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34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T:\DANEL\נכס בודד 2024\31.12.2024\TEST\"/>
    </mc:Choice>
  </mc:AlternateContent>
  <bookViews>
    <workbookView xWindow="-120" yWindow="-120" windowWidth="29040" windowHeight="15840" tabRatio="840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חוב'!$A$1:$AK$2168</definedName>
    <definedName name="_xlnm._FilterDatabase" localSheetId="3" hidden="1">'איגרות חוב ממשלתיות'!$A$1:$AA$589</definedName>
    <definedName name="_xlnm._FilterDatabase" localSheetId="31" hidden="1">'אפשרויות בחירה'!$A$1:$E$1040</definedName>
    <definedName name="_xlnm._FilterDatabase" localSheetId="23" hidden="1">הלוואות!$A$1:$BB$62</definedName>
    <definedName name="_xlnm._FilterDatabase" localSheetId="11" hidden="1">'חוזים עתידיים'!$A$1:$U$168</definedName>
    <definedName name="_xlnm._FilterDatabase" localSheetId="30" hidden="1">'יתרות התחייבות להשקעה'!$A$1:$R$428</definedName>
    <definedName name="_xlnm._FilterDatabase" localSheetId="9" hidden="1">'כתבי אופציה'!$A$1:$Z$56</definedName>
    <definedName name="_xlnm._FilterDatabase" localSheetId="17" hidden="1">'לא סחיר איגרות חוב'!$A$1:$AM$133</definedName>
    <definedName name="_xlnm._FilterDatabase" localSheetId="18" hidden="1">'לא סחיר מניות מבכ ויהש'!$A$1:$AA$137</definedName>
    <definedName name="_xlnm._FilterDatabase" localSheetId="22" hidden="1">'לא סחיר נגזרים אחרים'!$A$1:$AQ$106</definedName>
    <definedName name="_xlnm._FilterDatabase" localSheetId="2" hidden="1">'מזומנים ושווי מזומנים'!$A$1:$R$208</definedName>
    <definedName name="_xlnm._FilterDatabase" localSheetId="32" hidden="1">'מיפוי סעיפים'!$A$1:$D$795</definedName>
    <definedName name="_xlnm._FilterDatabase" localSheetId="6" hidden="1">'מניות מבכ ויהש'!$A$1:$Y$1334</definedName>
    <definedName name="_xlnm._FilterDatabase" localSheetId="25" hidden="1">'פיקדונות מעל 3 חודשים'!$A$1:$V$55</definedName>
    <definedName name="_xlnm._FilterDatabase" localSheetId="19" hidden="1">'קרנות השקעה'!$A$1:$AA$428</definedName>
    <definedName name="_xlnm._FilterDatabase" localSheetId="8" hidden="1">'קרנות נאמנות'!$A$1:$X$156</definedName>
    <definedName name="_xlnm._FilterDatabase" localSheetId="7" hidden="1">'קרנות סל'!$A$1:$X$567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x:ext>
  </extLst>
</workbook>
</file>

<file path=xl/calcChain.xml><?xml version="1.0" encoding="utf-8"?>
<calcChain xmlns="http://schemas.openxmlformats.org/spreadsheetml/2006/main">
  <c r="AB978" i="6" l="1"/>
  <c r="B32" i="2" l="1"/>
  <c r="M50" i="47" l="1"/>
  <c r="P50" i="47" s="1"/>
  <c r="M153" i="47"/>
  <c r="P153" i="47" s="1"/>
  <c r="N413" i="47"/>
  <c r="N410" i="47"/>
  <c r="N407" i="47"/>
  <c r="N403" i="47"/>
  <c r="N402" i="47"/>
  <c r="N395" i="47"/>
  <c r="N392" i="47"/>
  <c r="N391" i="47"/>
  <c r="N389" i="47"/>
  <c r="N386" i="47"/>
  <c r="N377" i="47"/>
  <c r="N376" i="47"/>
  <c r="N373" i="47"/>
  <c r="N363" i="47"/>
  <c r="N361" i="47"/>
  <c r="N358" i="47"/>
  <c r="N355" i="47"/>
  <c r="N351" i="47"/>
  <c r="N350" i="47"/>
  <c r="N343" i="47"/>
  <c r="N340" i="47"/>
  <c r="N339" i="47"/>
  <c r="N337" i="47"/>
  <c r="N334" i="47"/>
  <c r="N325" i="47"/>
  <c r="N324" i="47"/>
  <c r="N321" i="47"/>
  <c r="N310" i="47"/>
  <c r="N307" i="47"/>
  <c r="N304" i="47"/>
  <c r="N300" i="47"/>
  <c r="N299" i="47"/>
  <c r="N292" i="47"/>
  <c r="N289" i="47"/>
  <c r="N288" i="47"/>
  <c r="N286" i="47"/>
  <c r="N283" i="47"/>
  <c r="N274" i="47"/>
  <c r="N273" i="47"/>
  <c r="N270" i="47"/>
  <c r="N260" i="47"/>
  <c r="N258" i="47"/>
  <c r="N255" i="47"/>
  <c r="N252" i="47"/>
  <c r="N248" i="47"/>
  <c r="N247" i="47"/>
  <c r="N240" i="47"/>
  <c r="N237" i="47"/>
  <c r="N236" i="47"/>
  <c r="N234" i="47"/>
  <c r="N231" i="47"/>
  <c r="N222" i="47"/>
  <c r="N221" i="47"/>
  <c r="N218" i="47"/>
  <c r="N208" i="47"/>
  <c r="N204" i="47"/>
  <c r="N201" i="47"/>
  <c r="N198" i="47"/>
  <c r="N194" i="47"/>
  <c r="N193" i="47"/>
  <c r="N186" i="47"/>
  <c r="N183" i="47"/>
  <c r="N182" i="47"/>
  <c r="N180" i="47"/>
  <c r="N177" i="47"/>
  <c r="N168" i="47"/>
  <c r="N167" i="47"/>
  <c r="N164" i="47"/>
  <c r="N154" i="47"/>
  <c r="N151" i="47"/>
  <c r="N150" i="47"/>
  <c r="N146" i="47"/>
  <c r="N144" i="47"/>
  <c r="N141" i="47"/>
  <c r="N137" i="47"/>
  <c r="N130" i="47"/>
  <c r="N128" i="47"/>
  <c r="N127" i="47"/>
  <c r="N126" i="47"/>
  <c r="N124" i="47"/>
  <c r="N117" i="47"/>
  <c r="N106" i="47"/>
  <c r="N101" i="47"/>
  <c r="N100" i="47"/>
  <c r="N97" i="47"/>
  <c r="N94" i="47"/>
  <c r="N90" i="47"/>
  <c r="N83" i="47"/>
  <c r="N80" i="47"/>
  <c r="N79" i="47"/>
  <c r="N77" i="47"/>
  <c r="N74" i="47"/>
  <c r="N65" i="47"/>
  <c r="N64" i="47"/>
  <c r="N61" i="47"/>
  <c r="N51" i="47"/>
  <c r="N48" i="47"/>
  <c r="N47" i="47"/>
  <c r="N38" i="47"/>
  <c r="N35" i="47"/>
  <c r="N26" i="47"/>
  <c r="N25" i="47"/>
  <c r="N22" i="47"/>
  <c r="N19" i="47"/>
  <c r="N7" i="47"/>
  <c r="N6" i="47"/>
  <c r="N4" i="47"/>
  <c r="N3" i="47"/>
  <c r="N412" i="47"/>
  <c r="N408" i="47"/>
  <c r="N404" i="47"/>
  <c r="N396" i="47"/>
  <c r="N360" i="47"/>
  <c r="N356" i="47"/>
  <c r="N352" i="47"/>
  <c r="N344" i="47"/>
  <c r="N309" i="47"/>
  <c r="N305" i="47"/>
  <c r="N301" i="47"/>
  <c r="N293" i="47"/>
  <c r="N257" i="47"/>
  <c r="N253" i="47"/>
  <c r="N249" i="47"/>
  <c r="N241" i="47"/>
  <c r="N203" i="47"/>
  <c r="N199" i="47"/>
  <c r="N195" i="47"/>
  <c r="N187" i="47"/>
  <c r="N142" i="47"/>
  <c r="N138" i="47"/>
  <c r="N131" i="47"/>
  <c r="N114" i="47"/>
  <c r="N99" i="47"/>
  <c r="N95" i="47"/>
  <c r="N91" i="47"/>
  <c r="N84" i="47"/>
  <c r="N21" i="47"/>
  <c r="N12" i="47"/>
  <c r="N411" i="47"/>
  <c r="N399" i="47"/>
  <c r="N359" i="47"/>
  <c r="N347" i="47"/>
  <c r="N308" i="47"/>
  <c r="N296" i="47"/>
  <c r="N256" i="47"/>
  <c r="N244" i="47"/>
  <c r="N202" i="47"/>
  <c r="N190" i="47"/>
  <c r="N145" i="47"/>
  <c r="N134" i="47"/>
  <c r="N98" i="47"/>
  <c r="N87" i="47"/>
  <c r="N406" i="47"/>
  <c r="N400" i="47"/>
  <c r="N398" i="47"/>
  <c r="N397" i="47"/>
  <c r="N393" i="47"/>
  <c r="N390" i="47"/>
  <c r="N384" i="47"/>
  <c r="N372" i="47"/>
  <c r="N367" i="47"/>
  <c r="N354" i="47"/>
  <c r="N348" i="47"/>
  <c r="N346" i="47"/>
  <c r="N345" i="47"/>
  <c r="N341" i="47"/>
  <c r="N338" i="47"/>
  <c r="N332" i="47"/>
  <c r="N320" i="47"/>
  <c r="N315" i="47"/>
  <c r="N303" i="47"/>
  <c r="N297" i="47"/>
  <c r="N295" i="47"/>
  <c r="N294" i="47"/>
  <c r="N290" i="47"/>
  <c r="N287" i="47"/>
  <c r="N281" i="47"/>
  <c r="N269" i="47"/>
  <c r="N264" i="47"/>
  <c r="N251" i="47"/>
  <c r="N245" i="47"/>
  <c r="N243" i="47"/>
  <c r="N242" i="47"/>
  <c r="N238" i="47"/>
  <c r="N235" i="47"/>
  <c r="N229" i="47"/>
  <c r="N217" i="47"/>
  <c r="N212" i="47"/>
  <c r="N206" i="47"/>
  <c r="N205" i="47"/>
  <c r="N197" i="47"/>
  <c r="N191" i="47"/>
  <c r="N189" i="47"/>
  <c r="N188" i="47"/>
  <c r="N184" i="47"/>
  <c r="N181" i="47"/>
  <c r="N175" i="47"/>
  <c r="N163" i="47"/>
  <c r="N158" i="47"/>
  <c r="N153" i="47"/>
  <c r="N152" i="47"/>
  <c r="N140" i="47"/>
  <c r="N135" i="47"/>
  <c r="N133" i="47"/>
  <c r="N132" i="47"/>
  <c r="N122" i="47"/>
  <c r="N115" i="47"/>
  <c r="N112" i="47"/>
  <c r="N111" i="47"/>
  <c r="N109" i="47"/>
  <c r="N108" i="47"/>
  <c r="N104" i="47"/>
  <c r="N93" i="47"/>
  <c r="N88" i="47"/>
  <c r="N86" i="47"/>
  <c r="N85" i="47"/>
  <c r="N81" i="47"/>
  <c r="N78" i="47"/>
  <c r="N72" i="47"/>
  <c r="N60" i="47"/>
  <c r="N55" i="47"/>
  <c r="N50" i="47"/>
  <c r="N49" i="47"/>
  <c r="N34" i="47"/>
  <c r="N24" i="47"/>
  <c r="N8" i="47"/>
  <c r="N5" i="47"/>
  <c r="N2" i="47"/>
  <c r="M413" i="47"/>
  <c r="P413" i="47" s="1"/>
  <c r="M410" i="47"/>
  <c r="P410" i="47" s="1"/>
  <c r="M407" i="47"/>
  <c r="P407" i="47" s="1"/>
  <c r="M403" i="47"/>
  <c r="P403" i="47" s="1"/>
  <c r="M402" i="47"/>
  <c r="P402" i="47" s="1"/>
  <c r="M395" i="47"/>
  <c r="P395" i="47" s="1"/>
  <c r="M392" i="47"/>
  <c r="P392" i="47" s="1"/>
  <c r="M391" i="47"/>
  <c r="P391" i="47" s="1"/>
  <c r="M389" i="47"/>
  <c r="P389" i="47" s="1"/>
  <c r="M388" i="47"/>
  <c r="M387" i="47"/>
  <c r="M386" i="47"/>
  <c r="P386" i="47" s="1"/>
  <c r="M383" i="47"/>
  <c r="M381" i="47"/>
  <c r="M380" i="47"/>
  <c r="M379" i="47"/>
  <c r="M377" i="47"/>
  <c r="P377" i="47" s="1"/>
  <c r="M376" i="47"/>
  <c r="P376" i="47" s="1"/>
  <c r="M375" i="47"/>
  <c r="M374" i="47"/>
  <c r="M373" i="47"/>
  <c r="P373" i="47" s="1"/>
  <c r="M370" i="47"/>
  <c r="M369" i="47"/>
  <c r="M368" i="47"/>
  <c r="M366" i="47"/>
  <c r="M363" i="47"/>
  <c r="P363" i="47" s="1"/>
  <c r="M361" i="47"/>
  <c r="P361" i="47" s="1"/>
  <c r="M358" i="47"/>
  <c r="P358" i="47" s="1"/>
  <c r="M355" i="47"/>
  <c r="P355" i="47" s="1"/>
  <c r="M351" i="47"/>
  <c r="P351" i="47" s="1"/>
  <c r="M350" i="47"/>
  <c r="P350" i="47" s="1"/>
  <c r="M343" i="47"/>
  <c r="P343" i="47" s="1"/>
  <c r="M340" i="47"/>
  <c r="P340" i="47" s="1"/>
  <c r="M339" i="47"/>
  <c r="P339" i="47" s="1"/>
  <c r="M337" i="47"/>
  <c r="P337" i="47" s="1"/>
  <c r="M336" i="47"/>
  <c r="M335" i="47"/>
  <c r="M334" i="47"/>
  <c r="P334" i="47" s="1"/>
  <c r="M331" i="47"/>
  <c r="M329" i="47"/>
  <c r="M328" i="47"/>
  <c r="M327" i="47"/>
  <c r="M325" i="47"/>
  <c r="P325" i="47" s="1"/>
  <c r="M324" i="47"/>
  <c r="P324" i="47" s="1"/>
  <c r="M323" i="47"/>
  <c r="M322" i="47"/>
  <c r="M321" i="47"/>
  <c r="P321" i="47" s="1"/>
  <c r="M318" i="47"/>
  <c r="M317" i="47"/>
  <c r="M316" i="47"/>
  <c r="M314" i="47"/>
  <c r="M310" i="47"/>
  <c r="P310" i="47" s="1"/>
  <c r="M307" i="47"/>
  <c r="P307" i="47" s="1"/>
  <c r="M304" i="47"/>
  <c r="P304" i="47" s="1"/>
  <c r="M300" i="47"/>
  <c r="P300" i="47" s="1"/>
  <c r="M299" i="47"/>
  <c r="P299" i="47" s="1"/>
  <c r="M292" i="47"/>
  <c r="P292" i="47" s="1"/>
  <c r="M289" i="47"/>
  <c r="P289" i="47" s="1"/>
  <c r="M288" i="47"/>
  <c r="P288" i="47" s="1"/>
  <c r="M286" i="47"/>
  <c r="P286" i="47" s="1"/>
  <c r="M285" i="47"/>
  <c r="M284" i="47"/>
  <c r="M283" i="47"/>
  <c r="P283" i="47" s="1"/>
  <c r="M280" i="47"/>
  <c r="M278" i="47"/>
  <c r="M277" i="47"/>
  <c r="M276" i="47"/>
  <c r="M274" i="47"/>
  <c r="P274" i="47" s="1"/>
  <c r="M273" i="47"/>
  <c r="P273" i="47" s="1"/>
  <c r="M272" i="47"/>
  <c r="M271" i="47"/>
  <c r="M270" i="47"/>
  <c r="P270" i="47" s="1"/>
  <c r="M267" i="47"/>
  <c r="M266" i="47"/>
  <c r="M265" i="47"/>
  <c r="M263" i="47"/>
  <c r="M260" i="47"/>
  <c r="P260" i="47" s="1"/>
  <c r="M258" i="47"/>
  <c r="P258" i="47" s="1"/>
  <c r="M255" i="47"/>
  <c r="P255" i="47" s="1"/>
  <c r="M252" i="47"/>
  <c r="P252" i="47" s="1"/>
  <c r="M248" i="47"/>
  <c r="P248" i="47" s="1"/>
  <c r="M247" i="47"/>
  <c r="P247" i="47" s="1"/>
  <c r="M240" i="47"/>
  <c r="P240" i="47" s="1"/>
  <c r="M237" i="47"/>
  <c r="P237" i="47" s="1"/>
  <c r="M236" i="47"/>
  <c r="P236" i="47" s="1"/>
  <c r="M234" i="47"/>
  <c r="P234" i="47" s="1"/>
  <c r="M233" i="47"/>
  <c r="M232" i="47"/>
  <c r="M231" i="47"/>
  <c r="P231" i="47" s="1"/>
  <c r="M228" i="47"/>
  <c r="M226" i="47"/>
  <c r="M225" i="47"/>
  <c r="M224" i="47"/>
  <c r="M222" i="47"/>
  <c r="P222" i="47" s="1"/>
  <c r="M221" i="47"/>
  <c r="P221" i="47" s="1"/>
  <c r="M220" i="47"/>
  <c r="M219" i="47"/>
  <c r="M218" i="47"/>
  <c r="P218" i="47" s="1"/>
  <c r="M215" i="47"/>
  <c r="M214" i="47"/>
  <c r="M213" i="47"/>
  <c r="M211" i="47"/>
  <c r="M208" i="47"/>
  <c r="P208" i="47" s="1"/>
  <c r="M204" i="47"/>
  <c r="P204" i="47" s="1"/>
  <c r="M201" i="47"/>
  <c r="P201" i="47" s="1"/>
  <c r="M198" i="47"/>
  <c r="P198" i="47" s="1"/>
  <c r="M194" i="47"/>
  <c r="P194" i="47" s="1"/>
  <c r="M193" i="47"/>
  <c r="P193" i="47" s="1"/>
  <c r="M186" i="47"/>
  <c r="P186" i="47" s="1"/>
  <c r="M183" i="47"/>
  <c r="P183" i="47" s="1"/>
  <c r="M182" i="47"/>
  <c r="P182" i="47" s="1"/>
  <c r="M180" i="47"/>
  <c r="P180" i="47" s="1"/>
  <c r="M179" i="47"/>
  <c r="M178" i="47"/>
  <c r="M177" i="47"/>
  <c r="P177" i="47" s="1"/>
  <c r="M174" i="47"/>
  <c r="M172" i="47"/>
  <c r="M171" i="47"/>
  <c r="M170" i="47"/>
  <c r="M168" i="47"/>
  <c r="P168" i="47" s="1"/>
  <c r="M167" i="47"/>
  <c r="P167" i="47" s="1"/>
  <c r="M166" i="47"/>
  <c r="M165" i="47"/>
  <c r="M164" i="47"/>
  <c r="P164" i="47" s="1"/>
  <c r="M161" i="47"/>
  <c r="M160" i="47"/>
  <c r="M159" i="47"/>
  <c r="M157" i="47"/>
  <c r="M154" i="47"/>
  <c r="P154" i="47" s="1"/>
  <c r="M151" i="47"/>
  <c r="P151" i="47" s="1"/>
  <c r="M150" i="47"/>
  <c r="P150" i="47" s="1"/>
  <c r="M146" i="47"/>
  <c r="P146" i="47" s="1"/>
  <c r="M144" i="47"/>
  <c r="P144" i="47" s="1"/>
  <c r="M141" i="47"/>
  <c r="P141" i="47" s="1"/>
  <c r="M137" i="47"/>
  <c r="P137" i="47" s="1"/>
  <c r="M130" i="47"/>
  <c r="P130" i="47" s="1"/>
  <c r="M128" i="47"/>
  <c r="P128" i="47" s="1"/>
  <c r="M127" i="47"/>
  <c r="P127" i="47" s="1"/>
  <c r="M126" i="47"/>
  <c r="P126" i="47" s="1"/>
  <c r="M125" i="47"/>
  <c r="M124" i="47"/>
  <c r="P124" i="47" s="1"/>
  <c r="M120" i="47"/>
  <c r="M119" i="47"/>
  <c r="M117" i="47"/>
  <c r="P117" i="47" s="1"/>
  <c r="M107" i="47"/>
  <c r="M106" i="47"/>
  <c r="P106" i="47" s="1"/>
  <c r="M103" i="47"/>
  <c r="M101" i="47"/>
  <c r="P101" i="47" s="1"/>
  <c r="M100" i="47"/>
  <c r="P100" i="47" s="1"/>
  <c r="M97" i="47"/>
  <c r="P97" i="47" s="1"/>
  <c r="M94" i="47"/>
  <c r="P94" i="47" s="1"/>
  <c r="M90" i="47"/>
  <c r="P90" i="47" s="1"/>
  <c r="M83" i="47"/>
  <c r="P83" i="47" s="1"/>
  <c r="M80" i="47"/>
  <c r="P80" i="47" s="1"/>
  <c r="M79" i="47"/>
  <c r="P79" i="47" s="1"/>
  <c r="M77" i="47"/>
  <c r="P77" i="47" s="1"/>
  <c r="M76" i="47"/>
  <c r="M75" i="47"/>
  <c r="M74" i="47"/>
  <c r="P74" i="47" s="1"/>
  <c r="M71" i="47"/>
  <c r="M69" i="47"/>
  <c r="M68" i="47"/>
  <c r="M67" i="47"/>
  <c r="M65" i="47"/>
  <c r="P65" i="47" s="1"/>
  <c r="M64" i="47"/>
  <c r="P64" i="47" s="1"/>
  <c r="M63" i="47"/>
  <c r="M62" i="47"/>
  <c r="M61" i="47"/>
  <c r="P61" i="47" s="1"/>
  <c r="M58" i="47"/>
  <c r="M57" i="47"/>
  <c r="M56" i="47"/>
  <c r="M54" i="47"/>
  <c r="M51" i="47"/>
  <c r="P51" i="47" s="1"/>
  <c r="M48" i="47"/>
  <c r="P48" i="47" s="1"/>
  <c r="M47" i="47"/>
  <c r="P47" i="47" s="1"/>
  <c r="M44" i="47"/>
  <c r="M43" i="47"/>
  <c r="M41" i="47"/>
  <c r="M39" i="47"/>
  <c r="M38" i="47"/>
  <c r="P38" i="47" s="1"/>
  <c r="M37" i="47"/>
  <c r="M36" i="47"/>
  <c r="M35" i="47"/>
  <c r="P35" i="47" s="1"/>
  <c r="M32" i="47"/>
  <c r="M31" i="47"/>
  <c r="M30" i="47"/>
  <c r="M29" i="47"/>
  <c r="M26" i="47"/>
  <c r="P26" i="47" s="1"/>
  <c r="M25" i="47"/>
  <c r="P25" i="47" s="1"/>
  <c r="M23" i="47"/>
  <c r="M22" i="47"/>
  <c r="P22" i="47" s="1"/>
  <c r="M19" i="47"/>
  <c r="P19" i="47" s="1"/>
  <c r="M18" i="47"/>
  <c r="M17" i="47"/>
  <c r="M16" i="47"/>
  <c r="M15" i="47"/>
  <c r="M14" i="47"/>
  <c r="M13" i="47"/>
  <c r="M11" i="47"/>
  <c r="M9" i="47"/>
  <c r="M7" i="47"/>
  <c r="P7" i="47" s="1"/>
  <c r="M6" i="47"/>
  <c r="P6" i="47" s="1"/>
  <c r="M4" i="47"/>
  <c r="P4" i="47" s="1"/>
  <c r="M3" i="47"/>
  <c r="P3" i="47" s="1"/>
  <c r="M412" i="47"/>
  <c r="P412" i="47" s="1"/>
  <c r="M408" i="47"/>
  <c r="P408" i="47" s="1"/>
  <c r="M404" i="47"/>
  <c r="P404" i="47" s="1"/>
  <c r="M396" i="47"/>
  <c r="P396" i="47" s="1"/>
  <c r="M360" i="47"/>
  <c r="P360" i="47" s="1"/>
  <c r="M356" i="47"/>
  <c r="P356" i="47" s="1"/>
  <c r="M352" i="47"/>
  <c r="P352" i="47" s="1"/>
  <c r="M344" i="47"/>
  <c r="P344" i="47" s="1"/>
  <c r="M309" i="47"/>
  <c r="P309" i="47" s="1"/>
  <c r="M305" i="47"/>
  <c r="P305" i="47" s="1"/>
  <c r="M301" i="47"/>
  <c r="P301" i="47" s="1"/>
  <c r="M293" i="47"/>
  <c r="P293" i="47" s="1"/>
  <c r="M257" i="47"/>
  <c r="P257" i="47" s="1"/>
  <c r="M253" i="47"/>
  <c r="P253" i="47" s="1"/>
  <c r="M249" i="47"/>
  <c r="P249" i="47" s="1"/>
  <c r="M241" i="47"/>
  <c r="P241" i="47" s="1"/>
  <c r="M203" i="47"/>
  <c r="P203" i="47" s="1"/>
  <c r="M199" i="47"/>
  <c r="P199" i="47" s="1"/>
  <c r="M195" i="47"/>
  <c r="P195" i="47" s="1"/>
  <c r="M187" i="47"/>
  <c r="P187" i="47" s="1"/>
  <c r="M142" i="47"/>
  <c r="P142" i="47" s="1"/>
  <c r="M138" i="47"/>
  <c r="P138" i="47" s="1"/>
  <c r="M131" i="47"/>
  <c r="P131" i="47" s="1"/>
  <c r="M114" i="47"/>
  <c r="P114" i="47" s="1"/>
  <c r="M99" i="47"/>
  <c r="P99" i="47" s="1"/>
  <c r="M95" i="47"/>
  <c r="P95" i="47" s="1"/>
  <c r="M91" i="47"/>
  <c r="P91" i="47" s="1"/>
  <c r="M84" i="47"/>
  <c r="P84" i="47" s="1"/>
  <c r="M21" i="47"/>
  <c r="P21" i="47" s="1"/>
  <c r="M12" i="47"/>
  <c r="P12" i="47" s="1"/>
  <c r="M411" i="47"/>
  <c r="P411" i="47" s="1"/>
  <c r="M409" i="47"/>
  <c r="M401" i="47"/>
  <c r="M399" i="47"/>
  <c r="P399" i="47" s="1"/>
  <c r="M385" i="47"/>
  <c r="M359" i="47"/>
  <c r="P359" i="47" s="1"/>
  <c r="M357" i="47"/>
  <c r="M349" i="47"/>
  <c r="M347" i="47"/>
  <c r="P347" i="47" s="1"/>
  <c r="M333" i="47"/>
  <c r="M308" i="47"/>
  <c r="P308" i="47" s="1"/>
  <c r="M306" i="47"/>
  <c r="M298" i="47"/>
  <c r="M296" i="47"/>
  <c r="P296" i="47" s="1"/>
  <c r="M282" i="47"/>
  <c r="M256" i="47"/>
  <c r="P256" i="47" s="1"/>
  <c r="M254" i="47"/>
  <c r="M246" i="47"/>
  <c r="M244" i="47"/>
  <c r="P244" i="47" s="1"/>
  <c r="M230" i="47"/>
  <c r="M202" i="47"/>
  <c r="P202" i="47" s="1"/>
  <c r="M200" i="47"/>
  <c r="M192" i="47"/>
  <c r="M190" i="47"/>
  <c r="P190" i="47" s="1"/>
  <c r="M176" i="47"/>
  <c r="M145" i="47"/>
  <c r="P145" i="47" s="1"/>
  <c r="M143" i="47"/>
  <c r="M136" i="47"/>
  <c r="M134" i="47"/>
  <c r="P134" i="47" s="1"/>
  <c r="M123" i="47"/>
  <c r="M113" i="47"/>
  <c r="M105" i="47"/>
  <c r="M98" i="47"/>
  <c r="P98" i="47" s="1"/>
  <c r="M96" i="47"/>
  <c r="M89" i="47"/>
  <c r="M87" i="47"/>
  <c r="P87" i="47" s="1"/>
  <c r="M73" i="47"/>
  <c r="M10" i="47"/>
  <c r="M406" i="47"/>
  <c r="P406" i="47" s="1"/>
  <c r="M405" i="47"/>
  <c r="M400" i="47"/>
  <c r="P400" i="47" s="1"/>
  <c r="M398" i="47"/>
  <c r="P398" i="47" s="1"/>
  <c r="M397" i="47"/>
  <c r="P397" i="47" s="1"/>
  <c r="M394" i="47"/>
  <c r="M393" i="47"/>
  <c r="P393" i="47" s="1"/>
  <c r="M390" i="47"/>
  <c r="P390" i="47" s="1"/>
  <c r="M384" i="47"/>
  <c r="P384" i="47" s="1"/>
  <c r="M382" i="47"/>
  <c r="M378" i="47"/>
  <c r="M372" i="47"/>
  <c r="P372" i="47" s="1"/>
  <c r="M371" i="47"/>
  <c r="M367" i="47"/>
  <c r="P367" i="47" s="1"/>
  <c r="M365" i="47"/>
  <c r="M364" i="47"/>
  <c r="M362" i="47"/>
  <c r="M354" i="47"/>
  <c r="P354" i="47" s="1"/>
  <c r="M353" i="47"/>
  <c r="M348" i="47"/>
  <c r="P348" i="47" s="1"/>
  <c r="M346" i="47"/>
  <c r="P346" i="47" s="1"/>
  <c r="M345" i="47"/>
  <c r="P345" i="47" s="1"/>
  <c r="M342" i="47"/>
  <c r="M341" i="47"/>
  <c r="P341" i="47" s="1"/>
  <c r="M338" i="47"/>
  <c r="P338" i="47" s="1"/>
  <c r="M332" i="47"/>
  <c r="P332" i="47" s="1"/>
  <c r="M330" i="47"/>
  <c r="M326" i="47"/>
  <c r="M320" i="47"/>
  <c r="P320" i="47" s="1"/>
  <c r="M319" i="47"/>
  <c r="M315" i="47"/>
  <c r="P315" i="47" s="1"/>
  <c r="M313" i="47"/>
  <c r="M312" i="47"/>
  <c r="M311" i="47"/>
  <c r="M303" i="47"/>
  <c r="P303" i="47" s="1"/>
  <c r="M302" i="47"/>
  <c r="M297" i="47"/>
  <c r="P297" i="47" s="1"/>
  <c r="M295" i="47"/>
  <c r="P295" i="47" s="1"/>
  <c r="M294" i="47"/>
  <c r="P294" i="47" s="1"/>
  <c r="M291" i="47"/>
  <c r="M290" i="47"/>
  <c r="P290" i="47" s="1"/>
  <c r="M287" i="47"/>
  <c r="P287" i="47" s="1"/>
  <c r="M281" i="47"/>
  <c r="P281" i="47" s="1"/>
  <c r="M279" i="47"/>
  <c r="M275" i="47"/>
  <c r="M269" i="47"/>
  <c r="P269" i="47" s="1"/>
  <c r="M268" i="47"/>
  <c r="M264" i="47"/>
  <c r="P264" i="47" s="1"/>
  <c r="M262" i="47"/>
  <c r="M261" i="47"/>
  <c r="M259" i="47"/>
  <c r="M251" i="47"/>
  <c r="P251" i="47" s="1"/>
  <c r="M250" i="47"/>
  <c r="M245" i="47"/>
  <c r="P245" i="47" s="1"/>
  <c r="M243" i="47"/>
  <c r="P243" i="47" s="1"/>
  <c r="M242" i="47"/>
  <c r="P242" i="47" s="1"/>
  <c r="M239" i="47"/>
  <c r="M238" i="47"/>
  <c r="P238" i="47" s="1"/>
  <c r="M235" i="47"/>
  <c r="P235" i="47" s="1"/>
  <c r="M229" i="47"/>
  <c r="P229" i="47" s="1"/>
  <c r="M227" i="47"/>
  <c r="M223" i="47"/>
  <c r="M217" i="47"/>
  <c r="P217" i="47" s="1"/>
  <c r="M216" i="47"/>
  <c r="M212" i="47"/>
  <c r="P212" i="47" s="1"/>
  <c r="M210" i="47"/>
  <c r="M209" i="47"/>
  <c r="M207" i="47"/>
  <c r="M206" i="47"/>
  <c r="P206" i="47" s="1"/>
  <c r="M205" i="47"/>
  <c r="P205" i="47" s="1"/>
  <c r="M197" i="47"/>
  <c r="P197" i="47" s="1"/>
  <c r="M196" i="47"/>
  <c r="M191" i="47"/>
  <c r="P191" i="47" s="1"/>
  <c r="M189" i="47"/>
  <c r="P189" i="47" s="1"/>
  <c r="M188" i="47"/>
  <c r="P188" i="47" s="1"/>
  <c r="M185" i="47"/>
  <c r="M184" i="47"/>
  <c r="P184" i="47" s="1"/>
  <c r="M181" i="47"/>
  <c r="P181" i="47" s="1"/>
  <c r="M175" i="47"/>
  <c r="P175" i="47" s="1"/>
  <c r="M173" i="47"/>
  <c r="M169" i="47"/>
  <c r="M163" i="47"/>
  <c r="P163" i="47" s="1"/>
  <c r="M162" i="47"/>
  <c r="M158" i="47"/>
  <c r="P158" i="47" s="1"/>
  <c r="M156" i="47"/>
  <c r="M155" i="47"/>
  <c r="M152" i="47"/>
  <c r="P152" i="47" s="1"/>
  <c r="M149" i="47"/>
  <c r="M148" i="47"/>
  <c r="M147" i="47"/>
  <c r="M140" i="47"/>
  <c r="P140" i="47" s="1"/>
  <c r="M139" i="47"/>
  <c r="M135" i="47"/>
  <c r="P135" i="47" s="1"/>
  <c r="M133" i="47"/>
  <c r="P133" i="47" s="1"/>
  <c r="M132" i="47"/>
  <c r="P132" i="47" s="1"/>
  <c r="M129" i="47"/>
  <c r="M122" i="47"/>
  <c r="P122" i="47" s="1"/>
  <c r="M121" i="47"/>
  <c r="M118" i="47"/>
  <c r="M116" i="47"/>
  <c r="M115" i="47"/>
  <c r="P115" i="47" s="1"/>
  <c r="M112" i="47"/>
  <c r="P112" i="47" s="1"/>
  <c r="M111" i="47"/>
  <c r="P111" i="47" s="1"/>
  <c r="M110" i="47"/>
  <c r="M109" i="47"/>
  <c r="P109" i="47" s="1"/>
  <c r="M108" i="47"/>
  <c r="P108" i="47" s="1"/>
  <c r="M104" i="47"/>
  <c r="P104" i="47" s="1"/>
  <c r="M102" i="47"/>
  <c r="M93" i="47"/>
  <c r="P93" i="47" s="1"/>
  <c r="M92" i="47"/>
  <c r="M88" i="47"/>
  <c r="P88" i="47" s="1"/>
  <c r="M86" i="47"/>
  <c r="P86" i="47" s="1"/>
  <c r="M85" i="47"/>
  <c r="P85" i="47" s="1"/>
  <c r="M82" i="47"/>
  <c r="M81" i="47"/>
  <c r="P81" i="47" s="1"/>
  <c r="M78" i="47"/>
  <c r="P78" i="47" s="1"/>
  <c r="M72" i="47"/>
  <c r="P72" i="47" s="1"/>
  <c r="M70" i="47"/>
  <c r="M66" i="47"/>
  <c r="M60" i="47"/>
  <c r="P60" i="47" s="1"/>
  <c r="M59" i="47"/>
  <c r="M55" i="47"/>
  <c r="P55" i="47" s="1"/>
  <c r="M53" i="47"/>
  <c r="M52" i="47"/>
  <c r="M49" i="47"/>
  <c r="P49" i="47" s="1"/>
  <c r="M46" i="47"/>
  <c r="M45" i="47"/>
  <c r="M42" i="47"/>
  <c r="M40" i="47"/>
  <c r="M34" i="47"/>
  <c r="P34" i="47" s="1"/>
  <c r="M33" i="47"/>
  <c r="M28" i="47"/>
  <c r="M27" i="47"/>
  <c r="M24" i="47"/>
  <c r="P24" i="47" s="1"/>
  <c r="M20" i="47"/>
  <c r="P8" i="47"/>
  <c r="M5" i="47"/>
  <c r="P5" i="47" s="1"/>
  <c r="M2" i="47"/>
  <c r="P2" i="47" s="1"/>
  <c r="AU25" i="23" l="1"/>
  <c r="AD50" i="23"/>
  <c r="AD49" i="23"/>
  <c r="AD48" i="23"/>
  <c r="AD47" i="23"/>
  <c r="AD46" i="23"/>
  <c r="AD45" i="23"/>
  <c r="AD44" i="23"/>
  <c r="AD43" i="23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4" i="23"/>
  <c r="AD23" i="23"/>
  <c r="AD22" i="23"/>
  <c r="AD21" i="23"/>
  <c r="AD20" i="23"/>
  <c r="AD19" i="23"/>
  <c r="AD18" i="23"/>
  <c r="AD17" i="23"/>
  <c r="AD16" i="23"/>
  <c r="AD15" i="23"/>
  <c r="AD14" i="23"/>
  <c r="AD13" i="23"/>
  <c r="AD12" i="23"/>
  <c r="AD11" i="23"/>
  <c r="AD10" i="23"/>
  <c r="AD9" i="23"/>
  <c r="AD8" i="23"/>
  <c r="AD7" i="23"/>
  <c r="AD6" i="23"/>
  <c r="AD5" i="23"/>
  <c r="AD4" i="23"/>
  <c r="AD3" i="23"/>
  <c r="AD2" i="23"/>
  <c r="AT25" i="23"/>
  <c r="AD25" i="23" s="1"/>
  <c r="AR46" i="23"/>
  <c r="AR28" i="23"/>
  <c r="AR27" i="23"/>
  <c r="AR26" i="23"/>
  <c r="AR20" i="23"/>
  <c r="AR15" i="23"/>
  <c r="AR5" i="23"/>
  <c r="AR4" i="23"/>
  <c r="AR3" i="23"/>
  <c r="X3" i="20"/>
  <c r="X4" i="20"/>
  <c r="X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" i="20"/>
  <c r="AR25" i="23" l="1"/>
  <c r="W3" i="18" l="1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2" i="18"/>
  <c r="AF77" i="17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M6" i="15"/>
  <c r="M5" i="15"/>
  <c r="M4" i="15"/>
  <c r="M3" i="15"/>
  <c r="M2" i="15"/>
  <c r="S1324" i="7" l="1"/>
  <c r="S1323" i="7"/>
  <c r="S1322" i="7"/>
  <c r="S1321" i="7"/>
  <c r="S1320" i="7"/>
  <c r="S1319" i="7"/>
  <c r="S1318" i="7"/>
  <c r="S1317" i="7"/>
  <c r="S1316" i="7"/>
  <c r="S1315" i="7"/>
  <c r="S1314" i="7"/>
  <c r="S1313" i="7"/>
  <c r="S1312" i="7"/>
  <c r="S1311" i="7"/>
  <c r="S1310" i="7"/>
  <c r="S1309" i="7"/>
  <c r="S1308" i="7"/>
  <c r="S1307" i="7"/>
  <c r="S1306" i="7"/>
  <c r="S1305" i="7"/>
  <c r="S1304" i="7"/>
  <c r="S1303" i="7"/>
  <c r="S1302" i="7"/>
  <c r="S1301" i="7"/>
  <c r="S1300" i="7"/>
  <c r="S1299" i="7"/>
  <c r="S1298" i="7"/>
  <c r="S1297" i="7"/>
  <c r="S1296" i="7"/>
  <c r="S1295" i="7"/>
  <c r="S1294" i="7"/>
  <c r="S1293" i="7"/>
  <c r="S1292" i="7"/>
  <c r="S1291" i="7"/>
  <c r="S1290" i="7"/>
  <c r="S1289" i="7"/>
  <c r="S1288" i="7"/>
  <c r="S1287" i="7"/>
  <c r="S1286" i="7"/>
  <c r="S1285" i="7"/>
  <c r="S1284" i="7"/>
  <c r="S1283" i="7"/>
  <c r="S1282" i="7"/>
  <c r="S1281" i="7"/>
  <c r="S1280" i="7"/>
  <c r="S1279" i="7"/>
  <c r="S1278" i="7"/>
  <c r="S1277" i="7"/>
  <c r="S1276" i="7"/>
  <c r="S1275" i="7"/>
  <c r="S1274" i="7"/>
  <c r="S1273" i="7"/>
  <c r="S1272" i="7"/>
  <c r="S1271" i="7"/>
  <c r="S1270" i="7"/>
  <c r="S1269" i="7"/>
  <c r="S1268" i="7"/>
  <c r="S1267" i="7"/>
  <c r="S1266" i="7"/>
  <c r="S1265" i="7"/>
  <c r="S1264" i="7"/>
  <c r="S1263" i="7"/>
  <c r="S1262" i="7"/>
  <c r="S1261" i="7"/>
  <c r="S1260" i="7"/>
  <c r="S1259" i="7"/>
  <c r="S1258" i="7"/>
  <c r="S1257" i="7"/>
  <c r="S1256" i="7"/>
  <c r="S1255" i="7"/>
  <c r="S1253" i="7"/>
  <c r="S1252" i="7"/>
  <c r="S1251" i="7"/>
  <c r="S1250" i="7"/>
  <c r="S1249" i="7"/>
  <c r="S1248" i="7"/>
  <c r="S1247" i="7"/>
  <c r="S1245" i="7"/>
  <c r="S1244" i="7"/>
  <c r="S1243" i="7"/>
  <c r="S1242" i="7"/>
  <c r="S1241" i="7"/>
  <c r="S1240" i="7"/>
  <c r="S1239" i="7"/>
  <c r="S1238" i="7"/>
  <c r="S1237" i="7"/>
  <c r="S1236" i="7"/>
  <c r="S1235" i="7"/>
  <c r="S1234" i="7"/>
  <c r="S1233" i="7"/>
  <c r="S1232" i="7"/>
  <c r="S1231" i="7"/>
  <c r="S1230" i="7"/>
  <c r="S1229" i="7"/>
  <c r="S1228" i="7"/>
  <c r="S1227" i="7"/>
  <c r="S1226" i="7"/>
  <c r="S1225" i="7"/>
  <c r="S1224" i="7"/>
  <c r="S1223" i="7"/>
  <c r="S1221" i="7"/>
  <c r="S1220" i="7"/>
  <c r="S1219" i="7"/>
  <c r="S1218" i="7"/>
  <c r="S1217" i="7"/>
  <c r="S1216" i="7"/>
  <c r="S1215" i="7"/>
  <c r="S1214" i="7"/>
  <c r="S1213" i="7"/>
  <c r="S1212" i="7"/>
  <c r="S1211" i="7"/>
  <c r="S1210" i="7"/>
  <c r="S1209" i="7"/>
  <c r="S1208" i="7"/>
  <c r="S1207" i="7"/>
  <c r="S1206" i="7"/>
  <c r="S1205" i="7"/>
  <c r="S1204" i="7"/>
  <c r="S1203" i="7"/>
  <c r="S1201" i="7"/>
  <c r="S1200" i="7"/>
  <c r="S1199" i="7"/>
  <c r="S1198" i="7"/>
  <c r="S1197" i="7"/>
  <c r="S1196" i="7"/>
  <c r="S1195" i="7"/>
  <c r="S1194" i="7"/>
  <c r="S1193" i="7"/>
  <c r="S1192" i="7"/>
  <c r="S1191" i="7"/>
  <c r="S1190" i="7"/>
  <c r="S1189" i="7"/>
  <c r="S1188" i="7"/>
  <c r="S1187" i="7"/>
  <c r="S1186" i="7"/>
  <c r="S1185" i="7"/>
  <c r="S1184" i="7"/>
  <c r="S1183" i="7"/>
  <c r="S1182" i="7"/>
  <c r="S1181" i="7"/>
  <c r="S1180" i="7"/>
  <c r="S1179" i="7"/>
  <c r="S1178" i="7"/>
  <c r="S1177" i="7"/>
  <c r="S1176" i="7"/>
  <c r="S1175" i="7"/>
  <c r="S1174" i="7"/>
  <c r="S1173" i="7"/>
  <c r="S1171" i="7"/>
  <c r="S1170" i="7"/>
  <c r="S1169" i="7"/>
  <c r="S1168" i="7"/>
  <c r="S1167" i="7"/>
  <c r="S1166" i="7"/>
  <c r="S1165" i="7"/>
  <c r="S1164" i="7"/>
  <c r="S1163" i="7"/>
  <c r="S1162" i="7"/>
  <c r="S1161" i="7"/>
  <c r="S1160" i="7"/>
  <c r="S1159" i="7"/>
  <c r="S1158" i="7"/>
  <c r="S1157" i="7"/>
  <c r="S1156" i="7"/>
  <c r="S1155" i="7"/>
  <c r="S1154" i="7"/>
  <c r="S1153" i="7"/>
  <c r="S1152" i="7"/>
  <c r="S1151" i="7"/>
  <c r="S1150" i="7"/>
  <c r="S1149" i="7"/>
  <c r="S1148" i="7"/>
  <c r="S1147" i="7"/>
  <c r="S1146" i="7"/>
  <c r="S1145" i="7"/>
  <c r="S1144" i="7"/>
  <c r="S1143" i="7"/>
  <c r="S1142" i="7"/>
  <c r="S1141" i="7"/>
  <c r="S1140" i="7"/>
  <c r="S1139" i="7"/>
  <c r="S1138" i="7"/>
  <c r="S1137" i="7"/>
  <c r="S1136" i="7"/>
  <c r="S1135" i="7"/>
  <c r="S1134" i="7"/>
  <c r="S1133" i="7"/>
  <c r="S1132" i="7"/>
  <c r="S1131" i="7"/>
  <c r="S1130" i="7"/>
  <c r="S1129" i="7"/>
  <c r="S1128" i="7"/>
  <c r="S1127" i="7"/>
  <c r="S1126" i="7"/>
  <c r="S1125" i="7"/>
  <c r="S1124" i="7"/>
  <c r="S1123" i="7"/>
  <c r="S1122" i="7"/>
  <c r="S1121" i="7"/>
  <c r="S1120" i="7"/>
  <c r="S1119" i="7"/>
  <c r="S1118" i="7"/>
  <c r="S1117" i="7"/>
  <c r="S1116" i="7"/>
  <c r="S1115" i="7"/>
  <c r="S1114" i="7"/>
  <c r="S1113" i="7"/>
  <c r="S1112" i="7"/>
  <c r="S1111" i="7"/>
  <c r="S1110" i="7"/>
  <c r="S1109" i="7"/>
  <c r="S1108" i="7"/>
  <c r="S1107" i="7"/>
  <c r="S1106" i="7"/>
  <c r="S1105" i="7"/>
  <c r="S1104" i="7"/>
  <c r="S1103" i="7"/>
  <c r="S1102" i="7"/>
  <c r="S1101" i="7"/>
  <c r="S1100" i="7"/>
  <c r="S1099" i="7"/>
  <c r="S1098" i="7"/>
  <c r="S1097" i="7"/>
  <c r="S1096" i="7"/>
  <c r="S1095" i="7"/>
  <c r="S1094" i="7"/>
  <c r="S1093" i="7"/>
  <c r="S1092" i="7"/>
  <c r="S1091" i="7"/>
  <c r="S1090" i="7"/>
  <c r="S1089" i="7"/>
  <c r="S1088" i="7"/>
  <c r="S1087" i="7"/>
  <c r="S1086" i="7"/>
  <c r="S1085" i="7"/>
  <c r="S1084" i="7"/>
  <c r="S1083" i="7"/>
  <c r="S1082" i="7"/>
  <c r="S1081" i="7"/>
  <c r="S1080" i="7"/>
  <c r="S1079" i="7"/>
  <c r="S1078" i="7"/>
  <c r="S1077" i="7"/>
  <c r="S1076" i="7"/>
  <c r="S1075" i="7"/>
  <c r="S1074" i="7"/>
  <c r="S1073" i="7"/>
  <c r="S1072" i="7"/>
  <c r="S1071" i="7"/>
  <c r="S1070" i="7"/>
  <c r="S1069" i="7"/>
  <c r="S1068" i="7"/>
  <c r="S1067" i="7"/>
  <c r="S1066" i="7"/>
  <c r="S1065" i="7"/>
  <c r="S1064" i="7"/>
  <c r="S1063" i="7"/>
  <c r="S1062" i="7"/>
  <c r="S1061" i="7"/>
  <c r="S1060" i="7"/>
  <c r="S1059" i="7"/>
  <c r="S1058" i="7"/>
  <c r="S1057" i="7"/>
  <c r="S1056" i="7"/>
  <c r="S1055" i="7"/>
  <c r="S1054" i="7"/>
  <c r="S1053" i="7"/>
  <c r="S1052" i="7"/>
  <c r="S1051" i="7"/>
  <c r="S1050" i="7"/>
  <c r="S1049" i="7"/>
  <c r="S1048" i="7"/>
  <c r="S1047" i="7"/>
  <c r="S1046" i="7"/>
  <c r="S1045" i="7"/>
  <c r="S1044" i="7"/>
  <c r="S1043" i="7"/>
  <c r="S1042" i="7"/>
  <c r="S1041" i="7"/>
  <c r="S1040" i="7"/>
  <c r="S1039" i="7"/>
  <c r="S1038" i="7"/>
  <c r="S1037" i="7"/>
  <c r="S1036" i="7"/>
  <c r="S1035" i="7"/>
  <c r="S1034" i="7"/>
  <c r="S1033" i="7"/>
  <c r="S1032" i="7"/>
  <c r="S1031" i="7"/>
  <c r="S1030" i="7"/>
  <c r="S1029" i="7"/>
  <c r="S1028" i="7"/>
  <c r="S1027" i="7"/>
  <c r="S1026" i="7"/>
  <c r="S1025" i="7"/>
  <c r="S1024" i="7"/>
  <c r="S1023" i="7"/>
  <c r="S1022" i="7"/>
  <c r="S1021" i="7"/>
  <c r="S1020" i="7"/>
  <c r="S1019" i="7"/>
  <c r="S1018" i="7"/>
  <c r="S1017" i="7"/>
  <c r="S1016" i="7"/>
  <c r="S1015" i="7"/>
  <c r="S1014" i="7"/>
  <c r="S1013" i="7"/>
  <c r="S1012" i="7"/>
  <c r="S1011" i="7"/>
  <c r="S1010" i="7"/>
  <c r="S1009" i="7"/>
  <c r="S1008" i="7"/>
  <c r="S1007" i="7"/>
  <c r="S1006" i="7"/>
  <c r="S1005" i="7"/>
  <c r="S1004" i="7"/>
  <c r="S1003" i="7"/>
  <c r="S1002" i="7"/>
  <c r="S1001" i="7"/>
  <c r="S1000" i="7"/>
  <c r="S999" i="7"/>
  <c r="S998" i="7"/>
  <c r="S997" i="7"/>
  <c r="S996" i="7"/>
  <c r="S995" i="7"/>
  <c r="S994" i="7"/>
  <c r="S993" i="7"/>
  <c r="S992" i="7"/>
  <c r="S991" i="7"/>
  <c r="S990" i="7"/>
  <c r="S989" i="7"/>
  <c r="S988" i="7"/>
  <c r="S987" i="7"/>
  <c r="S986" i="7"/>
  <c r="S985" i="7"/>
  <c r="S984" i="7"/>
  <c r="S983" i="7"/>
  <c r="S982" i="7"/>
  <c r="S981" i="7"/>
  <c r="S980" i="7"/>
  <c r="S979" i="7"/>
  <c r="S978" i="7"/>
  <c r="S977" i="7"/>
  <c r="S976" i="7"/>
  <c r="S975" i="7"/>
  <c r="S974" i="7"/>
  <c r="S973" i="7"/>
  <c r="S972" i="7"/>
  <c r="S971" i="7"/>
  <c r="S970" i="7"/>
  <c r="S969" i="7"/>
  <c r="S968" i="7"/>
  <c r="S967" i="7"/>
  <c r="S966" i="7"/>
  <c r="S965" i="7"/>
  <c r="S964" i="7"/>
  <c r="S963" i="7"/>
  <c r="S962" i="7"/>
  <c r="S961" i="7"/>
  <c r="S960" i="7"/>
  <c r="S959" i="7"/>
  <c r="S958" i="7"/>
  <c r="S957" i="7"/>
  <c r="S956" i="7"/>
  <c r="S955" i="7"/>
  <c r="S954" i="7"/>
  <c r="S953" i="7"/>
  <c r="S952" i="7"/>
  <c r="S951" i="7"/>
  <c r="S950" i="7"/>
  <c r="S949" i="7"/>
  <c r="S948" i="7"/>
  <c r="S947" i="7"/>
  <c r="S946" i="7"/>
  <c r="S945" i="7"/>
  <c r="S944" i="7"/>
  <c r="S943" i="7"/>
  <c r="S942" i="7"/>
  <c r="S941" i="7"/>
  <c r="S940" i="7"/>
  <c r="S937" i="7"/>
  <c r="S936" i="7"/>
  <c r="S935" i="7"/>
  <c r="S934" i="7"/>
  <c r="S933" i="7"/>
  <c r="S932" i="7"/>
  <c r="S931" i="7"/>
  <c r="S930" i="7"/>
  <c r="S929" i="7"/>
  <c r="S928" i="7"/>
  <c r="S927" i="7"/>
  <c r="S926" i="7"/>
  <c r="S925" i="7"/>
  <c r="S924" i="7"/>
  <c r="S923" i="7"/>
  <c r="S922" i="7"/>
  <c r="S921" i="7"/>
  <c r="S920" i="7"/>
  <c r="S919" i="7"/>
  <c r="S918" i="7"/>
  <c r="S917" i="7"/>
  <c r="S916" i="7"/>
  <c r="S915" i="7"/>
  <c r="S914" i="7"/>
  <c r="S913" i="7"/>
  <c r="S912" i="7"/>
  <c r="S911" i="7"/>
  <c r="S910" i="7"/>
  <c r="S909" i="7"/>
  <c r="S908" i="7"/>
  <c r="S907" i="7"/>
  <c r="S906" i="7"/>
  <c r="S905" i="7"/>
  <c r="S904" i="7"/>
  <c r="S903" i="7"/>
  <c r="S902" i="7"/>
  <c r="S901" i="7"/>
  <c r="S900" i="7"/>
  <c r="S899" i="7"/>
  <c r="S898" i="7"/>
  <c r="S897" i="7"/>
  <c r="S896" i="7"/>
  <c r="S895" i="7"/>
  <c r="S894" i="7"/>
  <c r="S893" i="7"/>
  <c r="S892" i="7"/>
  <c r="S891" i="7"/>
  <c r="S890" i="7"/>
  <c r="S889" i="7"/>
  <c r="S888" i="7"/>
  <c r="S887" i="7"/>
  <c r="S886" i="7"/>
  <c r="S885" i="7"/>
  <c r="S884" i="7"/>
  <c r="S883" i="7"/>
  <c r="S882" i="7"/>
  <c r="S881" i="7"/>
  <c r="S880" i="7"/>
  <c r="S879" i="7"/>
  <c r="S878" i="7"/>
  <c r="S877" i="7"/>
  <c r="S876" i="7"/>
  <c r="S875" i="7"/>
  <c r="S873" i="7"/>
  <c r="S872" i="7"/>
  <c r="S871" i="7"/>
  <c r="S870" i="7"/>
  <c r="S869" i="7"/>
  <c r="S868" i="7"/>
  <c r="S866" i="7"/>
  <c r="S865" i="7"/>
  <c r="S864" i="7"/>
  <c r="S863" i="7"/>
  <c r="S862" i="7"/>
  <c r="S861" i="7"/>
  <c r="S860" i="7"/>
  <c r="S859" i="7"/>
  <c r="S858" i="7"/>
  <c r="S857" i="7"/>
  <c r="S856" i="7"/>
  <c r="S855" i="7"/>
  <c r="S854" i="7"/>
  <c r="S853" i="7"/>
  <c r="S852" i="7"/>
  <c r="S851" i="7"/>
  <c r="S850" i="7"/>
  <c r="S849" i="7"/>
  <c r="S848" i="7"/>
  <c r="S847" i="7"/>
  <c r="S846" i="7"/>
  <c r="S845" i="7"/>
  <c r="S844" i="7"/>
  <c r="S843" i="7"/>
  <c r="S842" i="7"/>
  <c r="S841" i="7"/>
  <c r="S840" i="7"/>
  <c r="S839" i="7"/>
  <c r="S838" i="7"/>
  <c r="S837" i="7"/>
  <c r="S836" i="7"/>
  <c r="S835" i="7"/>
  <c r="S834" i="7"/>
  <c r="S833" i="7"/>
  <c r="S832" i="7"/>
  <c r="S831" i="7"/>
  <c r="S830" i="7"/>
  <c r="S829" i="7"/>
  <c r="S828" i="7"/>
  <c r="S827" i="7"/>
  <c r="S826" i="7"/>
  <c r="S825" i="7"/>
  <c r="S824" i="7"/>
  <c r="S823" i="7"/>
  <c r="S822" i="7"/>
  <c r="S821" i="7"/>
  <c r="S820" i="7"/>
  <c r="S819" i="7"/>
  <c r="S818" i="7"/>
  <c r="S817" i="7"/>
  <c r="S816" i="7"/>
  <c r="S815" i="7"/>
  <c r="S814" i="7"/>
  <c r="S813" i="7"/>
  <c r="S812" i="7"/>
  <c r="S811" i="7"/>
  <c r="S808" i="7"/>
  <c r="S807" i="7"/>
  <c r="S806" i="7"/>
  <c r="S805" i="7"/>
  <c r="S804" i="7"/>
  <c r="S803" i="7"/>
  <c r="S802" i="7"/>
  <c r="S801" i="7"/>
  <c r="S800" i="7"/>
  <c r="S799" i="7"/>
  <c r="S798" i="7"/>
  <c r="S797" i="7"/>
  <c r="S796" i="7"/>
  <c r="S795" i="7"/>
  <c r="S794" i="7"/>
  <c r="S793" i="7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S763" i="7"/>
  <c r="S762" i="7"/>
  <c r="S761" i="7"/>
  <c r="S760" i="7"/>
  <c r="S759" i="7"/>
  <c r="S758" i="7"/>
  <c r="S757" i="7"/>
  <c r="S756" i="7"/>
  <c r="S755" i="7"/>
  <c r="S754" i="7"/>
  <c r="S753" i="7"/>
  <c r="S752" i="7"/>
  <c r="S751" i="7"/>
  <c r="S750" i="7"/>
  <c r="S749" i="7"/>
  <c r="S748" i="7"/>
  <c r="S747" i="7"/>
  <c r="S746" i="7"/>
  <c r="S745" i="7"/>
  <c r="S744" i="7"/>
  <c r="S742" i="7"/>
  <c r="S741" i="7"/>
  <c r="S740" i="7"/>
  <c r="S738" i="7"/>
  <c r="S737" i="7"/>
  <c r="S736" i="7"/>
  <c r="S735" i="7"/>
  <c r="S734" i="7"/>
  <c r="S733" i="7"/>
  <c r="S732" i="7"/>
  <c r="S731" i="7"/>
  <c r="S730" i="7"/>
  <c r="S729" i="7"/>
  <c r="S728" i="7"/>
  <c r="S727" i="7"/>
  <c r="S726" i="7"/>
  <c r="S725" i="7"/>
  <c r="S724" i="7"/>
  <c r="S723" i="7"/>
  <c r="S722" i="7"/>
  <c r="S721" i="7"/>
  <c r="S720" i="7"/>
  <c r="S719" i="7"/>
  <c r="S718" i="7"/>
  <c r="S717" i="7"/>
  <c r="S716" i="7"/>
  <c r="S715" i="7"/>
  <c r="S714" i="7"/>
  <c r="S713" i="7"/>
  <c r="S712" i="7"/>
  <c r="S711" i="7"/>
  <c r="S710" i="7"/>
  <c r="S709" i="7"/>
  <c r="S708" i="7"/>
  <c r="S707" i="7"/>
  <c r="S706" i="7"/>
  <c r="S705" i="7"/>
  <c r="S704" i="7"/>
  <c r="S703" i="7"/>
  <c r="S702" i="7"/>
  <c r="S701" i="7"/>
  <c r="S700" i="7"/>
  <c r="S699" i="7"/>
  <c r="S698" i="7"/>
  <c r="S697" i="7"/>
  <c r="S696" i="7"/>
  <c r="S695" i="7"/>
  <c r="S694" i="7"/>
  <c r="S693" i="7"/>
  <c r="S692" i="7"/>
  <c r="S691" i="7"/>
  <c r="S690" i="7"/>
  <c r="S689" i="7"/>
  <c r="S688" i="7"/>
  <c r="S687" i="7"/>
  <c r="S686" i="7"/>
  <c r="S685" i="7"/>
  <c r="S684" i="7"/>
  <c r="S683" i="7"/>
  <c r="S682" i="7"/>
  <c r="S681" i="7"/>
  <c r="S680" i="7"/>
  <c r="S679" i="7"/>
  <c r="S678" i="7"/>
  <c r="S677" i="7"/>
  <c r="S676" i="7"/>
  <c r="S675" i="7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AD237" i="6"/>
  <c r="AB3" i="6" l="1"/>
  <c r="AB4" i="6"/>
  <c r="AB5" i="6"/>
  <c r="AB6" i="6"/>
  <c r="AB7" i="6"/>
  <c r="AB8" i="6"/>
  <c r="AB9" i="6"/>
  <c r="AB11" i="6"/>
  <c r="AB12" i="6"/>
  <c r="AB13" i="6"/>
  <c r="AB14" i="6"/>
  <c r="AB15" i="6"/>
  <c r="AB16" i="6"/>
  <c r="AB17" i="6"/>
  <c r="AB18" i="6"/>
  <c r="AB20" i="6"/>
  <c r="AB21" i="6"/>
  <c r="AB23" i="6"/>
  <c r="AB24" i="6"/>
  <c r="AB25" i="6"/>
  <c r="AB26" i="6"/>
  <c r="AB27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6" i="6"/>
  <c r="AB47" i="6"/>
  <c r="AB48" i="6"/>
  <c r="AB49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5" i="6"/>
  <c r="AB116" i="6"/>
  <c r="AB117" i="6"/>
  <c r="AB118" i="6"/>
  <c r="AB120" i="6"/>
  <c r="AB121" i="6"/>
  <c r="AB123" i="6"/>
  <c r="AB124" i="6"/>
  <c r="AB125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5" i="6"/>
  <c r="AB146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8" i="6"/>
  <c r="AB241" i="6"/>
  <c r="AB243" i="6"/>
  <c r="AB244" i="6"/>
  <c r="AB245" i="6"/>
  <c r="AB246" i="6"/>
  <c r="AB248" i="6"/>
  <c r="AB249" i="6"/>
  <c r="AB250" i="6"/>
  <c r="AB251" i="6"/>
  <c r="AB252" i="6"/>
  <c r="AB253" i="6"/>
  <c r="AB254" i="6"/>
  <c r="AB255" i="6"/>
  <c r="AB256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64" i="6"/>
  <c r="AB765" i="6"/>
  <c r="AB766" i="6"/>
  <c r="AB767" i="6"/>
  <c r="AB768" i="6"/>
  <c r="AB769" i="6"/>
  <c r="AB770" i="6"/>
  <c r="AB771" i="6"/>
  <c r="AB772" i="6"/>
  <c r="AB773" i="6"/>
  <c r="AB774" i="6"/>
  <c r="AB775" i="6"/>
  <c r="AB776" i="6"/>
  <c r="AB777" i="6"/>
  <c r="AB778" i="6"/>
  <c r="AB779" i="6"/>
  <c r="AB780" i="6"/>
  <c r="AB781" i="6"/>
  <c r="AB782" i="6"/>
  <c r="AB783" i="6"/>
  <c r="AB784" i="6"/>
  <c r="AB785" i="6"/>
  <c r="AB786" i="6"/>
  <c r="AB787" i="6"/>
  <c r="AB788" i="6"/>
  <c r="AB789" i="6"/>
  <c r="AB790" i="6"/>
  <c r="AB791" i="6"/>
  <c r="AB792" i="6"/>
  <c r="AB793" i="6"/>
  <c r="AB794" i="6"/>
  <c r="AB795" i="6"/>
  <c r="AB796" i="6"/>
  <c r="AB797" i="6"/>
  <c r="AB798" i="6"/>
  <c r="AB799" i="6"/>
  <c r="AB800" i="6"/>
  <c r="AB801" i="6"/>
  <c r="AB802" i="6"/>
  <c r="AB803" i="6"/>
  <c r="AB804" i="6"/>
  <c r="AB805" i="6"/>
  <c r="AB806" i="6"/>
  <c r="AB807" i="6"/>
  <c r="AB808" i="6"/>
  <c r="AB809" i="6"/>
  <c r="AB810" i="6"/>
  <c r="AB811" i="6"/>
  <c r="AB812" i="6"/>
  <c r="AB813" i="6"/>
  <c r="AB814" i="6"/>
  <c r="AB815" i="6"/>
  <c r="AB816" i="6"/>
  <c r="AB817" i="6"/>
  <c r="AB818" i="6"/>
  <c r="AB819" i="6"/>
  <c r="AB820" i="6"/>
  <c r="AB821" i="6"/>
  <c r="AB822" i="6"/>
  <c r="AB823" i="6"/>
  <c r="AB824" i="6"/>
  <c r="AB825" i="6"/>
  <c r="AB826" i="6"/>
  <c r="AB827" i="6"/>
  <c r="AB828" i="6"/>
  <c r="AB829" i="6"/>
  <c r="AB830" i="6"/>
  <c r="AB831" i="6"/>
  <c r="AB832" i="6"/>
  <c r="AB833" i="6"/>
  <c r="AB834" i="6"/>
  <c r="AB835" i="6"/>
  <c r="AB836" i="6"/>
  <c r="AB837" i="6"/>
  <c r="AB838" i="6"/>
  <c r="AB839" i="6"/>
  <c r="AB840" i="6"/>
  <c r="AB841" i="6"/>
  <c r="AB842" i="6"/>
  <c r="AB843" i="6"/>
  <c r="AB844" i="6"/>
  <c r="AB845" i="6"/>
  <c r="AB846" i="6"/>
  <c r="AB847" i="6"/>
  <c r="AB848" i="6"/>
  <c r="AB849" i="6"/>
  <c r="AB850" i="6"/>
  <c r="AB851" i="6"/>
  <c r="AB852" i="6"/>
  <c r="AB853" i="6"/>
  <c r="AB854" i="6"/>
  <c r="AB855" i="6"/>
  <c r="AB856" i="6"/>
  <c r="AB857" i="6"/>
  <c r="AB858" i="6"/>
  <c r="AB859" i="6"/>
  <c r="AB860" i="6"/>
  <c r="AB861" i="6"/>
  <c r="AB862" i="6"/>
  <c r="AB863" i="6"/>
  <c r="AB864" i="6"/>
  <c r="AB865" i="6"/>
  <c r="AB866" i="6"/>
  <c r="AB867" i="6"/>
  <c r="AB868" i="6"/>
  <c r="AB869" i="6"/>
  <c r="AB870" i="6"/>
  <c r="AB871" i="6"/>
  <c r="AB872" i="6"/>
  <c r="AB873" i="6"/>
  <c r="AB874" i="6"/>
  <c r="AB875" i="6"/>
  <c r="AB876" i="6"/>
  <c r="AB877" i="6"/>
  <c r="AB878" i="6"/>
  <c r="AB879" i="6"/>
  <c r="AB880" i="6"/>
  <c r="AB881" i="6"/>
  <c r="AB882" i="6"/>
  <c r="AB883" i="6"/>
  <c r="AB884" i="6"/>
  <c r="AB885" i="6"/>
  <c r="AB886" i="6"/>
  <c r="AB887" i="6"/>
  <c r="AB888" i="6"/>
  <c r="AB889" i="6"/>
  <c r="AB890" i="6"/>
  <c r="AB891" i="6"/>
  <c r="AB892" i="6"/>
  <c r="AB893" i="6"/>
  <c r="AB894" i="6"/>
  <c r="AB895" i="6"/>
  <c r="AB896" i="6"/>
  <c r="AB897" i="6"/>
  <c r="AB898" i="6"/>
  <c r="AB899" i="6"/>
  <c r="AB900" i="6"/>
  <c r="AB901" i="6"/>
  <c r="AB902" i="6"/>
  <c r="AB903" i="6"/>
  <c r="AB904" i="6"/>
  <c r="AB905" i="6"/>
  <c r="AB906" i="6"/>
  <c r="AB907" i="6"/>
  <c r="AB908" i="6"/>
  <c r="AB909" i="6"/>
  <c r="AB910" i="6"/>
  <c r="AB911" i="6"/>
  <c r="AB912" i="6"/>
  <c r="AB913" i="6"/>
  <c r="AB914" i="6"/>
  <c r="AB915" i="6"/>
  <c r="AB916" i="6"/>
  <c r="AB917" i="6"/>
  <c r="AB918" i="6"/>
  <c r="AB919" i="6"/>
  <c r="AB920" i="6"/>
  <c r="AB921" i="6"/>
  <c r="AB922" i="6"/>
  <c r="AB923" i="6"/>
  <c r="AB924" i="6"/>
  <c r="AB925" i="6"/>
  <c r="AB926" i="6"/>
  <c r="AB927" i="6"/>
  <c r="AB928" i="6"/>
  <c r="AB929" i="6"/>
  <c r="AB930" i="6"/>
  <c r="AB931" i="6"/>
  <c r="AB932" i="6"/>
  <c r="AB933" i="6"/>
  <c r="AB934" i="6"/>
  <c r="AB935" i="6"/>
  <c r="AB936" i="6"/>
  <c r="AB937" i="6"/>
  <c r="AB938" i="6"/>
  <c r="AB939" i="6"/>
  <c r="AB940" i="6"/>
  <c r="AB941" i="6"/>
  <c r="AB942" i="6"/>
  <c r="AB943" i="6"/>
  <c r="AB944" i="6"/>
  <c r="AB945" i="6"/>
  <c r="AB946" i="6"/>
  <c r="AB947" i="6"/>
  <c r="AB948" i="6"/>
  <c r="AB949" i="6"/>
  <c r="AB950" i="6"/>
  <c r="AB951" i="6"/>
  <c r="AB952" i="6"/>
  <c r="AB953" i="6"/>
  <c r="AB954" i="6"/>
  <c r="AB955" i="6"/>
  <c r="AB956" i="6"/>
  <c r="AB957" i="6"/>
  <c r="AB958" i="6"/>
  <c r="AB959" i="6"/>
  <c r="AB960" i="6"/>
  <c r="AB961" i="6"/>
  <c r="AB962" i="6"/>
  <c r="AB963" i="6"/>
  <c r="AB964" i="6"/>
  <c r="AB966" i="6"/>
  <c r="AB967" i="6"/>
  <c r="AB968" i="6"/>
  <c r="AB969" i="6"/>
  <c r="AB970" i="6"/>
  <c r="AB971" i="6"/>
  <c r="AB972" i="6"/>
  <c r="AB973" i="6"/>
  <c r="AB974" i="6"/>
  <c r="AB975" i="6"/>
  <c r="AB976" i="6"/>
  <c r="AB977" i="6"/>
  <c r="AB979" i="6"/>
  <c r="AB980" i="6"/>
  <c r="AB981" i="6"/>
  <c r="AB982" i="6"/>
  <c r="AB983" i="6"/>
  <c r="AB984" i="6"/>
  <c r="AB985" i="6"/>
  <c r="AB986" i="6"/>
  <c r="AB987" i="6"/>
  <c r="AB988" i="6"/>
  <c r="AB989" i="6"/>
  <c r="AB990" i="6"/>
  <c r="AB991" i="6"/>
  <c r="AB992" i="6"/>
  <c r="AB993" i="6"/>
  <c r="AB994" i="6"/>
  <c r="AB996" i="6"/>
  <c r="AB997" i="6"/>
  <c r="AB998" i="6"/>
  <c r="AB999" i="6"/>
  <c r="AB1000" i="6"/>
  <c r="AB1001" i="6"/>
  <c r="AB1002" i="6"/>
  <c r="AB1003" i="6"/>
  <c r="AB1004" i="6"/>
  <c r="AB1005" i="6"/>
  <c r="AB1006" i="6"/>
  <c r="AB1008" i="6"/>
  <c r="AB1009" i="6"/>
  <c r="AB1010" i="6"/>
  <c r="AB1011" i="6"/>
  <c r="AB1012" i="6"/>
  <c r="AB1013" i="6"/>
  <c r="AB1014" i="6"/>
  <c r="AB1015" i="6"/>
  <c r="AB1016" i="6"/>
  <c r="AB1017" i="6"/>
  <c r="AB1018" i="6"/>
  <c r="AB1019" i="6"/>
  <c r="AB1020" i="6"/>
  <c r="AB1021" i="6"/>
  <c r="AB1022" i="6"/>
  <c r="AB1023" i="6"/>
  <c r="AB1024" i="6"/>
  <c r="AB1025" i="6"/>
  <c r="AB1026" i="6"/>
  <c r="AB1027" i="6"/>
  <c r="AB1028" i="6"/>
  <c r="AB1029" i="6"/>
  <c r="AB1030" i="6"/>
  <c r="AB1031" i="6"/>
  <c r="AB1032" i="6"/>
  <c r="AB1033" i="6"/>
  <c r="AB1034" i="6"/>
  <c r="AB1035" i="6"/>
  <c r="AB1037" i="6"/>
  <c r="AB1038" i="6"/>
  <c r="AB1039" i="6"/>
  <c r="AB1040" i="6"/>
  <c r="AB1041" i="6"/>
  <c r="AB1042" i="6"/>
  <c r="AB1043" i="6"/>
  <c r="AB1044" i="6"/>
  <c r="AB1045" i="6"/>
  <c r="AB1046" i="6"/>
  <c r="AB1047" i="6"/>
  <c r="AB1048" i="6"/>
  <c r="AB1049" i="6"/>
  <c r="AB1050" i="6"/>
  <c r="AB1051" i="6"/>
  <c r="AB1052" i="6"/>
  <c r="AB1053" i="6"/>
  <c r="AB1054" i="6"/>
  <c r="AB1055" i="6"/>
  <c r="AB1056" i="6"/>
  <c r="AB1057" i="6"/>
  <c r="AB1058" i="6"/>
  <c r="AB1059" i="6"/>
  <c r="AB1060" i="6"/>
  <c r="AB1061" i="6"/>
  <c r="AB1062" i="6"/>
  <c r="AB1063" i="6"/>
  <c r="AB1064" i="6"/>
  <c r="AB1065" i="6"/>
  <c r="AB1066" i="6"/>
  <c r="AB1067" i="6"/>
  <c r="AB1068" i="6"/>
  <c r="AB1069" i="6"/>
  <c r="AB1070" i="6"/>
  <c r="AB1071" i="6"/>
  <c r="AB1072" i="6"/>
  <c r="AB1073" i="6"/>
  <c r="AB1074" i="6"/>
  <c r="AB1075" i="6"/>
  <c r="AB1076" i="6"/>
  <c r="AB1077" i="6"/>
  <c r="AB1078" i="6"/>
  <c r="AB1079" i="6"/>
  <c r="AB1080" i="6"/>
  <c r="AB1081" i="6"/>
  <c r="AB1082" i="6"/>
  <c r="AB1083" i="6"/>
  <c r="AB1084" i="6"/>
  <c r="AB1085" i="6"/>
  <c r="AB1086" i="6"/>
  <c r="AB1087" i="6"/>
  <c r="AB1088" i="6"/>
  <c r="AB1089" i="6"/>
  <c r="AB1090" i="6"/>
  <c r="AB1091" i="6"/>
  <c r="AB1092" i="6"/>
  <c r="AB1093" i="6"/>
  <c r="AB1094" i="6"/>
  <c r="AB1095" i="6"/>
  <c r="AB1096" i="6"/>
  <c r="AB1097" i="6"/>
  <c r="AB1098" i="6"/>
  <c r="AB1099" i="6"/>
  <c r="AB1100" i="6"/>
  <c r="AB1101" i="6"/>
  <c r="AB1102" i="6"/>
  <c r="AB1103" i="6"/>
  <c r="AB1104" i="6"/>
  <c r="AB1105" i="6"/>
  <c r="AB1106" i="6"/>
  <c r="AB1108" i="6"/>
  <c r="AB1109" i="6"/>
  <c r="AB1110" i="6"/>
  <c r="AB1111" i="6"/>
  <c r="AB1112" i="6"/>
  <c r="AB1113" i="6"/>
  <c r="AB1114" i="6"/>
  <c r="AB1115" i="6"/>
  <c r="AB1116" i="6"/>
  <c r="AB1117" i="6"/>
  <c r="AB1118" i="6"/>
  <c r="AB1119" i="6"/>
  <c r="AB1120" i="6"/>
  <c r="AB1121" i="6"/>
  <c r="AB1122" i="6"/>
  <c r="AB1123" i="6"/>
  <c r="AB1124" i="6"/>
  <c r="AB1125" i="6"/>
  <c r="AB1126" i="6"/>
  <c r="AB1127" i="6"/>
  <c r="AB1128" i="6"/>
  <c r="AB1129" i="6"/>
  <c r="AB1130" i="6"/>
  <c r="AB1131" i="6"/>
  <c r="AB1132" i="6"/>
  <c r="AB1133" i="6"/>
  <c r="AB1134" i="6"/>
  <c r="AB1135" i="6"/>
  <c r="AB1136" i="6"/>
  <c r="AB1137" i="6"/>
  <c r="AB1138" i="6"/>
  <c r="AB1139" i="6"/>
  <c r="AB1140" i="6"/>
  <c r="AB1141" i="6"/>
  <c r="AB1142" i="6"/>
  <c r="AB1143" i="6"/>
  <c r="AB1144" i="6"/>
  <c r="AB1145" i="6"/>
  <c r="AB1146" i="6"/>
  <c r="AB1147" i="6"/>
  <c r="AB1148" i="6"/>
  <c r="AB1149" i="6"/>
  <c r="AB1150" i="6"/>
  <c r="AB1151" i="6"/>
  <c r="AB1152" i="6"/>
  <c r="AB1153" i="6"/>
  <c r="AB1154" i="6"/>
  <c r="AB1155" i="6"/>
  <c r="AB1156" i="6"/>
  <c r="AB1157" i="6"/>
  <c r="AB1158" i="6"/>
  <c r="AB1159" i="6"/>
  <c r="AB1160" i="6"/>
  <c r="AB1161" i="6"/>
  <c r="AB1162" i="6"/>
  <c r="AB1163" i="6"/>
  <c r="AB1164" i="6"/>
  <c r="AB1165" i="6"/>
  <c r="AB1166" i="6"/>
  <c r="AB1167" i="6"/>
  <c r="AB1168" i="6"/>
  <c r="AB1169" i="6"/>
  <c r="AB1170" i="6"/>
  <c r="AB1171" i="6"/>
  <c r="AB1172" i="6"/>
  <c r="AB1173" i="6"/>
  <c r="AB1174" i="6"/>
  <c r="AB1175" i="6"/>
  <c r="AB1176" i="6"/>
  <c r="AB1177" i="6"/>
  <c r="AB1178" i="6"/>
  <c r="AB1179" i="6"/>
  <c r="AB1180" i="6"/>
  <c r="AB1181" i="6"/>
  <c r="AB1182" i="6"/>
  <c r="AB1183" i="6"/>
  <c r="AB1184" i="6"/>
  <c r="AB1185" i="6"/>
  <c r="AB1186" i="6"/>
  <c r="AB1187" i="6"/>
  <c r="AB1188" i="6"/>
  <c r="AB1189" i="6"/>
  <c r="AB1190" i="6"/>
  <c r="AB1191" i="6"/>
  <c r="AB1192" i="6"/>
  <c r="AB1193" i="6"/>
  <c r="AB1194" i="6"/>
  <c r="AB1195" i="6"/>
  <c r="AB1196" i="6"/>
  <c r="AB1197" i="6"/>
  <c r="AB1198" i="6"/>
  <c r="AB1199" i="6"/>
  <c r="AB1200" i="6"/>
  <c r="AB1201" i="6"/>
  <c r="AB1202" i="6"/>
  <c r="AB1203" i="6"/>
  <c r="AB1204" i="6"/>
  <c r="AB1205" i="6"/>
  <c r="AB1206" i="6"/>
  <c r="AB1207" i="6"/>
  <c r="AB1208" i="6"/>
  <c r="AB1209" i="6"/>
  <c r="AB1210" i="6"/>
  <c r="AB1211" i="6"/>
  <c r="AB1212" i="6"/>
  <c r="AB1213" i="6"/>
  <c r="AB1214" i="6"/>
  <c r="AB1215" i="6"/>
  <c r="AB1216" i="6"/>
  <c r="AB1217" i="6"/>
  <c r="AB1218" i="6"/>
  <c r="AB1219" i="6"/>
  <c r="AB1220" i="6"/>
  <c r="AB1221" i="6"/>
  <c r="AB1222" i="6"/>
  <c r="AB1223" i="6"/>
  <c r="AB1224" i="6"/>
  <c r="AB1225" i="6"/>
  <c r="AB1226" i="6"/>
  <c r="AB1227" i="6"/>
  <c r="AB1228" i="6"/>
  <c r="AB1229" i="6"/>
  <c r="AB1230" i="6"/>
  <c r="AB1231" i="6"/>
  <c r="AB1232" i="6"/>
  <c r="AB1233" i="6"/>
  <c r="AB1234" i="6"/>
  <c r="AB1235" i="6"/>
  <c r="AB1237" i="6"/>
  <c r="AB1238" i="6"/>
  <c r="AB1239" i="6"/>
  <c r="AB1240" i="6"/>
  <c r="AB1241" i="6"/>
  <c r="AB1242" i="6"/>
  <c r="AB1243" i="6"/>
  <c r="AB1244" i="6"/>
  <c r="AB1245" i="6"/>
  <c r="AB1246" i="6"/>
  <c r="AB1247" i="6"/>
  <c r="AB1248" i="6"/>
  <c r="AB1249" i="6"/>
  <c r="AB1250" i="6"/>
  <c r="AB1251" i="6"/>
  <c r="AB1252" i="6"/>
  <c r="AB1253" i="6"/>
  <c r="AB1254" i="6"/>
  <c r="AB1255" i="6"/>
  <c r="AB1256" i="6"/>
  <c r="AB1257" i="6"/>
  <c r="AB1258" i="6"/>
  <c r="AB1259" i="6"/>
  <c r="AB1260" i="6"/>
  <c r="AB1261" i="6"/>
  <c r="AB1262" i="6"/>
  <c r="AB1263" i="6"/>
  <c r="AB1264" i="6"/>
  <c r="AB1265" i="6"/>
  <c r="AB1266" i="6"/>
  <c r="AB1267" i="6"/>
  <c r="AB1268" i="6"/>
  <c r="AB1269" i="6"/>
  <c r="AB1270" i="6"/>
  <c r="AB1271" i="6"/>
  <c r="AB1272" i="6"/>
  <c r="AB1273" i="6"/>
  <c r="AB1274" i="6"/>
  <c r="AB1275" i="6"/>
  <c r="AB1276" i="6"/>
  <c r="AB1277" i="6"/>
  <c r="AB1278" i="6"/>
  <c r="AB1280" i="6"/>
  <c r="AB1281" i="6"/>
  <c r="AB1282" i="6"/>
  <c r="AB1283" i="6"/>
  <c r="AB1284" i="6"/>
  <c r="AB1285" i="6"/>
  <c r="AB1286" i="6"/>
  <c r="AB1287" i="6"/>
  <c r="AB1288" i="6"/>
  <c r="AB1289" i="6"/>
  <c r="AB1290" i="6"/>
  <c r="AB1291" i="6"/>
  <c r="AB1292" i="6"/>
  <c r="AB1293" i="6"/>
  <c r="AB1295" i="6"/>
  <c r="AB1296" i="6"/>
  <c r="AB1297" i="6"/>
  <c r="AB1298" i="6"/>
  <c r="AB1299" i="6"/>
  <c r="AB1300" i="6"/>
  <c r="AB1301" i="6"/>
  <c r="AB1302" i="6"/>
  <c r="AB1303" i="6"/>
  <c r="AB1304" i="6"/>
  <c r="AB1305" i="6"/>
  <c r="AB1306" i="6"/>
  <c r="AB1307" i="6"/>
  <c r="AB1308" i="6"/>
  <c r="AB1309" i="6"/>
  <c r="AB1310" i="6"/>
  <c r="AB1311" i="6"/>
  <c r="AB1313" i="6"/>
  <c r="AB1314" i="6"/>
  <c r="AB1315" i="6"/>
  <c r="AB1316" i="6"/>
  <c r="AB1317" i="6"/>
  <c r="AB1318" i="6"/>
  <c r="AB1319" i="6"/>
  <c r="AB1320" i="6"/>
  <c r="AB1321" i="6"/>
  <c r="AB1322" i="6"/>
  <c r="AB1323" i="6"/>
  <c r="AB1324" i="6"/>
  <c r="AB1325" i="6"/>
  <c r="AB1326" i="6"/>
  <c r="AB1327" i="6"/>
  <c r="AB1328" i="6"/>
  <c r="AB1329" i="6"/>
  <c r="AB1330" i="6"/>
  <c r="AB1331" i="6"/>
  <c r="AB1332" i="6"/>
  <c r="AB1333" i="6"/>
  <c r="AB1334" i="6"/>
  <c r="AB1335" i="6"/>
  <c r="AB1336" i="6"/>
  <c r="AB1337" i="6"/>
  <c r="AB1338" i="6"/>
  <c r="AB1339" i="6"/>
  <c r="AB1340" i="6"/>
  <c r="AB1341" i="6"/>
  <c r="AB1342" i="6"/>
  <c r="AB1343" i="6"/>
  <c r="AB1344" i="6"/>
  <c r="AB1345" i="6"/>
  <c r="AB1346" i="6"/>
  <c r="AB1347" i="6"/>
  <c r="AB1348" i="6"/>
  <c r="AB1349" i="6"/>
  <c r="AB1350" i="6"/>
  <c r="AB1351" i="6"/>
  <c r="AB1352" i="6"/>
  <c r="AB1353" i="6"/>
  <c r="AB1354" i="6"/>
  <c r="AB1355" i="6"/>
  <c r="AB1356" i="6"/>
  <c r="AB1357" i="6"/>
  <c r="AB1358" i="6"/>
  <c r="AB1359" i="6"/>
  <c r="AB1360" i="6"/>
  <c r="AB1362" i="6"/>
  <c r="AB1363" i="6"/>
  <c r="AB1364" i="6"/>
  <c r="AB1365" i="6"/>
  <c r="AB1366" i="6"/>
  <c r="AB1367" i="6"/>
  <c r="AB1368" i="6"/>
  <c r="AB1369" i="6"/>
  <c r="AB1370" i="6"/>
  <c r="AB1371" i="6"/>
  <c r="AB1372" i="6"/>
  <c r="AB1373" i="6"/>
  <c r="AB1374" i="6"/>
  <c r="AB1375" i="6"/>
  <c r="AB1376" i="6"/>
  <c r="AB1377" i="6"/>
  <c r="AB1378" i="6"/>
  <c r="AB1379" i="6"/>
  <c r="AB1380" i="6"/>
  <c r="AB1381" i="6"/>
  <c r="AB1382" i="6"/>
  <c r="AB1383" i="6"/>
  <c r="AB1384" i="6"/>
  <c r="AB1385" i="6"/>
  <c r="AB1386" i="6"/>
  <c r="AB1387" i="6"/>
  <c r="AB1388" i="6"/>
  <c r="AB1389" i="6"/>
  <c r="AB1390" i="6"/>
  <c r="AB1391" i="6"/>
  <c r="AB1392" i="6"/>
  <c r="AB1393" i="6"/>
  <c r="AB1394" i="6"/>
  <c r="AB1395" i="6"/>
  <c r="AB1396" i="6"/>
  <c r="AB1397" i="6"/>
  <c r="AB1398" i="6"/>
  <c r="AB1399" i="6"/>
  <c r="AB1400" i="6"/>
  <c r="AB1401" i="6"/>
  <c r="AB1402" i="6"/>
  <c r="AB1403" i="6"/>
  <c r="AB1404" i="6"/>
  <c r="AB1405" i="6"/>
  <c r="AB1406" i="6"/>
  <c r="AB1407" i="6"/>
  <c r="AB1408" i="6"/>
  <c r="AB1409" i="6"/>
  <c r="AB1410" i="6"/>
  <c r="AB1411" i="6"/>
  <c r="AB1412" i="6"/>
  <c r="AB1413" i="6"/>
  <c r="AB1414" i="6"/>
  <c r="AB1415" i="6"/>
  <c r="AB1416" i="6"/>
  <c r="AB1417" i="6"/>
  <c r="AB1418" i="6"/>
  <c r="AB1419" i="6"/>
  <c r="AB1420" i="6"/>
  <c r="AB1421" i="6"/>
  <c r="AB1422" i="6"/>
  <c r="AB1423" i="6"/>
  <c r="AB1424" i="6"/>
  <c r="AB1425" i="6"/>
  <c r="AB1426" i="6"/>
  <c r="AB1427" i="6"/>
  <c r="AB1428" i="6"/>
  <c r="AB1429" i="6"/>
  <c r="AB1430" i="6"/>
  <c r="AB1431" i="6"/>
  <c r="AB1432" i="6"/>
  <c r="AB1433" i="6"/>
  <c r="AB1434" i="6"/>
  <c r="AB1435" i="6"/>
  <c r="AB1436" i="6"/>
  <c r="AB1437" i="6"/>
  <c r="AB1438" i="6"/>
  <c r="AB1439" i="6"/>
  <c r="AB1440" i="6"/>
  <c r="AB1441" i="6"/>
  <c r="AB1442" i="6"/>
  <c r="AB1443" i="6"/>
  <c r="AB1444" i="6"/>
  <c r="AB1445" i="6"/>
  <c r="AB1446" i="6"/>
  <c r="AB1447" i="6"/>
  <c r="AB1448" i="6"/>
  <c r="AB1449" i="6"/>
  <c r="AB1450" i="6"/>
  <c r="AB1451" i="6"/>
  <c r="AB1452" i="6"/>
  <c r="AB1453" i="6"/>
  <c r="AB1454" i="6"/>
  <c r="AB1455" i="6"/>
  <c r="AB1456" i="6"/>
  <c r="AB1457" i="6"/>
  <c r="AB1458" i="6"/>
  <c r="AB1459" i="6"/>
  <c r="AB1460" i="6"/>
  <c r="AB1461" i="6"/>
  <c r="AB1462" i="6"/>
  <c r="AB1463" i="6"/>
  <c r="AB1464" i="6"/>
  <c r="AB1465" i="6"/>
  <c r="AB1466" i="6"/>
  <c r="AB1467" i="6"/>
  <c r="AB1468" i="6"/>
  <c r="AB1469" i="6"/>
  <c r="AB1470" i="6"/>
  <c r="AB1471" i="6"/>
  <c r="AB1472" i="6"/>
  <c r="AB1473" i="6"/>
  <c r="AB1474" i="6"/>
  <c r="AB1475" i="6"/>
  <c r="AB1476" i="6"/>
  <c r="AB1477" i="6"/>
  <c r="AB1478" i="6"/>
  <c r="AB1479" i="6"/>
  <c r="AB1481" i="6"/>
  <c r="AB1482" i="6"/>
  <c r="AB1483" i="6"/>
  <c r="AB1484" i="6"/>
  <c r="AB1485" i="6"/>
  <c r="AB1486" i="6"/>
  <c r="AB1487" i="6"/>
  <c r="AB1488" i="6"/>
  <c r="AB1489" i="6"/>
  <c r="AB1490" i="6"/>
  <c r="AB1491" i="6"/>
  <c r="AB1493" i="6"/>
  <c r="AB1494" i="6"/>
  <c r="AB1495" i="6"/>
  <c r="AB1496" i="6"/>
  <c r="AB1497" i="6"/>
  <c r="AB1498" i="6"/>
  <c r="AB1499" i="6"/>
  <c r="AB1500" i="6"/>
  <c r="AB1501" i="6"/>
  <c r="AB1502" i="6"/>
  <c r="AB1503" i="6"/>
  <c r="AB1504" i="6"/>
  <c r="AB1505" i="6"/>
  <c r="AB1506" i="6"/>
  <c r="AB1507" i="6"/>
  <c r="AB1508" i="6"/>
  <c r="AB1509" i="6"/>
  <c r="AB1510" i="6"/>
  <c r="AB1512" i="6"/>
  <c r="AB1513" i="6"/>
  <c r="AB1514" i="6"/>
  <c r="AB1515" i="6"/>
  <c r="AB1516" i="6"/>
  <c r="AB1517" i="6"/>
  <c r="AB1518" i="6"/>
  <c r="AB1519" i="6"/>
  <c r="AB1520" i="6"/>
  <c r="AB1521" i="6"/>
  <c r="AB1522" i="6"/>
  <c r="AB1523" i="6"/>
  <c r="AB1524" i="6"/>
  <c r="AB1525" i="6"/>
  <c r="AB1526" i="6"/>
  <c r="AB1527" i="6"/>
  <c r="AB1528" i="6"/>
  <c r="AB1529" i="6"/>
  <c r="AB1530" i="6"/>
  <c r="AB1531" i="6"/>
  <c r="AB1532" i="6"/>
  <c r="AB1533" i="6"/>
  <c r="AB1534" i="6"/>
  <c r="AB1535" i="6"/>
  <c r="AB1536" i="6"/>
  <c r="AB1537" i="6"/>
  <c r="AB1538" i="6"/>
  <c r="AB1539" i="6"/>
  <c r="AB1540" i="6"/>
  <c r="AB1541" i="6"/>
  <c r="AB1542" i="6"/>
  <c r="AB1543" i="6"/>
  <c r="AB1544" i="6"/>
  <c r="AB1545" i="6"/>
  <c r="AB1546" i="6"/>
  <c r="AB1547" i="6"/>
  <c r="AB1548" i="6"/>
  <c r="AB1549" i="6"/>
  <c r="AB1550" i="6"/>
  <c r="AB1551" i="6"/>
  <c r="AB1552" i="6"/>
  <c r="AB1553" i="6"/>
  <c r="AB1554" i="6"/>
  <c r="AB1555" i="6"/>
  <c r="AB1556" i="6"/>
  <c r="AB1557" i="6"/>
  <c r="AB1558" i="6"/>
  <c r="AB1559" i="6"/>
  <c r="AB1560" i="6"/>
  <c r="AB1561" i="6"/>
  <c r="AB1562" i="6"/>
  <c r="AB1563" i="6"/>
  <c r="AB1564" i="6"/>
  <c r="AB1565" i="6"/>
  <c r="AB1566" i="6"/>
  <c r="AB1568" i="6"/>
  <c r="AB1569" i="6"/>
  <c r="AB1570" i="6"/>
  <c r="AB1571" i="6"/>
  <c r="AB1572" i="6"/>
  <c r="AB1573" i="6"/>
  <c r="AB1574" i="6"/>
  <c r="AB1575" i="6"/>
  <c r="AB1576" i="6"/>
  <c r="AB1577" i="6"/>
  <c r="AB1578" i="6"/>
  <c r="AB1579" i="6"/>
  <c r="AB1580" i="6"/>
  <c r="AB1581" i="6"/>
  <c r="AB1582" i="6"/>
  <c r="AB1583" i="6"/>
  <c r="AB1584" i="6"/>
  <c r="AB1585" i="6"/>
  <c r="AB1586" i="6"/>
  <c r="AB1587" i="6"/>
  <c r="AB1588" i="6"/>
  <c r="AB1589" i="6"/>
  <c r="AB1590" i="6"/>
  <c r="AB1591" i="6"/>
  <c r="AB1592" i="6"/>
  <c r="AB1593" i="6"/>
  <c r="AB1594" i="6"/>
  <c r="AB1595" i="6"/>
  <c r="AB1596" i="6"/>
  <c r="AB1597" i="6"/>
  <c r="AB1598" i="6"/>
  <c r="AB1599" i="6"/>
  <c r="AB1600" i="6"/>
  <c r="AB1601" i="6"/>
  <c r="AB1602" i="6"/>
  <c r="AB1603" i="6"/>
  <c r="AB1604" i="6"/>
  <c r="AB1605" i="6"/>
  <c r="AB1606" i="6"/>
  <c r="AB1607" i="6"/>
  <c r="AB1608" i="6"/>
  <c r="AB1609" i="6"/>
  <c r="AB1610" i="6"/>
  <c r="AB1611" i="6"/>
  <c r="AB1612" i="6"/>
  <c r="AB1613" i="6"/>
  <c r="AB1614" i="6"/>
  <c r="AB1615" i="6"/>
  <c r="AB1616" i="6"/>
  <c r="AB1617" i="6"/>
  <c r="AB1618" i="6"/>
  <c r="AB1619" i="6"/>
  <c r="AB1620" i="6"/>
  <c r="AB1621" i="6"/>
  <c r="AB1622" i="6"/>
  <c r="AB1623" i="6"/>
  <c r="AB1624" i="6"/>
  <c r="AB1625" i="6"/>
  <c r="AB1626" i="6"/>
  <c r="AB1627" i="6"/>
  <c r="AB1628" i="6"/>
  <c r="AB1629" i="6"/>
  <c r="AB1630" i="6"/>
  <c r="AB1631" i="6"/>
  <c r="AB1632" i="6"/>
  <c r="AB1633" i="6"/>
  <c r="AB1634" i="6"/>
  <c r="AB1635" i="6"/>
  <c r="AB1636" i="6"/>
  <c r="AB1639" i="6"/>
  <c r="AB1640" i="6"/>
  <c r="AB1641" i="6"/>
  <c r="AB1642" i="6"/>
  <c r="AB1643" i="6"/>
  <c r="AB1644" i="6"/>
  <c r="AB1645" i="6"/>
  <c r="AB1646" i="6"/>
  <c r="AB1647" i="6"/>
  <c r="AB1648" i="6"/>
  <c r="AB1649" i="6"/>
  <c r="AB1650" i="6"/>
  <c r="AB1651" i="6"/>
  <c r="AB1652" i="6"/>
  <c r="AB1653" i="6"/>
  <c r="AB1654" i="6"/>
  <c r="AB1655" i="6"/>
  <c r="AB1656" i="6"/>
  <c r="AB1657" i="6"/>
  <c r="AB1658" i="6"/>
  <c r="AB1659" i="6"/>
  <c r="AB1660" i="6"/>
  <c r="AB1661" i="6"/>
  <c r="AB1662" i="6"/>
  <c r="AB1663" i="6"/>
  <c r="AB1664" i="6"/>
  <c r="AB1665" i="6"/>
  <c r="AB1666" i="6"/>
  <c r="AB1667" i="6"/>
  <c r="AB1668" i="6"/>
  <c r="AB1669" i="6"/>
  <c r="AB1670" i="6"/>
  <c r="AB1671" i="6"/>
  <c r="AB1672" i="6"/>
  <c r="AB1673" i="6"/>
  <c r="AB1674" i="6"/>
  <c r="AB1675" i="6"/>
  <c r="AB1676" i="6"/>
  <c r="AB1677" i="6"/>
  <c r="AB1678" i="6"/>
  <c r="AB1679" i="6"/>
  <c r="AB1680" i="6"/>
  <c r="AB1681" i="6"/>
  <c r="AB1682" i="6"/>
  <c r="AB1683" i="6"/>
  <c r="AB1684" i="6"/>
  <c r="AB1685" i="6"/>
  <c r="AB1686" i="6"/>
  <c r="AB1687" i="6"/>
  <c r="AB1688" i="6"/>
  <c r="AB1689" i="6"/>
  <c r="AB1690" i="6"/>
  <c r="AB1691" i="6"/>
  <c r="AB1692" i="6"/>
  <c r="AB1693" i="6"/>
  <c r="AB1694" i="6"/>
  <c r="AB1695" i="6"/>
  <c r="AB1696" i="6"/>
  <c r="AB1697" i="6"/>
  <c r="AB1698" i="6"/>
  <c r="AB1699" i="6"/>
  <c r="AB1700" i="6"/>
  <c r="AB1701" i="6"/>
  <c r="AB1702" i="6"/>
  <c r="AB1703" i="6"/>
  <c r="AB1704" i="6"/>
  <c r="AB1705" i="6"/>
  <c r="AB1706" i="6"/>
  <c r="AB1707" i="6"/>
  <c r="AB1708" i="6"/>
  <c r="AB1709" i="6"/>
  <c r="AB1710" i="6"/>
  <c r="AB1711" i="6"/>
  <c r="AB1712" i="6"/>
  <c r="AB1713" i="6"/>
  <c r="AB1714" i="6"/>
  <c r="AB1715" i="6"/>
  <c r="AB1716" i="6"/>
  <c r="AB1717" i="6"/>
  <c r="AB1718" i="6"/>
  <c r="AB1719" i="6"/>
  <c r="AB1720" i="6"/>
  <c r="AB1721" i="6"/>
  <c r="AB1722" i="6"/>
  <c r="AB1723" i="6"/>
  <c r="AB1724" i="6"/>
  <c r="AB1725" i="6"/>
  <c r="AB1726" i="6"/>
  <c r="AB1727" i="6"/>
  <c r="AB1728" i="6"/>
  <c r="AB1729" i="6"/>
  <c r="AB1730" i="6"/>
  <c r="AB1731" i="6"/>
  <c r="AB1732" i="6"/>
  <c r="AB1733" i="6"/>
  <c r="AB1734" i="6"/>
  <c r="AB1735" i="6"/>
  <c r="AB1736" i="6"/>
  <c r="AB1737" i="6"/>
  <c r="AB1738" i="6"/>
  <c r="AB1739" i="6"/>
  <c r="AB1740" i="6"/>
  <c r="AB1741" i="6"/>
  <c r="AB1742" i="6"/>
  <c r="AB1743" i="6"/>
  <c r="AB1744" i="6"/>
  <c r="AB1745" i="6"/>
  <c r="AB1746" i="6"/>
  <c r="AB1747" i="6"/>
  <c r="AB1748" i="6"/>
  <c r="AB1749" i="6"/>
  <c r="AB1750" i="6"/>
  <c r="AB1751" i="6"/>
  <c r="AB1752" i="6"/>
  <c r="AB1753" i="6"/>
  <c r="AB1754" i="6"/>
  <c r="AB1755" i="6"/>
  <c r="AB1756" i="6"/>
  <c r="AB1757" i="6"/>
  <c r="AB1758" i="6"/>
  <c r="AB1759" i="6"/>
  <c r="AB1760" i="6"/>
  <c r="AB1761" i="6"/>
  <c r="AB1762" i="6"/>
  <c r="AB1763" i="6"/>
  <c r="AB1764" i="6"/>
  <c r="AB1765" i="6"/>
  <c r="AB1766" i="6"/>
  <c r="AB1767" i="6"/>
  <c r="AB1768" i="6"/>
  <c r="AB1769" i="6"/>
  <c r="AB1770" i="6"/>
  <c r="AB1771" i="6"/>
  <c r="AB1772" i="6"/>
  <c r="AB1773" i="6"/>
  <c r="AB1774" i="6"/>
  <c r="AB1775" i="6"/>
  <c r="AB1776" i="6"/>
  <c r="AB1777" i="6"/>
  <c r="AB1778" i="6"/>
  <c r="AB1779" i="6"/>
  <c r="AB1780" i="6"/>
  <c r="AB1781" i="6"/>
  <c r="AB1782" i="6"/>
  <c r="AB1783" i="6"/>
  <c r="AB1784" i="6"/>
  <c r="AB1785" i="6"/>
  <c r="AB1786" i="6"/>
  <c r="AB1787" i="6"/>
  <c r="AB1788" i="6"/>
  <c r="AB1789" i="6"/>
  <c r="AB1790" i="6"/>
  <c r="AB1791" i="6"/>
  <c r="AB1792" i="6"/>
  <c r="AB1793" i="6"/>
  <c r="AB1794" i="6"/>
  <c r="AB1795" i="6"/>
  <c r="AB1796" i="6"/>
  <c r="AB1797" i="6"/>
  <c r="AB1798" i="6"/>
  <c r="AB1799" i="6"/>
  <c r="AB1800" i="6"/>
  <c r="AB1801" i="6"/>
  <c r="AB1802" i="6"/>
  <c r="AB1803" i="6"/>
  <c r="AB1804" i="6"/>
  <c r="AB1805" i="6"/>
  <c r="AB1806" i="6"/>
  <c r="AB1807" i="6"/>
  <c r="AB1808" i="6"/>
  <c r="AB1809" i="6"/>
  <c r="AB1810" i="6"/>
  <c r="AB1811" i="6"/>
  <c r="AB1812" i="6"/>
  <c r="AB1813" i="6"/>
  <c r="AB1814" i="6"/>
  <c r="AB1815" i="6"/>
  <c r="AB1816" i="6"/>
  <c r="AB1817" i="6"/>
  <c r="AB1818" i="6"/>
  <c r="AB1819" i="6"/>
  <c r="AB1820" i="6"/>
  <c r="AB1821" i="6"/>
  <c r="AB1822" i="6"/>
  <c r="AB1823" i="6"/>
  <c r="AB1824" i="6"/>
  <c r="AB1825" i="6"/>
  <c r="AB1826" i="6"/>
  <c r="AB1827" i="6"/>
  <c r="AB1828" i="6"/>
  <c r="AB1829" i="6"/>
  <c r="AB1830" i="6"/>
  <c r="AB1831" i="6"/>
  <c r="AB1832" i="6"/>
  <c r="AB1833" i="6"/>
  <c r="AB1834" i="6"/>
  <c r="AB1835" i="6"/>
  <c r="AB1836" i="6"/>
  <c r="AB1837" i="6"/>
  <c r="AB1838" i="6"/>
  <c r="AB1839" i="6"/>
  <c r="AB1840" i="6"/>
  <c r="AB1841" i="6"/>
  <c r="AB1842" i="6"/>
  <c r="AB1843" i="6"/>
  <c r="AB1844" i="6"/>
  <c r="AB1845" i="6"/>
  <c r="AB1846" i="6"/>
  <c r="AB1847" i="6"/>
  <c r="AB1848" i="6"/>
  <c r="AB1849" i="6"/>
  <c r="AB1850" i="6"/>
  <c r="AB1851" i="6"/>
  <c r="AB1852" i="6"/>
  <c r="AB1853" i="6"/>
  <c r="AB1854" i="6"/>
  <c r="AB1855" i="6"/>
  <c r="AB1856" i="6"/>
  <c r="AB1857" i="6"/>
  <c r="AB1858" i="6"/>
  <c r="AB1859" i="6"/>
  <c r="AB1860" i="6"/>
  <c r="AB1861" i="6"/>
  <c r="AB1862" i="6"/>
  <c r="AB1863" i="6"/>
  <c r="AB1864" i="6"/>
  <c r="AB1865" i="6"/>
  <c r="AB1866" i="6"/>
  <c r="AB1867" i="6"/>
  <c r="AB1868" i="6"/>
  <c r="AB1869" i="6"/>
  <c r="AB1870" i="6"/>
  <c r="AB1871" i="6"/>
  <c r="AB1872" i="6"/>
  <c r="AB1873" i="6"/>
  <c r="AB1874" i="6"/>
  <c r="AB1875" i="6"/>
  <c r="AB1876" i="6"/>
  <c r="AB1877" i="6"/>
  <c r="AB1878" i="6"/>
  <c r="AB1879" i="6"/>
  <c r="AB1880" i="6"/>
  <c r="AB1881" i="6"/>
  <c r="AB1882" i="6"/>
  <c r="AB1883" i="6"/>
  <c r="AB1884" i="6"/>
  <c r="AB1885" i="6"/>
  <c r="AB1886" i="6"/>
  <c r="AB1887" i="6"/>
  <c r="AB1888" i="6"/>
  <c r="AB1889" i="6"/>
  <c r="AB1890" i="6"/>
  <c r="AB1891" i="6"/>
  <c r="AB1892" i="6"/>
  <c r="AB1893" i="6"/>
  <c r="AB1894" i="6"/>
  <c r="AB1895" i="6"/>
  <c r="AB1896" i="6"/>
  <c r="AB1897" i="6"/>
  <c r="AB1898" i="6"/>
  <c r="AB1899" i="6"/>
  <c r="AB1900" i="6"/>
  <c r="AB1901" i="6"/>
  <c r="AB1902" i="6"/>
  <c r="AB1903" i="6"/>
  <c r="AB1904" i="6"/>
  <c r="AB1905" i="6"/>
  <c r="AB1906" i="6"/>
  <c r="AB1907" i="6"/>
  <c r="AB1908" i="6"/>
  <c r="AB1909" i="6"/>
  <c r="AB1910" i="6"/>
  <c r="AB1911" i="6"/>
  <c r="AB1912" i="6"/>
  <c r="AB1913" i="6"/>
  <c r="AB1914" i="6"/>
  <c r="AB1915" i="6"/>
  <c r="AB1916" i="6"/>
  <c r="AB1917" i="6"/>
  <c r="AB1918" i="6"/>
  <c r="AB1919" i="6"/>
  <c r="AB1920" i="6"/>
  <c r="AB1921" i="6"/>
  <c r="AB1922" i="6"/>
  <c r="AB1923" i="6"/>
  <c r="AB1924" i="6"/>
  <c r="AB1925" i="6"/>
  <c r="AB1926" i="6"/>
  <c r="AB1927" i="6"/>
  <c r="AB1928" i="6"/>
  <c r="AB1929" i="6"/>
  <c r="AB1930" i="6"/>
  <c r="AB1931" i="6"/>
  <c r="AB1932" i="6"/>
  <c r="AB1933" i="6"/>
  <c r="AB1934" i="6"/>
  <c r="AB1935" i="6"/>
  <c r="AB1936" i="6"/>
  <c r="AB1937" i="6"/>
  <c r="AB1938" i="6"/>
  <c r="AB1939" i="6"/>
  <c r="AB1940" i="6"/>
  <c r="AB1941" i="6"/>
  <c r="AB1942" i="6"/>
  <c r="AB1943" i="6"/>
  <c r="AB1944" i="6"/>
  <c r="AB1945" i="6"/>
  <c r="AB1946" i="6"/>
  <c r="AB1947" i="6"/>
  <c r="AB1948" i="6"/>
  <c r="AB1949" i="6"/>
  <c r="AB1950" i="6"/>
  <c r="AB1951" i="6"/>
  <c r="AB1952" i="6"/>
  <c r="AB1953" i="6"/>
  <c r="AB1954" i="6"/>
  <c r="AB1955" i="6"/>
  <c r="AB1956" i="6"/>
  <c r="AB1957" i="6"/>
  <c r="AB1958" i="6"/>
  <c r="AB1959" i="6"/>
  <c r="AB1960" i="6"/>
  <c r="AB1961" i="6"/>
  <c r="AB1962" i="6"/>
  <c r="AB1963" i="6"/>
  <c r="AB1964" i="6"/>
  <c r="AB1965" i="6"/>
  <c r="AB1966" i="6"/>
  <c r="AB1967" i="6"/>
  <c r="AB1968" i="6"/>
  <c r="AB1969" i="6"/>
  <c r="AB1970" i="6"/>
  <c r="AB1971" i="6"/>
  <c r="AB1972" i="6"/>
  <c r="AB1973" i="6"/>
  <c r="AB1974" i="6"/>
  <c r="AB1975" i="6"/>
  <c r="AB1976" i="6"/>
  <c r="AB1977" i="6"/>
  <c r="AB1978" i="6"/>
  <c r="AB1979" i="6"/>
  <c r="AB1980" i="6"/>
  <c r="AB1981" i="6"/>
  <c r="AB1982" i="6"/>
  <c r="AB1983" i="6"/>
  <c r="AB1984" i="6"/>
  <c r="AB1985" i="6"/>
  <c r="AB1986" i="6"/>
  <c r="AB1987" i="6"/>
  <c r="AB1988" i="6"/>
  <c r="AB1989" i="6"/>
  <c r="AB1990" i="6"/>
  <c r="AB1991" i="6"/>
  <c r="AB1992" i="6"/>
  <c r="AB1993" i="6"/>
  <c r="AB1994" i="6"/>
  <c r="AB1995" i="6"/>
  <c r="AB1996" i="6"/>
  <c r="AB1997" i="6"/>
  <c r="AB1998" i="6"/>
  <c r="AB1999" i="6"/>
  <c r="AB2000" i="6"/>
  <c r="AB2001" i="6"/>
  <c r="AB2002" i="6"/>
  <c r="AB2003" i="6"/>
  <c r="AB2004" i="6"/>
  <c r="AB2005" i="6"/>
  <c r="AB2006" i="6"/>
  <c r="AB2007" i="6"/>
  <c r="AB2008" i="6"/>
  <c r="AB2009" i="6"/>
  <c r="AB2010" i="6"/>
  <c r="AB2011" i="6"/>
  <c r="AB2012" i="6"/>
  <c r="AB2013" i="6"/>
  <c r="AB2014" i="6"/>
  <c r="AB2015" i="6"/>
  <c r="AB2016" i="6"/>
  <c r="AB2017" i="6"/>
  <c r="AB2018" i="6"/>
  <c r="AB2019" i="6"/>
  <c r="AB2020" i="6"/>
  <c r="AB2021" i="6"/>
  <c r="AB2022" i="6"/>
  <c r="AB2023" i="6"/>
  <c r="AB2024" i="6"/>
  <c r="AB2025" i="6"/>
  <c r="AB2026" i="6"/>
  <c r="AB2027" i="6"/>
  <c r="AB2028" i="6"/>
  <c r="AB2029" i="6"/>
  <c r="AB2030" i="6"/>
  <c r="AB2031" i="6"/>
  <c r="AB2032" i="6"/>
  <c r="AB2033" i="6"/>
  <c r="AB2034" i="6"/>
  <c r="AB2035" i="6"/>
  <c r="AB2036" i="6"/>
  <c r="AB2037" i="6"/>
  <c r="AB2038" i="6"/>
  <c r="AB2039" i="6"/>
  <c r="AB2040" i="6"/>
  <c r="AB2041" i="6"/>
  <c r="AB2042" i="6"/>
  <c r="AB2043" i="6"/>
  <c r="AB2044" i="6"/>
  <c r="AB2045" i="6"/>
  <c r="AB2046" i="6"/>
  <c r="AB2047" i="6"/>
  <c r="AB2048" i="6"/>
  <c r="AB2049" i="6"/>
  <c r="AB2050" i="6"/>
  <c r="AB2051" i="6"/>
  <c r="AB2052" i="6"/>
  <c r="AB2053" i="6"/>
  <c r="AB2054" i="6"/>
  <c r="AB2055" i="6"/>
  <c r="AB2056" i="6"/>
  <c r="AB2057" i="6"/>
  <c r="AB2058" i="6"/>
  <c r="AB2059" i="6"/>
  <c r="AB2060" i="6"/>
  <c r="AB2061" i="6"/>
  <c r="AB2062" i="6"/>
  <c r="AB2063" i="6"/>
  <c r="AB2064" i="6"/>
  <c r="AB2065" i="6"/>
  <c r="AB2066" i="6"/>
  <c r="AB2067" i="6"/>
  <c r="AB2068" i="6"/>
  <c r="AB2069" i="6"/>
  <c r="AB2070" i="6"/>
  <c r="AB2071" i="6"/>
  <c r="AB2072" i="6"/>
  <c r="AB2073" i="6"/>
  <c r="AB2074" i="6"/>
  <c r="AB2075" i="6"/>
  <c r="AB2076" i="6"/>
  <c r="AB2077" i="6"/>
  <c r="AB2078" i="6"/>
  <c r="AB2079" i="6"/>
  <c r="AB2080" i="6"/>
  <c r="AB2081" i="6"/>
  <c r="AB2082" i="6"/>
  <c r="AB2083" i="6"/>
  <c r="AB2084" i="6"/>
  <c r="AB2085" i="6"/>
  <c r="AB2086" i="6"/>
  <c r="AB2087" i="6"/>
  <c r="AB2088" i="6"/>
  <c r="AB2089" i="6"/>
  <c r="AB2090" i="6"/>
  <c r="AB2091" i="6"/>
  <c r="AB2092" i="6"/>
  <c r="AB2093" i="6"/>
  <c r="AB2094" i="6"/>
  <c r="AB2095" i="6"/>
  <c r="AB2096" i="6"/>
  <c r="AB2097" i="6"/>
  <c r="AB2098" i="6"/>
  <c r="AB2099" i="6"/>
  <c r="AB2100" i="6"/>
  <c r="AB2101" i="6"/>
  <c r="AB2102" i="6"/>
  <c r="AB2103" i="6"/>
  <c r="AB2104" i="6"/>
  <c r="AB2105" i="6"/>
  <c r="AB2106" i="6"/>
  <c r="AB2107" i="6"/>
  <c r="AB2108" i="6"/>
  <c r="AB2109" i="6"/>
  <c r="AB2110" i="6"/>
  <c r="AB2111" i="6"/>
  <c r="AB2112" i="6"/>
  <c r="AB2113" i="6"/>
  <c r="AB2114" i="6"/>
  <c r="AB2115" i="6"/>
  <c r="AB2116" i="6"/>
  <c r="AB2117" i="6"/>
  <c r="AB2118" i="6"/>
  <c r="AB2119" i="6"/>
  <c r="AB2120" i="6"/>
  <c r="AB2121" i="6"/>
  <c r="AB2122" i="6"/>
  <c r="AB2123" i="6"/>
  <c r="AB2124" i="6"/>
  <c r="AB2125" i="6"/>
  <c r="AB2126" i="6"/>
  <c r="AB2127" i="6"/>
  <c r="AB2128" i="6"/>
  <c r="AB2129" i="6"/>
  <c r="AB2130" i="6"/>
  <c r="AB2131" i="6"/>
  <c r="AB2132" i="6"/>
  <c r="AB2133" i="6"/>
  <c r="AB2134" i="6"/>
  <c r="AB2135" i="6"/>
  <c r="AB2136" i="6"/>
  <c r="AB2137" i="6"/>
  <c r="AB2138" i="6"/>
  <c r="AB2139" i="6"/>
  <c r="AB2140" i="6"/>
  <c r="AB2141" i="6"/>
  <c r="AB2142" i="6"/>
  <c r="AB2143" i="6"/>
  <c r="AB2144" i="6"/>
  <c r="AB2145" i="6"/>
  <c r="AB2146" i="6"/>
  <c r="AB2147" i="6"/>
  <c r="AB2148" i="6"/>
  <c r="AB2149" i="6"/>
  <c r="AB2150" i="6"/>
  <c r="AB2151" i="6"/>
  <c r="AB2152" i="6"/>
  <c r="AB2153" i="6"/>
  <c r="AB2154" i="6"/>
  <c r="AB2155" i="6"/>
  <c r="AB2156" i="6"/>
  <c r="AB2157" i="6"/>
  <c r="AB2158" i="6"/>
  <c r="AB2159" i="6"/>
  <c r="AB2160" i="6"/>
  <c r="AB2161" i="6"/>
  <c r="AB2162" i="6"/>
  <c r="AB2163" i="6"/>
  <c r="AB2" i="6"/>
  <c r="AD1036" i="6"/>
  <c r="AB1036" i="6" s="1"/>
  <c r="AD965" i="6"/>
  <c r="AB965" i="6" s="1"/>
  <c r="AD1107" i="6"/>
  <c r="AB1107" i="6" s="1"/>
  <c r="AD995" i="6"/>
  <c r="AB995" i="6" s="1"/>
  <c r="AD1007" i="6"/>
  <c r="AB1007" i="6" s="1"/>
  <c r="U810" i="7"/>
  <c r="S810" i="7" s="1"/>
  <c r="U739" i="7"/>
  <c r="S739" i="7" s="1"/>
  <c r="AD1294" i="6"/>
  <c r="AB1294" i="6" s="1"/>
  <c r="U743" i="7"/>
  <c r="S743" i="7" s="1"/>
  <c r="U809" i="7"/>
  <c r="S809" i="7" s="1"/>
  <c r="AD1236" i="6"/>
  <c r="AB1236" i="6" s="1"/>
  <c r="AD1361" i="6"/>
  <c r="AB1361" i="6" s="1"/>
  <c r="AD1279" i="6"/>
  <c r="AB1279" i="6" s="1"/>
  <c r="AD1312" i="6"/>
  <c r="AB1312" i="6" s="1"/>
  <c r="U939" i="7"/>
  <c r="S939" i="7" s="1"/>
  <c r="U867" i="7"/>
  <c r="S867" i="7" s="1"/>
  <c r="AD1567" i="6"/>
  <c r="AB1567" i="6" s="1"/>
  <c r="U938" i="7"/>
  <c r="S938" i="7" s="1"/>
  <c r="U874" i="7"/>
  <c r="S874" i="7" s="1"/>
  <c r="AD1492" i="6"/>
  <c r="AB1492" i="6" s="1"/>
  <c r="AD1637" i="6"/>
  <c r="AB1637" i="6" s="1"/>
  <c r="AD1480" i="6"/>
  <c r="AB1480" i="6" s="1"/>
  <c r="AD1638" i="6"/>
  <c r="AB1638" i="6" s="1"/>
  <c r="AD1511" i="6"/>
  <c r="AB1511" i="6" s="1"/>
  <c r="AD45" i="6"/>
  <c r="AB45" i="6" s="1"/>
  <c r="AD28" i="6"/>
  <c r="AB28" i="6" s="1"/>
  <c r="AD44" i="6"/>
  <c r="AB44" i="6" s="1"/>
  <c r="AD83" i="6"/>
  <c r="AB83" i="6" s="1"/>
  <c r="AD22" i="6"/>
  <c r="AB22" i="6" s="1"/>
  <c r="AD50" i="6"/>
  <c r="AB50" i="6" s="1"/>
  <c r="AD10" i="6"/>
  <c r="AB10" i="6" s="1"/>
  <c r="AD19" i="6"/>
  <c r="AB19" i="6" s="1"/>
  <c r="AD144" i="6"/>
  <c r="AB144" i="6" s="1"/>
  <c r="AD119" i="6"/>
  <c r="AB119" i="6" s="1"/>
  <c r="AD147" i="6"/>
  <c r="AB147" i="6" s="1"/>
  <c r="AD122" i="6"/>
  <c r="AB122" i="6" s="1"/>
  <c r="AD217" i="6"/>
  <c r="AB217" i="6" s="1"/>
  <c r="AD148" i="6"/>
  <c r="AB148" i="6" s="1"/>
  <c r="U60" i="7"/>
  <c r="S60" i="7" s="1"/>
  <c r="AD114" i="6"/>
  <c r="AB114" i="6" s="1"/>
  <c r="AD126" i="6"/>
  <c r="AB126" i="6" s="1"/>
  <c r="AD242" i="6"/>
  <c r="AB242" i="6" s="1"/>
  <c r="AD257" i="6"/>
  <c r="AB257" i="6" s="1"/>
  <c r="AD240" i="6"/>
  <c r="AB240" i="6" s="1"/>
  <c r="U137" i="7"/>
  <c r="S137" i="7" s="1"/>
  <c r="AD247" i="6"/>
  <c r="AB247" i="6" s="1"/>
  <c r="AB237" i="6"/>
  <c r="AD239" i="6"/>
  <c r="AB239" i="6" s="1"/>
  <c r="U1246" i="7"/>
  <c r="S1246" i="7" s="1"/>
  <c r="U1222" i="7"/>
  <c r="S1222" i="7" s="1"/>
  <c r="U1202" i="7"/>
  <c r="S1202" i="7" s="1"/>
  <c r="U1172" i="7"/>
  <c r="S1172" i="7" s="1"/>
  <c r="T589" i="4" l="1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464" i="4"/>
  <c r="T463" i="4"/>
  <c r="T461" i="4"/>
  <c r="T459" i="4"/>
  <c r="T458" i="4"/>
  <c r="T457" i="4"/>
  <c r="T456" i="4"/>
  <c r="T454" i="4"/>
  <c r="T451" i="4"/>
  <c r="T450" i="4"/>
  <c r="T448" i="4"/>
  <c r="T447" i="4"/>
  <c r="T445" i="4"/>
  <c r="T444" i="4"/>
  <c r="T443" i="4"/>
  <c r="T442" i="4"/>
  <c r="T441" i="4"/>
  <c r="T440" i="4"/>
  <c r="T439" i="4"/>
  <c r="T438" i="4"/>
  <c r="T437" i="4"/>
  <c r="T435" i="4"/>
  <c r="T434" i="4"/>
  <c r="T433" i="4"/>
  <c r="T432" i="4"/>
  <c r="T341" i="4"/>
  <c r="T340" i="4"/>
  <c r="T338" i="4"/>
  <c r="T157" i="4"/>
  <c r="T156" i="4"/>
  <c r="T133" i="4"/>
  <c r="T126" i="4"/>
  <c r="T21" i="4"/>
  <c r="P64" i="3" l="1"/>
  <c r="P65" i="3"/>
  <c r="P66" i="3"/>
  <c r="P67" i="3"/>
  <c r="P68" i="3"/>
  <c r="P69" i="3"/>
  <c r="P70" i="3"/>
  <c r="P71" i="3"/>
  <c r="P72" i="3"/>
  <c r="P73" i="3"/>
  <c r="P74" i="3"/>
  <c r="O62" i="3" l="1"/>
  <c r="L62" i="3"/>
  <c r="O20" i="3"/>
  <c r="L20" i="3"/>
  <c r="O18" i="3"/>
  <c r="L18" i="3"/>
  <c r="O14" i="3"/>
  <c r="L14" i="3"/>
  <c r="O10" i="3"/>
  <c r="L10" i="3"/>
  <c r="O7" i="3"/>
  <c r="L7" i="3"/>
  <c r="O2" i="3"/>
  <c r="L2" i="3"/>
  <c r="O55" i="3"/>
  <c r="L55" i="3"/>
  <c r="O199" i="3"/>
  <c r="L199" i="3"/>
  <c r="O177" i="3"/>
  <c r="L177" i="3"/>
  <c r="O167" i="3"/>
  <c r="L167" i="3"/>
  <c r="O157" i="3"/>
  <c r="L157" i="3"/>
  <c r="O144" i="3"/>
  <c r="L144" i="3"/>
  <c r="O132" i="3"/>
  <c r="L132" i="3"/>
  <c r="O127" i="3"/>
  <c r="L127" i="3"/>
  <c r="O188" i="3"/>
  <c r="L188" i="3"/>
  <c r="O192" i="3"/>
  <c r="L192" i="3"/>
  <c r="O197" i="3"/>
  <c r="L197" i="3"/>
  <c r="O49" i="3"/>
  <c r="L49" i="3"/>
  <c r="O45" i="3"/>
  <c r="L45" i="3"/>
  <c r="O47" i="3"/>
  <c r="L47" i="3"/>
  <c r="O37" i="3"/>
  <c r="L37" i="3"/>
  <c r="O28" i="3"/>
  <c r="L28" i="3"/>
  <c r="O24" i="3"/>
  <c r="L24" i="3"/>
  <c r="O123" i="3"/>
  <c r="L123" i="3"/>
  <c r="O111" i="3"/>
  <c r="L111" i="3"/>
  <c r="O98" i="3"/>
  <c r="L98" i="3"/>
  <c r="O90" i="3"/>
  <c r="L90" i="3"/>
  <c r="P111" i="3" l="1"/>
  <c r="P115" i="3"/>
  <c r="P119" i="3"/>
  <c r="P110" i="3"/>
  <c r="P112" i="3"/>
  <c r="P116" i="3"/>
  <c r="P120" i="3"/>
  <c r="P122" i="3"/>
  <c r="P113" i="3"/>
  <c r="P117" i="3"/>
  <c r="P121" i="3"/>
  <c r="P118" i="3"/>
  <c r="P114" i="3"/>
  <c r="P45" i="3"/>
  <c r="P46" i="3"/>
  <c r="P196" i="3"/>
  <c r="P197" i="3"/>
  <c r="P198" i="3"/>
  <c r="P135" i="3"/>
  <c r="P139" i="3"/>
  <c r="P143" i="3"/>
  <c r="P142" i="3"/>
  <c r="P132" i="3"/>
  <c r="P136" i="3"/>
  <c r="P140" i="3"/>
  <c r="P138" i="3"/>
  <c r="P133" i="3"/>
  <c r="P137" i="3"/>
  <c r="P141" i="3"/>
  <c r="P134" i="3"/>
  <c r="P159" i="3"/>
  <c r="P163" i="3"/>
  <c r="P158" i="3"/>
  <c r="P156" i="3"/>
  <c r="P160" i="3"/>
  <c r="P164" i="3"/>
  <c r="P157" i="3"/>
  <c r="P161" i="3"/>
  <c r="P165" i="3"/>
  <c r="P166" i="3"/>
  <c r="P162" i="3"/>
  <c r="P179" i="3"/>
  <c r="P183" i="3"/>
  <c r="P180" i="3"/>
  <c r="P184" i="3"/>
  <c r="P186" i="3"/>
  <c r="P177" i="3"/>
  <c r="P181" i="3"/>
  <c r="P185" i="3"/>
  <c r="P182" i="3"/>
  <c r="P178" i="3"/>
  <c r="P55" i="3"/>
  <c r="P59" i="3"/>
  <c r="P56" i="3"/>
  <c r="P60" i="3"/>
  <c r="P57" i="3"/>
  <c r="P61" i="3"/>
  <c r="P54" i="3"/>
  <c r="P58" i="3"/>
  <c r="P7" i="3"/>
  <c r="P8" i="3"/>
  <c r="P9" i="3"/>
  <c r="P6" i="3"/>
  <c r="P15" i="3"/>
  <c r="P16" i="3"/>
  <c r="P17" i="3"/>
  <c r="P14" i="3"/>
  <c r="P23" i="3"/>
  <c r="P20" i="3"/>
  <c r="P21" i="3"/>
  <c r="P22" i="3"/>
  <c r="P91" i="3"/>
  <c r="P95" i="3"/>
  <c r="P92" i="3"/>
  <c r="P96" i="3"/>
  <c r="P93" i="3"/>
  <c r="P97" i="3"/>
  <c r="P90" i="3"/>
  <c r="P94" i="3"/>
  <c r="P39" i="3"/>
  <c r="P43" i="3"/>
  <c r="P40" i="3"/>
  <c r="P44" i="3"/>
  <c r="P37" i="3"/>
  <c r="P41" i="3"/>
  <c r="P38" i="3"/>
  <c r="P42" i="3"/>
  <c r="P187" i="3"/>
  <c r="P191" i="3"/>
  <c r="P190" i="3"/>
  <c r="P188" i="3"/>
  <c r="P189" i="3"/>
  <c r="P27" i="3"/>
  <c r="P24" i="3"/>
  <c r="P25" i="3"/>
  <c r="P26" i="3"/>
  <c r="P99" i="3"/>
  <c r="P103" i="3"/>
  <c r="P107" i="3"/>
  <c r="P100" i="3"/>
  <c r="P104" i="3"/>
  <c r="P108" i="3"/>
  <c r="P106" i="3"/>
  <c r="P101" i="3"/>
  <c r="P105" i="3"/>
  <c r="P109" i="3"/>
  <c r="P98" i="3"/>
  <c r="P102" i="3"/>
  <c r="P123" i="3"/>
  <c r="P126" i="3"/>
  <c r="P124" i="3"/>
  <c r="P125" i="3"/>
  <c r="P31" i="3"/>
  <c r="P35" i="3"/>
  <c r="P28" i="3"/>
  <c r="P32" i="3"/>
  <c r="P36" i="3"/>
  <c r="P29" i="3"/>
  <c r="P33" i="3"/>
  <c r="P30" i="3"/>
  <c r="P34" i="3"/>
  <c r="P47" i="3"/>
  <c r="P48" i="3"/>
  <c r="P51" i="3"/>
  <c r="P52" i="3"/>
  <c r="P49" i="3"/>
  <c r="P53" i="3"/>
  <c r="P50" i="3"/>
  <c r="P195" i="3"/>
  <c r="P192" i="3"/>
  <c r="P193" i="3"/>
  <c r="P194" i="3"/>
  <c r="P127" i="3"/>
  <c r="P131" i="3"/>
  <c r="P128" i="3"/>
  <c r="P129" i="3"/>
  <c r="P130" i="3"/>
  <c r="P147" i="3"/>
  <c r="P151" i="3"/>
  <c r="P155" i="3"/>
  <c r="P144" i="3"/>
  <c r="P148" i="3"/>
  <c r="P152" i="3"/>
  <c r="P154" i="3"/>
  <c r="P145" i="3"/>
  <c r="P149" i="3"/>
  <c r="P153" i="3"/>
  <c r="P150" i="3"/>
  <c r="P146" i="3"/>
  <c r="P167" i="3"/>
  <c r="P171" i="3"/>
  <c r="P175" i="3"/>
  <c r="P174" i="3"/>
  <c r="P168" i="3"/>
  <c r="P172" i="3"/>
  <c r="P176" i="3"/>
  <c r="P170" i="3"/>
  <c r="P169" i="3"/>
  <c r="P173" i="3"/>
  <c r="P199" i="3"/>
  <c r="P203" i="3"/>
  <c r="P207" i="3"/>
  <c r="P208" i="3"/>
  <c r="P206" i="3"/>
  <c r="P200" i="3"/>
  <c r="P204" i="3"/>
  <c r="P202" i="3"/>
  <c r="P201" i="3"/>
  <c r="P205" i="3"/>
  <c r="P2" i="3"/>
  <c r="P3" i="3"/>
  <c r="P4" i="3"/>
  <c r="P5" i="3"/>
  <c r="P11" i="3"/>
  <c r="P12" i="3"/>
  <c r="P13" i="3"/>
  <c r="P10" i="3"/>
  <c r="P19" i="3"/>
  <c r="P18" i="3"/>
  <c r="P63" i="3"/>
  <c r="P62" i="3"/>
  <c r="O75" i="3"/>
  <c r="L75" i="3"/>
  <c r="B3" i="2" l="1"/>
  <c r="P75" i="3"/>
  <c r="P79" i="3"/>
  <c r="P83" i="3"/>
  <c r="P87" i="3"/>
  <c r="P86" i="3"/>
  <c r="P76" i="3"/>
  <c r="P80" i="3"/>
  <c r="P84" i="3"/>
  <c r="P88" i="3"/>
  <c r="P77" i="3"/>
  <c r="P81" i="3"/>
  <c r="P85" i="3"/>
  <c r="P89" i="3"/>
  <c r="P78" i="3"/>
  <c r="P82" i="3"/>
  <c r="C30" i="2" l="1"/>
  <c r="D30" i="2"/>
  <c r="B30" i="2"/>
  <c r="E32" i="2" s="1"/>
  <c r="E3" i="2" l="1"/>
  <c r="E27" i="2"/>
  <c r="E21" i="2"/>
  <c r="E17" i="2"/>
  <c r="E10" i="2"/>
  <c r="E6" i="2"/>
  <c r="E19" i="2"/>
  <c r="E12" i="2"/>
  <c r="E18" i="2"/>
  <c r="E11" i="2"/>
  <c r="E7" i="2"/>
  <c r="E26" i="2"/>
  <c r="E20" i="2"/>
  <c r="E15" i="2"/>
  <c r="E9" i="2"/>
  <c r="E5" i="2"/>
  <c r="E24" i="2"/>
  <c r="E8" i="2"/>
  <c r="E4" i="2"/>
  <c r="E29" i="2"/>
  <c r="E23" i="2"/>
  <c r="D13" i="38"/>
  <c r="E30" i="2" l="1"/>
  <c r="D15" i="38"/>
</calcChain>
</file>

<file path=xl/sharedStrings.xml><?xml version="1.0" encoding="utf-8"?>
<sst xmlns="http://schemas.openxmlformats.org/spreadsheetml/2006/main" count="118074" uniqueCount="5334">
  <si>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</si>
  <si>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</si>
  <si>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</si>
  <si>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</si>
  <si>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</si>
  <si>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</si>
  <si>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</si>
  <si>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</si>
  <si>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</si>
  <si>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</si>
  <si>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</si>
  <si>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</si>
  <si>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</si>
  <si>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</si>
  <si>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</si>
  <si>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</si>
  <si>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</si>
  <si>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</si>
  <si>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</si>
  <si>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</si>
  <si>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</si>
  <si>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</si>
  <si>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</si>
  <si>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</si>
  <si>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</si>
  <si>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</si>
  <si>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</si>
  <si>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</si>
  <si>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</si>
  <si>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</si>
  <si>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</si>
  <si>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</si>
  <si>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</si>
  <si>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</si>
  <si>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</si>
  <si>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</si>
  <si>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</si>
  <si>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</si>
  <si>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</si>
  <si>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</si>
  <si>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</si>
  <si>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</si>
  <si>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</si>
  <si>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</si>
  <si>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</si>
  <si>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</si>
  <si>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</si>
  <si>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</si>
  <si>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</si>
  <si>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</si>
  <si>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</si>
  <si>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</si>
  <si>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</si>
  <si>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</si>
  <si>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</si>
  <si>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</si>
  <si>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</si>
  <si>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</si>
  <si>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</si>
  <si>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</si>
  <si>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</si>
  <si>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</si>
  <si>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</si>
  <si>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</si>
  <si>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</si>
  <si>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</si>
  <si>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</si>
  <si>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</si>
  <si>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</si>
  <si>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</si>
  <si>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</si>
  <si>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</si>
  <si>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</si>
  <si>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</si>
  <si>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</si>
  <si>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</si>
  <si>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</si>
  <si>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</si>
  <si>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</si>
  <si>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</si>
  <si>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</si>
  <si>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</si>
  <si>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</si>
  <si>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</si>
  <si>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</si>
  <si>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</si>
  <si>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</si>
  <si>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</si>
  <si>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</si>
  <si>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</si>
  <si>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</si>
  <si>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</si>
  <si>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</si>
  <si>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</si>
  <si>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</si>
  <si>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</si>
  <si>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</si>
  <si>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</si>
  <si>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</si>
  <si>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</si>
  <si>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</si>
  <si>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</si>
  <si>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</si>
  <si>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</si>
  <si>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</si>
  <si>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</si>
  <si>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</si>
  <si>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</si>
  <si>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</si>
  <si>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</si>
  <si>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</si>
  <si>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</si>
  <si>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</si>
  <si>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</si>
  <si>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</si>
  <si>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</si>
  <si>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</si>
  <si>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</si>
  <si>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</si>
  <si>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</si>
  <si>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</si>
  <si>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</si>
  <si>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</si>
  <si>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</si>
  <si>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</si>
  <si>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</si>
  <si>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</si>
  <si>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</si>
  <si>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</si>
  <si>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</si>
  <si>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</si>
  <si>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</si>
  <si>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</si>
  <si>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</si>
  <si>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</si>
  <si>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</si>
  <si>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</si>
  <si>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</si>
  <si>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</si>
  <si>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</si>
  <si>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</si>
  <si>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</si>
  <si>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</si>
  <si>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</si>
  <si>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</si>
  <si>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</si>
  <si>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</si>
  <si>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</si>
  <si>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</si>
  <si>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</si>
  <si>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</si>
  <si>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</si>
  <si>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</si>
  <si>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</si>
  <si>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</si>
  <si>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</si>
  <si>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</si>
  <si>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</si>
  <si>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</si>
  <si>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</si>
  <si>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</si>
  <si>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</si>
  <si>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</si>
  <si>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</si>
  <si>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</si>
  <si>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</si>
  <si>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</si>
  <si>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</si>
  <si>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</si>
  <si>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</si>
  <si>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</si>
  <si>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</si>
  <si>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</si>
  <si>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</si>
  <si>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</si>
  <si>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</si>
  <si>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</si>
  <si>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</si>
  <si>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</si>
  <si>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</si>
  <si>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</si>
  <si>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</si>
  <si>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</si>
  <si>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</si>
  <si>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</si>
  <si>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</si>
  <si>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</si>
  <si>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</si>
  <si>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</si>
  <si>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</si>
  <si>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</si>
  <si>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</si>
  <si>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</si>
  <si>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</si>
  <si>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</si>
  <si>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</si>
  <si>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</si>
  <si>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</si>
  <si>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</si>
  <si>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</si>
  <si>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</si>
  <si>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</si>
  <si>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</si>
  <si>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</si>
  <si>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</si>
  <si>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</si>
  <si>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</si>
  <si>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</si>
  <si>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</si>
  <si>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</si>
  <si>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</si>
  <si>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</si>
  <si>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</si>
  <si>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</si>
  <si>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</si>
  <si>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</si>
  <si>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</si>
  <si>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</si>
  <si>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</si>
  <si>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</si>
  <si>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</si>
  <si>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</si>
  <si>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</si>
  <si>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</si>
  <si>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</si>
  <si>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</si>
  <si>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</si>
  <si>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</si>
  <si>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</si>
  <si>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</si>
  <si>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</si>
  <si>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</si>
  <si>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</si>
  <si>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</si>
  <si>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</si>
  <si>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</si>
  <si>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</si>
  <si>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</si>
  <si>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</si>
  <si>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</si>
  <si>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</si>
  <si>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</si>
  <si>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</si>
  <si>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</si>
  <si>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</si>
  <si>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</si>
  <si>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</si>
  <si>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</si>
  <si>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</si>
  <si>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</si>
  <si>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</si>
  <si>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</si>
  <si>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</si>
  <si>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</si>
  <si>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</si>
  <si>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</si>
  <si>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</si>
  <si>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</si>
  <si>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</si>
  <si>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</si>
  <si>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</si>
  <si>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</si>
  <si>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</si>
  <si>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</si>
  <si>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</si>
  <si>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</si>
  <si>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</si>
  <si>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</si>
  <si>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</si>
  <si>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</si>
  <si>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</si>
  <si>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</si>
  <si>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</si>
  <si>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</si>
  <si>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</si>
  <si>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</si>
  <si>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</si>
  <si>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</si>
  <si>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</si>
  <si>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</si>
  <si>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</si>
  <si>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</si>
  <si>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</si>
  <si>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</si>
  <si>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</si>
  <si>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</si>
  <si>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</si>
  <si>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</si>
  <si>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</si>
  <si>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</si>
  <si>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</si>
  <si>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</si>
  <si>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</si>
  <si>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</si>
  <si>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</si>
  <si>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</si>
  <si>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</si>
  <si>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</si>
  <si>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</si>
  <si>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</si>
  <si>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</si>
  <si>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</si>
  <si>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</si>
  <si>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</si>
  <si>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</si>
  <si>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</si>
  <si>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</si>
  <si>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</si>
  <si>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</si>
  <si>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</si>
  <si>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</si>
  <si>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</si>
  <si>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</si>
  <si>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</si>
  <si>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</si>
  <si>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</si>
  <si>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</si>
  <si>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</si>
  <si>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</si>
  <si>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</si>
  <si>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</si>
  <si>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</si>
  <si>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</si>
  <si>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</si>
  <si>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</si>
  <si>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</si>
  <si>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</si>
  <si>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</si>
  <si>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</si>
  <si>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</si>
  <si>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</si>
  <si>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</si>
  <si>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</si>
  <si>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</si>
  <si>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</si>
  <si>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</si>
  <si>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</si>
  <si>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</si>
  <si>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</si>
  <si>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</si>
  <si>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</si>
  <si>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</si>
  <si>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</si>
  <si>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</si>
  <si>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</si>
  <si>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</si>
  <si>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</si>
  <si>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</si>
  <si>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</si>
  <si>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</si>
  <si>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</si>
  <si>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</si>
  <si>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</si>
  <si>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</si>
  <si>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</si>
  <si>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</si>
  <si>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</si>
  <si>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</si>
  <si>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</si>
  <si>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</si>
  <si>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</si>
  <si>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</si>
  <si>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</si>
  <si>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</si>
  <si>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</si>
  <si>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</si>
  <si>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</si>
  <si>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</si>
  <si>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</si>
  <si>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</si>
  <si>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</si>
  <si>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</si>
  <si>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</si>
  <si>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</si>
  <si>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</si>
  <si>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</si>
  <si>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</si>
  <si>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</si>
  <si>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</si>
  <si>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</si>
  <si>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</si>
  <si>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</si>
  <si>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</si>
  <si>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</si>
  <si>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</si>
  <si>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</si>
  <si>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</si>
  <si>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</si>
  <si>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</si>
  <si>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</si>
  <si>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</si>
  <si>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</si>
  <si>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</si>
  <si>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</si>
  <si>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</si>
  <si>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</si>
  <si>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</si>
  <si>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</si>
  <si>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</si>
  <si>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</si>
  <si>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</si>
  <si>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</si>
  <si>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</si>
  <si>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</si>
  <si>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</si>
  <si>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</si>
  <si>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</si>
  <si>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</si>
  <si>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</si>
  <si>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</si>
  <si>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</si>
  <si>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</si>
  <si>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</si>
  <si>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</si>
  <si>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</si>
  <si>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</si>
  <si>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</si>
  <si>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</si>
  <si>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</si>
  <si>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</si>
  <si>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</si>
  <si>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</si>
  <si>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</si>
  <si>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</si>
  <si>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</si>
  <si>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</si>
  <si>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</si>
  <si>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</si>
  <si>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</si>
  <si>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</si>
  <si>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</si>
  <si>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</si>
  <si>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</si>
  <si>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</si>
  <si>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</si>
  <si>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</si>
  <si>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</si>
  <si>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</si>
  <si>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</si>
  <si>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</si>
  <si>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</si>
  <si>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</si>
  <si>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</si>
  <si>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</si>
  <si>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</si>
  <si>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</si>
  <si>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</si>
  <si>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</si>
  <si>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</si>
  <si>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</si>
  <si>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</si>
  <si>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</si>
  <si>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</si>
  <si>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</si>
  <si>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</si>
  <si>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</si>
  <si>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</si>
  <si>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</si>
  <si>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</si>
  <si>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</si>
  <si>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</si>
  <si>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</si>
  <si>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</si>
  <si>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</si>
  <si>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</si>
  <si>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</si>
  <si>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</si>
  <si>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</si>
  <si>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</si>
  <si>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</si>
  <si>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</si>
  <si>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</si>
  <si>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</si>
  <si>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</si>
  <si>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</si>
  <si>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</si>
  <si>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</si>
  <si>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</si>
  <si>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</si>
  <si>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</si>
  <si>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</si>
  <si>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</si>
  <si>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</si>
  <si>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</si>
  <si>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</si>
  <si>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</si>
  <si>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</si>
  <si>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</si>
  <si>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</si>
  <si>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</si>
  <si>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</si>
  <si>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</si>
  <si>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</si>
  <si>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</si>
  <si>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</si>
  <si>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</si>
  <si>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</si>
  <si>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</si>
  <si>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</si>
  <si>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</si>
  <si>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</si>
  <si>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</si>
  <si>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</si>
  <si>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</si>
  <si>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</si>
  <si>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</si>
  <si>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</si>
  <si>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</si>
  <si>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</si>
  <si>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</si>
  <si>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</si>
  <si>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</si>
  <si>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</si>
  <si>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</si>
  <si>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</si>
  <si>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</si>
  <si>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</si>
  <si>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</si>
  <si>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</si>
  <si>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</si>
  <si>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</si>
  <si>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</si>
  <si>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</si>
  <si>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</si>
  <si>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</si>
  <si>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</si>
  <si>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</si>
  <si>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</si>
  <si>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</si>
  <si>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</si>
  <si>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</si>
  <si>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</si>
  <si>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</si>
  <si>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</si>
  <si>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</si>
  <si>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</si>
  <si>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</si>
  <si>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</si>
  <si>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</si>
  <si>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</si>
  <si>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</si>
  <si>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</si>
  <si>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</si>
  <si>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</si>
  <si>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</si>
  <si>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</si>
  <si>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</si>
  <si>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</si>
  <si>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</si>
  <si>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</si>
  <si>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</si>
  <si>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</si>
  <si>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</si>
  <si>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</si>
  <si>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</si>
  <si>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</si>
  <si>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</si>
  <si>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</si>
  <si>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</si>
  <si>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</si>
  <si>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</si>
  <si>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</si>
  <si>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</si>
  <si>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</si>
  <si>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</si>
  <si>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</si>
  <si>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</si>
  <si>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</si>
  <si>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</si>
  <si>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</si>
  <si>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</si>
  <si>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</si>
  <si>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</si>
  <si>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</si>
  <si>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</si>
  <si>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</si>
  <si>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</si>
  <si>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</si>
  <si>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</si>
  <si>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</si>
  <si>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</si>
  <si>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</si>
  <si>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</si>
  <si>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</si>
  <si>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</si>
  <si>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</si>
  <si>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</si>
  <si>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</si>
  <si>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</si>
  <si>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</si>
  <si>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</si>
  <si>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</si>
  <si>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</si>
  <si>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</si>
  <si>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</si>
  <si>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</si>
  <si>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</si>
  <si>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</si>
  <si>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</si>
  <si>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</si>
  <si>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</si>
  <si>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</si>
  <si>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</si>
  <si>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</si>
  <si>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</si>
  <si>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</si>
  <si>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</si>
  <si>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</si>
  <si>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</si>
  <si>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</si>
  <si>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</si>
  <si>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</si>
  <si>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</si>
  <si>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</si>
  <si>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</si>
  <si>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</si>
  <si>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</si>
  <si>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</si>
  <si>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</si>
  <si>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</si>
  <si>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</si>
  <si>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</si>
  <si>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</si>
  <si>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</si>
  <si>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</si>
  <si>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</si>
  <si>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</si>
  <si>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</si>
  <si>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</si>
  <si>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</si>
  <si>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</si>
  <si>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</si>
  <si>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</si>
  <si>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</si>
  <si>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</si>
  <si>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</si>
  <si>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</si>
  <si>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</si>
  <si>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</si>
  <si>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</si>
  <si>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</si>
  <si>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</si>
  <si>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</si>
  <si>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</si>
  <si>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</si>
  <si>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</si>
  <si>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</si>
  <si>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</si>
  <si>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</si>
  <si>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</si>
  <si>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</si>
  <si>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</si>
  <si>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</si>
  <si>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</si>
  <si>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</si>
  <si>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</si>
  <si>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</si>
  <si>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</si>
  <si>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</si>
  <si>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</si>
  <si>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</si>
  <si>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</si>
  <si>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</si>
  <si>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</si>
  <si>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</si>
  <si>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</si>
  <si>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</si>
  <si>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</si>
  <si>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</si>
  <si>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</si>
  <si>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</si>
  <si>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</si>
  <si>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</si>
  <si>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</si>
  <si>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</si>
  <si>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</si>
  <si>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</si>
  <si>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</si>
  <si>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</si>
  <si>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</si>
  <si>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</si>
  <si>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</si>
  <si>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</si>
  <si>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</si>
  <si>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</si>
  <si>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</si>
  <si>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</si>
  <si>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</si>
  <si>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</si>
  <si>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</si>
  <si>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</si>
  <si>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</si>
  <si>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</si>
  <si>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</si>
  <si>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</si>
  <si>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</si>
  <si>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</si>
  <si>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</si>
  <si>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</si>
  <si>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</si>
  <si>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</si>
  <si>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</si>
  <si>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</si>
  <si>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</si>
  <si>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</si>
  <si>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</si>
  <si>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</si>
  <si>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</si>
  <si>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</si>
  <si>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</si>
  <si>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</si>
  <si>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</si>
  <si>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</si>
  <si>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</si>
  <si>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</si>
  <si>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</si>
  <si>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</si>
  <si>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</si>
  <si>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</si>
  <si>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</si>
  <si>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</si>
  <si>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</si>
  <si>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</si>
  <si>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</si>
  <si>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</si>
  <si>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</si>
  <si>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</si>
  <si>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</si>
  <si>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</si>
  <si>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</si>
  <si>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</si>
  <si>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</si>
  <si>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</si>
  <si>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</si>
  <si>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</si>
  <si>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</si>
  <si>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</si>
  <si>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</si>
  <si>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</si>
  <si>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</si>
  <si>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</si>
  <si>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</si>
  <si>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</si>
  <si>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</si>
  <si>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</si>
  <si>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</si>
  <si>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</si>
  <si>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</si>
  <si>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</si>
  <si>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</si>
  <si>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</si>
  <si>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</si>
  <si>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</si>
  <si>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</si>
  <si>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</si>
  <si>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</si>
  <si>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</si>
  <si>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</si>
  <si>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</si>
  <si>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</si>
  <si>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</si>
  <si>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</si>
  <si>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</si>
  <si>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</si>
  <si>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</si>
  <si>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</si>
  <si>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</si>
  <si>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</si>
  <si>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</si>
  <si>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</si>
  <si>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</si>
  <si>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</si>
  <si>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</si>
  <si>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</si>
  <si>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</si>
  <si>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</si>
  <si>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</si>
  <si>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</si>
  <si>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</si>
  <si>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</si>
  <si>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</si>
  <si>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</si>
  <si>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</si>
  <si>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</si>
  <si>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</si>
  <si>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</si>
  <si>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</si>
  <si>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</si>
  <si>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</si>
  <si>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</si>
  <si>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</si>
  <si>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</si>
  <si>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</si>
  <si>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</si>
  <si>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</si>
  <si>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</si>
  <si>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</si>
  <si>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</si>
  <si>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</si>
  <si>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</si>
  <si>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</si>
  <si>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</si>
  <si>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</si>
  <si>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</si>
  <si>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</si>
  <si>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</si>
  <si>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</si>
  <si>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</si>
  <si>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</si>
  <si>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</si>
  <si>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</si>
  <si>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</si>
  <si>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</si>
  <si>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</si>
  <si>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</si>
  <si>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</si>
  <si>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</si>
  <si>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</si>
  <si>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</si>
  <si>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</si>
  <si>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</si>
  <si>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</si>
  <si>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</si>
  <si>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</si>
  <si>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</si>
  <si>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</si>
  <si>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</si>
  <si>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</si>
  <si>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</si>
  <si>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</si>
  <si>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</si>
  <si>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</si>
  <si>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</si>
  <si>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</si>
  <si>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</si>
  <si>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</si>
  <si>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</si>
  <si>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</si>
  <si>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</si>
  <si>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</si>
  <si>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</si>
  <si>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</si>
  <si>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</si>
  <si>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</si>
  <si>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</si>
  <si>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</si>
  <si>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</si>
  <si>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</si>
  <si>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</si>
  <si>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</si>
  <si>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</si>
  <si>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</si>
  <si>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</si>
  <si>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</si>
  <si>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</si>
  <si>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</si>
  <si>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</si>
  <si>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</si>
  <si>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</si>
  <si>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</si>
  <si>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</si>
  <si>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</si>
  <si>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</si>
  <si>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</si>
  <si>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</si>
  <si>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</si>
  <si>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</si>
  <si>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</si>
  <si>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</si>
  <si>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</si>
  <si>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</si>
  <si>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</si>
  <si>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</si>
  <si>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</si>
  <si>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</si>
  <si>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</si>
  <si>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</si>
  <si>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</si>
  <si>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</si>
  <si>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</si>
  <si>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</si>
  <si>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</si>
  <si>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</si>
  <si>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</si>
  <si>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</si>
  <si>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</si>
  <si>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</si>
  <si>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</si>
  <si>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</si>
  <si>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</si>
  <si>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</si>
  <si>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</si>
  <si>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</si>
  <si>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</si>
  <si>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</si>
  <si>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</si>
  <si>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</si>
  <si>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</si>
  <si>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</si>
  <si>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</si>
  <si>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</si>
  <si>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</si>
  <si>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</si>
  <si>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</si>
  <si>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</si>
  <si>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</si>
  <si>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</si>
  <si>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</si>
  <si>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</si>
  <si>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</si>
  <si>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</si>
  <si>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</si>
  <si>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</si>
  <si>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</si>
  <si>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</si>
  <si>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</si>
  <si>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</si>
  <si>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</si>
  <si>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</si>
  <si>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</si>
  <si>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</si>
  <si>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</si>
  <si>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</si>
  <si>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</si>
  <si>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</si>
  <si>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</si>
  <si>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</si>
  <si>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</si>
  <si>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</si>
  <si>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</si>
  <si>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</si>
  <si>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</si>
  <si>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</si>
  <si>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</si>
  <si>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</si>
  <si>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</si>
  <si>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</si>
  <si>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</si>
  <si>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</si>
  <si>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</si>
  <si>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</si>
  <si>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</si>
  <si>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</si>
  <si>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</si>
  <si>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</si>
  <si>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</si>
  <si>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</si>
  <si>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</si>
  <si>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</si>
  <si>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</si>
  <si>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</si>
  <si>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</si>
  <si>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</si>
  <si>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</si>
  <si>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</si>
  <si>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</si>
  <si>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</si>
  <si>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</si>
  <si>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</si>
  <si>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</si>
  <si>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</si>
  <si>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</si>
  <si>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</si>
  <si>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</si>
  <si>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</si>
  <si>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</si>
  <si>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</si>
  <si>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</si>
  <si>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</si>
  <si>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</si>
  <si>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</si>
  <si>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</si>
  <si>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</si>
  <si>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</si>
  <si>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</si>
  <si>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</si>
  <si>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</si>
  <si>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</si>
  <si>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</si>
  <si>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</si>
  <si>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</si>
  <si>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</si>
  <si>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</si>
  <si>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</si>
  <si>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</si>
  <si>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</si>
  <si>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</si>
  <si>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</si>
  <si>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</si>
  <si>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</si>
  <si>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</si>
  <si>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</si>
  <si>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</si>
  <si>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</si>
  <si>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</si>
  <si>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</si>
  <si>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</si>
  <si>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</si>
  <si>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</si>
  <si>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</si>
  <si>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</si>
  <si>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</si>
  <si>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</si>
  <si>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</si>
  <si>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</si>
  <si>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</si>
  <si>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</si>
  <si>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</si>
  <si>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</si>
  <si>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</si>
  <si>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</si>
  <si>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</si>
  <si>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</si>
  <si>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</si>
  <si>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</si>
  <si>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</si>
  <si>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</si>
  <si>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</si>
  <si>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</si>
  <si>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</si>
  <si>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</si>
  <si>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</si>
  <si>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</si>
  <si>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</si>
  <si>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</si>
  <si>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</si>
  <si>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</si>
  <si>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</si>
  <si>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</si>
  <si>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</si>
  <si>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</si>
  <si>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</si>
  <si>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</si>
  <si>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</si>
  <si>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</si>
  <si>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</si>
  <si>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</si>
  <si>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</si>
  <si>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</si>
  <si>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</si>
  <si>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</si>
  <si>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</si>
  <si>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</si>
  <si>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</si>
  <si>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</si>
  <si>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</si>
  <si>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</si>
  <si>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</si>
  <si>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</si>
  <si>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</si>
  <si>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</si>
  <si>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</si>
  <si>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</si>
  <si>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</si>
  <si>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</si>
  <si>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</si>
  <si>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</si>
  <si>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</si>
  <si>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</si>
  <si>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</si>
  <si>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</si>
  <si>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</si>
  <si>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</si>
  <si>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</si>
  <si>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</si>
  <si>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</si>
  <si>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</si>
  <si>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</si>
  <si>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</si>
  <si>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</si>
  <si>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</si>
  <si>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</si>
  <si>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</si>
  <si>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</si>
  <si>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</si>
  <si>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</si>
  <si>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</si>
  <si>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</si>
  <si>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</si>
  <si>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</si>
  <si>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</si>
  <si>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</si>
  <si>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</si>
  <si>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</si>
  <si>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</si>
  <si>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</si>
  <si>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</si>
  <si>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</si>
  <si>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</si>
  <si>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</si>
  <si>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</si>
  <si>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</si>
  <si>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</si>
  <si>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</si>
  <si>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</si>
  <si>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</si>
  <si>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</si>
  <si>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</si>
  <si>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</si>
  <si>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</si>
  <si>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</si>
  <si>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</si>
  <si>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</si>
  <si>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</si>
  <si>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</si>
  <si>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</si>
  <si>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</si>
  <si>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</si>
  <si>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</si>
  <si>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</si>
  <si>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</si>
  <si>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</si>
  <si>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</si>
  <si>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</si>
  <si>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</si>
  <si>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</si>
  <si>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</si>
  <si>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</si>
  <si>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</si>
  <si>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</si>
  <si>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</si>
  <si>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</si>
  <si>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</si>
  <si>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</si>
  <si>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</si>
  <si>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</si>
  <si>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</si>
  <si>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</si>
  <si>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</si>
  <si>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</si>
  <si>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</si>
  <si>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</si>
  <si>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</si>
  <si>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</si>
  <si>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</si>
  <si>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</si>
  <si>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</si>
  <si>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</si>
  <si>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</si>
  <si>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</si>
  <si>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</si>
  <si>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</si>
  <si>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</si>
  <si>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</si>
  <si>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</si>
  <si>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</si>
  <si>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</si>
  <si>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</si>
  <si>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</si>
  <si>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</si>
  <si>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</si>
  <si>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</si>
  <si>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</si>
  <si>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</si>
  <si>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</si>
  <si>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</si>
  <si>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</si>
  <si>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</si>
  <si>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</si>
  <si>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</si>
  <si>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</si>
  <si>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</si>
  <si>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</si>
  <si>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</si>
  <si>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</si>
  <si>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</si>
  <si>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</si>
  <si>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</si>
  <si>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</si>
  <si>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</si>
  <si>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</si>
  <si>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</si>
  <si>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</si>
  <si>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</si>
  <si>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</si>
  <si>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</si>
  <si>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</si>
  <si>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</si>
  <si>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</si>
  <si>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</si>
  <si>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</si>
  <si>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</si>
  <si>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</si>
  <si>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</si>
  <si>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</si>
  <si>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</si>
  <si>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</si>
  <si>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</si>
  <si>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</si>
  <si>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</si>
  <si>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</si>
  <si>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</si>
  <si>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</si>
  <si>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</si>
  <si>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</si>
  <si>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</si>
  <si>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</si>
  <si>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</si>
  <si>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</si>
  <si>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</si>
  <si>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</si>
  <si>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</si>
  <si>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</si>
  <si>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</si>
  <si>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</si>
  <si>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</si>
  <si>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</si>
  <si>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</si>
  <si>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</si>
  <si>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</si>
  <si>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</si>
  <si>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ilAAA</t>
  </si>
  <si>
    <t>ILS</t>
  </si>
  <si>
    <t>520042177</t>
  </si>
  <si>
    <t>12936</t>
  </si>
  <si>
    <t>USD</t>
  </si>
  <si>
    <t>EUR</t>
  </si>
  <si>
    <t>12937</t>
  </si>
  <si>
    <t>12938</t>
  </si>
  <si>
    <t>13498</t>
  </si>
  <si>
    <t>13499</t>
  </si>
  <si>
    <t>13500</t>
  </si>
  <si>
    <t>141</t>
  </si>
  <si>
    <t>142</t>
  </si>
  <si>
    <t>CHF</t>
  </si>
  <si>
    <t>JPY</t>
  </si>
  <si>
    <t>HKD</t>
  </si>
  <si>
    <t>143</t>
  </si>
  <si>
    <t>14318</t>
  </si>
  <si>
    <t>14406</t>
  </si>
  <si>
    <t>14425</t>
  </si>
  <si>
    <t>GBP</t>
  </si>
  <si>
    <t>15108</t>
  </si>
  <si>
    <t>בנק לאומי</t>
  </si>
  <si>
    <t>10-800</t>
  </si>
  <si>
    <t>Aaa.il</t>
  </si>
  <si>
    <t>15373</t>
  </si>
  <si>
    <t>35011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</si>
  <si>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</si>
  <si>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</si>
  <si>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</si>
  <si>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</si>
  <si>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</si>
  <si>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</si>
  <si>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</si>
  <si>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</si>
  <si>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</si>
  <si>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9300</t>
  </si>
  <si>
    <t>9301</t>
  </si>
  <si>
    <t>AUD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</si>
  <si>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</si>
  <si>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</si>
  <si>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</si>
  <si>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</si>
  <si>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</si>
  <si>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</si>
  <si>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</si>
  <si>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</si>
  <si>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</si>
  <si>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1025</t>
  </si>
  <si>
    <t>IL0011359127</t>
  </si>
  <si>
    <t>ilRF</t>
  </si>
  <si>
    <t>31/10/2025</t>
  </si>
  <si>
    <t>ממשל צמודה 1028</t>
  </si>
  <si>
    <t>IL0011973265</t>
  </si>
  <si>
    <t>RF.il</t>
  </si>
  <si>
    <t>30/10/2028</t>
  </si>
  <si>
    <t>האוצר - ממשלתית שקלית</t>
  </si>
  <si>
    <t>ממשק0142</t>
  </si>
  <si>
    <t>IL0011254005</t>
  </si>
  <si>
    <t>31/01/2042</t>
  </si>
  <si>
    <t>בנק ישראל- מק"מ</t>
  </si>
  <si>
    <t>מ.ק.מ. 1115</t>
  </si>
  <si>
    <t>IL0082511184</t>
  </si>
  <si>
    <t>05/11/2025</t>
  </si>
  <si>
    <t>ממשל שקלית 0226</t>
  </si>
  <si>
    <t>IL0011746976</t>
  </si>
  <si>
    <t>27/02/2026</t>
  </si>
  <si>
    <t>האוצר - ממשלתית משתנה</t>
  </si>
  <si>
    <t>ממשלת משתנה 1130</t>
  </si>
  <si>
    <t>IL0011665523</t>
  </si>
  <si>
    <t>29/11/2030</t>
  </si>
  <si>
    <t>ממשל משתנה 0526</t>
  </si>
  <si>
    <t>IL0011417958</t>
  </si>
  <si>
    <t>31/05/2026</t>
  </si>
  <si>
    <t>ממשלתי 0825</t>
  </si>
  <si>
    <t>IL0011355570</t>
  </si>
  <si>
    <t>31/08/2025</t>
  </si>
  <si>
    <t>מ.ק.מ.  315</t>
  </si>
  <si>
    <t>IL0082503181</t>
  </si>
  <si>
    <t>05/03/2025</t>
  </si>
  <si>
    <t>ממשל שקלית 0330</t>
  </si>
  <si>
    <t>IL0011609851</t>
  </si>
  <si>
    <t>31/03/2030</t>
  </si>
  <si>
    <t>מ.ק.מ. 1215</t>
  </si>
  <si>
    <t>IL0082512174</t>
  </si>
  <si>
    <t>03/12/2025</t>
  </si>
  <si>
    <t>מ.ק.מ.  815</t>
  </si>
  <si>
    <t>IL0082508131</t>
  </si>
  <si>
    <t>06/08/2025</t>
  </si>
  <si>
    <t>ממשל צמודה 1131</t>
  </si>
  <si>
    <t>IL0011722209</t>
  </si>
  <si>
    <t>30/11/2031</t>
  </si>
  <si>
    <t>ממשל צמודה 0529</t>
  </si>
  <si>
    <t>IL0011570236</t>
  </si>
  <si>
    <t>31/05/2029</t>
  </si>
  <si>
    <t>מ.ק.מ.  915</t>
  </si>
  <si>
    <t>IL0082509121</t>
  </si>
  <si>
    <t>03/09/2025</t>
  </si>
  <si>
    <t>ממשל צמודה 0726</t>
  </si>
  <si>
    <t>IL0011695645</t>
  </si>
  <si>
    <t>31/07/2026</t>
  </si>
  <si>
    <t>ממשל שקלית 0829</t>
  </si>
  <si>
    <t>IL0012128935</t>
  </si>
  <si>
    <t>31/08/2029</t>
  </si>
  <si>
    <t>מ.ק.מ.  415</t>
  </si>
  <si>
    <t>IL0082504171</t>
  </si>
  <si>
    <t>02/04/2025</t>
  </si>
  <si>
    <t>ממשל שקלית 0432</t>
  </si>
  <si>
    <t>IL0011806606</t>
  </si>
  <si>
    <t>30/04/2032</t>
  </si>
  <si>
    <t>ממשלת ארה"ב</t>
  </si>
  <si>
    <t>US TREASURY 4.0 15/02/34</t>
  </si>
  <si>
    <t>US91282CJZ59</t>
  </si>
  <si>
    <t>AA+</t>
  </si>
  <si>
    <t>15/02/2034</t>
  </si>
  <si>
    <t>מ.ק.מ. 515</t>
  </si>
  <si>
    <t>IL0082505160</t>
  </si>
  <si>
    <t>07/05/2025</t>
  </si>
  <si>
    <t>ממשלתי צמוד 0527</t>
  </si>
  <si>
    <t>IL0011408478</t>
  </si>
  <si>
    <t>31/05/2027</t>
  </si>
  <si>
    <t>ממשל שקלית 0229</t>
  </si>
  <si>
    <t>IL0011948028</t>
  </si>
  <si>
    <t>28/02/2029</t>
  </si>
  <si>
    <t>ממשל צמודה 1033</t>
  </si>
  <si>
    <t>IL0012043795</t>
  </si>
  <si>
    <t>31/10/2033</t>
  </si>
  <si>
    <t>מ.ק.מ.  215</t>
  </si>
  <si>
    <t>IL0082502191</t>
  </si>
  <si>
    <t>05/02/2025</t>
  </si>
  <si>
    <t>ממשל שקלית 0327</t>
  </si>
  <si>
    <t>IL0011393449</t>
  </si>
  <si>
    <t>31/03/2027</t>
  </si>
  <si>
    <t>מ.ק.מ.      715</t>
  </si>
  <si>
    <t>IL0082507141</t>
  </si>
  <si>
    <t>02/07/2025</t>
  </si>
  <si>
    <t>מ.ק.מ.  125</t>
  </si>
  <si>
    <t>IL0082501284</t>
  </si>
  <si>
    <t>08/01/2025</t>
  </si>
  <si>
    <t>ממשל שקלית 0928</t>
  </si>
  <si>
    <t>IL0011508798</t>
  </si>
  <si>
    <t>29/09/2028</t>
  </si>
  <si>
    <t>מ.ק.מ.  615</t>
  </si>
  <si>
    <t>IL0082506150</t>
  </si>
  <si>
    <t>04/06/2025</t>
  </si>
  <si>
    <t>ממשל שקלית 0335</t>
  </si>
  <si>
    <t>IL0012023326</t>
  </si>
  <si>
    <t>30/03/2035</t>
  </si>
  <si>
    <t>ממשל שקלית 0537</t>
  </si>
  <si>
    <t>IL0011661803</t>
  </si>
  <si>
    <t>31/05/2037</t>
  </si>
  <si>
    <t>ממצמ 0536</t>
  </si>
  <si>
    <t>IL0010977085</t>
  </si>
  <si>
    <t>30/05/2036</t>
  </si>
  <si>
    <t>ממשל שקלית 0927</t>
  </si>
  <si>
    <t>IL0012035791</t>
  </si>
  <si>
    <t>30/09/2027</t>
  </si>
  <si>
    <t>ממשל שקלית 0347</t>
  </si>
  <si>
    <t>IL0011401937</t>
  </si>
  <si>
    <t>31/03/2047</t>
  </si>
  <si>
    <t>מ.ק.מ.     1015</t>
  </si>
  <si>
    <t>IL0082510194</t>
  </si>
  <si>
    <t>03/10/2025</t>
  </si>
  <si>
    <t>ממשק 1026</t>
  </si>
  <si>
    <t>IL0010994569</t>
  </si>
  <si>
    <t>30/10/2026</t>
  </si>
  <si>
    <t>ממשלתי שקלי 0425</t>
  </si>
  <si>
    <t>IL0011626681</t>
  </si>
  <si>
    <t>30/04/2025</t>
  </si>
  <si>
    <t>US TREASURY 4.125 31/07/28</t>
  </si>
  <si>
    <t>US91282CHQ78</t>
  </si>
  <si>
    <t>31/07/2028</t>
  </si>
  <si>
    <t>US TREASURY 1.875 15/07/34</t>
  </si>
  <si>
    <t>US91282CLE92</t>
  </si>
  <si>
    <t>15/07/2034</t>
  </si>
  <si>
    <t>US TREASURY 0.5 28/02/26</t>
  </si>
  <si>
    <t>US91282CBQ33</t>
  </si>
  <si>
    <t>28/02/2026</t>
  </si>
  <si>
    <t>האוצר - ממשלתית קצרה</t>
  </si>
  <si>
    <t>ממשל קצרה 02/25</t>
  </si>
  <si>
    <t>IL0012052028</t>
  </si>
  <si>
    <t>28/02/2025</t>
  </si>
  <si>
    <t>ממשל שקלית 1152</t>
  </si>
  <si>
    <t>IL0011840761</t>
  </si>
  <si>
    <t>29/11/2052</t>
  </si>
  <si>
    <t>ממשל קצרה 05/25</t>
  </si>
  <si>
    <t>IL0012080169</t>
  </si>
  <si>
    <t>30/05/2025</t>
  </si>
  <si>
    <t>ממשלתי צמוד 0545</t>
  </si>
  <si>
    <t>IL0011348658</t>
  </si>
  <si>
    <t>31/05/2045</t>
  </si>
  <si>
    <t>ממשל קצרה 08/25</t>
  </si>
  <si>
    <t>IL0012118381</t>
  </si>
  <si>
    <t>האוצר - ממשלתית גלובלית</t>
  </si>
  <si>
    <t>ממשל גלובל07/30</t>
  </si>
  <si>
    <t>US46513JB346</t>
  </si>
  <si>
    <t>03/07/2030</t>
  </si>
  <si>
    <t>מדינת ישראל</t>
  </si>
  <si>
    <t>ISRAEL 1.5 18/01/27</t>
  </si>
  <si>
    <t>XS1551294256</t>
  </si>
  <si>
    <t>Baa1</t>
  </si>
  <si>
    <t>18/01/2027</t>
  </si>
  <si>
    <t>US TREASURY 3 15/11/45</t>
  </si>
  <si>
    <t>US912810RP57</t>
  </si>
  <si>
    <t>15/11/2045</t>
  </si>
  <si>
    <t>ISRAEL 5 30/10/26</t>
  </si>
  <si>
    <t>XS2711443932</t>
  </si>
  <si>
    <t>US TREASURY 2 15/11/41</t>
  </si>
  <si>
    <t>US912810TC27</t>
  </si>
  <si>
    <t>15/11/2041</t>
  </si>
  <si>
    <t>US TREASURY 3.25  30/06/29</t>
  </si>
  <si>
    <t>US91282CEV90</t>
  </si>
  <si>
    <t>30/06/2029</t>
  </si>
  <si>
    <t>US TREASURY 3 15/11/2044</t>
  </si>
  <si>
    <t>US912810RJ97</t>
  </si>
  <si>
    <t>15/11/2044</t>
  </si>
  <si>
    <t>US TREASURY 2.75 15/11/42</t>
  </si>
  <si>
    <t>US912810QY73</t>
  </si>
  <si>
    <t>15/11/2042</t>
  </si>
  <si>
    <t>US TREASURY 3.875 15/08/33</t>
  </si>
  <si>
    <t>US91282CHT18</t>
  </si>
  <si>
    <t>15/08/2033</t>
  </si>
  <si>
    <t>US TREASURY 3.5 15/02/33</t>
  </si>
  <si>
    <t>US91282CGM73</t>
  </si>
  <si>
    <t>15/02/2033</t>
  </si>
  <si>
    <t>US TREASURY 0.375 30/11/25</t>
  </si>
  <si>
    <t>US91282CAZ41</t>
  </si>
  <si>
    <t>30/11/2025</t>
  </si>
  <si>
    <t>US TREASURY 3.5 15/02/39</t>
  </si>
  <si>
    <t>US912810QA97</t>
  </si>
  <si>
    <t>15/02/2039</t>
  </si>
  <si>
    <t>US TREASURY 3.625 15/02/2044</t>
  </si>
  <si>
    <t>US912810RE01</t>
  </si>
  <si>
    <t>15/02/2044</t>
  </si>
  <si>
    <t>ISRAEL 5.5 12/03/34</t>
  </si>
  <si>
    <t>US46514BRL35</t>
  </si>
  <si>
    <t>12/03/2034</t>
  </si>
  <si>
    <t>US TREASURY 1.125 15/08/40</t>
  </si>
  <si>
    <t>US912810SQ22</t>
  </si>
  <si>
    <t>15/08/2040</t>
  </si>
  <si>
    <t>ISRAEL 5.75 12/03/54</t>
  </si>
  <si>
    <t>US46514BRM18</t>
  </si>
  <si>
    <t>12/03/2054</t>
  </si>
  <si>
    <t>US TREASURY 4.375 15/02/2038</t>
  </si>
  <si>
    <t>US912810PW27</t>
  </si>
  <si>
    <t>15/02/2038</t>
  </si>
  <si>
    <t>US TREASURY 0.125 15/04/25</t>
  </si>
  <si>
    <t>US912828ZJ22</t>
  </si>
  <si>
    <t>15/04/2025</t>
  </si>
  <si>
    <t>US TREASURY 4.5 15/11/33</t>
  </si>
  <si>
    <t>US91282CJJ18</t>
  </si>
  <si>
    <t>15/11/2033</t>
  </si>
  <si>
    <t>US TREASURY 0 02/01/25</t>
  </si>
  <si>
    <t>US912797LR66</t>
  </si>
  <si>
    <t>Aaa</t>
  </si>
  <si>
    <t>02/01/2025</t>
  </si>
  <si>
    <t>0.000%</t>
  </si>
  <si>
    <t>US TREASURY 2.875 15/05/32</t>
  </si>
  <si>
    <t>US91282CEP23</t>
  </si>
  <si>
    <t>15/05/2032</t>
  </si>
  <si>
    <t>US TREASURY 0  20/02/25</t>
  </si>
  <si>
    <t>US912797KA41</t>
  </si>
  <si>
    <t>20/02/2025</t>
  </si>
  <si>
    <t>US TREASURY 0  10/04/25</t>
  </si>
  <si>
    <t>US912797NB96</t>
  </si>
  <si>
    <t>04/10/2025</t>
  </si>
  <si>
    <t>US TREASURY 3.875 15/08/2034</t>
  </si>
  <si>
    <t>US91282CLF67</t>
  </si>
  <si>
    <t>15/08/2034</t>
  </si>
  <si>
    <t>US TREASURY 3.375 15/05/44</t>
  </si>
  <si>
    <t>US912810RG58</t>
  </si>
  <si>
    <t>15/05/2044</t>
  </si>
  <si>
    <t>ISRAEL 5.375 12/03/29</t>
  </si>
  <si>
    <t>US46514BRN90</t>
  </si>
  <si>
    <t>12/03/2029</t>
  </si>
  <si>
    <t>US TREASURY 2.5 15/02/45</t>
  </si>
  <si>
    <t>US912810RK60</t>
  </si>
  <si>
    <t>15/02/2045</t>
  </si>
  <si>
    <t>US TREASURY 1.875 15/02/32</t>
  </si>
  <si>
    <t>US91282CDY49</t>
  </si>
  <si>
    <t>15/02/2032</t>
  </si>
  <si>
    <t>US TREASURY 2.875 15/08/45</t>
  </si>
  <si>
    <t>US912810RN00</t>
  </si>
  <si>
    <t>15/08/2045</t>
  </si>
  <si>
    <t>US TREASURY 1.625 15/05/31</t>
  </si>
  <si>
    <t>US91282CCB54</t>
  </si>
  <si>
    <t>15/05/2031</t>
  </si>
  <si>
    <t>ISRAEL 3.25 17/01/28</t>
  </si>
  <si>
    <t>US46513YJH27</t>
  </si>
  <si>
    <t>17/01/2028</t>
  </si>
  <si>
    <t>ISRAEL 2.5 15/01/30</t>
  </si>
  <si>
    <t>US46513JXM88</t>
  </si>
  <si>
    <t>15/01/2030</t>
  </si>
  <si>
    <t>US TREASURY 0 15/04/25</t>
  </si>
  <si>
    <t>US912797NZ64</t>
  </si>
  <si>
    <t>US TREASURY 2.5 15/02/2046</t>
  </si>
  <si>
    <t>US912810RQ31</t>
  </si>
  <si>
    <t>15/02/2046</t>
  </si>
  <si>
    <t>US TREASURY 2.375 15/02/2042</t>
  </si>
  <si>
    <t>US912810TF57</t>
  </si>
  <si>
    <t>15/02/2042</t>
  </si>
  <si>
    <t>US TREASURY 3.375 15/05/33</t>
  </si>
  <si>
    <t>US91282CHC82</t>
  </si>
  <si>
    <t>15/05/2033</t>
  </si>
  <si>
    <t>Us Treasury 4.375 15/11/39</t>
  </si>
  <si>
    <t>US912810QD37</t>
  </si>
  <si>
    <t>15/11/2039</t>
  </si>
  <si>
    <t>ממצמ0841</t>
  </si>
  <si>
    <t>IL0011205833</t>
  </si>
  <si>
    <t>31/08/2041</t>
  </si>
  <si>
    <t>מזרחי טפחות הנפ</t>
  </si>
  <si>
    <t>520032046</t>
  </si>
  <si>
    <t>מז טפ הנפ מסחרי3</t>
  </si>
  <si>
    <t>IL0012075474</t>
  </si>
  <si>
    <t>05/06/2025</t>
  </si>
  <si>
    <t>סיאון</t>
  </si>
  <si>
    <t>2409</t>
  </si>
  <si>
    <t>סיאון אגח א</t>
  </si>
  <si>
    <t>IL0011940181</t>
  </si>
  <si>
    <t>A1.il</t>
  </si>
  <si>
    <t>31/08/2026</t>
  </si>
  <si>
    <t>מימון ישיר קב</t>
  </si>
  <si>
    <t>513893123</t>
  </si>
  <si>
    <t>מימון ישיר אגח ו</t>
  </si>
  <si>
    <t>IL0011916595</t>
  </si>
  <si>
    <t>ספנסר אקוויטי</t>
  </si>
  <si>
    <t>1838863</t>
  </si>
  <si>
    <t>ספנסר אגח ד</t>
  </si>
  <si>
    <t>IL0011887887</t>
  </si>
  <si>
    <t>ilA</t>
  </si>
  <si>
    <t>דה לסר</t>
  </si>
  <si>
    <t>1427976</t>
  </si>
  <si>
    <t>דה לסר  אגח ט</t>
  </si>
  <si>
    <t>IL0012056813</t>
  </si>
  <si>
    <t>ilA-</t>
  </si>
  <si>
    <t>30/06/2031</t>
  </si>
  <si>
    <t>לאומי</t>
  </si>
  <si>
    <t>520018078</t>
  </si>
  <si>
    <t>לאומי התח נד403</t>
  </si>
  <si>
    <t>IL0060404303</t>
  </si>
  <si>
    <t>ilAA-</t>
  </si>
  <si>
    <t>שוהם ביזנס</t>
  </si>
  <si>
    <t>520043860</t>
  </si>
  <si>
    <t>שוהם ביזנס אגח ה</t>
  </si>
  <si>
    <t>IL0012135377</t>
  </si>
  <si>
    <t>Baa2.il</t>
  </si>
  <si>
    <t>02/07/2028</t>
  </si>
  <si>
    <t>רני צים</t>
  </si>
  <si>
    <t>514353671</t>
  </si>
  <si>
    <t>רני צים   אגח ג</t>
  </si>
  <si>
    <t>IL0011831935</t>
  </si>
  <si>
    <t>ilBBB+</t>
  </si>
  <si>
    <t>01/07/2029</t>
  </si>
  <si>
    <t>אדמה</t>
  </si>
  <si>
    <t>520043605</t>
  </si>
  <si>
    <t>אדמה אגח  2</t>
  </si>
  <si>
    <t>IL0011109159</t>
  </si>
  <si>
    <t>30/11/2036</t>
  </si>
  <si>
    <t>אורון קבוצה</t>
  </si>
  <si>
    <t>513432765</t>
  </si>
  <si>
    <t>אורון קב  אגח ג</t>
  </si>
  <si>
    <t>IL0011977639</t>
  </si>
  <si>
    <t>Baa1.il</t>
  </si>
  <si>
    <t>להב</t>
  </si>
  <si>
    <t>520034257</t>
  </si>
  <si>
    <t>להב אגח ג</t>
  </si>
  <si>
    <t>IL0011933418</t>
  </si>
  <si>
    <t>A2.il</t>
  </si>
  <si>
    <t>10/07/2028</t>
  </si>
  <si>
    <t>פסיפיק אוק אסאואר(בי וי איי) הולדינג</t>
  </si>
  <si>
    <t>1900288</t>
  </si>
  <si>
    <t>פסיפיק  אגח ד</t>
  </si>
  <si>
    <t>IL0012060443</t>
  </si>
  <si>
    <t>ilA+</t>
  </si>
  <si>
    <t>חג'ג' נדלן</t>
  </si>
  <si>
    <t>520033309</t>
  </si>
  <si>
    <t>חג'ג'  אגח יד</t>
  </si>
  <si>
    <t>IL0012066069</t>
  </si>
  <si>
    <t>02/01/2028</t>
  </si>
  <si>
    <t>סטרוברי אינק</t>
  </si>
  <si>
    <t>842336054</t>
  </si>
  <si>
    <t>סטרברי אנ אגח א</t>
  </si>
  <si>
    <t>IL0012098997</t>
  </si>
  <si>
    <t>30/09/2026</t>
  </si>
  <si>
    <t>אקסטל לימיטד</t>
  </si>
  <si>
    <t>1811308</t>
  </si>
  <si>
    <t>אקסטל אגח ד</t>
  </si>
  <si>
    <t>IL0011831695</t>
  </si>
  <si>
    <t>A3.il</t>
  </si>
  <si>
    <t>31/12/2027</t>
  </si>
  <si>
    <t>פועלים</t>
  </si>
  <si>
    <t>520000118</t>
  </si>
  <si>
    <t>פועלים הת נדח ט</t>
  </si>
  <si>
    <t>IL0011998841</t>
  </si>
  <si>
    <t>03/04/2025</t>
  </si>
  <si>
    <t>מלרן פרוייקטים</t>
  </si>
  <si>
    <t>514097591</t>
  </si>
  <si>
    <t>מלרן    אגח ה</t>
  </si>
  <si>
    <t>IL0012126798</t>
  </si>
  <si>
    <t>30/09/2029</t>
  </si>
  <si>
    <t>מנרב</t>
  </si>
  <si>
    <t>520034505</t>
  </si>
  <si>
    <t>מנרב אגח ד</t>
  </si>
  <si>
    <t>IL0015501690</t>
  </si>
  <si>
    <t>15/04/2032</t>
  </si>
  <si>
    <t>יובלים קבוצה</t>
  </si>
  <si>
    <t>514625094</t>
  </si>
  <si>
    <t>יובלים    אגח א</t>
  </si>
  <si>
    <t>IL0011766438</t>
  </si>
  <si>
    <t>06/07/2025</t>
  </si>
  <si>
    <t>נמקו ריאלטי</t>
  </si>
  <si>
    <t>1905761</t>
  </si>
  <si>
    <t>נמקו אגח ב</t>
  </si>
  <si>
    <t>IL0011602583</t>
  </si>
  <si>
    <t>15/10/2032</t>
  </si>
  <si>
    <t>אפי נכסים</t>
  </si>
  <si>
    <t>510560188</t>
  </si>
  <si>
    <t>אפי נכסים אגח טז</t>
  </si>
  <si>
    <t>IL0012109471</t>
  </si>
  <si>
    <t>01/10/2034</t>
  </si>
  <si>
    <t>עמרם</t>
  </si>
  <si>
    <t>513201582</t>
  </si>
  <si>
    <t>עמרם אברהם אגח א</t>
  </si>
  <si>
    <t>IL0011880445</t>
  </si>
  <si>
    <t>נאוויטס פטרו</t>
  </si>
  <si>
    <t>550263107</t>
  </si>
  <si>
    <t>נאוויטס פט אגחה</t>
  </si>
  <si>
    <t>IL0011979122</t>
  </si>
  <si>
    <t>31/12/2028</t>
  </si>
  <si>
    <t>מימון ישיר אגח ה</t>
  </si>
  <si>
    <t>IL0011828311</t>
  </si>
  <si>
    <t>31/07/2031</t>
  </si>
  <si>
    <t>שובל הנדסה</t>
  </si>
  <si>
    <t>512951518</t>
  </si>
  <si>
    <t>שובל  אגח א</t>
  </si>
  <si>
    <t>IL0012079278</t>
  </si>
  <si>
    <t>סטרוברי</t>
  </si>
  <si>
    <t>1863501</t>
  </si>
  <si>
    <t>סטרוברי אגח ג</t>
  </si>
  <si>
    <t>IL0011790198</t>
  </si>
  <si>
    <t>מודיעין יהש</t>
  </si>
  <si>
    <t>550012405</t>
  </si>
  <si>
    <t>מודיעין    אג ב</t>
  </si>
  <si>
    <t>IL0012104423</t>
  </si>
  <si>
    <t>01/10/2028</t>
  </si>
  <si>
    <t>תנופורט</t>
  </si>
  <si>
    <t>511519829</t>
  </si>
  <si>
    <t>תנופורט  אגח ב</t>
  </si>
  <si>
    <t>IL0011899197</t>
  </si>
  <si>
    <t>31/12/2026</t>
  </si>
  <si>
    <t>גבאי מניבים</t>
  </si>
  <si>
    <t>520032178</t>
  </si>
  <si>
    <t>גבאי מניבאגח טו</t>
  </si>
  <si>
    <t>IL0012117961</t>
  </si>
  <si>
    <t>31/12/2029</t>
  </si>
  <si>
    <t>אפקון החזקות</t>
  </si>
  <si>
    <t>520033473</t>
  </si>
  <si>
    <t>אפקון החז אגח ד</t>
  </si>
  <si>
    <t>IL0057801685</t>
  </si>
  <si>
    <t>01/04/2029</t>
  </si>
  <si>
    <t>אנלייט אנרגיה</t>
  </si>
  <si>
    <t>520041146</t>
  </si>
  <si>
    <t>אנלייט אנ אגח ד</t>
  </si>
  <si>
    <t>IL0072002566</t>
  </si>
  <si>
    <t>02/09/2029</t>
  </si>
  <si>
    <t>דה לסר אגח ח</t>
  </si>
  <si>
    <t>IL0011931925</t>
  </si>
  <si>
    <t>הכשרת הישוב</t>
  </si>
  <si>
    <t>520020116</t>
  </si>
  <si>
    <t>הכשרת ישוב אג 25</t>
  </si>
  <si>
    <t>IL0011915274</t>
  </si>
  <si>
    <t>מכלול מימון</t>
  </si>
  <si>
    <t>515763845</t>
  </si>
  <si>
    <t>מכלול אגח ב</t>
  </si>
  <si>
    <t>IL0012146754</t>
  </si>
  <si>
    <t>30/06/2028</t>
  </si>
  <si>
    <t>אפי קפיטל נדלן</t>
  </si>
  <si>
    <t>513948216</t>
  </si>
  <si>
    <t>אפי קפיטל אגח ג</t>
  </si>
  <si>
    <t>IL0011997447</t>
  </si>
  <si>
    <t>30/06/2027</t>
  </si>
  <si>
    <t>1 ריט</t>
  </si>
  <si>
    <t>513821488</t>
  </si>
  <si>
    <t>ריט 1  אגח ז</t>
  </si>
  <si>
    <t>IL0011712713</t>
  </si>
  <si>
    <t>ilAA</t>
  </si>
  <si>
    <t>20/09/2034</t>
  </si>
  <si>
    <t>אפי נכסים אגח יג</t>
  </si>
  <si>
    <t>IL0011782922</t>
  </si>
  <si>
    <t>אמ.ג'י.ג'י</t>
  </si>
  <si>
    <t>1981143</t>
  </si>
  <si>
    <t>אמ.ג'יג'י אגח ב</t>
  </si>
  <si>
    <t>IL0011608119</t>
  </si>
  <si>
    <t>21/09/2025</t>
  </si>
  <si>
    <t>אמפא יובלים</t>
  </si>
  <si>
    <t>516286432</t>
  </si>
  <si>
    <t>אמפא יובל אגח א</t>
  </si>
  <si>
    <t>IL0011935157</t>
  </si>
  <si>
    <t>15/12/2025</t>
  </si>
  <si>
    <t>נמקו   אגח ד</t>
  </si>
  <si>
    <t>IL0012064734</t>
  </si>
  <si>
    <t>15/04/2029</t>
  </si>
  <si>
    <t>מהדרין</t>
  </si>
  <si>
    <t>520018482</t>
  </si>
  <si>
    <t>מהדרין אגח א</t>
  </si>
  <si>
    <t>IL0012114570</t>
  </si>
  <si>
    <t>30/06/2030</t>
  </si>
  <si>
    <t>בית זיקוק אשדוד</t>
  </si>
  <si>
    <t>513775163</t>
  </si>
  <si>
    <t>בית זיקוק אגח 2</t>
  </si>
  <si>
    <t>IL0011994881</t>
  </si>
  <si>
    <t>30/04/2029</t>
  </si>
  <si>
    <t>לוזון קבוצה</t>
  </si>
  <si>
    <t>520039660</t>
  </si>
  <si>
    <t>לוזון קב אגח יא</t>
  </si>
  <si>
    <t>IL0012069865</t>
  </si>
  <si>
    <t>01/12/2033</t>
  </si>
  <si>
    <t>אאורה</t>
  </si>
  <si>
    <t>520038274</t>
  </si>
  <si>
    <t>אאורה אגח יח</t>
  </si>
  <si>
    <t>IL0012034059</t>
  </si>
  <si>
    <t>פאוורג'ן סול אי</t>
  </si>
  <si>
    <t>512882747</t>
  </si>
  <si>
    <t>פאוורג'ן אגח ב</t>
  </si>
  <si>
    <t>IL0011862468</t>
  </si>
  <si>
    <t>נופר אנרג'י</t>
  </si>
  <si>
    <t>514599943</t>
  </si>
  <si>
    <t>נופר אנרג אגח א</t>
  </si>
  <si>
    <t>IL0011793408</t>
  </si>
  <si>
    <t>רוטשטיין</t>
  </si>
  <si>
    <t>520039959</t>
  </si>
  <si>
    <t>רוטשטיין אגח יג</t>
  </si>
  <si>
    <t>IL0012126467</t>
  </si>
  <si>
    <t>14/01/2030</t>
  </si>
  <si>
    <t>אלמוגים החזקות</t>
  </si>
  <si>
    <t>513988824</t>
  </si>
  <si>
    <t>אלמוגים   אגח ט</t>
  </si>
  <si>
    <t>IL0011892242</t>
  </si>
  <si>
    <t>דה לסר אגח ז</t>
  </si>
  <si>
    <t>IL0011789208</t>
  </si>
  <si>
    <t>חג'ג' אירופה</t>
  </si>
  <si>
    <t>515682292</t>
  </si>
  <si>
    <t>חגג אירופה ג</t>
  </si>
  <si>
    <t>IL0011826828</t>
  </si>
  <si>
    <t>01/01/2026</t>
  </si>
  <si>
    <t>פתאל החזקות</t>
  </si>
  <si>
    <t>512607888</t>
  </si>
  <si>
    <t>פתאל החז  אגח ד</t>
  </si>
  <si>
    <t>IL0011881922</t>
  </si>
  <si>
    <t>31/12/2032</t>
  </si>
  <si>
    <t>ארי נדלן</t>
  </si>
  <si>
    <t>520038332</t>
  </si>
  <si>
    <t>ארי נדלן  אגח ב</t>
  </si>
  <si>
    <t>IL0012123316</t>
  </si>
  <si>
    <t>31/07/2029</t>
  </si>
  <si>
    <t>ישפרו</t>
  </si>
  <si>
    <t>516291754</t>
  </si>
  <si>
    <t>ישפרו אגח א</t>
  </si>
  <si>
    <t>IL0012022906</t>
  </si>
  <si>
    <t>אאורה אגח יז</t>
  </si>
  <si>
    <t>IL0011935801</t>
  </si>
  <si>
    <t>31/01/2029</t>
  </si>
  <si>
    <t>נאוויטס פט אגח ו</t>
  </si>
  <si>
    <t>IL0012048257</t>
  </si>
  <si>
    <t>רני צים   אגח ב</t>
  </si>
  <si>
    <t>IL0011718348</t>
  </si>
  <si>
    <t>01/03/2028</t>
  </si>
  <si>
    <t>אדגר השקעות</t>
  </si>
  <si>
    <t>520035171</t>
  </si>
  <si>
    <t>אדגר אגח יא</t>
  </si>
  <si>
    <t>IL0018202817</t>
  </si>
  <si>
    <t>אקסטל  אגח ג</t>
  </si>
  <si>
    <t>IL0011750416</t>
  </si>
  <si>
    <t>31/03/2026</t>
  </si>
  <si>
    <t>וויי-בוקס</t>
  </si>
  <si>
    <t>520038688</t>
  </si>
  <si>
    <t>וויי בוקס אגח ו</t>
  </si>
  <si>
    <t>IL0012148818</t>
  </si>
  <si>
    <t>נכסים ובנין</t>
  </si>
  <si>
    <t>520025438</t>
  </si>
  <si>
    <t>נכסים ובנ אגח י</t>
  </si>
  <si>
    <t>IL0011936304</t>
  </si>
  <si>
    <t>וויי בוקס  אג ג</t>
  </si>
  <si>
    <t>IL0048601772</t>
  </si>
  <si>
    <t>31/12/2025</t>
  </si>
  <si>
    <t>רם אדרת</t>
  </si>
  <si>
    <t>512947185</t>
  </si>
  <si>
    <t>רם אדרת   אגח ב</t>
  </si>
  <si>
    <t>IL0012094368</t>
  </si>
  <si>
    <t>אס.אר אקורד</t>
  </si>
  <si>
    <t>520038670</t>
  </si>
  <si>
    <t>אסאר אקורד אגח ב</t>
  </si>
  <si>
    <t>IL0042203724</t>
  </si>
  <si>
    <t>איסתא</t>
  </si>
  <si>
    <t>520042763</t>
  </si>
  <si>
    <t>איסתא אג א</t>
  </si>
  <si>
    <t>IL0011971285</t>
  </si>
  <si>
    <t>גפן מגורים</t>
  </si>
  <si>
    <t>512781386</t>
  </si>
  <si>
    <t>גפן מגורים אג א</t>
  </si>
  <si>
    <t>IL0011996860</t>
  </si>
  <si>
    <t>רמות בעיר</t>
  </si>
  <si>
    <t>514328004</t>
  </si>
  <si>
    <t>רמות בעיר אגח ג</t>
  </si>
  <si>
    <t>IL0012137506</t>
  </si>
  <si>
    <t>לוזון רונסון</t>
  </si>
  <si>
    <t>560040545</t>
  </si>
  <si>
    <t>לוזון רונ אגח א</t>
  </si>
  <si>
    <t>IL0012023409</t>
  </si>
  <si>
    <t>25/09/2030</t>
  </si>
  <si>
    <t>יובלים    אגח ד</t>
  </si>
  <si>
    <t>IL0012040239</t>
  </si>
  <si>
    <t>05/01/2028</t>
  </si>
  <si>
    <t>אפי נכסים אגחיד</t>
  </si>
  <si>
    <t>IL0011845307</t>
  </si>
  <si>
    <t>30/03/2031</t>
  </si>
  <si>
    <t>מניף-פיננסים</t>
  </si>
  <si>
    <t>512764408</t>
  </si>
  <si>
    <t>מניף אגח א</t>
  </si>
  <si>
    <t>IL0011858839</t>
  </si>
  <si>
    <t>אלומיי קפיטל</t>
  </si>
  <si>
    <t>520039868</t>
  </si>
  <si>
    <t>אלומיי אגח ו</t>
  </si>
  <si>
    <t>IL0012030743</t>
  </si>
  <si>
    <t>מימון ישיר אגח ד</t>
  </si>
  <si>
    <t>IL0011756603</t>
  </si>
  <si>
    <t>01/02/2026</t>
  </si>
  <si>
    <t>רמות בעיר אגח ב</t>
  </si>
  <si>
    <t>IL0011824013</t>
  </si>
  <si>
    <t>30/06/2026</t>
  </si>
  <si>
    <t>גבאי מניבים אגח יב</t>
  </si>
  <si>
    <t>IL0077102627</t>
  </si>
  <si>
    <t>אפי קפיטל אגח ד</t>
  </si>
  <si>
    <t>IL0012124892</t>
  </si>
  <si>
    <t>ספנסר  אג2</t>
  </si>
  <si>
    <t>IL0011398984</t>
  </si>
  <si>
    <t>31/03/2028</t>
  </si>
  <si>
    <t>סולאיר</t>
  </si>
  <si>
    <t>516046307</t>
  </si>
  <si>
    <t>סולאיר אגח א</t>
  </si>
  <si>
    <t>IL0011837304</t>
  </si>
  <si>
    <t>גבאי מניבים אגח יג</t>
  </si>
  <si>
    <t>IL0077102965</t>
  </si>
  <si>
    <t>רותם שני</t>
  </si>
  <si>
    <t>512287517</t>
  </si>
  <si>
    <t>רותם שני  אגח א</t>
  </si>
  <si>
    <t>IL0011739963</t>
  </si>
  <si>
    <t>30/06/2025</t>
  </si>
  <si>
    <t>גיבוי אחזקות</t>
  </si>
  <si>
    <t>520039314</t>
  </si>
  <si>
    <t>גיבוי אחזקות אגח א (הסדר חוב)</t>
  </si>
  <si>
    <t>IL0044801335</t>
  </si>
  <si>
    <t>04/12/2022</t>
  </si>
  <si>
    <t>ירושלים הנפקות</t>
  </si>
  <si>
    <t>513682146</t>
  </si>
  <si>
    <t>ירושלים הנפ נד17</t>
  </si>
  <si>
    <t>IL0011763120</t>
  </si>
  <si>
    <t>עזריאלי קבוצה</t>
  </si>
  <si>
    <t>510960719</t>
  </si>
  <si>
    <t>עזריאלי  אגח ז</t>
  </si>
  <si>
    <t>IL0011786725</t>
  </si>
  <si>
    <t>ilAA+</t>
  </si>
  <si>
    <t>02/07/2036</t>
  </si>
  <si>
    <t>01/01/1753</t>
  </si>
  <si>
    <t>VIATRIS</t>
  </si>
  <si>
    <t>5247</t>
  </si>
  <si>
    <t>VTRS 3.95 15/06/26</t>
  </si>
  <si>
    <t>US62854AAN46</t>
  </si>
  <si>
    <t>BBB-</t>
  </si>
  <si>
    <t>15/06/2026</t>
  </si>
  <si>
    <t>LUMIIT 3.275 29/01/31</t>
  </si>
  <si>
    <t>IL0060404899</t>
  </si>
  <si>
    <t>29/01/2031</t>
  </si>
  <si>
    <t>מזרחי טפחות</t>
  </si>
  <si>
    <t>520000522</t>
  </si>
  <si>
    <t>MZRHIT 3.077 07/04/31</t>
  </si>
  <si>
    <t>IL0069508369</t>
  </si>
  <si>
    <t>07/04/2031</t>
  </si>
  <si>
    <t>LEVIATHAN BOND</t>
  </si>
  <si>
    <t>5338</t>
  </si>
  <si>
    <t>LVIATH  6.125 30/06/25</t>
  </si>
  <si>
    <t>IL0011677742</t>
  </si>
  <si>
    <t>BB-</t>
  </si>
  <si>
    <t>LVIATH  6.5 30/06/27</t>
  </si>
  <si>
    <t>IL0011677825</t>
  </si>
  <si>
    <t>ביג</t>
  </si>
  <si>
    <t>513623314</t>
  </si>
  <si>
    <t>ביג  אגח יג</t>
  </si>
  <si>
    <t>IL0011595167</t>
  </si>
  <si>
    <t>25/03/2029</t>
  </si>
  <si>
    <t>מגה אור</t>
  </si>
  <si>
    <t>513257873</t>
  </si>
  <si>
    <t>מגה אור  אגח יב</t>
  </si>
  <si>
    <t>IL0012112830</t>
  </si>
  <si>
    <t>01/05/2033</t>
  </si>
  <si>
    <t>רימון</t>
  </si>
  <si>
    <t>512467994</t>
  </si>
  <si>
    <t>רימון אגח א</t>
  </si>
  <si>
    <t>IL0012110362</t>
  </si>
  <si>
    <t>ווסטדייל אמריקה</t>
  </si>
  <si>
    <t>1991033</t>
  </si>
  <si>
    <t>ווסטדייל אגח ג</t>
  </si>
  <si>
    <t>IL0012085119</t>
  </si>
  <si>
    <t>30/10/2029</t>
  </si>
  <si>
    <t>מז טפ הנ אגח 64</t>
  </si>
  <si>
    <t>IL0023105559</t>
  </si>
  <si>
    <t>12/04/2031</t>
  </si>
  <si>
    <t>מליסרון</t>
  </si>
  <si>
    <t>520037789</t>
  </si>
  <si>
    <t>מליסרון אגח כ</t>
  </si>
  <si>
    <t>IL0032304227</t>
  </si>
  <si>
    <t>01/07/2030</t>
  </si>
  <si>
    <t>גב ים</t>
  </si>
  <si>
    <t>520001736</t>
  </si>
  <si>
    <t>גב ים    אגח יא</t>
  </si>
  <si>
    <t>IL0012083395</t>
  </si>
  <si>
    <t>מז טפ הנפ הת 71</t>
  </si>
  <si>
    <t>IL0012138918</t>
  </si>
  <si>
    <t>28/11/2030</t>
  </si>
  <si>
    <t>ביג  אגח כ</t>
  </si>
  <si>
    <t>IL0011861882</t>
  </si>
  <si>
    <t>מז טפ הנ אגח 62</t>
  </si>
  <si>
    <t>IL0023104982</t>
  </si>
  <si>
    <t>22/10/2028</t>
  </si>
  <si>
    <t>דיסקונט מנפיקים</t>
  </si>
  <si>
    <t>520029935</t>
  </si>
  <si>
    <t>דיסק מנ אגח טו</t>
  </si>
  <si>
    <t>IL0074803045</t>
  </si>
  <si>
    <t>15/08/2032</t>
  </si>
  <si>
    <t>אשטרום נכסים</t>
  </si>
  <si>
    <t>520036617</t>
  </si>
  <si>
    <t>אשטרום נכ אגח13</t>
  </si>
  <si>
    <t>IL0025103032</t>
  </si>
  <si>
    <t>31/12/2030</t>
  </si>
  <si>
    <t>ישרס</t>
  </si>
  <si>
    <t>520017807</t>
  </si>
  <si>
    <t>ישרס אג18</t>
  </si>
  <si>
    <t>IL0061302803</t>
  </si>
  <si>
    <t>10/04/2030</t>
  </si>
  <si>
    <t>נכסים ובנין אגח ט</t>
  </si>
  <si>
    <t>IL0069902125</t>
  </si>
  <si>
    <t>אדגר אגח יב</t>
  </si>
  <si>
    <t>IL0018203310</t>
  </si>
  <si>
    <t>31/03/2031</t>
  </si>
  <si>
    <t>קליין קבוצה</t>
  </si>
  <si>
    <t>1886279</t>
  </si>
  <si>
    <t>קליין     אגח ב</t>
  </si>
  <si>
    <t>IL0011404097</t>
  </si>
  <si>
    <t>02/03/2025</t>
  </si>
  <si>
    <t>פתאל אירופה</t>
  </si>
  <si>
    <t>515328250</t>
  </si>
  <si>
    <t>פתאל אירו אגח ה</t>
  </si>
  <si>
    <t>IL0011988867</t>
  </si>
  <si>
    <t>עזריאלי אג"ח ה</t>
  </si>
  <si>
    <t>IL0011566036</t>
  </si>
  <si>
    <t>Aa1.il</t>
  </si>
  <si>
    <t>אשטרום קבוצה</t>
  </si>
  <si>
    <t>510381601</t>
  </si>
  <si>
    <t>אשטרום קב אגח ד</t>
  </si>
  <si>
    <t>IL0011829897</t>
  </si>
  <si>
    <t>מליסרון  אגח יט</t>
  </si>
  <si>
    <t>IL0032303989</t>
  </si>
  <si>
    <t>איירפורט סיטי</t>
  </si>
  <si>
    <t>511659401</t>
  </si>
  <si>
    <t>ארפורט סיטי אג"ח 5</t>
  </si>
  <si>
    <t>IL0011334872</t>
  </si>
  <si>
    <t>שלמה נדלן</t>
  </si>
  <si>
    <t>513957472</t>
  </si>
  <si>
    <t>שלמה נדלן אגח ד</t>
  </si>
  <si>
    <t>IL0011576688</t>
  </si>
  <si>
    <t>31/10/2030</t>
  </si>
  <si>
    <t>חג'ג'    אגח יג</t>
  </si>
  <si>
    <t>IL0011900409</t>
  </si>
  <si>
    <t>01/04/2025</t>
  </si>
  <si>
    <t>אמות</t>
  </si>
  <si>
    <t>520026683</t>
  </si>
  <si>
    <t>אמות אג ו'</t>
  </si>
  <si>
    <t>IL0011586091</t>
  </si>
  <si>
    <t>31/10/2029</t>
  </si>
  <si>
    <t>פועלים  אגח 201</t>
  </si>
  <si>
    <t>IL0011913451</t>
  </si>
  <si>
    <t>29/11/2032</t>
  </si>
  <si>
    <t>נמקו אגח ג</t>
  </si>
  <si>
    <t>IL0011987612</t>
  </si>
  <si>
    <t>חג'ג'    אגח יא</t>
  </si>
  <si>
    <t>IL0082303285</t>
  </si>
  <si>
    <t>01/07/2027</t>
  </si>
  <si>
    <t>אלדן תחבורה</t>
  </si>
  <si>
    <t>510454333</t>
  </si>
  <si>
    <t>אלדן תחבו אגח ח</t>
  </si>
  <si>
    <t>IL0011924425</t>
  </si>
  <si>
    <t>נכסים בנ אגח יא</t>
  </si>
  <si>
    <t>IL0012055666</t>
  </si>
  <si>
    <t>24/12/2027</t>
  </si>
  <si>
    <t>מבנה</t>
  </si>
  <si>
    <t>520024126</t>
  </si>
  <si>
    <t>מבני תעשיה אגח יט</t>
  </si>
  <si>
    <t>IL0022604875</t>
  </si>
  <si>
    <t>גב ים אגח י</t>
  </si>
  <si>
    <t>IL0075902846</t>
  </si>
  <si>
    <t>01/07/2035</t>
  </si>
  <si>
    <t>ביג אגח ז</t>
  </si>
  <si>
    <t>IL0011360844</t>
  </si>
  <si>
    <t>10/05/2025</t>
  </si>
  <si>
    <t>מבני תעשיה אגח כג</t>
  </si>
  <si>
    <t>IL0022605450</t>
  </si>
  <si>
    <t>ארפורט אג 9</t>
  </si>
  <si>
    <t>IL0011609448</t>
  </si>
  <si>
    <t>30/08/2035</t>
  </si>
  <si>
    <t>בזק</t>
  </si>
  <si>
    <t>520031931</t>
  </si>
  <si>
    <t>בזק אגח 14</t>
  </si>
  <si>
    <t>IL0023003176</t>
  </si>
  <si>
    <t>01/06/2035</t>
  </si>
  <si>
    <t>נאוויטס פט אג ד</t>
  </si>
  <si>
    <t>IL0011816274</t>
  </si>
  <si>
    <t>אמ אר אר</t>
  </si>
  <si>
    <t>1983001</t>
  </si>
  <si>
    <t>אמ אר אר אגח ב</t>
  </si>
  <si>
    <t>IL0011846966</t>
  </si>
  <si>
    <t>מליסרון  אגח יד</t>
  </si>
  <si>
    <t>IL0032302320</t>
  </si>
  <si>
    <t>27/04/2026</t>
  </si>
  <si>
    <t>עזריאלי אג2</t>
  </si>
  <si>
    <t>IL0011344368</t>
  </si>
  <si>
    <t>אמות  אגח ח</t>
  </si>
  <si>
    <t>IL0011727828</t>
  </si>
  <si>
    <t>05/01/2032</t>
  </si>
  <si>
    <t>רוטשטיין  אגח ח</t>
  </si>
  <si>
    <t>IL0053901828</t>
  </si>
  <si>
    <t>14/07/2025</t>
  </si>
  <si>
    <t>דיסקונט מנ נד ט</t>
  </si>
  <si>
    <t>IL0011912461</t>
  </si>
  <si>
    <t>30/11/2028</t>
  </si>
  <si>
    <t>אקויטל</t>
  </si>
  <si>
    <t>520030859</t>
  </si>
  <si>
    <t>אקויטל אגח 3</t>
  </si>
  <si>
    <t>IL0075501481</t>
  </si>
  <si>
    <t>25/07/2034</t>
  </si>
  <si>
    <t>רוטשטיין אגח יא</t>
  </si>
  <si>
    <t>IL0011971772</t>
  </si>
  <si>
    <t>גיבוי אחזקות אגח 2 (הסדר חוב)</t>
  </si>
  <si>
    <t>IL0044801905</t>
  </si>
  <si>
    <t>28/12/2025</t>
  </si>
  <si>
    <t>שוהם ביזנס אגח ד</t>
  </si>
  <si>
    <t>IL0011820474</t>
  </si>
  <si>
    <t>ספיר קורפ</t>
  </si>
  <si>
    <t>520038340</t>
  </si>
  <si>
    <t>ספיר קור אג 19</t>
  </si>
  <si>
    <t>IL0011886483</t>
  </si>
  <si>
    <t>מנרב אג"ח ב</t>
  </si>
  <si>
    <t>IL0015500528</t>
  </si>
  <si>
    <t>הפניקס גיוסי הון</t>
  </si>
  <si>
    <t>514290345</t>
  </si>
  <si>
    <t>פניקס הון אגחיב</t>
  </si>
  <si>
    <t>IL0011955858</t>
  </si>
  <si>
    <t>05/02/2032</t>
  </si>
  <si>
    <t>רוטשטיין אגח יב</t>
  </si>
  <si>
    <t>IL0012041898</t>
  </si>
  <si>
    <t>14/01/2028</t>
  </si>
  <si>
    <t>פועלים התח נד ז</t>
  </si>
  <si>
    <t>IL0011913295</t>
  </si>
  <si>
    <t>29/11/2028</t>
  </si>
  <si>
    <t>Energean</t>
  </si>
  <si>
    <t>5144</t>
  </si>
  <si>
    <t>ENOGLN 6.50 30.04.2027</t>
  </si>
  <si>
    <t>USG3044DAA49</t>
  </si>
  <si>
    <t>B+</t>
  </si>
  <si>
    <t>30/04/2027</t>
  </si>
  <si>
    <t>PROSPECT CAPITAL</t>
  </si>
  <si>
    <t>5268</t>
  </si>
  <si>
    <t>PSEC 3.364 15.11.26</t>
  </si>
  <si>
    <t>US74348TAV44</t>
  </si>
  <si>
    <t>BB+</t>
  </si>
  <si>
    <t>15/11/2026</t>
  </si>
  <si>
    <t>PSEC 3.706 22/01/26</t>
  </si>
  <si>
    <t>US74348TAU60</t>
  </si>
  <si>
    <t>22/01/2026</t>
  </si>
  <si>
    <t>RAKUTN</t>
  </si>
  <si>
    <t>5450</t>
  </si>
  <si>
    <t>RAKUTN 8.125 15/12/29</t>
  </si>
  <si>
    <t>USJ64264AM64</t>
  </si>
  <si>
    <t>B</t>
  </si>
  <si>
    <t>15/12/2029</t>
  </si>
  <si>
    <t>FS KKR</t>
  </si>
  <si>
    <t>5143</t>
  </si>
  <si>
    <t>15/01/26 FSK 3.4</t>
  </si>
  <si>
    <t>US302635AG21</t>
  </si>
  <si>
    <t>15/01/2026</t>
  </si>
  <si>
    <t>SANTANDER HOLDINGS</t>
  </si>
  <si>
    <t>5380</t>
  </si>
  <si>
    <t>SANUSA 6.565 12/06/29</t>
  </si>
  <si>
    <t>US80282KBG04</t>
  </si>
  <si>
    <t>Baa2</t>
  </si>
  <si>
    <t>12/06/2029</t>
  </si>
  <si>
    <t>Bank of  America</t>
  </si>
  <si>
    <t>2180</t>
  </si>
  <si>
    <t>BAC 4.271 23/07/29</t>
  </si>
  <si>
    <t>US06051GHM42</t>
  </si>
  <si>
    <t>A-</t>
  </si>
  <si>
    <t>23/07/2029</t>
  </si>
  <si>
    <t>GENERAL MOTORS</t>
  </si>
  <si>
    <t>5096</t>
  </si>
  <si>
    <t>GM 6 09/01/2028</t>
  </si>
  <si>
    <t>US37045XEB82</t>
  </si>
  <si>
    <t>BBB</t>
  </si>
  <si>
    <t>09/01/2028</t>
  </si>
  <si>
    <t>ג'י.אפ.איי</t>
  </si>
  <si>
    <t>1852623</t>
  </si>
  <si>
    <t>ג'י.אף.אי אגח ה</t>
  </si>
  <si>
    <t>IL0012026477</t>
  </si>
  <si>
    <t>01/12/2026</t>
  </si>
  <si>
    <t>טבע</t>
  </si>
  <si>
    <t>520013954</t>
  </si>
  <si>
    <t>TEVA 4.375 09/05/2030</t>
  </si>
  <si>
    <t>XS2406607171</t>
  </si>
  <si>
    <t>BB</t>
  </si>
  <si>
    <t>09/05/2030</t>
  </si>
  <si>
    <t>לאומי אגח 186</t>
  </si>
  <si>
    <t>IL0012018391</t>
  </si>
  <si>
    <t>30/11/2033</t>
  </si>
  <si>
    <t>דיסק מנ אגח טז</t>
  </si>
  <si>
    <t>IL0012031576</t>
  </si>
  <si>
    <t>20/03/2035</t>
  </si>
  <si>
    <t>מליסרון  אגח יז</t>
  </si>
  <si>
    <t>IL0032302734</t>
  </si>
  <si>
    <t>01/01/2032</t>
  </si>
  <si>
    <t>בזק אגח 11</t>
  </si>
  <si>
    <t>IL0023002343</t>
  </si>
  <si>
    <t>02/06/2030</t>
  </si>
  <si>
    <t>מליסרון  אגח כא</t>
  </si>
  <si>
    <t>IL0011946386</t>
  </si>
  <si>
    <t>01/01/2037</t>
  </si>
  <si>
    <t>520000472</t>
  </si>
  <si>
    <t>חשמל אגח 35</t>
  </si>
  <si>
    <t>IL0011967994</t>
  </si>
  <si>
    <t>12/06/2037</t>
  </si>
  <si>
    <t>אלרוב נדל"ן</t>
  </si>
  <si>
    <t>520038894</t>
  </si>
  <si>
    <t>אלרוב נדלן אגח ז</t>
  </si>
  <si>
    <t>IL0012074717</t>
  </si>
  <si>
    <t>30/06/2032</t>
  </si>
  <si>
    <t>מז טפ הנ אגח 68</t>
  </si>
  <si>
    <t>IL0012021429</t>
  </si>
  <si>
    <t>25/12/2033</t>
  </si>
  <si>
    <t>פועלים הת נד יב</t>
  </si>
  <si>
    <t>IL0012141219</t>
  </si>
  <si>
    <t>28/11/2032</t>
  </si>
  <si>
    <t>אלרוב נדלן אגחו</t>
  </si>
  <si>
    <t>IL0038701855</t>
  </si>
  <si>
    <t>01/04/2027</t>
  </si>
  <si>
    <t>כללביט</t>
  </si>
  <si>
    <t>513754069</t>
  </si>
  <si>
    <t>כלל מימון אגח יג</t>
  </si>
  <si>
    <t>IL0011979205</t>
  </si>
  <si>
    <t>31/07/2034</t>
  </si>
  <si>
    <t>עזריאלי אגח ט</t>
  </si>
  <si>
    <t>IL0012092537</t>
  </si>
  <si>
    <t>02/01/2046</t>
  </si>
  <si>
    <t>יוניברסל מוטורס (UMI)</t>
  </si>
  <si>
    <t>511809071</t>
  </si>
  <si>
    <t>יוניברסל אגח ג</t>
  </si>
  <si>
    <t>IL0011606709</t>
  </si>
  <si>
    <t>10/08/2027</t>
  </si>
  <si>
    <t>הפניקס</t>
  </si>
  <si>
    <t>520017450</t>
  </si>
  <si>
    <t>הפניקס    אגח 5</t>
  </si>
  <si>
    <t>IL0076702849</t>
  </si>
  <si>
    <t>01/05/2030</t>
  </si>
  <si>
    <t>פז נפט</t>
  </si>
  <si>
    <t>510216054</t>
  </si>
  <si>
    <t>פז נפט אגח ט</t>
  </si>
  <si>
    <t>IL0012059478</t>
  </si>
  <si>
    <t>31/05/2035</t>
  </si>
  <si>
    <t>ריט 1 אגח ה</t>
  </si>
  <si>
    <t>IL0011367534</t>
  </si>
  <si>
    <t>20/09/2028</t>
  </si>
  <si>
    <t>כלל עסקי ביטוח</t>
  </si>
  <si>
    <t>520036120</t>
  </si>
  <si>
    <t>כלל ביטוח אגח א</t>
  </si>
  <si>
    <t>IL0011934812</t>
  </si>
  <si>
    <t>28/02/2028</t>
  </si>
  <si>
    <t>רבוע כחול נדל"ן</t>
  </si>
  <si>
    <t>513765859</t>
  </si>
  <si>
    <t>רבוע נדלן אגח י</t>
  </si>
  <si>
    <t>IL0012133968</t>
  </si>
  <si>
    <t>30/09/2039</t>
  </si>
  <si>
    <t>אלקטרה צריכה</t>
  </si>
  <si>
    <t>520039967</t>
  </si>
  <si>
    <t>אלקטרה צריכה אגח א</t>
  </si>
  <si>
    <t>IL0050103352</t>
  </si>
  <si>
    <t>שלמה החזקות</t>
  </si>
  <si>
    <t>520034372</t>
  </si>
  <si>
    <t>שלמה החז אגח  כ</t>
  </si>
  <si>
    <t>IL0011927493</t>
  </si>
  <si>
    <t>21/12/2031</t>
  </si>
  <si>
    <t>מבני תעש  אגח כ</t>
  </si>
  <si>
    <t>IL0022604958</t>
  </si>
  <si>
    <t>ג'י סיטי</t>
  </si>
  <si>
    <t>520033234</t>
  </si>
  <si>
    <t>ג'י סיטי אגח טז</t>
  </si>
  <si>
    <t>IL0012607854</t>
  </si>
  <si>
    <t>אמות  אגח י</t>
  </si>
  <si>
    <t>IL0012050048</t>
  </si>
  <si>
    <t>05/01/2037</t>
  </si>
  <si>
    <t>ג'י סיטי אגח יד</t>
  </si>
  <si>
    <t>IL0012607367</t>
  </si>
  <si>
    <t>30/09/2031</t>
  </si>
  <si>
    <t>אלקטרה</t>
  </si>
  <si>
    <t>520028911</t>
  </si>
  <si>
    <t>אלקטרה אגח ו</t>
  </si>
  <si>
    <t>IL0073902632</t>
  </si>
  <si>
    <t>10/12/2035</t>
  </si>
  <si>
    <t>חשמל     אגח 29</t>
  </si>
  <si>
    <t>IL0060002362</t>
  </si>
  <si>
    <t>01/03/2026</t>
  </si>
  <si>
    <t>כלל ביטוח אגח ג</t>
  </si>
  <si>
    <t>IL0012013913</t>
  </si>
  <si>
    <t>01/11/2031</t>
  </si>
  <si>
    <t>רבוע נדלן אג9</t>
  </si>
  <si>
    <t>IL0011745564</t>
  </si>
  <si>
    <t>אקויטל  אגח 4</t>
  </si>
  <si>
    <t>IL0011976078</t>
  </si>
  <si>
    <t>25/07/2036</t>
  </si>
  <si>
    <t>מבנה אגח כה</t>
  </si>
  <si>
    <t>IL0022606367</t>
  </si>
  <si>
    <t>30/09/2033</t>
  </si>
  <si>
    <t>אלון רבוע כחול</t>
  </si>
  <si>
    <t>520042847</t>
  </si>
  <si>
    <t>אלון רבוע אגח ט</t>
  </si>
  <si>
    <t>IL0011972846</t>
  </si>
  <si>
    <t>אלוני חץ</t>
  </si>
  <si>
    <t>520038506</t>
  </si>
  <si>
    <t>אלוני חץ אגח טו</t>
  </si>
  <si>
    <t>IL0011894149</t>
  </si>
  <si>
    <t>01/03/2037</t>
  </si>
  <si>
    <t>גב ים  אגח 9</t>
  </si>
  <si>
    <t>IL0075902192</t>
  </si>
  <si>
    <t>30/06/2033</t>
  </si>
  <si>
    <t>אלוני חץ אגח יג</t>
  </si>
  <si>
    <t>IL0011894065</t>
  </si>
  <si>
    <t>ארפורט אגח יב</t>
  </si>
  <si>
    <t>IL0012115643</t>
  </si>
  <si>
    <t>30/04/2037</t>
  </si>
  <si>
    <t>ישרס אגח יט</t>
  </si>
  <si>
    <t>IL0061303488</t>
  </si>
  <si>
    <t>Aa3.il</t>
  </si>
  <si>
    <t>31/03/2036</t>
  </si>
  <si>
    <t>מזרחי הנפקות אג"ח 49</t>
  </si>
  <si>
    <t>IL0023102820</t>
  </si>
  <si>
    <t>23/06/2026</t>
  </si>
  <si>
    <t>פניקס הון אגח טו</t>
  </si>
  <si>
    <t>IL0012019530</t>
  </si>
  <si>
    <t>שלמה החז אגח יט</t>
  </si>
  <si>
    <t>IL0011927311</t>
  </si>
  <si>
    <t>עזריאלי אגח ח</t>
  </si>
  <si>
    <t>IL0011786808</t>
  </si>
  <si>
    <t>02/01/2041</t>
  </si>
  <si>
    <t>הראל השקעות</t>
  </si>
  <si>
    <t>520033986</t>
  </si>
  <si>
    <t>הראל השק אגח א</t>
  </si>
  <si>
    <t>IL0058501102</t>
  </si>
  <si>
    <t>Aa2.il</t>
  </si>
  <si>
    <t>31/12/2035</t>
  </si>
  <si>
    <t>שטראוס גרופ</t>
  </si>
  <si>
    <t>520003781</t>
  </si>
  <si>
    <t>שטראוס    אגח ו</t>
  </si>
  <si>
    <t>IL0074604211</t>
  </si>
  <si>
    <t>30/06/2037</t>
  </si>
  <si>
    <t>מגה אור אגח ט</t>
  </si>
  <si>
    <t>IL0011651416</t>
  </si>
  <si>
    <t>28/02/2030</t>
  </si>
  <si>
    <t>דלק קבוצה</t>
  </si>
  <si>
    <t>520044322</t>
  </si>
  <si>
    <t>דלק קב אגח לח</t>
  </si>
  <si>
    <t>IL0011995045</t>
  </si>
  <si>
    <t>31/10/2031</t>
  </si>
  <si>
    <t>דלק קב  אגח לט</t>
  </si>
  <si>
    <t>IL0012057720</t>
  </si>
  <si>
    <t>מזרחי הנפקות אגח 40</t>
  </si>
  <si>
    <t>IL0023101673</t>
  </si>
  <si>
    <t>08/06/2025</t>
  </si>
  <si>
    <t>וילאר</t>
  </si>
  <si>
    <t>520038910</t>
  </si>
  <si>
    <t>וילאר  אגח י</t>
  </si>
  <si>
    <t>IL0011939522</t>
  </si>
  <si>
    <t>31/12/2031</t>
  </si>
  <si>
    <t>הפניקס אגח 6</t>
  </si>
  <si>
    <t>IL0076703342</t>
  </si>
  <si>
    <t>אנלייט אנרגיה אג ו</t>
  </si>
  <si>
    <t>IL0072001733</t>
  </si>
  <si>
    <t>01/09/2026</t>
  </si>
  <si>
    <t>חשמל אגח 32</t>
  </si>
  <si>
    <t>IL0060003840</t>
  </si>
  <si>
    <t>22/07/2027</t>
  </si>
  <si>
    <t>פתאל החז  אגח ה</t>
  </si>
  <si>
    <t>IL0012039421</t>
  </si>
  <si>
    <t>31/08/2032</t>
  </si>
  <si>
    <t>דמרי</t>
  </si>
  <si>
    <t>511399388</t>
  </si>
  <si>
    <t>דמרי אגח יא</t>
  </si>
  <si>
    <t>IL0012116062</t>
  </si>
  <si>
    <t>נופר אנרג אגח ד</t>
  </si>
  <si>
    <t>IL0012114166</t>
  </si>
  <si>
    <t>01/01/2034</t>
  </si>
  <si>
    <t>נופר אנרג  אג ב</t>
  </si>
  <si>
    <t>IL0011980351</t>
  </si>
  <si>
    <t>בינלאומי הנפקות</t>
  </si>
  <si>
    <t>513141879</t>
  </si>
  <si>
    <t>בינל הנפק אגח י</t>
  </si>
  <si>
    <t>IL0011602906</t>
  </si>
  <si>
    <t>10/09/2025</t>
  </si>
  <si>
    <t>לאומי אגח 182</t>
  </si>
  <si>
    <t>IL0060405391</t>
  </si>
  <si>
    <t>25/10/2027</t>
  </si>
  <si>
    <t>אלוני חץ אגח יב</t>
  </si>
  <si>
    <t>IL0039004952</t>
  </si>
  <si>
    <t>28/02/2031</t>
  </si>
  <si>
    <t>חשמל  אג"ח 31</t>
  </si>
  <si>
    <t>IL0060002859</t>
  </si>
  <si>
    <t>21/09/2031</t>
  </si>
  <si>
    <t>גב ים אג"ח 6</t>
  </si>
  <si>
    <t>IL0075901285</t>
  </si>
  <si>
    <t>חשמל אגח 33</t>
  </si>
  <si>
    <t>IL0060003923</t>
  </si>
  <si>
    <t>אלה פקדונות</t>
  </si>
  <si>
    <t>515666881</t>
  </si>
  <si>
    <t>אלה פקדון אגח ה</t>
  </si>
  <si>
    <t>IL0011625774</t>
  </si>
  <si>
    <t>10/02/2031</t>
  </si>
  <si>
    <t>פועלים  אגח 203</t>
  </si>
  <si>
    <t>IL0011998684</t>
  </si>
  <si>
    <t>02/12/2030</t>
  </si>
  <si>
    <t>סילברסטין נכסים</t>
  </si>
  <si>
    <t>1970336</t>
  </si>
  <si>
    <t>סילברסטין אגח ב</t>
  </si>
  <si>
    <t>IL0011605974</t>
  </si>
  <si>
    <t>עזריאלי אג"ח ו</t>
  </si>
  <si>
    <t>IL0011566119</t>
  </si>
  <si>
    <t>אמות אגח ט</t>
  </si>
  <si>
    <t>IL0012049990</t>
  </si>
  <si>
    <t>כללביט  אגח יב</t>
  </si>
  <si>
    <t>IL0011799280</t>
  </si>
  <si>
    <t>31/03/2032</t>
  </si>
  <si>
    <t>חשמל אג"ח 27</t>
  </si>
  <si>
    <t>IL0060002107</t>
  </si>
  <si>
    <t>12/04/2029</t>
  </si>
  <si>
    <t>דיסקונט מנפיקים אג"ח יד</t>
  </si>
  <si>
    <t>IL0074801635</t>
  </si>
  <si>
    <t>05/12/2030</t>
  </si>
  <si>
    <t>עזריאלי אגח ד</t>
  </si>
  <si>
    <t>IL0011386500</t>
  </si>
  <si>
    <t>05/07/2030</t>
  </si>
  <si>
    <t>קרסו מוטורס</t>
  </si>
  <si>
    <t>514065283</t>
  </si>
  <si>
    <t>קרסו      אגח ג</t>
  </si>
  <si>
    <t>IL0011418295</t>
  </si>
  <si>
    <t>01/09/2027</t>
  </si>
  <si>
    <t>מקורות</t>
  </si>
  <si>
    <t>520010869</t>
  </si>
  <si>
    <t>מקורות  אגח 11</t>
  </si>
  <si>
    <t>IL0011584765</t>
  </si>
  <si>
    <t>31/12/2053</t>
  </si>
  <si>
    <t>מקורות אגח 10</t>
  </si>
  <si>
    <t>IL0011584682</t>
  </si>
  <si>
    <t>מגדל ביטוח הון</t>
  </si>
  <si>
    <t>513230029</t>
  </si>
  <si>
    <t>מגדל הון אגח ט</t>
  </si>
  <si>
    <t>IL0011856288</t>
  </si>
  <si>
    <t>בי קומיונקיישנס</t>
  </si>
  <si>
    <t>512832742</t>
  </si>
  <si>
    <t>בי קומיונק אגח ז</t>
  </si>
  <si>
    <t>IL0012109885</t>
  </si>
  <si>
    <t>30/11/2029</t>
  </si>
  <si>
    <t>לאומי   אגח 179</t>
  </si>
  <si>
    <t>IL0060403727</t>
  </si>
  <si>
    <t>ביג אג"ח יא</t>
  </si>
  <si>
    <t>IL0011511172</t>
  </si>
  <si>
    <t>20/10/2027</t>
  </si>
  <si>
    <t>ביג  אגח יח</t>
  </si>
  <si>
    <t>IL0011742264</t>
  </si>
  <si>
    <t>פניקס הון אגח יא</t>
  </si>
  <si>
    <t>IL0011593592</t>
  </si>
  <si>
    <t>ביג אגח ח</t>
  </si>
  <si>
    <t>IL0011389249</t>
  </si>
  <si>
    <t>12/04/2026</t>
  </si>
  <si>
    <t>מרכנתיל הנפקות</t>
  </si>
  <si>
    <t>513686154</t>
  </si>
  <si>
    <t>מרכנתיל הנ אגח ד</t>
  </si>
  <si>
    <t>IL0011713059</t>
  </si>
  <si>
    <t>30/01/2030</t>
  </si>
  <si>
    <t>סאמיט</t>
  </si>
  <si>
    <t>520043720</t>
  </si>
  <si>
    <t>סאמיט אגח יב</t>
  </si>
  <si>
    <t>IL0011839201</t>
  </si>
  <si>
    <t>01/10/2031</t>
  </si>
  <si>
    <t>סלע קפיטל נדל"ן</t>
  </si>
  <si>
    <t>513992529</t>
  </si>
  <si>
    <t>סלע נדלן  אגח ד</t>
  </si>
  <si>
    <t>IL0011671471</t>
  </si>
  <si>
    <t>27/03/2033</t>
  </si>
  <si>
    <t>פורמולה מערכות</t>
  </si>
  <si>
    <t>520036690</t>
  </si>
  <si>
    <t>פורמולה   אגח ד</t>
  </si>
  <si>
    <t>IL0012115569</t>
  </si>
  <si>
    <t>01/12/2034</t>
  </si>
  <si>
    <t>ירושלים הנ אג טז</t>
  </si>
  <si>
    <t>IL0011721706</t>
  </si>
  <si>
    <t>פועלים  אגח 200</t>
  </si>
  <si>
    <t>IL0066204962</t>
  </si>
  <si>
    <t>09/12/2031</t>
  </si>
  <si>
    <t>איי.סי.אל</t>
  </si>
  <si>
    <t>520027830</t>
  </si>
  <si>
    <t>איי.סי.אל אגח ז</t>
  </si>
  <si>
    <t>IL0028103724</t>
  </si>
  <si>
    <t>31/12/2034</t>
  </si>
  <si>
    <t>פועלים  אגח 202</t>
  </si>
  <si>
    <t>IL0011998502</t>
  </si>
  <si>
    <t>30/04/2028</t>
  </si>
  <si>
    <t>אלביט מערכות</t>
  </si>
  <si>
    <t>520043027</t>
  </si>
  <si>
    <t>אלביט מע' אגח ב</t>
  </si>
  <si>
    <t>IL0011782351</t>
  </si>
  <si>
    <t>שיכון ובינוי</t>
  </si>
  <si>
    <t>520036104</t>
  </si>
  <si>
    <t>שיכון ובינוי אג8</t>
  </si>
  <si>
    <t>IL0011358889</t>
  </si>
  <si>
    <t>01/05/2029</t>
  </si>
  <si>
    <t>לייטסטון</t>
  </si>
  <si>
    <t>1838682</t>
  </si>
  <si>
    <t>לייטסטון  אגח ב</t>
  </si>
  <si>
    <t>IL0011607467</t>
  </si>
  <si>
    <t>אמות אגח ז</t>
  </si>
  <si>
    <t>IL0011628661</t>
  </si>
  <si>
    <t>תמר פטרוליום</t>
  </si>
  <si>
    <t>515334662</t>
  </si>
  <si>
    <t>תמר פטרו  אגח א</t>
  </si>
  <si>
    <t>IL0011413320</t>
  </si>
  <si>
    <t>30/08/2028</t>
  </si>
  <si>
    <t>פועלים  אגח 101</t>
  </si>
  <si>
    <t>IL0011913378</t>
  </si>
  <si>
    <t>29/05/2025</t>
  </si>
  <si>
    <t>דלק קב אגח לז</t>
  </si>
  <si>
    <t>IL0011928897</t>
  </si>
  <si>
    <t>ג'נריישן קפיטל</t>
  </si>
  <si>
    <t>515846558</t>
  </si>
  <si>
    <t>ג'נרישן קפיטל אגח ג</t>
  </si>
  <si>
    <t>IL0011845554</t>
  </si>
  <si>
    <t>נמלי ישראל</t>
  </si>
  <si>
    <t>513569780</t>
  </si>
  <si>
    <t>נמלי ישראל אג"ח ב</t>
  </si>
  <si>
    <t>IL0011455727</t>
  </si>
  <si>
    <t>פז נפט אגח ח</t>
  </si>
  <si>
    <t>IL0011628174</t>
  </si>
  <si>
    <t>נמלי ישראל אג "ח א</t>
  </si>
  <si>
    <t>IL0011455644</t>
  </si>
  <si>
    <t>או.פי.סי אנרגיה</t>
  </si>
  <si>
    <t>514401702</t>
  </si>
  <si>
    <t>או פי סי אגח 2</t>
  </si>
  <si>
    <t>IL0011660573</t>
  </si>
  <si>
    <t>אלון רבוע אגח ו</t>
  </si>
  <si>
    <t>IL0011691271</t>
  </si>
  <si>
    <t>סאמיט אג"ח 7</t>
  </si>
  <si>
    <t>IL0011334799</t>
  </si>
  <si>
    <t>31/07/2025</t>
  </si>
  <si>
    <t>נתיבי הגז</t>
  </si>
  <si>
    <t>513436394</t>
  </si>
  <si>
    <t>נתיבי הגז אג"ח ד</t>
  </si>
  <si>
    <t>IL0011475030</t>
  </si>
  <si>
    <t>חשמל אגח 34</t>
  </si>
  <si>
    <t>IL0011967812</t>
  </si>
  <si>
    <t>12/06/2033</t>
  </si>
  <si>
    <t>רבוע נדלן אגח ח</t>
  </si>
  <si>
    <t>IL0011575698</t>
  </si>
  <si>
    <t>31/10/2028</t>
  </si>
  <si>
    <t>הראל הנפקות</t>
  </si>
  <si>
    <t>513834200</t>
  </si>
  <si>
    <t>הראל הנפק אגח ט</t>
  </si>
  <si>
    <t>IL0011340309</t>
  </si>
  <si>
    <t>דור אלון</t>
  </si>
  <si>
    <t>520043878</t>
  </si>
  <si>
    <t>דור אלון  אגח ז</t>
  </si>
  <si>
    <t>IL0011577009</t>
  </si>
  <si>
    <t>אנלייט אנר אג ג</t>
  </si>
  <si>
    <t>IL0072002491</t>
  </si>
  <si>
    <t>01/09/2028</t>
  </si>
  <si>
    <t>יוניברסל  אגח ה</t>
  </si>
  <si>
    <t>IL0011926081</t>
  </si>
  <si>
    <t>ירושלים הנ אגח טו</t>
  </si>
  <si>
    <t>IL0011617698</t>
  </si>
  <si>
    <t>פועלים  אגח 100</t>
  </si>
  <si>
    <t>IL0066204889</t>
  </si>
  <si>
    <t>ג'נרישן קפ אגח ב</t>
  </si>
  <si>
    <t>IL0011775264</t>
  </si>
  <si>
    <t>ישראכרט</t>
  </si>
  <si>
    <t>510706153</t>
  </si>
  <si>
    <t>ישראכרט   אגח ב</t>
  </si>
  <si>
    <t>IL0012051293</t>
  </si>
  <si>
    <t>שופרסל</t>
  </si>
  <si>
    <t>520022732</t>
  </si>
  <si>
    <t>שופרסל    אגח ו</t>
  </si>
  <si>
    <t>IL0077702178</t>
  </si>
  <si>
    <t>08/10/2028</t>
  </si>
  <si>
    <t>בזק אגח 10</t>
  </si>
  <si>
    <t>IL0023001840</t>
  </si>
  <si>
    <t>01/12/2025</t>
  </si>
  <si>
    <t>ג'י סיטי אגח יג</t>
  </si>
  <si>
    <t>IL0012606526</t>
  </si>
  <si>
    <t>ישראמקו יהש</t>
  </si>
  <si>
    <t>550010003</t>
  </si>
  <si>
    <t>ישראמקו אג1</t>
  </si>
  <si>
    <t>IL0023201747</t>
  </si>
  <si>
    <t>10/10/2025</t>
  </si>
  <si>
    <t>מז טפ הנפק   46</t>
  </si>
  <si>
    <t>IL0023102259</t>
  </si>
  <si>
    <t>28/09/2027</t>
  </si>
  <si>
    <t>גב ים אג8</t>
  </si>
  <si>
    <t>IL0075901517</t>
  </si>
  <si>
    <t>30/06/2034</t>
  </si>
  <si>
    <t>פז נפט אג"ח ו</t>
  </si>
  <si>
    <t>IL0011395428</t>
  </si>
  <si>
    <t>ביג אגח יד</t>
  </si>
  <si>
    <t>IL0011615122</t>
  </si>
  <si>
    <t>דה זראסאי גרופ</t>
  </si>
  <si>
    <t>1744984</t>
  </si>
  <si>
    <t>דה זראסאי אגח ג</t>
  </si>
  <si>
    <t>IL0011379752</t>
  </si>
  <si>
    <t>15/11/2028</t>
  </si>
  <si>
    <t>שלמה החזקות אג18</t>
  </si>
  <si>
    <t>IL0014103076</t>
  </si>
  <si>
    <t>20/06/2026</t>
  </si>
  <si>
    <t>הפניקס אג4</t>
  </si>
  <si>
    <t>IL0076702500</t>
  </si>
  <si>
    <t>הראל הנפ אגח יט</t>
  </si>
  <si>
    <t>IL0011927725</t>
  </si>
  <si>
    <t>לאומי אגח 184</t>
  </si>
  <si>
    <t>IL0060406043</t>
  </si>
  <si>
    <t>05/05/2030</t>
  </si>
  <si>
    <t>דה זראסאי אג5</t>
  </si>
  <si>
    <t>IL0011695561</t>
  </si>
  <si>
    <t>מליסרון אגח יח</t>
  </si>
  <si>
    <t>IL0032303724</t>
  </si>
  <si>
    <t>01/07/2028</t>
  </si>
  <si>
    <t>ג'י סיטי  אג"ח 12</t>
  </si>
  <si>
    <t>IL0012606039</t>
  </si>
  <si>
    <t>מז טפ הנפק 52</t>
  </si>
  <si>
    <t>IL0023103810</t>
  </si>
  <si>
    <t>מז טפ הנ אגח 63</t>
  </si>
  <si>
    <t>IL0023105484</t>
  </si>
  <si>
    <t>מגדל הון  אג"ח ז</t>
  </si>
  <si>
    <t>IL0011560419</t>
  </si>
  <si>
    <t>אפריקה נכס אגחח</t>
  </si>
  <si>
    <t>IL0011422313</t>
  </si>
  <si>
    <t>15/10/2026</t>
  </si>
  <si>
    <t>מימון ישיר אגחג</t>
  </si>
  <si>
    <t>IL0011712143</t>
  </si>
  <si>
    <t>עמידר</t>
  </si>
  <si>
    <t>520017393</t>
  </si>
  <si>
    <t>עמידר אגח א</t>
  </si>
  <si>
    <t>IL0011435851</t>
  </si>
  <si>
    <t>30/03/2028</t>
  </si>
  <si>
    <t>הראל הנפק אגח כ</t>
  </si>
  <si>
    <t>IL0012079849</t>
  </si>
  <si>
    <t>אלביט מערכות אגח ג</t>
  </si>
  <si>
    <t>IL0011782500</t>
  </si>
  <si>
    <t>בזק אגח 12</t>
  </si>
  <si>
    <t>IL0023002426</t>
  </si>
  <si>
    <t>מבנה תעשיה אג16</t>
  </si>
  <si>
    <t>IL0022604388</t>
  </si>
  <si>
    <t>ירושליםהנ אגחיט</t>
  </si>
  <si>
    <t>IL0012014333</t>
  </si>
  <si>
    <t>31/01/2031</t>
  </si>
  <si>
    <t>לאומי אג"ח 180</t>
  </si>
  <si>
    <t>IL0060404220</t>
  </si>
  <si>
    <t>לאומי אגח 183</t>
  </si>
  <si>
    <t>IL0060405474</t>
  </si>
  <si>
    <t>25/11/2029</t>
  </si>
  <si>
    <t>ג'י סיטי אגח כא</t>
  </si>
  <si>
    <t>IL0012127523</t>
  </si>
  <si>
    <t>בזק אגח 9</t>
  </si>
  <si>
    <t>IL0023001766</t>
  </si>
  <si>
    <t>מז טפ הנ אגח 66</t>
  </si>
  <si>
    <t>IL0011916678</t>
  </si>
  <si>
    <t>08/12/2031</t>
  </si>
  <si>
    <t>ביג אג"ח 12</t>
  </si>
  <si>
    <t>IL0011562316</t>
  </si>
  <si>
    <t>25/02/2028</t>
  </si>
  <si>
    <t>ישראמקו   אג3</t>
  </si>
  <si>
    <t>IL0023202323</t>
  </si>
  <si>
    <t>10/10/2030</t>
  </si>
  <si>
    <t>רבוע נדלן אגח ו</t>
  </si>
  <si>
    <t>IL0011406076</t>
  </si>
  <si>
    <t>30/11/2026</t>
  </si>
  <si>
    <t>מגדלי ים תיכון</t>
  </si>
  <si>
    <t>512719485</t>
  </si>
  <si>
    <t>מגדלי תיכון אגח ו</t>
  </si>
  <si>
    <t>IL0011991242</t>
  </si>
  <si>
    <t>קרסו אגח א</t>
  </si>
  <si>
    <t>IL0011364648</t>
  </si>
  <si>
    <t>מליסרון אג11</t>
  </si>
  <si>
    <t>IL0032302080</t>
  </si>
  <si>
    <t>10/07/2025</t>
  </si>
  <si>
    <t>מטריקס</t>
  </si>
  <si>
    <t>520039413</t>
  </si>
  <si>
    <t>מטריקס אגח ב</t>
  </si>
  <si>
    <t>IL0011896466</t>
  </si>
  <si>
    <t>01/02/2030</t>
  </si>
  <si>
    <t>דיסקונט השקעות</t>
  </si>
  <si>
    <t>520023896</t>
  </si>
  <si>
    <t>דיסק השק  אגח י</t>
  </si>
  <si>
    <t>IL0063903483</t>
  </si>
  <si>
    <t>ilBBB</t>
  </si>
  <si>
    <t>30/12/2026</t>
  </si>
  <si>
    <t>או.פי.סי  אגח ג</t>
  </si>
  <si>
    <t>IL0011803553</t>
  </si>
  <si>
    <t>01/09/2030</t>
  </si>
  <si>
    <t>הראל הנפ אגח טז</t>
  </si>
  <si>
    <t>IL0011576019</t>
  </si>
  <si>
    <t>חברה לישראל</t>
  </si>
  <si>
    <t>520028010</t>
  </si>
  <si>
    <t>חברה לישראל אגח 13</t>
  </si>
  <si>
    <t>IL0057602695</t>
  </si>
  <si>
    <t>דיסקונט הש אג6</t>
  </si>
  <si>
    <t>IL0063902071</t>
  </si>
  <si>
    <t>מגה אור אג7</t>
  </si>
  <si>
    <t>IL0011416968</t>
  </si>
  <si>
    <t>A</t>
  </si>
  <si>
    <t>30/08/2027</t>
  </si>
  <si>
    <t>חברה לישראל אגח 12</t>
  </si>
  <si>
    <t>IL0057602513</t>
  </si>
  <si>
    <t>מנורה מב הון</t>
  </si>
  <si>
    <t>513937714</t>
  </si>
  <si>
    <t>מנורה הון הת אגח ו'</t>
  </si>
  <si>
    <t>IL0011602419</t>
  </si>
  <si>
    <t>שופרסל אג5</t>
  </si>
  <si>
    <t>IL0077702095</t>
  </si>
  <si>
    <t>08/10/2029</t>
  </si>
  <si>
    <t>אלקטרה אגח 4</t>
  </si>
  <si>
    <t>IL0073901493</t>
  </si>
  <si>
    <t>פרטנר</t>
  </si>
  <si>
    <t>520044314</t>
  </si>
  <si>
    <t>פרטנר  אגח ז</t>
  </si>
  <si>
    <t>IL0011563975</t>
  </si>
  <si>
    <t>25/06/2027</t>
  </si>
  <si>
    <t>כללביט אג"ח 9</t>
  </si>
  <si>
    <t>IL0011360505</t>
  </si>
  <si>
    <t>VISA</t>
  </si>
  <si>
    <t>5089</t>
  </si>
  <si>
    <t>VISA 2.75 15/09/27</t>
  </si>
  <si>
    <t>US92826CAH51</t>
  </si>
  <si>
    <t>AA-</t>
  </si>
  <si>
    <t>15/09/2027</t>
  </si>
  <si>
    <t>Costco Wholesale</t>
  </si>
  <si>
    <t>5370</t>
  </si>
  <si>
    <t>COSTCO 1.6 20/04/2030</t>
  </si>
  <si>
    <t>US22160KAP03</t>
  </si>
  <si>
    <t>A+</t>
  </si>
  <si>
    <t>20/04/2030</t>
  </si>
  <si>
    <t>PFIZER</t>
  </si>
  <si>
    <t>1190</t>
  </si>
  <si>
    <t>PFE 3.45 15/03/29</t>
  </si>
  <si>
    <t>US717081ET61</t>
  </si>
  <si>
    <t>15/03/2029</t>
  </si>
  <si>
    <t>מגה אור אג8</t>
  </si>
  <si>
    <t>IL0011476020</t>
  </si>
  <si>
    <t>תמר פטרו  אגח ב</t>
  </si>
  <si>
    <t>IL0011435935</t>
  </si>
  <si>
    <t>אלקטרה  אג"ח ה'</t>
  </si>
  <si>
    <t>IL0073902228</t>
  </si>
  <si>
    <t>10/01/2031</t>
  </si>
  <si>
    <t>בזק אגח 13</t>
  </si>
  <si>
    <t>IL0023003093</t>
  </si>
  <si>
    <t>02/12/2035</t>
  </si>
  <si>
    <t>סלע נדל"ן אג"ח 2</t>
  </si>
  <si>
    <t>IL0011329278</t>
  </si>
  <si>
    <t>13/01/2025</t>
  </si>
  <si>
    <t>מז טפ הנפ אגח 61</t>
  </si>
  <si>
    <t>IL0023104644</t>
  </si>
  <si>
    <t>04/12/2026</t>
  </si>
  <si>
    <t>בינל הנפק אגח יב</t>
  </si>
  <si>
    <t>IL0011823858</t>
  </si>
  <si>
    <t>07/12/2027</t>
  </si>
  <si>
    <t>שמוס</t>
  </si>
  <si>
    <t>11111116</t>
  </si>
  <si>
    <t>שמוס  אג"ח א</t>
  </si>
  <si>
    <t>IL0011559510</t>
  </si>
  <si>
    <t>מליסרון  אגח16</t>
  </si>
  <si>
    <t>IL0032302650</t>
  </si>
  <si>
    <t>PETROLEOS MEXICANOS</t>
  </si>
  <si>
    <t>4768</t>
  </si>
  <si>
    <t>PETROLEOS MEXICANOS-PEMEX</t>
  </si>
  <si>
    <t>US71654QBW15</t>
  </si>
  <si>
    <t>B3</t>
  </si>
  <si>
    <t>23/01/2026</t>
  </si>
  <si>
    <t>GRAND CITY PROPERTIES</t>
  </si>
  <si>
    <t>4959</t>
  </si>
  <si>
    <t>GRAND CITI 6.125 16/01/2030</t>
  </si>
  <si>
    <t>XS2799494633</t>
  </si>
  <si>
    <t>16/01/2030</t>
  </si>
  <si>
    <t>TEVA 4.1 1/10/2046</t>
  </si>
  <si>
    <t>US88167AAF84</t>
  </si>
  <si>
    <t>01/10/2046</t>
  </si>
  <si>
    <t>ARES</t>
  </si>
  <si>
    <t>5183</t>
  </si>
  <si>
    <t>ARES CAPITAL 3.25 15.07.25</t>
  </si>
  <si>
    <t>US04010LAY92</t>
  </si>
  <si>
    <t>15/07/2025</t>
  </si>
  <si>
    <t>Empresa Electrica Cochra</t>
  </si>
  <si>
    <t>5170</t>
  </si>
  <si>
    <t>AESGEN 5.5 14/05/27</t>
  </si>
  <si>
    <t>USP3713CAB48</t>
  </si>
  <si>
    <t>Ba1</t>
  </si>
  <si>
    <t>14/05/2027</t>
  </si>
  <si>
    <t>PEMEX 6.84 23/1/2030</t>
  </si>
  <si>
    <t>US71654QDC33</t>
  </si>
  <si>
    <t>23/01/2030</t>
  </si>
  <si>
    <t>SABRA HEALTH/CAPTL</t>
  </si>
  <si>
    <t>5165</t>
  </si>
  <si>
    <t>SBRA 3.9 15/10/29</t>
  </si>
  <si>
    <t>US78572XAG60</t>
  </si>
  <si>
    <t>15/10/2029</t>
  </si>
  <si>
    <t>GOLDMAN SACHS BDC</t>
  </si>
  <si>
    <t>5193</t>
  </si>
  <si>
    <t>25/GSBD 3.75 10/2</t>
  </si>
  <si>
    <t>US38147UAC18</t>
  </si>
  <si>
    <t>10/02/2025</t>
  </si>
  <si>
    <t>OWL ROCK CAPITAL</t>
  </si>
  <si>
    <t>5181</t>
  </si>
  <si>
    <t>OWLRCK 3.75 22/7/25</t>
  </si>
  <si>
    <t>US69121KAC80</t>
  </si>
  <si>
    <t>22/07/2025</t>
  </si>
  <si>
    <t>PEMEX 5.95 28/01/31</t>
  </si>
  <si>
    <t>US71654QDE98</t>
  </si>
  <si>
    <t>28/01/2031</t>
  </si>
  <si>
    <t>שופרסל אג"ח ז</t>
  </si>
  <si>
    <t>IL0077702582</t>
  </si>
  <si>
    <t>20/08/2030</t>
  </si>
  <si>
    <t>FSK 4.125 01/02/25</t>
  </si>
  <si>
    <t>US302635AE72</t>
  </si>
  <si>
    <t>Baa3</t>
  </si>
  <si>
    <t>01/01/2025</t>
  </si>
  <si>
    <t>לאומי אגח 185</t>
  </si>
  <si>
    <t>IL0012018219</t>
  </si>
  <si>
    <t>מז טפ הנ אגח 70</t>
  </si>
  <si>
    <t>IL0012138835</t>
  </si>
  <si>
    <t>28/11/2036</t>
  </si>
  <si>
    <t>פועלים הת נד יא</t>
  </si>
  <si>
    <t>IL0012014663</t>
  </si>
  <si>
    <t>07/12/2029</t>
  </si>
  <si>
    <t>פז נפט    אגח ז</t>
  </si>
  <si>
    <t>IL0011425951</t>
  </si>
  <si>
    <t>30/11/2030</t>
  </si>
  <si>
    <t>בינל הנפ התח כו</t>
  </si>
  <si>
    <t>IL0011855371</t>
  </si>
  <si>
    <t>פועלים הת נדח י</t>
  </si>
  <si>
    <t>IL0011998924</t>
  </si>
  <si>
    <t>17/05/2026</t>
  </si>
  <si>
    <t>דיסקונט מנ נד ו</t>
  </si>
  <si>
    <t>IL0074801973</t>
  </si>
  <si>
    <t>29/10/2025</t>
  </si>
  <si>
    <t>קרסו מוט' אגח ה</t>
  </si>
  <si>
    <t>IL0012027798</t>
  </si>
  <si>
    <t>27/06/2031</t>
  </si>
  <si>
    <t>אלביט מע' אגח ד</t>
  </si>
  <si>
    <t>IL0011782682</t>
  </si>
  <si>
    <t>אשטרום קב אגח ה</t>
  </si>
  <si>
    <t>IL0011995797</t>
  </si>
  <si>
    <t>מגדל הון  אגח י</t>
  </si>
  <si>
    <t>IL0011920795</t>
  </si>
  <si>
    <t>שיכון ובינוי אג6</t>
  </si>
  <si>
    <t>IL0011297335</t>
  </si>
  <si>
    <t>שטראוס    אגח ה</t>
  </si>
  <si>
    <t>IL0074603890</t>
  </si>
  <si>
    <t>מיטב דש השקעות</t>
  </si>
  <si>
    <t>520043795</t>
  </si>
  <si>
    <t>מיטב דש השקעות אגח ד</t>
  </si>
  <si>
    <t>IL0011613713</t>
  </si>
  <si>
    <t>10/12/2029</t>
  </si>
  <si>
    <t>תדיראן גרופ</t>
  </si>
  <si>
    <t>520036732</t>
  </si>
  <si>
    <t>תדיראן הול אגח3</t>
  </si>
  <si>
    <t>IL0025801320</t>
  </si>
  <si>
    <t>ישראמקו   אגח ב</t>
  </si>
  <si>
    <t>IL0023202240</t>
  </si>
  <si>
    <t>דלק ישראל נכסים</t>
  </si>
  <si>
    <t>516378643</t>
  </si>
  <si>
    <t>דלק נכסים אגח א</t>
  </si>
  <si>
    <t>IL0011961799</t>
  </si>
  <si>
    <t>30/09/2030</t>
  </si>
  <si>
    <t>גירון פיתוח</t>
  </si>
  <si>
    <t>520044520</t>
  </si>
  <si>
    <t>גירון  אגח ח</t>
  </si>
  <si>
    <t>IL0011831513</t>
  </si>
  <si>
    <t>31/12/2038</t>
  </si>
  <si>
    <t>צמח המרמן</t>
  </si>
  <si>
    <t>512531203</t>
  </si>
  <si>
    <t>צמח המרמן אגח ז</t>
  </si>
  <si>
    <t>IL0011864027</t>
  </si>
  <si>
    <t>בתי זיקוק</t>
  </si>
  <si>
    <t>520036658</t>
  </si>
  <si>
    <t>בזן       אגח ט</t>
  </si>
  <si>
    <t>IL0025904611</t>
  </si>
  <si>
    <t>30/09/2025</t>
  </si>
  <si>
    <t>נכסים ובנין אגח 4</t>
  </si>
  <si>
    <t>IL0069901549</t>
  </si>
  <si>
    <t>אלוני חץ אג10</t>
  </si>
  <si>
    <t>IL0039003624</t>
  </si>
  <si>
    <t>28/02/2027</t>
  </si>
  <si>
    <t>פניקס הון אגח יד</t>
  </si>
  <si>
    <t>IL0012019464</t>
  </si>
  <si>
    <t>אלקטרה פאוור (2019)</t>
  </si>
  <si>
    <t>516077989</t>
  </si>
  <si>
    <t>אלקטרה פאוור אגח ב</t>
  </si>
  <si>
    <t>IL0011819245</t>
  </si>
  <si>
    <t>אזורים</t>
  </si>
  <si>
    <t>520025990</t>
  </si>
  <si>
    <t>אזורים אג15</t>
  </si>
  <si>
    <t>IL0071504513</t>
  </si>
  <si>
    <t>SK HYNIX</t>
  </si>
  <si>
    <t>5411</t>
  </si>
  <si>
    <t>HYUELE 6.375 17/01/28</t>
  </si>
  <si>
    <t>USY8085FBK58</t>
  </si>
  <si>
    <t>דליה אנרגיה</t>
  </si>
  <si>
    <t>516269248</t>
  </si>
  <si>
    <t>דליה אגח א</t>
  </si>
  <si>
    <t>IL0011849515</t>
  </si>
  <si>
    <t>אשטרום נכס אגח 10</t>
  </si>
  <si>
    <t>IL0025102042</t>
  </si>
  <si>
    <t>בזן  אגח י'</t>
  </si>
  <si>
    <t>IL0025905113</t>
  </si>
  <si>
    <t>25/09/2031</t>
  </si>
  <si>
    <t>אלומיי    אגח ה</t>
  </si>
  <si>
    <t>IL0011932758</t>
  </si>
  <si>
    <t>אנרג'יקס</t>
  </si>
  <si>
    <t>513901371</t>
  </si>
  <si>
    <t>אנרג'יקס אגח א</t>
  </si>
  <si>
    <t>IL0011617516</t>
  </si>
  <si>
    <t>01/08/2030</t>
  </si>
  <si>
    <t>דמרי אג"ח 8</t>
  </si>
  <si>
    <t>IL0011537250</t>
  </si>
  <si>
    <t>סלע נדלן אג3</t>
  </si>
  <si>
    <t>IL0011389736</t>
  </si>
  <si>
    <t>13/04/2029</t>
  </si>
  <si>
    <t>אשטרום קב אגח ב</t>
  </si>
  <si>
    <t>IL0011323313</t>
  </si>
  <si>
    <t>11/05/2025</t>
  </si>
  <si>
    <t>שיכון ובינוי אג 9</t>
  </si>
  <si>
    <t>IL0011673865</t>
  </si>
  <si>
    <t>אקרו קבוצה</t>
  </si>
  <si>
    <t>511996803</t>
  </si>
  <si>
    <t>אקרו אג"ח א'</t>
  </si>
  <si>
    <t>IL0011885725</t>
  </si>
  <si>
    <t>הכשרת הישוב אגח 23</t>
  </si>
  <si>
    <t>IL0061203233</t>
  </si>
  <si>
    <t>דמרי אגח ט</t>
  </si>
  <si>
    <t>IL0011683682</t>
  </si>
  <si>
    <t>אפריקה מגורים</t>
  </si>
  <si>
    <t>520034760</t>
  </si>
  <si>
    <t>אפריקה מג אגח ה</t>
  </si>
  <si>
    <t>IL0011628257</t>
  </si>
  <si>
    <t>חברה לישראל אגח 15</t>
  </si>
  <si>
    <t>IL0057603271</t>
  </si>
  <si>
    <t>31/07/2030</t>
  </si>
  <si>
    <t>אדגר אג"ח 9</t>
  </si>
  <si>
    <t>IL0018201900</t>
  </si>
  <si>
    <t>01/07/2025</t>
  </si>
  <si>
    <t>שפיר הנדסה</t>
  </si>
  <si>
    <t>514892801</t>
  </si>
  <si>
    <t>שפיר הנדסה אגח ג</t>
  </si>
  <si>
    <t>IL0011784175</t>
  </si>
  <si>
    <t>30/11/2037</t>
  </si>
  <si>
    <t>אזורים אגח 13</t>
  </si>
  <si>
    <t>IL0071504109</t>
  </si>
  <si>
    <t>ALCOA NEDERLAND</t>
  </si>
  <si>
    <t>5282</t>
  </si>
  <si>
    <t>ALCOA 4.125 31/03/29</t>
  </si>
  <si>
    <t>US013822AG68</t>
  </si>
  <si>
    <t>31/03/2029</t>
  </si>
  <si>
    <t>דלתא</t>
  </si>
  <si>
    <t>520025602</t>
  </si>
  <si>
    <t>דלתא      אגח ו</t>
  </si>
  <si>
    <t>IL0062701938</t>
  </si>
  <si>
    <t>אבגול</t>
  </si>
  <si>
    <t>510119068</t>
  </si>
  <si>
    <t>אבגול     אגח ד</t>
  </si>
  <si>
    <t>IL0011404170</t>
  </si>
  <si>
    <t>צמח המרמן אגח ו</t>
  </si>
  <si>
    <t>IL0011586331</t>
  </si>
  <si>
    <t>תעשיה אוירית</t>
  </si>
  <si>
    <t>520027194</t>
  </si>
  <si>
    <t>תעשיה אוירית אג"ח 4</t>
  </si>
  <si>
    <t>IL0011331316</t>
  </si>
  <si>
    <t>אזורים   אגח 12</t>
  </si>
  <si>
    <t>IL0071503606</t>
  </si>
  <si>
    <t>מישורים</t>
  </si>
  <si>
    <t>511491839</t>
  </si>
  <si>
    <t>מישורים אגח ח'</t>
  </si>
  <si>
    <t>IL0011431637</t>
  </si>
  <si>
    <t>אלה פקדון אגח ד</t>
  </si>
  <si>
    <t>IL0011623043</t>
  </si>
  <si>
    <t>15/04/2026</t>
  </si>
  <si>
    <t>רכבת ישראל</t>
  </si>
  <si>
    <t>520043613</t>
  </si>
  <si>
    <t>רכבת ישר  אגח ג</t>
  </si>
  <si>
    <t>IL0011776254</t>
  </si>
  <si>
    <t>ריט 1     אגח ו</t>
  </si>
  <si>
    <t>IL0011385445</t>
  </si>
  <si>
    <t>מגוריט</t>
  </si>
  <si>
    <t>515434074</t>
  </si>
  <si>
    <t>מגוריט    אגח ד</t>
  </si>
  <si>
    <t>IL0011858342</t>
  </si>
  <si>
    <t>מליסרון אג10</t>
  </si>
  <si>
    <t>IL0032301900</t>
  </si>
  <si>
    <t>מניבים ריט</t>
  </si>
  <si>
    <t>515327120</t>
  </si>
  <si>
    <t>מניבים ריט אג"ח ב</t>
  </si>
  <si>
    <t>IL0011559288</t>
  </si>
  <si>
    <t>הראל פקדון סחיר</t>
  </si>
  <si>
    <t>515989440</t>
  </si>
  <si>
    <t>הראל פיקדון אגח ב</t>
  </si>
  <si>
    <t>IL0011625022</t>
  </si>
  <si>
    <t>24/01/2027</t>
  </si>
  <si>
    <t>אקונרג'י</t>
  </si>
  <si>
    <t>516339777</t>
  </si>
  <si>
    <t>אקונרג'י אג א</t>
  </si>
  <si>
    <t>IL0011825184</t>
  </si>
  <si>
    <t>סאפיינס</t>
  </si>
  <si>
    <t>53368</t>
  </si>
  <si>
    <t>סאפיינס   אגח ב</t>
  </si>
  <si>
    <t>IL0011419368</t>
  </si>
  <si>
    <t>מגוריט אגח ב</t>
  </si>
  <si>
    <t>IL0011683500</t>
  </si>
  <si>
    <t>מניבים ריט אגח ג</t>
  </si>
  <si>
    <t>IL0011776585</t>
  </si>
  <si>
    <t>סולאיר אגח ב</t>
  </si>
  <si>
    <t>IL0012148321</t>
  </si>
  <si>
    <t>אלומיי אג"ח ג</t>
  </si>
  <si>
    <t>IL0011593758</t>
  </si>
  <si>
    <t>אנלייט אנרגיה  אגח ה'</t>
  </si>
  <si>
    <t>IL0072001162</t>
  </si>
  <si>
    <t>אמות      אגח ה</t>
  </si>
  <si>
    <t>IL0011381147</t>
  </si>
  <si>
    <t>04/01/2026</t>
  </si>
  <si>
    <t>צילו-בלו</t>
  </si>
  <si>
    <t>513605519</t>
  </si>
  <si>
    <t>חנן מור אגח טו (בהשעייה)</t>
  </si>
  <si>
    <t>IL0011898512</t>
  </si>
  <si>
    <t>ג'י סיטי אגח  כ</t>
  </si>
  <si>
    <t>IL0012088675</t>
  </si>
  <si>
    <t>שלמה החז אגח יז</t>
  </si>
  <si>
    <t>IL0014102995</t>
  </si>
  <si>
    <t>ארי נדלן אגח א</t>
  </si>
  <si>
    <t>IL0036601560</t>
  </si>
  <si>
    <t>מגוריט אגח ה</t>
  </si>
  <si>
    <t>IL0011921298</t>
  </si>
  <si>
    <t>מגה אור מסחרי 5</t>
  </si>
  <si>
    <t>IL0012088758</t>
  </si>
  <si>
    <t>דיסק מנ מסחרי 4</t>
  </si>
  <si>
    <t>IL0012110776</t>
  </si>
  <si>
    <t>09/09/2025</t>
  </si>
  <si>
    <t>אשטרום נכ אגח 12</t>
  </si>
  <si>
    <t>IL0025102794</t>
  </si>
  <si>
    <t>אלומה</t>
  </si>
  <si>
    <t>516214871</t>
  </si>
  <si>
    <t>אלומה אגח א</t>
  </si>
  <si>
    <t>IL0011909178</t>
  </si>
  <si>
    <t>פורמולה אג"ח ג'</t>
  </si>
  <si>
    <t>IL0025602090</t>
  </si>
  <si>
    <t>פתאל אירו אגח ד</t>
  </si>
  <si>
    <t>IL0011680381</t>
  </si>
  <si>
    <t>מניבים ריט אגח ד</t>
  </si>
  <si>
    <t>IL0011939290</t>
  </si>
  <si>
    <t>פרשקובסקי</t>
  </si>
  <si>
    <t>513817817</t>
  </si>
  <si>
    <t>פרשקובסקי אגח יד</t>
  </si>
  <si>
    <t>IL0011836231</t>
  </si>
  <si>
    <t>אפי נכסים אגח יא</t>
  </si>
  <si>
    <t>IL0011716284</t>
  </si>
  <si>
    <t>חנן מור אג 9 (בהשעייה)</t>
  </si>
  <si>
    <t>IL0011605065</t>
  </si>
  <si>
    <t>15/07/2026</t>
  </si>
  <si>
    <t>מז טפ הנ אגח 67</t>
  </si>
  <si>
    <t>IL0011968075</t>
  </si>
  <si>
    <t>ביג אגח כא</t>
  </si>
  <si>
    <t>IL0012022179</t>
  </si>
  <si>
    <t>איידיאיי הנפקות</t>
  </si>
  <si>
    <t>514486042</t>
  </si>
  <si>
    <t>איי.די.איי. אג"ח ה</t>
  </si>
  <si>
    <t>IL0011558785</t>
  </si>
  <si>
    <t>15/11/2025</t>
  </si>
  <si>
    <t>אוריין</t>
  </si>
  <si>
    <t>511068256</t>
  </si>
  <si>
    <t>אוריין    אגח ב</t>
  </si>
  <si>
    <t>IL0011433799</t>
  </si>
  <si>
    <t>.אמ.די.ג'י</t>
  </si>
  <si>
    <t>1840550</t>
  </si>
  <si>
    <t>אמ.די.ג'י אגח ז</t>
  </si>
  <si>
    <t>IL0012091703</t>
  </si>
  <si>
    <t>אפי נכסים אגח יב</t>
  </si>
  <si>
    <t>IL0011737645</t>
  </si>
  <si>
    <t>נפטא</t>
  </si>
  <si>
    <t>520020942</t>
  </si>
  <si>
    <t>נפטא אגח ח</t>
  </si>
  <si>
    <t>IL0064301695</t>
  </si>
  <si>
    <t>26/01/2025</t>
  </si>
  <si>
    <t>רבוע נדלן אגח ז</t>
  </si>
  <si>
    <t>IL0011406159</t>
  </si>
  <si>
    <t>גבאי מניבים אג 10</t>
  </si>
  <si>
    <t>IL0077102395</t>
  </si>
  <si>
    <t>אבו פמילי ריט</t>
  </si>
  <si>
    <t>516456084</t>
  </si>
  <si>
    <t>אבו פמילי אגח א</t>
  </si>
  <si>
    <t>IL0012097908</t>
  </si>
  <si>
    <t>קרסו  אגח ד</t>
  </si>
  <si>
    <t>IL0011735664</t>
  </si>
  <si>
    <t>ג'י סיטי  אג יז</t>
  </si>
  <si>
    <t>IL0011981425</t>
  </si>
  <si>
    <t>ריט אזורים ליוי</t>
  </si>
  <si>
    <t>516117181</t>
  </si>
  <si>
    <t>ריט אזורים אגח א</t>
  </si>
  <si>
    <t>IL0011757692</t>
  </si>
  <si>
    <t>ביג אגח יז</t>
  </si>
  <si>
    <t>IL0011684599</t>
  </si>
  <si>
    <t>28/08/2028</t>
  </si>
  <si>
    <t>מגוריט    אגח ו</t>
  </si>
  <si>
    <t>IL0012035049</t>
  </si>
  <si>
    <t>צרפתי</t>
  </si>
  <si>
    <t>520039090</t>
  </si>
  <si>
    <t>צרפתי אגח יא</t>
  </si>
  <si>
    <t>IL0042502547</t>
  </si>
  <si>
    <t>פריורטק</t>
  </si>
  <si>
    <t>520037797</t>
  </si>
  <si>
    <t>פריורטק אגח א</t>
  </si>
  <si>
    <t>IL0032801388</t>
  </si>
  <si>
    <t>גמא ניהול</t>
  </si>
  <si>
    <t>512711789</t>
  </si>
  <si>
    <t>גמא אגח ב</t>
  </si>
  <si>
    <t>IL0011859332</t>
  </si>
  <si>
    <t>19/10/2025</t>
  </si>
  <si>
    <t>מור השקעות</t>
  </si>
  <si>
    <t>513834606</t>
  </si>
  <si>
    <t>מור השקעות אג א</t>
  </si>
  <si>
    <t>IL0011673030</t>
  </si>
  <si>
    <t>מז טפ הנפ אגח 57</t>
  </si>
  <si>
    <t>IL0023104230</t>
  </si>
  <si>
    <t>לאומי מסחרי 6</t>
  </si>
  <si>
    <t>IL0012111436</t>
  </si>
  <si>
    <t>יוניברסל  אגח ד</t>
  </si>
  <si>
    <t>IL0011722530</t>
  </si>
  <si>
    <t>11/02/2029</t>
  </si>
  <si>
    <t>אקונרג'י אגח ב</t>
  </si>
  <si>
    <t>IL0012144288</t>
  </si>
  <si>
    <t>ספנסר אגח ו</t>
  </si>
  <si>
    <t>IL0012128695</t>
  </si>
  <si>
    <t>ספנסר אגח ה</t>
  </si>
  <si>
    <t>IL0012128513</t>
  </si>
  <si>
    <t>תומר אנרגיה</t>
  </si>
  <si>
    <t>514837111</t>
  </si>
  <si>
    <t>דלק תמלוגים אג"ח א</t>
  </si>
  <si>
    <t>IL0011474793</t>
  </si>
  <si>
    <t>נתנאל גרופ</t>
  </si>
  <si>
    <t>520039074</t>
  </si>
  <si>
    <t>נתנאל גרופ אגיד</t>
  </si>
  <si>
    <t>IL0012080086</t>
  </si>
  <si>
    <t>משק אנרגיה</t>
  </si>
  <si>
    <t>516167343</t>
  </si>
  <si>
    <t>משק אנרג  אגח א</t>
  </si>
  <si>
    <t>IL0011695314</t>
  </si>
  <si>
    <t>אפריקה מגורים אג 4</t>
  </si>
  <si>
    <t>IL0011426454</t>
  </si>
  <si>
    <t>31/03/2025</t>
  </si>
  <si>
    <t>מגדל הון  אגח ו</t>
  </si>
  <si>
    <t>IL0011427858</t>
  </si>
  <si>
    <t>דמרי      אגח ז</t>
  </si>
  <si>
    <t>IL0011411910</t>
  </si>
  <si>
    <t>שפיר הנדסה אגח א</t>
  </si>
  <si>
    <t>IL0011361347</t>
  </si>
  <si>
    <t>01/10/2025</t>
  </si>
  <si>
    <t>פריים אנרג'י</t>
  </si>
  <si>
    <t>514902147</t>
  </si>
  <si>
    <t>פריים אנרג'י אגח ב</t>
  </si>
  <si>
    <t>IL0011846628</t>
  </si>
  <si>
    <t>אשטרום נכסים אג"ח 11</t>
  </si>
  <si>
    <t>IL0025102380</t>
  </si>
  <si>
    <t>סאמיט אג8</t>
  </si>
  <si>
    <t>IL0011389405</t>
  </si>
  <si>
    <t>גירון     אגח ו</t>
  </si>
  <si>
    <t>IL0011398497</t>
  </si>
  <si>
    <t>נאוויטס פט אגח ג</t>
  </si>
  <si>
    <t>IL0011815938</t>
  </si>
  <si>
    <t>15/10/2028</t>
  </si>
  <si>
    <t>חג'ג' אג"ח יב</t>
  </si>
  <si>
    <t>IL0082303772</t>
  </si>
  <si>
    <t>מ.ו. השקעות</t>
  </si>
  <si>
    <t>510920879</t>
  </si>
  <si>
    <t>מ.ו השקע  אגח א</t>
  </si>
  <si>
    <t>IL0011982175</t>
  </si>
  <si>
    <t>גאון אחזקות</t>
  </si>
  <si>
    <t>512623950</t>
  </si>
  <si>
    <t>גאון אחז  אגח ה</t>
  </si>
  <si>
    <t>IL0012065640</t>
  </si>
  <si>
    <t>פניקס הון אג"ח 8</t>
  </si>
  <si>
    <t>IL0011398158</t>
  </si>
  <si>
    <t>פטרוכימיים-ש</t>
  </si>
  <si>
    <t>520029315</t>
  </si>
  <si>
    <t>פטרוכימים אגח ט</t>
  </si>
  <si>
    <t>IL0011895542</t>
  </si>
  <si>
    <t>אנקור פרופרטיס</t>
  </si>
  <si>
    <t>1939883</t>
  </si>
  <si>
    <t>אנקור פרופ אגח ד</t>
  </si>
  <si>
    <t>IL0012044033</t>
  </si>
  <si>
    <t>סלקום</t>
  </si>
  <si>
    <t>511930125</t>
  </si>
  <si>
    <t>סלקום אג"ח 9</t>
  </si>
  <si>
    <t>IL0011328361</t>
  </si>
  <si>
    <t>05/07/2025</t>
  </si>
  <si>
    <t>וילאר אגח ח</t>
  </si>
  <si>
    <t>IL0041601563</t>
  </si>
  <si>
    <t>27/06/2025</t>
  </si>
  <si>
    <t>נתנאל גרופ אג"ח יג</t>
  </si>
  <si>
    <t>IL0011886632</t>
  </si>
  <si>
    <t>מ.ו השקע  אגח ב</t>
  </si>
  <si>
    <t>IL0012041229</t>
  </si>
  <si>
    <t>פתאל החזקות אג2</t>
  </si>
  <si>
    <t>IL0011508129</t>
  </si>
  <si>
    <t>דור אלון אג6</t>
  </si>
  <si>
    <t>IL0011406563</t>
  </si>
  <si>
    <t>01/06/2025</t>
  </si>
  <si>
    <t>הרץ פרופרטיס</t>
  </si>
  <si>
    <t>1957081</t>
  </si>
  <si>
    <t>הרץ פרופר אגח ב - הפסקת מסחר</t>
  </si>
  <si>
    <t>IL0011847535</t>
  </si>
  <si>
    <t>לפידות קפיטל</t>
  </si>
  <si>
    <t>520022971</t>
  </si>
  <si>
    <t>לפידות קפט אגח א</t>
  </si>
  <si>
    <t>IL0064200954</t>
  </si>
  <si>
    <t>פטרוכימים אגח י</t>
  </si>
  <si>
    <t>IL0011902975</t>
  </si>
  <si>
    <t>01/08/2027</t>
  </si>
  <si>
    <t>ג'י סיטי אגח יח</t>
  </si>
  <si>
    <t>IL0012038506</t>
  </si>
  <si>
    <t>דוראל אנרגיה</t>
  </si>
  <si>
    <t>515364891</t>
  </si>
  <si>
    <t>דוראל  אגח א</t>
  </si>
  <si>
    <t>IL0011791345</t>
  </si>
  <si>
    <t>בית הזהב</t>
  </si>
  <si>
    <t>520034562</t>
  </si>
  <si>
    <t>בית הזהב אגח ג</t>
  </si>
  <si>
    <t>IL0023500809</t>
  </si>
  <si>
    <t>ישראל קנדה</t>
  </si>
  <si>
    <t>520039298</t>
  </si>
  <si>
    <t>ישראל קנדה אגח ו</t>
  </si>
  <si>
    <t>IL0043401889</t>
  </si>
  <si>
    <t>פריים אנר אג א</t>
  </si>
  <si>
    <t>IL0011792665</t>
  </si>
  <si>
    <t>רוטשטיין  אגח ט</t>
  </si>
  <si>
    <t>IL0053902248</t>
  </si>
  <si>
    <t>נאוי</t>
  </si>
  <si>
    <t>520036070</t>
  </si>
  <si>
    <t>נאוי אגח ו</t>
  </si>
  <si>
    <t>IL0020802737</t>
  </si>
  <si>
    <t>אשטרום קב אגח א</t>
  </si>
  <si>
    <t>IL0011323230</t>
  </si>
  <si>
    <t>10/11/2025</t>
  </si>
  <si>
    <t>ברוקלנד</t>
  </si>
  <si>
    <t>1814237</t>
  </si>
  <si>
    <t>ברוקלנד אגח ב (הסדר חוב)</t>
  </si>
  <si>
    <t>IL0011369936</t>
  </si>
  <si>
    <t>01/12/2021</t>
  </si>
  <si>
    <t>אול-יר</t>
  </si>
  <si>
    <t>1841580</t>
  </si>
  <si>
    <t>אול-יר    אגח ה  (הסדר חוב)</t>
  </si>
  <si>
    <t>1143304</t>
  </si>
  <si>
    <t>31/07/2024</t>
  </si>
  <si>
    <t>04/03/2025</t>
  </si>
  <si>
    <t>LUMIIT 5.125 27/07/27</t>
  </si>
  <si>
    <t>IL0060406878</t>
  </si>
  <si>
    <t>BBB+</t>
  </si>
  <si>
    <t>27/07/2027</t>
  </si>
  <si>
    <t>דיסקונט</t>
  </si>
  <si>
    <t>520007030</t>
  </si>
  <si>
    <t>IDBILI 5.375 26/01/2028</t>
  </si>
  <si>
    <t>IL0011920878</t>
  </si>
  <si>
    <t>26/01/2028</t>
  </si>
  <si>
    <t>AMAZON</t>
  </si>
  <si>
    <t>4865</t>
  </si>
  <si>
    <t>AMZM 4.55 01/12/27</t>
  </si>
  <si>
    <t>US023135CP90</t>
  </si>
  <si>
    <t>A1</t>
  </si>
  <si>
    <t>01/12/2027</t>
  </si>
  <si>
    <t>אורמת טכנו</t>
  </si>
  <si>
    <t>880326081</t>
  </si>
  <si>
    <t>ORMAT 2.5 15/07/27</t>
  </si>
  <si>
    <t>US686688AC68</t>
  </si>
  <si>
    <t>15/07/2027</t>
  </si>
  <si>
    <t>ITHACA ENERGY NORTH</t>
  </si>
  <si>
    <t>5327</t>
  </si>
  <si>
    <t>IAECN 8.125 15/10/29</t>
  </si>
  <si>
    <t>USG49774AC90</t>
  </si>
  <si>
    <t>B1</t>
  </si>
  <si>
    <t>BAYER</t>
  </si>
  <si>
    <t>4770</t>
  </si>
  <si>
    <t>BAYNGR 4.375 15/12/28</t>
  </si>
  <si>
    <t>US07274NAL73</t>
  </si>
  <si>
    <t>15/12/2028</t>
  </si>
  <si>
    <t>TEVA 3.75 09/05/2027</t>
  </si>
  <si>
    <t>XS2406607098</t>
  </si>
  <si>
    <t>FSK 3.125 10.12.28</t>
  </si>
  <si>
    <t>US302635AK33</t>
  </si>
  <si>
    <t>12/10/2028</t>
  </si>
  <si>
    <t>DANA</t>
  </si>
  <si>
    <t>5308</t>
  </si>
  <si>
    <t>DAN 4.5 15/02/2032</t>
  </si>
  <si>
    <t>US235825AJ53</t>
  </si>
  <si>
    <t>DICK'S Sporting Goods</t>
  </si>
  <si>
    <t>5353</t>
  </si>
  <si>
    <t>DKS 3.15 15/01/2032</t>
  </si>
  <si>
    <t>US253393AF94</t>
  </si>
  <si>
    <t>15/01/2032</t>
  </si>
  <si>
    <t>GYCGR 0.125 11/01/28</t>
  </si>
  <si>
    <t>XS2282101539</t>
  </si>
  <si>
    <t>11/01/2028</t>
  </si>
  <si>
    <t>VTRS 2.3 22/06/27</t>
  </si>
  <si>
    <t>US92556VAC00</t>
  </si>
  <si>
    <t>22/06/2027</t>
  </si>
  <si>
    <t>G City Europe (ATRIUM)</t>
  </si>
  <si>
    <t>4595</t>
  </si>
  <si>
    <t>ATRSAV 2.625 05/09/27</t>
  </si>
  <si>
    <t>XS2294495838</t>
  </si>
  <si>
    <t>05/09/2027</t>
  </si>
  <si>
    <t>FEDEX</t>
  </si>
  <si>
    <t>4578</t>
  </si>
  <si>
    <t>FDX 4.25 15/05/30</t>
  </si>
  <si>
    <t>US31428XBZ87</t>
  </si>
  <si>
    <t>15/05/2030</t>
  </si>
  <si>
    <t>Verizon Communications</t>
  </si>
  <si>
    <t>4808</t>
  </si>
  <si>
    <t>VERIZON 4.016 03/12/29</t>
  </si>
  <si>
    <t>US92343VEU44</t>
  </si>
  <si>
    <t>03/12/2029</t>
  </si>
  <si>
    <t>YARA INTERNATIONAL ASA</t>
  </si>
  <si>
    <t>5378</t>
  </si>
  <si>
    <t>YARNO 7.378 14/11/32</t>
  </si>
  <si>
    <t>US984851AH89</t>
  </si>
  <si>
    <t>14/11/2032</t>
  </si>
  <si>
    <t>Apollo Debt Solutions</t>
  </si>
  <si>
    <t>5415</t>
  </si>
  <si>
    <t>APDESO 6.9 13/04/29</t>
  </si>
  <si>
    <t>US03770DAA19</t>
  </si>
  <si>
    <t>ELECTRICITE DE FRANCE</t>
  </si>
  <si>
    <t>4997</t>
  </si>
  <si>
    <t>EDF 5.7 23/05/28</t>
  </si>
  <si>
    <t>US28504DAB91</t>
  </si>
  <si>
    <t>23/05/2028</t>
  </si>
  <si>
    <t>USF29416AB40</t>
  </si>
  <si>
    <t>Citycon Treasury B.V</t>
  </si>
  <si>
    <t>5328</t>
  </si>
  <si>
    <t>CITCON 1.625 12/03/28</t>
  </si>
  <si>
    <t>XS2310411090</t>
  </si>
  <si>
    <t>12/03/2028</t>
  </si>
  <si>
    <t>Blue Owl</t>
  </si>
  <si>
    <t>5409</t>
  </si>
  <si>
    <t>OCINCC 7.95 13/06/28</t>
  </si>
  <si>
    <t>US69120VBB62</t>
  </si>
  <si>
    <t>13/06/2028</t>
  </si>
  <si>
    <t>ATRSAV 4.25 11/09/25</t>
  </si>
  <si>
    <t>XS1829325239</t>
  </si>
  <si>
    <t>11/09/2025</t>
  </si>
  <si>
    <t>Dollar General</t>
  </si>
  <si>
    <t>5375</t>
  </si>
  <si>
    <t>DG 5.2 05/07/28</t>
  </si>
  <si>
    <t>US256677AN52</t>
  </si>
  <si>
    <t>05/07/2028</t>
  </si>
  <si>
    <t>INTEL</t>
  </si>
  <si>
    <t>5087</t>
  </si>
  <si>
    <t>INTC 4.875 10/02/26</t>
  </si>
  <si>
    <t>US458140CD04</t>
  </si>
  <si>
    <t>10/02/2026</t>
  </si>
  <si>
    <t>Arrow Electronics</t>
  </si>
  <si>
    <t>5417</t>
  </si>
  <si>
    <t>ARW 5.875 10/04/34</t>
  </si>
  <si>
    <t>US04273WAE12</t>
  </si>
  <si>
    <t>10/04/2034</t>
  </si>
  <si>
    <t>TSMC-TAIWAN SEMICONDUCTOR</t>
  </si>
  <si>
    <t>5088</t>
  </si>
  <si>
    <t>TAISEM 4.375 22/07/27</t>
  </si>
  <si>
    <t>USG91139AK43</t>
  </si>
  <si>
    <t>DG 5.45 05/07/33</t>
  </si>
  <si>
    <t>US256677AP01</t>
  </si>
  <si>
    <t>05/07/2033</t>
  </si>
  <si>
    <t>META</t>
  </si>
  <si>
    <t>5097</t>
  </si>
  <si>
    <t>15/05/28 META 4.6</t>
  </si>
  <si>
    <t>US30303M8L96</t>
  </si>
  <si>
    <t>15/05/2028</t>
  </si>
  <si>
    <t>WALT DISNY</t>
  </si>
  <si>
    <t>5215</t>
  </si>
  <si>
    <t>DIS 3.35 24/03/25</t>
  </si>
  <si>
    <t>US254687FN19</t>
  </si>
  <si>
    <t>24/03/2025</t>
  </si>
  <si>
    <t>MOTOROLA SOLUTIONS</t>
  </si>
  <si>
    <t>5337</t>
  </si>
  <si>
    <t>MSI 4.6 23/05/29</t>
  </si>
  <si>
    <t>US620076BN89</t>
  </si>
  <si>
    <t>23/05/2029</t>
  </si>
  <si>
    <t>ORACLE</t>
  </si>
  <si>
    <t>5066</t>
  </si>
  <si>
    <t>ORCL 3.25 15/11/27</t>
  </si>
  <si>
    <t>US68389XBN49</t>
  </si>
  <si>
    <t>15/11/2027</t>
  </si>
  <si>
    <t>MCDONALDS</t>
  </si>
  <si>
    <t>5333</t>
  </si>
  <si>
    <t>MCD 3.6 01/07/2030</t>
  </si>
  <si>
    <t>US58013MFQ24</t>
  </si>
  <si>
    <t>KRAFT HEINZ FOODS</t>
  </si>
  <si>
    <t>5336</t>
  </si>
  <si>
    <t>KHC 3.75 01/04/30</t>
  </si>
  <si>
    <t>US50077LAV80</t>
  </si>
  <si>
    <t>01/04/2030</t>
  </si>
  <si>
    <t>EBAY</t>
  </si>
  <si>
    <t>5335</t>
  </si>
  <si>
    <t>EBAY 2.7 11/03/30</t>
  </si>
  <si>
    <t>US278642AW32</t>
  </si>
  <si>
    <t>11/03/2030</t>
  </si>
  <si>
    <t>BRADCOM</t>
  </si>
  <si>
    <t>5256</t>
  </si>
  <si>
    <t>AVGO 2.45 15/02/31</t>
  </si>
  <si>
    <t>US11135FBH38</t>
  </si>
  <si>
    <t>15/02/2031</t>
  </si>
  <si>
    <t>IQVIA</t>
  </si>
  <si>
    <t>5373</t>
  </si>
  <si>
    <t>IQV 5.7 15/05/28</t>
  </si>
  <si>
    <t>US46266TAC27</t>
  </si>
  <si>
    <t>אנרג'יאן</t>
  </si>
  <si>
    <t>10758801</t>
  </si>
  <si>
    <t>ENOIGA 8.5 30/09/33</t>
  </si>
  <si>
    <t>IL0011971442</t>
  </si>
  <si>
    <t>South Bow</t>
  </si>
  <si>
    <t>5436</t>
  </si>
  <si>
    <t>SOUBOW 5.026 01/10/29</t>
  </si>
  <si>
    <t>US83007CAC64</t>
  </si>
  <si>
    <t>01/10/2029</t>
  </si>
  <si>
    <t>Golub Capital</t>
  </si>
  <si>
    <t>5438</t>
  </si>
  <si>
    <t>GCRED 5.8 12/09/29</t>
  </si>
  <si>
    <t>US38179RAA32</t>
  </si>
  <si>
    <t>12/09/2029</t>
  </si>
  <si>
    <t>HF SINCLAIR</t>
  </si>
  <si>
    <t>5334</t>
  </si>
  <si>
    <t>DINO 4.5 01/10/30</t>
  </si>
  <si>
    <t>US403949AC48</t>
  </si>
  <si>
    <t>01/10/2030</t>
  </si>
  <si>
    <t>British Airways</t>
  </si>
  <si>
    <t>5288</t>
  </si>
  <si>
    <t>British Airways 2.9 15/03/35</t>
  </si>
  <si>
    <t>US11042CAA80</t>
  </si>
  <si>
    <t>15/03/2035</t>
  </si>
  <si>
    <t>BOOKING HOLDINGS</t>
  </si>
  <si>
    <t>5076</t>
  </si>
  <si>
    <t>BKNG 3.625 12/11/28</t>
  </si>
  <si>
    <t>XS2621007231</t>
  </si>
  <si>
    <t>12/11/2028</t>
  </si>
  <si>
    <t>OCINCC 6.65 15/03/31</t>
  </si>
  <si>
    <t>US69120VAZ40</t>
  </si>
  <si>
    <t>15/03/2034</t>
  </si>
  <si>
    <t>TEVA 7.875 15/09/31</t>
  </si>
  <si>
    <t>XS2592804194</t>
  </si>
  <si>
    <t>15/09/2031</t>
  </si>
  <si>
    <t>TEVA 7.375 15/09/2029</t>
  </si>
  <si>
    <t>XS2592804434</t>
  </si>
  <si>
    <t>15/09/2029</t>
  </si>
  <si>
    <t>בי קומיונק אגח ו</t>
  </si>
  <si>
    <t>IL0011781510</t>
  </si>
  <si>
    <t>פרשקובסקי אגחטו</t>
  </si>
  <si>
    <t>IL0012034968</t>
  </si>
  <si>
    <t>רוטשטיין  אגח י</t>
  </si>
  <si>
    <t>IL0053902735</t>
  </si>
  <si>
    <t>14/07/2027</t>
  </si>
  <si>
    <t>רציו מימון</t>
  </si>
  <si>
    <t>515060044</t>
  </si>
  <si>
    <t>רציו מימון אגח ד</t>
  </si>
  <si>
    <t>IL0011781445</t>
  </si>
  <si>
    <t>כלל ביטוח  אג ב</t>
  </si>
  <si>
    <t>IL0011934994</t>
  </si>
  <si>
    <t>דוראל  אגח ב</t>
  </si>
  <si>
    <t>IL0012054750</t>
  </si>
  <si>
    <t>לוי</t>
  </si>
  <si>
    <t>520041096</t>
  </si>
  <si>
    <t>לוי אגח ח</t>
  </si>
  <si>
    <t>IL0071902428</t>
  </si>
  <si>
    <t>מזרחי הנ אג 42</t>
  </si>
  <si>
    <t>IL0023101830</t>
  </si>
  <si>
    <t>09/06/2030</t>
  </si>
  <si>
    <t>אורון  אגח ב</t>
  </si>
  <si>
    <t>IL0011605719</t>
  </si>
  <si>
    <t>סופרין</t>
  </si>
  <si>
    <t>515361442</t>
  </si>
  <si>
    <t>סופרין אג"ח א</t>
  </si>
  <si>
    <t>IL0011977480</t>
  </si>
  <si>
    <t>פתאל אג1</t>
  </si>
  <si>
    <t>IL0011375123</t>
  </si>
  <si>
    <t>15/08/2025</t>
  </si>
  <si>
    <t>AROUNDTOWN</t>
  </si>
  <si>
    <t>4845</t>
  </si>
  <si>
    <t>ALATPF 7.747% PREP 21/07/24</t>
  </si>
  <si>
    <t>XS1634523754</t>
  </si>
  <si>
    <t>21/07/2025</t>
  </si>
  <si>
    <t>מגה אור  אגח  י</t>
  </si>
  <si>
    <t>IL0011783672</t>
  </si>
  <si>
    <t>אספן גרופ</t>
  </si>
  <si>
    <t>520037540</t>
  </si>
  <si>
    <t>אספן גרופ אגח ט</t>
  </si>
  <si>
    <t>IL0031304244</t>
  </si>
  <si>
    <t>אמות אג4</t>
  </si>
  <si>
    <t>IL0011331498</t>
  </si>
  <si>
    <t>פאי פקדון</t>
  </si>
  <si>
    <t>516807336</t>
  </si>
  <si>
    <t>פאי פיקדון אגח א</t>
  </si>
  <si>
    <t>IL0011994543</t>
  </si>
  <si>
    <t>06/09/2033</t>
  </si>
  <si>
    <t>אפי נכסים אגח י</t>
  </si>
  <si>
    <t>IL0011608788</t>
  </si>
  <si>
    <t>30/03/2029</t>
  </si>
  <si>
    <t>יוחננוף</t>
  </si>
  <si>
    <t>511344186</t>
  </si>
  <si>
    <t>יוחננוף אגח א</t>
  </si>
  <si>
    <t>IL0011874182</t>
  </si>
  <si>
    <t>01/07/2032</t>
  </si>
  <si>
    <t>כלל ביטוח  אגח יא</t>
  </si>
  <si>
    <t>IL0011606477</t>
  </si>
  <si>
    <t>מגה אור אגח 6</t>
  </si>
  <si>
    <t>IL0011386682</t>
  </si>
  <si>
    <t>ישרס אגח טז</t>
  </si>
  <si>
    <t>IL0061302233</t>
  </si>
  <si>
    <t>30/07/2031</t>
  </si>
  <si>
    <t>הראל הנפ אגח יא</t>
  </si>
  <si>
    <t>IL0011363160</t>
  </si>
  <si>
    <t>סאמיט     אגח י</t>
  </si>
  <si>
    <t>IL0011433955</t>
  </si>
  <si>
    <t>31/01/2030</t>
  </si>
  <si>
    <t>אנרג'יקס אגח ב</t>
  </si>
  <si>
    <t>IL0011684839</t>
  </si>
  <si>
    <t>פניקס הון אגח ה</t>
  </si>
  <si>
    <t>IL0011354177</t>
  </si>
  <si>
    <t>01/11/2026</t>
  </si>
  <si>
    <t>אשטרום קב אגח ג</t>
  </si>
  <si>
    <t>IL0011401028</t>
  </si>
  <si>
    <t>15/01/2029</t>
  </si>
  <si>
    <t>הראל הנפק אגח י</t>
  </si>
  <si>
    <t>IL0011340481</t>
  </si>
  <si>
    <t>ביג ט'</t>
  </si>
  <si>
    <t>IL0011410508</t>
  </si>
  <si>
    <t>20/12/2026</t>
  </si>
  <si>
    <t>גירון אג"ח 7</t>
  </si>
  <si>
    <t>IL0011426298</t>
  </si>
  <si>
    <t>ישרס אג"ח 14</t>
  </si>
  <si>
    <t>IL0061301995</t>
  </si>
  <si>
    <t>01/03/2027</t>
  </si>
  <si>
    <t>מבני תעשיה אג17</t>
  </si>
  <si>
    <t>IL0022604461</t>
  </si>
  <si>
    <t>אדגר      אגח י</t>
  </si>
  <si>
    <t>IL0018202080</t>
  </si>
  <si>
    <t>IL0006046119</t>
  </si>
  <si>
    <t>IL0006290147</t>
  </si>
  <si>
    <t>IL0006912120</t>
  </si>
  <si>
    <t>IL0006625771</t>
  </si>
  <si>
    <t>IL0007200111</t>
  </si>
  <si>
    <t>IL0011194789</t>
  </si>
  <si>
    <t>טאואר</t>
  </si>
  <si>
    <t>520041997</t>
  </si>
  <si>
    <t>IL0010823792</t>
  </si>
  <si>
    <t>מזרחי</t>
  </si>
  <si>
    <t>IL0006954379</t>
  </si>
  <si>
    <t>IL0011667685</t>
  </si>
  <si>
    <t>פניקס    1</t>
  </si>
  <si>
    <t>IL0007670123</t>
  </si>
  <si>
    <t>IL0011415713</t>
  </si>
  <si>
    <t>IL0010972607</t>
  </si>
  <si>
    <t>נייס</t>
  </si>
  <si>
    <t>520036872</t>
  </si>
  <si>
    <t>IL0002730112</t>
  </si>
  <si>
    <t>IL0010811243</t>
  </si>
  <si>
    <t>נאוויטס פטר יהש</t>
  </si>
  <si>
    <t>IL0011419699</t>
  </si>
  <si>
    <t>IL0007770378</t>
  </si>
  <si>
    <t>IL0002810146</t>
  </si>
  <si>
    <t>נובה</t>
  </si>
  <si>
    <t>511812463</t>
  </si>
  <si>
    <t>IL0010845571</t>
  </si>
  <si>
    <t>נכסים בנין</t>
  </si>
  <si>
    <t>IL0006990175</t>
  </si>
  <si>
    <t>קמטק</t>
  </si>
  <si>
    <t>511235434</t>
  </si>
  <si>
    <t>IL0010952641</t>
  </si>
  <si>
    <t>כלל ביטוח</t>
  </si>
  <si>
    <t>IL0002240146</t>
  </si>
  <si>
    <t>IL0011434292</t>
  </si>
  <si>
    <t>מנורה מב החזקות</t>
  </si>
  <si>
    <t>520007469</t>
  </si>
  <si>
    <t>מנורה    1</t>
  </si>
  <si>
    <t>IL0005660183</t>
  </si>
  <si>
    <t>IL0011044885</t>
  </si>
  <si>
    <t>אלקטרה נדל"ן</t>
  </si>
  <si>
    <t>510607328</t>
  </si>
  <si>
    <t>אלקטרה נדלן</t>
  </si>
  <si>
    <t>IL0010940448</t>
  </si>
  <si>
    <t>IL0002320179</t>
  </si>
  <si>
    <t>IL0002300114</t>
  </si>
  <si>
    <t>11 גרופ</t>
  </si>
  <si>
    <t>1992</t>
  </si>
  <si>
    <t>גרופ 11</t>
  </si>
  <si>
    <t>KYG4146F1063</t>
  </si>
  <si>
    <t>וואן טכנולוגיות</t>
  </si>
  <si>
    <t>520034695</t>
  </si>
  <si>
    <t>וואן תוכנה</t>
  </si>
  <si>
    <t>IL0001610182</t>
  </si>
  <si>
    <t>בית שמש</t>
  </si>
  <si>
    <t>520043480</t>
  </si>
  <si>
    <t>IL0010815616</t>
  </si>
  <si>
    <t>רציו יהש</t>
  </si>
  <si>
    <t>550012777</t>
  </si>
  <si>
    <t>רציו   יהש</t>
  </si>
  <si>
    <t>IL0003940157</t>
  </si>
  <si>
    <t>ישרוטל</t>
  </si>
  <si>
    <t>520042482</t>
  </si>
  <si>
    <t>IL0010809858</t>
  </si>
  <si>
    <t>IL0003230146</t>
  </si>
  <si>
    <t>בינלאומי</t>
  </si>
  <si>
    <t>520029083</t>
  </si>
  <si>
    <t>בינלאומי 5</t>
  </si>
  <si>
    <t>IL0005930388</t>
  </si>
  <si>
    <t>IL0007390375</t>
  </si>
  <si>
    <t>פוקס</t>
  </si>
  <si>
    <t>512157603</t>
  </si>
  <si>
    <t>IL0010870223</t>
  </si>
  <si>
    <t>IL0050101299</t>
  </si>
  <si>
    <t>IL0011722878</t>
  </si>
  <si>
    <t>ארגו פרופרטיז</t>
  </si>
  <si>
    <t>70252750</t>
  </si>
  <si>
    <t>NL0015000D84</t>
  </si>
  <si>
    <t>IL0002080179</t>
  </si>
  <si>
    <t>ריט 1</t>
  </si>
  <si>
    <t>IL0010989205</t>
  </si>
  <si>
    <t>דלק קידוחים יהש</t>
  </si>
  <si>
    <t>550013098</t>
  </si>
  <si>
    <t>ניו-מד אנרג'י יהש</t>
  </si>
  <si>
    <t>IL0004750209</t>
  </si>
  <si>
    <t>נקסט ויז'ן</t>
  </si>
  <si>
    <t>514259019</t>
  </si>
  <si>
    <t>IL0011765935</t>
  </si>
  <si>
    <t>שפיר הנדסה ותעשיה בע"מ</t>
  </si>
  <si>
    <t>IL0011338758</t>
  </si>
  <si>
    <t>קרסו</t>
  </si>
  <si>
    <t>IL0011238503</t>
  </si>
  <si>
    <t>IL0010903156</t>
  </si>
  <si>
    <t>תדיראן הולדינגס</t>
  </si>
  <si>
    <t>IL0002580129</t>
  </si>
  <si>
    <t>IL0011574030</t>
  </si>
  <si>
    <t>אלקו</t>
  </si>
  <si>
    <t>520025370</t>
  </si>
  <si>
    <t>IL0006940345</t>
  </si>
  <si>
    <t>GB00BG12Y042</t>
  </si>
  <si>
    <t>ריטיילורס</t>
  </si>
  <si>
    <t>514211457</t>
  </si>
  <si>
    <t>IL0011754889</t>
  </si>
  <si>
    <t>IL0004450156</t>
  </si>
  <si>
    <t>IL0010810740</t>
  </si>
  <si>
    <t>IL0003730194</t>
  </si>
  <si>
    <t>דלתא     1</t>
  </si>
  <si>
    <t>IL0006270347</t>
  </si>
  <si>
    <t>חילן</t>
  </si>
  <si>
    <t>520039942</t>
  </si>
  <si>
    <t>IL0010846983</t>
  </si>
  <si>
    <t>US6866881021</t>
  </si>
  <si>
    <t>IL0010972789</t>
  </si>
  <si>
    <t>תאת טכנולוגיות</t>
  </si>
  <si>
    <t>520035791</t>
  </si>
  <si>
    <t>תאת טכנולוגיה</t>
  </si>
  <si>
    <t>IL0010827264</t>
  </si>
  <si>
    <t>מבני תעשיה</t>
  </si>
  <si>
    <t>IL0002260193</t>
  </si>
  <si>
    <t>מקס סטוק</t>
  </si>
  <si>
    <t>513618967</t>
  </si>
  <si>
    <t>IL0011685588</t>
  </si>
  <si>
    <t>אינרום בנייה</t>
  </si>
  <si>
    <t>515001659</t>
  </si>
  <si>
    <t>אינרום</t>
  </si>
  <si>
    <t>IL0011323560</t>
  </si>
  <si>
    <t>גרופ(VEEV) וויו</t>
  </si>
  <si>
    <t>1837</t>
  </si>
  <si>
    <t>וויו גרופ TASE UP</t>
  </si>
  <si>
    <t>US9224741010</t>
  </si>
  <si>
    <t>GOOGLE</t>
  </si>
  <si>
    <t>960</t>
  </si>
  <si>
    <t>GOOG GOOGLE C Class</t>
  </si>
  <si>
    <t>US02079K1079</t>
  </si>
  <si>
    <t>TSM - TAIWAN SEMICONDUCTOR</t>
  </si>
  <si>
    <t>us8740391003</t>
  </si>
  <si>
    <t>PROCTER &amp; GAMBLE</t>
  </si>
  <si>
    <t>5067</t>
  </si>
  <si>
    <t>PROCTER &amp; GAMBLE-PG</t>
  </si>
  <si>
    <t>US7427181091</t>
  </si>
  <si>
    <t>MICROSOFT</t>
  </si>
  <si>
    <t>5083</t>
  </si>
  <si>
    <t>MSFT -  MICROSOFT</t>
  </si>
  <si>
    <t>us5949181045</t>
  </si>
  <si>
    <t>Chevron</t>
  </si>
  <si>
    <t>5369</t>
  </si>
  <si>
    <t>Chevron Corp</t>
  </si>
  <si>
    <t>US1667641005</t>
  </si>
  <si>
    <t>JP MORGAN</t>
  </si>
  <si>
    <t>4809</t>
  </si>
  <si>
    <t>JPM - JP  MORGAN</t>
  </si>
  <si>
    <t>US46625H1005</t>
  </si>
  <si>
    <t>APPLE</t>
  </si>
  <si>
    <t>930</t>
  </si>
  <si>
    <t>AAPL - Apple</t>
  </si>
  <si>
    <t>US0378331005</t>
  </si>
  <si>
    <t>US30303M1027</t>
  </si>
  <si>
    <t>PARK PLAZA HOTEL</t>
  </si>
  <si>
    <t>5123</t>
  </si>
  <si>
    <t>PARK PLAZA  HOTEL- PPHE</t>
  </si>
  <si>
    <t>GG00B1Z5FH87</t>
  </si>
  <si>
    <t>PALO</t>
  </si>
  <si>
    <t>4723</t>
  </si>
  <si>
    <t>PALO ALTO NETWORKS-PANW</t>
  </si>
  <si>
    <t>US6974351057</t>
  </si>
  <si>
    <t>Odysight</t>
  </si>
  <si>
    <t>515950400</t>
  </si>
  <si>
    <t>US81063V2043</t>
  </si>
  <si>
    <t>JACOBS SOLUTIONS</t>
  </si>
  <si>
    <t>5377</t>
  </si>
  <si>
    <t>JACOB SOLUTIONS</t>
  </si>
  <si>
    <t>US46982L1089</t>
  </si>
  <si>
    <t>ITURAN LOCATION</t>
  </si>
  <si>
    <t>5169</t>
  </si>
  <si>
    <t>IL0010818685</t>
  </si>
  <si>
    <t>WALMART</t>
  </si>
  <si>
    <t>5184</t>
  </si>
  <si>
    <t>WALMART INC</t>
  </si>
  <si>
    <t>US9311421039</t>
  </si>
  <si>
    <t>CATERPILLAR</t>
  </si>
  <si>
    <t>4923</t>
  </si>
  <si>
    <t>US1491231015</t>
  </si>
  <si>
    <t>סנו</t>
  </si>
  <si>
    <t>520032988</t>
  </si>
  <si>
    <t>IL0008130143</t>
  </si>
  <si>
    <t>עשות</t>
  </si>
  <si>
    <t>520037581</t>
  </si>
  <si>
    <t>IL0003120172</t>
  </si>
  <si>
    <t>הראל     1</t>
  </si>
  <si>
    <t>IL0005850180</t>
  </si>
  <si>
    <t>IL0011882003</t>
  </si>
  <si>
    <t>שטראוס</t>
  </si>
  <si>
    <t>IL0007460160</t>
  </si>
  <si>
    <t>IL0003900136</t>
  </si>
  <si>
    <t>IL0011233553</t>
  </si>
  <si>
    <t>IL0010841281</t>
  </si>
  <si>
    <t>IL0011000077</t>
  </si>
  <si>
    <t>סאפינס</t>
  </si>
  <si>
    <t>KYG7T16G1039</t>
  </si>
  <si>
    <t>בי קומיוניקיישנס</t>
  </si>
  <si>
    <t>IL0011076630</t>
  </si>
  <si>
    <t>IL0005760173</t>
  </si>
  <si>
    <t>פורמולה</t>
  </si>
  <si>
    <t>IL0002560162</t>
  </si>
  <si>
    <t>מימון ישיר</t>
  </si>
  <si>
    <t>IL0011681868</t>
  </si>
  <si>
    <t>אלטשולר שחם פנ</t>
  </si>
  <si>
    <t>516508603</t>
  </si>
  <si>
    <t>אלטשולר פיננסים</t>
  </si>
  <si>
    <t>IL0011849366</t>
  </si>
  <si>
    <t>דלק רכב</t>
  </si>
  <si>
    <t>520033291</t>
  </si>
  <si>
    <t>IL0008290103</t>
  </si>
  <si>
    <t>IL0010834849</t>
  </si>
  <si>
    <t>אירפורט סיטי</t>
  </si>
  <si>
    <t>IL0010958358</t>
  </si>
  <si>
    <t>IL0010819428</t>
  </si>
  <si>
    <t>IL0010979487</t>
  </si>
  <si>
    <t>מגדל ביטוח</t>
  </si>
  <si>
    <t>520029984</t>
  </si>
  <si>
    <t>IL0010811656</t>
  </si>
  <si>
    <t>מגדלי תיכון</t>
  </si>
  <si>
    <t>IL0011315236</t>
  </si>
  <si>
    <t>IL0010816861</t>
  </si>
  <si>
    <t>דנאל</t>
  </si>
  <si>
    <t>520037565</t>
  </si>
  <si>
    <t>דנאל כא</t>
  </si>
  <si>
    <t>IL0003140139</t>
  </si>
  <si>
    <t>פנינסולה</t>
  </si>
  <si>
    <t>520033713</t>
  </si>
  <si>
    <t>IL0003330136</t>
  </si>
  <si>
    <t>רמי לוי</t>
  </si>
  <si>
    <t>513770669</t>
  </si>
  <si>
    <t>IL0011042491</t>
  </si>
  <si>
    <t>אייקון גרופ</t>
  </si>
  <si>
    <t>513955252</t>
  </si>
  <si>
    <t>IL0011824849</t>
  </si>
  <si>
    <t>IL0011569261</t>
  </si>
  <si>
    <t>תורפז</t>
  </si>
  <si>
    <t>514574524</t>
  </si>
  <si>
    <t>IL0011756116</t>
  </si>
  <si>
    <t>IL0011391955</t>
  </si>
  <si>
    <t>פז בית זיקוק אשדוד (בז"א)</t>
  </si>
  <si>
    <t>IL0011989105</t>
  </si>
  <si>
    <t>ליברה</t>
  </si>
  <si>
    <t>515761625</t>
  </si>
  <si>
    <t>IL0011769812</t>
  </si>
  <si>
    <t>אברא</t>
  </si>
  <si>
    <t>512512468</t>
  </si>
  <si>
    <t>אברא טכנולוגיות</t>
  </si>
  <si>
    <t>IL0011016669</t>
  </si>
  <si>
    <t>IL0011021289</t>
  </si>
  <si>
    <t>לפידות</t>
  </si>
  <si>
    <t>IL0006420173</t>
  </si>
  <si>
    <t>IL0004160169</t>
  </si>
  <si>
    <t>קיסטון אינפרא</t>
  </si>
  <si>
    <t>515983476</t>
  </si>
  <si>
    <t>IL0011759342</t>
  </si>
  <si>
    <t>(08)רב-בריח</t>
  </si>
  <si>
    <t>514160530</t>
  </si>
  <si>
    <t>רב בריח</t>
  </si>
  <si>
    <t>IL0011799934</t>
  </si>
  <si>
    <t>קנון הולדינגס</t>
  </si>
  <si>
    <t>201406588</t>
  </si>
  <si>
    <t>קנון</t>
  </si>
  <si>
    <t>SG9999012629</t>
  </si>
  <si>
    <t>'אימאג'סט אינט</t>
  </si>
  <si>
    <t>512737560</t>
  </si>
  <si>
    <t>אימאג'סט</t>
  </si>
  <si>
    <t>IL0011838138</t>
  </si>
  <si>
    <t>לוינשטין נכסים</t>
  </si>
  <si>
    <t>511134298</t>
  </si>
  <si>
    <t>IL0011190803</t>
  </si>
  <si>
    <t>דלתא מותגים</t>
  </si>
  <si>
    <t>516250107</t>
  </si>
  <si>
    <t>IL0011736993</t>
  </si>
  <si>
    <t>דניה סיבוס</t>
  </si>
  <si>
    <t>512569237</t>
  </si>
  <si>
    <t>IL0011731374</t>
  </si>
  <si>
    <t>הולמס פלייס</t>
  </si>
  <si>
    <t>512466723</t>
  </si>
  <si>
    <t>IL0011425878</t>
  </si>
  <si>
    <t>סקופ</t>
  </si>
  <si>
    <t>520037425</t>
  </si>
  <si>
    <t>IL0002880198</t>
  </si>
  <si>
    <t>כרמל קורפ (כלל משקאות לשעבר)</t>
  </si>
  <si>
    <t>515818524</t>
  </si>
  <si>
    <t>IL0011476855</t>
  </si>
  <si>
    <t>מספנות ישראל</t>
  </si>
  <si>
    <t>516084753</t>
  </si>
  <si>
    <t>IL0011685331</t>
  </si>
  <si>
    <t>יעקובי קבוצה</t>
  </si>
  <si>
    <t>514010081</t>
  </si>
  <si>
    <t>IL0011424210</t>
  </si>
  <si>
    <t>AMAZON-AMZN COM</t>
  </si>
  <si>
    <t>US0231351067</t>
  </si>
  <si>
    <t>GOOGL - Google A Class</t>
  </si>
  <si>
    <t>US02079K3059</t>
  </si>
  <si>
    <t>ORACLE -ORCL</t>
  </si>
  <si>
    <t>US68389X1054</t>
  </si>
  <si>
    <t>ZOOM</t>
  </si>
  <si>
    <t>5441</t>
  </si>
  <si>
    <t>ZOOM VIDEO COMMUNICATIONS</t>
  </si>
  <si>
    <t>US98980L1017</t>
  </si>
  <si>
    <t>BNP Paribas</t>
  </si>
  <si>
    <t>5361</t>
  </si>
  <si>
    <t>BNP PARIBAS</t>
  </si>
  <si>
    <t>FR0000131104</t>
  </si>
  <si>
    <t>MICRON TECHNOLOGY</t>
  </si>
  <si>
    <t>5084</t>
  </si>
  <si>
    <t>MICRON TECH-INC</t>
  </si>
  <si>
    <t>US5951121038</t>
  </si>
  <si>
    <t>CREDIT AGRICOLE</t>
  </si>
  <si>
    <t>5362</t>
  </si>
  <si>
    <t>FR0000045072</t>
  </si>
  <si>
    <t>NUTRIEN</t>
  </si>
  <si>
    <t>5045</t>
  </si>
  <si>
    <t>NUTRIEN - NTR</t>
  </si>
  <si>
    <t>CA67077M1086</t>
  </si>
  <si>
    <t>TOTALENERGIES</t>
  </si>
  <si>
    <t>5365</t>
  </si>
  <si>
    <t>TOTALENERGIES SE</t>
  </si>
  <si>
    <t>FR0000120271</t>
  </si>
  <si>
    <t>SAMSUNG</t>
  </si>
  <si>
    <t>5093</t>
  </si>
  <si>
    <t>SMSN LI - SAMSUNG</t>
  </si>
  <si>
    <t>US7960508882</t>
  </si>
  <si>
    <t>EBAY INC</t>
  </si>
  <si>
    <t>US2786421030</t>
  </si>
  <si>
    <t>KUBOTA</t>
  </si>
  <si>
    <t>5393</t>
  </si>
  <si>
    <t>KUBOTA CORP</t>
  </si>
  <si>
    <t>JP3266400005</t>
  </si>
  <si>
    <t>KOMATSU</t>
  </si>
  <si>
    <t>5395</t>
  </si>
  <si>
    <t>JP3304200003</t>
  </si>
  <si>
    <t>Check Point Software</t>
  </si>
  <si>
    <t>2080</t>
  </si>
  <si>
    <t>CHKP - CHECK POINT</t>
  </si>
  <si>
    <t>IL0010824113</t>
  </si>
  <si>
    <t>Uber</t>
  </si>
  <si>
    <t>5448</t>
  </si>
  <si>
    <t>Uber Technologies</t>
  </si>
  <si>
    <t>US90353T1007</t>
  </si>
  <si>
    <t>CROCS</t>
  </si>
  <si>
    <t>CROCS INC</t>
  </si>
  <si>
    <t>US2270461096</t>
  </si>
  <si>
    <t>Pennantpark Floating Rate</t>
  </si>
  <si>
    <t>5425</t>
  </si>
  <si>
    <t>PFLT-PENNANTPARK FLOATING RATE</t>
  </si>
  <si>
    <t>US70806A1060</t>
  </si>
  <si>
    <t>ELOXX PHARMACEUTICALS</t>
  </si>
  <si>
    <t>4962</t>
  </si>
  <si>
    <t>ELOXX PHARMACEUTICALS-ELO</t>
  </si>
  <si>
    <t>US29014R2022</t>
  </si>
  <si>
    <t>חג'ג' נדל"ן</t>
  </si>
  <si>
    <t>IL0008230133</t>
  </si>
  <si>
    <t>טיאסג'י</t>
  </si>
  <si>
    <t>512797440</t>
  </si>
  <si>
    <t>IL0012094772</t>
  </si>
  <si>
    <t>IL0011323156</t>
  </si>
  <si>
    <t>אימד אינפיניטי</t>
  </si>
  <si>
    <t>540299518</t>
  </si>
  <si>
    <t>אימד יהש</t>
  </si>
  <si>
    <t>IL0011712309</t>
  </si>
  <si>
    <t>REE</t>
  </si>
  <si>
    <t>514557339</t>
  </si>
  <si>
    <t>REE AUTOMOTIVE</t>
  </si>
  <si>
    <t>IL0011786154</t>
  </si>
  <si>
    <t>NVIDIA</t>
  </si>
  <si>
    <t>4967</t>
  </si>
  <si>
    <t>NVIDIA CORP - NVDA</t>
  </si>
  <si>
    <t>US67066G1040</t>
  </si>
  <si>
    <t>SEDG</t>
  </si>
  <si>
    <t>4744</t>
  </si>
  <si>
    <t>SOLAREDGE SEDG US</t>
  </si>
  <si>
    <t>US83417M1045</t>
  </si>
  <si>
    <t>WIX.COM</t>
  </si>
  <si>
    <t>2275</t>
  </si>
  <si>
    <t>WIX -  WIX.COM</t>
  </si>
  <si>
    <t>IL0011301780</t>
  </si>
  <si>
    <t>Arbe Robotics</t>
  </si>
  <si>
    <t>515333128</t>
  </si>
  <si>
    <t>ARBE ROBITICS</t>
  </si>
  <si>
    <t>IL0011796625</t>
  </si>
  <si>
    <t>ארקו קורפ</t>
  </si>
  <si>
    <t>3535148</t>
  </si>
  <si>
    <t>ARKO CORP</t>
  </si>
  <si>
    <t>US0412421085</t>
  </si>
  <si>
    <t>365 המשביר</t>
  </si>
  <si>
    <t>513389270</t>
  </si>
  <si>
    <t>משביר לצרכן</t>
  </si>
  <si>
    <t>IL0011049595</t>
  </si>
  <si>
    <t>LION SANTANDER</t>
  </si>
  <si>
    <t>5350</t>
  </si>
  <si>
    <t>IBI LION SOCIMI (74242)</t>
  </si>
  <si>
    <t>ES0105633004</t>
  </si>
  <si>
    <t>RTS IBI LION זכויות בגין נייר 32024606</t>
  </si>
  <si>
    <t>ES0605633967</t>
  </si>
  <si>
    <t>נאייקס</t>
  </si>
  <si>
    <t>513639013</t>
  </si>
  <si>
    <t>IL0011751166</t>
  </si>
  <si>
    <t>הבורסה לניע בתא</t>
  </si>
  <si>
    <t>520020033</t>
  </si>
  <si>
    <t>IL0011590291</t>
  </si>
  <si>
    <t>פיבי</t>
  </si>
  <si>
    <t>520029026</t>
  </si>
  <si>
    <t>IL0007630119</t>
  </si>
  <si>
    <t>איידיאיי ביטוח</t>
  </si>
  <si>
    <t>513910703</t>
  </si>
  <si>
    <t>IL0011295016</t>
  </si>
  <si>
    <t>IL0007150118</t>
  </si>
  <si>
    <t>IL0003280133</t>
  </si>
  <si>
    <t>מיטרוניקס</t>
  </si>
  <si>
    <t>511527202</t>
  </si>
  <si>
    <t>IL0010910656</t>
  </si>
  <si>
    <t>IL0011035065</t>
  </si>
  <si>
    <t>מג'יק</t>
  </si>
  <si>
    <t>520036740</t>
  </si>
  <si>
    <t>מגיק</t>
  </si>
  <si>
    <t>IL0010823123</t>
  </si>
  <si>
    <t>אלמדה ונצ'רס</t>
  </si>
  <si>
    <t>540296795</t>
  </si>
  <si>
    <t>אלמדה יהש</t>
  </si>
  <si>
    <t>IL0011689622</t>
  </si>
  <si>
    <t>ADO PROPERTIES</t>
  </si>
  <si>
    <t>5160</t>
  </si>
  <si>
    <t>LU1250154413</t>
  </si>
  <si>
    <t>אלומיי</t>
  </si>
  <si>
    <t>IL0010826357</t>
  </si>
  <si>
    <t>IL0001360101</t>
  </si>
  <si>
    <t>ארד</t>
  </si>
  <si>
    <t>510007800</t>
  </si>
  <si>
    <t>IL0010916513</t>
  </si>
  <si>
    <t>דיפלומט</t>
  </si>
  <si>
    <t>510400740</t>
  </si>
  <si>
    <t>דיפלומט אחזקות</t>
  </si>
  <si>
    <t>IL0011734915</t>
  </si>
  <si>
    <t>IL0011708778</t>
  </si>
  <si>
    <t>מבטח שמיר</t>
  </si>
  <si>
    <t>520034125</t>
  </si>
  <si>
    <t>IL0001270193</t>
  </si>
  <si>
    <t>IL0003660136</t>
  </si>
  <si>
    <t>בזן</t>
  </si>
  <si>
    <t>IL0025902482</t>
  </si>
  <si>
    <t>ערד</t>
  </si>
  <si>
    <t>520025198</t>
  </si>
  <si>
    <t>IL0007310183</t>
  </si>
  <si>
    <t>נטו מלינדה</t>
  </si>
  <si>
    <t>511725459</t>
  </si>
  <si>
    <t>נטו מלינדה 1</t>
  </si>
  <si>
    <t>IL0011050973</t>
  </si>
  <si>
    <t>IL0006860147</t>
  </si>
  <si>
    <t>פיסיבי טכנ</t>
  </si>
  <si>
    <t>511888356</t>
  </si>
  <si>
    <t>פיסיבי</t>
  </si>
  <si>
    <t>IL0010916851</t>
  </si>
  <si>
    <t>נובולוג</t>
  </si>
  <si>
    <t>510475312</t>
  </si>
  <si>
    <t>IL0011401515</t>
  </si>
  <si>
    <t>IL0011405730</t>
  </si>
  <si>
    <t>IL0011783342</t>
  </si>
  <si>
    <t>IL0011612640</t>
  </si>
  <si>
    <t>מיחשוב ישיר קב</t>
  </si>
  <si>
    <t>520040007</t>
  </si>
  <si>
    <t>מחשוב ישיר</t>
  </si>
  <si>
    <t>IL0005070128</t>
  </si>
  <si>
    <t>גלוברנדס גרופ</t>
  </si>
  <si>
    <t>515809499</t>
  </si>
  <si>
    <t>גלוברנדס</t>
  </si>
  <si>
    <t>IL0011474876</t>
  </si>
  <si>
    <t>גילת</t>
  </si>
  <si>
    <t>520038936</t>
  </si>
  <si>
    <t>IL0010825102</t>
  </si>
  <si>
    <t>ספאנטק</t>
  </si>
  <si>
    <t>512288713</t>
  </si>
  <si>
    <t>IL0010901176</t>
  </si>
  <si>
    <t>אוברסיז</t>
  </si>
  <si>
    <t>510490071</t>
  </si>
  <si>
    <t>אוברסיז קומרס בע"מ</t>
  </si>
  <si>
    <t>IL0011396178</t>
  </si>
  <si>
    <t>אפריקה נכסים</t>
  </si>
  <si>
    <t>IL0010913544</t>
  </si>
  <si>
    <t>סופרגז</t>
  </si>
  <si>
    <t>IL0011669178</t>
  </si>
  <si>
    <t>סופוויב מדיקל</t>
  </si>
  <si>
    <t>515198158</t>
  </si>
  <si>
    <t>סופווייב מדיקל</t>
  </si>
  <si>
    <t>IL0011754392</t>
  </si>
  <si>
    <t>כפרית</t>
  </si>
  <si>
    <t>520038787</t>
  </si>
  <si>
    <t>IL0005220111</t>
  </si>
  <si>
    <t>אורביט</t>
  </si>
  <si>
    <t>520036153</t>
  </si>
  <si>
    <t>אורביט טכנולוג'יס</t>
  </si>
  <si>
    <t>IL0002650179</t>
  </si>
  <si>
    <t>רם און</t>
  </si>
  <si>
    <t>512776964</t>
  </si>
  <si>
    <t>IL0010909435</t>
  </si>
  <si>
    <t>ישרס אחזקות</t>
  </si>
  <si>
    <t>516632387</t>
  </si>
  <si>
    <t>IL0012029778</t>
  </si>
  <si>
    <t>רבל</t>
  </si>
  <si>
    <t>513506329</t>
  </si>
  <si>
    <t>IL0011038788</t>
  </si>
  <si>
    <t>IL0011009573</t>
  </si>
  <si>
    <t>פינרג'י</t>
  </si>
  <si>
    <t>514354786</t>
  </si>
  <si>
    <t>IL0011723603</t>
  </si>
  <si>
    <t>קליל</t>
  </si>
  <si>
    <t>520032442</t>
  </si>
  <si>
    <t>קליל     5</t>
  </si>
  <si>
    <t>IL0007970358</t>
  </si>
  <si>
    <t>גניגר</t>
  </si>
  <si>
    <t>512416991</t>
  </si>
  <si>
    <t>IL0010958929</t>
  </si>
  <si>
    <t>מלם תים</t>
  </si>
  <si>
    <t>520034620</t>
  </si>
  <si>
    <t>IL0001560189</t>
  </si>
  <si>
    <t>קרור</t>
  </si>
  <si>
    <t>520001546</t>
  </si>
  <si>
    <t>קרור     1</t>
  </si>
  <si>
    <t>IL0006210111</t>
  </si>
  <si>
    <t>פלסאנמור</t>
  </si>
  <si>
    <t>515139129</t>
  </si>
  <si>
    <t>IL0011767006</t>
  </si>
  <si>
    <t>ניסן</t>
  </si>
  <si>
    <t>520040940</t>
  </si>
  <si>
    <t>IL0006600196</t>
  </si>
  <si>
    <t>ג'נסל</t>
  </si>
  <si>
    <t>514579887</t>
  </si>
  <si>
    <t>IL0011696890</t>
  </si>
  <si>
    <t>קפיטל פוינט</t>
  </si>
  <si>
    <t>512950320</t>
  </si>
  <si>
    <t>IL0010971468</t>
  </si>
  <si>
    <t>הייקון מערכות</t>
  </si>
  <si>
    <t>514347160</t>
  </si>
  <si>
    <t>IL0011699456</t>
  </si>
  <si>
    <t>איירטאצ'</t>
  </si>
  <si>
    <t>515509347</t>
  </si>
  <si>
    <t>איירטאצ</t>
  </si>
  <si>
    <t>IL0011733768</t>
  </si>
  <si>
    <t>צילו בלו</t>
  </si>
  <si>
    <t>IL0011025322</t>
  </si>
  <si>
    <t>AROUNDTOWN PROP-ALATP</t>
  </si>
  <si>
    <t>LU1673108939</t>
  </si>
  <si>
    <t>KORNIT</t>
  </si>
  <si>
    <t>1564</t>
  </si>
  <si>
    <t>KORNIT DIGITAL-KRNT</t>
  </si>
  <si>
    <t>IL0011216723</t>
  </si>
  <si>
    <t>ITHACA ENERGY PL Equity</t>
  </si>
  <si>
    <t>GB00BPJHV584</t>
  </si>
  <si>
    <t>INMODEMD</t>
  </si>
  <si>
    <t>5297</t>
  </si>
  <si>
    <t>INMODE</t>
  </si>
  <si>
    <t>IL0011595993</t>
  </si>
  <si>
    <t>ZIM</t>
  </si>
  <si>
    <t>5295</t>
  </si>
  <si>
    <t>ZIM INTEGRATED</t>
  </si>
  <si>
    <t>IL0065100930</t>
  </si>
  <si>
    <t>IFF</t>
  </si>
  <si>
    <t>5262</t>
  </si>
  <si>
    <t>INTL FLAVORS &amp; FRAGRANCES</t>
  </si>
  <si>
    <t>US4595061015</t>
  </si>
  <si>
    <t>RADWARE</t>
  </si>
  <si>
    <t>2159</t>
  </si>
  <si>
    <t>RADWARE LTD</t>
  </si>
  <si>
    <t>IL0010834765</t>
  </si>
  <si>
    <t>RADCOM</t>
  </si>
  <si>
    <t>2104</t>
  </si>
  <si>
    <t>RDCM-RADCOM LTD</t>
  </si>
  <si>
    <t>IL0010826688</t>
  </si>
  <si>
    <t>פריגו</t>
  </si>
  <si>
    <t>529592</t>
  </si>
  <si>
    <t>PERRIGO CO PLC-PRGO</t>
  </si>
  <si>
    <t>IE00BGH1M568</t>
  </si>
  <si>
    <t>סיליקום</t>
  </si>
  <si>
    <t>520041120</t>
  </si>
  <si>
    <t>SILICOM</t>
  </si>
  <si>
    <t>IL0010826928</t>
  </si>
  <si>
    <t>CESAR STONE</t>
  </si>
  <si>
    <t>2264</t>
  </si>
  <si>
    <t>CESAR STONE SDO</t>
  </si>
  <si>
    <t>IL0011259137</t>
  </si>
  <si>
    <t>IL0011413577</t>
  </si>
  <si>
    <t>IL0011787228</t>
  </si>
  <si>
    <t>American Express</t>
  </si>
  <si>
    <t>5401</t>
  </si>
  <si>
    <t>AMERICAN EXPRESS</t>
  </si>
  <si>
    <t>US0258161092</t>
  </si>
  <si>
    <t>DISCOVER FINANCIAL</t>
  </si>
  <si>
    <t>US2547091080</t>
  </si>
  <si>
    <t>CAMTEK</t>
  </si>
  <si>
    <t>DIS - WALT DISNEY</t>
  </si>
  <si>
    <t>US2546871060</t>
  </si>
  <si>
    <t>NETFLIX</t>
  </si>
  <si>
    <t>5110</t>
  </si>
  <si>
    <t>US64110L1061</t>
  </si>
  <si>
    <t>BOOKING HOLDINGS-BKNG</t>
  </si>
  <si>
    <t>US09857L1089</t>
  </si>
  <si>
    <t>THE BANK OF NEW YORK</t>
  </si>
  <si>
    <t>5443</t>
  </si>
  <si>
    <t>BANK OF NEW YORK</t>
  </si>
  <si>
    <t>US0640581007</t>
  </si>
  <si>
    <t>Philip Morris</t>
  </si>
  <si>
    <t>5054</t>
  </si>
  <si>
    <t>Philip Morris International</t>
  </si>
  <si>
    <t>US7181721090</t>
  </si>
  <si>
    <t>ASTRAZENECA</t>
  </si>
  <si>
    <t>5238</t>
  </si>
  <si>
    <t>ASTRAZENECA PLC</t>
  </si>
  <si>
    <t>US0463531089</t>
  </si>
  <si>
    <t>GILAT SATELLITE</t>
  </si>
  <si>
    <t>אטראו שוקי הון</t>
  </si>
  <si>
    <t>513773564</t>
  </si>
  <si>
    <t>IL0010961063</t>
  </si>
  <si>
    <t>רבוע נדלן</t>
  </si>
  <si>
    <t>IL0010985658</t>
  </si>
  <si>
    <t>TEVA PHARMA</t>
  </si>
  <si>
    <t>US8816242098</t>
  </si>
  <si>
    <t>NOVA MEASURING</t>
  </si>
  <si>
    <t>GLOBAL-E ONLINE</t>
  </si>
  <si>
    <t>514889534</t>
  </si>
  <si>
    <t>IL0011741688</t>
  </si>
  <si>
    <t>MERCK</t>
  </si>
  <si>
    <t>MERCK  &amp; CO MRK</t>
  </si>
  <si>
    <t>US58933Y1055</t>
  </si>
  <si>
    <t>VANGURUARD</t>
  </si>
  <si>
    <t>4922</t>
  </si>
  <si>
    <t>VOO US_VANGUARD S&amp;P 500</t>
  </si>
  <si>
    <t>US9229083632</t>
  </si>
  <si>
    <t>SOURCE</t>
  </si>
  <si>
    <t>4585</t>
  </si>
  <si>
    <t>SPXS LN -  S&amp;P 500</t>
  </si>
  <si>
    <t>IE00B3YCGJ38</t>
  </si>
  <si>
    <t>Invesco Capital Management LLC</t>
  </si>
  <si>
    <t>1290</t>
  </si>
  <si>
    <t>QQQ - Nasdaq 100</t>
  </si>
  <si>
    <t>US46090E1038</t>
  </si>
  <si>
    <t>STATE STREET-SPDRS</t>
  </si>
  <si>
    <t>4640</t>
  </si>
  <si>
    <t>SPY - S&amp;P 500</t>
  </si>
  <si>
    <t>US78462F1030</t>
  </si>
  <si>
    <t>מגדל קרנות נאמנ</t>
  </si>
  <si>
    <t>511303661</t>
  </si>
  <si>
    <t>MTF סל (4A) ת"א 125</t>
  </si>
  <si>
    <t>IL0011502833</t>
  </si>
  <si>
    <t>קסם קרנות נאמנו</t>
  </si>
  <si>
    <t>510938608</t>
  </si>
  <si>
    <t>קסם S&amp;P 500 (4A) ETF מנוטרלת</t>
  </si>
  <si>
    <t>IL0011466047</t>
  </si>
  <si>
    <t>איביאי ק.נאמנות</t>
  </si>
  <si>
    <t>513765339</t>
  </si>
  <si>
    <t>פסגות ETF ת"א 125</t>
  </si>
  <si>
    <t>IL0011488082</t>
  </si>
  <si>
    <t>MTF סל (SP500 (4A מנוטרלת מט"ח</t>
  </si>
  <si>
    <t>IL0011505729</t>
  </si>
  <si>
    <t>מיטב קרנות נאמנ</t>
  </si>
  <si>
    <t>513534974</t>
  </si>
  <si>
    <t>תכלית סל (4A) ת"א 125</t>
  </si>
  <si>
    <t>IL0011437188</t>
  </si>
  <si>
    <t>מגדל S&amp;P (4D) MTF</t>
  </si>
  <si>
    <t>IL0011503336</t>
  </si>
  <si>
    <t>הראל קרנות מדד</t>
  </si>
  <si>
    <t>511776783</t>
  </si>
  <si>
    <t>הראל S&amp;P500</t>
  </si>
  <si>
    <t>IL0011490203</t>
  </si>
  <si>
    <t>קסם ETF ת"א 125</t>
  </si>
  <si>
    <t>IL0011463564</t>
  </si>
  <si>
    <t>הראל S&amp;P500 מנוטרל</t>
  </si>
  <si>
    <t>IL0011491375</t>
  </si>
  <si>
    <t>תכלית סל (00) תל בונד 60</t>
  </si>
  <si>
    <t>IL0011451015</t>
  </si>
  <si>
    <t>תכלית סל S&amp;P 500 מנוטרלת מט"ח</t>
  </si>
  <si>
    <t>IL0011438178</t>
  </si>
  <si>
    <t>הראל סל (A4) ת"א 125</t>
  </si>
  <si>
    <t>IL0011488991</t>
  </si>
  <si>
    <t>הראל סל תל בונד 60</t>
  </si>
  <si>
    <t>IL0011504730</t>
  </si>
  <si>
    <t>קסם תל בונד 60</t>
  </si>
  <si>
    <t>IL0011462327</t>
  </si>
  <si>
    <t>תכלית S&amp;P500</t>
  </si>
  <si>
    <t>IL0011443855</t>
  </si>
  <si>
    <t>תכלית סל 600 4STOXX</t>
  </si>
  <si>
    <t>IL0011447245</t>
  </si>
  <si>
    <t>קסם S&amp;P500</t>
  </si>
  <si>
    <t>IL0011464711</t>
  </si>
  <si>
    <t>פסגות סל תל בונד 60 סדרה 3</t>
  </si>
  <si>
    <t>IL0011480063</t>
  </si>
  <si>
    <t>פסגות S&amp;P500</t>
  </si>
  <si>
    <t>IL0011481624</t>
  </si>
  <si>
    <t>הראל סל (4A) ת"א 90</t>
  </si>
  <si>
    <t>IL0011489312</t>
  </si>
  <si>
    <t>תכלית סל (A4) ת"א 35</t>
  </si>
  <si>
    <t>IL0011437006</t>
  </si>
  <si>
    <t>הראל DAX 30 מנוטרל</t>
  </si>
  <si>
    <t>IL0011491607</t>
  </si>
  <si>
    <t>הראל NASDAQ100</t>
  </si>
  <si>
    <t>IL0011490385</t>
  </si>
  <si>
    <t>קסם ETF תל בונד שקלי 50</t>
  </si>
  <si>
    <t>IL0011507626</t>
  </si>
  <si>
    <t>קסם ETF ת"א 90</t>
  </si>
  <si>
    <t>IL0011463317</t>
  </si>
  <si>
    <t>תכלית סל (4A)י NASDAQ 100 מנוטרלת מט"ח</t>
  </si>
  <si>
    <t>IL0011437345</t>
  </si>
  <si>
    <t>הראל סל (DAX30 (4D</t>
  </si>
  <si>
    <t>IL0011490534</t>
  </si>
  <si>
    <t>הראל סל (00) תל בונד שקלי</t>
  </si>
  <si>
    <t>IL0011505232</t>
  </si>
  <si>
    <t>קסם Russell 2000 (4A) ETF מנוטרלת מט"ח</t>
  </si>
  <si>
    <t>IL0011467292</t>
  </si>
  <si>
    <t>MTF סל Nasdaq 100 (4A) מנוטרלת מט"ח</t>
  </si>
  <si>
    <t>IL0011814451</t>
  </si>
  <si>
    <t>תכלית תל בונד שקלי סד.2</t>
  </si>
  <si>
    <t>IL0011451841</t>
  </si>
  <si>
    <t>קסם תל בונד שקלי</t>
  </si>
  <si>
    <t>IL0011464141</t>
  </si>
  <si>
    <t>תכלית STOXX600 מנוטרל</t>
  </si>
  <si>
    <t>IL0011438335</t>
  </si>
  <si>
    <t>תכלית סל (A4) ת"א 90</t>
  </si>
  <si>
    <t>IL0011437832</t>
  </si>
  <si>
    <t>מור קרנות נאמנ</t>
  </si>
  <si>
    <t>514884485</t>
  </si>
  <si>
    <t>מור סל S&amp;P 500 מנוטרלת מט"ח</t>
  </si>
  <si>
    <t>IL0011658288</t>
  </si>
  <si>
    <t>הראל סל NASDAQ 100 מנוטרלת מט"ח</t>
  </si>
  <si>
    <t>IL0011491037</t>
  </si>
  <si>
    <t>MTF סל (STOXX Europe 600 (4A שקלי</t>
  </si>
  <si>
    <t>IL0011506149</t>
  </si>
  <si>
    <t>MTF סל תל בונד 60</t>
  </si>
  <si>
    <t>IL0011499964</t>
  </si>
  <si>
    <t>MTF סל NIKKEI 225 מנוטרלת מט"ח</t>
  </si>
  <si>
    <t>IL0011505315</t>
  </si>
  <si>
    <t>הראל סל (A4) ת"א 35</t>
  </si>
  <si>
    <t>IL0011489072</t>
  </si>
  <si>
    <t>קסם NDX100(4A)ETF מנוטרלת מט"ח</t>
  </si>
  <si>
    <t>IL0011466120</t>
  </si>
  <si>
    <t>קסם STOXX Europe 600 (4D) ETF</t>
  </si>
  <si>
    <t>IL0011462087</t>
  </si>
  <si>
    <t>MSCI AC Far East EX Japan (4D) ETF</t>
  </si>
  <si>
    <t>IL0011458382</t>
  </si>
  <si>
    <t>תכלית DAX30 מנוטרל</t>
  </si>
  <si>
    <t>IL0011438251</t>
  </si>
  <si>
    <t>MTF סל (Nasdaq 100 (4D</t>
  </si>
  <si>
    <t>IL0011813875</t>
  </si>
  <si>
    <t>MTF סל (RUSSELL 2000 (4A מנוטרלת מט"ח</t>
  </si>
  <si>
    <t>IL0011505497</t>
  </si>
  <si>
    <t>מור סל NASDAQ 100 מנוטרלת מט"ח</t>
  </si>
  <si>
    <t>IL0011658445</t>
  </si>
  <si>
    <t>פסגות DAX 30 מנוטרל</t>
  </si>
  <si>
    <t>IL0011498305</t>
  </si>
  <si>
    <t>מור סל (4D) S&amp;P500</t>
  </si>
  <si>
    <t>IL0011658106</t>
  </si>
  <si>
    <t>קסם STOX600 מנוטרל</t>
  </si>
  <si>
    <t>IL0011461824</t>
  </si>
  <si>
    <t>תכלית סל (00) תל בונד שקלי 50</t>
  </si>
  <si>
    <t>IL0011693335</t>
  </si>
  <si>
    <t>מגדל MTF DAX30 מנוטרל</t>
  </si>
  <si>
    <t>IL0011504169</t>
  </si>
  <si>
    <t>מור סל (4A) ת"א-125</t>
  </si>
  <si>
    <t>IL0011961534</t>
  </si>
  <si>
    <t>MTF סל (4A) ת"א 90</t>
  </si>
  <si>
    <t>IL0011502593</t>
  </si>
  <si>
    <t>הראל סל (00) תל בונד צמודות בנקים</t>
  </si>
  <si>
    <t>IL0011907768</t>
  </si>
  <si>
    <t>קסם.תלבונד ש A</t>
  </si>
  <si>
    <t>IL0011936551</t>
  </si>
  <si>
    <t>ת"א 90 IBI</t>
  </si>
  <si>
    <t>IL0012094442</t>
  </si>
  <si>
    <t>מור סל (4D) NASDAQ 100</t>
  </si>
  <si>
    <t>IL0011658361</t>
  </si>
  <si>
    <t>קסם (A4) ETF400 MidCap S&amp;P שקלית</t>
  </si>
  <si>
    <t>IL0011937476</t>
  </si>
  <si>
    <t>קסם.בונד ש AA-AAA</t>
  </si>
  <si>
    <t>IL0011936635</t>
  </si>
  <si>
    <t>הראל סל (00) תל בונד 20</t>
  </si>
  <si>
    <t>IL0011504409</t>
  </si>
  <si>
    <t>אינבסקו אינבס</t>
  </si>
  <si>
    <t>2355</t>
  </si>
  <si>
    <t>INVESCO S&amp;P 500 UCITS ETF</t>
  </si>
  <si>
    <t>Invesco Management S.A</t>
  </si>
  <si>
    <t>5224</t>
  </si>
  <si>
    <t>Invesco NASDAQ 100 ETF</t>
  </si>
  <si>
    <t>US46138G6492</t>
  </si>
  <si>
    <t>ISHARES</t>
  </si>
  <si>
    <t>4601</t>
  </si>
  <si>
    <t>DAXEX  GY - DAX</t>
  </si>
  <si>
    <t>DE0005933931</t>
  </si>
  <si>
    <t>IWM - RUSSELL 2000</t>
  </si>
  <si>
    <t>US4642876555</t>
  </si>
  <si>
    <t>Guggenheim Funds</t>
  </si>
  <si>
    <t>4205</t>
  </si>
  <si>
    <t>RSP-S&amp;P 500 EQUAL WEI</t>
  </si>
  <si>
    <t>US46137V3574</t>
  </si>
  <si>
    <t>ISHARES MSCI EMR</t>
  </si>
  <si>
    <t>US46434G7640</t>
  </si>
  <si>
    <t>VCSH-VANGUARD S/T corp bond ETF</t>
  </si>
  <si>
    <t>US92206C4096</t>
  </si>
  <si>
    <t>קסם DAX 30 ETF</t>
  </si>
  <si>
    <t>IL0011465130</t>
  </si>
  <si>
    <t>תכלית סל (4A)י NIKKEI 225 מנוטרלת מט"ח</t>
  </si>
  <si>
    <t>IL0011444689</t>
  </si>
  <si>
    <t>הראל סל STOXX Europe 60</t>
  </si>
  <si>
    <t>IL0011498719</t>
  </si>
  <si>
    <t>SOXX - SEMICONDUCTOR</t>
  </si>
  <si>
    <t>US4642875235</t>
  </si>
  <si>
    <t>AAXJ-ISHARES  ASIA</t>
  </si>
  <si>
    <t>US4642881829</t>
  </si>
  <si>
    <t>HEALTH CARE XLV</t>
  </si>
  <si>
    <t>us81369y2090</t>
  </si>
  <si>
    <t>MCHI CHINA INDEX</t>
  </si>
  <si>
    <t>US46429B6719</t>
  </si>
  <si>
    <t>XLP - CONSUMER STAPLES</t>
  </si>
  <si>
    <t>US81369Y3080</t>
  </si>
  <si>
    <t>SPDR PORTFOLIO HIGH YIELD</t>
  </si>
  <si>
    <t>US78468R6062</t>
  </si>
  <si>
    <t>XTRACKERS</t>
  </si>
  <si>
    <t>5246</t>
  </si>
  <si>
    <t>XTRACKERS HARVEST CSI 300 CHINA</t>
  </si>
  <si>
    <t>US2330518794</t>
  </si>
  <si>
    <t>קסם ETFי (00) תל בונד-צמודות A</t>
  </si>
  <si>
    <t>IL0011763203</t>
  </si>
  <si>
    <t>קסם S&amp;P US Treasury Bond 1-3 (0D) ETF</t>
  </si>
  <si>
    <t>IL0011579088</t>
  </si>
  <si>
    <t>MTF סל (STOXX Europe 600 (4D</t>
  </si>
  <si>
    <t>IL0011502262</t>
  </si>
  <si>
    <t>תכלית סל (4D) ‏‏EURO STOXX 50</t>
  </si>
  <si>
    <t>IL0011444275</t>
  </si>
  <si>
    <t>Invesco Russell 2000 UCITS ETF</t>
  </si>
  <si>
    <t>IE00B60SX402</t>
  </si>
  <si>
    <t>ISHARES NASDAQ 100</t>
  </si>
  <si>
    <t>IE00B53SZB19</t>
  </si>
  <si>
    <t>First Trust</t>
  </si>
  <si>
    <t>3165</t>
  </si>
  <si>
    <t>FIRST TRST NASD</t>
  </si>
  <si>
    <t>US33737A1088</t>
  </si>
  <si>
    <t>AMUNDI</t>
  </si>
  <si>
    <t>5100</t>
  </si>
  <si>
    <t>AMUNDI NASDAQ 100 ETF</t>
  </si>
  <si>
    <t>LU1829221024</t>
  </si>
  <si>
    <t>GLOBAL X</t>
  </si>
  <si>
    <t>5099</t>
  </si>
  <si>
    <t>GLOBAL X COPPER</t>
  </si>
  <si>
    <t>US37954Y8306</t>
  </si>
  <si>
    <t>XLE - Energy Select</t>
  </si>
  <si>
    <t>us81369y5069</t>
  </si>
  <si>
    <t>LYXOR</t>
  </si>
  <si>
    <t>4617</t>
  </si>
  <si>
    <t>Lyxor STOXX Europe 600 Banks UCITS ETF</t>
  </si>
  <si>
    <t>LU1834983477</t>
  </si>
  <si>
    <t>VANECK VECTORS</t>
  </si>
  <si>
    <t>4816</t>
  </si>
  <si>
    <t>SMH US-VANECK VECTORS</t>
  </si>
  <si>
    <t>US92189F6768</t>
  </si>
  <si>
    <t>קסם תל בונד 20</t>
  </si>
  <si>
    <t>IL0011459604</t>
  </si>
  <si>
    <t>פסגות EFT' (00) תל בונד 40</t>
  </si>
  <si>
    <t>IL0011479743</t>
  </si>
  <si>
    <t>תכלית סל (00) תל בונד 20</t>
  </si>
  <si>
    <t>IL0011437915</t>
  </si>
  <si>
    <t>סל (00) תל בונד 20 MTF</t>
  </si>
  <si>
    <t>IL0011499881</t>
  </si>
  <si>
    <t>תכלית סל (00) תל בונד 40</t>
  </si>
  <si>
    <t>IL0011450934</t>
  </si>
  <si>
    <t>סל (00) צמודות מדד ממשלתיות 2-5 MTF</t>
  </si>
  <si>
    <t>IL0011500100</t>
  </si>
  <si>
    <t>תכלית סל (00) צמודות מדד ממש 2-5</t>
  </si>
  <si>
    <t>IL0011450850</t>
  </si>
  <si>
    <t>קסם ETF (00) צ.מדד ממשל 2-5</t>
  </si>
  <si>
    <t>IL0011461584</t>
  </si>
  <si>
    <t>מור סל (4A) ת"א 35</t>
  </si>
  <si>
    <t>IL0011943805</t>
  </si>
  <si>
    <t>קסם ETFי (00) - מק"מ</t>
  </si>
  <si>
    <t>IL0011462731</t>
  </si>
  <si>
    <t>תכלית סל (00) מק"מ</t>
  </si>
  <si>
    <t>IL0011446338</t>
  </si>
  <si>
    <t>ISHARES S&amp;P 500</t>
  </si>
  <si>
    <t>US4642872000</t>
  </si>
  <si>
    <t>XLF - Financial Select</t>
  </si>
  <si>
    <t>US81369Y6059</t>
  </si>
  <si>
    <t>ISHARES MSCI INDA US</t>
  </si>
  <si>
    <t>US46429B5984</t>
  </si>
  <si>
    <t>ISHARES LQD US IBOXX</t>
  </si>
  <si>
    <t>US4642872422</t>
  </si>
  <si>
    <t>LYXOR ETF S&amp;P 500</t>
  </si>
  <si>
    <t>LU1135865084</t>
  </si>
  <si>
    <t>AMUNDI S&amp;P500 USITS</t>
  </si>
  <si>
    <t>LU1681049018</t>
  </si>
  <si>
    <t>BNP P S&amp;P500 USITS</t>
  </si>
  <si>
    <t>FR0011550177</t>
  </si>
  <si>
    <t>אי.בי.אי. סל (4A)י 500 S&amp;P מנוטרלת מט"ח</t>
  </si>
  <si>
    <t>IL0012004359</t>
  </si>
  <si>
    <t>Indxx China Internet (4D) ETF קסם</t>
  </si>
  <si>
    <t>IL0011708448</t>
  </si>
  <si>
    <t>ISHARE JAPAN EWJ</t>
  </si>
  <si>
    <t>US46434G8226</t>
  </si>
  <si>
    <t>MTF סל (US Analyst Recommendations (4D</t>
  </si>
  <si>
    <t>IL0012056573</t>
  </si>
  <si>
    <t>iShares MDAX UCITS ETF</t>
  </si>
  <si>
    <t>DE0005933923</t>
  </si>
  <si>
    <t>URA-GLOBAL X URANIUM</t>
  </si>
  <si>
    <t>US37954Y8710</t>
  </si>
  <si>
    <t>iShares SDIG USD Short Duration ETF</t>
  </si>
  <si>
    <t>IE00BCRY5Y77</t>
  </si>
  <si>
    <t>ISHARES S&amp;P TEC</t>
  </si>
  <si>
    <t>us4642875151</t>
  </si>
  <si>
    <t>iShares MSCI World ETF</t>
  </si>
  <si>
    <t>US4642863926</t>
  </si>
  <si>
    <t>קסם 4A) ETF) ת"א SME60</t>
  </si>
  <si>
    <t>IL0011465395</t>
  </si>
  <si>
    <t>iShares 7-10 Year Treasury Bond ETF</t>
  </si>
  <si>
    <t>US4642874402</t>
  </si>
  <si>
    <t>iShares EURO STOXX 50 UCITS ETF</t>
  </si>
  <si>
    <t>DE0005933956</t>
  </si>
  <si>
    <t>FXI - CHINA 50</t>
  </si>
  <si>
    <t>US4642871846</t>
  </si>
  <si>
    <t>קסם תל בונד מאגר</t>
  </si>
  <si>
    <t>IL0011470817</t>
  </si>
  <si>
    <t>RUSSEL 2000 (4D) MTF מגדל</t>
  </si>
  <si>
    <t>IL0011502429</t>
  </si>
  <si>
    <t>תכלית 100 NASDAQ NDX</t>
  </si>
  <si>
    <t>IL0011444010</t>
  </si>
  <si>
    <t>הראל דאו-ג'ונס 30</t>
  </si>
  <si>
    <t>IL0011492282</t>
  </si>
  <si>
    <t>תכלית RUSSL 2000</t>
  </si>
  <si>
    <t>IL0011444846</t>
  </si>
  <si>
    <t>MEUD FP</t>
  </si>
  <si>
    <t>LU0908500753</t>
  </si>
  <si>
    <t>ISHARES CORE MSCI EM</t>
  </si>
  <si>
    <t>IE00BKM4GZ66</t>
  </si>
  <si>
    <t>SSGA FUNDS MANAGEMENT</t>
  </si>
  <si>
    <t>970</t>
  </si>
  <si>
    <t>XBI-SPDR  BIOTEC</t>
  </si>
  <si>
    <t>US78464A8707</t>
  </si>
  <si>
    <t>קסם ETF ת"א 35 (A4)</t>
  </si>
  <si>
    <t>IL0011465700</t>
  </si>
  <si>
    <t>תכלית תל בונד מאגר</t>
  </si>
  <si>
    <t>IL0011440133</t>
  </si>
  <si>
    <t>MTF סל (4A) ת"א 35</t>
  </si>
  <si>
    <t>IL0011501843</t>
  </si>
  <si>
    <t>קסם בונד צמוד בנקים</t>
  </si>
  <si>
    <t>IL0011462814</t>
  </si>
  <si>
    <t>מור סל (00) תל בונד 60</t>
  </si>
  <si>
    <t>IL0011953044</t>
  </si>
  <si>
    <t>MTF סל (00) תל בונד שקלי</t>
  </si>
  <si>
    <t>IL0011500027</t>
  </si>
  <si>
    <t>הראל סל (00) תל בונד שקלי 50</t>
  </si>
  <si>
    <t>IL0011507139</t>
  </si>
  <si>
    <t>קסם NASDAQ100</t>
  </si>
  <si>
    <t>IL0011465056</t>
  </si>
  <si>
    <t>SP HEALTHCAR (4D) הראל סל</t>
  </si>
  <si>
    <t>IL0011498487</t>
  </si>
  <si>
    <t>קסם S&amp;P WIDEMOATUS (4D) ETF</t>
  </si>
  <si>
    <t>IL0011470320</t>
  </si>
  <si>
    <t>iShares Core S&amp;P 500</t>
  </si>
  <si>
    <t>IE00B5BMR087</t>
  </si>
  <si>
    <t>Xtrackers S&amp;P 500 Equal Weight UCITS ETF</t>
  </si>
  <si>
    <t>IE00BLNMYC90</t>
  </si>
  <si>
    <t>CHARELS SCHWAB</t>
  </si>
  <si>
    <t>5130</t>
  </si>
  <si>
    <t>Schwab US Dividend Equity ETF</t>
  </si>
  <si>
    <t>US8085247976</t>
  </si>
  <si>
    <t>Global X 1-3 Month T-Bill ETF</t>
  </si>
  <si>
    <t>US37960A4388</t>
  </si>
  <si>
    <t>קסם KTF  אינדקס Bullet מדינת ישראל דולר 2030</t>
  </si>
  <si>
    <t>IL0051390503</t>
  </si>
  <si>
    <t>קסם KTF (A4) 500 S&amp;P מנוטרלת מט"ח</t>
  </si>
  <si>
    <t>IL0051229578</t>
  </si>
  <si>
    <t>מנוטרלת מט"ח (A4) מחקה S&amp;P 500 MTF</t>
  </si>
  <si>
    <t>IL0051258692</t>
  </si>
  <si>
    <t>S&amp;P 500 (4D) מחקה MTF</t>
  </si>
  <si>
    <t>IL0051226277</t>
  </si>
  <si>
    <t>קסם S&amp;P 500 (4D) KTF</t>
  </si>
  <si>
    <t>IL0051244825</t>
  </si>
  <si>
    <t>הראל מחקה (A4)י S&amp;P 500 - מנוטרלת מט"ח</t>
  </si>
  <si>
    <t>IL0051275274</t>
  </si>
  <si>
    <t>פסגות קרנות נאמנות</t>
  </si>
  <si>
    <t>S&amp;P 500 (4A) PTF מנוטרלת מט"ח</t>
  </si>
  <si>
    <t>IL0051316284</t>
  </si>
  <si>
    <t>אי.בי.אי. מחקה (4D)י Nasdaq 100</t>
  </si>
  <si>
    <t>IL0051277668</t>
  </si>
  <si>
    <t>MTF מחקה (Nasdaq 100 (4A מנוטרלת מט"ח</t>
  </si>
  <si>
    <t>IL0051345499</t>
  </si>
  <si>
    <t>תכלית TTF (A4) S&amp;P 500 מנוטרלת מט"ח</t>
  </si>
  <si>
    <t>IL0051231616</t>
  </si>
  <si>
    <t>הראל מחקה (4D)י500 S&amp;P</t>
  </si>
  <si>
    <t>IL0051292758</t>
  </si>
  <si>
    <t>KOTAK</t>
  </si>
  <si>
    <t>4735</t>
  </si>
  <si>
    <t>KOTAK FUNDS-IND-KOTIMAU</t>
  </si>
  <si>
    <t>LU0675383409</t>
  </si>
  <si>
    <t>INDIA  ACORN ICAV</t>
  </si>
  <si>
    <t>5223</t>
  </si>
  <si>
    <t>ASHOKA INDIA OPPORTUNITIES</t>
  </si>
  <si>
    <t>IE00BH3N4915</t>
  </si>
  <si>
    <t>UTI</t>
  </si>
  <si>
    <t>5199</t>
  </si>
  <si>
    <t>UTI INDIAN DYN Equity fund</t>
  </si>
  <si>
    <t>IE00BYPC7R45</t>
  </si>
  <si>
    <t>Nomura Asset Management</t>
  </si>
  <si>
    <t>5382</t>
  </si>
  <si>
    <t>Nomura Funds Ireland - India Equity</t>
  </si>
  <si>
    <t>IE00B3SHFF36</t>
  </si>
  <si>
    <t>Columbia Threadneedle Investments</t>
  </si>
  <si>
    <t>5413</t>
  </si>
  <si>
    <t>CT (Lux) - Global Technology Class IU</t>
  </si>
  <si>
    <t>LU0444972805</t>
  </si>
  <si>
    <t>Liontrust  Asset  Management</t>
  </si>
  <si>
    <t>5358</t>
  </si>
  <si>
    <t>LIONTRUST EUROP</t>
  </si>
  <si>
    <t>GB00BKPQVT86</t>
  </si>
  <si>
    <t>Comgest</t>
  </si>
  <si>
    <t>4886</t>
  </si>
  <si>
    <t>COMGEST GROWTH EUROPE- EUR</t>
  </si>
  <si>
    <t>IE00B5WN3467</t>
  </si>
  <si>
    <t>Funds Avenue</t>
  </si>
  <si>
    <t>5414</t>
  </si>
  <si>
    <t>BlueBox Global Technology</t>
  </si>
  <si>
    <t>LU2249763561</t>
  </si>
  <si>
    <t>TRIGON Asset Management</t>
  </si>
  <si>
    <t>5187</t>
  </si>
  <si>
    <t>TRICLAE LX Equity FUND</t>
  </si>
  <si>
    <t>LU1687402393</t>
  </si>
  <si>
    <t>HBMN Healthcare Investment AG</t>
  </si>
  <si>
    <t>4863</t>
  </si>
  <si>
    <t>CH0012627250</t>
  </si>
  <si>
    <t>Edmond de Rothschild  Asset  Management</t>
  </si>
  <si>
    <t>5397</t>
  </si>
  <si>
    <t>VisionFund Japan Equity</t>
  </si>
  <si>
    <t>LU2407273668</t>
  </si>
  <si>
    <t>HEPTAGON CAPITAL</t>
  </si>
  <si>
    <t>5189</t>
  </si>
  <si>
    <t>HEPTAGON-FUTURE Equity fund</t>
  </si>
  <si>
    <t>IE00BYWKMJ85</t>
  </si>
  <si>
    <t>FundRock</t>
  </si>
  <si>
    <t>5394</t>
  </si>
  <si>
    <t>ARCUS JAPAN JPY</t>
  </si>
  <si>
    <t>LU0243544235</t>
  </si>
  <si>
    <t>SCHRODERS INTERNATIONAL</t>
  </si>
  <si>
    <t>5105</t>
  </si>
  <si>
    <t>Schroders Securitised Credit</t>
  </si>
  <si>
    <t>LU1662754826</t>
  </si>
  <si>
    <t>Invesco US Senior Loan</t>
  </si>
  <si>
    <t>LU0564079282</t>
  </si>
  <si>
    <t>Nomura US High Yield Bond</t>
  </si>
  <si>
    <t>IE00B3RW8498</t>
  </si>
  <si>
    <t>PIMCO</t>
  </si>
  <si>
    <t>5198</t>
  </si>
  <si>
    <t>PIMCO GIS Income Fund</t>
  </si>
  <si>
    <t>IE00B87KCF77</t>
  </si>
  <si>
    <t>Hauck &amp; Aufhauser Fund Services</t>
  </si>
  <si>
    <t>5420</t>
  </si>
  <si>
    <t>STORM FUND II</t>
  </si>
  <si>
    <t>LU0840159387</t>
  </si>
  <si>
    <t>INVESCO EURO SENIOR LOANS</t>
  </si>
  <si>
    <t>LU0769027474</t>
  </si>
  <si>
    <t>ROBECO</t>
  </si>
  <si>
    <t>5410</t>
  </si>
  <si>
    <t>Robeco Global Credits Short Maturity fund</t>
  </si>
  <si>
    <t>LU2080583474</t>
  </si>
  <si>
    <t>PIMCO GIS Capital Securities Fund</t>
  </si>
  <si>
    <t>IE00B6VH4D24</t>
  </si>
  <si>
    <t>PIMCO EURO HIGH YIELD BOND FUND</t>
  </si>
  <si>
    <t>IE00BK9YL094</t>
  </si>
  <si>
    <t>SCHRODERS EMERGING MARKETS GOV BONDS</t>
  </si>
  <si>
    <t>LU2405335378</t>
  </si>
  <si>
    <t>MTF מחקה (Bloomberg  (4A</t>
  </si>
  <si>
    <t>IL0051351083</t>
  </si>
  <si>
    <t>איביאי טכ עילית</t>
  </si>
  <si>
    <t>510791031</t>
  </si>
  <si>
    <t>איביאי טכנולוגיה עלית</t>
  </si>
  <si>
    <t>IL0011425381</t>
  </si>
  <si>
    <t>Invesco India Equity Fund</t>
  </si>
  <si>
    <t>LU1642786203</t>
  </si>
  <si>
    <t>Kotak India Midcap</t>
  </si>
  <si>
    <t>LU2126068639</t>
  </si>
  <si>
    <t>Janus Henderson Horzion</t>
  </si>
  <si>
    <t>5412</t>
  </si>
  <si>
    <t>JAN HND HRZN BIOTECH</t>
  </si>
  <si>
    <t>LU1897414568</t>
  </si>
  <si>
    <t>Aditya Birla Sun Life Asset Management</t>
  </si>
  <si>
    <t>5355</t>
  </si>
  <si>
    <t>INDIA  FRONTLINE</t>
  </si>
  <si>
    <t>IE00BJ8RGN06</t>
  </si>
  <si>
    <t>אפי נכסים אופציה 3 20/11/25</t>
  </si>
  <si>
    <t>IL0012137191</t>
  </si>
  <si>
    <t>20/11/2025</t>
  </si>
  <si>
    <t>אלומיי אופציה 2 05/01/2028</t>
  </si>
  <si>
    <t>IL0012030826</t>
  </si>
  <si>
    <t>אלוני חץ  אפ 16 31/12/25</t>
  </si>
  <si>
    <t>IL0012084047</t>
  </si>
  <si>
    <t>ביג אפ 7 1/6/26</t>
  </si>
  <si>
    <t>IL0012143454</t>
  </si>
  <si>
    <t>01/06/2026</t>
  </si>
  <si>
    <t>בית בכפר</t>
  </si>
  <si>
    <t>511605719</t>
  </si>
  <si>
    <t>בית בכפר אופציה 1 30/01/25</t>
  </si>
  <si>
    <t>IL0011836645</t>
  </si>
  <si>
    <t>IL0011836561</t>
  </si>
  <si>
    <t>30/01/2025</t>
  </si>
  <si>
    <t>שמיים אימפרוב</t>
  </si>
  <si>
    <t>515181014</t>
  </si>
  <si>
    <t>שמיים  אפ_1 01/06/2025</t>
  </si>
  <si>
    <t>IL0011762478</t>
  </si>
  <si>
    <t>1176239</t>
  </si>
  <si>
    <t>זוז פאוור</t>
  </si>
  <si>
    <t>514881564</t>
  </si>
  <si>
    <t>זוז פאוור אפ 3 20.03.25</t>
  </si>
  <si>
    <t>IL0011853210</t>
  </si>
  <si>
    <t>1174184</t>
  </si>
  <si>
    <t>20/03/2025</t>
  </si>
  <si>
    <t>טראקנט</t>
  </si>
  <si>
    <t>515446474</t>
  </si>
  <si>
    <t>טראקנט אופציה 1 02/03/25</t>
  </si>
  <si>
    <t>IL0011741019</t>
  </si>
  <si>
    <t>1174093</t>
  </si>
  <si>
    <t>קיסטון אינ אפ 2 11/02/26</t>
  </si>
  <si>
    <t>IL0012039918</t>
  </si>
  <si>
    <t>11/02/2026</t>
  </si>
  <si>
    <t>סקודיקס</t>
  </si>
  <si>
    <t>513973297</t>
  </si>
  <si>
    <t>סקודיקס אופצייה 1 30/01/25</t>
  </si>
  <si>
    <t>IL0011785081</t>
  </si>
  <si>
    <t>1178490</t>
  </si>
  <si>
    <t>מניבים ריט אפ 4 07/12/25</t>
  </si>
  <si>
    <t>IL0011993222</t>
  </si>
  <si>
    <t>07/12/2025</t>
  </si>
  <si>
    <t>אלומה אופציה 01/11/26</t>
  </si>
  <si>
    <t>IL0011909251</t>
  </si>
  <si>
    <t>1181643</t>
  </si>
  <si>
    <t>ESH5 PUT 5400 21/03/2025</t>
  </si>
  <si>
    <t>BBG01C93M476</t>
  </si>
  <si>
    <t>21/03/2025</t>
  </si>
  <si>
    <t>SCF5 PUT 5600 31/01/2025</t>
  </si>
  <si>
    <t>BBG01P139FS2</t>
  </si>
  <si>
    <t>31/01/2025</t>
  </si>
  <si>
    <t>ESH5 CALL 6400 21/03/2025</t>
  </si>
  <si>
    <t>BBG01GZ1ML56</t>
  </si>
  <si>
    <t>SCF5 CALL 6200 31/01/2025</t>
  </si>
  <si>
    <t>BBG01P139BZ3</t>
  </si>
  <si>
    <t>QNAF5 CALL 21500 31/01/2025</t>
  </si>
  <si>
    <t>BBG01QK90D91</t>
  </si>
  <si>
    <t>NQH5 CALL 21500 21/03/2025</t>
  </si>
  <si>
    <t>BBG01M1NPWQ2</t>
  </si>
  <si>
    <t>TSLA US PUT 400 24/01/25</t>
  </si>
  <si>
    <t>BBG01R4T9C78</t>
  </si>
  <si>
    <t>24/01/2025</t>
  </si>
  <si>
    <t>ULRTA 10 YEAR US - UXYH5- 20/03/25</t>
  </si>
  <si>
    <t>BBG01N9ZLFT3</t>
  </si>
  <si>
    <t>FUT VAL USD - רוו"ה מחוזים</t>
  </si>
  <si>
    <t>415349</t>
  </si>
  <si>
    <t>S&amp;P500 E-MINI -ESH5-21/03/25</t>
  </si>
  <si>
    <t>BBG01BY935K0</t>
  </si>
  <si>
    <t>MINI NASDAQ100 - NQH5 - 21/03/25</t>
  </si>
  <si>
    <t>BBG01K855F05</t>
  </si>
  <si>
    <t>US TREASURY 2 YEAR-TUH5-31/03/25</t>
  </si>
  <si>
    <t>BBG01NHF0SX8</t>
  </si>
  <si>
    <t>STOXX 600- SXOH5-21/03/25</t>
  </si>
  <si>
    <t>DE000C6XKB85</t>
  </si>
  <si>
    <t>NIKKEI 225 - NHH5 - 13/03/25</t>
  </si>
  <si>
    <t>BBG014X5V3B9</t>
  </si>
  <si>
    <t>רוו"ה מחוזים- FUT VAL JPY HSBC</t>
  </si>
  <si>
    <t>333716</t>
  </si>
  <si>
    <t>USD HSBC OPT - שווי הוגן אופציות</t>
  </si>
  <si>
    <t>336966</t>
  </si>
  <si>
    <t>FUT VAL EUR HSBC - רוו"ה מחוזים</t>
  </si>
  <si>
    <t>333740</t>
  </si>
  <si>
    <t>SUGAR - SBV5 - 30/09/25</t>
  </si>
  <si>
    <t>BBG01B9MFZV8</t>
  </si>
  <si>
    <t>COTTON FUTURE - CTZ5- 08/12/2025</t>
  </si>
  <si>
    <t>BBG01C6NL9J2</t>
  </si>
  <si>
    <t>COTTON FUTURE - CTK5 - 07/05/2025</t>
  </si>
  <si>
    <t>BBG017WSTJJ3</t>
  </si>
  <si>
    <t>US TREASURY NOTE 5 YEAR-FVH5-31/03/25</t>
  </si>
  <si>
    <t>BBG01NHF0X94</t>
  </si>
  <si>
    <t>DAX - DFWH5 -21/03/25</t>
  </si>
  <si>
    <t>DE000C6SLQ92</t>
  </si>
  <si>
    <t>E-Mini RUSS 2000 - RTYH5 21/03/25</t>
  </si>
  <si>
    <t>BBG01KJ7VL61</t>
  </si>
  <si>
    <t>FTSE 100 - Z H5 - 21/03/25</t>
  </si>
  <si>
    <t>GB00KNSR9V84</t>
  </si>
  <si>
    <t>FUT VAL GBP HSB - רוו"ה מחוזים</t>
  </si>
  <si>
    <t>333732</t>
  </si>
  <si>
    <t>DJIA  MINI-DMH5-21/03/25</t>
  </si>
  <si>
    <t>BBG01LX7VH53</t>
  </si>
  <si>
    <t>EURO STOXX 50 - VGH5 - 21/03/25</t>
  </si>
  <si>
    <t>DE000C6XKBZ9</t>
  </si>
  <si>
    <t>ULTRA LONG TERM US -WNH5 -20/03/25</t>
  </si>
  <si>
    <t>BBG01N9ZLVG2</t>
  </si>
  <si>
    <t>SPI 200 - XPH5 -20/03/25</t>
  </si>
  <si>
    <t>BBG01JGSL4P9</t>
  </si>
  <si>
    <t>DAX - GXH5 - 21/03/25</t>
  </si>
  <si>
    <t>DE000C6SLQ50</t>
  </si>
  <si>
    <t>HANG SENG INDEX -HIF5- 27/01/25</t>
  </si>
  <si>
    <t>BBG01Q2NTHK7</t>
  </si>
  <si>
    <t>FUT VAL HKD HSB - רוו"ה מחוזים</t>
  </si>
  <si>
    <t>333724</t>
  </si>
  <si>
    <t>FUT VAL AUD HSBC-רוו"ה מחוזים</t>
  </si>
  <si>
    <t>333773</t>
  </si>
  <si>
    <t>אג"ח ט' מדד 29\17</t>
  </si>
  <si>
    <t>391729</t>
  </si>
  <si>
    <t>26/07/2017</t>
  </si>
  <si>
    <t>26/07/2029</t>
  </si>
  <si>
    <t>אג"ח ט' מדד 20/32</t>
  </si>
  <si>
    <t>392032</t>
  </si>
  <si>
    <t>26/07/2020</t>
  </si>
  <si>
    <t>26/07/2032</t>
  </si>
  <si>
    <t>אג"ח ט' מדד 21/33</t>
  </si>
  <si>
    <t>392133</t>
  </si>
  <si>
    <t>26/07/2021</t>
  </si>
  <si>
    <t>26/07/2033</t>
  </si>
  <si>
    <t>אג"ח ט' מדד 31\19</t>
  </si>
  <si>
    <t>391931</t>
  </si>
  <si>
    <t>11/06/2020</t>
  </si>
  <si>
    <t>26/07/2031</t>
  </si>
  <si>
    <t>אג"ח ט' מדד 30\18</t>
  </si>
  <si>
    <t>391830</t>
  </si>
  <si>
    <t>26/07/2018</t>
  </si>
  <si>
    <t>27/07/2030</t>
  </si>
  <si>
    <t>אג"ח ט' מדד 22/34</t>
  </si>
  <si>
    <t>392234</t>
  </si>
  <si>
    <t>26/07/2022</t>
  </si>
  <si>
    <t>26/07/2034</t>
  </si>
  <si>
    <t>אג"ח ט' מדד 28\16</t>
  </si>
  <si>
    <t>391628</t>
  </si>
  <si>
    <t>26/07/2016</t>
  </si>
  <si>
    <t>26/07/2028</t>
  </si>
  <si>
    <t>אג"ח ט' מדד 27\15</t>
  </si>
  <si>
    <t>391527</t>
  </si>
  <si>
    <t>24/07/2015</t>
  </si>
  <si>
    <t>24/07/2027</t>
  </si>
  <si>
    <t>אג"ח ט' מדד 23/35</t>
  </si>
  <si>
    <t>392335</t>
  </si>
  <si>
    <t>10/06/2024</t>
  </si>
  <si>
    <t>26/07/2035</t>
  </si>
  <si>
    <t>אג"ח ט' 23/35 - פרמיה</t>
  </si>
  <si>
    <t>3923351</t>
  </si>
  <si>
    <t>31/12/9999</t>
  </si>
  <si>
    <t>אג"ח ט' מדד 30\18 -פרמיה</t>
  </si>
  <si>
    <t>3918301</t>
  </si>
  <si>
    <t>אג"ח ט' מדד 29\17 הפרשה 6.18</t>
  </si>
  <si>
    <t>3917292</t>
  </si>
  <si>
    <t>13/06/2018</t>
  </si>
  <si>
    <t>אג"ח ט' מדד 22/34-פרמיה</t>
  </si>
  <si>
    <t>3922341</t>
  </si>
  <si>
    <t>אג"ח ט' 20/32 - פרמיה</t>
  </si>
  <si>
    <t>3920321</t>
  </si>
  <si>
    <t>אג"ח ט' מדד 29\17 הפרשה</t>
  </si>
  <si>
    <t>3917291</t>
  </si>
  <si>
    <t>אג"ח ט' מדד 31\19 פרמיה</t>
  </si>
  <si>
    <t>3919311</t>
  </si>
  <si>
    <t>אג"ח ט' 20/32 - פרמיה 6.21</t>
  </si>
  <si>
    <t>3920322</t>
  </si>
  <si>
    <t>15/06/2021</t>
  </si>
  <si>
    <t>אג"ח ט' 21/33 - פרמיה</t>
  </si>
  <si>
    <t>3921331</t>
  </si>
  <si>
    <t>אלביט מע נעמ2-לא סחיר</t>
  </si>
  <si>
    <t>IL0012111196</t>
  </si>
  <si>
    <t>11/09/2024</t>
  </si>
  <si>
    <t>15/08/2029</t>
  </si>
  <si>
    <t>מרווח הוגן</t>
  </si>
  <si>
    <t>31/12/2024</t>
  </si>
  <si>
    <t>מימון משכנ הנפ</t>
  </si>
  <si>
    <t>517014023</t>
  </si>
  <si>
    <t>ממון משהנ אג1רמ</t>
  </si>
  <si>
    <t>IL0012152687</t>
  </si>
  <si>
    <t>26/12/2024</t>
  </si>
  <si>
    <t>20/02/2054</t>
  </si>
  <si>
    <t>מימון משכנתאות</t>
  </si>
  <si>
    <t>516100153</t>
  </si>
  <si>
    <t>מימון משכ אגא-רמ</t>
  </si>
  <si>
    <t>IL0012088188</t>
  </si>
  <si>
    <t>15/07/2024</t>
  </si>
  <si>
    <t>גב-ים נגב</t>
  </si>
  <si>
    <t>514189596</t>
  </si>
  <si>
    <t>גב-ים נגב אג ב-רמ</t>
  </si>
  <si>
    <t>IL0012084534</t>
  </si>
  <si>
    <t>11/07/2024</t>
  </si>
  <si>
    <t>תשתיות אנרגיה</t>
  </si>
  <si>
    <t>520027293</t>
  </si>
  <si>
    <t>תשת אנרג אגא-רמ</t>
  </si>
  <si>
    <t>IL0011680878</t>
  </si>
  <si>
    <t>17/08/2020</t>
  </si>
  <si>
    <t>31/12/2040</t>
  </si>
  <si>
    <t>רפאל</t>
  </si>
  <si>
    <t>520042185</t>
  </si>
  <si>
    <t>רפאל   אג5מ</t>
  </si>
  <si>
    <t>IL0011402927</t>
  </si>
  <si>
    <t>04/05/2021</t>
  </si>
  <si>
    <t>15/03/2026</t>
  </si>
  <si>
    <t>רפאל אג3מ</t>
  </si>
  <si>
    <t>IL0011402760</t>
  </si>
  <si>
    <t>15/09/2034</t>
  </si>
  <si>
    <t>עלמדב</t>
  </si>
  <si>
    <t>2624970</t>
  </si>
  <si>
    <t>עלמדב  אגח ג-רמ</t>
  </si>
  <si>
    <t>IL0012118878</t>
  </si>
  <si>
    <t>30/09/2024</t>
  </si>
  <si>
    <t>לידר השקעות</t>
  </si>
  <si>
    <t>520037664</t>
  </si>
  <si>
    <t>לידר  אגח ח- רמ</t>
  </si>
  <si>
    <t>IL0031803617</t>
  </si>
  <si>
    <t>28/02/2021</t>
  </si>
  <si>
    <t>15/02/2028</t>
  </si>
  <si>
    <t>מכלול נדלן</t>
  </si>
  <si>
    <t>מכלול נד אגח2רמ</t>
  </si>
  <si>
    <t>IL0012151937</t>
  </si>
  <si>
    <t>25/12/2024</t>
  </si>
  <si>
    <t>כלל תעשיות</t>
  </si>
  <si>
    <t>520021874</t>
  </si>
  <si>
    <t>כלל תעש אג טז-רמ</t>
  </si>
  <si>
    <t>IL0060802381</t>
  </si>
  <si>
    <t>13/03/2024</t>
  </si>
  <si>
    <t>מת"ם</t>
  </si>
  <si>
    <t>510687403</t>
  </si>
  <si>
    <t>מת"ם  אגח א -רמ</t>
  </si>
  <si>
    <t>IL0011389991</t>
  </si>
  <si>
    <t>04/03/2024</t>
  </si>
  <si>
    <t>עוגן</t>
  </si>
  <si>
    <t>516556545</t>
  </si>
  <si>
    <t>עוגן אגח א - רמ</t>
  </si>
  <si>
    <t>IL0011968315</t>
  </si>
  <si>
    <t>18/06/2023</t>
  </si>
  <si>
    <t>אורמת אגח 4 - רמ</t>
  </si>
  <si>
    <t>IL0011672123</t>
  </si>
  <si>
    <t>01/07/2020</t>
  </si>
  <si>
    <t>15/06/2031</t>
  </si>
  <si>
    <t>ביטוח ישיר</t>
  </si>
  <si>
    <t>520044439</t>
  </si>
  <si>
    <t>ביטוח ישיר אגח 11 רמ</t>
  </si>
  <si>
    <t>IL0011388258</t>
  </si>
  <si>
    <t>27/04/2020</t>
  </si>
  <si>
    <t>רפאל  אג4מ</t>
  </si>
  <si>
    <t>IL0011402844</t>
  </si>
  <si>
    <t>י.ח.ק להשקעות</t>
  </si>
  <si>
    <t>550016091</t>
  </si>
  <si>
    <t>י.ח.ק אגח ב -רמ</t>
  </si>
  <si>
    <t>IL0011817835</t>
  </si>
  <si>
    <t>15/11/2021</t>
  </si>
  <si>
    <t>לאומי אגח  3-רמ</t>
  </si>
  <si>
    <t>IL0012150293</t>
  </si>
  <si>
    <t>22/12/2024</t>
  </si>
  <si>
    <t>24/05/2035</t>
  </si>
  <si>
    <t>ביט ישיראגיב-רמ</t>
  </si>
  <si>
    <t>IL0012102443</t>
  </si>
  <si>
    <t>14/08/2024</t>
  </si>
  <si>
    <t>18/08/2016</t>
  </si>
  <si>
    <t>אליהו הנפקות</t>
  </si>
  <si>
    <t>515703528</t>
  </si>
  <si>
    <t>אליהו הנפקות אג"ח א'-רמ</t>
  </si>
  <si>
    <t>IL0011420093</t>
  </si>
  <si>
    <t>27/09/2017</t>
  </si>
  <si>
    <t>18/09/2025</t>
  </si>
  <si>
    <t>24/07/2016</t>
  </si>
  <si>
    <t>24/09/2017</t>
  </si>
  <si>
    <t>אגד</t>
  </si>
  <si>
    <t>516041118</t>
  </si>
  <si>
    <t>אגד אגח 1-רמ</t>
  </si>
  <si>
    <t>IL0011987877</t>
  </si>
  <si>
    <t>16/08/2023</t>
  </si>
  <si>
    <t>29/12/2019</t>
  </si>
  <si>
    <t>גדות מסופים כימ</t>
  </si>
  <si>
    <t>520040775</t>
  </si>
  <si>
    <t>גדות מסף אגא-רמ</t>
  </si>
  <si>
    <t>IL0011623209</t>
  </si>
  <si>
    <t>14/01/2020</t>
  </si>
  <si>
    <t>דיידלנד</t>
  </si>
  <si>
    <t>4130</t>
  </si>
  <si>
    <t>דיידלנד א 8% (הסדר חוב)</t>
  </si>
  <si>
    <t>IL0011048357</t>
  </si>
  <si>
    <t>10/06/2007</t>
  </si>
  <si>
    <t>30/06/2015</t>
  </si>
  <si>
    <t>07/12/2008</t>
  </si>
  <si>
    <t>אנטר הולדינגס 1</t>
  </si>
  <si>
    <t>985</t>
  </si>
  <si>
    <t>אנטר הולד אגח ב (הסדר חוב)</t>
  </si>
  <si>
    <t>IL0047401638</t>
  </si>
  <si>
    <t>06/06/2007</t>
  </si>
  <si>
    <t>31/08/2014</t>
  </si>
  <si>
    <t>31/12/2015</t>
  </si>
  <si>
    <t>אנטר הולדינגס אג"ח 1 (הסדר חוב)</t>
  </si>
  <si>
    <t>IL0047401307</t>
  </si>
  <si>
    <t>29/11/2006</t>
  </si>
  <si>
    <t>31/07/2012</t>
  </si>
  <si>
    <t>01/06/2012</t>
  </si>
  <si>
    <t>קאר אנד גו</t>
  </si>
  <si>
    <t>513406835</t>
  </si>
  <si>
    <t>קאר אנד גו(סדרה א')בע"מ (הסדר חוב)</t>
  </si>
  <si>
    <t>IL0010882020</t>
  </si>
  <si>
    <t>10/08/2003</t>
  </si>
  <si>
    <t>10/12/2020</t>
  </si>
  <si>
    <t>פיקדון בנק לאומי 6.6% -24/01/27</t>
  </si>
  <si>
    <t>200035059</t>
  </si>
  <si>
    <t>25/12/2002</t>
  </si>
  <si>
    <t>אנטר הולדינגס אגחא 09\7 (הסדר חוב)</t>
  </si>
  <si>
    <t>4740189</t>
  </si>
  <si>
    <t>מקורות אג"ח 8 22.04.13</t>
  </si>
  <si>
    <t>IL0011243461</t>
  </si>
  <si>
    <t>04/09/2018</t>
  </si>
  <si>
    <t>14/07/2048</t>
  </si>
  <si>
    <t>רש"ת</t>
  </si>
  <si>
    <t>500102868</t>
  </si>
  <si>
    <t>רש"ת אגח א-רמ</t>
  </si>
  <si>
    <t>IL0011873358</t>
  </si>
  <si>
    <t>29/06/2022</t>
  </si>
  <si>
    <t>רש"ת אגח ב-רמ</t>
  </si>
  <si>
    <t>IL0011873432</t>
  </si>
  <si>
    <t>31/12/2036</t>
  </si>
  <si>
    <t>אורבנקורפ</t>
  </si>
  <si>
    <t>514941525</t>
  </si>
  <si>
    <t>אורבנקורפ אגח א (הסדר חוב)</t>
  </si>
  <si>
    <t>IL0011370413</t>
  </si>
  <si>
    <t>14/12/2015</t>
  </si>
  <si>
    <t>31/12/2019</t>
  </si>
  <si>
    <t>04/04/2024</t>
  </si>
  <si>
    <t>14/03/2016</t>
  </si>
  <si>
    <t>הוטלס אינווסט פרופרטיז</t>
  </si>
  <si>
    <t>74269</t>
  </si>
  <si>
    <t>26/06/2024</t>
  </si>
  <si>
    <t>הוטלס אינווסט פרופרטיז-מניות בכורה ג</t>
  </si>
  <si>
    <t>74265</t>
  </si>
  <si>
    <t>18/04/2024</t>
  </si>
  <si>
    <t>מלונות בראון</t>
  </si>
  <si>
    <t>513956938</t>
  </si>
  <si>
    <t>בראון  הוטלס</t>
  </si>
  <si>
    <t>74194</t>
  </si>
  <si>
    <t>15/12/2019</t>
  </si>
  <si>
    <t>31/03/2024</t>
  </si>
  <si>
    <t>הוטלס אינווסט פרופרטיז-מניות בכורה ב</t>
  </si>
  <si>
    <t>74267</t>
  </si>
  <si>
    <t>אימד יהש (איי.איי.אם) - שותף כללי</t>
  </si>
  <si>
    <t>74211</t>
  </si>
  <si>
    <t>12/01/2021</t>
  </si>
  <si>
    <t>14% חברות הנכס בראון גרמניה</t>
  </si>
  <si>
    <t>74195</t>
  </si>
  <si>
    <t>סינמה סיטי</t>
  </si>
  <si>
    <t>513910265</t>
  </si>
  <si>
    <t>סינמה סיטי-מניה-ל.סחיר</t>
  </si>
  <si>
    <t>66602</t>
  </si>
  <si>
    <t>05/10/2014</t>
  </si>
  <si>
    <t>טרה אמפריום אייץ (דאון טאון)</t>
  </si>
  <si>
    <t>514829126</t>
  </si>
  <si>
    <t>דאון טאון חיפה - משתתף</t>
  </si>
  <si>
    <t>74209</t>
  </si>
  <si>
    <t>19/01/2021</t>
  </si>
  <si>
    <t>וואן זירו הבנק הדיגיטלי</t>
  </si>
  <si>
    <t>515981728</t>
  </si>
  <si>
    <t>וואן זירו הבנק הדיגיטלי בע"מ</t>
  </si>
  <si>
    <t>74229</t>
  </si>
  <si>
    <t>05/01/2022</t>
  </si>
  <si>
    <t>05/12/2024</t>
  </si>
  <si>
    <t>סמארט שוטר</t>
  </si>
  <si>
    <t>514615590</t>
  </si>
  <si>
    <t>SMART SHOOTER LTD-מניה לא סחירה</t>
  </si>
  <si>
    <t>74213</t>
  </si>
  <si>
    <t>23/02/2021</t>
  </si>
  <si>
    <t>ווליו אל.בי.אייצ. גדות משקיעים, שותפות מוגבלת</t>
  </si>
  <si>
    <t>540308624</t>
  </si>
  <si>
    <t>גדות למסופים כימיקלים</t>
  </si>
  <si>
    <t>74222</t>
  </si>
  <si>
    <t>26/08/2021</t>
  </si>
  <si>
    <t>02/12/2024</t>
  </si>
  <si>
    <t>קבוצת מיי טאון</t>
  </si>
  <si>
    <t>514444660</t>
  </si>
  <si>
    <t>96049</t>
  </si>
  <si>
    <t>28/04/2022</t>
  </si>
  <si>
    <t>גדות נמל חיפה</t>
  </si>
  <si>
    <t>74245</t>
  </si>
  <si>
    <t>22/11/2022</t>
  </si>
  <si>
    <t>Metro</t>
  </si>
  <si>
    <t>5307</t>
  </si>
  <si>
    <t>74227</t>
  </si>
  <si>
    <t>04/11/2021</t>
  </si>
  <si>
    <t>25/11/2024</t>
  </si>
  <si>
    <t>בניין צרפת- LRC</t>
  </si>
  <si>
    <t>5162</t>
  </si>
  <si>
    <t>74191</t>
  </si>
  <si>
    <t>26/09/2019</t>
  </si>
  <si>
    <t>28/11/2024</t>
  </si>
  <si>
    <t>מור נדל"ן</t>
  </si>
  <si>
    <t>513842690</t>
  </si>
  <si>
    <t>מור נדל"ן בינלאומי בע"מ-חדש</t>
  </si>
  <si>
    <t>74164</t>
  </si>
  <si>
    <t>06/11/2011</t>
  </si>
  <si>
    <t>07/11/2019</t>
  </si>
  <si>
    <t>כלירמרק פאנד 4 שותף כללי בעמ</t>
  </si>
  <si>
    <t>513870998</t>
  </si>
  <si>
    <t>מור-Klirmark Opportunity Fund IV</t>
  </si>
  <si>
    <t>30/12/2024</t>
  </si>
  <si>
    <t>530278688</t>
  </si>
  <si>
    <t>קרן מור טק</t>
  </si>
  <si>
    <t>19/12/2024</t>
  </si>
  <si>
    <t>114123</t>
  </si>
  <si>
    <t>קרן Dover Street XI הרבור וסט</t>
  </si>
  <si>
    <t>16/12/2024</t>
  </si>
  <si>
    <t>THE PHOENIX ANCHOR FUND L.P.</t>
  </si>
  <si>
    <t>549300KDWQ6C8UGRDR74</t>
  </si>
  <si>
    <t>Phoenix  Anchor Fund (קרן עוגן)</t>
  </si>
  <si>
    <t>Klirmark Opportunity Fund IV-אשראי ואג"ח</t>
  </si>
  <si>
    <t>א.י קרן גשרים אשראי</t>
  </si>
  <si>
    <t>512848110</t>
  </si>
  <si>
    <t>קרן גשרים 2</t>
  </si>
  <si>
    <t>29/12/2024</t>
  </si>
  <si>
    <t>הראל פיננסים אלטרנטיב בעמ</t>
  </si>
  <si>
    <t>894500KVJFIIXF5W8K50</t>
  </si>
  <si>
    <t>הראל המג"ן אירופה</t>
  </si>
  <si>
    <t>LU2280782710</t>
  </si>
  <si>
    <t>אי.בי.אי וולקנו החזקות בעמ</t>
  </si>
  <si>
    <t>516356516</t>
  </si>
  <si>
    <t>קרן מימון טווח קצר בארה"ב IBI VOLCANO</t>
  </si>
  <si>
    <t>KYG4691E1089</t>
  </si>
  <si>
    <t>1 אל מור אלטרנטיב קרדיט שותף כללי בעמ</t>
  </si>
  <si>
    <t>516194685</t>
  </si>
  <si>
    <t>1L-MORE ALTERNATIVE CREDIT FUND</t>
  </si>
  <si>
    <t>11/12/2024</t>
  </si>
  <si>
    <t>Phoenix Financial Technologies funds</t>
  </si>
  <si>
    <t>The Phoenix Real Estate Debt LP</t>
  </si>
  <si>
    <t>03/12/2024</t>
  </si>
  <si>
    <t>פסגות פי2פי -קיווי בעמ</t>
  </si>
  <si>
    <t>516714060</t>
  </si>
  <si>
    <t>פסגות קרן אשראי לעסקים קטנים בארה"ב KIWI</t>
  </si>
  <si>
    <t>אריון פאנד כסף קשה בעמ</t>
  </si>
  <si>
    <t>514867159</t>
  </si>
  <si>
    <t>אריון פאנד</t>
  </si>
  <si>
    <t>HUD FUNDS - GP GP LTD</t>
  </si>
  <si>
    <t>516380490</t>
  </si>
  <si>
    <t>HUD FUND</t>
  </si>
  <si>
    <t>17/12/2024</t>
  </si>
  <si>
    <t>5218</t>
  </si>
  <si>
    <t>FUSE 11 FUND</t>
  </si>
  <si>
    <t>אורות השקעות בעמ</t>
  </si>
  <si>
    <t>510972565</t>
  </si>
  <si>
    <t>IBI CCF קרן אשראי צרכני בארה"ב</t>
  </si>
  <si>
    <t>IBI CCF קרן אשראי צרכני בארה"ב חדש</t>
  </si>
  <si>
    <t>הליוס 5 מנהל</t>
  </si>
  <si>
    <t>516085487</t>
  </si>
  <si>
    <t>הליוס ביוקפיטל</t>
  </si>
  <si>
    <t>14/11/2024</t>
  </si>
  <si>
    <t>FLM LLC</t>
  </si>
  <si>
    <t>5419</t>
  </si>
  <si>
    <t>FUSE MIAMI POWERLINE</t>
  </si>
  <si>
    <t>FUSE MIAMI</t>
  </si>
  <si>
    <t>Electra UK Fund</t>
  </si>
  <si>
    <t>5435</t>
  </si>
  <si>
    <t>ג'יי.טי.אל.וי 2 (שותף כללי) שותפות מוגבלת</t>
  </si>
  <si>
    <t>540286267</t>
  </si>
  <si>
    <t>קרן 2 JTLV</t>
  </si>
  <si>
    <t>26/11/2024</t>
  </si>
  <si>
    <t>אלפא מים ניהול בעמ</t>
  </si>
  <si>
    <t>540286010</t>
  </si>
  <si>
    <t>IDE קרן אלפא 2</t>
  </si>
  <si>
    <t>PHOENIX INVESTMENT FUNDS LTD</t>
  </si>
  <si>
    <t>קרן הפניקס קו-אינווסט</t>
  </si>
  <si>
    <t>08/10/2024</t>
  </si>
  <si>
    <t>515676765</t>
  </si>
  <si>
    <t>IDE קרן אלפא 3</t>
  </si>
  <si>
    <t>אקסודוס ניהול ישראל בעמ</t>
  </si>
  <si>
    <t>514845957</t>
  </si>
  <si>
    <t>קרן ברוש</t>
  </si>
  <si>
    <t>08/12/2024</t>
  </si>
  <si>
    <t>ואר השקעות ג'י.פי. בעמ</t>
  </si>
  <si>
    <t>515549657</t>
  </si>
  <si>
    <t>קרן ואר</t>
  </si>
  <si>
    <t>10/12/2024</t>
  </si>
  <si>
    <t>FIRSTIME VENTURES 2 G.P. LTD</t>
  </si>
  <si>
    <t>515503894</t>
  </si>
  <si>
    <t>First Time 2 קרן</t>
  </si>
  <si>
    <t>04/09/2024</t>
  </si>
  <si>
    <t>5061</t>
  </si>
  <si>
    <t>SG VC 3 קרן</t>
  </si>
  <si>
    <t>Sphera Biotech GP  FUND</t>
  </si>
  <si>
    <t>514607050</t>
  </si>
  <si>
    <t>Sphera Biotech FUND</t>
  </si>
  <si>
    <t>Electra Multifamily Investments Fund 2, L.P</t>
  </si>
  <si>
    <t>5202</t>
  </si>
  <si>
    <t>אלקטרה נדל"ן (MF) קרן מספר 2</t>
  </si>
  <si>
    <t>515697605</t>
  </si>
  <si>
    <t>קרן הראל פיננסיים השקעות בנדל"ן</t>
  </si>
  <si>
    <t>15/12/2024</t>
  </si>
  <si>
    <t>5190</t>
  </si>
  <si>
    <t>קרן ויולה קרדיט ALF II  (שם קודם: קרן 6)</t>
  </si>
  <si>
    <t>5098</t>
  </si>
  <si>
    <t>ION CROSS OVER קרן</t>
  </si>
  <si>
    <t>22/10/2024</t>
  </si>
  <si>
    <t>Electra Multifamily Investments Fund 3, L.P</t>
  </si>
  <si>
    <t>5253</t>
  </si>
  <si>
    <t>אלקטרה נדל"ן (MF) קרן מספר 3</t>
  </si>
  <si>
    <t>PONTIFAX  MANAGEMENT 4 GP</t>
  </si>
  <si>
    <t>540287315</t>
  </si>
  <si>
    <t>קרן חוב פונטיפקס 4</t>
  </si>
  <si>
    <t>5134</t>
  </si>
  <si>
    <t>קרן דפנה</t>
  </si>
  <si>
    <t>06/02/2024</t>
  </si>
  <si>
    <t>READING CAPITAL LTD</t>
  </si>
  <si>
    <t>514796754</t>
  </si>
  <si>
    <t>רידינג קפיטל</t>
  </si>
  <si>
    <t>KYG740301265</t>
  </si>
  <si>
    <t>דן חברה לתחבורה ציבורית בעמ</t>
  </si>
  <si>
    <t>513183046</t>
  </si>
  <si>
    <t>דן תחבורה</t>
  </si>
  <si>
    <t>פימי 6 2016 בעמ</t>
  </si>
  <si>
    <t>515371482</t>
  </si>
  <si>
    <t>FIMI 6 קרן</t>
  </si>
  <si>
    <t>17/11/2024</t>
  </si>
  <si>
    <t>קרן 2 JTLV  אלעד מגורים</t>
  </si>
  <si>
    <t>ג.י. ביכורים שלוש</t>
  </si>
  <si>
    <t>516270063</t>
  </si>
  <si>
    <t>קרן להב 3</t>
  </si>
  <si>
    <t>קוגיטו קפיטל פאנד 2 שותף כללי בעמ</t>
  </si>
  <si>
    <t>550271332</t>
  </si>
  <si>
    <t>קרן קוגיטו 2</t>
  </si>
  <si>
    <t>18/12/2024</t>
  </si>
  <si>
    <t>540312675</t>
  </si>
  <si>
    <t>IBI EVO קרן מלונאות</t>
  </si>
  <si>
    <t>קרן ג'יי.טי.אל.וי.3 שותפות מוגבלת</t>
  </si>
  <si>
    <t>540333176</t>
  </si>
  <si>
    <t>קרן 3 JTLV</t>
  </si>
  <si>
    <t>גיזה זינגר אבן ג'י פי מזנין בעמ</t>
  </si>
  <si>
    <t>516471406</t>
  </si>
  <si>
    <t>קרן גיזה הלוואות מורכבות</t>
  </si>
  <si>
    <t>01/12/2024</t>
  </si>
  <si>
    <t>קוגיטו קפיטל שותף כללי 2 בעמ</t>
  </si>
  <si>
    <t>קרן קוגיטו</t>
  </si>
  <si>
    <t>27/11/2024</t>
  </si>
  <si>
    <t>ורטקס ישראל אופורטיוניטי ג'י.פי, שותפות מוגבלת</t>
  </si>
  <si>
    <t>540283272</t>
  </si>
  <si>
    <t>ורטקס אופרטיוניטי 2</t>
  </si>
  <si>
    <t>FinTLV II GP LTD</t>
  </si>
  <si>
    <t>516300068</t>
  </si>
  <si>
    <t>קרן FinTLV 2</t>
  </si>
  <si>
    <t>19/11/2024</t>
  </si>
  <si>
    <t>טוטאל קפיטל אופורטיוניטי בעמ</t>
  </si>
  <si>
    <t>515692457</t>
  </si>
  <si>
    <t>קרן טוטאל - משתתף</t>
  </si>
  <si>
    <t>12/12/2024</t>
  </si>
  <si>
    <t>ריאליטי מימון שותף כללי בעמ</t>
  </si>
  <si>
    <t>516374279</t>
  </si>
  <si>
    <t>קרן ריאלטי מימון</t>
  </si>
  <si>
    <t>13/12/2024</t>
  </si>
  <si>
    <t>שקד פרטנרס בעמ</t>
  </si>
  <si>
    <t>515459063</t>
  </si>
  <si>
    <t>קרן שקד</t>
  </si>
  <si>
    <t>הליוס גנרל 3 בעמ</t>
  </si>
  <si>
    <t>515257749</t>
  </si>
  <si>
    <t>קרן הליוס 4</t>
  </si>
  <si>
    <t>ג.י. ביכורים שתיים בעמ</t>
  </si>
  <si>
    <t>515277119</t>
  </si>
  <si>
    <t>קרן להב 2</t>
  </si>
  <si>
    <t>25/07/2024</t>
  </si>
  <si>
    <t>FIRSTIME VENTURES 3 G.P. LTD</t>
  </si>
  <si>
    <t>4941</t>
  </si>
  <si>
    <t>First Time 3</t>
  </si>
  <si>
    <t>ג.י. ביכורים בעמ</t>
  </si>
  <si>
    <t>514835727</t>
  </si>
  <si>
    <t>קרן להב 1</t>
  </si>
  <si>
    <t>12/03/2024</t>
  </si>
  <si>
    <t>Klirmark Opportunity Fund IV</t>
  </si>
  <si>
    <t>1230</t>
  </si>
  <si>
    <t>AGATE Medical</t>
  </si>
  <si>
    <t>SG VC 4 קרן</t>
  </si>
  <si>
    <t>4738</t>
  </si>
  <si>
    <t>מיילסטון 4 MREI</t>
  </si>
  <si>
    <t>516548310</t>
  </si>
  <si>
    <t>Fattal European Partnership II</t>
  </si>
  <si>
    <t>NORDIC POWER 1, LIMITED PARTNERSHIP</t>
  </si>
  <si>
    <t>540300084</t>
  </si>
  <si>
    <t>LPA  Nordic Power</t>
  </si>
  <si>
    <t>Electra CAPITAL PM DEBT Fund, L.P</t>
  </si>
  <si>
    <t>5200</t>
  </si>
  <si>
    <t>אלקטרה נדל"ן קרן חוב</t>
  </si>
  <si>
    <t>5252</t>
  </si>
  <si>
    <t>קרן COLLER 8 (Phoenix Value CIP)</t>
  </si>
  <si>
    <t>LCN Sterling GP</t>
  </si>
  <si>
    <t>5340</t>
  </si>
  <si>
    <t>LCN Sterling Fund SLP</t>
  </si>
  <si>
    <t>18/11/2024</t>
  </si>
  <si>
    <t>מור קרן נדלן מלאגה בעמ</t>
  </si>
  <si>
    <t>540318524</t>
  </si>
  <si>
    <t>מור וויט מלאגה</t>
  </si>
  <si>
    <t>05/09/2024</t>
  </si>
  <si>
    <t>SG VC 6 קרן</t>
  </si>
  <si>
    <t>SG VC 5 קרן</t>
  </si>
  <si>
    <t>קרן ION CROSS OVER 2</t>
  </si>
  <si>
    <t>19/09/2022</t>
  </si>
  <si>
    <t>5359</t>
  </si>
  <si>
    <t>Starlight UK, LP</t>
  </si>
  <si>
    <t>5172</t>
  </si>
  <si>
    <t>קרן REVOLVER</t>
  </si>
  <si>
    <t>10/11/2024</t>
  </si>
  <si>
    <t>I AM CAPITAL</t>
  </si>
  <si>
    <t>5433</t>
  </si>
  <si>
    <t>קרן 3 I AM CAPITAL</t>
  </si>
  <si>
    <t>AGATE Medical  2</t>
  </si>
  <si>
    <t>Electra Multifamily Investments Fund 4, L.P</t>
  </si>
  <si>
    <t>5354</t>
  </si>
  <si>
    <t>אלקטרה נדל"ן (MF) קרן מספר 4</t>
  </si>
  <si>
    <t>515251494</t>
  </si>
  <si>
    <t>קרן קרדיטו</t>
  </si>
  <si>
    <t>פרוטליקס</t>
  </si>
  <si>
    <t>1554</t>
  </si>
  <si>
    <t>Protalix  אופציה לא סחירה 18/03/2025</t>
  </si>
  <si>
    <t>3321711</t>
  </si>
  <si>
    <t>US74365A3095</t>
  </si>
  <si>
    <t>18/03/2025</t>
  </si>
  <si>
    <t>18/03/2020</t>
  </si>
  <si>
    <t>דמרי - אופציה לא סחירה 14/12/25</t>
  </si>
  <si>
    <t>10903152</t>
  </si>
  <si>
    <t>14/12/2025</t>
  </si>
  <si>
    <t>13/10/2024</t>
  </si>
  <si>
    <t>נופר אנרג'י- אופציה לא סחירה 01/01/25</t>
  </si>
  <si>
    <t>11708772</t>
  </si>
  <si>
    <t>03/01/2024</t>
  </si>
  <si>
    <t>שגריר רכב</t>
  </si>
  <si>
    <t>515158665</t>
  </si>
  <si>
    <t>שגריר- אופציה לא סחירה 08/06/25</t>
  </si>
  <si>
    <t>113837912</t>
  </si>
  <si>
    <t>IL0011383796</t>
  </si>
  <si>
    <t>27/06/2022</t>
  </si>
  <si>
    <t>29/06/2023</t>
  </si>
  <si>
    <t>מגדל - אופציה לא סחירה 30/06/25</t>
  </si>
  <si>
    <t>10811651</t>
  </si>
  <si>
    <t>09/12/2024</t>
  </si>
  <si>
    <t>SMART SHOOTER LTD אופציה לא סחירה 21/02/25</t>
  </si>
  <si>
    <t>742132</t>
  </si>
  <si>
    <t>21/02/2025</t>
  </si>
  <si>
    <t>26/04/2022</t>
  </si>
  <si>
    <t>154865</t>
  </si>
  <si>
    <t>USDILS</t>
  </si>
  <si>
    <t>18/02/2025</t>
  </si>
  <si>
    <t>153359</t>
  </si>
  <si>
    <t>GBPILS</t>
  </si>
  <si>
    <t>10/10/2024</t>
  </si>
  <si>
    <t>154830</t>
  </si>
  <si>
    <t>24/09/2024</t>
  </si>
  <si>
    <t>14/01/2025</t>
  </si>
  <si>
    <t>154835</t>
  </si>
  <si>
    <t>21/01/2025</t>
  </si>
  <si>
    <t>154841</t>
  </si>
  <si>
    <t>15/10/2024</t>
  </si>
  <si>
    <t>154861</t>
  </si>
  <si>
    <t>12/11/2024</t>
  </si>
  <si>
    <t>154823</t>
  </si>
  <si>
    <t>EURILS</t>
  </si>
  <si>
    <t>10/09/2024</t>
  </si>
  <si>
    <t>07/01/2025</t>
  </si>
  <si>
    <t>154871</t>
  </si>
  <si>
    <t>154881</t>
  </si>
  <si>
    <t>04/12/2024</t>
  </si>
  <si>
    <t>154863</t>
  </si>
  <si>
    <t>USDJPY</t>
  </si>
  <si>
    <t>12/02/2025</t>
  </si>
  <si>
    <t>154897</t>
  </si>
  <si>
    <t>154888</t>
  </si>
  <si>
    <t>154868</t>
  </si>
  <si>
    <t>EURUSD</t>
  </si>
  <si>
    <t>25/02/2025</t>
  </si>
  <si>
    <t>154896</t>
  </si>
  <si>
    <t>19/03/2025</t>
  </si>
  <si>
    <t>154887</t>
  </si>
  <si>
    <t>154859</t>
  </si>
  <si>
    <t>07/11/2024</t>
  </si>
  <si>
    <t>154884</t>
  </si>
  <si>
    <t>154883</t>
  </si>
  <si>
    <t>154904</t>
  </si>
  <si>
    <t>24/12/2024</t>
  </si>
  <si>
    <t>154882</t>
  </si>
  <si>
    <t>154836</t>
  </si>
  <si>
    <t>154852</t>
  </si>
  <si>
    <t>05/11/2024</t>
  </si>
  <si>
    <t>04/02/2025</t>
  </si>
  <si>
    <t>154854</t>
  </si>
  <si>
    <t>154864</t>
  </si>
  <si>
    <t>13/11/2024</t>
  </si>
  <si>
    <t>154869</t>
  </si>
  <si>
    <t>20/11/2024</t>
  </si>
  <si>
    <t>154855</t>
  </si>
  <si>
    <t>154872</t>
  </si>
  <si>
    <t>154874</t>
  </si>
  <si>
    <t>154885</t>
  </si>
  <si>
    <t>154886</t>
  </si>
  <si>
    <t>11/03/2025</t>
  </si>
  <si>
    <t>154878</t>
  </si>
  <si>
    <t>154906</t>
  </si>
  <si>
    <t>154834</t>
  </si>
  <si>
    <t>01/10/2024</t>
  </si>
  <si>
    <t>154862</t>
  </si>
  <si>
    <t>154840</t>
  </si>
  <si>
    <t>154844</t>
  </si>
  <si>
    <t>29/10/2024</t>
  </si>
  <si>
    <t>03/02/2025</t>
  </si>
  <si>
    <t>154892</t>
  </si>
  <si>
    <t>154903</t>
  </si>
  <si>
    <t>23/12/2024</t>
  </si>
  <si>
    <t>154880</t>
  </si>
  <si>
    <t>154851</t>
  </si>
  <si>
    <t>GBPUSD</t>
  </si>
  <si>
    <t>1323</t>
  </si>
  <si>
    <t>1319</t>
  </si>
  <si>
    <t>1309</t>
  </si>
  <si>
    <t>1311</t>
  </si>
  <si>
    <t>ג'נריישן קפיטל הלוואה 27/05/27</t>
  </si>
  <si>
    <t>91000050</t>
  </si>
  <si>
    <t>27/06/2024</t>
  </si>
  <si>
    <t>קבועה</t>
  </si>
  <si>
    <t>27/05/2027</t>
  </si>
  <si>
    <t>שוטף</t>
  </si>
  <si>
    <t>שננדואה הלוואה (מרווח הוגן) 25/8/28</t>
  </si>
  <si>
    <t>90300072</t>
  </si>
  <si>
    <t>20/12/2022</t>
  </si>
  <si>
    <t>25/08/2028</t>
  </si>
  <si>
    <t>ליווי פרוייקט שננדואה</t>
  </si>
  <si>
    <t>סינמה סיטי הלוואה 1 08/01/27</t>
  </si>
  <si>
    <t>96039</t>
  </si>
  <si>
    <t>25/04/2021</t>
  </si>
  <si>
    <t>1300</t>
  </si>
  <si>
    <t>מיי טאון הלוואת בעלים</t>
  </si>
  <si>
    <t>96078</t>
  </si>
  <si>
    <t>27/09/2023</t>
  </si>
  <si>
    <t>נדל"ן בארץ</t>
  </si>
  <si>
    <t>1301</t>
  </si>
  <si>
    <t>1324</t>
  </si>
  <si>
    <t>1317</t>
  </si>
  <si>
    <t>1316</t>
  </si>
  <si>
    <t>1303</t>
  </si>
  <si>
    <t>1302</t>
  </si>
  <si>
    <t>1321</t>
  </si>
  <si>
    <t>1307</t>
  </si>
  <si>
    <t>1305</t>
  </si>
  <si>
    <t>1332</t>
  </si>
  <si>
    <t>1327</t>
  </si>
  <si>
    <t>1331</t>
  </si>
  <si>
    <t>1328</t>
  </si>
  <si>
    <t>1329</t>
  </si>
  <si>
    <t>1325</t>
  </si>
  <si>
    <t>1326</t>
  </si>
  <si>
    <t>1330</t>
  </si>
  <si>
    <t>1315</t>
  </si>
  <si>
    <t>1313</t>
  </si>
  <si>
    <t>16/05/2025</t>
  </si>
  <si>
    <t>11/07/2025</t>
  </si>
  <si>
    <t>14/08/2025</t>
  </si>
  <si>
    <t>28/10/2025</t>
  </si>
  <si>
    <t>11/06/2025</t>
  </si>
  <si>
    <t>20/05/2025</t>
  </si>
  <si>
    <t>12/11/2025</t>
  </si>
  <si>
    <t>04/12/2025</t>
  </si>
  <si>
    <t>אשדוד סנטר</t>
  </si>
  <si>
    <t>אורגים 6-11 אשדוד</t>
  </si>
  <si>
    <t>ירון ספקטור שמאות מקרקעין</t>
  </si>
  <si>
    <t>אשדוד - משרדים</t>
  </si>
  <si>
    <t>אורגים 6-9 אשדוד</t>
  </si>
  <si>
    <t>שננדואה גיזה - עו"ש בבנק</t>
  </si>
  <si>
    <t>742343</t>
  </si>
  <si>
    <t>NA</t>
  </si>
  <si>
    <t>06/12/2023</t>
  </si>
  <si>
    <t>Dover Street XI Feeder Fund</t>
  </si>
  <si>
    <t>MIZBILIT</t>
  </si>
  <si>
    <t>הלוואות עמיתים שיקלי</t>
  </si>
  <si>
    <t>הלוואות עמיתים פריים</t>
  </si>
  <si>
    <t>הלוואות עמיתים  צמוד</t>
  </si>
  <si>
    <t>31/11/2024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</si>
</sst>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0.000"/>
    <numFmt numFmtId="165" formatCode="0.000%"/>
    <numFmt numFmtId="166" formatCode="#,##0.000"/>
    <numFmt numFmtId="167" formatCode="#,##0.000%"/>
    <numFmt numFmtId="168" formatCode="_ * #,##0.00_ ;_ * \-#,##0.00_ ;_ * &quot;-&quot;???_ ;_ @_ "/>
    <numFmt numFmtId="169" formatCode="dd/mm/yyyy"/>
    <numFmt numFmtId="170" formatCode="_ * #,##0.000_ ;_ * \-#,##0.000_ ;_ * &quot;-&quot;??_ ;_ @_ "/>
    <numFmt numFmtId="171" formatCode="_ * #,##0_ ;_ * \-#,##0_ ;_ * &quot;-&quot;??_ ;_ @_ "/>
  </numFmts>
  <fonts count="28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>
      <alignment horizontal="right" readingOrder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8" fillId="3" borderId="9" xfId="0" applyFont="1" applyFill="1" applyBorder="1" applyAlignment="1">
      <alignment horizontal="center" vertical="center" wrapText="1"/>
    </xf>
    <xf numFmtId="0" fontId="13" fillId="5" borderId="0" xfId="1" applyFont="1" applyFill="1" applyAlignment="1" applyProtection="1">
      <alignment horizontal="left" vertical="center" wrapText="1" indent="1"/>
      <protection locked="0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8" fillId="0" borderId="0" xfId="0" applyFont="1"/>
    <xf numFmtId="0" fontId="19" fillId="0" borderId="1" xfId="0" applyFont="1" applyBorder="1" applyAlignment="1">
      <alignment vertical="center" wrapText="1" readingOrder="2"/>
    </xf>
    <xf numFmtId="0" fontId="19" fillId="0" borderId="1" xfId="0" applyFont="1" applyBorder="1" applyAlignment="1">
      <alignment horizontal="right" vertical="center" wrapText="1" readingOrder="2"/>
    </xf>
    <xf numFmtId="2" fontId="19" fillId="0" borderId="1" xfId="0" applyNumberFormat="1" applyFont="1" applyBorder="1" applyAlignment="1">
      <alignment vertical="center" wrapText="1" readingOrder="2"/>
    </xf>
    <xf numFmtId="164" fontId="19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0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2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3" fillId="5" borderId="12" xfId="1" applyFont="1" applyFill="1" applyBorder="1" applyAlignment="1" applyProtection="1">
      <alignment horizontal="right" vertical="center" wrapText="1"/>
      <protection locked="0"/>
    </xf>
    <xf numFmtId="0" fontId="13" fillId="5" borderId="12" xfId="1" applyFont="1" applyFill="1" applyBorder="1" applyAlignment="1">
      <alignment horizontal="right" vertical="center" wrapText="1"/>
    </xf>
    <xf numFmtId="0" fontId="13" fillId="5" borderId="12" xfId="1" applyFont="1" applyFill="1" applyBorder="1" applyAlignment="1" applyProtection="1">
      <alignment horizontal="left" vertical="center" wrapText="1" indent="1"/>
      <protection locked="0"/>
    </xf>
    <xf numFmtId="0" fontId="13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3" fillId="0" borderId="1" xfId="0" applyFont="1" applyBorder="1" applyAlignment="1">
      <alignment horizontal="center" vertical="center" wrapText="1" readingOrder="2"/>
    </xf>
    <xf numFmtId="0" fontId="24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4" fillId="2" borderId="4" xfId="0" applyFont="1" applyFill="1" applyBorder="1" applyAlignment="1">
      <alignment horizontal="right"/>
    </xf>
    <xf numFmtId="0" fontId="20" fillId="0" borderId="0" xfId="0" applyFont="1"/>
    <xf numFmtId="0" fontId="25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7" fillId="2" borderId="4" xfId="0" applyFont="1" applyFill="1" applyBorder="1" applyAlignment="1">
      <alignment horizontal="right"/>
    </xf>
    <xf numFmtId="0" fontId="21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4" fontId="16" fillId="0" borderId="11" xfId="0" applyNumberFormat="1" applyFont="1" applyBorder="1" applyAlignment="1">
      <alignment horizontal="center" vertical="center" wrapText="1"/>
    </xf>
    <xf numFmtId="165" fontId="16" fillId="0" borderId="11" xfId="0" applyNumberFormat="1" applyFont="1" applyBorder="1" applyAlignment="1">
      <alignment horizontal="center" vertical="center" wrapText="1"/>
    </xf>
    <xf numFmtId="166" fontId="0" fillId="0" borderId="0" xfId="0" applyNumberFormat="1" applyFont="1"/>
    <xf numFmtId="167" fontId="0" fillId="0" borderId="0" xfId="0" applyNumberFormat="1" applyFont="1"/>
    <xf numFmtId="168" fontId="9" fillId="0" borderId="0" xfId="0" applyNumberFormat="1" applyFont="1"/>
    <xf numFmtId="9" fontId="5" fillId="0" borderId="0" xfId="4" applyFont="1"/>
    <xf numFmtId="165" fontId="0" fillId="0" borderId="0" xfId="0" applyNumberFormat="1"/>
    <xf numFmtId="165" fontId="0" fillId="0" borderId="0" xfId="4" applyNumberFormat="1" applyFont="1"/>
    <xf numFmtId="165" fontId="5" fillId="0" borderId="0" xfId="4" applyNumberFormat="1" applyFont="1"/>
    <xf numFmtId="165" fontId="0" fillId="0" borderId="0" xfId="0" applyNumberFormat="1" applyFont="1"/>
    <xf numFmtId="0" fontId="1" fillId="0" borderId="0" xfId="0" applyFont="1"/>
    <xf numFmtId="0" fontId="1" fillId="0" borderId="0" xfId="0" applyFont="1" applyFill="1"/>
    <xf numFmtId="169" fontId="0" fillId="0" borderId="0" xfId="0" applyNumberFormat="1"/>
    <xf numFmtId="10" fontId="1" fillId="0" borderId="0" xfId="4" applyNumberFormat="1" applyFont="1" applyProtection="1">
      <protection locked="0"/>
    </xf>
    <xf numFmtId="170" fontId="3" fillId="0" borderId="0" xfId="3" applyNumberFormat="1" applyFont="1"/>
    <xf numFmtId="0" fontId="0" fillId="0" borderId="0" xfId="0" applyBorder="1"/>
    <xf numFmtId="0" fontId="0" fillId="0" borderId="0" xfId="0" applyFill="1"/>
    <xf numFmtId="0" fontId="1" fillId="0" borderId="0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Protection="1">
      <protection locked="0"/>
    </xf>
    <xf numFmtId="0" fontId="5" fillId="0" borderId="0" xfId="0" applyFont="1" applyFill="1"/>
    <xf numFmtId="0" fontId="2" fillId="0" borderId="0" xfId="0" applyFont="1" applyFill="1"/>
    <xf numFmtId="166" fontId="0" fillId="0" borderId="0" xfId="0" applyNumberFormat="1" applyFont="1" applyFill="1"/>
    <xf numFmtId="169" fontId="2" fillId="0" borderId="0" xfId="0" applyNumberFormat="1" applyFont="1" applyFill="1" applyProtection="1">
      <protection locked="0"/>
    </xf>
    <xf numFmtId="165" fontId="1" fillId="0" borderId="0" xfId="4" applyNumberFormat="1" applyFont="1" applyFill="1" applyProtection="1">
      <protection locked="0"/>
    </xf>
    <xf numFmtId="169" fontId="0" fillId="0" borderId="0" xfId="0" applyNumberFormat="1" applyFill="1"/>
    <xf numFmtId="0" fontId="2" fillId="0" borderId="0" xfId="0" applyFont="1" applyFill="1" applyProtection="1">
      <protection locked="0"/>
    </xf>
    <xf numFmtId="43" fontId="16" fillId="0" borderId="11" xfId="3" applyFont="1" applyBorder="1" applyAlignment="1">
      <alignment horizontal="center" vertical="center" wrapText="1"/>
    </xf>
    <xf numFmtId="14" fontId="0" fillId="0" borderId="0" xfId="0" applyNumberFormat="1"/>
    <xf numFmtId="166" fontId="5" fillId="0" borderId="0" xfId="0" applyNumberFormat="1" applyFont="1"/>
    <xf numFmtId="0" fontId="4" fillId="0" borderId="0" xfId="0" applyFont="1" applyFill="1" applyProtection="1">
      <protection locked="0"/>
    </xf>
    <xf numFmtId="167" fontId="0" fillId="0" borderId="0" xfId="0" applyNumberFormat="1" applyFont="1" applyFill="1"/>
    <xf numFmtId="171" fontId="1" fillId="0" borderId="0" xfId="0" applyNumberFormat="1" applyFont="1" applyProtection="1">
      <protection locked="0"/>
    </xf>
    <xf numFmtId="171" fontId="1" fillId="0" borderId="0" xfId="3" applyNumberFormat="1" applyFont="1" applyProtection="1">
      <protection locked="0"/>
    </xf>
    <xf numFmtId="166" fontId="2" fillId="0" borderId="0" xfId="0" applyNumberFormat="1" applyFont="1" applyProtection="1">
      <protection locked="0"/>
    </xf>
    <xf numFmtId="14" fontId="1" fillId="0" borderId="0" xfId="0" applyNumberFormat="1" applyFont="1" applyProtection="1">
      <protection locked="0"/>
    </xf>
  </cellXfs>
  <cellStyles count="5">
    <cellStyle name="Comma" xfId="3" builtinId="3"/>
    <cellStyle name="Normal" xfId="0" builtinId="0"/>
    <cellStyle name="Normal 3" xfId="1"/>
    <cellStyle name="Normal 9" xfId="2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520042177_in_0224%2021.07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tabSelected="1" workbookViewId="0">
      <selection activeCell="A36" sqref="A36"/>
    </sheetView>
  </sheetViews>
  <sheetFormatPr defaultRowHeight="14.25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>
      <c r="A1" s="26" t="s">
        <v>0</v>
      </c>
      <c r="B1" s="27"/>
      <c r="C1" s="27"/>
      <c r="D1" s="27"/>
    </row>
    <row r="3" spans="1:8">
      <c r="A3" t="s">
        <v>1</v>
      </c>
      <c r="D3" s="81" t="s">
        <v>1095</v>
      </c>
    </row>
    <row r="5" spans="1:8">
      <c r="A5" t="s">
        <v>2</v>
      </c>
      <c r="D5" s="81" t="s">
        <v>1109</v>
      </c>
    </row>
    <row r="7" spans="1:8">
      <c r="A7" t="s">
        <v>3</v>
      </c>
      <c r="D7" s="81" t="s">
        <v>1115</v>
      </c>
    </row>
    <row r="8" spans="1:8">
      <c r="D8" s="25"/>
      <c r="E8" s="25"/>
      <c r="F8" s="25"/>
      <c r="G8" s="25"/>
      <c r="H8" s="25"/>
    </row>
    <row r="9" spans="1:8">
      <c r="A9" t="s">
        <v>4</v>
      </c>
      <c r="D9" s="81">
        <v>2024</v>
      </c>
    </row>
    <row r="11" spans="1:8">
      <c r="A11" t="s">
        <v>5</v>
      </c>
      <c r="D11" s="81" t="s">
        <v>1144</v>
      </c>
    </row>
    <row r="13" spans="1:8">
      <c r="A13" t="s">
        <v>6</v>
      </c>
      <c r="D13" s="82">
        <f>IFERROR(VLOOKUP(D11,'File Name Info'!A35:B121,2,0),"תא מחושב")</f>
        <v>520042177</v>
      </c>
    </row>
    <row r="15" spans="1:8" ht="15">
      <c r="A15" s="15" t="s">
        <v>7</v>
      </c>
      <c r="D15" s="8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520042177_in_p_0424.xlsx</v>
      </c>
    </row>
    <row r="16" spans="1:8" ht="15">
      <c r="A16" s="15"/>
      <c r="D16" s="25"/>
      <c r="E16" s="25"/>
      <c r="F16" s="25"/>
      <c r="G16" s="25"/>
      <c r="H16" s="25"/>
    </row>
    <row r="17" spans="1:8" ht="15">
      <c r="A17" s="15" t="s">
        <v>8</v>
      </c>
      <c r="B17" s="13" t="s">
        <v>9</v>
      </c>
      <c r="C17" s="13"/>
      <c r="D17" s="83" t="s">
        <v>1205</v>
      </c>
    </row>
    <row r="18" spans="1:8">
      <c r="A18" s="11"/>
      <c r="D18" s="14"/>
      <c r="E18" s="14"/>
      <c r="F18" s="14"/>
      <c r="G18" s="14"/>
      <c r="H18" s="14"/>
    </row>
    <row r="19" spans="1:8">
      <c r="A19" s="11"/>
      <c r="B19" s="13" t="s">
        <v>10</v>
      </c>
      <c r="C19" s="13"/>
      <c r="D19" s="83" t="s">
        <v>1206</v>
      </c>
    </row>
    <row r="20" spans="1:8">
      <c r="A20" s="11"/>
      <c r="D20" s="14"/>
      <c r="E20" s="14"/>
      <c r="F20" s="14"/>
      <c r="G20" s="14"/>
      <c r="H20" s="14"/>
    </row>
    <row r="21" spans="1:8">
      <c r="A21" s="11"/>
      <c r="B21" s="13" t="s">
        <v>11</v>
      </c>
      <c r="C21" s="13"/>
      <c r="D21" s="84" t="s">
        <v>1207</v>
      </c>
    </row>
    <row r="22" spans="1:8">
      <c r="A22" s="11"/>
      <c r="B22" s="12"/>
      <c r="C22" s="12"/>
    </row>
    <row r="23" spans="1:8" ht="15">
      <c r="A23" s="15" t="s">
        <v>12</v>
      </c>
      <c r="D23" t="s">
        <v>13</v>
      </c>
    </row>
    <row r="25" spans="1:8">
      <c r="D25" s="1"/>
    </row>
    <row r="28" spans="1:8" ht="14.1" customHeight="1">
      <c r="A28" s="21"/>
      <c r="D28" s="22"/>
      <c r="E28" s="23"/>
      <c r="F28" s="23"/>
      <c r="G28" s="23"/>
      <c r="H28" s="23"/>
    </row>
    <row r="29" spans="1:8">
      <c r="D29" s="13"/>
      <c r="E29" s="13"/>
      <c r="F29" s="13"/>
      <c r="G29" s="13"/>
      <c r="H29" s="13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56"/>
  <sheetViews>
    <sheetView rightToLeft="1" topLeftCell="H16" workbookViewId="0">
      <selection activeCell="AA23" sqref="AA23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6" width="11.625" style="2" customWidth="1"/>
    <col min="27" max="16384" width="9" style="2"/>
  </cols>
  <sheetData>
    <row r="1" spans="1:25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</row>
    <row r="2" spans="1:25">
      <c r="A2" t="s">
        <v>1213</v>
      </c>
      <c r="B2" t="s">
        <v>1214</v>
      </c>
      <c r="C2" t="s">
        <v>1626</v>
      </c>
      <c r="D2" t="s">
        <v>1627</v>
      </c>
      <c r="E2" t="s">
        <v>309</v>
      </c>
      <c r="F2" t="s">
        <v>4557</v>
      </c>
      <c r="G2" t="s">
        <v>4558</v>
      </c>
      <c r="H2" t="s">
        <v>321</v>
      </c>
      <c r="I2" t="s">
        <v>204</v>
      </c>
      <c r="J2" t="s">
        <v>204</v>
      </c>
      <c r="K2" t="s">
        <v>325</v>
      </c>
      <c r="L2" t="s">
        <v>340</v>
      </c>
      <c r="M2" t="s">
        <v>3955</v>
      </c>
      <c r="N2" t="s">
        <v>465</v>
      </c>
      <c r="O2" t="s">
        <v>4559</v>
      </c>
      <c r="P2" t="s">
        <v>339</v>
      </c>
      <c r="Q2" t="s">
        <v>1212</v>
      </c>
      <c r="R2" s="131">
        <v>17000</v>
      </c>
      <c r="S2" s="131">
        <v>1</v>
      </c>
      <c r="T2" s="131">
        <v>1924</v>
      </c>
      <c r="U2" s="131">
        <v>1</v>
      </c>
      <c r="V2" s="131">
        <v>1390</v>
      </c>
      <c r="W2" s="131">
        <v>26.744</v>
      </c>
      <c r="X2" s="132">
        <v>0.89847999999999995</v>
      </c>
      <c r="Y2" s="132">
        <v>2.5999999999999998E-4</v>
      </c>
    </row>
    <row r="3" spans="1:25">
      <c r="A3" t="s">
        <v>1213</v>
      </c>
      <c r="B3" t="s">
        <v>1214</v>
      </c>
      <c r="C3" t="s">
        <v>1831</v>
      </c>
      <c r="D3" t="s">
        <v>1832</v>
      </c>
      <c r="E3" t="s">
        <v>309</v>
      </c>
      <c r="F3" t="s">
        <v>4560</v>
      </c>
      <c r="G3" t="s">
        <v>4561</v>
      </c>
      <c r="H3" t="s">
        <v>321</v>
      </c>
      <c r="I3" t="s">
        <v>204</v>
      </c>
      <c r="J3" t="s">
        <v>204</v>
      </c>
      <c r="K3" t="s">
        <v>325</v>
      </c>
      <c r="L3" t="s">
        <v>340</v>
      </c>
      <c r="M3" t="s">
        <v>3902</v>
      </c>
      <c r="N3" t="s">
        <v>441</v>
      </c>
      <c r="O3" t="s">
        <v>1823</v>
      </c>
      <c r="P3" t="s">
        <v>339</v>
      </c>
      <c r="Q3" t="s">
        <v>1212</v>
      </c>
      <c r="R3" s="131">
        <v>8000</v>
      </c>
      <c r="S3" s="131">
        <v>1</v>
      </c>
      <c r="T3" s="131">
        <v>576</v>
      </c>
      <c r="U3" s="131">
        <v>1</v>
      </c>
      <c r="V3" s="131">
        <v>524.6</v>
      </c>
      <c r="W3" s="131">
        <v>3.0219999999999998</v>
      </c>
      <c r="X3" s="132">
        <v>0.10152</v>
      </c>
      <c r="Y3" s="132">
        <v>3.0000000000000001E-5</v>
      </c>
    </row>
    <row r="4" spans="1:25">
      <c r="A4" t="s">
        <v>1213</v>
      </c>
      <c r="B4" t="s">
        <v>1217</v>
      </c>
      <c r="C4" t="s">
        <v>2242</v>
      </c>
      <c r="D4" t="s">
        <v>2243</v>
      </c>
      <c r="E4" t="s">
        <v>309</v>
      </c>
      <c r="F4" t="s">
        <v>4562</v>
      </c>
      <c r="G4" t="s">
        <v>4563</v>
      </c>
      <c r="H4" t="s">
        <v>321</v>
      </c>
      <c r="I4" t="s">
        <v>204</v>
      </c>
      <c r="J4" t="s">
        <v>204</v>
      </c>
      <c r="K4" t="s">
        <v>325</v>
      </c>
      <c r="L4" t="s">
        <v>340</v>
      </c>
      <c r="M4" t="s">
        <v>3666</v>
      </c>
      <c r="N4" t="s">
        <v>464</v>
      </c>
      <c r="O4" t="s">
        <v>1795</v>
      </c>
      <c r="P4" t="s">
        <v>339</v>
      </c>
      <c r="Q4" t="s">
        <v>1212</v>
      </c>
      <c r="R4" s="131">
        <v>3264</v>
      </c>
      <c r="S4" s="131">
        <v>1</v>
      </c>
      <c r="T4" s="131">
        <v>121313</v>
      </c>
      <c r="U4" s="131">
        <v>1</v>
      </c>
      <c r="V4" s="131">
        <v>562.6</v>
      </c>
      <c r="W4" s="131">
        <v>682.50699999999995</v>
      </c>
      <c r="X4" s="132">
        <v>0.54481999999999997</v>
      </c>
      <c r="Y4" s="132">
        <v>5.4000000000000001E-4</v>
      </c>
    </row>
    <row r="5" spans="1:25">
      <c r="A5" t="s">
        <v>1213</v>
      </c>
      <c r="B5" t="s">
        <v>1217</v>
      </c>
      <c r="C5" t="s">
        <v>1626</v>
      </c>
      <c r="D5" t="s">
        <v>1627</v>
      </c>
      <c r="E5" t="s">
        <v>309</v>
      </c>
      <c r="F5" t="s">
        <v>4557</v>
      </c>
      <c r="G5" t="s">
        <v>4558</v>
      </c>
      <c r="H5" t="s">
        <v>321</v>
      </c>
      <c r="I5" t="s">
        <v>204</v>
      </c>
      <c r="J5" t="s">
        <v>204</v>
      </c>
      <c r="K5" t="s">
        <v>325</v>
      </c>
      <c r="L5" t="s">
        <v>340</v>
      </c>
      <c r="M5" t="s">
        <v>3955</v>
      </c>
      <c r="N5" t="s">
        <v>465</v>
      </c>
      <c r="O5" t="s">
        <v>4559</v>
      </c>
      <c r="P5" t="s">
        <v>339</v>
      </c>
      <c r="Q5" t="s">
        <v>1212</v>
      </c>
      <c r="R5" s="131">
        <v>17000</v>
      </c>
      <c r="S5" s="131">
        <v>1</v>
      </c>
      <c r="T5" s="131">
        <v>21386</v>
      </c>
      <c r="U5" s="131">
        <v>1</v>
      </c>
      <c r="V5" s="131">
        <v>1390</v>
      </c>
      <c r="W5" s="131">
        <v>297.26499999999999</v>
      </c>
      <c r="X5" s="132">
        <v>0.23730000000000001</v>
      </c>
      <c r="Y5" s="132">
        <v>2.4000000000000001E-4</v>
      </c>
    </row>
    <row r="6" spans="1:25">
      <c r="A6" t="s">
        <v>1213</v>
      </c>
      <c r="B6" t="s">
        <v>1217</v>
      </c>
      <c r="C6" t="s">
        <v>1896</v>
      </c>
      <c r="D6" t="s">
        <v>1897</v>
      </c>
      <c r="E6" t="s">
        <v>309</v>
      </c>
      <c r="F6" t="s">
        <v>4564</v>
      </c>
      <c r="G6" t="s">
        <v>4565</v>
      </c>
      <c r="H6" t="s">
        <v>321</v>
      </c>
      <c r="I6" t="s">
        <v>204</v>
      </c>
      <c r="J6" t="s">
        <v>204</v>
      </c>
      <c r="K6" t="s">
        <v>325</v>
      </c>
      <c r="L6" t="s">
        <v>340</v>
      </c>
      <c r="M6" t="s">
        <v>3488</v>
      </c>
      <c r="N6" t="s">
        <v>464</v>
      </c>
      <c r="O6" t="s">
        <v>4566</v>
      </c>
      <c r="P6" t="s">
        <v>339</v>
      </c>
      <c r="Q6" t="s">
        <v>1212</v>
      </c>
      <c r="R6" s="131">
        <v>58000</v>
      </c>
      <c r="S6" s="131">
        <v>1</v>
      </c>
      <c r="T6" s="131">
        <v>4828</v>
      </c>
      <c r="U6" s="131">
        <v>1</v>
      </c>
      <c r="V6" s="131">
        <v>3857</v>
      </c>
      <c r="W6" s="131">
        <v>186.21600000000001</v>
      </c>
      <c r="X6" s="132">
        <v>0.14865</v>
      </c>
      <c r="Y6" s="132">
        <v>1.4999999999999999E-4</v>
      </c>
    </row>
    <row r="7" spans="1:25">
      <c r="A7" t="s">
        <v>1213</v>
      </c>
      <c r="B7" t="s">
        <v>1217</v>
      </c>
      <c r="C7" t="s">
        <v>1831</v>
      </c>
      <c r="D7" t="s">
        <v>1832</v>
      </c>
      <c r="E7" t="s">
        <v>309</v>
      </c>
      <c r="F7" t="s">
        <v>4560</v>
      </c>
      <c r="G7" t="s">
        <v>4561</v>
      </c>
      <c r="H7" t="s">
        <v>321</v>
      </c>
      <c r="I7" t="s">
        <v>204</v>
      </c>
      <c r="J7" t="s">
        <v>204</v>
      </c>
      <c r="K7" t="s">
        <v>325</v>
      </c>
      <c r="L7" t="s">
        <v>340</v>
      </c>
      <c r="M7" t="s">
        <v>3902</v>
      </c>
      <c r="N7" t="s">
        <v>441</v>
      </c>
      <c r="O7" t="s">
        <v>1823</v>
      </c>
      <c r="P7" t="s">
        <v>339</v>
      </c>
      <c r="Q7" t="s">
        <v>1212</v>
      </c>
      <c r="R7" s="131">
        <v>8000</v>
      </c>
      <c r="S7" s="131">
        <v>1</v>
      </c>
      <c r="T7" s="131">
        <v>5418</v>
      </c>
      <c r="U7" s="131">
        <v>1</v>
      </c>
      <c r="V7" s="131">
        <v>524.6</v>
      </c>
      <c r="W7" s="131">
        <v>28.422999999999998</v>
      </c>
      <c r="X7" s="132">
        <v>2.2689999999999998E-2</v>
      </c>
      <c r="Y7" s="132">
        <v>2.0000000000000002E-5</v>
      </c>
    </row>
    <row r="8" spans="1:25">
      <c r="A8" t="s">
        <v>1213</v>
      </c>
      <c r="B8" t="s">
        <v>1217</v>
      </c>
      <c r="C8" t="s">
        <v>4567</v>
      </c>
      <c r="D8" t="s">
        <v>4568</v>
      </c>
      <c r="E8" t="s">
        <v>309</v>
      </c>
      <c r="F8" t="s">
        <v>4569</v>
      </c>
      <c r="G8" t="s">
        <v>4570</v>
      </c>
      <c r="H8" t="s">
        <v>321</v>
      </c>
      <c r="I8" t="s">
        <v>204</v>
      </c>
      <c r="J8" t="s">
        <v>204</v>
      </c>
      <c r="K8" t="s">
        <v>325</v>
      </c>
      <c r="L8" t="s">
        <v>340</v>
      </c>
      <c r="M8" t="s">
        <v>4571</v>
      </c>
      <c r="N8" t="s">
        <v>464</v>
      </c>
      <c r="O8" t="s">
        <v>4572</v>
      </c>
      <c r="P8" t="s">
        <v>339</v>
      </c>
      <c r="Q8" t="s">
        <v>1212</v>
      </c>
      <c r="R8" s="131">
        <v>2000</v>
      </c>
      <c r="S8" s="131">
        <v>1</v>
      </c>
      <c r="T8" s="131">
        <v>134175</v>
      </c>
      <c r="U8" s="131">
        <v>1</v>
      </c>
      <c r="V8" s="131">
        <v>20.7</v>
      </c>
      <c r="W8" s="131">
        <v>27.774000000000001</v>
      </c>
      <c r="X8" s="132">
        <v>2.2169999999999999E-2</v>
      </c>
      <c r="Y8" s="132">
        <v>2.0000000000000002E-5</v>
      </c>
    </row>
    <row r="9" spans="1:25">
      <c r="A9" t="s">
        <v>1213</v>
      </c>
      <c r="B9" t="s">
        <v>1217</v>
      </c>
      <c r="C9" t="s">
        <v>4573</v>
      </c>
      <c r="D9" t="s">
        <v>4574</v>
      </c>
      <c r="E9" t="s">
        <v>309</v>
      </c>
      <c r="F9" t="s">
        <v>4575</v>
      </c>
      <c r="G9" t="s">
        <v>4576</v>
      </c>
      <c r="H9" t="s">
        <v>321</v>
      </c>
      <c r="I9" t="s">
        <v>204</v>
      </c>
      <c r="J9" t="s">
        <v>204</v>
      </c>
      <c r="K9" t="s">
        <v>325</v>
      </c>
      <c r="L9" t="s">
        <v>340</v>
      </c>
      <c r="M9" t="s">
        <v>4577</v>
      </c>
      <c r="N9" t="s">
        <v>480</v>
      </c>
      <c r="O9" t="s">
        <v>3138</v>
      </c>
      <c r="P9" t="s">
        <v>339</v>
      </c>
      <c r="Q9" t="s">
        <v>1212</v>
      </c>
      <c r="R9" s="131">
        <v>1415</v>
      </c>
      <c r="S9" s="131">
        <v>1</v>
      </c>
      <c r="T9" s="131">
        <v>33507</v>
      </c>
      <c r="U9" s="131">
        <v>1</v>
      </c>
      <c r="V9" s="131">
        <v>35.1</v>
      </c>
      <c r="W9" s="131">
        <v>11.760999999999999</v>
      </c>
      <c r="X9" s="132">
        <v>9.3900000000000008E-3</v>
      </c>
      <c r="Y9" s="132">
        <v>1.0000000000000001E-5</v>
      </c>
    </row>
    <row r="10" spans="1:25">
      <c r="A10" t="s">
        <v>1213</v>
      </c>
      <c r="B10" t="s">
        <v>1217</v>
      </c>
      <c r="C10" t="s">
        <v>4578</v>
      </c>
      <c r="D10" t="s">
        <v>4579</v>
      </c>
      <c r="E10" t="s">
        <v>309</v>
      </c>
      <c r="F10" t="s">
        <v>4580</v>
      </c>
      <c r="G10" t="s">
        <v>4581</v>
      </c>
      <c r="H10" t="s">
        <v>321</v>
      </c>
      <c r="I10" t="s">
        <v>204</v>
      </c>
      <c r="J10" t="s">
        <v>204</v>
      </c>
      <c r="K10" t="s">
        <v>325</v>
      </c>
      <c r="L10" t="s">
        <v>340</v>
      </c>
      <c r="M10" t="s">
        <v>4582</v>
      </c>
      <c r="N10" t="s">
        <v>471</v>
      </c>
      <c r="O10" t="s">
        <v>4583</v>
      </c>
      <c r="P10" t="s">
        <v>339</v>
      </c>
      <c r="Q10" t="s">
        <v>1212</v>
      </c>
      <c r="R10" s="131">
        <v>280</v>
      </c>
      <c r="S10" s="131">
        <v>1</v>
      </c>
      <c r="T10" s="131">
        <v>23869.46</v>
      </c>
      <c r="U10" s="131">
        <v>1</v>
      </c>
      <c r="V10" s="131">
        <v>47</v>
      </c>
      <c r="W10" s="131">
        <v>11.218999999999999</v>
      </c>
      <c r="X10" s="132">
        <v>8.9599999999999992E-3</v>
      </c>
      <c r="Y10" s="132">
        <v>1.0000000000000001E-5</v>
      </c>
    </row>
    <row r="11" spans="1:25">
      <c r="A11" t="s">
        <v>1213</v>
      </c>
      <c r="B11" t="s">
        <v>1217</v>
      </c>
      <c r="C11" t="s">
        <v>4584</v>
      </c>
      <c r="D11" t="s">
        <v>4585</v>
      </c>
      <c r="E11" t="s">
        <v>309</v>
      </c>
      <c r="F11" t="s">
        <v>4586</v>
      </c>
      <c r="G11" t="s">
        <v>4587</v>
      </c>
      <c r="H11" t="s">
        <v>321</v>
      </c>
      <c r="I11" t="s">
        <v>204</v>
      </c>
      <c r="J11" t="s">
        <v>204</v>
      </c>
      <c r="K11" t="s">
        <v>325</v>
      </c>
      <c r="L11" t="s">
        <v>340</v>
      </c>
      <c r="M11" t="s">
        <v>4588</v>
      </c>
      <c r="N11" t="s">
        <v>480</v>
      </c>
      <c r="O11" t="s">
        <v>1959</v>
      </c>
      <c r="P11" t="s">
        <v>339</v>
      </c>
      <c r="Q11" t="s">
        <v>1212</v>
      </c>
      <c r="R11" s="131">
        <v>830</v>
      </c>
      <c r="S11" s="131">
        <v>1</v>
      </c>
      <c r="T11" s="131">
        <v>85800</v>
      </c>
      <c r="U11" s="131">
        <v>1</v>
      </c>
      <c r="V11" s="131">
        <v>8.8000000000000007</v>
      </c>
      <c r="W11" s="131">
        <v>7.55</v>
      </c>
      <c r="X11" s="132">
        <v>6.0299999999999998E-3</v>
      </c>
      <c r="Y11" s="132">
        <v>1.0000000000000001E-5</v>
      </c>
    </row>
    <row r="12" spans="1:25">
      <c r="A12" t="s">
        <v>1213</v>
      </c>
      <c r="B12" t="s">
        <v>1218</v>
      </c>
      <c r="C12" t="s">
        <v>2242</v>
      </c>
      <c r="D12" t="s">
        <v>2243</v>
      </c>
      <c r="E12" t="s">
        <v>309</v>
      </c>
      <c r="F12" t="s">
        <v>4562</v>
      </c>
      <c r="G12" t="s">
        <v>4563</v>
      </c>
      <c r="H12" t="s">
        <v>321</v>
      </c>
      <c r="I12" t="s">
        <v>204</v>
      </c>
      <c r="J12" t="s">
        <v>204</v>
      </c>
      <c r="K12" t="s">
        <v>325</v>
      </c>
      <c r="L12" t="s">
        <v>340</v>
      </c>
      <c r="M12" t="s">
        <v>3666</v>
      </c>
      <c r="N12" t="s">
        <v>464</v>
      </c>
      <c r="O12" t="s">
        <v>1795</v>
      </c>
      <c r="P12" t="s">
        <v>339</v>
      </c>
      <c r="Q12" t="s">
        <v>1212</v>
      </c>
      <c r="R12" s="131">
        <v>3264</v>
      </c>
      <c r="S12" s="131">
        <v>1</v>
      </c>
      <c r="T12" s="131">
        <v>65322</v>
      </c>
      <c r="U12" s="131">
        <v>1</v>
      </c>
      <c r="V12" s="131">
        <v>562.6</v>
      </c>
      <c r="W12" s="131">
        <v>367.50200000000001</v>
      </c>
      <c r="X12" s="132">
        <v>0.80705000000000005</v>
      </c>
      <c r="Y12" s="132">
        <v>1.23E-3</v>
      </c>
    </row>
    <row r="13" spans="1:25">
      <c r="A13" t="s">
        <v>1213</v>
      </c>
      <c r="B13" t="s">
        <v>1218</v>
      </c>
      <c r="C13" t="s">
        <v>1626</v>
      </c>
      <c r="D13" t="s">
        <v>1627</v>
      </c>
      <c r="E13" t="s">
        <v>309</v>
      </c>
      <c r="F13" t="s">
        <v>4557</v>
      </c>
      <c r="G13" t="s">
        <v>4558</v>
      </c>
      <c r="H13" t="s">
        <v>321</v>
      </c>
      <c r="I13" t="s">
        <v>204</v>
      </c>
      <c r="J13" t="s">
        <v>204</v>
      </c>
      <c r="K13" t="s">
        <v>325</v>
      </c>
      <c r="L13" t="s">
        <v>340</v>
      </c>
      <c r="M13" t="s">
        <v>3955</v>
      </c>
      <c r="N13" t="s">
        <v>465</v>
      </c>
      <c r="O13" t="s">
        <v>4559</v>
      </c>
      <c r="P13" t="s">
        <v>339</v>
      </c>
      <c r="Q13" t="s">
        <v>1212</v>
      </c>
      <c r="R13" s="131">
        <v>17000</v>
      </c>
      <c r="S13" s="131">
        <v>1</v>
      </c>
      <c r="T13" s="131">
        <v>4514</v>
      </c>
      <c r="U13" s="131">
        <v>1</v>
      </c>
      <c r="V13" s="131">
        <v>1390</v>
      </c>
      <c r="W13" s="131">
        <v>62.744999999999997</v>
      </c>
      <c r="X13" s="132">
        <v>0.13779</v>
      </c>
      <c r="Y13" s="132">
        <v>2.1000000000000001E-4</v>
      </c>
    </row>
    <row r="14" spans="1:25">
      <c r="A14" t="s">
        <v>1213</v>
      </c>
      <c r="B14" t="s">
        <v>1218</v>
      </c>
      <c r="C14" t="s">
        <v>4567</v>
      </c>
      <c r="D14" t="s">
        <v>4568</v>
      </c>
      <c r="E14" t="s">
        <v>309</v>
      </c>
      <c r="F14" t="s">
        <v>4569</v>
      </c>
      <c r="G14" t="s">
        <v>4570</v>
      </c>
      <c r="H14" t="s">
        <v>321</v>
      </c>
      <c r="I14" t="s">
        <v>204</v>
      </c>
      <c r="J14" t="s">
        <v>204</v>
      </c>
      <c r="K14" t="s">
        <v>325</v>
      </c>
      <c r="L14" t="s">
        <v>340</v>
      </c>
      <c r="M14" t="s">
        <v>4571</v>
      </c>
      <c r="N14" t="s">
        <v>464</v>
      </c>
      <c r="O14" t="s">
        <v>4572</v>
      </c>
      <c r="P14" t="s">
        <v>339</v>
      </c>
      <c r="Q14" t="s">
        <v>1212</v>
      </c>
      <c r="R14" s="131">
        <v>2000</v>
      </c>
      <c r="S14" s="131">
        <v>1</v>
      </c>
      <c r="T14" s="131">
        <v>61500</v>
      </c>
      <c r="U14" s="131">
        <v>1</v>
      </c>
      <c r="V14" s="131">
        <v>20.7</v>
      </c>
      <c r="W14" s="131">
        <v>12.731</v>
      </c>
      <c r="X14" s="132">
        <v>2.7959999999999999E-2</v>
      </c>
      <c r="Y14" s="132">
        <v>4.0000000000000003E-5</v>
      </c>
    </row>
    <row r="15" spans="1:25">
      <c r="A15" t="s">
        <v>1213</v>
      </c>
      <c r="B15" t="s">
        <v>1218</v>
      </c>
      <c r="C15" t="s">
        <v>4578</v>
      </c>
      <c r="D15" t="s">
        <v>4579</v>
      </c>
      <c r="E15" t="s">
        <v>309</v>
      </c>
      <c r="F15" t="s">
        <v>4580</v>
      </c>
      <c r="G15" t="s">
        <v>4581</v>
      </c>
      <c r="H15" t="s">
        <v>321</v>
      </c>
      <c r="I15" t="s">
        <v>204</v>
      </c>
      <c r="J15" t="s">
        <v>204</v>
      </c>
      <c r="K15" t="s">
        <v>325</v>
      </c>
      <c r="L15" t="s">
        <v>340</v>
      </c>
      <c r="M15" t="s">
        <v>4582</v>
      </c>
      <c r="N15" t="s">
        <v>471</v>
      </c>
      <c r="O15" t="s">
        <v>4583</v>
      </c>
      <c r="P15" t="s">
        <v>339</v>
      </c>
      <c r="Q15" t="s">
        <v>1212</v>
      </c>
      <c r="R15" s="131">
        <v>280</v>
      </c>
      <c r="S15" s="131">
        <v>1</v>
      </c>
      <c r="T15" s="131">
        <v>12559.88</v>
      </c>
      <c r="U15" s="131">
        <v>1</v>
      </c>
      <c r="V15" s="131">
        <v>47</v>
      </c>
      <c r="W15" s="131">
        <v>5.9029999999999996</v>
      </c>
      <c r="X15" s="132">
        <v>1.2959999999999999E-2</v>
      </c>
      <c r="Y15" s="132">
        <v>2.0000000000000002E-5</v>
      </c>
    </row>
    <row r="16" spans="1:25">
      <c r="A16" t="s">
        <v>1213</v>
      </c>
      <c r="B16" t="s">
        <v>1218</v>
      </c>
      <c r="C16" t="s">
        <v>4573</v>
      </c>
      <c r="D16" t="s">
        <v>4574</v>
      </c>
      <c r="E16" t="s">
        <v>309</v>
      </c>
      <c r="F16" t="s">
        <v>4575</v>
      </c>
      <c r="G16" t="s">
        <v>4576</v>
      </c>
      <c r="H16" t="s">
        <v>321</v>
      </c>
      <c r="I16" t="s">
        <v>204</v>
      </c>
      <c r="J16" t="s">
        <v>204</v>
      </c>
      <c r="K16" t="s">
        <v>325</v>
      </c>
      <c r="L16" t="s">
        <v>340</v>
      </c>
      <c r="M16" t="s">
        <v>4577</v>
      </c>
      <c r="N16" t="s">
        <v>480</v>
      </c>
      <c r="O16" t="s">
        <v>3138</v>
      </c>
      <c r="P16" t="s">
        <v>339</v>
      </c>
      <c r="Q16" t="s">
        <v>1212</v>
      </c>
      <c r="R16" s="131">
        <v>1415</v>
      </c>
      <c r="S16" s="131">
        <v>1</v>
      </c>
      <c r="T16" s="131">
        <v>11534</v>
      </c>
      <c r="U16" s="131">
        <v>1</v>
      </c>
      <c r="V16" s="131">
        <v>35.1</v>
      </c>
      <c r="W16" s="131">
        <v>4.048</v>
      </c>
      <c r="X16" s="132">
        <v>8.8900000000000003E-3</v>
      </c>
      <c r="Y16" s="132">
        <v>1.0000000000000001E-5</v>
      </c>
    </row>
    <row r="17" spans="1:25">
      <c r="A17" t="s">
        <v>1213</v>
      </c>
      <c r="B17" t="s">
        <v>1218</v>
      </c>
      <c r="C17" t="s">
        <v>4584</v>
      </c>
      <c r="D17" t="s">
        <v>4585</v>
      </c>
      <c r="E17" t="s">
        <v>309</v>
      </c>
      <c r="F17" t="s">
        <v>4586</v>
      </c>
      <c r="G17" t="s">
        <v>4587</v>
      </c>
      <c r="H17" t="s">
        <v>321</v>
      </c>
      <c r="I17" t="s">
        <v>204</v>
      </c>
      <c r="J17" t="s">
        <v>204</v>
      </c>
      <c r="K17" t="s">
        <v>325</v>
      </c>
      <c r="L17" t="s">
        <v>340</v>
      </c>
      <c r="M17" t="s">
        <v>4588</v>
      </c>
      <c r="N17" t="s">
        <v>480</v>
      </c>
      <c r="O17" t="s">
        <v>1959</v>
      </c>
      <c r="P17" t="s">
        <v>339</v>
      </c>
      <c r="Q17" t="s">
        <v>1212</v>
      </c>
      <c r="R17" s="131">
        <v>830</v>
      </c>
      <c r="S17" s="131">
        <v>1</v>
      </c>
      <c r="T17" s="131">
        <v>27650</v>
      </c>
      <c r="U17" s="131">
        <v>1</v>
      </c>
      <c r="V17" s="131">
        <v>8.8000000000000007</v>
      </c>
      <c r="W17" s="131">
        <v>2.4329999999999998</v>
      </c>
      <c r="X17" s="132">
        <v>5.3400000000000001E-3</v>
      </c>
      <c r="Y17" s="132">
        <v>1.0000000000000001E-5</v>
      </c>
    </row>
    <row r="18" spans="1:25">
      <c r="A18" t="s">
        <v>1213</v>
      </c>
      <c r="B18" t="s">
        <v>1227</v>
      </c>
      <c r="C18" t="s">
        <v>3728</v>
      </c>
      <c r="D18" t="s">
        <v>3729</v>
      </c>
      <c r="E18" t="s">
        <v>309</v>
      </c>
      <c r="F18" t="s">
        <v>4589</v>
      </c>
      <c r="G18" t="s">
        <v>4590</v>
      </c>
      <c r="H18" t="s">
        <v>321</v>
      </c>
      <c r="I18" t="s">
        <v>204</v>
      </c>
      <c r="J18" t="s">
        <v>204</v>
      </c>
      <c r="K18" t="s">
        <v>325</v>
      </c>
      <c r="L18" t="s">
        <v>340</v>
      </c>
      <c r="M18" t="s">
        <v>3730</v>
      </c>
      <c r="N18" t="s">
        <v>451</v>
      </c>
      <c r="O18" t="s">
        <v>4591</v>
      </c>
      <c r="P18" t="s">
        <v>339</v>
      </c>
      <c r="Q18" t="s">
        <v>1212</v>
      </c>
      <c r="R18" s="131">
        <v>610</v>
      </c>
      <c r="S18" s="131">
        <v>1</v>
      </c>
      <c r="T18" s="131">
        <v>182950</v>
      </c>
      <c r="U18" s="131">
        <v>1</v>
      </c>
      <c r="V18" s="131">
        <v>158</v>
      </c>
      <c r="W18" s="131">
        <v>289.06099999999998</v>
      </c>
      <c r="X18" s="132">
        <v>1</v>
      </c>
      <c r="Y18" s="132">
        <v>1E-4</v>
      </c>
    </row>
    <row r="19" spans="1:25">
      <c r="A19" t="s">
        <v>1213</v>
      </c>
      <c r="B19" t="s">
        <v>1237</v>
      </c>
      <c r="C19" t="s">
        <v>3728</v>
      </c>
      <c r="D19" t="s">
        <v>3729</v>
      </c>
      <c r="E19" t="s">
        <v>309</v>
      </c>
      <c r="F19" t="s">
        <v>4589</v>
      </c>
      <c r="G19" t="s">
        <v>4590</v>
      </c>
      <c r="H19" t="s">
        <v>321</v>
      </c>
      <c r="I19" t="s">
        <v>204</v>
      </c>
      <c r="J19" t="s">
        <v>204</v>
      </c>
      <c r="K19" t="s">
        <v>325</v>
      </c>
      <c r="L19" t="s">
        <v>340</v>
      </c>
      <c r="M19" t="s">
        <v>3730</v>
      </c>
      <c r="N19" t="s">
        <v>451</v>
      </c>
      <c r="O19" t="s">
        <v>4591</v>
      </c>
      <c r="P19" t="s">
        <v>339</v>
      </c>
      <c r="Q19" t="s">
        <v>1212</v>
      </c>
      <c r="R19" s="131">
        <v>610</v>
      </c>
      <c r="S19" s="131">
        <v>1</v>
      </c>
      <c r="T19" s="131">
        <v>10550</v>
      </c>
      <c r="U19" s="131">
        <v>1</v>
      </c>
      <c r="V19" s="131">
        <v>158</v>
      </c>
      <c r="W19" s="131">
        <v>16.669</v>
      </c>
      <c r="X19" s="132">
        <v>1</v>
      </c>
      <c r="Y19" s="132">
        <v>2.5000000000000001E-4</v>
      </c>
    </row>
    <row r="20" spans="1:25">
      <c r="A20" t="s">
        <v>1213</v>
      </c>
      <c r="B20" t="s">
        <v>1242</v>
      </c>
      <c r="C20" t="s">
        <v>3728</v>
      </c>
      <c r="D20" t="s">
        <v>3729</v>
      </c>
      <c r="E20" t="s">
        <v>309</v>
      </c>
      <c r="F20" t="s">
        <v>4589</v>
      </c>
      <c r="G20" t="s">
        <v>4590</v>
      </c>
      <c r="H20" t="s">
        <v>321</v>
      </c>
      <c r="I20" t="s">
        <v>204</v>
      </c>
      <c r="J20" t="s">
        <v>204</v>
      </c>
      <c r="K20" t="s">
        <v>325</v>
      </c>
      <c r="L20" t="s">
        <v>340</v>
      </c>
      <c r="M20" t="s">
        <v>3730</v>
      </c>
      <c r="N20" t="s">
        <v>451</v>
      </c>
      <c r="O20" t="s">
        <v>4591</v>
      </c>
      <c r="P20" t="s">
        <v>339</v>
      </c>
      <c r="Q20" t="s">
        <v>1212</v>
      </c>
      <c r="R20" s="131">
        <v>610</v>
      </c>
      <c r="S20" s="131">
        <v>1</v>
      </c>
      <c r="T20" s="131">
        <v>99450</v>
      </c>
      <c r="U20" s="131">
        <v>1</v>
      </c>
      <c r="V20" s="131">
        <v>158</v>
      </c>
      <c r="W20" s="131">
        <v>157.131</v>
      </c>
      <c r="X20" s="132">
        <v>0.98387999999999998</v>
      </c>
      <c r="Y20" s="132">
        <v>3.8000000000000002E-4</v>
      </c>
    </row>
    <row r="21" spans="1:25" customFormat="1">
      <c r="A21" t="s">
        <v>1213</v>
      </c>
      <c r="B21" t="s">
        <v>1242</v>
      </c>
      <c r="C21" t="s">
        <v>4592</v>
      </c>
      <c r="D21" t="s">
        <v>4593</v>
      </c>
      <c r="E21" t="s">
        <v>309</v>
      </c>
      <c r="F21" t="s">
        <v>4594</v>
      </c>
      <c r="G21" t="s">
        <v>4595</v>
      </c>
      <c r="H21" t="s">
        <v>321</v>
      </c>
      <c r="I21" t="s">
        <v>204</v>
      </c>
      <c r="J21" t="s">
        <v>204</v>
      </c>
      <c r="K21" t="s">
        <v>325</v>
      </c>
      <c r="L21" t="s">
        <v>340</v>
      </c>
      <c r="M21" t="s">
        <v>4596</v>
      </c>
      <c r="N21" t="s">
        <v>439</v>
      </c>
      <c r="O21" t="s">
        <v>4572</v>
      </c>
      <c r="P21" t="s">
        <v>339</v>
      </c>
      <c r="Q21" t="s">
        <v>1212</v>
      </c>
      <c r="R21" s="131">
        <v>840</v>
      </c>
      <c r="S21" s="131">
        <v>1</v>
      </c>
      <c r="T21" s="131">
        <v>88800</v>
      </c>
      <c r="U21" s="131">
        <v>1</v>
      </c>
      <c r="V21" s="131">
        <v>2.9</v>
      </c>
      <c r="W21" s="131">
        <v>2.5750000000000002</v>
      </c>
      <c r="X21" s="132">
        <v>1.6119999999999999E-2</v>
      </c>
      <c r="Y21" s="132">
        <v>1.0000000000000001E-5</v>
      </c>
    </row>
    <row r="22" spans="1:25">
      <c r="A22" t="s">
        <v>1213</v>
      </c>
      <c r="B22" t="s">
        <v>1243</v>
      </c>
      <c r="C22" t="s">
        <v>3728</v>
      </c>
      <c r="D22" t="s">
        <v>3729</v>
      </c>
      <c r="E22" t="s">
        <v>309</v>
      </c>
      <c r="F22" t="s">
        <v>4589</v>
      </c>
      <c r="G22" t="s">
        <v>4590</v>
      </c>
      <c r="H22" t="s">
        <v>321</v>
      </c>
      <c r="I22" t="s">
        <v>204</v>
      </c>
      <c r="J22" t="s">
        <v>204</v>
      </c>
      <c r="K22" t="s">
        <v>325</v>
      </c>
      <c r="L22" t="s">
        <v>340</v>
      </c>
      <c r="M22" t="s">
        <v>3730</v>
      </c>
      <c r="N22" t="s">
        <v>451</v>
      </c>
      <c r="O22" t="s">
        <v>4591</v>
      </c>
      <c r="P22" t="s">
        <v>339</v>
      </c>
      <c r="Q22" t="s">
        <v>1212</v>
      </c>
      <c r="R22" s="131">
        <v>610</v>
      </c>
      <c r="S22" s="131">
        <v>1</v>
      </c>
      <c r="T22" s="131">
        <v>422850</v>
      </c>
      <c r="U22" s="131">
        <v>1</v>
      </c>
      <c r="V22" s="131">
        <v>158</v>
      </c>
      <c r="W22" s="131">
        <v>668.10299999999995</v>
      </c>
      <c r="X22" s="132">
        <v>1</v>
      </c>
      <c r="Y22" s="132">
        <v>1.4999999999999999E-4</v>
      </c>
    </row>
    <row r="23" spans="1:25">
      <c r="A23" t="s">
        <v>1213</v>
      </c>
      <c r="B23" t="s">
        <v>1247</v>
      </c>
      <c r="C23" t="s">
        <v>1626</v>
      </c>
      <c r="D23" t="s">
        <v>1627</v>
      </c>
      <c r="E23" t="s">
        <v>309</v>
      </c>
      <c r="F23" t="s">
        <v>4557</v>
      </c>
      <c r="G23" t="s">
        <v>4558</v>
      </c>
      <c r="H23" t="s">
        <v>321</v>
      </c>
      <c r="I23" t="s">
        <v>204</v>
      </c>
      <c r="J23" t="s">
        <v>204</v>
      </c>
      <c r="K23" t="s">
        <v>325</v>
      </c>
      <c r="L23" t="s">
        <v>340</v>
      </c>
      <c r="M23" t="s">
        <v>3955</v>
      </c>
      <c r="N23" t="s">
        <v>465</v>
      </c>
      <c r="O23" t="s">
        <v>4559</v>
      </c>
      <c r="P23" t="s">
        <v>339</v>
      </c>
      <c r="Q23" t="s">
        <v>1212</v>
      </c>
      <c r="R23" s="131">
        <v>17000</v>
      </c>
      <c r="S23" s="131">
        <v>1</v>
      </c>
      <c r="T23" s="131">
        <v>740</v>
      </c>
      <c r="U23" s="131">
        <v>1</v>
      </c>
      <c r="V23" s="131">
        <v>1390</v>
      </c>
      <c r="W23" s="131">
        <v>10.286</v>
      </c>
      <c r="X23" s="132">
        <v>0.46178000000000002</v>
      </c>
      <c r="Y23" s="132">
        <v>3.0000000000000001E-5</v>
      </c>
    </row>
    <row r="24" spans="1:25">
      <c r="A24" t="s">
        <v>1213</v>
      </c>
      <c r="B24" t="s">
        <v>1247</v>
      </c>
      <c r="C24" t="s">
        <v>2924</v>
      </c>
      <c r="D24" t="s">
        <v>2925</v>
      </c>
      <c r="E24" t="s">
        <v>309</v>
      </c>
      <c r="F24" t="s">
        <v>4597</v>
      </c>
      <c r="G24" t="s">
        <v>4598</v>
      </c>
      <c r="H24" t="s">
        <v>321</v>
      </c>
      <c r="I24" t="s">
        <v>204</v>
      </c>
      <c r="J24" t="s">
        <v>204</v>
      </c>
      <c r="K24" t="s">
        <v>325</v>
      </c>
      <c r="L24" t="s">
        <v>340</v>
      </c>
      <c r="M24" t="s">
        <v>3933</v>
      </c>
      <c r="N24" t="s">
        <v>464</v>
      </c>
      <c r="O24" t="s">
        <v>4599</v>
      </c>
      <c r="P24" t="s">
        <v>339</v>
      </c>
      <c r="Q24" t="s">
        <v>1212</v>
      </c>
      <c r="R24" s="131">
        <v>200</v>
      </c>
      <c r="S24" s="131">
        <v>1</v>
      </c>
      <c r="T24" s="131">
        <v>39000</v>
      </c>
      <c r="U24" s="131">
        <v>1</v>
      </c>
      <c r="V24" s="131">
        <v>25.4</v>
      </c>
      <c r="W24" s="131">
        <v>9.9060000000000006</v>
      </c>
      <c r="X24" s="132">
        <v>0.44472</v>
      </c>
      <c r="Y24" s="132">
        <v>3.0000000000000001E-5</v>
      </c>
    </row>
    <row r="25" spans="1:25">
      <c r="A25" t="s">
        <v>1213</v>
      </c>
      <c r="B25" t="s">
        <v>1247</v>
      </c>
      <c r="C25" t="s">
        <v>2973</v>
      </c>
      <c r="D25" t="s">
        <v>2974</v>
      </c>
      <c r="E25" t="s">
        <v>309</v>
      </c>
      <c r="F25" t="s">
        <v>4600</v>
      </c>
      <c r="G25" t="s">
        <v>4601</v>
      </c>
      <c r="H25" t="s">
        <v>321</v>
      </c>
      <c r="I25" t="s">
        <v>204</v>
      </c>
      <c r="J25" t="s">
        <v>204</v>
      </c>
      <c r="K25" t="s">
        <v>325</v>
      </c>
      <c r="L25" t="s">
        <v>340</v>
      </c>
      <c r="M25" t="s">
        <v>4602</v>
      </c>
      <c r="N25" t="s">
        <v>451</v>
      </c>
      <c r="O25" t="s">
        <v>3455</v>
      </c>
      <c r="P25" t="s">
        <v>339</v>
      </c>
      <c r="Q25" t="s">
        <v>1212</v>
      </c>
      <c r="R25" s="131">
        <v>100</v>
      </c>
      <c r="S25" s="131">
        <v>1</v>
      </c>
      <c r="T25" s="131">
        <v>104000</v>
      </c>
      <c r="U25" s="131">
        <v>1</v>
      </c>
      <c r="V25" s="131">
        <v>1.7</v>
      </c>
      <c r="W25" s="131">
        <v>1.768</v>
      </c>
      <c r="X25" s="132">
        <v>7.9369999999999996E-2</v>
      </c>
      <c r="Y25" s="132">
        <v>1.0000000000000001E-5</v>
      </c>
    </row>
    <row r="26" spans="1:25">
      <c r="A26" t="s">
        <v>1213</v>
      </c>
      <c r="B26" t="s">
        <v>1247</v>
      </c>
      <c r="C26" t="s">
        <v>1831</v>
      </c>
      <c r="D26" t="s">
        <v>1832</v>
      </c>
      <c r="E26" t="s">
        <v>309</v>
      </c>
      <c r="F26" t="s">
        <v>4560</v>
      </c>
      <c r="G26" t="s">
        <v>4561</v>
      </c>
      <c r="H26" t="s">
        <v>321</v>
      </c>
      <c r="I26" t="s">
        <v>204</v>
      </c>
      <c r="J26" t="s">
        <v>204</v>
      </c>
      <c r="K26" t="s">
        <v>325</v>
      </c>
      <c r="L26" t="s">
        <v>340</v>
      </c>
      <c r="M26" t="s">
        <v>3902</v>
      </c>
      <c r="N26" t="s">
        <v>441</v>
      </c>
      <c r="O26" t="s">
        <v>1823</v>
      </c>
      <c r="P26" t="s">
        <v>339</v>
      </c>
      <c r="Q26" t="s">
        <v>1212</v>
      </c>
      <c r="R26" s="131">
        <v>8000</v>
      </c>
      <c r="S26" s="131">
        <v>1</v>
      </c>
      <c r="T26" s="131">
        <v>60</v>
      </c>
      <c r="U26" s="131">
        <v>1</v>
      </c>
      <c r="V26" s="131">
        <v>524.6</v>
      </c>
      <c r="W26" s="131">
        <v>0.315</v>
      </c>
      <c r="X26" s="132">
        <v>1.413E-2</v>
      </c>
      <c r="Y26" s="132">
        <v>0</v>
      </c>
    </row>
    <row r="27" spans="1:25">
      <c r="A27" t="s">
        <v>1213</v>
      </c>
      <c r="B27" t="s">
        <v>1248</v>
      </c>
      <c r="C27" t="s">
        <v>2924</v>
      </c>
      <c r="D27" t="s">
        <v>2925</v>
      </c>
      <c r="E27" t="s">
        <v>309</v>
      </c>
      <c r="F27" t="s">
        <v>4597</v>
      </c>
      <c r="G27" t="s">
        <v>4598</v>
      </c>
      <c r="H27" t="s">
        <v>321</v>
      </c>
      <c r="I27" t="s">
        <v>204</v>
      </c>
      <c r="J27" t="s">
        <v>204</v>
      </c>
      <c r="K27" t="s">
        <v>325</v>
      </c>
      <c r="L27" t="s">
        <v>340</v>
      </c>
      <c r="M27" t="s">
        <v>3933</v>
      </c>
      <c r="N27" t="s">
        <v>464</v>
      </c>
      <c r="O27" t="s">
        <v>4599</v>
      </c>
      <c r="P27" t="s">
        <v>339</v>
      </c>
      <c r="Q27" t="s">
        <v>1212</v>
      </c>
      <c r="R27" s="131">
        <v>200</v>
      </c>
      <c r="S27" s="131">
        <v>1</v>
      </c>
      <c r="T27" s="131">
        <v>26000</v>
      </c>
      <c r="U27" s="131">
        <v>1</v>
      </c>
      <c r="V27" s="131">
        <v>25.4</v>
      </c>
      <c r="W27" s="131">
        <v>6.6040000000000001</v>
      </c>
      <c r="X27" s="132">
        <v>0.44322</v>
      </c>
      <c r="Y27" s="132">
        <v>1.0000000000000001E-5</v>
      </c>
    </row>
    <row r="28" spans="1:25">
      <c r="A28" t="s">
        <v>1213</v>
      </c>
      <c r="B28" t="s">
        <v>1248</v>
      </c>
      <c r="C28" t="s">
        <v>1626</v>
      </c>
      <c r="D28" t="s">
        <v>1627</v>
      </c>
      <c r="E28" t="s">
        <v>309</v>
      </c>
      <c r="F28" t="s">
        <v>4557</v>
      </c>
      <c r="G28" t="s">
        <v>4558</v>
      </c>
      <c r="H28" t="s">
        <v>321</v>
      </c>
      <c r="I28" t="s">
        <v>204</v>
      </c>
      <c r="J28" t="s">
        <v>204</v>
      </c>
      <c r="K28" t="s">
        <v>325</v>
      </c>
      <c r="L28" t="s">
        <v>340</v>
      </c>
      <c r="M28" t="s">
        <v>3955</v>
      </c>
      <c r="N28" t="s">
        <v>465</v>
      </c>
      <c r="O28" t="s">
        <v>4559</v>
      </c>
      <c r="P28" t="s">
        <v>339</v>
      </c>
      <c r="Q28" t="s">
        <v>1212</v>
      </c>
      <c r="R28" s="131">
        <v>17000</v>
      </c>
      <c r="S28" s="131">
        <v>1</v>
      </c>
      <c r="T28" s="131">
        <v>370</v>
      </c>
      <c r="U28" s="131">
        <v>1</v>
      </c>
      <c r="V28" s="131">
        <v>1390</v>
      </c>
      <c r="W28" s="131">
        <v>5.1429999999999998</v>
      </c>
      <c r="X28" s="132">
        <v>0.34516999999999998</v>
      </c>
      <c r="Y28" s="132">
        <v>1.0000000000000001E-5</v>
      </c>
    </row>
    <row r="29" spans="1:25">
      <c r="A29" t="s">
        <v>1213</v>
      </c>
      <c r="B29" t="s">
        <v>1248</v>
      </c>
      <c r="C29" t="s">
        <v>4578</v>
      </c>
      <c r="D29" t="s">
        <v>4579</v>
      </c>
      <c r="E29" t="s">
        <v>309</v>
      </c>
      <c r="F29" t="s">
        <v>4580</v>
      </c>
      <c r="G29" t="s">
        <v>4581</v>
      </c>
      <c r="H29" t="s">
        <v>321</v>
      </c>
      <c r="I29" t="s">
        <v>204</v>
      </c>
      <c r="J29" t="s">
        <v>204</v>
      </c>
      <c r="K29" t="s">
        <v>325</v>
      </c>
      <c r="L29" t="s">
        <v>340</v>
      </c>
      <c r="M29" t="s">
        <v>4582</v>
      </c>
      <c r="N29" t="s">
        <v>471</v>
      </c>
      <c r="O29" t="s">
        <v>4583</v>
      </c>
      <c r="P29" t="s">
        <v>339</v>
      </c>
      <c r="Q29" t="s">
        <v>1212</v>
      </c>
      <c r="R29" s="131">
        <v>280</v>
      </c>
      <c r="S29" s="131">
        <v>1</v>
      </c>
      <c r="T29" s="131">
        <v>4787.5600000000004</v>
      </c>
      <c r="U29" s="131">
        <v>1</v>
      </c>
      <c r="V29" s="131">
        <v>47</v>
      </c>
      <c r="W29" s="131">
        <v>2.25</v>
      </c>
      <c r="X29" s="132">
        <v>0.15101999999999999</v>
      </c>
      <c r="Y29" s="132">
        <v>0</v>
      </c>
    </row>
    <row r="30" spans="1:25">
      <c r="A30" t="s">
        <v>1213</v>
      </c>
      <c r="B30" t="s">
        <v>1248</v>
      </c>
      <c r="C30" t="s">
        <v>2973</v>
      </c>
      <c r="D30" t="s">
        <v>2974</v>
      </c>
      <c r="E30" t="s">
        <v>309</v>
      </c>
      <c r="F30" t="s">
        <v>4600</v>
      </c>
      <c r="G30" t="s">
        <v>4601</v>
      </c>
      <c r="H30" t="s">
        <v>321</v>
      </c>
      <c r="I30" t="s">
        <v>204</v>
      </c>
      <c r="J30" t="s">
        <v>204</v>
      </c>
      <c r="K30" t="s">
        <v>325</v>
      </c>
      <c r="L30" t="s">
        <v>340</v>
      </c>
      <c r="M30" t="s">
        <v>4602</v>
      </c>
      <c r="N30" t="s">
        <v>451</v>
      </c>
      <c r="O30" t="s">
        <v>3455</v>
      </c>
      <c r="P30" t="s">
        <v>339</v>
      </c>
      <c r="Q30" t="s">
        <v>1212</v>
      </c>
      <c r="R30" s="131">
        <v>100</v>
      </c>
      <c r="S30" s="131">
        <v>1</v>
      </c>
      <c r="T30" s="131">
        <v>34600</v>
      </c>
      <c r="U30" s="131">
        <v>1</v>
      </c>
      <c r="V30" s="131">
        <v>1.7</v>
      </c>
      <c r="W30" s="131">
        <v>0.58799999999999997</v>
      </c>
      <c r="X30" s="132">
        <v>3.9480000000000001E-2</v>
      </c>
      <c r="Y30" s="132">
        <v>0</v>
      </c>
    </row>
    <row r="31" spans="1:25">
      <c r="A31" t="s">
        <v>1213</v>
      </c>
      <c r="B31" t="s">
        <v>1248</v>
      </c>
      <c r="C31" t="s">
        <v>1831</v>
      </c>
      <c r="D31" t="s">
        <v>1832</v>
      </c>
      <c r="E31" t="s">
        <v>309</v>
      </c>
      <c r="F31" t="s">
        <v>4560</v>
      </c>
      <c r="G31" t="s">
        <v>4561</v>
      </c>
      <c r="H31" t="s">
        <v>321</v>
      </c>
      <c r="I31" t="s">
        <v>204</v>
      </c>
      <c r="J31" t="s">
        <v>204</v>
      </c>
      <c r="K31" t="s">
        <v>325</v>
      </c>
      <c r="L31" t="s">
        <v>340</v>
      </c>
      <c r="M31" t="s">
        <v>3902</v>
      </c>
      <c r="N31" t="s">
        <v>441</v>
      </c>
      <c r="O31" t="s">
        <v>1823</v>
      </c>
      <c r="P31" t="s">
        <v>339</v>
      </c>
      <c r="Q31" t="s">
        <v>1212</v>
      </c>
      <c r="R31" s="131">
        <v>8000</v>
      </c>
      <c r="S31" s="131">
        <v>1</v>
      </c>
      <c r="T31" s="131">
        <v>60</v>
      </c>
      <c r="U31" s="131">
        <v>1</v>
      </c>
      <c r="V31" s="131">
        <v>524.6</v>
      </c>
      <c r="W31" s="131">
        <v>0.315</v>
      </c>
      <c r="X31" s="132">
        <v>2.112E-2</v>
      </c>
      <c r="Y31" s="132">
        <v>0</v>
      </c>
    </row>
    <row r="32" spans="1:25">
      <c r="A32" t="s">
        <v>1213</v>
      </c>
      <c r="B32" t="s">
        <v>1250</v>
      </c>
      <c r="C32" t="s">
        <v>2924</v>
      </c>
      <c r="D32" t="s">
        <v>2925</v>
      </c>
      <c r="E32" t="s">
        <v>309</v>
      </c>
      <c r="F32" t="s">
        <v>4597</v>
      </c>
      <c r="G32" t="s">
        <v>4598</v>
      </c>
      <c r="H32" t="s">
        <v>321</v>
      </c>
      <c r="I32" t="s">
        <v>204</v>
      </c>
      <c r="J32" t="s">
        <v>204</v>
      </c>
      <c r="K32" t="s">
        <v>325</v>
      </c>
      <c r="L32" t="s">
        <v>340</v>
      </c>
      <c r="M32" t="s">
        <v>3933</v>
      </c>
      <c r="N32" t="s">
        <v>464</v>
      </c>
      <c r="O32" t="s">
        <v>4599</v>
      </c>
      <c r="P32" t="s">
        <v>339</v>
      </c>
      <c r="Q32" t="s">
        <v>1212</v>
      </c>
      <c r="R32" s="131">
        <v>200</v>
      </c>
      <c r="S32" s="131">
        <v>1</v>
      </c>
      <c r="T32" s="131">
        <v>1230250</v>
      </c>
      <c r="U32" s="131">
        <v>1</v>
      </c>
      <c r="V32" s="131">
        <v>25.4</v>
      </c>
      <c r="W32" s="131">
        <v>312.48399999999998</v>
      </c>
      <c r="X32" s="132">
        <v>0.54745999999999995</v>
      </c>
      <c r="Y32" s="132">
        <v>9.0000000000000006E-5</v>
      </c>
    </row>
    <row r="33" spans="1:25">
      <c r="A33" t="s">
        <v>1213</v>
      </c>
      <c r="B33" t="s">
        <v>1250</v>
      </c>
      <c r="C33" t="s">
        <v>1626</v>
      </c>
      <c r="D33" t="s">
        <v>1627</v>
      </c>
      <c r="E33" t="s">
        <v>309</v>
      </c>
      <c r="F33" t="s">
        <v>4557</v>
      </c>
      <c r="G33" t="s">
        <v>4558</v>
      </c>
      <c r="H33" t="s">
        <v>321</v>
      </c>
      <c r="I33" t="s">
        <v>204</v>
      </c>
      <c r="J33" t="s">
        <v>204</v>
      </c>
      <c r="K33" t="s">
        <v>325</v>
      </c>
      <c r="L33" t="s">
        <v>340</v>
      </c>
      <c r="M33" t="s">
        <v>3955</v>
      </c>
      <c r="N33" t="s">
        <v>465</v>
      </c>
      <c r="O33" t="s">
        <v>4559</v>
      </c>
      <c r="P33" t="s">
        <v>339</v>
      </c>
      <c r="Q33" t="s">
        <v>1212</v>
      </c>
      <c r="R33" s="131">
        <v>17000</v>
      </c>
      <c r="S33" s="131">
        <v>1</v>
      </c>
      <c r="T33" s="131">
        <v>15244</v>
      </c>
      <c r="U33" s="131">
        <v>1</v>
      </c>
      <c r="V33" s="131">
        <v>1390</v>
      </c>
      <c r="W33" s="131">
        <v>211.892</v>
      </c>
      <c r="X33" s="132">
        <v>0.37121999999999999</v>
      </c>
      <c r="Y33" s="132">
        <v>6.0000000000000002E-5</v>
      </c>
    </row>
    <row r="34" spans="1:25">
      <c r="A34" t="s">
        <v>1213</v>
      </c>
      <c r="B34" t="s">
        <v>1250</v>
      </c>
      <c r="C34" t="s">
        <v>2973</v>
      </c>
      <c r="D34" t="s">
        <v>2974</v>
      </c>
      <c r="E34" t="s">
        <v>309</v>
      </c>
      <c r="F34" t="s">
        <v>4600</v>
      </c>
      <c r="G34" t="s">
        <v>4601</v>
      </c>
      <c r="H34" t="s">
        <v>321</v>
      </c>
      <c r="I34" t="s">
        <v>204</v>
      </c>
      <c r="J34" t="s">
        <v>204</v>
      </c>
      <c r="K34" t="s">
        <v>325</v>
      </c>
      <c r="L34" t="s">
        <v>340</v>
      </c>
      <c r="M34" t="s">
        <v>4602</v>
      </c>
      <c r="N34" t="s">
        <v>451</v>
      </c>
      <c r="O34" t="s">
        <v>3455</v>
      </c>
      <c r="P34" t="s">
        <v>339</v>
      </c>
      <c r="Q34" t="s">
        <v>1212</v>
      </c>
      <c r="R34" s="131">
        <v>100</v>
      </c>
      <c r="S34" s="131">
        <v>1</v>
      </c>
      <c r="T34" s="131">
        <v>1596600</v>
      </c>
      <c r="U34" s="131">
        <v>1</v>
      </c>
      <c r="V34" s="131">
        <v>1.7</v>
      </c>
      <c r="W34" s="131">
        <v>27.141999999999999</v>
      </c>
      <c r="X34" s="132">
        <v>4.7550000000000002E-2</v>
      </c>
      <c r="Y34" s="132">
        <v>1.0000000000000001E-5</v>
      </c>
    </row>
    <row r="35" spans="1:25">
      <c r="A35" t="s">
        <v>1213</v>
      </c>
      <c r="B35" t="s">
        <v>1250</v>
      </c>
      <c r="C35" t="s">
        <v>1831</v>
      </c>
      <c r="D35" t="s">
        <v>1832</v>
      </c>
      <c r="E35" t="s">
        <v>309</v>
      </c>
      <c r="F35" t="s">
        <v>4560</v>
      </c>
      <c r="G35" t="s">
        <v>4561</v>
      </c>
      <c r="H35" t="s">
        <v>321</v>
      </c>
      <c r="I35" t="s">
        <v>204</v>
      </c>
      <c r="J35" t="s">
        <v>204</v>
      </c>
      <c r="K35" t="s">
        <v>325</v>
      </c>
      <c r="L35" t="s">
        <v>340</v>
      </c>
      <c r="M35" t="s">
        <v>3902</v>
      </c>
      <c r="N35" t="s">
        <v>441</v>
      </c>
      <c r="O35" t="s">
        <v>1823</v>
      </c>
      <c r="P35" t="s">
        <v>339</v>
      </c>
      <c r="Q35" t="s">
        <v>1212</v>
      </c>
      <c r="R35" s="131">
        <v>8000</v>
      </c>
      <c r="S35" s="131">
        <v>1</v>
      </c>
      <c r="T35" s="131">
        <v>2838</v>
      </c>
      <c r="U35" s="131">
        <v>1</v>
      </c>
      <c r="V35" s="131">
        <v>524.6</v>
      </c>
      <c r="W35" s="131">
        <v>14.888</v>
      </c>
      <c r="X35" s="132">
        <v>2.6079999999999999E-2</v>
      </c>
      <c r="Y35" s="132">
        <v>0</v>
      </c>
    </row>
    <row r="36" spans="1:25">
      <c r="A36" t="s">
        <v>1213</v>
      </c>
      <c r="B36" t="s">
        <v>1250</v>
      </c>
      <c r="C36" t="s">
        <v>4578</v>
      </c>
      <c r="D36" t="s">
        <v>4579</v>
      </c>
      <c r="E36" t="s">
        <v>309</v>
      </c>
      <c r="F36" t="s">
        <v>4580</v>
      </c>
      <c r="G36" t="s">
        <v>4581</v>
      </c>
      <c r="H36" t="s">
        <v>321</v>
      </c>
      <c r="I36" t="s">
        <v>204</v>
      </c>
      <c r="J36" t="s">
        <v>204</v>
      </c>
      <c r="K36" t="s">
        <v>325</v>
      </c>
      <c r="L36" t="s">
        <v>340</v>
      </c>
      <c r="M36" t="s">
        <v>4582</v>
      </c>
      <c r="N36" t="s">
        <v>471</v>
      </c>
      <c r="O36" t="s">
        <v>4583</v>
      </c>
      <c r="P36" t="s">
        <v>339</v>
      </c>
      <c r="Q36" t="s">
        <v>1212</v>
      </c>
      <c r="R36" s="131">
        <v>280</v>
      </c>
      <c r="S36" s="131">
        <v>1</v>
      </c>
      <c r="T36" s="131">
        <v>9334.86</v>
      </c>
      <c r="U36" s="131">
        <v>1</v>
      </c>
      <c r="V36" s="131">
        <v>47</v>
      </c>
      <c r="W36" s="131">
        <v>4.3869999999999996</v>
      </c>
      <c r="X36" s="132">
        <v>7.6899999999999998E-3</v>
      </c>
      <c r="Y36" s="132">
        <v>0</v>
      </c>
    </row>
    <row r="37" spans="1:25">
      <c r="A37" t="s">
        <v>1213</v>
      </c>
      <c r="B37" t="s">
        <v>1252</v>
      </c>
      <c r="C37" t="s">
        <v>3728</v>
      </c>
      <c r="D37" t="s">
        <v>3729</v>
      </c>
      <c r="E37" t="s">
        <v>309</v>
      </c>
      <c r="F37" t="s">
        <v>4589</v>
      </c>
      <c r="G37" t="s">
        <v>4590</v>
      </c>
      <c r="H37" t="s">
        <v>321</v>
      </c>
      <c r="I37" t="s">
        <v>204</v>
      </c>
      <c r="J37" t="s">
        <v>204</v>
      </c>
      <c r="K37" t="s">
        <v>325</v>
      </c>
      <c r="L37" t="s">
        <v>340</v>
      </c>
      <c r="M37" t="s">
        <v>3730</v>
      </c>
      <c r="N37" t="s">
        <v>451</v>
      </c>
      <c r="O37" t="s">
        <v>4591</v>
      </c>
      <c r="P37" t="s">
        <v>339</v>
      </c>
      <c r="Q37" t="s">
        <v>1212</v>
      </c>
      <c r="R37" s="131">
        <v>610</v>
      </c>
      <c r="S37" s="131">
        <v>1</v>
      </c>
      <c r="T37" s="131">
        <v>24500</v>
      </c>
      <c r="U37" s="131">
        <v>1</v>
      </c>
      <c r="V37" s="131">
        <v>158</v>
      </c>
      <c r="W37" s="131">
        <v>38.71</v>
      </c>
      <c r="X37" s="132">
        <v>1</v>
      </c>
      <c r="Y37" s="132">
        <v>1.7000000000000001E-4</v>
      </c>
    </row>
    <row r="38" spans="1:25">
      <c r="A38" t="s">
        <v>1213</v>
      </c>
      <c r="B38" t="s">
        <v>1253</v>
      </c>
      <c r="C38" t="s">
        <v>3728</v>
      </c>
      <c r="D38" t="s">
        <v>3729</v>
      </c>
      <c r="E38" t="s">
        <v>309</v>
      </c>
      <c r="F38" t="s">
        <v>4589</v>
      </c>
      <c r="G38" t="s">
        <v>4590</v>
      </c>
      <c r="H38" t="s">
        <v>321</v>
      </c>
      <c r="I38" t="s">
        <v>204</v>
      </c>
      <c r="J38" t="s">
        <v>204</v>
      </c>
      <c r="K38" t="s">
        <v>325</v>
      </c>
      <c r="L38" t="s">
        <v>340</v>
      </c>
      <c r="M38" t="s">
        <v>3730</v>
      </c>
      <c r="N38" t="s">
        <v>451</v>
      </c>
      <c r="O38" t="s">
        <v>4591</v>
      </c>
      <c r="P38" t="s">
        <v>339</v>
      </c>
      <c r="Q38" t="s">
        <v>1212</v>
      </c>
      <c r="R38" s="131">
        <v>610</v>
      </c>
      <c r="S38" s="131">
        <v>1</v>
      </c>
      <c r="T38" s="131">
        <v>11450</v>
      </c>
      <c r="U38" s="131">
        <v>1</v>
      </c>
      <c r="V38" s="131">
        <v>158</v>
      </c>
      <c r="W38" s="131">
        <v>18.091000000000001</v>
      </c>
      <c r="X38" s="132">
        <v>1</v>
      </c>
      <c r="Y38" s="132">
        <v>9.0000000000000006E-5</v>
      </c>
    </row>
    <row r="39" spans="1:25">
      <c r="A39" t="s">
        <v>1213</v>
      </c>
      <c r="B39" t="s">
        <v>1257</v>
      </c>
      <c r="C39" t="s">
        <v>3728</v>
      </c>
      <c r="D39" t="s">
        <v>3729</v>
      </c>
      <c r="E39" t="s">
        <v>309</v>
      </c>
      <c r="F39" t="s">
        <v>4589</v>
      </c>
      <c r="G39" t="s">
        <v>4590</v>
      </c>
      <c r="H39" t="s">
        <v>321</v>
      </c>
      <c r="I39" t="s">
        <v>204</v>
      </c>
      <c r="J39" t="s">
        <v>204</v>
      </c>
      <c r="K39" t="s">
        <v>325</v>
      </c>
      <c r="L39" t="s">
        <v>340</v>
      </c>
      <c r="M39" t="s">
        <v>3730</v>
      </c>
      <c r="N39" t="s">
        <v>451</v>
      </c>
      <c r="O39" t="s">
        <v>4591</v>
      </c>
      <c r="P39" t="s">
        <v>339</v>
      </c>
      <c r="Q39" t="s">
        <v>1212</v>
      </c>
      <c r="R39" s="131">
        <v>610</v>
      </c>
      <c r="S39" s="131">
        <v>1</v>
      </c>
      <c r="T39" s="131">
        <v>22850</v>
      </c>
      <c r="U39" s="131">
        <v>1</v>
      </c>
      <c r="V39" s="131">
        <v>158</v>
      </c>
      <c r="W39" s="131">
        <v>36.103000000000002</v>
      </c>
      <c r="X39" s="132">
        <v>1</v>
      </c>
      <c r="Y39" s="132">
        <v>1.2999999999999999E-4</v>
      </c>
    </row>
    <row r="40" spans="1:25">
      <c r="A40" t="s">
        <v>1213</v>
      </c>
      <c r="B40" t="s">
        <v>1219</v>
      </c>
    </row>
    <row r="41" spans="1:25">
      <c r="A41" t="s">
        <v>1213</v>
      </c>
      <c r="B41" t="s">
        <v>1220</v>
      </c>
    </row>
    <row r="42" spans="1:25">
      <c r="A42" t="s">
        <v>1213</v>
      </c>
      <c r="B42" t="s">
        <v>1221</v>
      </c>
    </row>
    <row r="43" spans="1:25">
      <c r="A43" t="s">
        <v>1213</v>
      </c>
      <c r="B43" t="s">
        <v>1222</v>
      </c>
    </row>
    <row r="44" spans="1:25">
      <c r="A44" t="s">
        <v>1213</v>
      </c>
      <c r="B44" t="s">
        <v>1223</v>
      </c>
    </row>
    <row r="45" spans="1:25">
      <c r="A45" t="s">
        <v>1213</v>
      </c>
      <c r="B45" t="s">
        <v>1228</v>
      </c>
    </row>
    <row r="46" spans="1:25">
      <c r="A46" t="s">
        <v>1213</v>
      </c>
      <c r="B46" t="s">
        <v>1229</v>
      </c>
    </row>
    <row r="47" spans="1:25">
      <c r="A47" t="s">
        <v>1213</v>
      </c>
      <c r="B47" t="s">
        <v>1230</v>
      </c>
    </row>
    <row r="48" spans="1:25">
      <c r="A48" t="s">
        <v>1213</v>
      </c>
      <c r="B48" t="s">
        <v>1232</v>
      </c>
    </row>
    <row r="49" spans="1:2">
      <c r="A49" t="s">
        <v>1213</v>
      </c>
      <c r="B49" t="s">
        <v>1236</v>
      </c>
    </row>
    <row r="50" spans="1:2">
      <c r="A50" t="s">
        <v>1213</v>
      </c>
      <c r="B50" t="s">
        <v>1238</v>
      </c>
    </row>
    <row r="51" spans="1:2">
      <c r="A51" t="s">
        <v>1213</v>
      </c>
      <c r="B51" t="s">
        <v>1241</v>
      </c>
    </row>
    <row r="52" spans="1:2">
      <c r="A52" t="s">
        <v>1213</v>
      </c>
      <c r="B52" t="s">
        <v>1244</v>
      </c>
    </row>
    <row r="53" spans="1:2">
      <c r="A53" t="s">
        <v>1213</v>
      </c>
      <c r="B53" t="s">
        <v>1251</v>
      </c>
    </row>
    <row r="54" spans="1:2">
      <c r="A54" t="s">
        <v>1213</v>
      </c>
      <c r="B54" t="s">
        <v>1254</v>
      </c>
    </row>
    <row r="55" spans="1:2">
      <c r="A55" t="s">
        <v>1213</v>
      </c>
      <c r="B55" t="s">
        <v>1255</v>
      </c>
    </row>
    <row r="56" spans="1:2">
      <c r="A56" t="s">
        <v>1213</v>
      </c>
      <c r="B56" t="s">
        <v>1256</v>
      </c>
    </row>
  </sheetData>
  <autoFilter ref="A1:Z56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41"/>
  <sheetViews>
    <sheetView rightToLeft="1" workbookViewId="0">
      <selection activeCell="A33" sqref="A33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5" width="11.625" style="2" customWidth="1"/>
    <col min="26" max="16384" width="9" style="2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</row>
    <row r="2" spans="1:24">
      <c r="A2" t="s">
        <v>1213</v>
      </c>
      <c r="B2" t="s">
        <v>1223</v>
      </c>
      <c r="C2" s="109"/>
      <c r="D2" s="109"/>
      <c r="E2" s="16"/>
      <c r="F2" t="s">
        <v>4603</v>
      </c>
      <c r="G2" t="s">
        <v>4604</v>
      </c>
      <c r="H2" t="s">
        <v>321</v>
      </c>
      <c r="I2" t="s">
        <v>971</v>
      </c>
      <c r="J2" t="s">
        <v>205</v>
      </c>
      <c r="K2" t="s">
        <v>224</v>
      </c>
      <c r="L2" t="s">
        <v>314</v>
      </c>
      <c r="M2" t="s">
        <v>569</v>
      </c>
      <c r="N2" t="s">
        <v>747</v>
      </c>
      <c r="O2" t="s">
        <v>4605</v>
      </c>
      <c r="P2" t="s">
        <v>339</v>
      </c>
      <c r="Q2" t="s">
        <v>1215</v>
      </c>
      <c r="R2" s="131">
        <v>5400</v>
      </c>
      <c r="S2" s="131">
        <v>4200</v>
      </c>
      <c r="T2" s="131">
        <v>3.6469999999999998</v>
      </c>
      <c r="U2" s="131">
        <v>0</v>
      </c>
      <c r="V2" s="131">
        <v>0</v>
      </c>
      <c r="W2" s="132">
        <v>-0.37835999999999997</v>
      </c>
      <c r="X2" s="132">
        <v>0</v>
      </c>
    </row>
    <row r="3" spans="1:24">
      <c r="A3" t="s">
        <v>1213</v>
      </c>
      <c r="B3" t="s">
        <v>1223</v>
      </c>
      <c r="C3" s="109"/>
      <c r="D3" s="109"/>
      <c r="E3" s="16"/>
      <c r="F3" t="s">
        <v>4606</v>
      </c>
      <c r="G3" t="s">
        <v>4607</v>
      </c>
      <c r="H3" t="s">
        <v>321</v>
      </c>
      <c r="I3" t="s">
        <v>971</v>
      </c>
      <c r="J3" t="s">
        <v>205</v>
      </c>
      <c r="K3" t="s">
        <v>224</v>
      </c>
      <c r="L3" t="s">
        <v>314</v>
      </c>
      <c r="M3" t="s">
        <v>569</v>
      </c>
      <c r="N3" t="s">
        <v>747</v>
      </c>
      <c r="O3" t="s">
        <v>4608</v>
      </c>
      <c r="P3" t="s">
        <v>339</v>
      </c>
      <c r="Q3" t="s">
        <v>1215</v>
      </c>
      <c r="R3" s="131">
        <v>5600</v>
      </c>
      <c r="S3" s="131">
        <v>3000</v>
      </c>
      <c r="T3" s="131">
        <v>3.6469999999999998</v>
      </c>
      <c r="U3" s="131">
        <v>0</v>
      </c>
      <c r="V3" s="131">
        <v>0</v>
      </c>
      <c r="W3" s="132">
        <v>-0.14726</v>
      </c>
      <c r="X3" s="132">
        <v>0</v>
      </c>
    </row>
    <row r="4" spans="1:24">
      <c r="A4" t="s">
        <v>1213</v>
      </c>
      <c r="B4" t="s">
        <v>1223</v>
      </c>
      <c r="C4" s="109"/>
      <c r="D4" s="109"/>
      <c r="E4" s="16"/>
      <c r="F4" t="s">
        <v>4609</v>
      </c>
      <c r="G4" t="s">
        <v>4610</v>
      </c>
      <c r="H4" t="s">
        <v>321</v>
      </c>
      <c r="I4" t="s">
        <v>971</v>
      </c>
      <c r="J4" t="s">
        <v>205</v>
      </c>
      <c r="K4" t="s">
        <v>224</v>
      </c>
      <c r="L4" t="s">
        <v>314</v>
      </c>
      <c r="M4" t="s">
        <v>569</v>
      </c>
      <c r="N4" t="s">
        <v>747</v>
      </c>
      <c r="O4" t="s">
        <v>4605</v>
      </c>
      <c r="P4" t="s">
        <v>339</v>
      </c>
      <c r="Q4" t="s">
        <v>1215</v>
      </c>
      <c r="R4" s="131">
        <v>6400</v>
      </c>
      <c r="S4" s="131">
        <v>1800</v>
      </c>
      <c r="T4" s="131">
        <v>3.6469999999999998</v>
      </c>
      <c r="U4" s="131">
        <v>0</v>
      </c>
      <c r="V4" s="131">
        <v>0</v>
      </c>
      <c r="W4" s="132">
        <v>-3.1829999999999997E-2</v>
      </c>
      <c r="X4" s="132">
        <v>0</v>
      </c>
    </row>
    <row r="5" spans="1:24">
      <c r="A5" t="s">
        <v>1213</v>
      </c>
      <c r="B5" t="s">
        <v>1223</v>
      </c>
      <c r="C5" s="109"/>
      <c r="D5" s="109"/>
      <c r="E5" s="16"/>
      <c r="F5" t="s">
        <v>4611</v>
      </c>
      <c r="G5" t="s">
        <v>4612</v>
      </c>
      <c r="H5" t="s">
        <v>321</v>
      </c>
      <c r="I5" t="s">
        <v>971</v>
      </c>
      <c r="J5" t="s">
        <v>205</v>
      </c>
      <c r="K5" t="s">
        <v>224</v>
      </c>
      <c r="L5" t="s">
        <v>314</v>
      </c>
      <c r="M5" t="s">
        <v>569</v>
      </c>
      <c r="N5" t="s">
        <v>747</v>
      </c>
      <c r="O5" t="s">
        <v>4608</v>
      </c>
      <c r="P5" t="s">
        <v>339</v>
      </c>
      <c r="Q5" t="s">
        <v>1215</v>
      </c>
      <c r="R5" s="131">
        <v>6200</v>
      </c>
      <c r="S5" s="131">
        <v>1800</v>
      </c>
      <c r="T5" s="131">
        <v>3.6469999999999998</v>
      </c>
      <c r="U5" s="131">
        <v>0</v>
      </c>
      <c r="V5" s="131">
        <v>0</v>
      </c>
      <c r="W5" s="132">
        <v>-2.7220000000000001E-2</v>
      </c>
      <c r="X5" s="132">
        <v>0</v>
      </c>
    </row>
    <row r="6" spans="1:24">
      <c r="A6" t="s">
        <v>1213</v>
      </c>
      <c r="B6" t="s">
        <v>1223</v>
      </c>
      <c r="C6" s="109"/>
      <c r="D6" s="109"/>
      <c r="E6" s="16"/>
      <c r="F6" t="s">
        <v>4613</v>
      </c>
      <c r="G6" t="s">
        <v>4614</v>
      </c>
      <c r="H6" t="s">
        <v>321</v>
      </c>
      <c r="I6" t="s">
        <v>971</v>
      </c>
      <c r="J6" t="s">
        <v>205</v>
      </c>
      <c r="K6" t="s">
        <v>224</v>
      </c>
      <c r="L6" t="s">
        <v>314</v>
      </c>
      <c r="M6" t="s">
        <v>569</v>
      </c>
      <c r="N6" t="s">
        <v>747</v>
      </c>
      <c r="O6" t="s">
        <v>4608</v>
      </c>
      <c r="P6" t="s">
        <v>339</v>
      </c>
      <c r="Q6" t="s">
        <v>1215</v>
      </c>
      <c r="R6" s="131">
        <v>21500</v>
      </c>
      <c r="S6" s="131">
        <v>-800</v>
      </c>
      <c r="T6" s="131">
        <v>3.6469999999999998</v>
      </c>
      <c r="U6" s="131">
        <v>0</v>
      </c>
      <c r="V6" s="131">
        <v>0</v>
      </c>
      <c r="W6" s="132">
        <v>0.55715000000000003</v>
      </c>
      <c r="X6" s="132">
        <v>0</v>
      </c>
    </row>
    <row r="7" spans="1:24">
      <c r="A7" t="s">
        <v>1213</v>
      </c>
      <c r="B7" t="s">
        <v>1223</v>
      </c>
      <c r="C7" s="109"/>
      <c r="D7" s="109"/>
      <c r="E7" s="16"/>
      <c r="F7" t="s">
        <v>4615</v>
      </c>
      <c r="G7" t="s">
        <v>4616</v>
      </c>
      <c r="H7" t="s">
        <v>321</v>
      </c>
      <c r="I7" t="s">
        <v>971</v>
      </c>
      <c r="J7" t="s">
        <v>205</v>
      </c>
      <c r="K7" t="s">
        <v>224</v>
      </c>
      <c r="L7" t="s">
        <v>314</v>
      </c>
      <c r="M7" t="s">
        <v>569</v>
      </c>
      <c r="N7" t="s">
        <v>747</v>
      </c>
      <c r="O7" t="s">
        <v>4605</v>
      </c>
      <c r="P7" t="s">
        <v>339</v>
      </c>
      <c r="Q7" t="s">
        <v>1215</v>
      </c>
      <c r="R7" s="131">
        <v>21500</v>
      </c>
      <c r="S7" s="131">
        <v>-800</v>
      </c>
      <c r="T7" s="131">
        <v>3.6469999999999998</v>
      </c>
      <c r="U7" s="131">
        <v>1E-3</v>
      </c>
      <c r="V7" s="131">
        <v>0</v>
      </c>
      <c r="W7" s="132">
        <v>1.0275099999999999</v>
      </c>
      <c r="X7" s="132">
        <v>0</v>
      </c>
    </row>
    <row r="8" spans="1:24">
      <c r="A8" t="s">
        <v>1213</v>
      </c>
      <c r="B8" t="s">
        <v>1227</v>
      </c>
      <c r="C8" s="109"/>
      <c r="D8" s="109"/>
      <c r="E8" s="16"/>
      <c r="F8" t="s">
        <v>4603</v>
      </c>
      <c r="G8" t="s">
        <v>4604</v>
      </c>
      <c r="H8" t="s">
        <v>321</v>
      </c>
      <c r="I8" t="s">
        <v>971</v>
      </c>
      <c r="J8" t="s">
        <v>205</v>
      </c>
      <c r="K8" t="s">
        <v>224</v>
      </c>
      <c r="L8" t="s">
        <v>314</v>
      </c>
      <c r="M8" t="s">
        <v>569</v>
      </c>
      <c r="N8" t="s">
        <v>747</v>
      </c>
      <c r="O8" t="s">
        <v>4605</v>
      </c>
      <c r="P8" t="s">
        <v>339</v>
      </c>
      <c r="Q8" t="s">
        <v>1215</v>
      </c>
      <c r="R8" s="131">
        <v>5400</v>
      </c>
      <c r="S8" s="131">
        <v>9000</v>
      </c>
      <c r="T8" s="131">
        <v>3.6469999999999998</v>
      </c>
      <c r="U8" s="131">
        <v>0</v>
      </c>
      <c r="V8" s="131">
        <v>0</v>
      </c>
      <c r="W8" s="132">
        <v>-0.35083999999999999</v>
      </c>
      <c r="X8" s="132">
        <v>0</v>
      </c>
    </row>
    <row r="9" spans="1:24">
      <c r="A9" t="s">
        <v>1213</v>
      </c>
      <c r="B9" t="s">
        <v>1227</v>
      </c>
      <c r="C9" s="109"/>
      <c r="D9" s="109"/>
      <c r="E9" s="16"/>
      <c r="F9" t="s">
        <v>4606</v>
      </c>
      <c r="G9" t="s">
        <v>4607</v>
      </c>
      <c r="H9" t="s">
        <v>321</v>
      </c>
      <c r="I9" t="s">
        <v>971</v>
      </c>
      <c r="J9" t="s">
        <v>205</v>
      </c>
      <c r="K9" t="s">
        <v>224</v>
      </c>
      <c r="L9" t="s">
        <v>314</v>
      </c>
      <c r="M9" t="s">
        <v>569</v>
      </c>
      <c r="N9" t="s">
        <v>747</v>
      </c>
      <c r="O9" t="s">
        <v>4608</v>
      </c>
      <c r="P9" t="s">
        <v>339</v>
      </c>
      <c r="Q9" t="s">
        <v>1215</v>
      </c>
      <c r="R9" s="131">
        <v>5600</v>
      </c>
      <c r="S9" s="131">
        <v>6500</v>
      </c>
      <c r="T9" s="131">
        <v>3.6469999999999998</v>
      </c>
      <c r="U9" s="131">
        <v>0</v>
      </c>
      <c r="V9" s="131">
        <v>0</v>
      </c>
      <c r="W9" s="132">
        <v>-0.13807</v>
      </c>
      <c r="X9" s="132">
        <v>0</v>
      </c>
    </row>
    <row r="10" spans="1:24">
      <c r="A10" t="s">
        <v>1213</v>
      </c>
      <c r="B10" t="s">
        <v>1227</v>
      </c>
      <c r="C10" s="109"/>
      <c r="D10" s="109"/>
      <c r="E10" s="16"/>
      <c r="F10" t="s">
        <v>4609</v>
      </c>
      <c r="G10" t="s">
        <v>4610</v>
      </c>
      <c r="H10" t="s">
        <v>321</v>
      </c>
      <c r="I10" t="s">
        <v>971</v>
      </c>
      <c r="J10" t="s">
        <v>205</v>
      </c>
      <c r="K10" t="s">
        <v>224</v>
      </c>
      <c r="L10" t="s">
        <v>314</v>
      </c>
      <c r="M10" t="s">
        <v>569</v>
      </c>
      <c r="N10" t="s">
        <v>747</v>
      </c>
      <c r="O10" t="s">
        <v>4605</v>
      </c>
      <c r="P10" t="s">
        <v>339</v>
      </c>
      <c r="Q10" t="s">
        <v>1215</v>
      </c>
      <c r="R10" s="131">
        <v>6400</v>
      </c>
      <c r="S10" s="131">
        <v>3800</v>
      </c>
      <c r="T10" s="131">
        <v>3.6469999999999998</v>
      </c>
      <c r="U10" s="131">
        <v>0</v>
      </c>
      <c r="V10" s="131">
        <v>0</v>
      </c>
      <c r="W10" s="132">
        <v>-2.9080000000000002E-2</v>
      </c>
      <c r="X10" s="132">
        <v>0</v>
      </c>
    </row>
    <row r="11" spans="1:24">
      <c r="A11" t="s">
        <v>1213</v>
      </c>
      <c r="B11" t="s">
        <v>1227</v>
      </c>
      <c r="C11" s="109"/>
      <c r="D11" s="109"/>
      <c r="E11" s="16"/>
      <c r="F11" t="s">
        <v>4611</v>
      </c>
      <c r="G11" t="s">
        <v>4612</v>
      </c>
      <c r="H11" t="s">
        <v>321</v>
      </c>
      <c r="I11" t="s">
        <v>971</v>
      </c>
      <c r="J11" t="s">
        <v>205</v>
      </c>
      <c r="K11" t="s">
        <v>224</v>
      </c>
      <c r="L11" t="s">
        <v>314</v>
      </c>
      <c r="M11" t="s">
        <v>569</v>
      </c>
      <c r="N11" t="s">
        <v>747</v>
      </c>
      <c r="O11" t="s">
        <v>4608</v>
      </c>
      <c r="P11" t="s">
        <v>339</v>
      </c>
      <c r="Q11" t="s">
        <v>1215</v>
      </c>
      <c r="R11" s="131">
        <v>6200</v>
      </c>
      <c r="S11" s="131">
        <v>3800</v>
      </c>
      <c r="T11" s="131">
        <v>3.6469999999999998</v>
      </c>
      <c r="U11" s="131">
        <v>0</v>
      </c>
      <c r="V11" s="131">
        <v>0</v>
      </c>
      <c r="W11" s="132">
        <v>-2.4830000000000001E-2</v>
      </c>
      <c r="X11" s="132">
        <v>0</v>
      </c>
    </row>
    <row r="12" spans="1:24">
      <c r="A12" t="s">
        <v>1213</v>
      </c>
      <c r="B12" t="s">
        <v>1227</v>
      </c>
      <c r="C12" s="109"/>
      <c r="D12" s="109"/>
      <c r="E12" s="16"/>
      <c r="F12" t="s">
        <v>4613</v>
      </c>
      <c r="G12" t="s">
        <v>4614</v>
      </c>
      <c r="H12" t="s">
        <v>321</v>
      </c>
      <c r="I12" t="s">
        <v>971</v>
      </c>
      <c r="J12" t="s">
        <v>205</v>
      </c>
      <c r="K12" t="s">
        <v>224</v>
      </c>
      <c r="L12" t="s">
        <v>314</v>
      </c>
      <c r="M12" t="s">
        <v>569</v>
      </c>
      <c r="N12" t="s">
        <v>747</v>
      </c>
      <c r="O12" t="s">
        <v>4608</v>
      </c>
      <c r="P12" t="s">
        <v>339</v>
      </c>
      <c r="Q12" t="s">
        <v>1215</v>
      </c>
      <c r="R12" s="131">
        <v>21500</v>
      </c>
      <c r="S12" s="131">
        <v>-1800</v>
      </c>
      <c r="T12" s="131">
        <v>3.6469999999999998</v>
      </c>
      <c r="U12" s="131">
        <v>0</v>
      </c>
      <c r="V12" s="131">
        <v>0</v>
      </c>
      <c r="W12" s="132">
        <v>0.54242000000000001</v>
      </c>
      <c r="X12" s="132">
        <v>0</v>
      </c>
    </row>
    <row r="13" spans="1:24">
      <c r="A13" t="s">
        <v>1213</v>
      </c>
      <c r="B13" t="s">
        <v>1227</v>
      </c>
      <c r="C13" s="109"/>
      <c r="D13" s="109"/>
      <c r="E13" s="16"/>
      <c r="F13" t="s">
        <v>4615</v>
      </c>
      <c r="G13" t="s">
        <v>4616</v>
      </c>
      <c r="H13" t="s">
        <v>321</v>
      </c>
      <c r="I13" t="s">
        <v>971</v>
      </c>
      <c r="J13" t="s">
        <v>205</v>
      </c>
      <c r="K13" t="s">
        <v>224</v>
      </c>
      <c r="L13" t="s">
        <v>314</v>
      </c>
      <c r="M13" t="s">
        <v>569</v>
      </c>
      <c r="N13" t="s">
        <v>747</v>
      </c>
      <c r="O13" t="s">
        <v>4605</v>
      </c>
      <c r="P13" t="s">
        <v>339</v>
      </c>
      <c r="Q13" t="s">
        <v>1215</v>
      </c>
      <c r="R13" s="131">
        <v>21500</v>
      </c>
      <c r="S13" s="131">
        <v>-1800</v>
      </c>
      <c r="T13" s="131">
        <v>3.6469999999999998</v>
      </c>
      <c r="U13" s="131">
        <v>1E-3</v>
      </c>
      <c r="V13" s="131">
        <v>0</v>
      </c>
      <c r="W13" s="132">
        <v>1.00041</v>
      </c>
      <c r="X13" s="132">
        <v>0</v>
      </c>
    </row>
    <row r="14" spans="1:24">
      <c r="A14" t="s">
        <v>1213</v>
      </c>
      <c r="B14" t="s">
        <v>1237</v>
      </c>
      <c r="C14" s="109"/>
      <c r="D14" s="109"/>
      <c r="E14" s="16"/>
      <c r="F14" t="s">
        <v>4617</v>
      </c>
      <c r="G14" t="s">
        <v>4618</v>
      </c>
      <c r="H14" t="s">
        <v>321</v>
      </c>
      <c r="I14" t="s">
        <v>971</v>
      </c>
      <c r="J14" t="s">
        <v>205</v>
      </c>
      <c r="K14" t="s">
        <v>224</v>
      </c>
      <c r="L14" t="s">
        <v>314</v>
      </c>
      <c r="M14" t="s">
        <v>569</v>
      </c>
      <c r="N14" t="s">
        <v>747</v>
      </c>
      <c r="O14" t="s">
        <v>4619</v>
      </c>
      <c r="P14" t="s">
        <v>339</v>
      </c>
      <c r="Q14" t="s">
        <v>1215</v>
      </c>
      <c r="R14" s="131">
        <v>400</v>
      </c>
      <c r="S14" s="131">
        <v>300</v>
      </c>
      <c r="T14" s="131">
        <v>3.6469999999999998</v>
      </c>
      <c r="U14" s="131">
        <v>2360</v>
      </c>
      <c r="V14" s="131">
        <v>25.821000000000002</v>
      </c>
      <c r="W14" s="132">
        <v>1</v>
      </c>
      <c r="X14" s="132">
        <v>3.8000000000000002E-4</v>
      </c>
    </row>
    <row r="15" spans="1:24">
      <c r="A15" t="s">
        <v>1213</v>
      </c>
      <c r="B15" t="s">
        <v>1238</v>
      </c>
      <c r="C15" s="109"/>
      <c r="D15" s="109"/>
      <c r="E15" s="16"/>
      <c r="F15" t="s">
        <v>4617</v>
      </c>
      <c r="G15" t="s">
        <v>4618</v>
      </c>
      <c r="H15" t="s">
        <v>321</v>
      </c>
      <c r="I15" t="s">
        <v>971</v>
      </c>
      <c r="J15" t="s">
        <v>205</v>
      </c>
      <c r="K15" t="s">
        <v>224</v>
      </c>
      <c r="L15" t="s">
        <v>314</v>
      </c>
      <c r="M15" t="s">
        <v>569</v>
      </c>
      <c r="N15" t="s">
        <v>747</v>
      </c>
      <c r="O15" t="s">
        <v>4619</v>
      </c>
      <c r="P15" t="s">
        <v>339</v>
      </c>
      <c r="Q15" t="s">
        <v>1215</v>
      </c>
      <c r="R15" s="131">
        <v>400</v>
      </c>
      <c r="S15" s="131">
        <v>6300</v>
      </c>
      <c r="T15" s="131">
        <v>3.6469999999999998</v>
      </c>
      <c r="U15" s="131">
        <v>2360</v>
      </c>
      <c r="V15" s="131">
        <v>542.23599999999999</v>
      </c>
      <c r="W15" s="132">
        <v>1</v>
      </c>
      <c r="X15" s="132">
        <v>2.9E-4</v>
      </c>
    </row>
    <row r="16" spans="1:24">
      <c r="A16" t="s">
        <v>1213</v>
      </c>
      <c r="B16" t="s">
        <v>1242</v>
      </c>
      <c r="C16" s="109"/>
      <c r="D16" s="109"/>
      <c r="E16" s="16"/>
      <c r="F16" t="s">
        <v>4617</v>
      </c>
      <c r="G16" t="s">
        <v>4618</v>
      </c>
      <c r="H16" t="s">
        <v>321</v>
      </c>
      <c r="I16" t="s">
        <v>971</v>
      </c>
      <c r="J16" t="s">
        <v>205</v>
      </c>
      <c r="K16" t="s">
        <v>224</v>
      </c>
      <c r="L16" t="s">
        <v>314</v>
      </c>
      <c r="M16" t="s">
        <v>569</v>
      </c>
      <c r="N16" t="s">
        <v>747</v>
      </c>
      <c r="O16" t="s">
        <v>4619</v>
      </c>
      <c r="P16" t="s">
        <v>339</v>
      </c>
      <c r="Q16" t="s">
        <v>1215</v>
      </c>
      <c r="R16" s="131">
        <v>400</v>
      </c>
      <c r="S16" s="131">
        <v>2900</v>
      </c>
      <c r="T16" s="131">
        <v>3.6469999999999998</v>
      </c>
      <c r="U16" s="131">
        <v>2360</v>
      </c>
      <c r="V16" s="131">
        <v>249.601</v>
      </c>
      <c r="W16" s="132">
        <v>1</v>
      </c>
      <c r="X16" s="132">
        <v>5.9999999999999995E-4</v>
      </c>
    </row>
    <row r="17" spans="1:24">
      <c r="A17" t="s">
        <v>1213</v>
      </c>
      <c r="B17" t="s">
        <v>1243</v>
      </c>
      <c r="C17" s="109"/>
      <c r="D17" s="109"/>
      <c r="E17" s="16"/>
      <c r="F17" t="s">
        <v>4617</v>
      </c>
      <c r="G17" t="s">
        <v>4618</v>
      </c>
      <c r="H17" t="s">
        <v>321</v>
      </c>
      <c r="I17" t="s">
        <v>971</v>
      </c>
      <c r="J17" t="s">
        <v>205</v>
      </c>
      <c r="K17" t="s">
        <v>224</v>
      </c>
      <c r="L17" t="s">
        <v>314</v>
      </c>
      <c r="M17" t="s">
        <v>569</v>
      </c>
      <c r="N17" t="s">
        <v>747</v>
      </c>
      <c r="O17" t="s">
        <v>4619</v>
      </c>
      <c r="P17" t="s">
        <v>339</v>
      </c>
      <c r="Q17" t="s">
        <v>1215</v>
      </c>
      <c r="R17" s="131">
        <v>400</v>
      </c>
      <c r="S17" s="131">
        <v>15900</v>
      </c>
      <c r="T17" s="131">
        <v>3.6469999999999998</v>
      </c>
      <c r="U17" s="131">
        <v>2360</v>
      </c>
      <c r="V17" s="131">
        <v>1368.5</v>
      </c>
      <c r="W17" s="132">
        <v>1</v>
      </c>
      <c r="X17" s="132">
        <v>2.9999999999999997E-4</v>
      </c>
    </row>
    <row r="18" spans="1:24">
      <c r="A18" t="s">
        <v>1213</v>
      </c>
      <c r="B18" t="s">
        <v>1251</v>
      </c>
      <c r="C18" s="109"/>
      <c r="D18" s="109"/>
      <c r="E18" s="16"/>
      <c r="F18" t="s">
        <v>4617</v>
      </c>
      <c r="G18" t="s">
        <v>4618</v>
      </c>
      <c r="H18" t="s">
        <v>321</v>
      </c>
      <c r="I18" t="s">
        <v>971</v>
      </c>
      <c r="J18" t="s">
        <v>205</v>
      </c>
      <c r="K18" t="s">
        <v>224</v>
      </c>
      <c r="L18" t="s">
        <v>314</v>
      </c>
      <c r="M18" t="s">
        <v>569</v>
      </c>
      <c r="N18" t="s">
        <v>747</v>
      </c>
      <c r="O18" t="s">
        <v>4619</v>
      </c>
      <c r="P18" t="s">
        <v>339</v>
      </c>
      <c r="Q18" t="s">
        <v>1215</v>
      </c>
      <c r="R18" s="131">
        <v>400</v>
      </c>
      <c r="S18" s="131">
        <v>1200</v>
      </c>
      <c r="T18" s="131">
        <v>3.6469999999999998</v>
      </c>
      <c r="U18" s="131">
        <v>2360</v>
      </c>
      <c r="V18" s="131">
        <v>103.283</v>
      </c>
      <c r="W18" s="132">
        <v>1</v>
      </c>
      <c r="X18" s="132">
        <v>3.4000000000000002E-4</v>
      </c>
    </row>
    <row r="19" spans="1:24">
      <c r="A19" t="s">
        <v>1213</v>
      </c>
      <c r="B19" t="s">
        <v>1252</v>
      </c>
      <c r="C19" s="109"/>
      <c r="D19" s="109"/>
      <c r="E19" s="16"/>
      <c r="F19" t="s">
        <v>4617</v>
      </c>
      <c r="G19" t="s">
        <v>4618</v>
      </c>
      <c r="H19" t="s">
        <v>321</v>
      </c>
      <c r="I19" t="s">
        <v>971</v>
      </c>
      <c r="J19" t="s">
        <v>205</v>
      </c>
      <c r="K19" t="s">
        <v>224</v>
      </c>
      <c r="L19" t="s">
        <v>314</v>
      </c>
      <c r="M19" t="s">
        <v>569</v>
      </c>
      <c r="N19" t="s">
        <v>747</v>
      </c>
      <c r="O19" t="s">
        <v>4619</v>
      </c>
      <c r="P19" t="s">
        <v>339</v>
      </c>
      <c r="Q19" t="s">
        <v>1215</v>
      </c>
      <c r="R19" s="131">
        <v>400</v>
      </c>
      <c r="S19" s="131">
        <v>900</v>
      </c>
      <c r="T19" s="131">
        <v>3.6469999999999998</v>
      </c>
      <c r="U19" s="131">
        <v>2360</v>
      </c>
      <c r="V19" s="131">
        <v>77.462000000000003</v>
      </c>
      <c r="W19" s="132">
        <v>1</v>
      </c>
      <c r="X19" s="132">
        <v>3.3E-4</v>
      </c>
    </row>
    <row r="20" spans="1:24">
      <c r="A20" t="s">
        <v>1213</v>
      </c>
      <c r="B20" t="s">
        <v>1253</v>
      </c>
      <c r="C20" s="108"/>
      <c r="D20" s="108"/>
      <c r="E20" s="16"/>
      <c r="F20" t="s">
        <v>4617</v>
      </c>
      <c r="G20" t="s">
        <v>4618</v>
      </c>
      <c r="H20" t="s">
        <v>321</v>
      </c>
      <c r="I20" t="s">
        <v>971</v>
      </c>
      <c r="J20" t="s">
        <v>205</v>
      </c>
      <c r="K20" t="s">
        <v>224</v>
      </c>
      <c r="L20" t="s">
        <v>314</v>
      </c>
      <c r="M20" t="s">
        <v>569</v>
      </c>
      <c r="N20" t="s">
        <v>747</v>
      </c>
      <c r="O20" t="s">
        <v>4619</v>
      </c>
      <c r="P20" t="s">
        <v>339</v>
      </c>
      <c r="Q20" t="s">
        <v>1215</v>
      </c>
      <c r="R20" s="131">
        <v>400</v>
      </c>
      <c r="S20" s="131">
        <v>500</v>
      </c>
      <c r="T20" s="131">
        <v>3.6469999999999998</v>
      </c>
      <c r="U20" s="131">
        <v>2360</v>
      </c>
      <c r="V20" s="131">
        <v>43.034999999999997</v>
      </c>
      <c r="W20" s="132">
        <v>1</v>
      </c>
      <c r="X20" s="132">
        <v>2.3000000000000001E-4</v>
      </c>
    </row>
    <row r="21" spans="1:24">
      <c r="A21" t="s">
        <v>1213</v>
      </c>
      <c r="B21" t="s">
        <v>1257</v>
      </c>
      <c r="C21" s="108"/>
      <c r="D21" s="108"/>
      <c r="E21"/>
      <c r="F21" t="s">
        <v>4617</v>
      </c>
      <c r="G21" t="s">
        <v>4618</v>
      </c>
      <c r="H21" t="s">
        <v>321</v>
      </c>
      <c r="I21" t="s">
        <v>971</v>
      </c>
      <c r="J21" t="s">
        <v>205</v>
      </c>
      <c r="K21" t="s">
        <v>224</v>
      </c>
      <c r="L21" t="s">
        <v>314</v>
      </c>
      <c r="M21" t="s">
        <v>569</v>
      </c>
      <c r="N21" t="s">
        <v>747</v>
      </c>
      <c r="O21" t="s">
        <v>4619</v>
      </c>
      <c r="P21" t="s">
        <v>339</v>
      </c>
      <c r="Q21" t="s">
        <v>1215</v>
      </c>
      <c r="R21" s="131">
        <v>400</v>
      </c>
      <c r="S21" s="131">
        <v>700</v>
      </c>
      <c r="T21" s="131">
        <v>3.6469999999999998</v>
      </c>
      <c r="U21" s="131">
        <v>2360</v>
      </c>
      <c r="V21" s="131">
        <v>60.247999999999998</v>
      </c>
      <c r="W21" s="132">
        <v>1</v>
      </c>
      <c r="X21" s="132">
        <v>2.1000000000000001E-4</v>
      </c>
    </row>
    <row r="22" spans="1:24">
      <c r="A22" t="s">
        <v>1213</v>
      </c>
      <c r="B22" t="s">
        <v>1214</v>
      </c>
    </row>
    <row r="23" spans="1:24">
      <c r="A23" t="s">
        <v>1213</v>
      </c>
      <c r="B23" t="s">
        <v>1217</v>
      </c>
    </row>
    <row r="24" spans="1:24">
      <c r="A24" t="s">
        <v>1213</v>
      </c>
      <c r="B24" t="s">
        <v>1218</v>
      </c>
    </row>
    <row r="25" spans="1:24">
      <c r="A25" t="s">
        <v>1213</v>
      </c>
      <c r="B25" t="s">
        <v>1219</v>
      </c>
    </row>
    <row r="26" spans="1:24">
      <c r="A26" t="s">
        <v>1213</v>
      </c>
      <c r="B26" t="s">
        <v>1220</v>
      </c>
    </row>
    <row r="27" spans="1:24">
      <c r="A27" t="s">
        <v>1213</v>
      </c>
      <c r="B27" t="s">
        <v>1221</v>
      </c>
    </row>
    <row r="28" spans="1:24">
      <c r="A28" t="s">
        <v>1213</v>
      </c>
      <c r="B28" t="s">
        <v>1222</v>
      </c>
    </row>
    <row r="29" spans="1:24">
      <c r="A29" t="s">
        <v>1213</v>
      </c>
      <c r="B29" t="s">
        <v>1228</v>
      </c>
      <c r="C29" s="108"/>
      <c r="D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</row>
    <row r="30" spans="1:24">
      <c r="A30" t="s">
        <v>1213</v>
      </c>
      <c r="B30" t="s">
        <v>1229</v>
      </c>
    </row>
    <row r="31" spans="1:24">
      <c r="A31" t="s">
        <v>1213</v>
      </c>
      <c r="B31" t="s">
        <v>1230</v>
      </c>
    </row>
    <row r="32" spans="1:24">
      <c r="A32" t="s">
        <v>1213</v>
      </c>
      <c r="B32" t="s">
        <v>1232</v>
      </c>
    </row>
    <row r="33" spans="1:2">
      <c r="A33" t="s">
        <v>1213</v>
      </c>
      <c r="B33" t="s">
        <v>1236</v>
      </c>
    </row>
    <row r="34" spans="1:2">
      <c r="A34" t="s">
        <v>1213</v>
      </c>
      <c r="B34" t="s">
        <v>1241</v>
      </c>
    </row>
    <row r="35" spans="1:2">
      <c r="A35" t="s">
        <v>1213</v>
      </c>
      <c r="B35" t="s">
        <v>1244</v>
      </c>
    </row>
    <row r="36" spans="1:2">
      <c r="A36" t="s">
        <v>1213</v>
      </c>
      <c r="B36" t="s">
        <v>1247</v>
      </c>
    </row>
    <row r="37" spans="1:2">
      <c r="A37" t="s">
        <v>1213</v>
      </c>
      <c r="B37" t="s">
        <v>1248</v>
      </c>
    </row>
    <row r="38" spans="1:2">
      <c r="A38" t="s">
        <v>1213</v>
      </c>
      <c r="B38" t="s">
        <v>1250</v>
      </c>
    </row>
    <row r="39" spans="1:2">
      <c r="A39" t="s">
        <v>1213</v>
      </c>
      <c r="B39" t="s">
        <v>1254</v>
      </c>
    </row>
    <row r="40" spans="1:2">
      <c r="A40" t="s">
        <v>1213</v>
      </c>
      <c r="B40" t="s">
        <v>1255</v>
      </c>
    </row>
    <row r="41" spans="1:2">
      <c r="A41" t="s">
        <v>1213</v>
      </c>
      <c r="B41" t="s">
        <v>1256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disablePrompts="1"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68"/>
  <sheetViews>
    <sheetView rightToLeft="1" topLeftCell="A142" workbookViewId="0">
      <selection activeCell="V1" sqref="V1:X1048576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2"/>
    <col min="12" max="20" width="11.625" style="2" customWidth="1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</row>
    <row r="2" spans="1:20">
      <c r="A2" t="s">
        <v>1213</v>
      </c>
      <c r="B2" t="s">
        <v>1214</v>
      </c>
      <c r="C2" s="108"/>
      <c r="D2" s="108"/>
      <c r="E2" s="16"/>
      <c r="F2" t="s">
        <v>4620</v>
      </c>
      <c r="G2" t="s">
        <v>4621</v>
      </c>
      <c r="H2" t="s">
        <v>321</v>
      </c>
      <c r="I2" t="s">
        <v>205</v>
      </c>
      <c r="J2" t="s">
        <v>224</v>
      </c>
      <c r="K2" t="s">
        <v>314</v>
      </c>
      <c r="L2" t="s">
        <v>751</v>
      </c>
      <c r="M2" t="s">
        <v>339</v>
      </c>
      <c r="N2" t="s">
        <v>1215</v>
      </c>
      <c r="O2" s="131">
        <v>13</v>
      </c>
      <c r="P2" s="131">
        <v>3.6469999999999998</v>
      </c>
      <c r="Q2" s="131">
        <v>0</v>
      </c>
      <c r="R2" s="131">
        <v>0</v>
      </c>
      <c r="S2" s="109"/>
      <c r="T2" s="109"/>
    </row>
    <row r="3" spans="1:20">
      <c r="A3" t="s">
        <v>1213</v>
      </c>
      <c r="B3" t="s">
        <v>1214</v>
      </c>
      <c r="C3" s="108"/>
      <c r="D3" s="108"/>
      <c r="E3" s="16"/>
      <c r="F3" t="s">
        <v>4622</v>
      </c>
      <c r="G3" t="s">
        <v>4623</v>
      </c>
      <c r="H3" t="s">
        <v>312</v>
      </c>
      <c r="I3" t="s">
        <v>205</v>
      </c>
      <c r="J3" t="s">
        <v>204</v>
      </c>
      <c r="K3" t="s">
        <v>314</v>
      </c>
      <c r="L3" s="109"/>
      <c r="M3" t="s">
        <v>339</v>
      </c>
      <c r="N3" t="s">
        <v>1215</v>
      </c>
      <c r="O3" s="131">
        <v>-34327.800000000003</v>
      </c>
      <c r="P3" s="131">
        <v>3.6469999999999998</v>
      </c>
      <c r="Q3" s="131">
        <v>100</v>
      </c>
      <c r="R3" s="131">
        <v>-125.193</v>
      </c>
      <c r="S3" s="132">
        <v>1</v>
      </c>
      <c r="T3" s="132">
        <v>-1.2199999999999999E-3</v>
      </c>
    </row>
    <row r="4" spans="1:20">
      <c r="A4" t="s">
        <v>1213</v>
      </c>
      <c r="B4" t="s">
        <v>1217</v>
      </c>
      <c r="C4" s="108"/>
      <c r="D4" s="108"/>
      <c r="E4" s="16"/>
      <c r="F4" t="s">
        <v>4624</v>
      </c>
      <c r="G4" t="s">
        <v>4625</v>
      </c>
      <c r="H4" t="s">
        <v>321</v>
      </c>
      <c r="I4" t="s">
        <v>205</v>
      </c>
      <c r="J4" t="s">
        <v>224</v>
      </c>
      <c r="K4" t="s">
        <v>314</v>
      </c>
      <c r="L4" t="s">
        <v>747</v>
      </c>
      <c r="M4" t="s">
        <v>339</v>
      </c>
      <c r="N4" t="s">
        <v>1215</v>
      </c>
      <c r="O4" s="131">
        <v>108</v>
      </c>
      <c r="P4" s="131">
        <v>3.6469999999999998</v>
      </c>
      <c r="Q4" s="131">
        <v>6.0000000000000001E-3</v>
      </c>
      <c r="R4" s="131">
        <v>0</v>
      </c>
      <c r="S4" s="132">
        <v>0</v>
      </c>
      <c r="T4" s="132">
        <v>0</v>
      </c>
    </row>
    <row r="5" spans="1:20">
      <c r="A5" t="s">
        <v>1213</v>
      </c>
      <c r="B5" t="s">
        <v>1217</v>
      </c>
      <c r="C5" s="108"/>
      <c r="D5" s="108"/>
      <c r="E5" s="16"/>
      <c r="F5" t="s">
        <v>4626</v>
      </c>
      <c r="G5" t="s">
        <v>4627</v>
      </c>
      <c r="H5" t="s">
        <v>321</v>
      </c>
      <c r="I5" t="s">
        <v>205</v>
      </c>
      <c r="J5" t="s">
        <v>224</v>
      </c>
      <c r="K5" t="s">
        <v>314</v>
      </c>
      <c r="L5" t="s">
        <v>747</v>
      </c>
      <c r="M5" t="s">
        <v>339</v>
      </c>
      <c r="N5" t="s">
        <v>1215</v>
      </c>
      <c r="O5" s="131">
        <v>21</v>
      </c>
      <c r="P5" s="131">
        <v>3.6469999999999998</v>
      </c>
      <c r="Q5" s="131">
        <v>2.1000000000000001E-2</v>
      </c>
      <c r="R5" s="131">
        <v>0</v>
      </c>
      <c r="S5" s="132">
        <v>0</v>
      </c>
      <c r="T5" s="132">
        <v>0</v>
      </c>
    </row>
    <row r="6" spans="1:20">
      <c r="A6" t="s">
        <v>1213</v>
      </c>
      <c r="B6" t="s">
        <v>1217</v>
      </c>
      <c r="C6" s="108"/>
      <c r="D6" s="108"/>
      <c r="E6" s="16"/>
      <c r="F6" t="s">
        <v>4620</v>
      </c>
      <c r="G6" t="s">
        <v>4621</v>
      </c>
      <c r="H6" t="s">
        <v>321</v>
      </c>
      <c r="I6" t="s">
        <v>205</v>
      </c>
      <c r="J6" t="s">
        <v>224</v>
      </c>
      <c r="K6" t="s">
        <v>314</v>
      </c>
      <c r="L6" t="s">
        <v>751</v>
      </c>
      <c r="M6" t="s">
        <v>339</v>
      </c>
      <c r="N6" t="s">
        <v>1215</v>
      </c>
      <c r="O6" s="131">
        <v>13</v>
      </c>
      <c r="P6" s="131">
        <v>3.6469999999999998</v>
      </c>
      <c r="Q6" s="131">
        <v>0</v>
      </c>
      <c r="R6" s="131">
        <v>0</v>
      </c>
      <c r="S6" s="109"/>
      <c r="T6" s="109"/>
    </row>
    <row r="7" spans="1:20">
      <c r="A7" t="s">
        <v>1213</v>
      </c>
      <c r="B7" t="s">
        <v>1217</v>
      </c>
      <c r="C7" s="108"/>
      <c r="D7" s="108"/>
      <c r="E7" s="16"/>
      <c r="F7" t="s">
        <v>4622</v>
      </c>
      <c r="G7" t="s">
        <v>4623</v>
      </c>
      <c r="H7" t="s">
        <v>312</v>
      </c>
      <c r="I7" t="s">
        <v>205</v>
      </c>
      <c r="J7" t="s">
        <v>204</v>
      </c>
      <c r="K7" t="s">
        <v>314</v>
      </c>
      <c r="L7" s="109"/>
      <c r="M7" t="s">
        <v>339</v>
      </c>
      <c r="N7" t="s">
        <v>1215</v>
      </c>
      <c r="O7" s="131">
        <v>-1424909.64</v>
      </c>
      <c r="P7" s="131">
        <v>3.6469999999999998</v>
      </c>
      <c r="Q7" s="131">
        <v>100</v>
      </c>
      <c r="R7" s="131">
        <v>-5196.6450000000004</v>
      </c>
      <c r="S7" s="132">
        <v>1</v>
      </c>
      <c r="T7" s="132">
        <v>-4.1200000000000004E-3</v>
      </c>
    </row>
    <row r="8" spans="1:20">
      <c r="A8" t="s">
        <v>1213</v>
      </c>
      <c r="B8" t="s">
        <v>1218</v>
      </c>
      <c r="C8" s="108"/>
      <c r="D8" s="108"/>
      <c r="E8" s="16"/>
      <c r="F8" t="s">
        <v>4624</v>
      </c>
      <c r="G8" t="s">
        <v>4625</v>
      </c>
      <c r="H8" t="s">
        <v>321</v>
      </c>
      <c r="I8" t="s">
        <v>205</v>
      </c>
      <c r="J8" t="s">
        <v>224</v>
      </c>
      <c r="K8" t="s">
        <v>314</v>
      </c>
      <c r="L8" t="s">
        <v>747</v>
      </c>
      <c r="M8" t="s">
        <v>339</v>
      </c>
      <c r="N8" t="s">
        <v>1215</v>
      </c>
      <c r="O8" s="131">
        <v>29</v>
      </c>
      <c r="P8" s="131">
        <v>3.6469999999999998</v>
      </c>
      <c r="Q8" s="131">
        <v>6.0000000000000001E-3</v>
      </c>
      <c r="R8" s="131">
        <v>0</v>
      </c>
      <c r="S8" s="132">
        <v>0</v>
      </c>
      <c r="T8" s="132">
        <v>0</v>
      </c>
    </row>
    <row r="9" spans="1:20">
      <c r="A9" t="s">
        <v>1213</v>
      </c>
      <c r="B9" t="s">
        <v>1218</v>
      </c>
      <c r="C9" s="108"/>
      <c r="D9" s="108"/>
      <c r="E9" s="16"/>
      <c r="F9" t="s">
        <v>4626</v>
      </c>
      <c r="G9" t="s">
        <v>4627</v>
      </c>
      <c r="H9" t="s">
        <v>321</v>
      </c>
      <c r="I9" t="s">
        <v>205</v>
      </c>
      <c r="J9" t="s">
        <v>224</v>
      </c>
      <c r="K9" t="s">
        <v>314</v>
      </c>
      <c r="L9" t="s">
        <v>747</v>
      </c>
      <c r="M9" t="s">
        <v>339</v>
      </c>
      <c r="N9" t="s">
        <v>1215</v>
      </c>
      <c r="O9" s="131">
        <v>4</v>
      </c>
      <c r="P9" s="131">
        <v>3.6469999999999998</v>
      </c>
      <c r="Q9" s="131">
        <v>2.1000000000000001E-2</v>
      </c>
      <c r="R9" s="131">
        <v>0</v>
      </c>
      <c r="S9" s="132">
        <v>0</v>
      </c>
      <c r="T9" s="132">
        <v>0</v>
      </c>
    </row>
    <row r="10" spans="1:20">
      <c r="A10" t="s">
        <v>1213</v>
      </c>
      <c r="B10" t="s">
        <v>1218</v>
      </c>
      <c r="C10" s="108"/>
      <c r="D10" s="108"/>
      <c r="E10" s="16"/>
      <c r="F10" t="s">
        <v>4622</v>
      </c>
      <c r="G10" t="s">
        <v>4623</v>
      </c>
      <c r="H10" t="s">
        <v>312</v>
      </c>
      <c r="I10" t="s">
        <v>205</v>
      </c>
      <c r="J10" t="s">
        <v>204</v>
      </c>
      <c r="K10" t="s">
        <v>314</v>
      </c>
      <c r="L10" s="109"/>
      <c r="M10" t="s">
        <v>339</v>
      </c>
      <c r="N10" t="s">
        <v>1215</v>
      </c>
      <c r="O10" s="131">
        <v>-345091.66</v>
      </c>
      <c r="P10" s="131">
        <v>3.6469999999999998</v>
      </c>
      <c r="Q10" s="131">
        <v>100</v>
      </c>
      <c r="R10" s="131">
        <v>-1258.549</v>
      </c>
      <c r="S10" s="132">
        <v>1</v>
      </c>
      <c r="T10" s="132">
        <v>-4.2199999999999998E-3</v>
      </c>
    </row>
    <row r="11" spans="1:20">
      <c r="A11" t="s">
        <v>1213</v>
      </c>
      <c r="B11" t="s">
        <v>1219</v>
      </c>
      <c r="C11" s="108"/>
      <c r="D11" s="108"/>
      <c r="E11" s="16"/>
      <c r="F11" t="s">
        <v>4624</v>
      </c>
      <c r="G11" t="s">
        <v>4625</v>
      </c>
      <c r="H11" t="s">
        <v>321</v>
      </c>
      <c r="I11" t="s">
        <v>205</v>
      </c>
      <c r="J11" t="s">
        <v>224</v>
      </c>
      <c r="K11" t="s">
        <v>314</v>
      </c>
      <c r="L11" t="s">
        <v>747</v>
      </c>
      <c r="M11" t="s">
        <v>339</v>
      </c>
      <c r="N11" t="s">
        <v>1215</v>
      </c>
      <c r="O11" s="131">
        <v>43</v>
      </c>
      <c r="P11" s="131">
        <v>3.6469999999999998</v>
      </c>
      <c r="Q11" s="131">
        <v>6.0000000000000001E-3</v>
      </c>
      <c r="R11" s="131">
        <v>0</v>
      </c>
      <c r="S11" s="132">
        <v>0</v>
      </c>
      <c r="T11" s="132">
        <v>0</v>
      </c>
    </row>
    <row r="12" spans="1:20">
      <c r="A12" t="s">
        <v>1213</v>
      </c>
      <c r="B12" t="s">
        <v>1219</v>
      </c>
      <c r="C12" s="108"/>
      <c r="D12" s="108"/>
      <c r="E12" s="16"/>
      <c r="F12" t="s">
        <v>4626</v>
      </c>
      <c r="G12" t="s">
        <v>4627</v>
      </c>
      <c r="H12" t="s">
        <v>321</v>
      </c>
      <c r="I12" t="s">
        <v>205</v>
      </c>
      <c r="J12" t="s">
        <v>224</v>
      </c>
      <c r="K12" t="s">
        <v>314</v>
      </c>
      <c r="L12" t="s">
        <v>747</v>
      </c>
      <c r="M12" t="s">
        <v>339</v>
      </c>
      <c r="N12" t="s">
        <v>1215</v>
      </c>
      <c r="O12" s="131">
        <v>5</v>
      </c>
      <c r="P12" s="131">
        <v>3.6469999999999998</v>
      </c>
      <c r="Q12" s="131">
        <v>2.1000000000000001E-2</v>
      </c>
      <c r="R12" s="131">
        <v>0</v>
      </c>
      <c r="S12" s="132">
        <v>0</v>
      </c>
      <c r="T12" s="132">
        <v>0</v>
      </c>
    </row>
    <row r="13" spans="1:20">
      <c r="A13" t="s">
        <v>1213</v>
      </c>
      <c r="B13" t="s">
        <v>1219</v>
      </c>
      <c r="C13" s="108"/>
      <c r="D13" s="108"/>
      <c r="E13" s="16"/>
      <c r="F13" t="s">
        <v>4622</v>
      </c>
      <c r="G13" t="s">
        <v>4623</v>
      </c>
      <c r="H13" t="s">
        <v>312</v>
      </c>
      <c r="I13" t="s">
        <v>205</v>
      </c>
      <c r="J13" t="s">
        <v>204</v>
      </c>
      <c r="K13" t="s">
        <v>314</v>
      </c>
      <c r="L13" s="109"/>
      <c r="M13" t="s">
        <v>339</v>
      </c>
      <c r="N13" t="s">
        <v>1215</v>
      </c>
      <c r="O13" s="131">
        <v>-462530.5</v>
      </c>
      <c r="P13" s="131">
        <v>3.6469999999999998</v>
      </c>
      <c r="Q13" s="131">
        <v>100</v>
      </c>
      <c r="R13" s="131">
        <v>-1686.8489999999999</v>
      </c>
      <c r="S13" s="132">
        <v>1</v>
      </c>
      <c r="T13" s="132">
        <v>-1.8600000000000001E-3</v>
      </c>
    </row>
    <row r="14" spans="1:20">
      <c r="A14" t="s">
        <v>1213</v>
      </c>
      <c r="B14" t="s">
        <v>1221</v>
      </c>
      <c r="C14" s="108"/>
      <c r="D14" s="108"/>
      <c r="E14" s="16"/>
      <c r="F14" t="s">
        <v>4624</v>
      </c>
      <c r="G14" t="s">
        <v>4625</v>
      </c>
      <c r="H14" t="s">
        <v>321</v>
      </c>
      <c r="I14" t="s">
        <v>205</v>
      </c>
      <c r="J14" t="s">
        <v>224</v>
      </c>
      <c r="K14" t="s">
        <v>314</v>
      </c>
      <c r="L14" t="s">
        <v>747</v>
      </c>
      <c r="M14" t="s">
        <v>339</v>
      </c>
      <c r="N14" t="s">
        <v>1215</v>
      </c>
      <c r="O14" s="131">
        <v>55</v>
      </c>
      <c r="P14" s="131">
        <v>3.6469999999999998</v>
      </c>
      <c r="Q14" s="131">
        <v>6.0000000000000001E-3</v>
      </c>
      <c r="R14" s="131">
        <v>0</v>
      </c>
      <c r="S14" s="132">
        <v>0</v>
      </c>
      <c r="T14" s="132">
        <v>0</v>
      </c>
    </row>
    <row r="15" spans="1:20">
      <c r="A15" t="s">
        <v>1213</v>
      </c>
      <c r="B15" t="s">
        <v>1221</v>
      </c>
      <c r="C15" s="108"/>
      <c r="D15" s="108"/>
      <c r="E15" s="16"/>
      <c r="F15" t="s">
        <v>4626</v>
      </c>
      <c r="G15" t="s">
        <v>4627</v>
      </c>
      <c r="H15" t="s">
        <v>321</v>
      </c>
      <c r="I15" t="s">
        <v>205</v>
      </c>
      <c r="J15" t="s">
        <v>224</v>
      </c>
      <c r="K15" t="s">
        <v>314</v>
      </c>
      <c r="L15" t="s">
        <v>747</v>
      </c>
      <c r="M15" t="s">
        <v>339</v>
      </c>
      <c r="N15" t="s">
        <v>1215</v>
      </c>
      <c r="O15" s="131">
        <v>7</v>
      </c>
      <c r="P15" s="131">
        <v>3.6469999999999998</v>
      </c>
      <c r="Q15" s="131">
        <v>2.1000000000000001E-2</v>
      </c>
      <c r="R15" s="131">
        <v>0</v>
      </c>
      <c r="S15" s="132">
        <v>0</v>
      </c>
      <c r="T15" s="132">
        <v>0</v>
      </c>
    </row>
    <row r="16" spans="1:20">
      <c r="A16" t="s">
        <v>1213</v>
      </c>
      <c r="B16" t="s">
        <v>1221</v>
      </c>
      <c r="C16" s="108"/>
      <c r="D16" s="108"/>
      <c r="E16" s="16"/>
      <c r="F16" t="s">
        <v>4622</v>
      </c>
      <c r="G16" t="s">
        <v>4623</v>
      </c>
      <c r="H16" t="s">
        <v>312</v>
      </c>
      <c r="I16" t="s">
        <v>205</v>
      </c>
      <c r="J16" t="s">
        <v>204</v>
      </c>
      <c r="K16" t="s">
        <v>314</v>
      </c>
      <c r="L16" s="109"/>
      <c r="M16" t="s">
        <v>339</v>
      </c>
      <c r="N16" t="s">
        <v>1215</v>
      </c>
      <c r="O16" s="131">
        <v>-622834.5</v>
      </c>
      <c r="P16" s="131">
        <v>3.6469999999999998</v>
      </c>
      <c r="Q16" s="131">
        <v>100</v>
      </c>
      <c r="R16" s="131">
        <v>-2271.4769999999999</v>
      </c>
      <c r="S16" s="132">
        <v>1</v>
      </c>
      <c r="T16" s="132">
        <v>-6.0099999999999997E-3</v>
      </c>
    </row>
    <row r="17" spans="1:20">
      <c r="A17" t="s">
        <v>1213</v>
      </c>
      <c r="B17" t="s">
        <v>1222</v>
      </c>
      <c r="C17" s="108"/>
      <c r="D17" s="108"/>
      <c r="E17" s="16"/>
      <c r="F17" t="s">
        <v>4620</v>
      </c>
      <c r="G17" t="s">
        <v>4621</v>
      </c>
      <c r="H17" t="s">
        <v>321</v>
      </c>
      <c r="I17" t="s">
        <v>205</v>
      </c>
      <c r="J17" t="s">
        <v>224</v>
      </c>
      <c r="K17" t="s">
        <v>314</v>
      </c>
      <c r="L17" t="s">
        <v>751</v>
      </c>
      <c r="M17" t="s">
        <v>339</v>
      </c>
      <c r="N17" t="s">
        <v>1215</v>
      </c>
      <c r="O17" s="131">
        <v>80</v>
      </c>
      <c r="P17" s="131">
        <v>3.6469999999999998</v>
      </c>
      <c r="Q17" s="131">
        <v>0</v>
      </c>
      <c r="R17" s="131">
        <v>0</v>
      </c>
      <c r="S17" s="132">
        <v>0</v>
      </c>
      <c r="T17" s="132">
        <v>0</v>
      </c>
    </row>
    <row r="18" spans="1:20">
      <c r="A18" t="s">
        <v>1213</v>
      </c>
      <c r="B18" t="s">
        <v>1222</v>
      </c>
      <c r="C18" s="108"/>
      <c r="D18" s="108"/>
      <c r="E18" s="16"/>
      <c r="F18" t="s">
        <v>4628</v>
      </c>
      <c r="G18" t="s">
        <v>4629</v>
      </c>
      <c r="H18" t="s">
        <v>321</v>
      </c>
      <c r="I18" t="s">
        <v>205</v>
      </c>
      <c r="J18" t="s">
        <v>224</v>
      </c>
      <c r="K18" t="s">
        <v>314</v>
      </c>
      <c r="L18" t="s">
        <v>751</v>
      </c>
      <c r="M18" t="s">
        <v>339</v>
      </c>
      <c r="N18" t="s">
        <v>1215</v>
      </c>
      <c r="O18" s="131">
        <v>-2</v>
      </c>
      <c r="P18" s="131">
        <v>3.6469999999999998</v>
      </c>
      <c r="Q18" s="131">
        <v>0</v>
      </c>
      <c r="R18" s="131">
        <v>0</v>
      </c>
      <c r="S18" s="109"/>
      <c r="T18" s="109"/>
    </row>
    <row r="19" spans="1:20">
      <c r="A19" t="s">
        <v>1213</v>
      </c>
      <c r="B19" t="s">
        <v>1222</v>
      </c>
      <c r="C19" s="108"/>
      <c r="D19" s="108"/>
      <c r="E19" s="16"/>
      <c r="F19" t="s">
        <v>4622</v>
      </c>
      <c r="G19" t="s">
        <v>4623</v>
      </c>
      <c r="H19" t="s">
        <v>312</v>
      </c>
      <c r="I19" t="s">
        <v>205</v>
      </c>
      <c r="J19" t="s">
        <v>204</v>
      </c>
      <c r="K19" t="s">
        <v>314</v>
      </c>
      <c r="L19" s="109"/>
      <c r="M19" t="s">
        <v>339</v>
      </c>
      <c r="N19" t="s">
        <v>1215</v>
      </c>
      <c r="O19" s="131">
        <v>-180461.5</v>
      </c>
      <c r="P19" s="131">
        <v>3.6469999999999998</v>
      </c>
      <c r="Q19" s="131">
        <v>100</v>
      </c>
      <c r="R19" s="131">
        <v>-658.14300000000003</v>
      </c>
      <c r="S19" s="132">
        <v>1</v>
      </c>
      <c r="T19" s="132">
        <v>-2E-3</v>
      </c>
    </row>
    <row r="20" spans="1:20">
      <c r="A20" t="s">
        <v>1213</v>
      </c>
      <c r="B20" t="s">
        <v>1223</v>
      </c>
      <c r="C20" s="108"/>
      <c r="D20" s="108"/>
      <c r="E20" s="16"/>
      <c r="F20" t="s">
        <v>4626</v>
      </c>
      <c r="G20" t="s">
        <v>4627</v>
      </c>
      <c r="H20" t="s">
        <v>321</v>
      </c>
      <c r="I20" t="s">
        <v>205</v>
      </c>
      <c r="J20" t="s">
        <v>224</v>
      </c>
      <c r="K20" t="s">
        <v>314</v>
      </c>
      <c r="L20" t="s">
        <v>747</v>
      </c>
      <c r="M20" t="s">
        <v>339</v>
      </c>
      <c r="N20" t="s">
        <v>1215</v>
      </c>
      <c r="O20" s="131">
        <v>54</v>
      </c>
      <c r="P20" s="131">
        <v>3.6469999999999998</v>
      </c>
      <c r="Q20" s="131">
        <v>2.1000000000000001E-2</v>
      </c>
      <c r="R20" s="131">
        <v>0</v>
      </c>
      <c r="S20" s="132">
        <v>0</v>
      </c>
      <c r="T20" s="132">
        <v>0</v>
      </c>
    </row>
    <row r="21" spans="1:20">
      <c r="A21" t="s">
        <v>1213</v>
      </c>
      <c r="B21" t="s">
        <v>1223</v>
      </c>
      <c r="C21" s="108"/>
      <c r="D21" s="108"/>
      <c r="E21"/>
      <c r="F21" t="s">
        <v>4624</v>
      </c>
      <c r="G21" t="s">
        <v>4625</v>
      </c>
      <c r="H21" t="s">
        <v>321</v>
      </c>
      <c r="I21" t="s">
        <v>205</v>
      </c>
      <c r="J21" t="s">
        <v>224</v>
      </c>
      <c r="K21" t="s">
        <v>314</v>
      </c>
      <c r="L21" t="s">
        <v>747</v>
      </c>
      <c r="M21" t="s">
        <v>339</v>
      </c>
      <c r="N21" t="s">
        <v>1215</v>
      </c>
      <c r="O21" s="131">
        <v>16</v>
      </c>
      <c r="P21" s="131">
        <v>3.6469999999999998</v>
      </c>
      <c r="Q21" s="131">
        <v>6.0000000000000001E-3</v>
      </c>
      <c r="R21" s="131">
        <v>0</v>
      </c>
      <c r="S21" s="132">
        <v>0</v>
      </c>
      <c r="T21" s="132">
        <v>0</v>
      </c>
    </row>
    <row r="22" spans="1:20">
      <c r="A22" t="s">
        <v>1213</v>
      </c>
      <c r="B22" t="s">
        <v>1223</v>
      </c>
      <c r="C22" s="108"/>
      <c r="D22" s="108"/>
      <c r="F22" t="s">
        <v>4630</v>
      </c>
      <c r="G22" t="s">
        <v>4631</v>
      </c>
      <c r="H22" t="s">
        <v>321</v>
      </c>
      <c r="I22" t="s">
        <v>205</v>
      </c>
      <c r="J22" t="s">
        <v>293</v>
      </c>
      <c r="K22" t="s">
        <v>314</v>
      </c>
      <c r="L22" t="s">
        <v>747</v>
      </c>
      <c r="M22" t="s">
        <v>339</v>
      </c>
      <c r="N22" t="s">
        <v>1216</v>
      </c>
      <c r="O22" s="131">
        <v>125</v>
      </c>
      <c r="P22" s="131">
        <v>3.7959999999999998</v>
      </c>
      <c r="Q22" s="131">
        <v>1E-3</v>
      </c>
      <c r="R22" s="131">
        <v>0</v>
      </c>
      <c r="S22" s="132">
        <v>0</v>
      </c>
      <c r="T22" s="132">
        <v>0</v>
      </c>
    </row>
    <row r="23" spans="1:20">
      <c r="A23" t="s">
        <v>1213</v>
      </c>
      <c r="B23" t="s">
        <v>1223</v>
      </c>
      <c r="F23" t="s">
        <v>4632</v>
      </c>
      <c r="G23" t="s">
        <v>4633</v>
      </c>
      <c r="H23" t="s">
        <v>321</v>
      </c>
      <c r="I23" t="s">
        <v>205</v>
      </c>
      <c r="J23" t="s">
        <v>251</v>
      </c>
      <c r="K23" t="s">
        <v>314</v>
      </c>
      <c r="L23" t="s">
        <v>747</v>
      </c>
      <c r="M23" t="s">
        <v>339</v>
      </c>
      <c r="N23" t="s">
        <v>1225</v>
      </c>
      <c r="O23" s="131">
        <v>17</v>
      </c>
      <c r="P23" s="131">
        <v>2.3E-2</v>
      </c>
      <c r="Q23" s="131">
        <v>3.9E-2</v>
      </c>
      <c r="R23" s="131">
        <v>0</v>
      </c>
      <c r="S23" s="132">
        <v>0</v>
      </c>
      <c r="T23" s="132">
        <v>0</v>
      </c>
    </row>
    <row r="24" spans="1:20">
      <c r="A24" t="s">
        <v>1213</v>
      </c>
      <c r="B24" t="s">
        <v>1223</v>
      </c>
      <c r="F24" t="s">
        <v>4634</v>
      </c>
      <c r="G24" t="s">
        <v>4635</v>
      </c>
      <c r="H24" t="s">
        <v>312</v>
      </c>
      <c r="I24" t="s">
        <v>205</v>
      </c>
      <c r="J24" t="s">
        <v>204</v>
      </c>
      <c r="K24" t="s">
        <v>314</v>
      </c>
      <c r="M24" t="s">
        <v>339</v>
      </c>
      <c r="N24" t="s">
        <v>1225</v>
      </c>
      <c r="O24" s="131">
        <v>637500</v>
      </c>
      <c r="P24" s="131">
        <v>2.3285E-2</v>
      </c>
      <c r="Q24" s="131">
        <v>100</v>
      </c>
      <c r="R24" s="131">
        <v>14.843999999999999</v>
      </c>
      <c r="S24" s="132">
        <v>-3.46E-3</v>
      </c>
      <c r="T24" s="132">
        <v>2.0000000000000002E-5</v>
      </c>
    </row>
    <row r="25" spans="1:20">
      <c r="A25" t="s">
        <v>1213</v>
      </c>
      <c r="B25" t="s">
        <v>1223</v>
      </c>
      <c r="F25" t="s">
        <v>4636</v>
      </c>
      <c r="G25" t="s">
        <v>4637</v>
      </c>
      <c r="H25" t="s">
        <v>312</v>
      </c>
      <c r="I25" t="s">
        <v>205</v>
      </c>
      <c r="J25" t="s">
        <v>204</v>
      </c>
      <c r="K25" t="s">
        <v>314</v>
      </c>
      <c r="M25" t="s">
        <v>339</v>
      </c>
      <c r="N25" t="s">
        <v>1215</v>
      </c>
      <c r="O25" s="131">
        <v>-11400</v>
      </c>
      <c r="P25" s="131">
        <v>3.6469999999999998</v>
      </c>
      <c r="Q25" s="131">
        <v>100</v>
      </c>
      <c r="R25" s="131">
        <v>-41.576000000000001</v>
      </c>
      <c r="S25" s="132">
        <v>9.6900000000000007E-3</v>
      </c>
      <c r="T25" s="132">
        <v>-6.0000000000000002E-5</v>
      </c>
    </row>
    <row r="26" spans="1:20">
      <c r="A26" t="s">
        <v>1213</v>
      </c>
      <c r="B26" t="s">
        <v>1223</v>
      </c>
      <c r="F26" t="s">
        <v>4638</v>
      </c>
      <c r="G26" t="s">
        <v>4639</v>
      </c>
      <c r="H26" t="s">
        <v>312</v>
      </c>
      <c r="I26" t="s">
        <v>205</v>
      </c>
      <c r="J26" t="s">
        <v>204</v>
      </c>
      <c r="K26" t="s">
        <v>314</v>
      </c>
      <c r="M26" t="s">
        <v>339</v>
      </c>
      <c r="N26" t="s">
        <v>1216</v>
      </c>
      <c r="O26" s="131">
        <v>-77453.75</v>
      </c>
      <c r="P26" s="131">
        <v>3.7964000000000002</v>
      </c>
      <c r="Q26" s="131">
        <v>100</v>
      </c>
      <c r="R26" s="131">
        <v>-294.04500000000002</v>
      </c>
      <c r="S26" s="132">
        <v>6.8570000000000006E-2</v>
      </c>
      <c r="T26" s="132">
        <v>-4.2999999999999999E-4</v>
      </c>
    </row>
    <row r="27" spans="1:20">
      <c r="A27" t="s">
        <v>1213</v>
      </c>
      <c r="B27" t="s">
        <v>1223</v>
      </c>
      <c r="F27" t="s">
        <v>4622</v>
      </c>
      <c r="G27" t="s">
        <v>4623</v>
      </c>
      <c r="H27" t="s">
        <v>312</v>
      </c>
      <c r="I27" t="s">
        <v>205</v>
      </c>
      <c r="J27" t="s">
        <v>204</v>
      </c>
      <c r="K27" t="s">
        <v>314</v>
      </c>
      <c r="M27" t="s">
        <v>339</v>
      </c>
      <c r="N27" t="s">
        <v>1215</v>
      </c>
      <c r="O27" s="131">
        <v>-1087934.3400000001</v>
      </c>
      <c r="P27" s="131">
        <v>3.6469999999999998</v>
      </c>
      <c r="Q27" s="131">
        <v>100</v>
      </c>
      <c r="R27" s="131">
        <v>-3967.6970000000001</v>
      </c>
      <c r="S27" s="132">
        <v>0.92520000000000002</v>
      </c>
      <c r="T27" s="132">
        <v>-5.8399999999999997E-3</v>
      </c>
    </row>
    <row r="28" spans="1:20">
      <c r="A28" t="s">
        <v>1213</v>
      </c>
      <c r="B28" t="s">
        <v>1227</v>
      </c>
      <c r="F28" t="s">
        <v>4626</v>
      </c>
      <c r="G28" t="s">
        <v>4627</v>
      </c>
      <c r="H28" t="s">
        <v>321</v>
      </c>
      <c r="I28" t="s">
        <v>205</v>
      </c>
      <c r="J28" t="s">
        <v>224</v>
      </c>
      <c r="K28" t="s">
        <v>314</v>
      </c>
      <c r="L28" t="s">
        <v>747</v>
      </c>
      <c r="M28" t="s">
        <v>339</v>
      </c>
      <c r="N28" t="s">
        <v>1215</v>
      </c>
      <c r="O28" s="131">
        <v>192</v>
      </c>
      <c r="P28" s="131">
        <v>3.6469999999999998</v>
      </c>
      <c r="Q28" s="131">
        <v>2.1000000000000001E-2</v>
      </c>
      <c r="R28" s="131">
        <v>0</v>
      </c>
      <c r="S28" s="132">
        <v>0</v>
      </c>
      <c r="T28" s="132">
        <v>0</v>
      </c>
    </row>
    <row r="29" spans="1:20">
      <c r="A29" t="s">
        <v>1213</v>
      </c>
      <c r="B29" t="s">
        <v>1227</v>
      </c>
      <c r="F29" t="s">
        <v>4624</v>
      </c>
      <c r="G29" t="s">
        <v>4625</v>
      </c>
      <c r="H29" t="s">
        <v>321</v>
      </c>
      <c r="I29" t="s">
        <v>205</v>
      </c>
      <c r="J29" t="s">
        <v>224</v>
      </c>
      <c r="K29" t="s">
        <v>314</v>
      </c>
      <c r="L29" t="s">
        <v>747</v>
      </c>
      <c r="M29" t="s">
        <v>339</v>
      </c>
      <c r="N29" t="s">
        <v>1215</v>
      </c>
      <c r="O29" s="131">
        <v>58</v>
      </c>
      <c r="P29" s="131">
        <v>3.6469999999999998</v>
      </c>
      <c r="Q29" s="131">
        <v>6.0000000000000001E-3</v>
      </c>
      <c r="R29" s="131">
        <v>0</v>
      </c>
      <c r="S29" s="132">
        <v>0</v>
      </c>
      <c r="T29" s="132">
        <v>0</v>
      </c>
    </row>
    <row r="30" spans="1:20">
      <c r="A30" t="s">
        <v>1213</v>
      </c>
      <c r="B30" t="s">
        <v>1227</v>
      </c>
      <c r="F30" t="s">
        <v>4630</v>
      </c>
      <c r="G30" t="s">
        <v>4631</v>
      </c>
      <c r="H30" t="s">
        <v>321</v>
      </c>
      <c r="I30" t="s">
        <v>205</v>
      </c>
      <c r="J30" t="s">
        <v>293</v>
      </c>
      <c r="K30" t="s">
        <v>314</v>
      </c>
      <c r="L30" t="s">
        <v>747</v>
      </c>
      <c r="M30" t="s">
        <v>339</v>
      </c>
      <c r="N30" t="s">
        <v>1216</v>
      </c>
      <c r="O30" s="131">
        <v>273</v>
      </c>
      <c r="P30" s="131">
        <v>3.7959999999999998</v>
      </c>
      <c r="Q30" s="131">
        <v>1E-3</v>
      </c>
      <c r="R30" s="131">
        <v>0</v>
      </c>
      <c r="S30" s="132">
        <v>0</v>
      </c>
      <c r="T30" s="132">
        <v>0</v>
      </c>
    </row>
    <row r="31" spans="1:20">
      <c r="A31" t="s">
        <v>1213</v>
      </c>
      <c r="B31" t="s">
        <v>1227</v>
      </c>
      <c r="F31" t="s">
        <v>4620</v>
      </c>
      <c r="G31" t="s">
        <v>4621</v>
      </c>
      <c r="H31" t="s">
        <v>321</v>
      </c>
      <c r="I31" t="s">
        <v>205</v>
      </c>
      <c r="J31" t="s">
        <v>224</v>
      </c>
      <c r="K31" t="s">
        <v>314</v>
      </c>
      <c r="L31" t="s">
        <v>751</v>
      </c>
      <c r="M31" t="s">
        <v>339</v>
      </c>
      <c r="N31" t="s">
        <v>1215</v>
      </c>
      <c r="O31" s="131">
        <v>374</v>
      </c>
      <c r="P31" s="131">
        <v>3.6469999999999998</v>
      </c>
      <c r="Q31" s="131">
        <v>0</v>
      </c>
      <c r="R31" s="131">
        <v>0</v>
      </c>
      <c r="S31" s="132">
        <v>0</v>
      </c>
      <c r="T31" s="132">
        <v>0</v>
      </c>
    </row>
    <row r="32" spans="1:20">
      <c r="A32" t="s">
        <v>1213</v>
      </c>
      <c r="B32" t="s">
        <v>1227</v>
      </c>
      <c r="F32" t="s">
        <v>4632</v>
      </c>
      <c r="G32" t="s">
        <v>4633</v>
      </c>
      <c r="H32" t="s">
        <v>321</v>
      </c>
      <c r="I32" t="s">
        <v>205</v>
      </c>
      <c r="J32" t="s">
        <v>251</v>
      </c>
      <c r="K32" t="s">
        <v>314</v>
      </c>
      <c r="L32" t="s">
        <v>747</v>
      </c>
      <c r="M32" t="s">
        <v>339</v>
      </c>
      <c r="N32" t="s">
        <v>1225</v>
      </c>
      <c r="O32" s="131">
        <v>35</v>
      </c>
      <c r="P32" s="131">
        <v>2.3E-2</v>
      </c>
      <c r="Q32" s="131">
        <v>3.9E-2</v>
      </c>
      <c r="R32" s="131">
        <v>0</v>
      </c>
      <c r="S32" s="132">
        <v>0</v>
      </c>
      <c r="T32" s="132">
        <v>0</v>
      </c>
    </row>
    <row r="33" spans="1:20">
      <c r="A33" t="s">
        <v>1213</v>
      </c>
      <c r="B33" t="s">
        <v>1227</v>
      </c>
      <c r="F33" t="s">
        <v>4640</v>
      </c>
      <c r="G33" t="s">
        <v>4641</v>
      </c>
      <c r="H33" t="s">
        <v>321</v>
      </c>
      <c r="I33" t="s">
        <v>205</v>
      </c>
      <c r="J33" t="s">
        <v>224</v>
      </c>
      <c r="K33" t="s">
        <v>314</v>
      </c>
      <c r="L33" t="s">
        <v>750</v>
      </c>
      <c r="M33" t="s">
        <v>339</v>
      </c>
      <c r="N33" t="s">
        <v>1215</v>
      </c>
      <c r="O33" s="131">
        <v>37</v>
      </c>
      <c r="P33" s="131">
        <v>3.6469999999999998</v>
      </c>
      <c r="Q33" s="131">
        <v>0</v>
      </c>
      <c r="R33" s="131">
        <v>0</v>
      </c>
    </row>
    <row r="34" spans="1:20">
      <c r="A34" t="s">
        <v>1213</v>
      </c>
      <c r="B34" t="s">
        <v>1227</v>
      </c>
      <c r="F34" t="s">
        <v>4642</v>
      </c>
      <c r="G34" t="s">
        <v>4643</v>
      </c>
      <c r="H34" t="s">
        <v>321</v>
      </c>
      <c r="I34" t="s">
        <v>205</v>
      </c>
      <c r="J34" t="s">
        <v>224</v>
      </c>
      <c r="K34" t="s">
        <v>314</v>
      </c>
      <c r="L34" t="s">
        <v>750</v>
      </c>
      <c r="M34" t="s">
        <v>339</v>
      </c>
      <c r="N34" t="s">
        <v>1215</v>
      </c>
      <c r="O34" s="131">
        <v>18</v>
      </c>
      <c r="P34" s="131">
        <v>3.6469999999999998</v>
      </c>
      <c r="Q34" s="131">
        <v>0</v>
      </c>
      <c r="R34" s="131">
        <v>0</v>
      </c>
    </row>
    <row r="35" spans="1:20">
      <c r="A35" t="s">
        <v>1213</v>
      </c>
      <c r="B35" t="s">
        <v>1227</v>
      </c>
      <c r="F35" t="s">
        <v>4644</v>
      </c>
      <c r="G35" t="s">
        <v>4645</v>
      </c>
      <c r="H35" t="s">
        <v>321</v>
      </c>
      <c r="I35" t="s">
        <v>205</v>
      </c>
      <c r="J35" t="s">
        <v>224</v>
      </c>
      <c r="K35" t="s">
        <v>344</v>
      </c>
      <c r="L35" t="s">
        <v>750</v>
      </c>
      <c r="M35" t="s">
        <v>339</v>
      </c>
      <c r="N35" t="s">
        <v>1215</v>
      </c>
      <c r="O35" s="131">
        <v>17</v>
      </c>
      <c r="P35" s="131">
        <v>3.6469999999999998</v>
      </c>
      <c r="Q35" s="131">
        <v>0</v>
      </c>
      <c r="R35" s="131">
        <v>0</v>
      </c>
    </row>
    <row r="36" spans="1:20">
      <c r="A36" t="s">
        <v>1213</v>
      </c>
      <c r="B36" t="s">
        <v>1227</v>
      </c>
      <c r="F36" t="s">
        <v>4628</v>
      </c>
      <c r="G36" t="s">
        <v>4629</v>
      </c>
      <c r="H36" t="s">
        <v>321</v>
      </c>
      <c r="I36" t="s">
        <v>205</v>
      </c>
      <c r="J36" t="s">
        <v>224</v>
      </c>
      <c r="K36" t="s">
        <v>314</v>
      </c>
      <c r="L36" t="s">
        <v>751</v>
      </c>
      <c r="M36" t="s">
        <v>339</v>
      </c>
      <c r="N36" t="s">
        <v>1215</v>
      </c>
      <c r="O36" s="131">
        <v>-103</v>
      </c>
      <c r="P36" s="131">
        <v>3.6469999999999998</v>
      </c>
      <c r="Q36" s="131">
        <v>0</v>
      </c>
      <c r="R36" s="131">
        <v>0</v>
      </c>
      <c r="S36" s="132">
        <v>0</v>
      </c>
      <c r="T36" s="132">
        <v>0</v>
      </c>
    </row>
    <row r="37" spans="1:20">
      <c r="A37" t="s">
        <v>1213</v>
      </c>
      <c r="B37" t="s">
        <v>1227</v>
      </c>
      <c r="F37" t="s">
        <v>4634</v>
      </c>
      <c r="G37" t="s">
        <v>4635</v>
      </c>
      <c r="H37" t="s">
        <v>312</v>
      </c>
      <c r="I37" t="s">
        <v>205</v>
      </c>
      <c r="J37" t="s">
        <v>204</v>
      </c>
      <c r="K37" t="s">
        <v>314</v>
      </c>
      <c r="M37" t="s">
        <v>339</v>
      </c>
      <c r="N37" t="s">
        <v>1225</v>
      </c>
      <c r="O37" s="131">
        <v>1312500</v>
      </c>
      <c r="P37" s="131">
        <v>2.3285E-2</v>
      </c>
      <c r="Q37" s="131">
        <v>100</v>
      </c>
      <c r="R37" s="131">
        <v>30.562000000000001</v>
      </c>
      <c r="S37" s="132">
        <v>-1.67E-3</v>
      </c>
      <c r="T37" s="132">
        <v>1.0000000000000001E-5</v>
      </c>
    </row>
    <row r="38" spans="1:20">
      <c r="A38" t="s">
        <v>1213</v>
      </c>
      <c r="B38" t="s">
        <v>1227</v>
      </c>
      <c r="F38" t="s">
        <v>4636</v>
      </c>
      <c r="G38" t="s">
        <v>4637</v>
      </c>
      <c r="H38" t="s">
        <v>312</v>
      </c>
      <c r="I38" t="s">
        <v>205</v>
      </c>
      <c r="J38" t="s">
        <v>204</v>
      </c>
      <c r="K38" t="s">
        <v>314</v>
      </c>
      <c r="M38" t="s">
        <v>339</v>
      </c>
      <c r="N38" t="s">
        <v>1215</v>
      </c>
      <c r="O38" s="131">
        <v>-39787.5</v>
      </c>
      <c r="P38" s="131">
        <v>3.6469999999999998</v>
      </c>
      <c r="Q38" s="131">
        <v>100</v>
      </c>
      <c r="R38" s="131">
        <v>-145.10499999999999</v>
      </c>
      <c r="S38" s="132">
        <v>7.9399999999999991E-3</v>
      </c>
      <c r="T38" s="132">
        <v>-5.0000000000000002E-5</v>
      </c>
    </row>
    <row r="39" spans="1:20">
      <c r="A39" t="s">
        <v>1213</v>
      </c>
      <c r="B39" t="s">
        <v>1227</v>
      </c>
      <c r="F39" t="s">
        <v>4638</v>
      </c>
      <c r="G39" t="s">
        <v>4639</v>
      </c>
      <c r="H39" t="s">
        <v>312</v>
      </c>
      <c r="I39" t="s">
        <v>205</v>
      </c>
      <c r="J39" t="s">
        <v>204</v>
      </c>
      <c r="K39" t="s">
        <v>314</v>
      </c>
      <c r="M39" t="s">
        <v>339</v>
      </c>
      <c r="N39" t="s">
        <v>1216</v>
      </c>
      <c r="O39" s="131">
        <v>-169158.99</v>
      </c>
      <c r="P39" s="131">
        <v>3.7964000000000002</v>
      </c>
      <c r="Q39" s="131">
        <v>100</v>
      </c>
      <c r="R39" s="131">
        <v>-642.19500000000005</v>
      </c>
      <c r="S39" s="132">
        <v>3.5159999999999997E-2</v>
      </c>
      <c r="T39" s="132">
        <v>-2.2000000000000001E-4</v>
      </c>
    </row>
    <row r="40" spans="1:20">
      <c r="A40" t="s">
        <v>1213</v>
      </c>
      <c r="B40" t="s">
        <v>1227</v>
      </c>
      <c r="F40" t="s">
        <v>4622</v>
      </c>
      <c r="G40" t="s">
        <v>4623</v>
      </c>
      <c r="H40" t="s">
        <v>312</v>
      </c>
      <c r="I40" t="s">
        <v>205</v>
      </c>
      <c r="J40" t="s">
        <v>204</v>
      </c>
      <c r="K40" t="s">
        <v>314</v>
      </c>
      <c r="M40" t="s">
        <v>339</v>
      </c>
      <c r="N40" t="s">
        <v>1215</v>
      </c>
      <c r="O40" s="131">
        <v>-4801268.3</v>
      </c>
      <c r="P40" s="131">
        <v>3.6469999999999998</v>
      </c>
      <c r="Q40" s="131">
        <v>100</v>
      </c>
      <c r="R40" s="131">
        <v>-17510.224999999999</v>
      </c>
      <c r="S40" s="132">
        <v>0.95857000000000003</v>
      </c>
      <c r="T40" s="132">
        <v>-5.9899999999999997E-3</v>
      </c>
    </row>
    <row r="41" spans="1:20">
      <c r="A41" t="s">
        <v>1213</v>
      </c>
      <c r="B41" t="s">
        <v>1230</v>
      </c>
      <c r="F41" t="s">
        <v>4624</v>
      </c>
      <c r="G41" t="s">
        <v>4625</v>
      </c>
      <c r="H41" t="s">
        <v>321</v>
      </c>
      <c r="I41" t="s">
        <v>205</v>
      </c>
      <c r="J41" t="s">
        <v>224</v>
      </c>
      <c r="K41" t="s">
        <v>314</v>
      </c>
      <c r="L41" t="s">
        <v>747</v>
      </c>
      <c r="M41" t="s">
        <v>339</v>
      </c>
      <c r="N41" t="s">
        <v>1215</v>
      </c>
      <c r="O41" s="131">
        <v>3</v>
      </c>
      <c r="P41" s="131">
        <v>3.6469999999999998</v>
      </c>
      <c r="Q41" s="131">
        <v>6.0000000000000001E-3</v>
      </c>
      <c r="R41" s="131">
        <v>0</v>
      </c>
      <c r="S41" s="132">
        <v>0</v>
      </c>
      <c r="T41" s="132">
        <v>0</v>
      </c>
    </row>
    <row r="42" spans="1:20">
      <c r="A42" t="s">
        <v>1213</v>
      </c>
      <c r="B42" t="s">
        <v>1230</v>
      </c>
      <c r="F42" t="s">
        <v>4620</v>
      </c>
      <c r="G42" t="s">
        <v>4621</v>
      </c>
      <c r="H42" t="s">
        <v>321</v>
      </c>
      <c r="I42" t="s">
        <v>205</v>
      </c>
      <c r="J42" t="s">
        <v>224</v>
      </c>
      <c r="K42" t="s">
        <v>314</v>
      </c>
      <c r="L42" t="s">
        <v>751</v>
      </c>
      <c r="M42" t="s">
        <v>339</v>
      </c>
      <c r="N42" t="s">
        <v>1215</v>
      </c>
      <c r="O42" s="131">
        <v>6</v>
      </c>
      <c r="P42" s="131">
        <v>3.6469999999999998</v>
      </c>
      <c r="Q42" s="131">
        <v>0</v>
      </c>
      <c r="R42" s="131">
        <v>0</v>
      </c>
    </row>
    <row r="43" spans="1:20">
      <c r="A43" t="s">
        <v>1213</v>
      </c>
      <c r="B43" t="s">
        <v>1230</v>
      </c>
      <c r="F43" t="s">
        <v>4646</v>
      </c>
      <c r="G43" t="s">
        <v>4647</v>
      </c>
      <c r="H43" t="s">
        <v>321</v>
      </c>
      <c r="I43" t="s">
        <v>205</v>
      </c>
      <c r="J43" t="s">
        <v>224</v>
      </c>
      <c r="K43" t="s">
        <v>314</v>
      </c>
      <c r="L43" t="s">
        <v>751</v>
      </c>
      <c r="M43" t="s">
        <v>339</v>
      </c>
      <c r="N43" t="s">
        <v>1215</v>
      </c>
      <c r="O43" s="131">
        <v>16</v>
      </c>
      <c r="P43" s="131">
        <v>3.6469999999999998</v>
      </c>
      <c r="Q43" s="131">
        <v>0</v>
      </c>
      <c r="R43" s="131">
        <v>0</v>
      </c>
    </row>
    <row r="44" spans="1:20">
      <c r="A44" t="s">
        <v>1213</v>
      </c>
      <c r="B44" t="s">
        <v>1230</v>
      </c>
      <c r="F44" t="s">
        <v>4622</v>
      </c>
      <c r="G44" t="s">
        <v>4623</v>
      </c>
      <c r="H44" t="s">
        <v>312</v>
      </c>
      <c r="I44" t="s">
        <v>205</v>
      </c>
      <c r="J44" t="s">
        <v>204</v>
      </c>
      <c r="K44" t="s">
        <v>314</v>
      </c>
      <c r="M44" t="s">
        <v>339</v>
      </c>
      <c r="N44" t="s">
        <v>1215</v>
      </c>
      <c r="O44" s="131">
        <v>-54303.1</v>
      </c>
      <c r="P44" s="131">
        <v>3.6469999999999998</v>
      </c>
      <c r="Q44" s="131">
        <v>100</v>
      </c>
      <c r="R44" s="131">
        <v>-198.04300000000001</v>
      </c>
      <c r="S44" s="132">
        <v>1</v>
      </c>
      <c r="T44" s="132">
        <v>-4.8999999999999998E-4</v>
      </c>
    </row>
    <row r="45" spans="1:20">
      <c r="A45" t="s">
        <v>1213</v>
      </c>
      <c r="B45" t="s">
        <v>1232</v>
      </c>
      <c r="F45" t="s">
        <v>4624</v>
      </c>
      <c r="G45" t="s">
        <v>4625</v>
      </c>
      <c r="H45" t="s">
        <v>321</v>
      </c>
      <c r="I45" t="s">
        <v>205</v>
      </c>
      <c r="J45" t="s">
        <v>224</v>
      </c>
      <c r="K45" t="s">
        <v>314</v>
      </c>
      <c r="L45" t="s">
        <v>747</v>
      </c>
      <c r="M45" t="s">
        <v>339</v>
      </c>
      <c r="N45" t="s">
        <v>1215</v>
      </c>
      <c r="O45" s="131">
        <v>483</v>
      </c>
      <c r="P45" s="131">
        <v>3.6469999999999998</v>
      </c>
      <c r="Q45" s="131">
        <v>6.0000000000000001E-3</v>
      </c>
      <c r="R45" s="131">
        <v>0</v>
      </c>
      <c r="S45" s="132">
        <v>0</v>
      </c>
      <c r="T45" s="132">
        <v>0</v>
      </c>
    </row>
    <row r="46" spans="1:20">
      <c r="A46" t="s">
        <v>1213</v>
      </c>
      <c r="B46" t="s">
        <v>1232</v>
      </c>
      <c r="F46" t="s">
        <v>4622</v>
      </c>
      <c r="G46" t="s">
        <v>4623</v>
      </c>
      <c r="H46" t="s">
        <v>312</v>
      </c>
      <c r="I46" t="s">
        <v>205</v>
      </c>
      <c r="J46" t="s">
        <v>204</v>
      </c>
      <c r="K46" t="s">
        <v>314</v>
      </c>
      <c r="M46" t="s">
        <v>339</v>
      </c>
      <c r="N46" t="s">
        <v>1215</v>
      </c>
      <c r="O46" s="131">
        <v>-5271747.84</v>
      </c>
      <c r="P46" s="131">
        <v>3.6469999999999998</v>
      </c>
      <c r="Q46" s="131">
        <v>100</v>
      </c>
      <c r="R46" s="131">
        <v>-19226.063999999998</v>
      </c>
      <c r="S46" s="132">
        <v>1</v>
      </c>
      <c r="T46" s="132">
        <v>-2.911E-2</v>
      </c>
    </row>
    <row r="47" spans="1:20">
      <c r="A47" t="s">
        <v>1213</v>
      </c>
      <c r="B47" t="s">
        <v>1237</v>
      </c>
      <c r="F47" t="s">
        <v>4624</v>
      </c>
      <c r="G47" t="s">
        <v>4625</v>
      </c>
      <c r="H47" t="s">
        <v>321</v>
      </c>
      <c r="I47" t="s">
        <v>205</v>
      </c>
      <c r="J47" t="s">
        <v>224</v>
      </c>
      <c r="K47" t="s">
        <v>314</v>
      </c>
      <c r="L47" t="s">
        <v>747</v>
      </c>
      <c r="M47" t="s">
        <v>339</v>
      </c>
      <c r="N47" t="s">
        <v>1215</v>
      </c>
      <c r="O47" s="131">
        <v>4</v>
      </c>
      <c r="P47" s="131">
        <v>3.6469999999999998</v>
      </c>
      <c r="Q47" s="131">
        <v>6.0000000000000001E-3</v>
      </c>
      <c r="R47" s="131">
        <v>0</v>
      </c>
      <c r="S47" s="132">
        <v>0</v>
      </c>
      <c r="T47" s="132">
        <v>0</v>
      </c>
    </row>
    <row r="48" spans="1:20">
      <c r="A48" t="s">
        <v>1213</v>
      </c>
      <c r="B48" t="s">
        <v>1237</v>
      </c>
      <c r="F48" t="s">
        <v>4648</v>
      </c>
      <c r="G48" t="s">
        <v>4649</v>
      </c>
      <c r="H48" t="s">
        <v>321</v>
      </c>
      <c r="I48" t="s">
        <v>205</v>
      </c>
      <c r="J48" t="s">
        <v>238</v>
      </c>
      <c r="K48" t="s">
        <v>314</v>
      </c>
      <c r="L48" t="s">
        <v>747</v>
      </c>
      <c r="M48" t="s">
        <v>339</v>
      </c>
      <c r="N48" t="s">
        <v>1216</v>
      </c>
      <c r="O48" s="131">
        <v>1</v>
      </c>
      <c r="P48" s="131">
        <v>3.7959999999999998</v>
      </c>
      <c r="Q48" s="131">
        <v>0.02</v>
      </c>
      <c r="R48" s="131">
        <v>0</v>
      </c>
      <c r="S48" s="132">
        <v>0</v>
      </c>
      <c r="T48" s="132">
        <v>0</v>
      </c>
    </row>
    <row r="49" spans="1:20">
      <c r="A49" t="s">
        <v>1213</v>
      </c>
      <c r="B49" t="s">
        <v>1237</v>
      </c>
      <c r="F49" t="s">
        <v>4650</v>
      </c>
      <c r="G49" t="s">
        <v>4651</v>
      </c>
      <c r="H49" t="s">
        <v>321</v>
      </c>
      <c r="I49" t="s">
        <v>205</v>
      </c>
      <c r="J49" t="s">
        <v>224</v>
      </c>
      <c r="K49" t="s">
        <v>314</v>
      </c>
      <c r="L49" t="s">
        <v>747</v>
      </c>
      <c r="M49" t="s">
        <v>339</v>
      </c>
      <c r="N49" t="s">
        <v>1215</v>
      </c>
      <c r="O49" s="131">
        <v>2</v>
      </c>
      <c r="P49" s="131">
        <v>3.6469999999999998</v>
      </c>
      <c r="Q49" s="131">
        <v>2E-3</v>
      </c>
      <c r="R49" s="131">
        <v>0</v>
      </c>
      <c r="S49" s="132">
        <v>0</v>
      </c>
      <c r="T49" s="132">
        <v>0</v>
      </c>
    </row>
    <row r="50" spans="1:20">
      <c r="A50" t="s">
        <v>1213</v>
      </c>
      <c r="B50" t="s">
        <v>1237</v>
      </c>
      <c r="F50" t="s">
        <v>4646</v>
      </c>
      <c r="G50" t="s">
        <v>4647</v>
      </c>
      <c r="H50" t="s">
        <v>321</v>
      </c>
      <c r="I50" t="s">
        <v>205</v>
      </c>
      <c r="J50" t="s">
        <v>224</v>
      </c>
      <c r="K50" t="s">
        <v>314</v>
      </c>
      <c r="L50" t="s">
        <v>751</v>
      </c>
      <c r="M50" t="s">
        <v>339</v>
      </c>
      <c r="N50" t="s">
        <v>1215</v>
      </c>
      <c r="O50" s="131">
        <v>2</v>
      </c>
      <c r="P50" s="131">
        <v>3.6469999999999998</v>
      </c>
      <c r="Q50" s="131">
        <v>0</v>
      </c>
      <c r="R50" s="131">
        <v>0</v>
      </c>
    </row>
    <row r="51" spans="1:20">
      <c r="A51" t="s">
        <v>1213</v>
      </c>
      <c r="B51" t="s">
        <v>1237</v>
      </c>
      <c r="F51" t="s">
        <v>4630</v>
      </c>
      <c r="G51" t="s">
        <v>4631</v>
      </c>
      <c r="H51" t="s">
        <v>321</v>
      </c>
      <c r="I51" t="s">
        <v>205</v>
      </c>
      <c r="J51" t="s">
        <v>293</v>
      </c>
      <c r="K51" t="s">
        <v>314</v>
      </c>
      <c r="L51" t="s">
        <v>747</v>
      </c>
      <c r="M51" t="s">
        <v>339</v>
      </c>
      <c r="N51" t="s">
        <v>1216</v>
      </c>
      <c r="O51" s="131">
        <v>3</v>
      </c>
      <c r="P51" s="131">
        <v>3.7959999999999998</v>
      </c>
      <c r="Q51" s="131">
        <v>1E-3</v>
      </c>
      <c r="R51" s="131">
        <v>0</v>
      </c>
    </row>
    <row r="52" spans="1:20">
      <c r="A52" t="s">
        <v>1213</v>
      </c>
      <c r="B52" t="s">
        <v>1237</v>
      </c>
      <c r="F52" t="s">
        <v>4638</v>
      </c>
      <c r="G52" t="s">
        <v>4639</v>
      </c>
      <c r="H52" t="s">
        <v>312</v>
      </c>
      <c r="I52" t="s">
        <v>205</v>
      </c>
      <c r="J52" t="s">
        <v>204</v>
      </c>
      <c r="K52" t="s">
        <v>314</v>
      </c>
      <c r="M52" t="s">
        <v>339</v>
      </c>
      <c r="N52" t="s">
        <v>1216</v>
      </c>
      <c r="O52" s="131">
        <v>-3741.96</v>
      </c>
      <c r="P52" s="131">
        <v>3.7959999999999998</v>
      </c>
      <c r="Q52" s="131">
        <v>100</v>
      </c>
      <c r="R52" s="131">
        <v>-14.206</v>
      </c>
      <c r="S52" s="132">
        <v>9.4579999999999997E-2</v>
      </c>
      <c r="T52" s="132">
        <v>-2.1000000000000001E-4</v>
      </c>
    </row>
    <row r="53" spans="1:20">
      <c r="A53" t="s">
        <v>1213</v>
      </c>
      <c r="B53" t="s">
        <v>1237</v>
      </c>
      <c r="F53" t="s">
        <v>4622</v>
      </c>
      <c r="G53" t="s">
        <v>4623</v>
      </c>
      <c r="H53" t="s">
        <v>312</v>
      </c>
      <c r="I53" t="s">
        <v>205</v>
      </c>
      <c r="J53" t="s">
        <v>204</v>
      </c>
      <c r="K53" t="s">
        <v>314</v>
      </c>
      <c r="M53" t="s">
        <v>339</v>
      </c>
      <c r="N53" t="s">
        <v>1215</v>
      </c>
      <c r="O53" s="131">
        <v>-37289.07</v>
      </c>
      <c r="P53" s="131">
        <v>3.6469999999999998</v>
      </c>
      <c r="Q53" s="131">
        <v>100</v>
      </c>
      <c r="R53" s="131">
        <v>-135.99299999999999</v>
      </c>
      <c r="S53" s="132">
        <v>0.90542</v>
      </c>
      <c r="T53" s="132">
        <v>-2.0200000000000001E-3</v>
      </c>
    </row>
    <row r="54" spans="1:20">
      <c r="A54" t="s">
        <v>1213</v>
      </c>
      <c r="B54" t="s">
        <v>1238</v>
      </c>
      <c r="F54" t="s">
        <v>4648</v>
      </c>
      <c r="G54" t="s">
        <v>4649</v>
      </c>
      <c r="H54" t="s">
        <v>321</v>
      </c>
      <c r="I54" t="s">
        <v>205</v>
      </c>
      <c r="J54" t="s">
        <v>238</v>
      </c>
      <c r="K54" t="s">
        <v>314</v>
      </c>
      <c r="L54" t="s">
        <v>747</v>
      </c>
      <c r="M54" t="s">
        <v>339</v>
      </c>
      <c r="N54" t="s">
        <v>1216</v>
      </c>
      <c r="O54" s="131">
        <v>50</v>
      </c>
      <c r="P54" s="131">
        <v>3.7959999999999998</v>
      </c>
      <c r="Q54" s="131">
        <v>0.02</v>
      </c>
      <c r="R54" s="131">
        <v>0</v>
      </c>
      <c r="S54" s="132">
        <v>0</v>
      </c>
      <c r="T54" s="132">
        <v>0</v>
      </c>
    </row>
    <row r="55" spans="1:20">
      <c r="A55" t="s">
        <v>1213</v>
      </c>
      <c r="B55" t="s">
        <v>1238</v>
      </c>
      <c r="F55" t="s">
        <v>4624</v>
      </c>
      <c r="G55" t="s">
        <v>4625</v>
      </c>
      <c r="H55" t="s">
        <v>321</v>
      </c>
      <c r="I55" t="s">
        <v>205</v>
      </c>
      <c r="J55" t="s">
        <v>224</v>
      </c>
      <c r="K55" t="s">
        <v>314</v>
      </c>
      <c r="L55" t="s">
        <v>747</v>
      </c>
      <c r="M55" t="s">
        <v>339</v>
      </c>
      <c r="N55" t="s">
        <v>1215</v>
      </c>
      <c r="O55" s="131">
        <v>126</v>
      </c>
      <c r="P55" s="131">
        <v>3.6469999999999998</v>
      </c>
      <c r="Q55" s="131">
        <v>6.0000000000000001E-3</v>
      </c>
      <c r="R55" s="131">
        <v>0</v>
      </c>
      <c r="S55" s="132">
        <v>0</v>
      </c>
      <c r="T55" s="132">
        <v>0</v>
      </c>
    </row>
    <row r="56" spans="1:20">
      <c r="A56" t="s">
        <v>1213</v>
      </c>
      <c r="B56" t="s">
        <v>1238</v>
      </c>
      <c r="F56" t="s">
        <v>4626</v>
      </c>
      <c r="G56" t="s">
        <v>4627</v>
      </c>
      <c r="H56" t="s">
        <v>321</v>
      </c>
      <c r="I56" t="s">
        <v>205</v>
      </c>
      <c r="J56" t="s">
        <v>224</v>
      </c>
      <c r="K56" t="s">
        <v>314</v>
      </c>
      <c r="L56" t="s">
        <v>747</v>
      </c>
      <c r="M56" t="s">
        <v>339</v>
      </c>
      <c r="N56" t="s">
        <v>1215</v>
      </c>
      <c r="O56" s="131">
        <v>17</v>
      </c>
      <c r="P56" s="131">
        <v>3.6469999999999998</v>
      </c>
      <c r="Q56" s="131">
        <v>2.1000000000000001E-2</v>
      </c>
      <c r="R56" s="131">
        <v>0</v>
      </c>
      <c r="S56" s="132">
        <v>0</v>
      </c>
      <c r="T56" s="132">
        <v>0</v>
      </c>
    </row>
    <row r="57" spans="1:20">
      <c r="A57" t="s">
        <v>1213</v>
      </c>
      <c r="B57" t="s">
        <v>1238</v>
      </c>
      <c r="F57" t="s">
        <v>4652</v>
      </c>
      <c r="G57" t="s">
        <v>4653</v>
      </c>
      <c r="H57" t="s">
        <v>321</v>
      </c>
      <c r="I57" t="s">
        <v>205</v>
      </c>
      <c r="J57" t="s">
        <v>233</v>
      </c>
      <c r="K57" t="s">
        <v>314</v>
      </c>
      <c r="L57" t="s">
        <v>747</v>
      </c>
      <c r="M57" t="s">
        <v>339</v>
      </c>
      <c r="N57" t="s">
        <v>1231</v>
      </c>
      <c r="O57" s="131">
        <v>12</v>
      </c>
      <c r="P57" s="131">
        <v>4.5739999999999998</v>
      </c>
      <c r="Q57" s="131">
        <v>8.0000000000000002E-3</v>
      </c>
      <c r="R57" s="131">
        <v>0</v>
      </c>
      <c r="S57" s="132">
        <v>0</v>
      </c>
      <c r="T57" s="132">
        <v>0</v>
      </c>
    </row>
    <row r="58" spans="1:20">
      <c r="A58" t="s">
        <v>1213</v>
      </c>
      <c r="B58" t="s">
        <v>1238</v>
      </c>
      <c r="F58" t="s">
        <v>4650</v>
      </c>
      <c r="G58" t="s">
        <v>4651</v>
      </c>
      <c r="H58" t="s">
        <v>321</v>
      </c>
      <c r="I58" t="s">
        <v>205</v>
      </c>
      <c r="J58" t="s">
        <v>224</v>
      </c>
      <c r="K58" t="s">
        <v>314</v>
      </c>
      <c r="L58" t="s">
        <v>747</v>
      </c>
      <c r="M58" t="s">
        <v>339</v>
      </c>
      <c r="N58" t="s">
        <v>1215</v>
      </c>
      <c r="O58" s="131">
        <v>36</v>
      </c>
      <c r="P58" s="131">
        <v>3.6469999999999998</v>
      </c>
      <c r="Q58" s="131">
        <v>2E-3</v>
      </c>
      <c r="R58" s="131">
        <v>0</v>
      </c>
      <c r="S58" s="132">
        <v>0</v>
      </c>
      <c r="T58" s="132">
        <v>0</v>
      </c>
    </row>
    <row r="59" spans="1:20">
      <c r="A59" t="s">
        <v>1213</v>
      </c>
      <c r="B59" t="s">
        <v>1238</v>
      </c>
      <c r="F59" t="s">
        <v>4630</v>
      </c>
      <c r="G59" t="s">
        <v>4631</v>
      </c>
      <c r="H59" t="s">
        <v>321</v>
      </c>
      <c r="I59" t="s">
        <v>205</v>
      </c>
      <c r="J59" t="s">
        <v>293</v>
      </c>
      <c r="K59" t="s">
        <v>314</v>
      </c>
      <c r="L59" t="s">
        <v>747</v>
      </c>
      <c r="M59" t="s">
        <v>339</v>
      </c>
      <c r="N59" t="s">
        <v>1216</v>
      </c>
      <c r="O59" s="131">
        <v>23</v>
      </c>
      <c r="P59" s="131">
        <v>3.7959999999999998</v>
      </c>
      <c r="Q59" s="131">
        <v>1E-3</v>
      </c>
      <c r="R59" s="131">
        <v>0</v>
      </c>
      <c r="S59" s="132">
        <v>0</v>
      </c>
      <c r="T59" s="132">
        <v>0</v>
      </c>
    </row>
    <row r="60" spans="1:20">
      <c r="A60" t="s">
        <v>1213</v>
      </c>
      <c r="B60" t="s">
        <v>1238</v>
      </c>
      <c r="F60" t="s">
        <v>4646</v>
      </c>
      <c r="G60" t="s">
        <v>4647</v>
      </c>
      <c r="H60" t="s">
        <v>321</v>
      </c>
      <c r="I60" t="s">
        <v>205</v>
      </c>
      <c r="J60" t="s">
        <v>224</v>
      </c>
      <c r="K60" t="s">
        <v>314</v>
      </c>
      <c r="L60" t="s">
        <v>751</v>
      </c>
      <c r="M60" t="s">
        <v>339</v>
      </c>
      <c r="N60" t="s">
        <v>1215</v>
      </c>
      <c r="O60" s="131">
        <v>64</v>
      </c>
      <c r="P60" s="131">
        <v>3.6469999999999998</v>
      </c>
      <c r="Q60" s="131">
        <v>0</v>
      </c>
      <c r="R60" s="131">
        <v>0</v>
      </c>
      <c r="S60" s="132">
        <v>0</v>
      </c>
      <c r="T60" s="132">
        <v>0</v>
      </c>
    </row>
    <row r="61" spans="1:20">
      <c r="A61" t="s">
        <v>1213</v>
      </c>
      <c r="B61" t="s">
        <v>1238</v>
      </c>
      <c r="F61" t="s">
        <v>4628</v>
      </c>
      <c r="G61" t="s">
        <v>4629</v>
      </c>
      <c r="H61" t="s">
        <v>321</v>
      </c>
      <c r="I61" t="s">
        <v>205</v>
      </c>
      <c r="J61" t="s">
        <v>224</v>
      </c>
      <c r="K61" t="s">
        <v>314</v>
      </c>
      <c r="L61" t="s">
        <v>751</v>
      </c>
      <c r="M61" t="s">
        <v>339</v>
      </c>
      <c r="N61" t="s">
        <v>1215</v>
      </c>
      <c r="O61" s="131">
        <v>60</v>
      </c>
      <c r="P61" s="131">
        <v>3.6469999999999998</v>
      </c>
      <c r="Q61" s="131">
        <v>0</v>
      </c>
      <c r="R61" s="131">
        <v>0</v>
      </c>
      <c r="S61" s="132">
        <v>0</v>
      </c>
      <c r="T61" s="132">
        <v>0</v>
      </c>
    </row>
    <row r="62" spans="1:20">
      <c r="A62" t="s">
        <v>1213</v>
      </c>
      <c r="B62" t="s">
        <v>1238</v>
      </c>
      <c r="F62" t="s">
        <v>4620</v>
      </c>
      <c r="G62" t="s">
        <v>4621</v>
      </c>
      <c r="H62" t="s">
        <v>321</v>
      </c>
      <c r="I62" t="s">
        <v>205</v>
      </c>
      <c r="J62" t="s">
        <v>224</v>
      </c>
      <c r="K62" t="s">
        <v>314</v>
      </c>
      <c r="L62" t="s">
        <v>751</v>
      </c>
      <c r="M62" t="s">
        <v>339</v>
      </c>
      <c r="N62" t="s">
        <v>1215</v>
      </c>
      <c r="O62" s="131">
        <v>21</v>
      </c>
      <c r="P62" s="131">
        <v>3.6469999999999998</v>
      </c>
      <c r="Q62" s="131">
        <v>0</v>
      </c>
      <c r="R62" s="131">
        <v>0</v>
      </c>
    </row>
    <row r="63" spans="1:20">
      <c r="A63" t="s">
        <v>1213</v>
      </c>
      <c r="B63" t="s">
        <v>1238</v>
      </c>
      <c r="F63" t="s">
        <v>4654</v>
      </c>
      <c r="G63" t="s">
        <v>4655</v>
      </c>
      <c r="H63" t="s">
        <v>312</v>
      </c>
      <c r="I63" t="s">
        <v>205</v>
      </c>
      <c r="J63" t="s">
        <v>204</v>
      </c>
      <c r="K63" t="s">
        <v>314</v>
      </c>
      <c r="M63" t="s">
        <v>339</v>
      </c>
      <c r="N63" t="s">
        <v>1231</v>
      </c>
      <c r="O63" s="131">
        <v>-7500</v>
      </c>
      <c r="P63" s="131">
        <v>4.5739999999999998</v>
      </c>
      <c r="Q63" s="131">
        <v>100</v>
      </c>
      <c r="R63" s="131">
        <v>-34.307000000000002</v>
      </c>
      <c r="S63" s="132">
        <v>4.6800000000000001E-3</v>
      </c>
      <c r="T63" s="132">
        <v>-2.0000000000000002E-5</v>
      </c>
    </row>
    <row r="64" spans="1:20">
      <c r="A64" t="s">
        <v>1213</v>
      </c>
      <c r="B64" t="s">
        <v>1238</v>
      </c>
      <c r="F64" t="s">
        <v>4638</v>
      </c>
      <c r="G64" t="s">
        <v>4639</v>
      </c>
      <c r="H64" t="s">
        <v>312</v>
      </c>
      <c r="I64" t="s">
        <v>205</v>
      </c>
      <c r="J64" t="s">
        <v>204</v>
      </c>
      <c r="K64" t="s">
        <v>314</v>
      </c>
      <c r="M64" t="s">
        <v>339</v>
      </c>
      <c r="N64" t="s">
        <v>1216</v>
      </c>
      <c r="O64" s="131">
        <v>-117629.25</v>
      </c>
      <c r="P64" s="131">
        <v>3.7964000000000002</v>
      </c>
      <c r="Q64" s="131">
        <v>100</v>
      </c>
      <c r="R64" s="131">
        <v>-446.56799999999998</v>
      </c>
      <c r="S64" s="132">
        <v>6.0920000000000002E-2</v>
      </c>
      <c r="T64" s="132">
        <v>-2.4000000000000001E-4</v>
      </c>
    </row>
    <row r="65" spans="1:20">
      <c r="A65" t="s">
        <v>1213</v>
      </c>
      <c r="B65" t="s">
        <v>1238</v>
      </c>
      <c r="F65" t="s">
        <v>4622</v>
      </c>
      <c r="G65" t="s">
        <v>4623</v>
      </c>
      <c r="H65" t="s">
        <v>312</v>
      </c>
      <c r="I65" t="s">
        <v>205</v>
      </c>
      <c r="J65" t="s">
        <v>204</v>
      </c>
      <c r="K65" t="s">
        <v>314</v>
      </c>
      <c r="M65" t="s">
        <v>339</v>
      </c>
      <c r="N65" t="s">
        <v>1215</v>
      </c>
      <c r="O65" s="131">
        <v>-1878109.94</v>
      </c>
      <c r="P65" s="131">
        <v>3.6469999999999998</v>
      </c>
      <c r="Q65" s="131">
        <v>100</v>
      </c>
      <c r="R65" s="131">
        <v>-6849.4669999999996</v>
      </c>
      <c r="S65" s="132">
        <v>0.93440000000000001</v>
      </c>
      <c r="T65" s="132">
        <v>-3.7200000000000002E-3</v>
      </c>
    </row>
    <row r="66" spans="1:20">
      <c r="A66" t="s">
        <v>1213</v>
      </c>
      <c r="B66" t="s">
        <v>1241</v>
      </c>
      <c r="F66" t="s">
        <v>4624</v>
      </c>
      <c r="G66" t="s">
        <v>4625</v>
      </c>
      <c r="H66" t="s">
        <v>321</v>
      </c>
      <c r="I66" t="s">
        <v>205</v>
      </c>
      <c r="J66" t="s">
        <v>224</v>
      </c>
      <c r="K66" t="s">
        <v>314</v>
      </c>
      <c r="L66" t="s">
        <v>747</v>
      </c>
      <c r="M66" t="s">
        <v>339</v>
      </c>
      <c r="N66" t="s">
        <v>1215</v>
      </c>
      <c r="O66" s="131">
        <v>3</v>
      </c>
      <c r="P66" s="131">
        <v>3.6469999999999998</v>
      </c>
      <c r="Q66" s="131">
        <v>6.0000000000000001E-3</v>
      </c>
      <c r="R66" s="131">
        <v>0</v>
      </c>
      <c r="S66" s="132">
        <v>0</v>
      </c>
      <c r="T66" s="132">
        <v>0</v>
      </c>
    </row>
    <row r="67" spans="1:20">
      <c r="A67" t="s">
        <v>1213</v>
      </c>
      <c r="B67" t="s">
        <v>1241</v>
      </c>
      <c r="F67" t="s">
        <v>4646</v>
      </c>
      <c r="G67" t="s">
        <v>4647</v>
      </c>
      <c r="H67" t="s">
        <v>321</v>
      </c>
      <c r="I67" t="s">
        <v>205</v>
      </c>
      <c r="J67" t="s">
        <v>224</v>
      </c>
      <c r="K67" t="s">
        <v>314</v>
      </c>
      <c r="L67" t="s">
        <v>751</v>
      </c>
      <c r="M67" t="s">
        <v>339</v>
      </c>
      <c r="N67" t="s">
        <v>1215</v>
      </c>
      <c r="O67" s="131">
        <v>39</v>
      </c>
      <c r="P67" s="131">
        <v>3.6469999999999998</v>
      </c>
      <c r="Q67" s="131">
        <v>0</v>
      </c>
      <c r="R67" s="131">
        <v>0</v>
      </c>
      <c r="S67" s="132">
        <v>0</v>
      </c>
      <c r="T67" s="132">
        <v>0</v>
      </c>
    </row>
    <row r="68" spans="1:20">
      <c r="A68" t="s">
        <v>1213</v>
      </c>
      <c r="B68" t="s">
        <v>1241</v>
      </c>
      <c r="F68" t="s">
        <v>4620</v>
      </c>
      <c r="G68" t="s">
        <v>4621</v>
      </c>
      <c r="H68" t="s">
        <v>321</v>
      </c>
      <c r="I68" t="s">
        <v>205</v>
      </c>
      <c r="J68" t="s">
        <v>224</v>
      </c>
      <c r="K68" t="s">
        <v>314</v>
      </c>
      <c r="L68" t="s">
        <v>751</v>
      </c>
      <c r="M68" t="s">
        <v>339</v>
      </c>
      <c r="N68" t="s">
        <v>1215</v>
      </c>
      <c r="O68" s="131">
        <v>9</v>
      </c>
      <c r="P68" s="131">
        <v>3.6469999999999998</v>
      </c>
      <c r="Q68" s="131">
        <v>0</v>
      </c>
      <c r="R68" s="131">
        <v>0</v>
      </c>
    </row>
    <row r="69" spans="1:20">
      <c r="A69" t="s">
        <v>1213</v>
      </c>
      <c r="B69" t="s">
        <v>1241</v>
      </c>
      <c r="F69" t="s">
        <v>4628</v>
      </c>
      <c r="G69" t="s">
        <v>4629</v>
      </c>
      <c r="H69" t="s">
        <v>321</v>
      </c>
      <c r="I69" t="s">
        <v>205</v>
      </c>
      <c r="J69" t="s">
        <v>224</v>
      </c>
      <c r="K69" t="s">
        <v>314</v>
      </c>
      <c r="L69" t="s">
        <v>751</v>
      </c>
      <c r="M69" t="s">
        <v>339</v>
      </c>
      <c r="N69" t="s">
        <v>1215</v>
      </c>
      <c r="O69" s="131">
        <v>24</v>
      </c>
      <c r="P69" s="131">
        <v>3.6469999999999998</v>
      </c>
      <c r="Q69" s="131">
        <v>0</v>
      </c>
      <c r="R69" s="131">
        <v>0</v>
      </c>
    </row>
    <row r="70" spans="1:20">
      <c r="A70" t="s">
        <v>1213</v>
      </c>
      <c r="B70" t="s">
        <v>1241</v>
      </c>
      <c r="F70" t="s">
        <v>4622</v>
      </c>
      <c r="G70" t="s">
        <v>4623</v>
      </c>
      <c r="H70" t="s">
        <v>312</v>
      </c>
      <c r="I70" t="s">
        <v>205</v>
      </c>
      <c r="J70" t="s">
        <v>204</v>
      </c>
      <c r="K70" t="s">
        <v>314</v>
      </c>
      <c r="M70" t="s">
        <v>339</v>
      </c>
      <c r="N70" t="s">
        <v>1215</v>
      </c>
      <c r="O70" s="131">
        <v>-78405.100000000006</v>
      </c>
      <c r="P70" s="131">
        <v>3.6469999999999998</v>
      </c>
      <c r="Q70" s="131">
        <v>100</v>
      </c>
      <c r="R70" s="131">
        <v>-285.94299999999998</v>
      </c>
      <c r="S70" s="132">
        <v>1</v>
      </c>
      <c r="T70" s="132">
        <v>-7.9000000000000001E-4</v>
      </c>
    </row>
    <row r="71" spans="1:20">
      <c r="A71" t="s">
        <v>1213</v>
      </c>
      <c r="B71" t="s">
        <v>1242</v>
      </c>
      <c r="F71" t="s">
        <v>4656</v>
      </c>
      <c r="G71" t="s">
        <v>4657</v>
      </c>
      <c r="H71" t="s">
        <v>321</v>
      </c>
      <c r="I71" t="s">
        <v>205</v>
      </c>
      <c r="J71" t="s">
        <v>224</v>
      </c>
      <c r="K71" t="s">
        <v>314</v>
      </c>
      <c r="L71" t="s">
        <v>747</v>
      </c>
      <c r="M71" t="s">
        <v>339</v>
      </c>
      <c r="N71" t="s">
        <v>1215</v>
      </c>
      <c r="O71" s="131">
        <v>11</v>
      </c>
      <c r="P71" s="131">
        <v>3.6469999999999998</v>
      </c>
      <c r="Q71" s="131">
        <v>4.2999999999999997E-2</v>
      </c>
      <c r="R71" s="131">
        <v>0</v>
      </c>
      <c r="S71" s="132">
        <v>0</v>
      </c>
      <c r="T71" s="132">
        <v>0</v>
      </c>
    </row>
    <row r="72" spans="1:20">
      <c r="A72" t="s">
        <v>1213</v>
      </c>
      <c r="B72" t="s">
        <v>1242</v>
      </c>
      <c r="F72" t="s">
        <v>4648</v>
      </c>
      <c r="G72" t="s">
        <v>4649</v>
      </c>
      <c r="H72" t="s">
        <v>321</v>
      </c>
      <c r="I72" t="s">
        <v>205</v>
      </c>
      <c r="J72" t="s">
        <v>238</v>
      </c>
      <c r="K72" t="s">
        <v>314</v>
      </c>
      <c r="L72" t="s">
        <v>747</v>
      </c>
      <c r="M72" t="s">
        <v>339</v>
      </c>
      <c r="N72" t="s">
        <v>1216</v>
      </c>
      <c r="O72" s="131">
        <v>9</v>
      </c>
      <c r="P72" s="131">
        <v>3.7959999999999998</v>
      </c>
      <c r="Q72" s="131">
        <v>0.02</v>
      </c>
      <c r="R72" s="131">
        <v>0</v>
      </c>
      <c r="S72" s="132">
        <v>0</v>
      </c>
      <c r="T72" s="132">
        <v>0</v>
      </c>
    </row>
    <row r="73" spans="1:20">
      <c r="A73" t="s">
        <v>1213</v>
      </c>
      <c r="B73" t="s">
        <v>1242</v>
      </c>
      <c r="F73" t="s">
        <v>4626</v>
      </c>
      <c r="G73" t="s">
        <v>4627</v>
      </c>
      <c r="H73" t="s">
        <v>321</v>
      </c>
      <c r="I73" t="s">
        <v>205</v>
      </c>
      <c r="J73" t="s">
        <v>224</v>
      </c>
      <c r="K73" t="s">
        <v>314</v>
      </c>
      <c r="L73" t="s">
        <v>747</v>
      </c>
      <c r="M73" t="s">
        <v>339</v>
      </c>
      <c r="N73" t="s">
        <v>1215</v>
      </c>
      <c r="O73" s="131">
        <v>8</v>
      </c>
      <c r="P73" s="131">
        <v>3.6469999999999998</v>
      </c>
      <c r="Q73" s="131">
        <v>2.1000000000000001E-2</v>
      </c>
      <c r="R73" s="131">
        <v>0</v>
      </c>
      <c r="S73" s="132">
        <v>0</v>
      </c>
      <c r="T73" s="132">
        <v>0</v>
      </c>
    </row>
    <row r="74" spans="1:20">
      <c r="A74" t="s">
        <v>1213</v>
      </c>
      <c r="B74" t="s">
        <v>1242</v>
      </c>
      <c r="F74" t="s">
        <v>4658</v>
      </c>
      <c r="G74" t="s">
        <v>4659</v>
      </c>
      <c r="H74" t="s">
        <v>321</v>
      </c>
      <c r="I74" t="s">
        <v>205</v>
      </c>
      <c r="J74" t="s">
        <v>293</v>
      </c>
      <c r="K74" t="s">
        <v>314</v>
      </c>
      <c r="L74" t="s">
        <v>747</v>
      </c>
      <c r="M74" t="s">
        <v>339</v>
      </c>
      <c r="N74" t="s">
        <v>1216</v>
      </c>
      <c r="O74" s="131">
        <v>33</v>
      </c>
      <c r="P74" s="131">
        <v>3.7959999999999998</v>
      </c>
      <c r="Q74" s="131">
        <v>5.0000000000000001E-3</v>
      </c>
      <c r="R74" s="131">
        <v>0</v>
      </c>
      <c r="S74" s="132">
        <v>0</v>
      </c>
      <c r="T74" s="132">
        <v>0</v>
      </c>
    </row>
    <row r="75" spans="1:20">
      <c r="A75" t="s">
        <v>1213</v>
      </c>
      <c r="B75" t="s">
        <v>1242</v>
      </c>
      <c r="F75" t="s">
        <v>4624</v>
      </c>
      <c r="G75" t="s">
        <v>4625</v>
      </c>
      <c r="H75" t="s">
        <v>321</v>
      </c>
      <c r="I75" t="s">
        <v>205</v>
      </c>
      <c r="J75" t="s">
        <v>224</v>
      </c>
      <c r="K75" t="s">
        <v>314</v>
      </c>
      <c r="L75" t="s">
        <v>747</v>
      </c>
      <c r="M75" t="s">
        <v>339</v>
      </c>
      <c r="N75" t="s">
        <v>1215</v>
      </c>
      <c r="O75" s="131">
        <v>27</v>
      </c>
      <c r="P75" s="131">
        <v>3.6469999999999998</v>
      </c>
      <c r="Q75" s="131">
        <v>6.0000000000000001E-3</v>
      </c>
      <c r="R75" s="131">
        <v>0</v>
      </c>
      <c r="S75" s="132">
        <v>0</v>
      </c>
      <c r="T75" s="132">
        <v>0</v>
      </c>
    </row>
    <row r="76" spans="1:20">
      <c r="A76" t="s">
        <v>1213</v>
      </c>
      <c r="B76" t="s">
        <v>1242</v>
      </c>
      <c r="F76" t="s">
        <v>4652</v>
      </c>
      <c r="G76" t="s">
        <v>4653</v>
      </c>
      <c r="H76" t="s">
        <v>321</v>
      </c>
      <c r="I76" t="s">
        <v>205</v>
      </c>
      <c r="J76" t="s">
        <v>233</v>
      </c>
      <c r="K76" t="s">
        <v>314</v>
      </c>
      <c r="L76" t="s">
        <v>747</v>
      </c>
      <c r="M76" t="s">
        <v>339</v>
      </c>
      <c r="N76" t="s">
        <v>1231</v>
      </c>
      <c r="O76" s="131">
        <v>5</v>
      </c>
      <c r="P76" s="131">
        <v>4.5739999999999998</v>
      </c>
      <c r="Q76" s="131">
        <v>8.0000000000000002E-3</v>
      </c>
      <c r="R76" s="131">
        <v>0</v>
      </c>
      <c r="S76" s="132">
        <v>0</v>
      </c>
      <c r="T76" s="132">
        <v>0</v>
      </c>
    </row>
    <row r="77" spans="1:20">
      <c r="A77" t="s">
        <v>1213</v>
      </c>
      <c r="B77" t="s">
        <v>1242</v>
      </c>
      <c r="F77" t="s">
        <v>4650</v>
      </c>
      <c r="G77" t="s">
        <v>4651</v>
      </c>
      <c r="H77" t="s">
        <v>321</v>
      </c>
      <c r="I77" t="s">
        <v>205</v>
      </c>
      <c r="J77" t="s">
        <v>224</v>
      </c>
      <c r="K77" t="s">
        <v>314</v>
      </c>
      <c r="L77" t="s">
        <v>747</v>
      </c>
      <c r="M77" t="s">
        <v>339</v>
      </c>
      <c r="N77" t="s">
        <v>1215</v>
      </c>
      <c r="O77" s="131">
        <v>20</v>
      </c>
      <c r="P77" s="131">
        <v>3.6469999999999998</v>
      </c>
      <c r="Q77" s="131">
        <v>2E-3</v>
      </c>
      <c r="R77" s="131">
        <v>0</v>
      </c>
      <c r="S77" s="132">
        <v>0</v>
      </c>
      <c r="T77" s="132">
        <v>0</v>
      </c>
    </row>
    <row r="78" spans="1:20">
      <c r="A78" t="s">
        <v>1213</v>
      </c>
      <c r="B78" t="s">
        <v>1242</v>
      </c>
      <c r="F78" t="s">
        <v>4654</v>
      </c>
      <c r="G78" t="s">
        <v>4655</v>
      </c>
      <c r="H78" t="s">
        <v>312</v>
      </c>
      <c r="I78" t="s">
        <v>205</v>
      </c>
      <c r="J78" t="s">
        <v>204</v>
      </c>
      <c r="K78" t="s">
        <v>314</v>
      </c>
      <c r="M78" t="s">
        <v>339</v>
      </c>
      <c r="N78" t="s">
        <v>1231</v>
      </c>
      <c r="O78" s="131">
        <v>-3125</v>
      </c>
      <c r="P78" s="131">
        <v>4.5739999999999998</v>
      </c>
      <c r="Q78" s="131">
        <v>100</v>
      </c>
      <c r="R78" s="131">
        <v>-14.295</v>
      </c>
      <c r="S78" s="132">
        <v>5.8999999999999999E-3</v>
      </c>
      <c r="T78" s="132">
        <v>-3.0000000000000001E-5</v>
      </c>
    </row>
    <row r="79" spans="1:20">
      <c r="A79" t="s">
        <v>1213</v>
      </c>
      <c r="B79" t="s">
        <v>1242</v>
      </c>
      <c r="F79" t="s">
        <v>4638</v>
      </c>
      <c r="G79" t="s">
        <v>4639</v>
      </c>
      <c r="H79" t="s">
        <v>312</v>
      </c>
      <c r="I79" t="s">
        <v>205</v>
      </c>
      <c r="J79" t="s">
        <v>204</v>
      </c>
      <c r="K79" t="s">
        <v>314</v>
      </c>
      <c r="M79" t="s">
        <v>339</v>
      </c>
      <c r="N79" t="s">
        <v>1216</v>
      </c>
      <c r="O79" s="131">
        <v>-52321.18</v>
      </c>
      <c r="P79" s="131">
        <v>3.7964000000000002</v>
      </c>
      <c r="Q79" s="131">
        <v>100</v>
      </c>
      <c r="R79" s="131">
        <v>-198.63200000000001</v>
      </c>
      <c r="S79" s="132">
        <v>8.1960000000000005E-2</v>
      </c>
      <c r="T79" s="132">
        <v>-4.8000000000000001E-4</v>
      </c>
    </row>
    <row r="80" spans="1:20">
      <c r="A80" t="s">
        <v>1213</v>
      </c>
      <c r="B80" t="s">
        <v>1242</v>
      </c>
      <c r="F80" t="s">
        <v>4622</v>
      </c>
      <c r="G80" t="s">
        <v>4623</v>
      </c>
      <c r="H80" t="s">
        <v>312</v>
      </c>
      <c r="I80" t="s">
        <v>205</v>
      </c>
      <c r="J80" t="s">
        <v>204</v>
      </c>
      <c r="K80" t="s">
        <v>314</v>
      </c>
      <c r="M80" t="s">
        <v>339</v>
      </c>
      <c r="N80" t="s">
        <v>1215</v>
      </c>
      <c r="O80" s="131">
        <v>-606176</v>
      </c>
      <c r="P80" s="131">
        <v>3.6469999999999998</v>
      </c>
      <c r="Q80" s="131">
        <v>100</v>
      </c>
      <c r="R80" s="131">
        <v>-2210.7240000000002</v>
      </c>
      <c r="S80" s="132">
        <v>0.91215000000000002</v>
      </c>
      <c r="T80" s="132">
        <v>-5.3099999999999996E-3</v>
      </c>
    </row>
    <row r="81" spans="1:20">
      <c r="A81" t="s">
        <v>1213</v>
      </c>
      <c r="B81" t="s">
        <v>1243</v>
      </c>
      <c r="F81" t="s">
        <v>4624</v>
      </c>
      <c r="G81" t="s">
        <v>4625</v>
      </c>
      <c r="H81" t="s">
        <v>321</v>
      </c>
      <c r="I81" t="s">
        <v>205</v>
      </c>
      <c r="J81" t="s">
        <v>224</v>
      </c>
      <c r="K81" t="s">
        <v>314</v>
      </c>
      <c r="L81" t="s">
        <v>747</v>
      </c>
      <c r="M81" t="s">
        <v>339</v>
      </c>
      <c r="N81" t="s">
        <v>1215</v>
      </c>
      <c r="O81" s="131">
        <v>580</v>
      </c>
      <c r="P81" s="131">
        <v>3.6469999999999998</v>
      </c>
      <c r="Q81" s="131">
        <v>6.0000000000000001E-3</v>
      </c>
      <c r="R81" s="131">
        <v>0</v>
      </c>
      <c r="S81" s="132">
        <v>0</v>
      </c>
      <c r="T81" s="132">
        <v>0</v>
      </c>
    </row>
    <row r="82" spans="1:20">
      <c r="A82" t="s">
        <v>1213</v>
      </c>
      <c r="B82" t="s">
        <v>1243</v>
      </c>
      <c r="F82" t="s">
        <v>4626</v>
      </c>
      <c r="G82" t="s">
        <v>4627</v>
      </c>
      <c r="H82" t="s">
        <v>321</v>
      </c>
      <c r="I82" t="s">
        <v>205</v>
      </c>
      <c r="J82" t="s">
        <v>224</v>
      </c>
      <c r="K82" t="s">
        <v>314</v>
      </c>
      <c r="L82" t="s">
        <v>747</v>
      </c>
      <c r="M82" t="s">
        <v>339</v>
      </c>
      <c r="N82" t="s">
        <v>1215</v>
      </c>
      <c r="O82" s="131">
        <v>47</v>
      </c>
      <c r="P82" s="131">
        <v>3.6469999999999998</v>
      </c>
      <c r="Q82" s="131">
        <v>2.1000000000000001E-2</v>
      </c>
      <c r="R82" s="131">
        <v>0</v>
      </c>
      <c r="S82" s="132">
        <v>0</v>
      </c>
      <c r="T82" s="132">
        <v>0</v>
      </c>
    </row>
    <row r="83" spans="1:20">
      <c r="A83" t="s">
        <v>1213</v>
      </c>
      <c r="B83" t="s">
        <v>1243</v>
      </c>
      <c r="F83" t="s">
        <v>4648</v>
      </c>
      <c r="G83" t="s">
        <v>4649</v>
      </c>
      <c r="H83" t="s">
        <v>321</v>
      </c>
      <c r="I83" t="s">
        <v>205</v>
      </c>
      <c r="J83" t="s">
        <v>238</v>
      </c>
      <c r="K83" t="s">
        <v>314</v>
      </c>
      <c r="L83" t="s">
        <v>747</v>
      </c>
      <c r="M83" t="s">
        <v>339</v>
      </c>
      <c r="N83" t="s">
        <v>1216</v>
      </c>
      <c r="O83" s="131">
        <v>40</v>
      </c>
      <c r="P83" s="131">
        <v>3.7959999999999998</v>
      </c>
      <c r="Q83" s="131">
        <v>0.02</v>
      </c>
      <c r="R83" s="131">
        <v>0</v>
      </c>
      <c r="S83" s="132">
        <v>0</v>
      </c>
      <c r="T83" s="132">
        <v>0</v>
      </c>
    </row>
    <row r="84" spans="1:20">
      <c r="A84" t="s">
        <v>1213</v>
      </c>
      <c r="B84" t="s">
        <v>1243</v>
      </c>
      <c r="F84" t="s">
        <v>4652</v>
      </c>
      <c r="G84" t="s">
        <v>4653</v>
      </c>
      <c r="H84" t="s">
        <v>321</v>
      </c>
      <c r="I84" t="s">
        <v>205</v>
      </c>
      <c r="J84" t="s">
        <v>233</v>
      </c>
      <c r="K84" t="s">
        <v>314</v>
      </c>
      <c r="L84" t="s">
        <v>747</v>
      </c>
      <c r="M84" t="s">
        <v>339</v>
      </c>
      <c r="N84" t="s">
        <v>1231</v>
      </c>
      <c r="O84" s="131">
        <v>35</v>
      </c>
      <c r="P84" s="131">
        <v>4.5739999999999998</v>
      </c>
      <c r="Q84" s="131">
        <v>8.0000000000000002E-3</v>
      </c>
      <c r="R84" s="131">
        <v>0</v>
      </c>
      <c r="S84" s="132">
        <v>0</v>
      </c>
      <c r="T84" s="132">
        <v>0</v>
      </c>
    </row>
    <row r="85" spans="1:20">
      <c r="A85" t="s">
        <v>1213</v>
      </c>
      <c r="B85" t="s">
        <v>1243</v>
      </c>
      <c r="F85" t="s">
        <v>4650</v>
      </c>
      <c r="G85" t="s">
        <v>4651</v>
      </c>
      <c r="H85" t="s">
        <v>321</v>
      </c>
      <c r="I85" t="s">
        <v>205</v>
      </c>
      <c r="J85" t="s">
        <v>224</v>
      </c>
      <c r="K85" t="s">
        <v>314</v>
      </c>
      <c r="L85" t="s">
        <v>747</v>
      </c>
      <c r="M85" t="s">
        <v>339</v>
      </c>
      <c r="N85" t="s">
        <v>1215</v>
      </c>
      <c r="O85" s="131">
        <v>25</v>
      </c>
      <c r="P85" s="131">
        <v>3.6469999999999998</v>
      </c>
      <c r="Q85" s="131">
        <v>2E-3</v>
      </c>
      <c r="R85" s="131">
        <v>0</v>
      </c>
      <c r="S85" s="132">
        <v>0</v>
      </c>
      <c r="T85" s="132">
        <v>0</v>
      </c>
    </row>
    <row r="86" spans="1:20">
      <c r="A86" t="s">
        <v>1213</v>
      </c>
      <c r="B86" t="s">
        <v>1243</v>
      </c>
      <c r="F86" t="s">
        <v>4630</v>
      </c>
      <c r="G86" t="s">
        <v>4631</v>
      </c>
      <c r="H86" t="s">
        <v>321</v>
      </c>
      <c r="I86" t="s">
        <v>205</v>
      </c>
      <c r="J86" t="s">
        <v>293</v>
      </c>
      <c r="K86" t="s">
        <v>314</v>
      </c>
      <c r="L86" t="s">
        <v>747</v>
      </c>
      <c r="M86" t="s">
        <v>339</v>
      </c>
      <c r="N86" t="s">
        <v>1216</v>
      </c>
      <c r="O86" s="131">
        <v>75</v>
      </c>
      <c r="P86" s="131">
        <v>3.7959999999999998</v>
      </c>
      <c r="Q86" s="131">
        <v>1E-3</v>
      </c>
      <c r="R86" s="131">
        <v>0</v>
      </c>
      <c r="S86" s="132">
        <v>0</v>
      </c>
      <c r="T86" s="132">
        <v>0</v>
      </c>
    </row>
    <row r="87" spans="1:20">
      <c r="A87" t="s">
        <v>1213</v>
      </c>
      <c r="B87" t="s">
        <v>1243</v>
      </c>
      <c r="F87" t="s">
        <v>4646</v>
      </c>
      <c r="G87" t="s">
        <v>4647</v>
      </c>
      <c r="H87" t="s">
        <v>321</v>
      </c>
      <c r="I87" t="s">
        <v>205</v>
      </c>
      <c r="J87" t="s">
        <v>224</v>
      </c>
      <c r="K87" t="s">
        <v>314</v>
      </c>
      <c r="L87" t="s">
        <v>751</v>
      </c>
      <c r="M87" t="s">
        <v>339</v>
      </c>
      <c r="N87" t="s">
        <v>1215</v>
      </c>
      <c r="O87" s="131">
        <v>166</v>
      </c>
      <c r="P87" s="131">
        <v>3.6469999999999998</v>
      </c>
      <c r="Q87" s="131">
        <v>0</v>
      </c>
      <c r="R87" s="131">
        <v>0</v>
      </c>
      <c r="S87" s="132">
        <v>0</v>
      </c>
      <c r="T87" s="132">
        <v>0</v>
      </c>
    </row>
    <row r="88" spans="1:20">
      <c r="A88" t="s">
        <v>1213</v>
      </c>
      <c r="B88" t="s">
        <v>1243</v>
      </c>
      <c r="F88" t="s">
        <v>4620</v>
      </c>
      <c r="G88" t="s">
        <v>4621</v>
      </c>
      <c r="H88" t="s">
        <v>321</v>
      </c>
      <c r="I88" t="s">
        <v>205</v>
      </c>
      <c r="J88" t="s">
        <v>224</v>
      </c>
      <c r="K88" t="s">
        <v>314</v>
      </c>
      <c r="L88" t="s">
        <v>751</v>
      </c>
      <c r="M88" t="s">
        <v>339</v>
      </c>
      <c r="N88" t="s">
        <v>1215</v>
      </c>
      <c r="O88" s="131">
        <v>51</v>
      </c>
      <c r="P88" s="131">
        <v>3.6469999999999998</v>
      </c>
      <c r="Q88" s="131">
        <v>0</v>
      </c>
      <c r="R88" s="131">
        <v>0</v>
      </c>
      <c r="S88" s="132">
        <v>0</v>
      </c>
      <c r="T88" s="132">
        <v>0</v>
      </c>
    </row>
    <row r="89" spans="1:20">
      <c r="A89" t="s">
        <v>1213</v>
      </c>
      <c r="B89" t="s">
        <v>1243</v>
      </c>
      <c r="F89" t="s">
        <v>4654</v>
      </c>
      <c r="G89" t="s">
        <v>4655</v>
      </c>
      <c r="H89" t="s">
        <v>312</v>
      </c>
      <c r="I89" t="s">
        <v>205</v>
      </c>
      <c r="J89" t="s">
        <v>204</v>
      </c>
      <c r="K89" t="s">
        <v>314</v>
      </c>
      <c r="M89" t="s">
        <v>339</v>
      </c>
      <c r="N89" t="s">
        <v>1231</v>
      </c>
      <c r="O89" s="131">
        <v>-21875</v>
      </c>
      <c r="P89" s="131">
        <v>4.5743</v>
      </c>
      <c r="Q89" s="131">
        <v>100</v>
      </c>
      <c r="R89" s="131">
        <v>-100.063</v>
      </c>
      <c r="S89" s="132">
        <v>3.8500000000000001E-3</v>
      </c>
      <c r="T89" s="132">
        <v>-2.0000000000000002E-5</v>
      </c>
    </row>
    <row r="90" spans="1:20">
      <c r="A90" t="s">
        <v>1213</v>
      </c>
      <c r="B90" t="s">
        <v>1243</v>
      </c>
      <c r="F90" t="s">
        <v>4638</v>
      </c>
      <c r="G90" t="s">
        <v>4639</v>
      </c>
      <c r="H90" t="s">
        <v>312</v>
      </c>
      <c r="I90" t="s">
        <v>205</v>
      </c>
      <c r="J90" t="s">
        <v>204</v>
      </c>
      <c r="K90" t="s">
        <v>314</v>
      </c>
      <c r="M90" t="s">
        <v>339</v>
      </c>
      <c r="N90" t="s">
        <v>1216</v>
      </c>
      <c r="O90" s="131">
        <v>-125063.6</v>
      </c>
      <c r="P90" s="131">
        <v>3.7964000000000002</v>
      </c>
      <c r="Q90" s="131">
        <v>100</v>
      </c>
      <c r="R90" s="131">
        <v>-474.791</v>
      </c>
      <c r="S90" s="132">
        <v>1.8280000000000001E-2</v>
      </c>
      <c r="T90" s="132">
        <v>-1E-4</v>
      </c>
    </row>
    <row r="91" spans="1:20">
      <c r="A91" t="s">
        <v>1213</v>
      </c>
      <c r="B91" t="s">
        <v>1243</v>
      </c>
      <c r="F91" t="s">
        <v>4622</v>
      </c>
      <c r="G91" t="s">
        <v>4623</v>
      </c>
      <c r="H91" t="s">
        <v>312</v>
      </c>
      <c r="I91" t="s">
        <v>205</v>
      </c>
      <c r="J91" t="s">
        <v>204</v>
      </c>
      <c r="K91" t="s">
        <v>314</v>
      </c>
      <c r="M91" t="s">
        <v>339</v>
      </c>
      <c r="N91" t="s">
        <v>1215</v>
      </c>
      <c r="O91" s="131">
        <v>-6965387.4699999997</v>
      </c>
      <c r="P91" s="131">
        <v>3.6469999999999998</v>
      </c>
      <c r="Q91" s="131">
        <v>100</v>
      </c>
      <c r="R91" s="131">
        <v>-25402.768</v>
      </c>
      <c r="S91" s="132">
        <v>0.97787000000000002</v>
      </c>
      <c r="T91" s="132">
        <v>-5.5500000000000002E-3</v>
      </c>
    </row>
    <row r="92" spans="1:20">
      <c r="A92" t="s">
        <v>1213</v>
      </c>
      <c r="B92" t="s">
        <v>1247</v>
      </c>
      <c r="F92" t="s">
        <v>4660</v>
      </c>
      <c r="G92" t="s">
        <v>4661</v>
      </c>
      <c r="H92" t="s">
        <v>321</v>
      </c>
      <c r="I92" t="s">
        <v>205</v>
      </c>
      <c r="J92" t="s">
        <v>224</v>
      </c>
      <c r="K92" t="s">
        <v>314</v>
      </c>
      <c r="L92" t="s">
        <v>751</v>
      </c>
      <c r="M92" t="s">
        <v>339</v>
      </c>
      <c r="N92" t="s">
        <v>1215</v>
      </c>
      <c r="O92" s="131">
        <v>9</v>
      </c>
      <c r="P92" s="131">
        <v>3.6469999999999998</v>
      </c>
      <c r="Q92" s="131">
        <v>0</v>
      </c>
      <c r="R92" s="131">
        <v>0</v>
      </c>
    </row>
    <row r="93" spans="1:20">
      <c r="A93" t="s">
        <v>1213</v>
      </c>
      <c r="B93" t="s">
        <v>1247</v>
      </c>
      <c r="F93" t="s">
        <v>4620</v>
      </c>
      <c r="G93" t="s">
        <v>4621</v>
      </c>
      <c r="H93" t="s">
        <v>321</v>
      </c>
      <c r="I93" t="s">
        <v>205</v>
      </c>
      <c r="J93" t="s">
        <v>224</v>
      </c>
      <c r="K93" t="s">
        <v>314</v>
      </c>
      <c r="L93" t="s">
        <v>751</v>
      </c>
      <c r="M93" t="s">
        <v>339</v>
      </c>
      <c r="N93" t="s">
        <v>1215</v>
      </c>
      <c r="O93" s="131">
        <v>2</v>
      </c>
      <c r="P93" s="131">
        <v>3.6469999999999998</v>
      </c>
      <c r="Q93" s="131">
        <v>0</v>
      </c>
      <c r="R93" s="131">
        <v>0</v>
      </c>
    </row>
    <row r="94" spans="1:20">
      <c r="A94" t="s">
        <v>1213</v>
      </c>
      <c r="B94" t="s">
        <v>1247</v>
      </c>
      <c r="F94" t="s">
        <v>4622</v>
      </c>
      <c r="G94" t="s">
        <v>4623</v>
      </c>
      <c r="H94" t="s">
        <v>312</v>
      </c>
      <c r="I94" t="s">
        <v>205</v>
      </c>
      <c r="J94" t="s">
        <v>204</v>
      </c>
      <c r="K94" t="s">
        <v>314</v>
      </c>
      <c r="M94" t="s">
        <v>339</v>
      </c>
      <c r="N94" t="s">
        <v>1215</v>
      </c>
      <c r="O94" s="131">
        <v>-45171.1</v>
      </c>
      <c r="P94" s="131">
        <v>3.6469999999999998</v>
      </c>
      <c r="Q94" s="131">
        <v>100</v>
      </c>
      <c r="R94" s="131">
        <v>-164.739</v>
      </c>
      <c r="S94" s="132">
        <v>1</v>
      </c>
      <c r="T94" s="132">
        <v>-5.5999999999999995E-4</v>
      </c>
    </row>
    <row r="95" spans="1:20">
      <c r="A95" t="s">
        <v>1213</v>
      </c>
      <c r="B95" t="s">
        <v>1248</v>
      </c>
      <c r="F95" t="s">
        <v>4658</v>
      </c>
      <c r="G95" t="s">
        <v>4659</v>
      </c>
      <c r="H95" t="s">
        <v>321</v>
      </c>
      <c r="I95" t="s">
        <v>205</v>
      </c>
      <c r="J95" t="s">
        <v>293</v>
      </c>
      <c r="K95" t="s">
        <v>314</v>
      </c>
      <c r="L95" t="s">
        <v>747</v>
      </c>
      <c r="M95" t="s">
        <v>339</v>
      </c>
      <c r="N95" t="s">
        <v>1216</v>
      </c>
      <c r="O95" s="131">
        <v>97</v>
      </c>
      <c r="P95" s="131">
        <v>3.7959999999999998</v>
      </c>
      <c r="Q95" s="131">
        <v>5.0000000000000001E-3</v>
      </c>
      <c r="R95" s="131">
        <v>0</v>
      </c>
      <c r="S95" s="132">
        <v>0</v>
      </c>
      <c r="T95" s="132">
        <v>0</v>
      </c>
    </row>
    <row r="96" spans="1:20">
      <c r="A96" t="s">
        <v>1213</v>
      </c>
      <c r="B96" t="s">
        <v>1248</v>
      </c>
      <c r="F96" t="s">
        <v>4624</v>
      </c>
      <c r="G96" t="s">
        <v>4625</v>
      </c>
      <c r="H96" t="s">
        <v>321</v>
      </c>
      <c r="I96" t="s">
        <v>205</v>
      </c>
      <c r="J96" t="s">
        <v>224</v>
      </c>
      <c r="K96" t="s">
        <v>314</v>
      </c>
      <c r="L96" t="s">
        <v>747</v>
      </c>
      <c r="M96" t="s">
        <v>339</v>
      </c>
      <c r="N96" t="s">
        <v>1215</v>
      </c>
      <c r="O96" s="131">
        <v>73</v>
      </c>
      <c r="P96" s="131">
        <v>3.6469999999999998</v>
      </c>
      <c r="Q96" s="131">
        <v>6.0000000000000001E-3</v>
      </c>
      <c r="R96" s="131">
        <v>0</v>
      </c>
      <c r="S96" s="132">
        <v>0</v>
      </c>
      <c r="T96" s="132">
        <v>0</v>
      </c>
    </row>
    <row r="97" spans="1:20">
      <c r="A97" t="s">
        <v>1213</v>
      </c>
      <c r="B97" t="s">
        <v>1248</v>
      </c>
      <c r="F97" t="s">
        <v>4662</v>
      </c>
      <c r="G97" t="s">
        <v>4663</v>
      </c>
      <c r="H97" t="s">
        <v>321</v>
      </c>
      <c r="I97" t="s">
        <v>205</v>
      </c>
      <c r="J97" t="s">
        <v>208</v>
      </c>
      <c r="K97" t="s">
        <v>314</v>
      </c>
      <c r="L97" t="s">
        <v>747</v>
      </c>
      <c r="M97" t="s">
        <v>339</v>
      </c>
      <c r="N97" t="s">
        <v>1249</v>
      </c>
      <c r="O97" s="131">
        <v>48</v>
      </c>
      <c r="P97" s="131">
        <v>2.2639999999999998</v>
      </c>
      <c r="Q97" s="131">
        <v>8.0000000000000002E-3</v>
      </c>
      <c r="R97" s="131">
        <v>0</v>
      </c>
      <c r="S97" s="132">
        <v>0</v>
      </c>
      <c r="T97" s="132">
        <v>0</v>
      </c>
    </row>
    <row r="98" spans="1:20">
      <c r="A98" t="s">
        <v>1213</v>
      </c>
      <c r="B98" t="s">
        <v>1248</v>
      </c>
      <c r="F98" t="s">
        <v>4664</v>
      </c>
      <c r="G98" t="s">
        <v>4665</v>
      </c>
      <c r="H98" t="s">
        <v>321</v>
      </c>
      <c r="I98" t="s">
        <v>205</v>
      </c>
      <c r="J98" t="s">
        <v>238</v>
      </c>
      <c r="K98" t="s">
        <v>314</v>
      </c>
      <c r="L98" t="s">
        <v>747</v>
      </c>
      <c r="M98" t="s">
        <v>339</v>
      </c>
      <c r="N98" t="s">
        <v>1216</v>
      </c>
      <c r="O98" s="131">
        <v>9</v>
      </c>
      <c r="P98" s="131">
        <v>3.7959999999999998</v>
      </c>
      <c r="Q98" s="131">
        <v>0.02</v>
      </c>
      <c r="R98" s="131">
        <v>0</v>
      </c>
      <c r="S98" s="132">
        <v>0</v>
      </c>
      <c r="T98" s="132">
        <v>0</v>
      </c>
    </row>
    <row r="99" spans="1:20">
      <c r="A99" t="s">
        <v>1213</v>
      </c>
      <c r="B99" t="s">
        <v>1248</v>
      </c>
      <c r="F99" t="s">
        <v>4648</v>
      </c>
      <c r="G99" t="s">
        <v>4649</v>
      </c>
      <c r="H99" t="s">
        <v>321</v>
      </c>
      <c r="I99" t="s">
        <v>205</v>
      </c>
      <c r="J99" t="s">
        <v>238</v>
      </c>
      <c r="K99" t="s">
        <v>314</v>
      </c>
      <c r="L99" t="s">
        <v>747</v>
      </c>
      <c r="M99" t="s">
        <v>339</v>
      </c>
      <c r="N99" t="s">
        <v>1216</v>
      </c>
      <c r="O99" s="131">
        <v>4</v>
      </c>
      <c r="P99" s="131">
        <v>3.7959999999999998</v>
      </c>
      <c r="Q99" s="131">
        <v>0.02</v>
      </c>
      <c r="R99" s="131">
        <v>0</v>
      </c>
      <c r="S99" s="132">
        <v>0</v>
      </c>
      <c r="T99" s="132">
        <v>0</v>
      </c>
    </row>
    <row r="100" spans="1:20">
      <c r="A100" t="s">
        <v>1213</v>
      </c>
      <c r="B100" t="s">
        <v>1248</v>
      </c>
      <c r="F100" t="s">
        <v>4652</v>
      </c>
      <c r="G100" t="s">
        <v>4653</v>
      </c>
      <c r="H100" t="s">
        <v>321</v>
      </c>
      <c r="I100" t="s">
        <v>205</v>
      </c>
      <c r="J100" t="s">
        <v>233</v>
      </c>
      <c r="K100" t="s">
        <v>314</v>
      </c>
      <c r="L100" t="s">
        <v>747</v>
      </c>
      <c r="M100" t="s">
        <v>339</v>
      </c>
      <c r="N100" t="s">
        <v>1231</v>
      </c>
      <c r="O100" s="131">
        <v>8</v>
      </c>
      <c r="P100" s="131">
        <v>4.5739999999999998</v>
      </c>
      <c r="Q100" s="131">
        <v>8.0000000000000002E-3</v>
      </c>
      <c r="R100" s="131">
        <v>0</v>
      </c>
      <c r="S100" s="132">
        <v>0</v>
      </c>
      <c r="T100" s="132">
        <v>0</v>
      </c>
    </row>
    <row r="101" spans="1:20">
      <c r="A101" t="s">
        <v>1213</v>
      </c>
      <c r="B101" t="s">
        <v>1248</v>
      </c>
      <c r="F101" t="s">
        <v>4650</v>
      </c>
      <c r="G101" t="s">
        <v>4651</v>
      </c>
      <c r="H101" t="s">
        <v>321</v>
      </c>
      <c r="I101" t="s">
        <v>205</v>
      </c>
      <c r="J101" t="s">
        <v>224</v>
      </c>
      <c r="K101" t="s">
        <v>314</v>
      </c>
      <c r="L101" t="s">
        <v>747</v>
      </c>
      <c r="M101" t="s">
        <v>339</v>
      </c>
      <c r="N101" t="s">
        <v>1215</v>
      </c>
      <c r="O101" s="131">
        <v>27</v>
      </c>
      <c r="P101" s="131">
        <v>3.6469999999999998</v>
      </c>
      <c r="Q101" s="131">
        <v>2E-3</v>
      </c>
      <c r="R101" s="131">
        <v>0</v>
      </c>
      <c r="S101" s="132">
        <v>0</v>
      </c>
      <c r="T101" s="132">
        <v>0</v>
      </c>
    </row>
    <row r="102" spans="1:20">
      <c r="A102" t="s">
        <v>1213</v>
      </c>
      <c r="B102" t="s">
        <v>1248</v>
      </c>
      <c r="F102" t="s">
        <v>4656</v>
      </c>
      <c r="G102" t="s">
        <v>4657</v>
      </c>
      <c r="H102" t="s">
        <v>321</v>
      </c>
      <c r="I102" t="s">
        <v>205</v>
      </c>
      <c r="J102" t="s">
        <v>224</v>
      </c>
      <c r="K102" t="s">
        <v>314</v>
      </c>
      <c r="L102" t="s">
        <v>747</v>
      </c>
      <c r="M102" t="s">
        <v>339</v>
      </c>
      <c r="N102" t="s">
        <v>1215</v>
      </c>
      <c r="O102" s="131">
        <v>1</v>
      </c>
      <c r="P102" s="131">
        <v>3.6469999999999998</v>
      </c>
      <c r="Q102" s="131">
        <v>4.2999999999999997E-2</v>
      </c>
      <c r="R102" s="131">
        <v>0</v>
      </c>
      <c r="S102" s="132">
        <v>0</v>
      </c>
      <c r="T102" s="132">
        <v>0</v>
      </c>
    </row>
    <row r="103" spans="1:20">
      <c r="A103" t="s">
        <v>1213</v>
      </c>
      <c r="B103" t="s">
        <v>1248</v>
      </c>
      <c r="F103" t="s">
        <v>4666</v>
      </c>
      <c r="G103" t="s">
        <v>4667</v>
      </c>
      <c r="H103" t="s">
        <v>321</v>
      </c>
      <c r="I103" t="s">
        <v>205</v>
      </c>
      <c r="J103" t="s">
        <v>246</v>
      </c>
      <c r="K103" t="s">
        <v>314</v>
      </c>
      <c r="L103" t="s">
        <v>747</v>
      </c>
      <c r="M103" t="s">
        <v>339</v>
      </c>
      <c r="N103" t="s">
        <v>1226</v>
      </c>
      <c r="O103" s="131">
        <v>10</v>
      </c>
      <c r="P103" s="131">
        <v>0.47</v>
      </c>
      <c r="Q103" s="131">
        <v>0.02</v>
      </c>
      <c r="R103" s="131">
        <v>0</v>
      </c>
      <c r="S103" s="132">
        <v>0</v>
      </c>
      <c r="T103" s="132">
        <v>0</v>
      </c>
    </row>
    <row r="104" spans="1:20">
      <c r="A104" t="s">
        <v>1213</v>
      </c>
      <c r="B104" t="s">
        <v>1248</v>
      </c>
      <c r="F104" t="s">
        <v>4630</v>
      </c>
      <c r="G104" t="s">
        <v>4631</v>
      </c>
      <c r="H104" t="s">
        <v>321</v>
      </c>
      <c r="I104" t="s">
        <v>205</v>
      </c>
      <c r="J104" t="s">
        <v>293</v>
      </c>
      <c r="K104" t="s">
        <v>314</v>
      </c>
      <c r="L104" t="s">
        <v>747</v>
      </c>
      <c r="M104" t="s">
        <v>339</v>
      </c>
      <c r="N104" t="s">
        <v>1216</v>
      </c>
      <c r="O104" s="131">
        <v>40</v>
      </c>
      <c r="P104" s="131">
        <v>3.7959999999999998</v>
      </c>
      <c r="Q104" s="131">
        <v>1E-3</v>
      </c>
      <c r="R104" s="131">
        <v>0</v>
      </c>
      <c r="S104" s="132">
        <v>0</v>
      </c>
      <c r="T104" s="132">
        <v>0</v>
      </c>
    </row>
    <row r="105" spans="1:20">
      <c r="A105" t="s">
        <v>1213</v>
      </c>
      <c r="B105" t="s">
        <v>1248</v>
      </c>
      <c r="F105" t="s">
        <v>4668</v>
      </c>
      <c r="G105" t="s">
        <v>4669</v>
      </c>
      <c r="H105" t="s">
        <v>312</v>
      </c>
      <c r="I105" t="s">
        <v>205</v>
      </c>
      <c r="J105" t="s">
        <v>204</v>
      </c>
      <c r="K105" t="s">
        <v>314</v>
      </c>
      <c r="M105" t="s">
        <v>339</v>
      </c>
      <c r="N105" t="s">
        <v>1226</v>
      </c>
      <c r="O105" s="131">
        <v>-20000</v>
      </c>
      <c r="P105" s="131">
        <v>0.46960000000000002</v>
      </c>
      <c r="Q105" s="131">
        <v>100</v>
      </c>
      <c r="R105" s="131">
        <v>-9.3919999999999995</v>
      </c>
      <c r="S105" s="132">
        <v>1.91E-3</v>
      </c>
      <c r="T105" s="132">
        <v>-1.0000000000000001E-5</v>
      </c>
    </row>
    <row r="106" spans="1:20">
      <c r="A106" t="s">
        <v>1213</v>
      </c>
      <c r="B106" t="s">
        <v>1248</v>
      </c>
      <c r="F106" t="s">
        <v>4654</v>
      </c>
      <c r="G106" t="s">
        <v>4655</v>
      </c>
      <c r="H106" t="s">
        <v>312</v>
      </c>
      <c r="I106" t="s">
        <v>205</v>
      </c>
      <c r="J106" t="s">
        <v>204</v>
      </c>
      <c r="K106" t="s">
        <v>314</v>
      </c>
      <c r="M106" t="s">
        <v>339</v>
      </c>
      <c r="N106" t="s">
        <v>1231</v>
      </c>
      <c r="O106" s="131">
        <v>-4160</v>
      </c>
      <c r="P106" s="131">
        <v>4.5739999999999998</v>
      </c>
      <c r="Q106" s="131">
        <v>100</v>
      </c>
      <c r="R106" s="131">
        <v>-19.029</v>
      </c>
      <c r="S106" s="132">
        <v>3.8600000000000001E-3</v>
      </c>
      <c r="T106" s="132">
        <v>-2.0000000000000002E-5</v>
      </c>
    </row>
    <row r="107" spans="1:20">
      <c r="A107" t="s">
        <v>1213</v>
      </c>
      <c r="B107" t="s">
        <v>1248</v>
      </c>
      <c r="F107" t="s">
        <v>4670</v>
      </c>
      <c r="G107" t="s">
        <v>4671</v>
      </c>
      <c r="H107" t="s">
        <v>312</v>
      </c>
      <c r="I107" t="s">
        <v>205</v>
      </c>
      <c r="J107" t="s">
        <v>204</v>
      </c>
      <c r="K107" t="s">
        <v>314</v>
      </c>
      <c r="M107" t="s">
        <v>339</v>
      </c>
      <c r="N107" t="s">
        <v>1249</v>
      </c>
      <c r="O107" s="131">
        <v>-183625</v>
      </c>
      <c r="P107" s="131">
        <v>2.2642000000000002</v>
      </c>
      <c r="Q107" s="131">
        <v>100</v>
      </c>
      <c r="R107" s="131">
        <v>-415.76400000000001</v>
      </c>
      <c r="S107" s="132">
        <v>8.4400000000000003E-2</v>
      </c>
      <c r="T107" s="132">
        <v>-4.8999999999999998E-4</v>
      </c>
    </row>
    <row r="108" spans="1:20">
      <c r="A108" t="s">
        <v>1213</v>
      </c>
      <c r="B108" t="s">
        <v>1248</v>
      </c>
      <c r="F108" t="s">
        <v>4638</v>
      </c>
      <c r="G108" t="s">
        <v>4639</v>
      </c>
      <c r="H108" t="s">
        <v>312</v>
      </c>
      <c r="I108" t="s">
        <v>205</v>
      </c>
      <c r="J108" t="s">
        <v>204</v>
      </c>
      <c r="K108" t="s">
        <v>314</v>
      </c>
      <c r="M108" t="s">
        <v>339</v>
      </c>
      <c r="N108" t="s">
        <v>1216</v>
      </c>
      <c r="O108" s="131">
        <v>-218022</v>
      </c>
      <c r="P108" s="131">
        <v>3.7964000000000002</v>
      </c>
      <c r="Q108" s="131">
        <v>100</v>
      </c>
      <c r="R108" s="131">
        <v>-827.69899999999996</v>
      </c>
      <c r="S108" s="132">
        <v>0.16803000000000001</v>
      </c>
      <c r="T108" s="132">
        <v>-9.7999999999999997E-4</v>
      </c>
    </row>
    <row r="109" spans="1:20">
      <c r="A109" t="s">
        <v>1213</v>
      </c>
      <c r="B109" t="s">
        <v>1248</v>
      </c>
      <c r="F109" t="s">
        <v>4622</v>
      </c>
      <c r="G109" t="s">
        <v>4623</v>
      </c>
      <c r="H109" t="s">
        <v>312</v>
      </c>
      <c r="I109" t="s">
        <v>205</v>
      </c>
      <c r="J109" t="s">
        <v>204</v>
      </c>
      <c r="K109" t="s">
        <v>314</v>
      </c>
      <c r="M109" t="s">
        <v>339</v>
      </c>
      <c r="N109" t="s">
        <v>1215</v>
      </c>
      <c r="O109" s="131">
        <v>-1001920.27</v>
      </c>
      <c r="P109" s="131">
        <v>3.6469999999999998</v>
      </c>
      <c r="Q109" s="131">
        <v>100</v>
      </c>
      <c r="R109" s="131">
        <v>-3654.0030000000002</v>
      </c>
      <c r="S109" s="132">
        <v>0.74180000000000001</v>
      </c>
      <c r="T109" s="132">
        <v>-4.3400000000000001E-3</v>
      </c>
    </row>
    <row r="110" spans="1:20">
      <c r="A110" t="s">
        <v>1213</v>
      </c>
      <c r="B110" t="s">
        <v>1250</v>
      </c>
      <c r="F110" t="s">
        <v>4624</v>
      </c>
      <c r="G110" t="s">
        <v>4625</v>
      </c>
      <c r="H110" t="s">
        <v>321</v>
      </c>
      <c r="I110" t="s">
        <v>205</v>
      </c>
      <c r="J110" t="s">
        <v>224</v>
      </c>
      <c r="K110" t="s">
        <v>314</v>
      </c>
      <c r="L110" t="s">
        <v>747</v>
      </c>
      <c r="M110" t="s">
        <v>339</v>
      </c>
      <c r="N110" t="s">
        <v>1215</v>
      </c>
      <c r="O110" s="131">
        <v>427</v>
      </c>
      <c r="P110" s="131">
        <v>3.6469999999999998</v>
      </c>
      <c r="Q110" s="131">
        <v>6.0000000000000001E-3</v>
      </c>
      <c r="R110" s="131">
        <v>0</v>
      </c>
      <c r="S110" s="132">
        <v>0</v>
      </c>
      <c r="T110" s="132">
        <v>0</v>
      </c>
    </row>
    <row r="111" spans="1:20">
      <c r="A111" t="s">
        <v>1213</v>
      </c>
      <c r="B111" t="s">
        <v>1250</v>
      </c>
      <c r="F111" t="s">
        <v>4656</v>
      </c>
      <c r="G111" t="s">
        <v>4657</v>
      </c>
      <c r="H111" t="s">
        <v>321</v>
      </c>
      <c r="I111" t="s">
        <v>205</v>
      </c>
      <c r="J111" t="s">
        <v>224</v>
      </c>
      <c r="K111" t="s">
        <v>314</v>
      </c>
      <c r="L111" t="s">
        <v>747</v>
      </c>
      <c r="M111" t="s">
        <v>339</v>
      </c>
      <c r="N111" t="s">
        <v>1215</v>
      </c>
      <c r="O111" s="131">
        <v>25</v>
      </c>
      <c r="P111" s="131">
        <v>3.6469999999999998</v>
      </c>
      <c r="Q111" s="131">
        <v>4.2999999999999997E-2</v>
      </c>
      <c r="R111" s="131">
        <v>0</v>
      </c>
      <c r="S111" s="132">
        <v>0</v>
      </c>
      <c r="T111" s="132">
        <v>0</v>
      </c>
    </row>
    <row r="112" spans="1:20">
      <c r="A112" t="s">
        <v>1213</v>
      </c>
      <c r="B112" t="s">
        <v>1250</v>
      </c>
      <c r="F112" t="s">
        <v>4658</v>
      </c>
      <c r="G112" t="s">
        <v>4659</v>
      </c>
      <c r="H112" t="s">
        <v>321</v>
      </c>
      <c r="I112" t="s">
        <v>205</v>
      </c>
      <c r="J112" t="s">
        <v>293</v>
      </c>
      <c r="K112" t="s">
        <v>314</v>
      </c>
      <c r="L112" t="s">
        <v>747</v>
      </c>
      <c r="M112" t="s">
        <v>339</v>
      </c>
      <c r="N112" t="s">
        <v>1216</v>
      </c>
      <c r="O112" s="131">
        <v>198</v>
      </c>
      <c r="P112" s="131">
        <v>3.7959999999999998</v>
      </c>
      <c r="Q112" s="131">
        <v>5.0000000000000001E-3</v>
      </c>
      <c r="R112" s="131">
        <v>0</v>
      </c>
      <c r="S112" s="132">
        <v>0</v>
      </c>
      <c r="T112" s="132">
        <v>0</v>
      </c>
    </row>
    <row r="113" spans="1:20">
      <c r="A113" t="s">
        <v>1213</v>
      </c>
      <c r="B113" t="s">
        <v>1250</v>
      </c>
      <c r="F113" t="s">
        <v>4626</v>
      </c>
      <c r="G113" t="s">
        <v>4627</v>
      </c>
      <c r="H113" t="s">
        <v>321</v>
      </c>
      <c r="I113" t="s">
        <v>205</v>
      </c>
      <c r="J113" t="s">
        <v>224</v>
      </c>
      <c r="K113" t="s">
        <v>314</v>
      </c>
      <c r="L113" t="s">
        <v>747</v>
      </c>
      <c r="M113" t="s">
        <v>339</v>
      </c>
      <c r="N113" t="s">
        <v>1215</v>
      </c>
      <c r="O113" s="131">
        <v>29</v>
      </c>
      <c r="P113" s="131">
        <v>3.6469999999999998</v>
      </c>
      <c r="Q113" s="131">
        <v>2.1000000000000001E-2</v>
      </c>
      <c r="R113" s="131">
        <v>0</v>
      </c>
      <c r="S113" s="132">
        <v>0</v>
      </c>
      <c r="T113" s="132">
        <v>0</v>
      </c>
    </row>
    <row r="114" spans="1:20">
      <c r="A114" t="s">
        <v>1213</v>
      </c>
      <c r="B114" t="s">
        <v>1250</v>
      </c>
      <c r="F114" t="s">
        <v>4662</v>
      </c>
      <c r="G114" t="s">
        <v>4663</v>
      </c>
      <c r="H114" t="s">
        <v>321</v>
      </c>
      <c r="I114" t="s">
        <v>205</v>
      </c>
      <c r="J114" t="s">
        <v>208</v>
      </c>
      <c r="K114" t="s">
        <v>314</v>
      </c>
      <c r="L114" t="s">
        <v>747</v>
      </c>
      <c r="M114" t="s">
        <v>339</v>
      </c>
      <c r="N114" t="s">
        <v>1249</v>
      </c>
      <c r="O114" s="131">
        <v>99</v>
      </c>
      <c r="P114" s="131">
        <v>2.2639999999999998</v>
      </c>
      <c r="Q114" s="131">
        <v>8.0000000000000002E-3</v>
      </c>
      <c r="R114" s="131">
        <v>0</v>
      </c>
      <c r="S114" s="132">
        <v>0</v>
      </c>
      <c r="T114" s="132">
        <v>0</v>
      </c>
    </row>
    <row r="115" spans="1:20">
      <c r="A115" t="s">
        <v>1213</v>
      </c>
      <c r="B115" t="s">
        <v>1250</v>
      </c>
      <c r="F115" t="s">
        <v>4664</v>
      </c>
      <c r="G115" t="s">
        <v>4665</v>
      </c>
      <c r="H115" t="s">
        <v>321</v>
      </c>
      <c r="I115" t="s">
        <v>205</v>
      </c>
      <c r="J115" t="s">
        <v>238</v>
      </c>
      <c r="K115" t="s">
        <v>314</v>
      </c>
      <c r="L115" t="s">
        <v>747</v>
      </c>
      <c r="M115" t="s">
        <v>339</v>
      </c>
      <c r="N115" t="s">
        <v>1216</v>
      </c>
      <c r="O115" s="131">
        <v>23</v>
      </c>
      <c r="P115" s="131">
        <v>3.7959999999999998</v>
      </c>
      <c r="Q115" s="131">
        <v>0.02</v>
      </c>
      <c r="R115" s="131">
        <v>0</v>
      </c>
      <c r="S115" s="132">
        <v>0</v>
      </c>
      <c r="T115" s="132">
        <v>0</v>
      </c>
    </row>
    <row r="116" spans="1:20">
      <c r="A116" t="s">
        <v>1213</v>
      </c>
      <c r="B116" t="s">
        <v>1250</v>
      </c>
      <c r="F116" t="s">
        <v>4650</v>
      </c>
      <c r="G116" t="s">
        <v>4651</v>
      </c>
      <c r="H116" t="s">
        <v>321</v>
      </c>
      <c r="I116" t="s">
        <v>205</v>
      </c>
      <c r="J116" t="s">
        <v>224</v>
      </c>
      <c r="K116" t="s">
        <v>314</v>
      </c>
      <c r="L116" t="s">
        <v>747</v>
      </c>
      <c r="M116" t="s">
        <v>339</v>
      </c>
      <c r="N116" t="s">
        <v>1215</v>
      </c>
      <c r="O116" s="131">
        <v>101</v>
      </c>
      <c r="P116" s="131">
        <v>3.6469999999999998</v>
      </c>
      <c r="Q116" s="131">
        <v>2E-3</v>
      </c>
      <c r="R116" s="131">
        <v>0</v>
      </c>
      <c r="S116" s="132">
        <v>0</v>
      </c>
      <c r="T116" s="132">
        <v>0</v>
      </c>
    </row>
    <row r="117" spans="1:20">
      <c r="A117" t="s">
        <v>1213</v>
      </c>
      <c r="B117" t="s">
        <v>1250</v>
      </c>
      <c r="F117" t="s">
        <v>4652</v>
      </c>
      <c r="G117" t="s">
        <v>4653</v>
      </c>
      <c r="H117" t="s">
        <v>321</v>
      </c>
      <c r="I117" t="s">
        <v>205</v>
      </c>
      <c r="J117" t="s">
        <v>233</v>
      </c>
      <c r="K117" t="s">
        <v>314</v>
      </c>
      <c r="L117" t="s">
        <v>747</v>
      </c>
      <c r="M117" t="s">
        <v>339</v>
      </c>
      <c r="N117" t="s">
        <v>1231</v>
      </c>
      <c r="O117" s="131">
        <v>15</v>
      </c>
      <c r="P117" s="131">
        <v>4.5739999999999998</v>
      </c>
      <c r="Q117" s="131">
        <v>8.0000000000000002E-3</v>
      </c>
      <c r="R117" s="131">
        <v>0</v>
      </c>
      <c r="S117" s="132">
        <v>0</v>
      </c>
      <c r="T117" s="132">
        <v>0</v>
      </c>
    </row>
    <row r="118" spans="1:20">
      <c r="A118" t="s">
        <v>1213</v>
      </c>
      <c r="B118" t="s">
        <v>1250</v>
      </c>
      <c r="F118" t="s">
        <v>4630</v>
      </c>
      <c r="G118" t="s">
        <v>4631</v>
      </c>
      <c r="H118" t="s">
        <v>321</v>
      </c>
      <c r="I118" t="s">
        <v>205</v>
      </c>
      <c r="J118" t="s">
        <v>293</v>
      </c>
      <c r="K118" t="s">
        <v>314</v>
      </c>
      <c r="L118" t="s">
        <v>747</v>
      </c>
      <c r="M118" t="s">
        <v>339</v>
      </c>
      <c r="N118" t="s">
        <v>1216</v>
      </c>
      <c r="O118" s="131">
        <v>113</v>
      </c>
      <c r="P118" s="131">
        <v>3.7959999999999998</v>
      </c>
      <c r="Q118" s="131">
        <v>1E-3</v>
      </c>
      <c r="R118" s="131">
        <v>0</v>
      </c>
      <c r="S118" s="132">
        <v>0</v>
      </c>
      <c r="T118" s="132">
        <v>0</v>
      </c>
    </row>
    <row r="119" spans="1:20">
      <c r="A119" t="s">
        <v>1213</v>
      </c>
      <c r="B119" t="s">
        <v>1250</v>
      </c>
      <c r="F119" t="s">
        <v>4666</v>
      </c>
      <c r="G119" t="s">
        <v>4667</v>
      </c>
      <c r="H119" t="s">
        <v>321</v>
      </c>
      <c r="I119" t="s">
        <v>205</v>
      </c>
      <c r="J119" t="s">
        <v>246</v>
      </c>
      <c r="K119" t="s">
        <v>314</v>
      </c>
      <c r="L119" t="s">
        <v>747</v>
      </c>
      <c r="M119" t="s">
        <v>339</v>
      </c>
      <c r="N119" t="s">
        <v>1226</v>
      </c>
      <c r="O119" s="131">
        <v>19</v>
      </c>
      <c r="P119" s="131">
        <v>0.47</v>
      </c>
      <c r="Q119" s="131">
        <v>0.02</v>
      </c>
      <c r="R119" s="131">
        <v>0</v>
      </c>
      <c r="S119" s="132">
        <v>0</v>
      </c>
      <c r="T119" s="132">
        <v>0</v>
      </c>
    </row>
    <row r="120" spans="1:20">
      <c r="A120" t="s">
        <v>1213</v>
      </c>
      <c r="B120" t="s">
        <v>1250</v>
      </c>
      <c r="F120" t="s">
        <v>4660</v>
      </c>
      <c r="G120" t="s">
        <v>4661</v>
      </c>
      <c r="H120" t="s">
        <v>321</v>
      </c>
      <c r="I120" t="s">
        <v>205</v>
      </c>
      <c r="J120" t="s">
        <v>224</v>
      </c>
      <c r="K120" t="s">
        <v>314</v>
      </c>
      <c r="L120" t="s">
        <v>751</v>
      </c>
      <c r="M120" t="s">
        <v>339</v>
      </c>
      <c r="N120" t="s">
        <v>1215</v>
      </c>
      <c r="O120" s="131">
        <v>5</v>
      </c>
      <c r="P120" s="131">
        <v>3.6469999999999998</v>
      </c>
      <c r="Q120" s="131">
        <v>0</v>
      </c>
      <c r="R120" s="131">
        <v>0</v>
      </c>
    </row>
    <row r="121" spans="1:20">
      <c r="A121" t="s">
        <v>1213</v>
      </c>
      <c r="B121" t="s">
        <v>1250</v>
      </c>
      <c r="F121" t="s">
        <v>4620</v>
      </c>
      <c r="G121" t="s">
        <v>4621</v>
      </c>
      <c r="H121" t="s">
        <v>321</v>
      </c>
      <c r="I121" t="s">
        <v>205</v>
      </c>
      <c r="J121" t="s">
        <v>224</v>
      </c>
      <c r="K121" t="s">
        <v>314</v>
      </c>
      <c r="L121" t="s">
        <v>751</v>
      </c>
      <c r="M121" t="s">
        <v>339</v>
      </c>
      <c r="N121" t="s">
        <v>1215</v>
      </c>
      <c r="O121" s="131">
        <v>11</v>
      </c>
      <c r="P121" s="131">
        <v>3.6469999999999998</v>
      </c>
      <c r="Q121" s="131">
        <v>0</v>
      </c>
      <c r="R121" s="131">
        <v>0</v>
      </c>
    </row>
    <row r="122" spans="1:20">
      <c r="A122" t="s">
        <v>1213</v>
      </c>
      <c r="B122" t="s">
        <v>1250</v>
      </c>
      <c r="F122" t="s">
        <v>4668</v>
      </c>
      <c r="G122" t="s">
        <v>4669</v>
      </c>
      <c r="H122" t="s">
        <v>312</v>
      </c>
      <c r="I122" t="s">
        <v>205</v>
      </c>
      <c r="J122" t="s">
        <v>204</v>
      </c>
      <c r="K122" t="s">
        <v>314</v>
      </c>
      <c r="M122" t="s">
        <v>339</v>
      </c>
      <c r="N122" t="s">
        <v>1226</v>
      </c>
      <c r="O122" s="131">
        <v>-38000</v>
      </c>
      <c r="P122" s="131">
        <v>0.46960000000000002</v>
      </c>
      <c r="Q122" s="131">
        <v>100</v>
      </c>
      <c r="R122" s="131">
        <v>-17.844999999999999</v>
      </c>
      <c r="S122" s="132">
        <v>6.9999999999999999E-4</v>
      </c>
      <c r="T122" s="132">
        <v>-1.0000000000000001E-5</v>
      </c>
    </row>
    <row r="123" spans="1:20">
      <c r="A123" t="s">
        <v>1213</v>
      </c>
      <c r="B123" t="s">
        <v>1250</v>
      </c>
      <c r="F123" t="s">
        <v>4654</v>
      </c>
      <c r="G123" t="s">
        <v>4655</v>
      </c>
      <c r="H123" t="s">
        <v>312</v>
      </c>
      <c r="I123" t="s">
        <v>205</v>
      </c>
      <c r="J123" t="s">
        <v>204</v>
      </c>
      <c r="K123" t="s">
        <v>314</v>
      </c>
      <c r="M123" t="s">
        <v>339</v>
      </c>
      <c r="N123" t="s">
        <v>1231</v>
      </c>
      <c r="O123" s="131">
        <v>-7800</v>
      </c>
      <c r="P123" s="131">
        <v>4.5739999999999998</v>
      </c>
      <c r="Q123" s="131">
        <v>100</v>
      </c>
      <c r="R123" s="131">
        <v>-35.68</v>
      </c>
      <c r="S123" s="132">
        <v>1.39E-3</v>
      </c>
      <c r="T123" s="132">
        <v>-1.0000000000000001E-5</v>
      </c>
    </row>
    <row r="124" spans="1:20">
      <c r="A124" t="s">
        <v>1213</v>
      </c>
      <c r="B124" t="s">
        <v>1250</v>
      </c>
      <c r="F124" t="s">
        <v>4670</v>
      </c>
      <c r="G124" t="s">
        <v>4671</v>
      </c>
      <c r="H124" t="s">
        <v>312</v>
      </c>
      <c r="I124" t="s">
        <v>205</v>
      </c>
      <c r="J124" t="s">
        <v>204</v>
      </c>
      <c r="K124" t="s">
        <v>314</v>
      </c>
      <c r="M124" t="s">
        <v>339</v>
      </c>
      <c r="N124" t="s">
        <v>1249</v>
      </c>
      <c r="O124" s="131">
        <v>-378725</v>
      </c>
      <c r="P124" s="131">
        <v>2.2642000000000002</v>
      </c>
      <c r="Q124" s="131">
        <v>100</v>
      </c>
      <c r="R124" s="131">
        <v>-857.50900000000001</v>
      </c>
      <c r="S124" s="132">
        <v>3.3450000000000001E-2</v>
      </c>
      <c r="T124" s="132">
        <v>-2.4000000000000001E-4</v>
      </c>
    </row>
    <row r="125" spans="1:20">
      <c r="A125" t="s">
        <v>1213</v>
      </c>
      <c r="B125" t="s">
        <v>1250</v>
      </c>
      <c r="F125" t="s">
        <v>4638</v>
      </c>
      <c r="G125" t="s">
        <v>4639</v>
      </c>
      <c r="H125" t="s">
        <v>312</v>
      </c>
      <c r="I125" t="s">
        <v>205</v>
      </c>
      <c r="J125" t="s">
        <v>204</v>
      </c>
      <c r="K125" t="s">
        <v>314</v>
      </c>
      <c r="M125" t="s">
        <v>339</v>
      </c>
      <c r="N125" t="s">
        <v>1216</v>
      </c>
      <c r="O125" s="131">
        <v>-491381</v>
      </c>
      <c r="P125" s="131">
        <v>3.7964000000000002</v>
      </c>
      <c r="Q125" s="131">
        <v>100</v>
      </c>
      <c r="R125" s="131">
        <v>-1865.479</v>
      </c>
      <c r="S125" s="132">
        <v>7.2770000000000001E-2</v>
      </c>
      <c r="T125" s="132">
        <v>-5.1999999999999995E-4</v>
      </c>
    </row>
    <row r="126" spans="1:20">
      <c r="A126" t="s">
        <v>1213</v>
      </c>
      <c r="B126" t="s">
        <v>1250</v>
      </c>
      <c r="F126" t="s">
        <v>4622</v>
      </c>
      <c r="G126" t="s">
        <v>4623</v>
      </c>
      <c r="H126" t="s">
        <v>312</v>
      </c>
      <c r="I126" t="s">
        <v>205</v>
      </c>
      <c r="J126" t="s">
        <v>204</v>
      </c>
      <c r="K126" t="s">
        <v>314</v>
      </c>
      <c r="M126" t="s">
        <v>339</v>
      </c>
      <c r="N126" t="s">
        <v>1215</v>
      </c>
      <c r="O126" s="131">
        <v>-6267865.9199999999</v>
      </c>
      <c r="P126" s="131">
        <v>3.6469999999999998</v>
      </c>
      <c r="Q126" s="131">
        <v>100</v>
      </c>
      <c r="R126" s="131">
        <v>-22858.906999999999</v>
      </c>
      <c r="S126" s="132">
        <v>0.89168999999999998</v>
      </c>
      <c r="T126" s="132">
        <v>-6.4099999999999999E-3</v>
      </c>
    </row>
    <row r="127" spans="1:20">
      <c r="A127" t="s">
        <v>1213</v>
      </c>
      <c r="B127" t="s">
        <v>1251</v>
      </c>
      <c r="F127" t="s">
        <v>4624</v>
      </c>
      <c r="G127" t="s">
        <v>4625</v>
      </c>
      <c r="H127" t="s">
        <v>321</v>
      </c>
      <c r="I127" t="s">
        <v>205</v>
      </c>
      <c r="J127" t="s">
        <v>224</v>
      </c>
      <c r="K127" t="s">
        <v>314</v>
      </c>
      <c r="L127" t="s">
        <v>747</v>
      </c>
      <c r="M127" t="s">
        <v>339</v>
      </c>
      <c r="N127" t="s">
        <v>1215</v>
      </c>
      <c r="O127" s="131">
        <v>30</v>
      </c>
      <c r="P127" s="131">
        <v>3.6469999999999998</v>
      </c>
      <c r="Q127" s="131">
        <v>6.0000000000000001E-3</v>
      </c>
      <c r="R127" s="131">
        <v>0</v>
      </c>
      <c r="S127" s="132">
        <v>0</v>
      </c>
      <c r="T127" s="132">
        <v>0</v>
      </c>
    </row>
    <row r="128" spans="1:20">
      <c r="A128" t="s">
        <v>1213</v>
      </c>
      <c r="B128" t="s">
        <v>1251</v>
      </c>
      <c r="F128" t="s">
        <v>4648</v>
      </c>
      <c r="G128" t="s">
        <v>4649</v>
      </c>
      <c r="H128" t="s">
        <v>321</v>
      </c>
      <c r="I128" t="s">
        <v>205</v>
      </c>
      <c r="J128" t="s">
        <v>238</v>
      </c>
      <c r="K128" t="s">
        <v>314</v>
      </c>
      <c r="L128" t="s">
        <v>747</v>
      </c>
      <c r="M128" t="s">
        <v>339</v>
      </c>
      <c r="N128" t="s">
        <v>1216</v>
      </c>
      <c r="O128" s="131">
        <v>4</v>
      </c>
      <c r="P128" s="131">
        <v>3.7959999999999998</v>
      </c>
      <c r="Q128" s="131">
        <v>0.02</v>
      </c>
      <c r="R128" s="131">
        <v>0</v>
      </c>
      <c r="S128" s="132">
        <v>0</v>
      </c>
      <c r="T128" s="132">
        <v>0</v>
      </c>
    </row>
    <row r="129" spans="1:20">
      <c r="A129" t="s">
        <v>1213</v>
      </c>
      <c r="B129" t="s">
        <v>1251</v>
      </c>
      <c r="F129" t="s">
        <v>4626</v>
      </c>
      <c r="G129" t="s">
        <v>4627</v>
      </c>
      <c r="H129" t="s">
        <v>321</v>
      </c>
      <c r="I129" t="s">
        <v>205</v>
      </c>
      <c r="J129" t="s">
        <v>224</v>
      </c>
      <c r="K129" t="s">
        <v>314</v>
      </c>
      <c r="L129" t="s">
        <v>747</v>
      </c>
      <c r="M129" t="s">
        <v>339</v>
      </c>
      <c r="N129" t="s">
        <v>1215</v>
      </c>
      <c r="O129" s="131">
        <v>2</v>
      </c>
      <c r="P129" s="131">
        <v>3.6469999999999998</v>
      </c>
      <c r="Q129" s="131">
        <v>2.1000000000000001E-2</v>
      </c>
      <c r="R129" s="131">
        <v>0</v>
      </c>
      <c r="S129" s="132">
        <v>0</v>
      </c>
      <c r="T129" s="132">
        <v>0</v>
      </c>
    </row>
    <row r="130" spans="1:20">
      <c r="A130" t="s">
        <v>1213</v>
      </c>
      <c r="B130" t="s">
        <v>1251</v>
      </c>
      <c r="F130" t="s">
        <v>4652</v>
      </c>
      <c r="G130" t="s">
        <v>4653</v>
      </c>
      <c r="H130" t="s">
        <v>321</v>
      </c>
      <c r="I130" t="s">
        <v>205</v>
      </c>
      <c r="J130" t="s">
        <v>233</v>
      </c>
      <c r="K130" t="s">
        <v>314</v>
      </c>
      <c r="L130" t="s">
        <v>747</v>
      </c>
      <c r="M130" t="s">
        <v>339</v>
      </c>
      <c r="N130" t="s">
        <v>1231</v>
      </c>
      <c r="O130" s="131">
        <v>2</v>
      </c>
      <c r="P130" s="131">
        <v>4.5739999999999998</v>
      </c>
      <c r="Q130" s="131">
        <v>8.0000000000000002E-3</v>
      </c>
      <c r="R130" s="131">
        <v>0</v>
      </c>
      <c r="S130" s="132">
        <v>0</v>
      </c>
      <c r="T130" s="132">
        <v>0</v>
      </c>
    </row>
    <row r="131" spans="1:20">
      <c r="A131" t="s">
        <v>1213</v>
      </c>
      <c r="B131" t="s">
        <v>1251</v>
      </c>
      <c r="F131" t="s">
        <v>4650</v>
      </c>
      <c r="G131" t="s">
        <v>4651</v>
      </c>
      <c r="H131" t="s">
        <v>321</v>
      </c>
      <c r="I131" t="s">
        <v>205</v>
      </c>
      <c r="J131" t="s">
        <v>224</v>
      </c>
      <c r="K131" t="s">
        <v>314</v>
      </c>
      <c r="L131" t="s">
        <v>747</v>
      </c>
      <c r="M131" t="s">
        <v>339</v>
      </c>
      <c r="N131" t="s">
        <v>1215</v>
      </c>
      <c r="O131" s="131">
        <v>6</v>
      </c>
      <c r="P131" s="131">
        <v>3.6469999999999998</v>
      </c>
      <c r="Q131" s="131">
        <v>2E-3</v>
      </c>
      <c r="R131" s="131">
        <v>0</v>
      </c>
      <c r="S131" s="132">
        <v>0</v>
      </c>
      <c r="T131" s="132">
        <v>0</v>
      </c>
    </row>
    <row r="132" spans="1:20">
      <c r="A132" t="s">
        <v>1213</v>
      </c>
      <c r="B132" t="s">
        <v>1251</v>
      </c>
      <c r="F132" t="s">
        <v>4620</v>
      </c>
      <c r="G132" t="s">
        <v>4621</v>
      </c>
      <c r="H132" t="s">
        <v>321</v>
      </c>
      <c r="I132" t="s">
        <v>205</v>
      </c>
      <c r="J132" t="s">
        <v>224</v>
      </c>
      <c r="K132" t="s">
        <v>314</v>
      </c>
      <c r="L132" t="s">
        <v>751</v>
      </c>
      <c r="M132" t="s">
        <v>339</v>
      </c>
      <c r="N132" t="s">
        <v>1215</v>
      </c>
      <c r="O132" s="131">
        <v>3</v>
      </c>
      <c r="P132" s="131">
        <v>3.6469999999999998</v>
      </c>
      <c r="Q132" s="131">
        <v>0</v>
      </c>
      <c r="R132" s="131">
        <v>0</v>
      </c>
    </row>
    <row r="133" spans="1:20">
      <c r="A133" t="s">
        <v>1213</v>
      </c>
      <c r="B133" t="s">
        <v>1251</v>
      </c>
      <c r="F133" t="s">
        <v>4630</v>
      </c>
      <c r="G133" t="s">
        <v>4631</v>
      </c>
      <c r="H133" t="s">
        <v>321</v>
      </c>
      <c r="I133" t="s">
        <v>205</v>
      </c>
      <c r="J133" t="s">
        <v>293</v>
      </c>
      <c r="K133" t="s">
        <v>314</v>
      </c>
      <c r="L133" t="s">
        <v>747</v>
      </c>
      <c r="M133" t="s">
        <v>339</v>
      </c>
      <c r="N133" t="s">
        <v>1216</v>
      </c>
      <c r="O133" s="131">
        <v>3</v>
      </c>
      <c r="P133" s="131">
        <v>3.7959999999999998</v>
      </c>
      <c r="Q133" s="131">
        <v>1E-3</v>
      </c>
      <c r="R133" s="131">
        <v>0</v>
      </c>
    </row>
    <row r="134" spans="1:20">
      <c r="A134" t="s">
        <v>1213</v>
      </c>
      <c r="B134" t="s">
        <v>1251</v>
      </c>
      <c r="F134" t="s">
        <v>4654</v>
      </c>
      <c r="G134" t="s">
        <v>4655</v>
      </c>
      <c r="H134" t="s">
        <v>312</v>
      </c>
      <c r="I134" t="s">
        <v>205</v>
      </c>
      <c r="J134" t="s">
        <v>204</v>
      </c>
      <c r="K134" t="s">
        <v>314</v>
      </c>
      <c r="M134" t="s">
        <v>339</v>
      </c>
      <c r="N134" t="s">
        <v>1231</v>
      </c>
      <c r="O134" s="131">
        <v>-1250</v>
      </c>
      <c r="P134" s="131">
        <v>4.5739999999999998</v>
      </c>
      <c r="Q134" s="131">
        <v>100</v>
      </c>
      <c r="R134" s="131">
        <v>-5.718</v>
      </c>
      <c r="S134" s="132">
        <v>4.0800000000000003E-3</v>
      </c>
      <c r="T134" s="132">
        <v>-2.0000000000000002E-5</v>
      </c>
    </row>
    <row r="135" spans="1:20">
      <c r="A135" t="s">
        <v>1213</v>
      </c>
      <c r="B135" t="s">
        <v>1251</v>
      </c>
      <c r="F135" t="s">
        <v>4638</v>
      </c>
      <c r="G135" t="s">
        <v>4639</v>
      </c>
      <c r="H135" t="s">
        <v>312</v>
      </c>
      <c r="I135" t="s">
        <v>205</v>
      </c>
      <c r="J135" t="s">
        <v>204</v>
      </c>
      <c r="K135" t="s">
        <v>314</v>
      </c>
      <c r="M135" t="s">
        <v>339</v>
      </c>
      <c r="N135" t="s">
        <v>1216</v>
      </c>
      <c r="O135" s="131">
        <v>-10044.86</v>
      </c>
      <c r="P135" s="131">
        <v>3.7959999999999998</v>
      </c>
      <c r="Q135" s="131">
        <v>100</v>
      </c>
      <c r="R135" s="131">
        <v>-38.134</v>
      </c>
      <c r="S135" s="132">
        <v>2.7220000000000001E-2</v>
      </c>
      <c r="T135" s="132">
        <v>-1.2999999999999999E-4</v>
      </c>
    </row>
    <row r="136" spans="1:20">
      <c r="A136" t="s">
        <v>1213</v>
      </c>
      <c r="B136" t="s">
        <v>1251</v>
      </c>
      <c r="F136" t="s">
        <v>4622</v>
      </c>
      <c r="G136" t="s">
        <v>4623</v>
      </c>
      <c r="H136" t="s">
        <v>312</v>
      </c>
      <c r="I136" t="s">
        <v>205</v>
      </c>
      <c r="J136" t="s">
        <v>204</v>
      </c>
      <c r="K136" t="s">
        <v>314</v>
      </c>
      <c r="M136" t="s">
        <v>339</v>
      </c>
      <c r="N136" t="s">
        <v>1215</v>
      </c>
      <c r="O136" s="131">
        <v>-372111.26</v>
      </c>
      <c r="P136" s="131">
        <v>3.6469999999999998</v>
      </c>
      <c r="Q136" s="131">
        <v>100</v>
      </c>
      <c r="R136" s="131">
        <v>-1357.09</v>
      </c>
      <c r="S136" s="132">
        <v>0.96870000000000001</v>
      </c>
      <c r="T136" s="132">
        <v>-4.4600000000000004E-3</v>
      </c>
    </row>
    <row r="137" spans="1:20">
      <c r="A137" t="s">
        <v>1213</v>
      </c>
      <c r="B137" t="s">
        <v>1252</v>
      </c>
      <c r="F137" t="s">
        <v>4648</v>
      </c>
      <c r="G137" t="s">
        <v>4649</v>
      </c>
      <c r="H137" t="s">
        <v>321</v>
      </c>
      <c r="I137" t="s">
        <v>205</v>
      </c>
      <c r="J137" t="s">
        <v>238</v>
      </c>
      <c r="K137" t="s">
        <v>314</v>
      </c>
      <c r="L137" t="s">
        <v>747</v>
      </c>
      <c r="M137" t="s">
        <v>339</v>
      </c>
      <c r="N137" t="s">
        <v>1216</v>
      </c>
      <c r="O137" s="131">
        <v>5</v>
      </c>
      <c r="P137" s="131">
        <v>3.7959999999999998</v>
      </c>
      <c r="Q137" s="131">
        <v>0.02</v>
      </c>
      <c r="R137" s="131">
        <v>0</v>
      </c>
      <c r="S137" s="132">
        <v>0</v>
      </c>
      <c r="T137" s="132">
        <v>0</v>
      </c>
    </row>
    <row r="138" spans="1:20">
      <c r="A138" t="s">
        <v>1213</v>
      </c>
      <c r="B138" t="s">
        <v>1252</v>
      </c>
      <c r="F138" t="s">
        <v>4624</v>
      </c>
      <c r="G138" t="s">
        <v>4625</v>
      </c>
      <c r="H138" t="s">
        <v>321</v>
      </c>
      <c r="I138" t="s">
        <v>205</v>
      </c>
      <c r="J138" t="s">
        <v>224</v>
      </c>
      <c r="K138" t="s">
        <v>314</v>
      </c>
      <c r="L138" t="s">
        <v>747</v>
      </c>
      <c r="M138" t="s">
        <v>339</v>
      </c>
      <c r="N138" t="s">
        <v>1215</v>
      </c>
      <c r="O138" s="131">
        <v>14</v>
      </c>
      <c r="P138" s="131">
        <v>3.6469999999999998</v>
      </c>
      <c r="Q138" s="131">
        <v>6.0000000000000001E-3</v>
      </c>
      <c r="R138" s="131">
        <v>0</v>
      </c>
      <c r="S138" s="132">
        <v>0</v>
      </c>
      <c r="T138" s="132">
        <v>0</v>
      </c>
    </row>
    <row r="139" spans="1:20">
      <c r="A139" t="s">
        <v>1213</v>
      </c>
      <c r="B139" t="s">
        <v>1252</v>
      </c>
      <c r="F139" t="s">
        <v>4626</v>
      </c>
      <c r="G139" t="s">
        <v>4627</v>
      </c>
      <c r="H139" t="s">
        <v>321</v>
      </c>
      <c r="I139" t="s">
        <v>205</v>
      </c>
      <c r="J139" t="s">
        <v>224</v>
      </c>
      <c r="K139" t="s">
        <v>314</v>
      </c>
      <c r="L139" t="s">
        <v>747</v>
      </c>
      <c r="M139" t="s">
        <v>339</v>
      </c>
      <c r="N139" t="s">
        <v>1215</v>
      </c>
      <c r="O139" s="131">
        <v>1</v>
      </c>
      <c r="P139" s="131">
        <v>3.6469999999999998</v>
      </c>
      <c r="Q139" s="131">
        <v>2.1000000000000001E-2</v>
      </c>
      <c r="R139" s="131">
        <v>0</v>
      </c>
      <c r="S139" s="132">
        <v>0</v>
      </c>
      <c r="T139" s="132">
        <v>0</v>
      </c>
    </row>
    <row r="140" spans="1:20">
      <c r="A140" t="s">
        <v>1213</v>
      </c>
      <c r="B140" t="s">
        <v>1252</v>
      </c>
      <c r="F140" t="s">
        <v>4652</v>
      </c>
      <c r="G140" t="s">
        <v>4653</v>
      </c>
      <c r="H140" t="s">
        <v>321</v>
      </c>
      <c r="I140" t="s">
        <v>205</v>
      </c>
      <c r="J140" t="s">
        <v>233</v>
      </c>
      <c r="K140" t="s">
        <v>314</v>
      </c>
      <c r="L140" t="s">
        <v>747</v>
      </c>
      <c r="M140" t="s">
        <v>339</v>
      </c>
      <c r="N140" t="s">
        <v>1231</v>
      </c>
      <c r="O140" s="131">
        <v>1</v>
      </c>
      <c r="P140" s="131">
        <v>4.5739999999999998</v>
      </c>
      <c r="Q140" s="131">
        <v>8.0000000000000002E-3</v>
      </c>
      <c r="R140" s="131">
        <v>0</v>
      </c>
      <c r="S140" s="132">
        <v>0</v>
      </c>
      <c r="T140" s="132">
        <v>0</v>
      </c>
    </row>
    <row r="141" spans="1:20">
      <c r="A141" t="s">
        <v>1213</v>
      </c>
      <c r="B141" t="s">
        <v>1252</v>
      </c>
      <c r="F141" t="s">
        <v>4620</v>
      </c>
      <c r="G141" t="s">
        <v>4621</v>
      </c>
      <c r="H141" t="s">
        <v>321</v>
      </c>
      <c r="I141" t="s">
        <v>205</v>
      </c>
      <c r="J141" t="s">
        <v>224</v>
      </c>
      <c r="K141" t="s">
        <v>314</v>
      </c>
      <c r="L141" t="s">
        <v>751</v>
      </c>
      <c r="M141" t="s">
        <v>339</v>
      </c>
      <c r="N141" t="s">
        <v>1215</v>
      </c>
      <c r="O141" s="131">
        <v>2</v>
      </c>
      <c r="P141" s="131">
        <v>3.6469999999999998</v>
      </c>
      <c r="Q141" s="131">
        <v>0</v>
      </c>
      <c r="R141" s="131">
        <v>0</v>
      </c>
    </row>
    <row r="142" spans="1:20">
      <c r="A142" t="s">
        <v>1213</v>
      </c>
      <c r="B142" t="s">
        <v>1252</v>
      </c>
      <c r="F142" t="s">
        <v>4650</v>
      </c>
      <c r="G142" t="s">
        <v>4651</v>
      </c>
      <c r="H142" t="s">
        <v>321</v>
      </c>
      <c r="I142" t="s">
        <v>205</v>
      </c>
      <c r="J142" t="s">
        <v>224</v>
      </c>
      <c r="K142" t="s">
        <v>314</v>
      </c>
      <c r="L142" t="s">
        <v>747</v>
      </c>
      <c r="M142" t="s">
        <v>339</v>
      </c>
      <c r="N142" t="s">
        <v>1215</v>
      </c>
      <c r="O142" s="131">
        <v>1</v>
      </c>
      <c r="P142" s="131">
        <v>3.6469999999999998</v>
      </c>
      <c r="Q142" s="131">
        <v>2E-3</v>
      </c>
      <c r="R142" s="131">
        <v>0</v>
      </c>
    </row>
    <row r="143" spans="1:20">
      <c r="A143" t="s">
        <v>1213</v>
      </c>
      <c r="B143" t="s">
        <v>1252</v>
      </c>
      <c r="F143" t="s">
        <v>4654</v>
      </c>
      <c r="G143" t="s">
        <v>4655</v>
      </c>
      <c r="H143" t="s">
        <v>312</v>
      </c>
      <c r="I143" t="s">
        <v>205</v>
      </c>
      <c r="J143" t="s">
        <v>204</v>
      </c>
      <c r="K143" t="s">
        <v>314</v>
      </c>
      <c r="M143" t="s">
        <v>339</v>
      </c>
      <c r="N143" t="s">
        <v>1231</v>
      </c>
      <c r="O143" s="131">
        <v>-625</v>
      </c>
      <c r="P143" s="131">
        <v>4.5739999999999998</v>
      </c>
      <c r="Q143" s="131">
        <v>100</v>
      </c>
      <c r="R143" s="131">
        <v>-2.859</v>
      </c>
      <c r="S143" s="132">
        <v>4.4000000000000003E-3</v>
      </c>
      <c r="T143" s="132">
        <v>-1.0000000000000001E-5</v>
      </c>
    </row>
    <row r="144" spans="1:20">
      <c r="A144" t="s">
        <v>1213</v>
      </c>
      <c r="B144" t="s">
        <v>1252</v>
      </c>
      <c r="F144" t="s">
        <v>4638</v>
      </c>
      <c r="G144" t="s">
        <v>4639</v>
      </c>
      <c r="H144" t="s">
        <v>312</v>
      </c>
      <c r="I144" t="s">
        <v>205</v>
      </c>
      <c r="J144" t="s">
        <v>204</v>
      </c>
      <c r="K144" t="s">
        <v>314</v>
      </c>
      <c r="M144" t="s">
        <v>339</v>
      </c>
      <c r="N144" t="s">
        <v>1216</v>
      </c>
      <c r="O144" s="131">
        <v>-10504.82</v>
      </c>
      <c r="P144" s="131">
        <v>3.7959999999999998</v>
      </c>
      <c r="Q144" s="131">
        <v>100</v>
      </c>
      <c r="R144" s="131">
        <v>-39.880000000000003</v>
      </c>
      <c r="S144" s="132">
        <v>6.1409999999999999E-2</v>
      </c>
      <c r="T144" s="132">
        <v>-1.7000000000000001E-4</v>
      </c>
    </row>
    <row r="145" spans="1:20">
      <c r="A145" t="s">
        <v>1213</v>
      </c>
      <c r="B145" t="s">
        <v>1252</v>
      </c>
      <c r="F145" t="s">
        <v>4622</v>
      </c>
      <c r="G145" t="s">
        <v>4623</v>
      </c>
      <c r="H145" t="s">
        <v>312</v>
      </c>
      <c r="I145" t="s">
        <v>205</v>
      </c>
      <c r="J145" t="s">
        <v>204</v>
      </c>
      <c r="K145" t="s">
        <v>314</v>
      </c>
      <c r="M145" t="s">
        <v>339</v>
      </c>
      <c r="N145" t="s">
        <v>1215</v>
      </c>
      <c r="O145" s="131">
        <v>-166340.69</v>
      </c>
      <c r="P145" s="131">
        <v>3.6469999999999998</v>
      </c>
      <c r="Q145" s="131">
        <v>100</v>
      </c>
      <c r="R145" s="131">
        <v>-606.64400000000001</v>
      </c>
      <c r="S145" s="132">
        <v>0.93418000000000001</v>
      </c>
      <c r="T145" s="132">
        <v>-2.5999999999999999E-3</v>
      </c>
    </row>
    <row r="146" spans="1:20">
      <c r="A146" t="s">
        <v>1213</v>
      </c>
      <c r="B146" t="s">
        <v>1253</v>
      </c>
      <c r="F146" t="s">
        <v>4648</v>
      </c>
      <c r="G146" t="s">
        <v>4649</v>
      </c>
      <c r="H146" t="s">
        <v>321</v>
      </c>
      <c r="I146" t="s">
        <v>205</v>
      </c>
      <c r="J146" t="s">
        <v>238</v>
      </c>
      <c r="K146" t="s">
        <v>314</v>
      </c>
      <c r="L146" t="s">
        <v>747</v>
      </c>
      <c r="M146" t="s">
        <v>339</v>
      </c>
      <c r="N146" t="s">
        <v>1216</v>
      </c>
      <c r="O146" s="131">
        <v>5</v>
      </c>
      <c r="P146" s="131">
        <v>3.7959999999999998</v>
      </c>
      <c r="Q146" s="131">
        <v>0.02</v>
      </c>
      <c r="R146" s="131">
        <v>0</v>
      </c>
      <c r="S146" s="132">
        <v>0</v>
      </c>
      <c r="T146" s="132">
        <v>0</v>
      </c>
    </row>
    <row r="147" spans="1:20">
      <c r="A147" t="s">
        <v>1213</v>
      </c>
      <c r="B147" t="s">
        <v>1253</v>
      </c>
      <c r="F147" t="s">
        <v>4620</v>
      </c>
      <c r="G147" t="s">
        <v>4621</v>
      </c>
      <c r="H147" t="s">
        <v>321</v>
      </c>
      <c r="I147" t="s">
        <v>205</v>
      </c>
      <c r="J147" t="s">
        <v>224</v>
      </c>
      <c r="K147" t="s">
        <v>314</v>
      </c>
      <c r="L147" t="s">
        <v>751</v>
      </c>
      <c r="M147" t="s">
        <v>339</v>
      </c>
      <c r="N147" t="s">
        <v>1215</v>
      </c>
      <c r="O147" s="131">
        <v>1</v>
      </c>
      <c r="P147" s="131">
        <v>3.6469999999999998</v>
      </c>
      <c r="Q147" s="131">
        <v>0</v>
      </c>
      <c r="R147" s="131">
        <v>0</v>
      </c>
    </row>
    <row r="148" spans="1:20">
      <c r="A148" t="s">
        <v>1213</v>
      </c>
      <c r="B148" t="s">
        <v>1253</v>
      </c>
      <c r="F148" t="s">
        <v>4630</v>
      </c>
      <c r="G148" t="s">
        <v>4631</v>
      </c>
      <c r="H148" t="s">
        <v>321</v>
      </c>
      <c r="I148" t="s">
        <v>205</v>
      </c>
      <c r="J148" t="s">
        <v>293</v>
      </c>
      <c r="K148" t="s">
        <v>314</v>
      </c>
      <c r="L148" t="s">
        <v>747</v>
      </c>
      <c r="M148" t="s">
        <v>339</v>
      </c>
      <c r="N148" t="s">
        <v>1216</v>
      </c>
      <c r="O148" s="131">
        <v>1</v>
      </c>
      <c r="P148" s="131">
        <v>3.7959999999999998</v>
      </c>
      <c r="Q148" s="131">
        <v>1E-3</v>
      </c>
      <c r="R148" s="131">
        <v>0</v>
      </c>
    </row>
    <row r="149" spans="1:20">
      <c r="A149" t="s">
        <v>1213</v>
      </c>
      <c r="B149" t="s">
        <v>1253</v>
      </c>
      <c r="F149" t="s">
        <v>4650</v>
      </c>
      <c r="G149" t="s">
        <v>4651</v>
      </c>
      <c r="H149" t="s">
        <v>321</v>
      </c>
      <c r="I149" t="s">
        <v>205</v>
      </c>
      <c r="J149" t="s">
        <v>224</v>
      </c>
      <c r="K149" t="s">
        <v>314</v>
      </c>
      <c r="L149" t="s">
        <v>747</v>
      </c>
      <c r="M149" t="s">
        <v>339</v>
      </c>
      <c r="N149" t="s">
        <v>1215</v>
      </c>
      <c r="O149" s="131">
        <v>1</v>
      </c>
      <c r="P149" s="131">
        <v>3.6469999999999998</v>
      </c>
      <c r="Q149" s="131">
        <v>2E-3</v>
      </c>
      <c r="R149" s="131">
        <v>0</v>
      </c>
    </row>
    <row r="150" spans="1:20">
      <c r="A150" t="s">
        <v>1213</v>
      </c>
      <c r="B150" t="s">
        <v>1253</v>
      </c>
      <c r="F150" t="s">
        <v>4622</v>
      </c>
      <c r="G150" t="s">
        <v>4623</v>
      </c>
      <c r="H150" t="s">
        <v>312</v>
      </c>
      <c r="I150" t="s">
        <v>205</v>
      </c>
      <c r="J150" t="s">
        <v>204</v>
      </c>
      <c r="K150" t="s">
        <v>314</v>
      </c>
      <c r="M150" t="s">
        <v>339</v>
      </c>
      <c r="N150" t="s">
        <v>1215</v>
      </c>
      <c r="O150" s="131">
        <v>-7975.6</v>
      </c>
      <c r="P150" s="131">
        <v>3.6469999999999998</v>
      </c>
      <c r="Q150" s="131">
        <v>100</v>
      </c>
      <c r="R150" s="131">
        <v>-29.087</v>
      </c>
      <c r="S150" s="132">
        <v>0.40942000000000001</v>
      </c>
      <c r="T150" s="132">
        <v>-1.4999999999999999E-4</v>
      </c>
    </row>
    <row r="151" spans="1:20">
      <c r="A151" t="s">
        <v>1213</v>
      </c>
      <c r="B151" t="s">
        <v>1253</v>
      </c>
      <c r="F151" t="s">
        <v>4638</v>
      </c>
      <c r="G151" t="s">
        <v>4639</v>
      </c>
      <c r="H151" t="s">
        <v>312</v>
      </c>
      <c r="I151" t="s">
        <v>205</v>
      </c>
      <c r="J151" t="s">
        <v>204</v>
      </c>
      <c r="K151" t="s">
        <v>314</v>
      </c>
      <c r="M151" t="s">
        <v>339</v>
      </c>
      <c r="N151" t="s">
        <v>1216</v>
      </c>
      <c r="O151" s="131">
        <v>-11051.82</v>
      </c>
      <c r="P151" s="131">
        <v>3.7959999999999998</v>
      </c>
      <c r="Q151" s="131">
        <v>100</v>
      </c>
      <c r="R151" s="131">
        <v>-41.957000000000001</v>
      </c>
      <c r="S151" s="132">
        <v>0.59057999999999999</v>
      </c>
      <c r="T151" s="132">
        <v>-2.2000000000000001E-4</v>
      </c>
    </row>
    <row r="152" spans="1:20">
      <c r="A152" t="s">
        <v>1213</v>
      </c>
      <c r="B152" t="s">
        <v>1255</v>
      </c>
      <c r="F152" t="s">
        <v>4624</v>
      </c>
      <c r="G152" t="s">
        <v>4625</v>
      </c>
      <c r="H152" t="s">
        <v>321</v>
      </c>
      <c r="I152" t="s">
        <v>205</v>
      </c>
      <c r="J152" t="s">
        <v>224</v>
      </c>
      <c r="K152" t="s">
        <v>314</v>
      </c>
      <c r="L152" t="s">
        <v>747</v>
      </c>
      <c r="M152" t="s">
        <v>339</v>
      </c>
      <c r="N152" t="s">
        <v>1215</v>
      </c>
      <c r="O152" s="131">
        <v>75</v>
      </c>
      <c r="P152" s="131">
        <v>3.6469999999999998</v>
      </c>
      <c r="Q152" s="131">
        <v>6.0000000000000001E-3</v>
      </c>
      <c r="R152" s="131">
        <v>0</v>
      </c>
      <c r="S152" s="132">
        <v>0</v>
      </c>
      <c r="T152" s="132">
        <v>0</v>
      </c>
    </row>
    <row r="153" spans="1:20">
      <c r="A153" t="s">
        <v>1213</v>
      </c>
      <c r="B153" t="s">
        <v>1255</v>
      </c>
      <c r="F153" t="s">
        <v>4622</v>
      </c>
      <c r="G153" t="s">
        <v>4623</v>
      </c>
      <c r="H153" t="s">
        <v>312</v>
      </c>
      <c r="I153" t="s">
        <v>205</v>
      </c>
      <c r="J153" t="s">
        <v>204</v>
      </c>
      <c r="K153" t="s">
        <v>314</v>
      </c>
      <c r="M153" t="s">
        <v>339</v>
      </c>
      <c r="N153" t="s">
        <v>1215</v>
      </c>
      <c r="O153" s="131">
        <v>-714366</v>
      </c>
      <c r="P153" s="131">
        <v>3.6469999999999998</v>
      </c>
      <c r="Q153" s="131">
        <v>100</v>
      </c>
      <c r="R153" s="131">
        <v>-2605.2930000000001</v>
      </c>
      <c r="S153" s="132">
        <v>1</v>
      </c>
      <c r="T153" s="132">
        <v>-2.4399999999999999E-3</v>
      </c>
    </row>
    <row r="154" spans="1:20">
      <c r="A154" t="s">
        <v>1213</v>
      </c>
      <c r="B154" t="s">
        <v>1256</v>
      </c>
      <c r="F154" t="s">
        <v>4620</v>
      </c>
      <c r="G154" t="s">
        <v>4621</v>
      </c>
      <c r="H154" t="s">
        <v>321</v>
      </c>
      <c r="I154" t="s">
        <v>205</v>
      </c>
      <c r="J154" t="s">
        <v>224</v>
      </c>
      <c r="K154" t="s">
        <v>314</v>
      </c>
      <c r="L154" t="s">
        <v>751</v>
      </c>
      <c r="M154" t="s">
        <v>339</v>
      </c>
      <c r="N154" t="s">
        <v>1215</v>
      </c>
      <c r="O154" s="131">
        <v>17</v>
      </c>
      <c r="P154" s="131">
        <v>3.6469999999999998</v>
      </c>
      <c r="Q154" s="131">
        <v>0</v>
      </c>
      <c r="R154" s="131">
        <v>0</v>
      </c>
    </row>
    <row r="155" spans="1:20">
      <c r="A155" t="s">
        <v>1213</v>
      </c>
      <c r="B155" t="s">
        <v>1256</v>
      </c>
      <c r="F155" t="s">
        <v>4622</v>
      </c>
      <c r="G155" t="s">
        <v>4623</v>
      </c>
      <c r="H155" t="s">
        <v>312</v>
      </c>
      <c r="I155" t="s">
        <v>205</v>
      </c>
      <c r="J155" t="s">
        <v>204</v>
      </c>
      <c r="K155" t="s">
        <v>314</v>
      </c>
      <c r="M155" t="s">
        <v>339</v>
      </c>
      <c r="N155" t="s">
        <v>1215</v>
      </c>
      <c r="O155" s="131">
        <v>-35594.6</v>
      </c>
      <c r="P155" s="131">
        <v>3.6469999999999998</v>
      </c>
      <c r="Q155" s="131">
        <v>100</v>
      </c>
      <c r="R155" s="131">
        <v>-129.81399999999999</v>
      </c>
      <c r="S155" s="132">
        <v>1</v>
      </c>
      <c r="T155" s="132">
        <v>-6.9999999999999999E-4</v>
      </c>
    </row>
    <row r="156" spans="1:20">
      <c r="A156" t="s">
        <v>1213</v>
      </c>
      <c r="B156" t="s">
        <v>1257</v>
      </c>
      <c r="F156" t="s">
        <v>4624</v>
      </c>
      <c r="G156" t="s">
        <v>4625</v>
      </c>
      <c r="H156" t="s">
        <v>321</v>
      </c>
      <c r="I156" t="s">
        <v>205</v>
      </c>
      <c r="J156" t="s">
        <v>224</v>
      </c>
      <c r="K156" t="s">
        <v>314</v>
      </c>
      <c r="L156" t="s">
        <v>747</v>
      </c>
      <c r="M156" t="s">
        <v>339</v>
      </c>
      <c r="N156" t="s">
        <v>1215</v>
      </c>
      <c r="O156" s="131">
        <v>8</v>
      </c>
      <c r="P156" s="131">
        <v>3.6469999999999998</v>
      </c>
      <c r="Q156" s="131">
        <v>6.0000000000000001E-3</v>
      </c>
      <c r="R156" s="131">
        <v>0</v>
      </c>
      <c r="S156" s="132">
        <v>0</v>
      </c>
      <c r="T156" s="132">
        <v>0</v>
      </c>
    </row>
    <row r="157" spans="1:20">
      <c r="A157" t="s">
        <v>1213</v>
      </c>
      <c r="B157" t="s">
        <v>1257</v>
      </c>
      <c r="F157" t="s">
        <v>4626</v>
      </c>
      <c r="G157" t="s">
        <v>4627</v>
      </c>
      <c r="H157" t="s">
        <v>321</v>
      </c>
      <c r="I157" t="s">
        <v>205</v>
      </c>
      <c r="J157" t="s">
        <v>224</v>
      </c>
      <c r="K157" t="s">
        <v>314</v>
      </c>
      <c r="L157" t="s">
        <v>747</v>
      </c>
      <c r="M157" t="s">
        <v>339</v>
      </c>
      <c r="N157" t="s">
        <v>1215</v>
      </c>
      <c r="O157" s="131">
        <v>2</v>
      </c>
      <c r="P157" s="131">
        <v>3.6469999999999998</v>
      </c>
      <c r="Q157" s="131">
        <v>2.1000000000000001E-2</v>
      </c>
      <c r="R157" s="131">
        <v>0</v>
      </c>
      <c r="S157" s="132">
        <v>0</v>
      </c>
      <c r="T157" s="132">
        <v>0</v>
      </c>
    </row>
    <row r="158" spans="1:20">
      <c r="A158" t="s">
        <v>1213</v>
      </c>
      <c r="B158" t="s">
        <v>1257</v>
      </c>
      <c r="F158" t="s">
        <v>4652</v>
      </c>
      <c r="G158" t="s">
        <v>4653</v>
      </c>
      <c r="H158" t="s">
        <v>321</v>
      </c>
      <c r="I158" t="s">
        <v>205</v>
      </c>
      <c r="J158" t="s">
        <v>233</v>
      </c>
      <c r="K158" t="s">
        <v>314</v>
      </c>
      <c r="L158" t="s">
        <v>747</v>
      </c>
      <c r="M158" t="s">
        <v>339</v>
      </c>
      <c r="N158" t="s">
        <v>1231</v>
      </c>
      <c r="O158" s="131">
        <v>1</v>
      </c>
      <c r="P158" s="131">
        <v>4.5739999999999998</v>
      </c>
      <c r="Q158" s="131">
        <v>8.0000000000000002E-3</v>
      </c>
      <c r="R158" s="131">
        <v>0</v>
      </c>
      <c r="S158" s="132">
        <v>0</v>
      </c>
      <c r="T158" s="132">
        <v>0</v>
      </c>
    </row>
    <row r="159" spans="1:20">
      <c r="A159" t="s">
        <v>1213</v>
      </c>
      <c r="B159" t="s">
        <v>1257</v>
      </c>
      <c r="F159" t="s">
        <v>4620</v>
      </c>
      <c r="G159" t="s">
        <v>4621</v>
      </c>
      <c r="H159" t="s">
        <v>321</v>
      </c>
      <c r="I159" t="s">
        <v>205</v>
      </c>
      <c r="J159" t="s">
        <v>224</v>
      </c>
      <c r="K159" t="s">
        <v>314</v>
      </c>
      <c r="L159" t="s">
        <v>751</v>
      </c>
      <c r="M159" t="s">
        <v>339</v>
      </c>
      <c r="N159" t="s">
        <v>1215</v>
      </c>
      <c r="O159" s="131">
        <v>3</v>
      </c>
      <c r="P159" s="131">
        <v>3.6469999999999998</v>
      </c>
      <c r="Q159" s="131">
        <v>0</v>
      </c>
      <c r="R159" s="131">
        <v>0</v>
      </c>
    </row>
    <row r="160" spans="1:20">
      <c r="A160" t="s">
        <v>1213</v>
      </c>
      <c r="B160" t="s">
        <v>1257</v>
      </c>
      <c r="F160" t="s">
        <v>4650</v>
      </c>
      <c r="G160" t="s">
        <v>4651</v>
      </c>
      <c r="H160" t="s">
        <v>321</v>
      </c>
      <c r="I160" t="s">
        <v>205</v>
      </c>
      <c r="J160" t="s">
        <v>224</v>
      </c>
      <c r="K160" t="s">
        <v>314</v>
      </c>
      <c r="L160" t="s">
        <v>747</v>
      </c>
      <c r="M160" t="s">
        <v>339</v>
      </c>
      <c r="N160" t="s">
        <v>1215</v>
      </c>
      <c r="O160" s="131">
        <v>1</v>
      </c>
      <c r="P160" s="131">
        <v>3.6469999999999998</v>
      </c>
      <c r="Q160" s="131">
        <v>2E-3</v>
      </c>
      <c r="R160" s="131">
        <v>0</v>
      </c>
    </row>
    <row r="161" spans="1:20">
      <c r="A161" t="s">
        <v>1213</v>
      </c>
      <c r="B161" t="s">
        <v>1257</v>
      </c>
      <c r="F161" t="s">
        <v>4654</v>
      </c>
      <c r="G161" t="s">
        <v>4655</v>
      </c>
      <c r="H161" t="s">
        <v>312</v>
      </c>
      <c r="I161" t="s">
        <v>205</v>
      </c>
      <c r="J161" t="s">
        <v>204</v>
      </c>
      <c r="K161" t="s">
        <v>314</v>
      </c>
      <c r="M161" t="s">
        <v>339</v>
      </c>
      <c r="N161" t="s">
        <v>1231</v>
      </c>
      <c r="O161" s="131">
        <v>-625</v>
      </c>
      <c r="P161" s="131">
        <v>4.5739999999999998</v>
      </c>
      <c r="Q161" s="131">
        <v>100</v>
      </c>
      <c r="R161" s="131">
        <v>-2.859</v>
      </c>
      <c r="S161" s="132">
        <v>5.8599999999999998E-3</v>
      </c>
      <c r="T161" s="132">
        <v>-1.0000000000000001E-5</v>
      </c>
    </row>
    <row r="162" spans="1:20">
      <c r="A162" t="s">
        <v>1213</v>
      </c>
      <c r="B162" t="s">
        <v>1257</v>
      </c>
      <c r="F162" t="s">
        <v>4622</v>
      </c>
      <c r="G162" t="s">
        <v>4623</v>
      </c>
      <c r="H162" t="s">
        <v>312</v>
      </c>
      <c r="I162" t="s">
        <v>205</v>
      </c>
      <c r="J162" t="s">
        <v>204</v>
      </c>
      <c r="K162" t="s">
        <v>314</v>
      </c>
      <c r="M162" t="s">
        <v>339</v>
      </c>
      <c r="N162" t="s">
        <v>1215</v>
      </c>
      <c r="O162" s="131">
        <v>-132901.09</v>
      </c>
      <c r="P162" s="131">
        <v>3.6469999999999998</v>
      </c>
      <c r="Q162" s="131">
        <v>100</v>
      </c>
      <c r="R162" s="131">
        <v>-484.69</v>
      </c>
      <c r="S162" s="132">
        <v>0.99414000000000002</v>
      </c>
      <c r="T162" s="132">
        <v>-1.72E-3</v>
      </c>
    </row>
    <row r="163" spans="1:20">
      <c r="A163" t="s">
        <v>1213</v>
      </c>
      <c r="B163" t="s">
        <v>1220</v>
      </c>
    </row>
    <row r="164" spans="1:20">
      <c r="A164" t="s">
        <v>1213</v>
      </c>
      <c r="B164" t="s">
        <v>1228</v>
      </c>
    </row>
    <row r="165" spans="1:20">
      <c r="A165" t="s">
        <v>1213</v>
      </c>
      <c r="B165" t="s">
        <v>1229</v>
      </c>
    </row>
    <row r="166" spans="1:20">
      <c r="A166" t="s">
        <v>1213</v>
      </c>
      <c r="B166" t="s">
        <v>1236</v>
      </c>
    </row>
    <row r="167" spans="1:20">
      <c r="A167" t="s">
        <v>1213</v>
      </c>
      <c r="B167" t="s">
        <v>1244</v>
      </c>
    </row>
    <row r="168" spans="1:20">
      <c r="A168" t="s">
        <v>1213</v>
      </c>
      <c r="B168" t="s">
        <v>1254</v>
      </c>
    </row>
  </sheetData>
  <sheetProtection formatColumns="0"/>
  <autoFilter ref="A1:U16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31"/>
  <sheetViews>
    <sheetView rightToLeft="1" workbookViewId="0">
      <selection activeCell="L27" sqref="L27"/>
    </sheetView>
  </sheetViews>
  <sheetFormatPr defaultColWidth="9" defaultRowHeight="14.25"/>
  <cols>
    <col min="1" max="4" width="11.625" style="2" customWidth="1"/>
    <col min="5" max="5" width="11.625" style="4" customWidth="1"/>
    <col min="6" max="12" width="11.625" style="2" customWidth="1"/>
    <col min="13" max="13" width="11.625" style="2"/>
    <col min="14" max="28" width="11.625" style="2" customWidth="1"/>
    <col min="29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6"/>
      <c r="I2" s="109"/>
      <c r="J2" s="16"/>
      <c r="K2" s="16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6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6"/>
      <c r="I3" s="109"/>
      <c r="J3" s="16"/>
      <c r="K3" s="16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6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1218</v>
      </c>
      <c r="C4" s="109"/>
      <c r="D4" s="109"/>
      <c r="E4" s="16"/>
      <c r="F4" s="109"/>
      <c r="G4" s="109"/>
      <c r="H4" s="16"/>
      <c r="I4" s="109"/>
      <c r="J4" s="16"/>
      <c r="K4" s="16"/>
      <c r="L4" s="109"/>
      <c r="M4" s="16"/>
      <c r="N4" s="109"/>
      <c r="O4" s="109"/>
      <c r="P4" s="109"/>
      <c r="Q4" s="109"/>
      <c r="R4" s="109"/>
      <c r="S4" s="109"/>
      <c r="T4" s="109"/>
      <c r="U4" s="109"/>
      <c r="V4" s="16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1219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6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1220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6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1221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6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1222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6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1223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6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1227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6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1228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6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1229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6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1230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6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1232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6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1236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6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1237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6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1238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6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1241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6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1242</v>
      </c>
      <c r="C19" s="108"/>
      <c r="D19" s="108"/>
      <c r="E19" s="16"/>
      <c r="F19" s="108"/>
      <c r="G19" s="108"/>
      <c r="H19" s="16"/>
      <c r="I19" s="109"/>
      <c r="J19" s="16"/>
      <c r="K19" s="16"/>
      <c r="L19" s="109"/>
      <c r="M19" s="16"/>
      <c r="N19" s="109"/>
      <c r="O19" s="109"/>
      <c r="P19" s="108"/>
      <c r="Q19" s="108"/>
      <c r="R19" s="108"/>
      <c r="S19" s="108"/>
      <c r="T19" s="109"/>
      <c r="U19" s="109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1243</v>
      </c>
      <c r="C20" s="108"/>
      <c r="D20" s="108"/>
      <c r="E20"/>
      <c r="F20" s="108"/>
      <c r="G20" s="108"/>
      <c r="H20" s="4"/>
      <c r="I20" s="108"/>
      <c r="J20" s="108"/>
      <c r="K20" s="108"/>
      <c r="L20" s="108"/>
      <c r="M20" s="4"/>
      <c r="N20" s="109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 t="s">
        <v>1244</v>
      </c>
      <c r="C21" s="108"/>
      <c r="D21" s="108"/>
      <c r="F21" s="108"/>
      <c r="G21" s="108"/>
      <c r="H21" s="108"/>
      <c r="I21" s="108"/>
      <c r="J21" s="108"/>
      <c r="K21" s="108"/>
      <c r="L21" s="108"/>
      <c r="M21" s="4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U2:U19">
      <formula1>What_is_rated</formula1>
    </dataValidation>
    <dataValidation type="list" allowBlank="1" showInputMessage="1" showErrorMessage="1" sqref="T2:T19">
      <formula1>Rating_Agency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E2:E19">
      <formula1>Issuer_Type_TFunds</formula1>
    </dataValidation>
    <dataValidation type="list" allowBlank="1" showInputMessage="1" showErrorMessage="1" sqref="N2:N20">
      <formula1>Underlying_Asset_Structured</formula1>
    </dataValidation>
    <dataValidation type="list" allowBlank="1" showInputMessage="1" showErrorMessage="1" sqref="H2:H19">
      <formula1>Security_ID_Number_Type</formula1>
    </dataValidation>
    <dataValidation type="list" allowBlank="1" showInputMessage="1" showErrorMessage="1" sqref="L2:L19">
      <formula1>Tradeable_Status</formula1>
    </dataValidation>
    <dataValidation type="list" allowBlank="1" showInputMessage="1" showErrorMessage="1" sqref="M2:M19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31"/>
  <sheetViews>
    <sheetView rightToLeft="1" workbookViewId="0">
      <selection activeCell="G25" sqref="G25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17" t="s">
        <v>97</v>
      </c>
      <c r="K1" s="17" t="s">
        <v>71</v>
      </c>
      <c r="L1" s="17" t="s">
        <v>58</v>
      </c>
      <c r="M1" s="17" t="s">
        <v>59</v>
      </c>
      <c r="N1" s="17" t="s">
        <v>72</v>
      </c>
      <c r="O1" s="17" t="s">
        <v>73</v>
      </c>
      <c r="P1" s="17" t="s">
        <v>62</v>
      </c>
      <c r="Q1" s="17" t="s">
        <v>74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64</v>
      </c>
      <c r="Y1" s="17" t="s">
        <v>65</v>
      </c>
    </row>
    <row r="2" spans="1:27">
      <c r="A2" t="s">
        <v>1213</v>
      </c>
      <c r="B2" t="s">
        <v>1214</v>
      </c>
      <c r="C2" s="109"/>
      <c r="D2" s="109"/>
      <c r="E2" s="109"/>
      <c r="F2" s="109"/>
      <c r="G2" s="109"/>
      <c r="H2" s="16"/>
      <c r="I2" s="16"/>
      <c r="J2" s="109"/>
      <c r="K2" s="109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09"/>
      <c r="W2" s="16"/>
      <c r="X2" s="109"/>
      <c r="Y2" s="109"/>
    </row>
    <row r="3" spans="1:27">
      <c r="A3" t="s">
        <v>1213</v>
      </c>
      <c r="B3" t="s">
        <v>1217</v>
      </c>
      <c r="C3" s="109"/>
      <c r="D3" s="109"/>
      <c r="E3" s="109"/>
      <c r="F3" s="109"/>
      <c r="G3" s="109"/>
      <c r="H3" s="16"/>
      <c r="I3" s="16"/>
      <c r="J3" s="109"/>
      <c r="K3" s="109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09"/>
      <c r="W3" s="16"/>
      <c r="X3" s="109"/>
      <c r="Y3" s="109"/>
    </row>
    <row r="4" spans="1:27">
      <c r="A4" t="s">
        <v>1213</v>
      </c>
      <c r="B4" t="s">
        <v>1218</v>
      </c>
      <c r="C4" s="109"/>
      <c r="D4" s="109"/>
      <c r="E4" s="109"/>
      <c r="F4" s="109"/>
      <c r="G4" s="109"/>
      <c r="H4" s="16"/>
      <c r="I4" s="16"/>
      <c r="J4" s="109"/>
      <c r="K4" s="16"/>
      <c r="L4" s="109"/>
      <c r="N4" s="109"/>
      <c r="O4" s="109"/>
      <c r="P4" s="16"/>
      <c r="Q4" s="16"/>
      <c r="R4" s="109"/>
      <c r="T4" s="109"/>
      <c r="U4" s="109"/>
      <c r="V4" s="109"/>
      <c r="W4" s="109"/>
      <c r="X4" s="109"/>
      <c r="Y4" s="109"/>
      <c r="Z4" s="109"/>
      <c r="AA4" s="109"/>
    </row>
    <row r="5" spans="1:27">
      <c r="A5" t="s">
        <v>1213</v>
      </c>
      <c r="B5" t="s">
        <v>1219</v>
      </c>
      <c r="C5" s="109"/>
      <c r="D5" s="109"/>
      <c r="E5" s="109"/>
      <c r="F5" s="109"/>
      <c r="G5" s="109"/>
      <c r="H5" s="16"/>
      <c r="I5" s="16"/>
      <c r="J5" s="109"/>
      <c r="K5" s="109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09"/>
      <c r="W5" s="16"/>
      <c r="X5" s="109"/>
      <c r="Y5" s="109"/>
    </row>
    <row r="6" spans="1:27">
      <c r="A6" t="s">
        <v>1213</v>
      </c>
      <c r="B6" t="s">
        <v>1220</v>
      </c>
      <c r="C6" s="109"/>
      <c r="D6" s="109"/>
      <c r="E6" s="109"/>
      <c r="F6" s="109"/>
      <c r="G6" s="109"/>
      <c r="H6" s="16"/>
      <c r="I6" s="16"/>
      <c r="J6" s="109"/>
      <c r="K6" s="109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09"/>
      <c r="W6" s="16"/>
      <c r="X6" s="109"/>
      <c r="Y6" s="109"/>
    </row>
    <row r="7" spans="1:27">
      <c r="A7" t="s">
        <v>1213</v>
      </c>
      <c r="B7" t="s">
        <v>1221</v>
      </c>
      <c r="C7" s="109"/>
      <c r="D7" s="109"/>
      <c r="E7" s="109"/>
      <c r="F7" s="109"/>
      <c r="G7" s="109"/>
      <c r="H7" s="16"/>
      <c r="I7" s="16"/>
      <c r="J7" s="109"/>
      <c r="K7" s="109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09"/>
      <c r="W7" s="16"/>
      <c r="X7" s="109"/>
      <c r="Y7" s="109"/>
    </row>
    <row r="8" spans="1:27">
      <c r="A8" t="s">
        <v>1213</v>
      </c>
      <c r="B8" t="s">
        <v>1222</v>
      </c>
      <c r="C8" s="109"/>
      <c r="D8" s="109"/>
      <c r="E8" s="109"/>
      <c r="F8" s="109"/>
      <c r="G8" s="109"/>
      <c r="H8" s="16"/>
      <c r="I8" s="16"/>
      <c r="J8" s="109"/>
      <c r="K8" s="109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09"/>
      <c r="W8" s="16"/>
      <c r="X8" s="109"/>
      <c r="Y8" s="109"/>
    </row>
    <row r="9" spans="1:27">
      <c r="A9" t="s">
        <v>1213</v>
      </c>
      <c r="B9" t="s">
        <v>1223</v>
      </c>
      <c r="C9" s="109"/>
      <c r="D9" s="109"/>
      <c r="E9" s="109"/>
      <c r="F9" s="109"/>
      <c r="G9" s="109"/>
      <c r="H9" s="16"/>
      <c r="I9" s="16"/>
      <c r="J9" s="109"/>
      <c r="K9" s="109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09"/>
      <c r="W9" s="16"/>
      <c r="X9" s="109"/>
      <c r="Y9" s="109"/>
    </row>
    <row r="10" spans="1:27">
      <c r="A10" t="s">
        <v>1213</v>
      </c>
      <c r="B10" t="s">
        <v>1227</v>
      </c>
      <c r="C10" s="109"/>
      <c r="D10" s="109"/>
      <c r="E10" s="109"/>
      <c r="F10" s="109"/>
      <c r="G10" s="109"/>
      <c r="H10" s="16"/>
      <c r="I10" s="16"/>
      <c r="J10" s="109"/>
      <c r="K10" s="109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09"/>
      <c r="W10" s="16"/>
      <c r="X10" s="109"/>
      <c r="Y10" s="109"/>
    </row>
    <row r="11" spans="1:27">
      <c r="A11" t="s">
        <v>1213</v>
      </c>
      <c r="B11" t="s">
        <v>1228</v>
      </c>
      <c r="C11" s="109"/>
      <c r="D11" s="109"/>
      <c r="E11" s="109"/>
      <c r="F11" s="109"/>
      <c r="G11" s="109"/>
      <c r="H11" s="16"/>
      <c r="I11" s="16"/>
      <c r="J11" s="109"/>
      <c r="K11" s="109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09"/>
      <c r="W11" s="16"/>
      <c r="X11" s="109"/>
      <c r="Y11" s="109"/>
    </row>
    <row r="12" spans="1:27">
      <c r="A12" t="s">
        <v>1213</v>
      </c>
      <c r="B12" t="s">
        <v>1229</v>
      </c>
      <c r="C12" s="109"/>
      <c r="D12" s="109"/>
      <c r="E12" s="109"/>
      <c r="F12" s="109"/>
      <c r="G12" s="109"/>
      <c r="H12" s="16"/>
      <c r="I12" s="16"/>
      <c r="J12" s="109"/>
      <c r="K12" s="109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09"/>
      <c r="W12" s="16"/>
      <c r="X12" s="109"/>
      <c r="Y12" s="109"/>
    </row>
    <row r="13" spans="1:27">
      <c r="A13" t="s">
        <v>1213</v>
      </c>
      <c r="B13" t="s">
        <v>1230</v>
      </c>
      <c r="C13" s="109"/>
      <c r="D13" s="109"/>
      <c r="E13" s="109"/>
      <c r="F13" s="109"/>
      <c r="G13" s="109"/>
      <c r="H13" s="16"/>
      <c r="I13" s="16"/>
      <c r="J13" s="109"/>
      <c r="K13" s="109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09"/>
      <c r="W13" s="16"/>
      <c r="X13" s="109"/>
      <c r="Y13" s="109"/>
    </row>
    <row r="14" spans="1:27">
      <c r="A14" t="s">
        <v>1213</v>
      </c>
      <c r="B14" t="s">
        <v>1232</v>
      </c>
      <c r="C14" s="109"/>
      <c r="D14" s="109"/>
      <c r="E14" s="109"/>
      <c r="F14" s="109"/>
      <c r="G14" s="109"/>
      <c r="H14" s="16"/>
      <c r="I14" s="16"/>
      <c r="J14" s="109"/>
      <c r="K14" s="109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09"/>
      <c r="W14" s="16"/>
      <c r="X14" s="109"/>
      <c r="Y14" s="109"/>
    </row>
    <row r="15" spans="1:27">
      <c r="A15" t="s">
        <v>1213</v>
      </c>
      <c r="B15" t="s">
        <v>1236</v>
      </c>
      <c r="C15" s="109"/>
      <c r="D15" s="109"/>
      <c r="E15" s="109"/>
      <c r="F15" s="109"/>
      <c r="G15" s="109"/>
      <c r="H15" s="16"/>
      <c r="I15" s="16"/>
      <c r="J15" s="109"/>
      <c r="K15" s="109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09"/>
      <c r="W15" s="16"/>
      <c r="X15" s="109"/>
      <c r="Y15" s="109"/>
    </row>
    <row r="16" spans="1:27">
      <c r="A16" t="s">
        <v>1213</v>
      </c>
      <c r="B16" t="s">
        <v>1237</v>
      </c>
      <c r="C16" s="109"/>
      <c r="D16" s="109"/>
      <c r="E16" s="109"/>
      <c r="F16" s="109"/>
      <c r="G16" s="109"/>
      <c r="H16" s="16"/>
      <c r="I16" s="16"/>
      <c r="J16" s="109"/>
      <c r="K16" s="109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09"/>
      <c r="W16" s="16"/>
      <c r="X16" s="109"/>
      <c r="Y16" s="109"/>
    </row>
    <row r="17" spans="1:25">
      <c r="A17" t="s">
        <v>1213</v>
      </c>
      <c r="B17" t="s">
        <v>1238</v>
      </c>
      <c r="C17" s="109"/>
      <c r="D17" s="109"/>
      <c r="E17" s="109"/>
      <c r="F17" s="109"/>
      <c r="G17" s="109"/>
      <c r="H17" s="16"/>
      <c r="I17" s="16"/>
      <c r="J17" s="109"/>
      <c r="K17" s="109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09"/>
      <c r="W17" s="16"/>
      <c r="X17" s="109"/>
      <c r="Y17" s="109"/>
    </row>
    <row r="18" spans="1:25">
      <c r="A18" t="s">
        <v>1213</v>
      </c>
      <c r="B18" t="s">
        <v>1241</v>
      </c>
      <c r="C18" s="109"/>
      <c r="D18" s="109"/>
      <c r="E18" s="109"/>
      <c r="F18" s="109"/>
      <c r="G18" s="109"/>
      <c r="H18" s="16"/>
      <c r="I18" s="16"/>
      <c r="J18" s="109"/>
      <c r="K18" s="109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09"/>
      <c r="W18" s="16"/>
      <c r="X18" s="109"/>
      <c r="Y18" s="109"/>
    </row>
    <row r="19" spans="1:25">
      <c r="A19" t="s">
        <v>1213</v>
      </c>
      <c r="B19" t="s">
        <v>1242</v>
      </c>
      <c r="F19" s="109"/>
      <c r="G19" s="109"/>
      <c r="H19" s="16"/>
      <c r="I19" s="16"/>
      <c r="L19" s="109"/>
      <c r="W19" s="16"/>
      <c r="X19" s="108"/>
    </row>
    <row r="20" spans="1:25">
      <c r="A20" t="s">
        <v>1213</v>
      </c>
      <c r="B20" t="s">
        <v>1243</v>
      </c>
      <c r="I20"/>
      <c r="X20"/>
    </row>
    <row r="21" spans="1:25">
      <c r="A21" t="s">
        <v>1213</v>
      </c>
      <c r="B21" t="s">
        <v>1244</v>
      </c>
    </row>
    <row r="22" spans="1:25">
      <c r="A22" t="s">
        <v>1213</v>
      </c>
      <c r="B22" t="s">
        <v>1247</v>
      </c>
    </row>
    <row r="23" spans="1:25">
      <c r="A23" t="s">
        <v>1213</v>
      </c>
      <c r="B23" t="s">
        <v>1248</v>
      </c>
    </row>
    <row r="24" spans="1:25">
      <c r="A24" t="s">
        <v>1213</v>
      </c>
      <c r="B24" t="s">
        <v>1250</v>
      </c>
    </row>
    <row r="25" spans="1:25">
      <c r="A25" t="s">
        <v>1213</v>
      </c>
      <c r="B25" t="s">
        <v>1251</v>
      </c>
    </row>
    <row r="26" spans="1:25">
      <c r="A26" t="s">
        <v>1213</v>
      </c>
      <c r="B26" t="s">
        <v>1252</v>
      </c>
    </row>
    <row r="27" spans="1:25">
      <c r="A27" t="s">
        <v>1213</v>
      </c>
      <c r="B27" t="s">
        <v>1253</v>
      </c>
    </row>
    <row r="28" spans="1:25">
      <c r="A28" t="s">
        <v>1213</v>
      </c>
      <c r="B28" t="s">
        <v>1254</v>
      </c>
    </row>
    <row r="29" spans="1:25">
      <c r="A29" t="s">
        <v>1213</v>
      </c>
      <c r="B29" t="s">
        <v>1255</v>
      </c>
    </row>
    <row r="30" spans="1:25">
      <c r="A30" t="s">
        <v>1213</v>
      </c>
      <c r="B30" t="s">
        <v>1256</v>
      </c>
    </row>
    <row r="31" spans="1:25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W5:W19 W2:W3">
      <formula1>In_the_books</formula1>
    </dataValidation>
    <dataValidation type="list" allowBlank="1" showInputMessage="1" showErrorMessage="1" sqref="Y4">
      <formula1>Info_Provider</formula1>
    </dataValidation>
    <dataValidation type="list" allowBlank="1" showInputMessage="1" showErrorMessage="1" sqref="K4 H2:H19">
      <formula1>israel_abroad</formula1>
    </dataValidation>
    <dataValidation type="list" allowBlank="1" showInputMessage="1" showErrorMessage="1" sqref="O4 L2:L19">
      <formula1>Rating_Agency</formula1>
    </dataValidation>
    <dataValidation type="list" allowBlank="1" showInputMessage="1" showErrorMessage="1" sqref="P4">
      <formula1>Currency</formula1>
    </dataValidation>
    <dataValidation type="list" allowBlank="1" showInputMessage="1" showErrorMessage="1" sqref="Q4">
      <formula1>Currency_Abbreviation</formula1>
    </dataValidation>
    <dataValidation type="list" allowBlank="1" showInputMessage="1" showErrorMessage="1" sqref="J4">
      <formula1>$C$741:$C$747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F2:F19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T48"/>
  <sheetViews>
    <sheetView rightToLeft="1" workbookViewId="0">
      <selection activeCell="L31" sqref="L31"/>
    </sheetView>
  </sheetViews>
  <sheetFormatPr defaultColWidth="9" defaultRowHeight="14.25"/>
  <cols>
    <col min="1" max="7" width="11.625" style="2" customWidth="1"/>
    <col min="8" max="8" width="11.625" customWidth="1"/>
    <col min="9" max="11" width="11.625" style="2" customWidth="1"/>
    <col min="12" max="12" width="13.125" style="2" bestFit="1" customWidth="1"/>
    <col min="13" max="15" width="11.625" style="2" customWidth="1"/>
    <col min="16" max="16" width="11.625" customWidth="1"/>
    <col min="17" max="19" width="11.625" style="2" customWidth="1"/>
    <col min="20" max="20" width="9" style="139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54</v>
      </c>
      <c r="D1" s="17" t="s">
        <v>67</v>
      </c>
      <c r="E1" s="17" t="s">
        <v>68</v>
      </c>
      <c r="F1" s="17" t="s">
        <v>97</v>
      </c>
      <c r="G1" s="17" t="s">
        <v>72</v>
      </c>
      <c r="H1" s="17" t="s">
        <v>98</v>
      </c>
      <c r="I1" s="17" t="s">
        <v>73</v>
      </c>
      <c r="J1" s="17" t="s">
        <v>62</v>
      </c>
      <c r="K1" s="17" t="s">
        <v>74</v>
      </c>
      <c r="L1" s="17" t="s">
        <v>76</v>
      </c>
      <c r="M1" s="17" t="s">
        <v>77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  <c r="S1" s="108"/>
    </row>
    <row r="2" spans="1:20">
      <c r="A2" t="s">
        <v>1213</v>
      </c>
      <c r="B2" t="s">
        <v>1237</v>
      </c>
      <c r="C2" t="s">
        <v>981</v>
      </c>
      <c r="D2" t="s">
        <v>4672</v>
      </c>
      <c r="E2" t="s">
        <v>4673</v>
      </c>
      <c r="F2" t="s">
        <v>4674</v>
      </c>
      <c r="G2" s="131">
        <v>3.0569999999999999</v>
      </c>
      <c r="H2" t="s">
        <v>754</v>
      </c>
      <c r="I2" t="s">
        <v>4675</v>
      </c>
      <c r="J2" s="132">
        <v>4.4560000000000002E-2</v>
      </c>
      <c r="K2" s="132">
        <v>9.579E-2</v>
      </c>
      <c r="L2" s="131">
        <v>6089029.9100000001</v>
      </c>
      <c r="M2" s="131">
        <f>N2*1000/L2*100</f>
        <v>128.1264522479575</v>
      </c>
      <c r="N2" s="131">
        <v>7801.6580000000004</v>
      </c>
      <c r="O2" s="109"/>
      <c r="P2" s="16" t="s">
        <v>15</v>
      </c>
      <c r="Q2" s="132">
        <v>0.34995999999999999</v>
      </c>
      <c r="R2" s="132">
        <v>0.11586</v>
      </c>
      <c r="S2" s="108"/>
      <c r="T2" s="140"/>
    </row>
    <row r="3" spans="1:20">
      <c r="A3" t="s">
        <v>1213</v>
      </c>
      <c r="B3" t="s">
        <v>1237</v>
      </c>
      <c r="C3" t="s">
        <v>981</v>
      </c>
      <c r="D3" t="s">
        <v>4676</v>
      </c>
      <c r="E3" t="s">
        <v>4677</v>
      </c>
      <c r="F3" t="s">
        <v>4678</v>
      </c>
      <c r="G3" s="131">
        <v>5.6429999999999998</v>
      </c>
      <c r="H3" t="s">
        <v>754</v>
      </c>
      <c r="I3" t="s">
        <v>4679</v>
      </c>
      <c r="J3" s="132">
        <v>4.394E-2</v>
      </c>
      <c r="K3" s="132">
        <v>4.2950000000000002E-2</v>
      </c>
      <c r="L3" s="131">
        <v>3865870.73</v>
      </c>
      <c r="M3" s="131">
        <f t="shared" ref="M3:M19" si="0">N3*1000/L3*100</f>
        <v>132.56496033947829</v>
      </c>
      <c r="N3" s="131">
        <v>5124.79</v>
      </c>
      <c r="O3" s="109"/>
      <c r="P3" s="16" t="s">
        <v>15</v>
      </c>
      <c r="Q3" s="132">
        <v>0.22988</v>
      </c>
      <c r="R3" s="132">
        <v>7.6109999999999997E-2</v>
      </c>
      <c r="S3" s="108"/>
      <c r="T3" s="140"/>
    </row>
    <row r="4" spans="1:20">
      <c r="A4" t="s">
        <v>1213</v>
      </c>
      <c r="B4" t="s">
        <v>1237</v>
      </c>
      <c r="C4" t="s">
        <v>981</v>
      </c>
      <c r="D4" t="s">
        <v>4680</v>
      </c>
      <c r="E4" t="s">
        <v>4681</v>
      </c>
      <c r="F4" t="s">
        <v>4682</v>
      </c>
      <c r="G4" s="131">
        <v>6.556</v>
      </c>
      <c r="H4" t="s">
        <v>754</v>
      </c>
      <c r="I4" t="s">
        <v>4683</v>
      </c>
      <c r="J4" s="132">
        <v>4.0379999999999999E-2</v>
      </c>
      <c r="K4" s="132">
        <v>3.5099999999999999E-2</v>
      </c>
      <c r="L4" s="131">
        <v>3638438.69</v>
      </c>
      <c r="M4" s="131">
        <f t="shared" si="0"/>
        <v>131.96286674271263</v>
      </c>
      <c r="N4" s="131">
        <v>4801.3879999999999</v>
      </c>
      <c r="O4" s="109"/>
      <c r="P4" s="16" t="s">
        <v>15</v>
      </c>
      <c r="Q4" s="132">
        <v>0.21537999999999999</v>
      </c>
      <c r="R4" s="132">
        <v>7.1309999999999998E-2</v>
      </c>
      <c r="S4" s="108"/>
      <c r="T4" s="140"/>
    </row>
    <row r="5" spans="1:20">
      <c r="A5" t="s">
        <v>1213</v>
      </c>
      <c r="B5" t="s">
        <v>1237</v>
      </c>
      <c r="C5" t="s">
        <v>981</v>
      </c>
      <c r="D5" t="s">
        <v>4684</v>
      </c>
      <c r="E5" t="s">
        <v>4685</v>
      </c>
      <c r="F5" t="s">
        <v>4686</v>
      </c>
      <c r="G5" s="131">
        <v>4.7320000000000002</v>
      </c>
      <c r="H5" t="s">
        <v>754</v>
      </c>
      <c r="I5" t="s">
        <v>4687</v>
      </c>
      <c r="J5" s="132">
        <v>4.2209999999999998E-2</v>
      </c>
      <c r="K5" s="132">
        <v>5.4649999999999997E-2</v>
      </c>
      <c r="L5" s="131">
        <v>2408123</v>
      </c>
      <c r="M5" s="131">
        <f t="shared" si="0"/>
        <v>129.82663260971304</v>
      </c>
      <c r="N5" s="131">
        <v>3126.3850000000002</v>
      </c>
      <c r="O5" s="109"/>
      <c r="P5" s="16" t="s">
        <v>15</v>
      </c>
      <c r="Q5" s="132">
        <v>0.14024</v>
      </c>
      <c r="R5" s="132">
        <v>4.6429999999999999E-2</v>
      </c>
      <c r="S5" s="108"/>
      <c r="T5" s="140"/>
    </row>
    <row r="6" spans="1:20">
      <c r="A6" t="s">
        <v>1213</v>
      </c>
      <c r="B6" t="s">
        <v>1237</v>
      </c>
      <c r="C6" t="s">
        <v>981</v>
      </c>
      <c r="D6" t="s">
        <v>4688</v>
      </c>
      <c r="E6" t="s">
        <v>4689</v>
      </c>
      <c r="F6" t="s">
        <v>4690</v>
      </c>
      <c r="G6" s="131">
        <v>3.8690000000000002</v>
      </c>
      <c r="H6" t="s">
        <v>754</v>
      </c>
      <c r="I6" t="s">
        <v>4691</v>
      </c>
      <c r="J6" s="132">
        <v>4.2700000000000002E-2</v>
      </c>
      <c r="K6" s="132">
        <v>7.1179999999999993E-2</v>
      </c>
      <c r="L6" s="131">
        <v>1672399.28</v>
      </c>
      <c r="M6" s="131">
        <f t="shared" si="0"/>
        <v>128.45377450772401</v>
      </c>
      <c r="N6" s="131">
        <v>2148.2600000000002</v>
      </c>
      <c r="O6" s="109"/>
      <c r="P6" s="16" t="s">
        <v>15</v>
      </c>
      <c r="Q6" s="132">
        <v>9.6360000000000001E-2</v>
      </c>
      <c r="R6" s="132">
        <v>3.1899999999999998E-2</v>
      </c>
      <c r="S6" s="108"/>
      <c r="T6" s="140"/>
    </row>
    <row r="7" spans="1:20">
      <c r="A7" t="s">
        <v>1213</v>
      </c>
      <c r="B7" t="s">
        <v>1237</v>
      </c>
      <c r="C7" t="s">
        <v>981</v>
      </c>
      <c r="D7" t="s">
        <v>4692</v>
      </c>
      <c r="E7" t="s">
        <v>4693</v>
      </c>
      <c r="F7" t="s">
        <v>4694</v>
      </c>
      <c r="G7" s="131">
        <v>7.4770000000000003</v>
      </c>
      <c r="H7" t="s">
        <v>754</v>
      </c>
      <c r="I7" t="s">
        <v>4695</v>
      </c>
      <c r="J7" s="132">
        <v>4.0379999999999999E-2</v>
      </c>
      <c r="K7" s="132">
        <v>2.9479999999999999E-2</v>
      </c>
      <c r="L7" s="131">
        <v>1474320.55</v>
      </c>
      <c r="M7" s="131">
        <f t="shared" si="0"/>
        <v>127.15789656462428</v>
      </c>
      <c r="N7" s="131">
        <v>1874.7149999999999</v>
      </c>
      <c r="O7" s="109"/>
      <c r="P7" s="16" t="s">
        <v>15</v>
      </c>
      <c r="Q7" s="132">
        <v>8.4089999999999998E-2</v>
      </c>
      <c r="R7" s="132">
        <v>2.784E-2</v>
      </c>
      <c r="S7" s="108"/>
      <c r="T7" s="140"/>
    </row>
    <row r="8" spans="1:20">
      <c r="A8" t="s">
        <v>1213</v>
      </c>
      <c r="B8" t="s">
        <v>1237</v>
      </c>
      <c r="C8" t="s">
        <v>981</v>
      </c>
      <c r="D8" t="s">
        <v>4696</v>
      </c>
      <c r="E8" t="s">
        <v>4697</v>
      </c>
      <c r="F8" t="s">
        <v>4698</v>
      </c>
      <c r="G8" s="131">
        <v>2.266</v>
      </c>
      <c r="H8" t="s">
        <v>754</v>
      </c>
      <c r="I8" t="s">
        <v>4699</v>
      </c>
      <c r="J8" s="132">
        <v>4.3909999999999998E-2</v>
      </c>
      <c r="K8" s="132">
        <v>0.14041000000000001</v>
      </c>
      <c r="L8" s="131">
        <v>1347294.69</v>
      </c>
      <c r="M8" s="131">
        <f t="shared" si="0"/>
        <v>124.95521673881163</v>
      </c>
      <c r="N8" s="131">
        <v>1683.5150000000001</v>
      </c>
      <c r="O8" s="109"/>
      <c r="P8" s="16" t="s">
        <v>15</v>
      </c>
      <c r="Q8" s="132">
        <v>7.5520000000000004E-2</v>
      </c>
      <c r="R8" s="132">
        <v>2.5000000000000001E-2</v>
      </c>
      <c r="S8" s="108"/>
      <c r="T8" s="140"/>
    </row>
    <row r="9" spans="1:20">
      <c r="A9" t="s">
        <v>1213</v>
      </c>
      <c r="B9" t="s">
        <v>1237</v>
      </c>
      <c r="C9" t="s">
        <v>981</v>
      </c>
      <c r="D9" t="s">
        <v>4700</v>
      </c>
      <c r="E9" t="s">
        <v>4701</v>
      </c>
      <c r="F9" t="s">
        <v>4702</v>
      </c>
      <c r="G9" s="131">
        <v>1.526</v>
      </c>
      <c r="H9" t="s">
        <v>754</v>
      </c>
      <c r="I9" t="s">
        <v>4703</v>
      </c>
      <c r="J9" s="132">
        <v>4.4060000000000002E-2</v>
      </c>
      <c r="K9" s="132">
        <v>0.23046</v>
      </c>
      <c r="L9" s="131">
        <v>701894.51</v>
      </c>
      <c r="M9" s="131">
        <f t="shared" si="0"/>
        <v>121.76416652696143</v>
      </c>
      <c r="N9" s="131">
        <v>854.65599999999995</v>
      </c>
      <c r="O9" s="109"/>
      <c r="P9" s="16" t="s">
        <v>15</v>
      </c>
      <c r="Q9" s="132">
        <v>3.8339999999999999E-2</v>
      </c>
      <c r="R9" s="132">
        <v>1.269E-2</v>
      </c>
      <c r="S9" s="108"/>
      <c r="T9" s="140"/>
    </row>
    <row r="10" spans="1:20">
      <c r="A10" t="s">
        <v>1213</v>
      </c>
      <c r="B10" t="s">
        <v>1237</v>
      </c>
      <c r="C10" t="s">
        <v>981</v>
      </c>
      <c r="D10" t="s">
        <v>4704</v>
      </c>
      <c r="E10" t="s">
        <v>4705</v>
      </c>
      <c r="F10" t="s">
        <v>4706</v>
      </c>
      <c r="G10" s="131">
        <v>8.4510000000000005</v>
      </c>
      <c r="H10" t="s">
        <v>754</v>
      </c>
      <c r="I10" t="s">
        <v>4707</v>
      </c>
      <c r="J10" s="132">
        <v>4.9099999999999998E-2</v>
      </c>
      <c r="K10" s="132">
        <v>2.4750000000000001E-2</v>
      </c>
      <c r="L10" s="131">
        <v>213748</v>
      </c>
      <c r="M10" s="131">
        <f t="shared" si="0"/>
        <v>124.68467541216759</v>
      </c>
      <c r="N10" s="131">
        <v>266.51100000000002</v>
      </c>
      <c r="O10" s="109"/>
      <c r="P10" s="16" t="s">
        <v>15</v>
      </c>
      <c r="Q10" s="132">
        <v>1.1950000000000001E-2</v>
      </c>
      <c r="R10" s="132">
        <v>3.96E-3</v>
      </c>
      <c r="S10" s="108"/>
      <c r="T10" s="140"/>
    </row>
    <row r="11" spans="1:20">
      <c r="A11" t="s">
        <v>1213</v>
      </c>
      <c r="B11" t="s">
        <v>1237</v>
      </c>
      <c r="C11" t="s">
        <v>981</v>
      </c>
      <c r="D11" t="s">
        <v>4708</v>
      </c>
      <c r="E11" t="s">
        <v>4709</v>
      </c>
      <c r="F11" t="s">
        <v>4706</v>
      </c>
      <c r="G11" s="109"/>
      <c r="H11" t="s">
        <v>754</v>
      </c>
      <c r="I11" t="s">
        <v>4710</v>
      </c>
      <c r="J11" s="109"/>
      <c r="K11" s="109"/>
      <c r="L11" s="131">
        <v>-42274</v>
      </c>
      <c r="M11" s="131">
        <f t="shared" si="0"/>
        <v>88.0446610209585</v>
      </c>
      <c r="N11" s="131">
        <v>-37.22</v>
      </c>
      <c r="O11" s="109"/>
      <c r="P11" s="16" t="s">
        <v>15</v>
      </c>
      <c r="Q11" s="132">
        <v>-1.67E-3</v>
      </c>
      <c r="R11" s="132">
        <v>-5.5000000000000003E-4</v>
      </c>
      <c r="S11" s="108"/>
      <c r="T11" s="140"/>
    </row>
    <row r="12" spans="1:20">
      <c r="A12" t="s">
        <v>1213</v>
      </c>
      <c r="B12" t="s">
        <v>1237</v>
      </c>
      <c r="C12" t="s">
        <v>981</v>
      </c>
      <c r="D12" t="s">
        <v>4711</v>
      </c>
      <c r="E12" t="s">
        <v>4712</v>
      </c>
      <c r="F12" t="s">
        <v>4690</v>
      </c>
      <c r="G12" s="109"/>
      <c r="H12" t="s">
        <v>754</v>
      </c>
      <c r="I12" t="s">
        <v>4691</v>
      </c>
      <c r="J12" s="132">
        <v>0.04</v>
      </c>
      <c r="K12" s="109"/>
      <c r="L12" s="131">
        <v>-632841.56000000006</v>
      </c>
      <c r="M12" s="131">
        <f t="shared" si="0"/>
        <v>46.383805766486006</v>
      </c>
      <c r="N12" s="131">
        <v>-293.536</v>
      </c>
      <c r="O12" s="109"/>
      <c r="P12" s="16" t="s">
        <v>15</v>
      </c>
      <c r="Q12" s="132">
        <v>-1.3169999999999999E-2</v>
      </c>
      <c r="R12" s="132">
        <v>-4.3600000000000002E-3</v>
      </c>
      <c r="S12" s="108"/>
      <c r="T12" s="140"/>
    </row>
    <row r="13" spans="1:20">
      <c r="A13" t="s">
        <v>1213</v>
      </c>
      <c r="B13" t="s">
        <v>1237</v>
      </c>
      <c r="C13" t="s">
        <v>981</v>
      </c>
      <c r="D13" t="s">
        <v>4713</v>
      </c>
      <c r="E13" t="s">
        <v>4714</v>
      </c>
      <c r="F13" t="s">
        <v>4715</v>
      </c>
      <c r="G13" s="109"/>
      <c r="H13" t="s">
        <v>754</v>
      </c>
      <c r="I13" t="s">
        <v>4710</v>
      </c>
      <c r="J13" s="109"/>
      <c r="K13" s="109"/>
      <c r="L13" s="131">
        <v>-674465.9</v>
      </c>
      <c r="M13" s="131">
        <f t="shared" si="0"/>
        <v>45.390285854333037</v>
      </c>
      <c r="N13" s="131">
        <v>-306.142</v>
      </c>
      <c r="O13" s="109"/>
      <c r="P13" s="16" t="s">
        <v>15</v>
      </c>
      <c r="Q13" s="132">
        <v>-1.3729999999999999E-2</v>
      </c>
      <c r="R13" s="132">
        <v>-4.5500000000000002E-3</v>
      </c>
      <c r="S13" s="108"/>
      <c r="T13" s="140"/>
    </row>
    <row r="14" spans="1:20">
      <c r="A14" t="s">
        <v>1213</v>
      </c>
      <c r="B14" t="s">
        <v>1237</v>
      </c>
      <c r="C14" t="s">
        <v>981</v>
      </c>
      <c r="D14" t="s">
        <v>4716</v>
      </c>
      <c r="E14" t="s">
        <v>4717</v>
      </c>
      <c r="F14" t="s">
        <v>4694</v>
      </c>
      <c r="G14" s="109"/>
      <c r="H14" t="s">
        <v>754</v>
      </c>
      <c r="I14" t="s">
        <v>4695</v>
      </c>
      <c r="J14" s="132">
        <v>0.04</v>
      </c>
      <c r="K14" s="109"/>
      <c r="L14" s="131">
        <v>-646932</v>
      </c>
      <c r="M14" s="131">
        <f t="shared" si="0"/>
        <v>79.717033629500477</v>
      </c>
      <c r="N14" s="131">
        <v>-515.71500000000003</v>
      </c>
      <c r="O14" s="109"/>
      <c r="P14" s="16" t="s">
        <v>15</v>
      </c>
      <c r="Q14" s="132">
        <v>-2.3130000000000001E-2</v>
      </c>
      <c r="R14" s="132">
        <v>-7.6600000000000001E-3</v>
      </c>
      <c r="S14" s="108"/>
      <c r="T14" s="140"/>
    </row>
    <row r="15" spans="1:20">
      <c r="A15" t="s">
        <v>1213</v>
      </c>
      <c r="B15" t="s">
        <v>1237</v>
      </c>
      <c r="C15" t="s">
        <v>981</v>
      </c>
      <c r="D15" t="s">
        <v>4718</v>
      </c>
      <c r="E15" t="s">
        <v>4719</v>
      </c>
      <c r="F15" t="s">
        <v>4678</v>
      </c>
      <c r="G15" s="109"/>
      <c r="H15" t="s">
        <v>754</v>
      </c>
      <c r="I15" t="s">
        <v>4679</v>
      </c>
      <c r="J15" s="132">
        <v>0.04</v>
      </c>
      <c r="K15" s="109"/>
      <c r="L15" s="131">
        <v>-909362</v>
      </c>
      <c r="M15" s="131">
        <f t="shared" si="0"/>
        <v>63.061794972739129</v>
      </c>
      <c r="N15" s="131">
        <v>-573.46</v>
      </c>
      <c r="O15" s="109"/>
      <c r="P15" s="16" t="s">
        <v>15</v>
      </c>
      <c r="Q15" s="132">
        <v>-2.572E-2</v>
      </c>
      <c r="R15" s="132">
        <v>-8.5199999999999998E-3</v>
      </c>
      <c r="S15" s="108"/>
      <c r="T15" s="140"/>
    </row>
    <row r="16" spans="1:20">
      <c r="A16" t="s">
        <v>1213</v>
      </c>
      <c r="B16" t="s">
        <v>1237</v>
      </c>
      <c r="C16" t="s">
        <v>981</v>
      </c>
      <c r="D16" t="s">
        <v>4720</v>
      </c>
      <c r="E16" t="s">
        <v>4721</v>
      </c>
      <c r="F16" t="s">
        <v>4674</v>
      </c>
      <c r="G16" s="109"/>
      <c r="H16" t="s">
        <v>754</v>
      </c>
      <c r="I16" t="s">
        <v>4710</v>
      </c>
      <c r="J16" s="109"/>
      <c r="K16" s="109"/>
      <c r="L16" s="131">
        <v>-1708542</v>
      </c>
      <c r="M16" s="131">
        <f t="shared" si="0"/>
        <v>38.039977946108436</v>
      </c>
      <c r="N16" s="131">
        <v>-649.92899999999997</v>
      </c>
      <c r="O16" s="109"/>
      <c r="P16" s="16" t="s">
        <v>15</v>
      </c>
      <c r="Q16" s="132">
        <v>-2.9149999999999999E-2</v>
      </c>
      <c r="R16" s="132">
        <v>-9.6500000000000006E-3</v>
      </c>
      <c r="S16" s="108"/>
      <c r="T16" s="140"/>
    </row>
    <row r="17" spans="1:20">
      <c r="A17" t="s">
        <v>1213</v>
      </c>
      <c r="B17" t="s">
        <v>1237</v>
      </c>
      <c r="C17" t="s">
        <v>981</v>
      </c>
      <c r="D17" t="s">
        <v>4722</v>
      </c>
      <c r="E17" t="s">
        <v>4723</v>
      </c>
      <c r="F17" t="s">
        <v>4686</v>
      </c>
      <c r="G17" s="109"/>
      <c r="H17" t="s">
        <v>754</v>
      </c>
      <c r="I17" t="s">
        <v>1874</v>
      </c>
      <c r="J17" t="s">
        <v>1467</v>
      </c>
      <c r="K17" s="109"/>
      <c r="L17" s="131">
        <v>-1219170</v>
      </c>
      <c r="M17" s="131">
        <f t="shared" si="0"/>
        <v>59.034917197765694</v>
      </c>
      <c r="N17" s="131">
        <v>-719.73599999999999</v>
      </c>
      <c r="O17" s="109"/>
      <c r="P17" s="16" t="s">
        <v>15</v>
      </c>
      <c r="Q17" s="132">
        <v>-3.2289999999999999E-2</v>
      </c>
      <c r="R17" s="132">
        <v>-1.069E-2</v>
      </c>
      <c r="T17" s="140"/>
    </row>
    <row r="18" spans="1:20">
      <c r="A18" t="s">
        <v>1213</v>
      </c>
      <c r="B18" t="s">
        <v>1237</v>
      </c>
      <c r="C18" t="s">
        <v>981</v>
      </c>
      <c r="D18" t="s">
        <v>4724</v>
      </c>
      <c r="E18" t="s">
        <v>4725</v>
      </c>
      <c r="F18" t="s">
        <v>4726</v>
      </c>
      <c r="G18" s="109"/>
      <c r="H18" t="s">
        <v>754</v>
      </c>
      <c r="I18" t="s">
        <v>4710</v>
      </c>
      <c r="J18" s="109"/>
      <c r="K18" s="109"/>
      <c r="L18" s="131">
        <v>-1253391.97</v>
      </c>
      <c r="M18" s="131">
        <f t="shared" si="0"/>
        <v>67.770020897772312</v>
      </c>
      <c r="N18" s="131">
        <v>-849.42399999999998</v>
      </c>
      <c r="O18" s="109"/>
      <c r="P18" s="16" t="s">
        <v>15</v>
      </c>
      <c r="Q18" s="132">
        <v>-3.8100000000000002E-2</v>
      </c>
      <c r="R18" s="132">
        <v>-1.261E-2</v>
      </c>
      <c r="T18" s="140"/>
    </row>
    <row r="19" spans="1:20">
      <c r="A19" t="s">
        <v>1213</v>
      </c>
      <c r="B19" t="s">
        <v>1237</v>
      </c>
      <c r="C19" t="s">
        <v>981</v>
      </c>
      <c r="D19" t="s">
        <v>4727</v>
      </c>
      <c r="E19" t="s">
        <v>4728</v>
      </c>
      <c r="F19" t="s">
        <v>4682</v>
      </c>
      <c r="G19" s="109"/>
      <c r="H19" t="s">
        <v>754</v>
      </c>
      <c r="I19" t="s">
        <v>4710</v>
      </c>
      <c r="J19" s="109"/>
      <c r="K19" s="109"/>
      <c r="L19" s="131">
        <v>-2022244</v>
      </c>
      <c r="M19" s="131">
        <f t="shared" si="0"/>
        <v>71.389456465194115</v>
      </c>
      <c r="N19" s="131">
        <v>-1443.6690000000001</v>
      </c>
      <c r="O19" s="109"/>
      <c r="P19" s="16" t="s">
        <v>15</v>
      </c>
      <c r="Q19" s="132">
        <v>-6.4759999999999998E-2</v>
      </c>
      <c r="R19" s="132">
        <v>-2.1440000000000001E-2</v>
      </c>
      <c r="T19" s="140"/>
    </row>
    <row r="20" spans="1:20">
      <c r="A20" t="s">
        <v>1213</v>
      </c>
      <c r="B20" t="s">
        <v>1214</v>
      </c>
      <c r="C20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Q20" s="108"/>
      <c r="R20" s="108"/>
      <c r="T20" s="140"/>
    </row>
    <row r="21" spans="1:20">
      <c r="A21" t="s">
        <v>1213</v>
      </c>
      <c r="B21" t="s">
        <v>1217</v>
      </c>
      <c r="C21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Q21" s="108"/>
      <c r="R21" s="108"/>
      <c r="T21" s="140"/>
    </row>
    <row r="22" spans="1:20">
      <c r="A22" t="s">
        <v>1213</v>
      </c>
      <c r="B22" t="s">
        <v>1218</v>
      </c>
      <c r="C22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Q22" s="108"/>
      <c r="R22" s="108"/>
    </row>
    <row r="23" spans="1:20">
      <c r="A23" t="s">
        <v>1213</v>
      </c>
      <c r="B23" t="s">
        <v>1219</v>
      </c>
      <c r="C23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Q23" s="108"/>
      <c r="R23" s="108"/>
    </row>
    <row r="24" spans="1:20">
      <c r="A24" t="s">
        <v>1213</v>
      </c>
      <c r="B24" t="s">
        <v>1220</v>
      </c>
      <c r="C24"/>
      <c r="D24" s="108"/>
      <c r="E24" s="108"/>
      <c r="F24" s="108"/>
      <c r="G24" s="108"/>
      <c r="I24" s="108"/>
      <c r="J24" s="108"/>
      <c r="K24" s="108"/>
      <c r="L24" s="108"/>
      <c r="M24" s="108"/>
      <c r="N24" s="108"/>
      <c r="O24" s="108"/>
      <c r="Q24" s="108"/>
      <c r="R24" s="108"/>
    </row>
    <row r="25" spans="1:20">
      <c r="A25" t="s">
        <v>1213</v>
      </c>
      <c r="B25" t="s">
        <v>1221</v>
      </c>
      <c r="C25"/>
      <c r="D25" s="108"/>
      <c r="E25" s="108"/>
      <c r="F25" s="108"/>
      <c r="G25" s="108"/>
      <c r="I25" s="108"/>
      <c r="J25" s="108"/>
      <c r="K25" s="108"/>
      <c r="L25" s="108"/>
      <c r="M25" s="108"/>
      <c r="N25" s="108"/>
      <c r="O25" s="108"/>
      <c r="Q25" s="108"/>
      <c r="R25" s="108"/>
    </row>
    <row r="26" spans="1:20">
      <c r="A26" t="s">
        <v>1213</v>
      </c>
      <c r="B26" t="s">
        <v>1222</v>
      </c>
      <c r="C26"/>
      <c r="D26" s="108"/>
      <c r="E26" s="108"/>
      <c r="F26" s="108"/>
      <c r="G26" s="108"/>
      <c r="I26" s="108"/>
      <c r="J26" s="108"/>
      <c r="K26" s="108"/>
      <c r="L26" s="108"/>
      <c r="M26" s="108"/>
      <c r="N26" s="108"/>
      <c r="O26" s="108"/>
      <c r="Q26" s="108"/>
      <c r="R26" s="108"/>
    </row>
    <row r="27" spans="1:20">
      <c r="A27" t="s">
        <v>1213</v>
      </c>
      <c r="B27" t="s">
        <v>1223</v>
      </c>
    </row>
    <row r="28" spans="1:20">
      <c r="A28" t="s">
        <v>1213</v>
      </c>
      <c r="B28" t="s">
        <v>1227</v>
      </c>
    </row>
    <row r="29" spans="1:20">
      <c r="A29" t="s">
        <v>1213</v>
      </c>
      <c r="B29" t="s">
        <v>1228</v>
      </c>
    </row>
    <row r="30" spans="1:20">
      <c r="A30" t="s">
        <v>1213</v>
      </c>
      <c r="B30" t="s">
        <v>1229</v>
      </c>
    </row>
    <row r="31" spans="1:20">
      <c r="A31" t="s">
        <v>1213</v>
      </c>
      <c r="B31" t="s">
        <v>1230</v>
      </c>
    </row>
    <row r="32" spans="1:20">
      <c r="A32" t="s">
        <v>1213</v>
      </c>
      <c r="B32" t="s">
        <v>1232</v>
      </c>
    </row>
    <row r="33" spans="1:2">
      <c r="A33" t="s">
        <v>1213</v>
      </c>
      <c r="B33" t="s">
        <v>1236</v>
      </c>
    </row>
    <row r="34" spans="1:2">
      <c r="A34" t="s">
        <v>1213</v>
      </c>
      <c r="B34" t="s">
        <v>1238</v>
      </c>
    </row>
    <row r="35" spans="1:2">
      <c r="A35" t="s">
        <v>1213</v>
      </c>
      <c r="B35" t="s">
        <v>1241</v>
      </c>
    </row>
    <row r="36" spans="1:2">
      <c r="A36" t="s">
        <v>1213</v>
      </c>
      <c r="B36" t="s">
        <v>1242</v>
      </c>
    </row>
    <row r="37" spans="1:2">
      <c r="A37" t="s">
        <v>1213</v>
      </c>
      <c r="B37" t="s">
        <v>1243</v>
      </c>
    </row>
    <row r="38" spans="1:2">
      <c r="A38" t="s">
        <v>1213</v>
      </c>
      <c r="B38" t="s">
        <v>1244</v>
      </c>
    </row>
    <row r="39" spans="1:2">
      <c r="A39" t="s">
        <v>1213</v>
      </c>
      <c r="B39" t="s">
        <v>1247</v>
      </c>
    </row>
    <row r="40" spans="1:2">
      <c r="A40" t="s">
        <v>1213</v>
      </c>
      <c r="B40" t="s">
        <v>1248</v>
      </c>
    </row>
    <row r="41" spans="1:2">
      <c r="A41" t="s">
        <v>1213</v>
      </c>
      <c r="B41" t="s">
        <v>1250</v>
      </c>
    </row>
    <row r="42" spans="1:2">
      <c r="A42" t="s">
        <v>1213</v>
      </c>
      <c r="B42" t="s">
        <v>1251</v>
      </c>
    </row>
    <row r="43" spans="1:2">
      <c r="A43" t="s">
        <v>1213</v>
      </c>
      <c r="B43" t="s">
        <v>1252</v>
      </c>
    </row>
    <row r="44" spans="1:2">
      <c r="A44" t="s">
        <v>1213</v>
      </c>
      <c r="B44" t="s">
        <v>1253</v>
      </c>
    </row>
    <row r="45" spans="1:2">
      <c r="A45" t="s">
        <v>1213</v>
      </c>
      <c r="B45" t="s">
        <v>1254</v>
      </c>
    </row>
    <row r="46" spans="1:2">
      <c r="A46" t="s">
        <v>1213</v>
      </c>
      <c r="B46" t="s">
        <v>1255</v>
      </c>
    </row>
    <row r="47" spans="1:2">
      <c r="A47" t="s">
        <v>1213</v>
      </c>
      <c r="B47" t="s">
        <v>1256</v>
      </c>
    </row>
    <row r="48" spans="1:2">
      <c r="A48" t="s">
        <v>1213</v>
      </c>
      <c r="B48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2">
    <dataValidation type="list" allowBlank="1" showInputMessage="1" showErrorMessage="1" sqref="P2:P19">
      <formula1>In_the_books</formula1>
    </dataValidation>
    <dataValidation type="list" allowBlank="1" showInputMessage="1" showErrorMessage="1" sqref="H2:H19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31"/>
  <sheetViews>
    <sheetView rightToLeft="1" workbookViewId="0">
      <selection activeCell="E16" sqref="E16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7" t="s">
        <v>99</v>
      </c>
      <c r="B1" s="17" t="s">
        <v>50</v>
      </c>
      <c r="C1" s="17" t="s">
        <v>54</v>
      </c>
      <c r="D1" s="17" t="s">
        <v>100</v>
      </c>
      <c r="E1" s="17" t="s">
        <v>101</v>
      </c>
      <c r="F1" s="17" t="s">
        <v>102</v>
      </c>
      <c r="G1" s="17" t="s">
        <v>65</v>
      </c>
      <c r="H1" s="108"/>
    </row>
    <row r="2" spans="1:8">
      <c r="A2" t="s">
        <v>1213</v>
      </c>
      <c r="B2" t="s">
        <v>1214</v>
      </c>
      <c r="C2" s="109"/>
      <c r="G2" s="109"/>
      <c r="H2" s="108"/>
    </row>
    <row r="3" spans="1:8">
      <c r="A3" t="s">
        <v>1213</v>
      </c>
      <c r="B3" t="s">
        <v>1217</v>
      </c>
      <c r="C3" s="109"/>
      <c r="G3" s="109"/>
      <c r="H3" s="108"/>
    </row>
    <row r="4" spans="1:8">
      <c r="A4" t="s">
        <v>1213</v>
      </c>
      <c r="B4" t="s">
        <v>1218</v>
      </c>
      <c r="C4" s="109"/>
      <c r="G4" s="109"/>
      <c r="H4" s="108"/>
    </row>
    <row r="5" spans="1:8">
      <c r="A5" t="s">
        <v>1213</v>
      </c>
      <c r="B5" t="s">
        <v>1219</v>
      </c>
      <c r="C5" s="109"/>
      <c r="G5" s="109"/>
      <c r="H5" s="108"/>
    </row>
    <row r="6" spans="1:8">
      <c r="A6" t="s">
        <v>1213</v>
      </c>
      <c r="B6" t="s">
        <v>1220</v>
      </c>
      <c r="C6" s="109"/>
      <c r="G6" s="109"/>
      <c r="H6" s="108"/>
    </row>
    <row r="7" spans="1:8">
      <c r="A7" t="s">
        <v>1213</v>
      </c>
      <c r="B7" t="s">
        <v>1221</v>
      </c>
      <c r="C7" s="109"/>
      <c r="G7" s="109"/>
      <c r="H7" s="108"/>
    </row>
    <row r="8" spans="1:8">
      <c r="A8" t="s">
        <v>1213</v>
      </c>
      <c r="B8" t="s">
        <v>1222</v>
      </c>
      <c r="C8" s="109"/>
      <c r="G8" s="109"/>
      <c r="H8" s="108"/>
    </row>
    <row r="9" spans="1:8">
      <c r="A9" t="s">
        <v>1213</v>
      </c>
      <c r="B9" t="s">
        <v>1223</v>
      </c>
      <c r="C9" s="109"/>
      <c r="G9" s="109"/>
      <c r="H9" s="108"/>
    </row>
    <row r="10" spans="1:8">
      <c r="A10" t="s">
        <v>1213</v>
      </c>
      <c r="B10" t="s">
        <v>1227</v>
      </c>
      <c r="C10" s="109"/>
      <c r="G10" s="109"/>
      <c r="H10" s="108"/>
    </row>
    <row r="11" spans="1:8">
      <c r="A11" t="s">
        <v>1213</v>
      </c>
      <c r="B11" t="s">
        <v>1228</v>
      </c>
      <c r="C11" s="109"/>
      <c r="G11" s="109"/>
      <c r="H11" s="108"/>
    </row>
    <row r="12" spans="1:8">
      <c r="A12" t="s">
        <v>1213</v>
      </c>
      <c r="B12" t="s">
        <v>1229</v>
      </c>
      <c r="C12" s="109"/>
      <c r="G12" s="109"/>
      <c r="H12" s="108"/>
    </row>
    <row r="13" spans="1:8">
      <c r="A13" t="s">
        <v>1213</v>
      </c>
      <c r="B13" t="s">
        <v>1230</v>
      </c>
      <c r="C13" s="109"/>
      <c r="G13" s="109"/>
      <c r="H13" s="108"/>
    </row>
    <row r="14" spans="1:8">
      <c r="A14" t="s">
        <v>1213</v>
      </c>
      <c r="B14" t="s">
        <v>1232</v>
      </c>
      <c r="C14" s="109"/>
      <c r="G14" s="109"/>
      <c r="H14" s="108"/>
    </row>
    <row r="15" spans="1:8">
      <c r="A15" t="s">
        <v>1213</v>
      </c>
      <c r="B15" t="s">
        <v>1236</v>
      </c>
      <c r="C15" s="109"/>
      <c r="G15" s="109"/>
      <c r="H15" s="108"/>
    </row>
    <row r="16" spans="1:8">
      <c r="A16" t="s">
        <v>1213</v>
      </c>
      <c r="B16" t="s">
        <v>1237</v>
      </c>
      <c r="C16" s="109"/>
      <c r="G16" s="109"/>
    </row>
    <row r="17" spans="1:7">
      <c r="A17" t="s">
        <v>1213</v>
      </c>
      <c r="B17" t="s">
        <v>1238</v>
      </c>
      <c r="C17" s="109"/>
      <c r="G17" s="109"/>
    </row>
    <row r="18" spans="1:7">
      <c r="A18" t="s">
        <v>1213</v>
      </c>
      <c r="B18" t="s">
        <v>1241</v>
      </c>
      <c r="C18" s="109"/>
      <c r="G18" s="109"/>
    </row>
    <row r="19" spans="1:7">
      <c r="A19" t="s">
        <v>1213</v>
      </c>
      <c r="B19" t="s">
        <v>1242</v>
      </c>
      <c r="C19" s="109"/>
      <c r="G19" s="108"/>
    </row>
    <row r="20" spans="1:7">
      <c r="A20" t="s">
        <v>1213</v>
      </c>
      <c r="B20" t="s">
        <v>1243</v>
      </c>
      <c r="C20"/>
      <c r="G20" s="108"/>
    </row>
    <row r="21" spans="1:7">
      <c r="A21" t="s">
        <v>1213</v>
      </c>
      <c r="B21" t="s">
        <v>1244</v>
      </c>
      <c r="C21"/>
      <c r="G21" s="108"/>
    </row>
    <row r="22" spans="1:7">
      <c r="A22" t="s">
        <v>1213</v>
      </c>
      <c r="B22" t="s">
        <v>1247</v>
      </c>
      <c r="C22"/>
      <c r="G22" s="108"/>
    </row>
    <row r="23" spans="1:7">
      <c r="A23" t="s">
        <v>1213</v>
      </c>
      <c r="B23" t="s">
        <v>1248</v>
      </c>
      <c r="C23"/>
      <c r="G23" s="108"/>
    </row>
    <row r="24" spans="1:7">
      <c r="A24" t="s">
        <v>1213</v>
      </c>
      <c r="B24" t="s">
        <v>1250</v>
      </c>
      <c r="C24"/>
      <c r="G24" s="108"/>
    </row>
    <row r="25" spans="1:7">
      <c r="A25" t="s">
        <v>1213</v>
      </c>
      <c r="B25" t="s">
        <v>1251</v>
      </c>
      <c r="C25"/>
      <c r="G25" s="108"/>
    </row>
    <row r="26" spans="1:7">
      <c r="A26" t="s">
        <v>1213</v>
      </c>
      <c r="B26" t="s">
        <v>1252</v>
      </c>
      <c r="C26"/>
      <c r="G26" s="108"/>
    </row>
    <row r="27" spans="1:7">
      <c r="A27" t="s">
        <v>1213</v>
      </c>
      <c r="B27" t="s">
        <v>1253</v>
      </c>
    </row>
    <row r="28" spans="1:7">
      <c r="A28" t="s">
        <v>1213</v>
      </c>
      <c r="B28" t="s">
        <v>1254</v>
      </c>
    </row>
    <row r="29" spans="1:7">
      <c r="A29" t="s">
        <v>1213</v>
      </c>
      <c r="B29" t="s">
        <v>1255</v>
      </c>
    </row>
    <row r="30" spans="1:7">
      <c r="A30" t="s">
        <v>1213</v>
      </c>
      <c r="B30" t="s">
        <v>1256</v>
      </c>
    </row>
    <row r="31" spans="1:7">
      <c r="A31" t="s">
        <v>1213</v>
      </c>
      <c r="B31" t="s">
        <v>1257</v>
      </c>
    </row>
  </sheetData>
  <sheetProtection formatColumns="0"/>
  <dataValidations count="1">
    <dataValidation type="list" allowBlank="1" showInputMessage="1" showErrorMessage="1" sqref="C2:C19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31"/>
  <sheetViews>
    <sheetView rightToLeft="1" topLeftCell="E1" workbookViewId="0">
      <selection activeCell="H12" sqref="H12"/>
    </sheetView>
  </sheetViews>
  <sheetFormatPr defaultRowHeight="14.25"/>
  <cols>
    <col min="1" max="4" width="11.625" customWidth="1"/>
    <col min="5" max="5" width="11.625" style="4" customWidth="1"/>
    <col min="6" max="11" width="11.625" customWidth="1"/>
    <col min="12" max="12" width="11.625" style="2" customWidth="1"/>
    <col min="13" max="24" width="11.625" customWidth="1"/>
    <col min="25" max="26" width="11.625" style="4"/>
    <col min="27" max="40" width="11.625" customWidth="1"/>
  </cols>
  <sheetData>
    <row r="1" spans="1:4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98</v>
      </c>
      <c r="U1" s="17" t="s">
        <v>85</v>
      </c>
      <c r="V1" s="17" t="s">
        <v>73</v>
      </c>
      <c r="W1" s="17" t="s">
        <v>62</v>
      </c>
      <c r="X1" s="17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17" t="s">
        <v>106</v>
      </c>
      <c r="AE1" s="17" t="s">
        <v>107</v>
      </c>
      <c r="AF1" s="17" t="s">
        <v>76</v>
      </c>
      <c r="AG1" s="17" t="s">
        <v>61</v>
      </c>
      <c r="AH1" s="17" t="s">
        <v>77</v>
      </c>
      <c r="AI1" s="17" t="s">
        <v>63</v>
      </c>
      <c r="AJ1" s="17" t="s">
        <v>78</v>
      </c>
      <c r="AK1" s="17" t="s">
        <v>88</v>
      </c>
      <c r="AL1" s="17" t="s">
        <v>17</v>
      </c>
      <c r="AM1" s="17" t="s">
        <v>64</v>
      </c>
      <c r="AN1" s="17" t="s">
        <v>65</v>
      </c>
    </row>
    <row r="2" spans="1:40">
      <c r="A2" t="s">
        <v>1213</v>
      </c>
      <c r="B2" t="s">
        <v>1247</v>
      </c>
      <c r="C2" t="s">
        <v>2430</v>
      </c>
      <c r="D2" t="s">
        <v>2431</v>
      </c>
      <c r="E2" t="s">
        <v>309</v>
      </c>
      <c r="F2" t="s">
        <v>4729</v>
      </c>
      <c r="G2" t="s">
        <v>4730</v>
      </c>
      <c r="H2" t="s">
        <v>321</v>
      </c>
      <c r="I2" t="s">
        <v>755</v>
      </c>
      <c r="J2" t="s">
        <v>204</v>
      </c>
      <c r="K2" t="s">
        <v>204</v>
      </c>
      <c r="L2" t="s">
        <v>446</v>
      </c>
      <c r="M2" t="s">
        <v>339</v>
      </c>
      <c r="N2" t="s">
        <v>4731</v>
      </c>
      <c r="O2" t="s">
        <v>1551</v>
      </c>
      <c r="P2" t="s">
        <v>413</v>
      </c>
      <c r="Q2" t="s">
        <v>407</v>
      </c>
      <c r="R2" t="s">
        <v>1215</v>
      </c>
      <c r="S2" s="109">
        <v>4.0999999999999996</v>
      </c>
      <c r="T2" t="s">
        <v>755</v>
      </c>
      <c r="U2" t="s">
        <v>905</v>
      </c>
      <c r="V2" t="s">
        <v>4732</v>
      </c>
      <c r="W2" s="132">
        <v>5.5947999999999998E-2</v>
      </c>
      <c r="X2" s="132">
        <v>5.6599999999999998E-2</v>
      </c>
      <c r="Y2" t="s">
        <v>412</v>
      </c>
      <c r="Z2" t="s">
        <v>339</v>
      </c>
      <c r="AA2" t="s">
        <v>886</v>
      </c>
      <c r="AB2" t="s">
        <v>889</v>
      </c>
      <c r="AC2" t="s">
        <v>4733</v>
      </c>
      <c r="AD2" t="s">
        <v>4734</v>
      </c>
      <c r="AE2" s="109"/>
      <c r="AF2" s="131">
        <v>330000</v>
      </c>
      <c r="AG2" s="131">
        <v>3.6469999999999998</v>
      </c>
      <c r="AH2" s="131">
        <v>100.36</v>
      </c>
      <c r="AI2" s="131">
        <v>1207.8430000000001</v>
      </c>
      <c r="AK2" s="109"/>
      <c r="AL2" s="109" t="s">
        <v>15</v>
      </c>
      <c r="AM2" s="132">
        <v>1</v>
      </c>
      <c r="AN2" s="132">
        <v>4.0800000000000003E-3</v>
      </c>
    </row>
    <row r="3" spans="1:40">
      <c r="A3" t="s">
        <v>1213</v>
      </c>
      <c r="B3" t="s">
        <v>1248</v>
      </c>
      <c r="C3" t="s">
        <v>2430</v>
      </c>
      <c r="D3" t="s">
        <v>2431</v>
      </c>
      <c r="E3" t="s">
        <v>309</v>
      </c>
      <c r="F3" t="s">
        <v>4729</v>
      </c>
      <c r="G3" t="s">
        <v>4730</v>
      </c>
      <c r="H3" t="s">
        <v>321</v>
      </c>
      <c r="I3" t="s">
        <v>755</v>
      </c>
      <c r="J3" t="s">
        <v>204</v>
      </c>
      <c r="K3" t="s">
        <v>204</v>
      </c>
      <c r="L3" t="s">
        <v>446</v>
      </c>
      <c r="M3" t="s">
        <v>339</v>
      </c>
      <c r="N3" t="s">
        <v>4731</v>
      </c>
      <c r="O3" t="s">
        <v>1551</v>
      </c>
      <c r="P3" t="s">
        <v>413</v>
      </c>
      <c r="Q3" t="s">
        <v>407</v>
      </c>
      <c r="R3" t="s">
        <v>1215</v>
      </c>
      <c r="S3" s="109">
        <v>4.0999999999999996</v>
      </c>
      <c r="T3" t="s">
        <v>755</v>
      </c>
      <c r="U3" t="s">
        <v>905</v>
      </c>
      <c r="V3" t="s">
        <v>4732</v>
      </c>
      <c r="W3" s="132">
        <v>5.5947999999999998E-2</v>
      </c>
      <c r="X3" s="132">
        <v>5.6599999999999998E-2</v>
      </c>
      <c r="Y3" t="s">
        <v>412</v>
      </c>
      <c r="Z3" t="s">
        <v>339</v>
      </c>
      <c r="AA3" t="s">
        <v>886</v>
      </c>
      <c r="AB3" t="s">
        <v>889</v>
      </c>
      <c r="AC3" t="s">
        <v>4733</v>
      </c>
      <c r="AD3" t="s">
        <v>4734</v>
      </c>
      <c r="AF3" s="131">
        <v>170000</v>
      </c>
      <c r="AG3" s="131">
        <v>3.6469999999999998</v>
      </c>
      <c r="AH3" s="131">
        <v>100.36</v>
      </c>
      <c r="AI3" s="131">
        <v>622.22199999999998</v>
      </c>
      <c r="AK3" s="109"/>
      <c r="AL3" s="109" t="s">
        <v>15</v>
      </c>
      <c r="AM3" s="132">
        <v>1</v>
      </c>
      <c r="AN3" s="132">
        <v>7.3999999999999999E-4</v>
      </c>
    </row>
    <row r="4" spans="1:40">
      <c r="A4" t="s">
        <v>1213</v>
      </c>
      <c r="B4" t="s">
        <v>1250</v>
      </c>
      <c r="C4" t="s">
        <v>2430</v>
      </c>
      <c r="D4" t="s">
        <v>2431</v>
      </c>
      <c r="E4" t="s">
        <v>309</v>
      </c>
      <c r="F4" t="s">
        <v>4729</v>
      </c>
      <c r="G4" t="s">
        <v>4730</v>
      </c>
      <c r="H4" t="s">
        <v>321</v>
      </c>
      <c r="I4" t="s">
        <v>755</v>
      </c>
      <c r="J4" t="s">
        <v>204</v>
      </c>
      <c r="K4" t="s">
        <v>204</v>
      </c>
      <c r="L4" t="s">
        <v>446</v>
      </c>
      <c r="M4" t="s">
        <v>339</v>
      </c>
      <c r="N4" t="s">
        <v>4731</v>
      </c>
      <c r="O4" t="s">
        <v>1551</v>
      </c>
      <c r="P4" t="s">
        <v>413</v>
      </c>
      <c r="Q4" t="s">
        <v>407</v>
      </c>
      <c r="R4" t="s">
        <v>1215</v>
      </c>
      <c r="S4" s="109">
        <v>4.0999999999999996</v>
      </c>
      <c r="T4" t="s">
        <v>755</v>
      </c>
      <c r="U4" t="s">
        <v>905</v>
      </c>
      <c r="V4" t="s">
        <v>4732</v>
      </c>
      <c r="W4" s="132">
        <v>5.5947999999999998E-2</v>
      </c>
      <c r="X4" s="132">
        <v>5.6599999999999998E-2</v>
      </c>
      <c r="Y4" t="s">
        <v>412</v>
      </c>
      <c r="Z4" t="s">
        <v>339</v>
      </c>
      <c r="AA4" t="s">
        <v>886</v>
      </c>
      <c r="AB4" t="s">
        <v>889</v>
      </c>
      <c r="AC4" t="s">
        <v>4733</v>
      </c>
      <c r="AD4" t="s">
        <v>4734</v>
      </c>
      <c r="AE4" s="109"/>
      <c r="AF4" s="131">
        <v>5500000</v>
      </c>
      <c r="AG4" s="131">
        <v>3.6469999999999998</v>
      </c>
      <c r="AH4" s="131">
        <v>100.36</v>
      </c>
      <c r="AI4" s="131">
        <v>20130.710999999999</v>
      </c>
      <c r="AK4" s="109"/>
      <c r="AL4" s="109" t="s">
        <v>15</v>
      </c>
      <c r="AM4" s="132">
        <v>1</v>
      </c>
      <c r="AN4" s="132">
        <v>5.64E-3</v>
      </c>
    </row>
    <row r="5" spans="1:40">
      <c r="A5" t="s">
        <v>1213</v>
      </c>
      <c r="B5" t="s">
        <v>1214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9"/>
      <c r="Y5" s="16"/>
      <c r="Z5" s="16"/>
      <c r="AA5" s="109"/>
      <c r="AB5" s="109"/>
      <c r="AD5" s="109"/>
      <c r="AE5" s="109"/>
      <c r="AF5" s="109"/>
      <c r="AG5" s="109"/>
      <c r="AH5" s="109"/>
      <c r="AI5" s="109"/>
      <c r="AK5" s="109"/>
      <c r="AL5" s="109"/>
    </row>
    <row r="6" spans="1:40">
      <c r="A6" t="s">
        <v>1213</v>
      </c>
      <c r="B6" t="s">
        <v>1217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9"/>
      <c r="Y6" s="16"/>
      <c r="Z6" s="16"/>
      <c r="AA6" s="109"/>
      <c r="AB6" s="109"/>
      <c r="AD6" s="109"/>
      <c r="AE6" s="109"/>
      <c r="AF6" s="109"/>
      <c r="AG6" s="109"/>
      <c r="AH6" s="109"/>
      <c r="AI6" s="109"/>
      <c r="AK6" s="109"/>
      <c r="AL6" s="109"/>
    </row>
    <row r="7" spans="1:40">
      <c r="A7" t="s">
        <v>1213</v>
      </c>
      <c r="B7" t="s">
        <v>1218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9"/>
      <c r="Y7" s="16"/>
      <c r="Z7" s="16"/>
      <c r="AA7" s="109"/>
      <c r="AB7" s="109"/>
      <c r="AD7" s="109"/>
      <c r="AE7" s="109"/>
      <c r="AF7" s="109"/>
      <c r="AG7" s="109"/>
      <c r="AH7" s="109"/>
      <c r="AI7" s="109"/>
      <c r="AK7" s="109"/>
      <c r="AL7" s="109"/>
    </row>
    <row r="8" spans="1:40">
      <c r="A8" t="s">
        <v>1213</v>
      </c>
      <c r="B8" t="s">
        <v>1219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9"/>
      <c r="Y8" s="16"/>
      <c r="Z8" s="16"/>
      <c r="AA8" s="109"/>
      <c r="AB8" s="109"/>
      <c r="AD8" s="109"/>
      <c r="AE8" s="109"/>
      <c r="AF8" s="109"/>
      <c r="AG8" s="109"/>
      <c r="AH8" s="109"/>
      <c r="AL8" s="109"/>
    </row>
    <row r="9" spans="1:40">
      <c r="A9" t="s">
        <v>1213</v>
      </c>
      <c r="B9" t="s">
        <v>1220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9"/>
      <c r="Y9" s="16"/>
      <c r="Z9" s="16"/>
      <c r="AA9" s="109"/>
      <c r="AB9" s="109"/>
      <c r="AD9" s="109"/>
      <c r="AE9" s="109"/>
      <c r="AF9" s="109"/>
      <c r="AG9" s="109"/>
      <c r="AH9" s="109"/>
      <c r="AL9" s="109"/>
    </row>
    <row r="10" spans="1:40">
      <c r="A10" t="s">
        <v>1213</v>
      </c>
      <c r="B10" t="s">
        <v>1221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9"/>
      <c r="Y10" s="16"/>
      <c r="Z10" s="16"/>
      <c r="AA10" s="109"/>
      <c r="AB10" s="109"/>
      <c r="AD10" s="109"/>
      <c r="AE10" s="109"/>
      <c r="AF10" s="109"/>
      <c r="AG10" s="109"/>
      <c r="AH10" s="109"/>
      <c r="AI10" s="109"/>
      <c r="AK10" s="109"/>
      <c r="AL10" s="109"/>
    </row>
    <row r="11" spans="1:40">
      <c r="A11" t="s">
        <v>1213</v>
      </c>
      <c r="B11" t="s">
        <v>1222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9"/>
      <c r="Y11" s="16"/>
      <c r="Z11" s="16"/>
      <c r="AA11" s="109"/>
      <c r="AB11" s="109"/>
      <c r="AD11" s="109"/>
      <c r="AE11" s="109"/>
      <c r="AF11" s="109"/>
      <c r="AG11" s="109"/>
      <c r="AH11" s="109"/>
      <c r="AI11" s="109"/>
      <c r="AK11" s="109"/>
      <c r="AL11" s="109"/>
    </row>
    <row r="12" spans="1:40">
      <c r="A12" t="s">
        <v>1213</v>
      </c>
      <c r="B12" t="s">
        <v>1223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9"/>
      <c r="Y12" s="16"/>
      <c r="Z12" s="16"/>
      <c r="AA12" s="109"/>
      <c r="AB12" s="109"/>
      <c r="AD12" s="109"/>
      <c r="AE12" s="109"/>
      <c r="AF12" s="109"/>
      <c r="AG12" s="109"/>
      <c r="AH12" s="109"/>
      <c r="AI12" s="109"/>
      <c r="AK12" s="109"/>
      <c r="AL12" s="109"/>
    </row>
    <row r="13" spans="1:40">
      <c r="A13" t="s">
        <v>1213</v>
      </c>
      <c r="B13" t="s">
        <v>1227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9"/>
      <c r="Y13" s="16"/>
      <c r="Z13" s="16"/>
      <c r="AA13" s="109"/>
      <c r="AB13" s="109"/>
      <c r="AD13" s="109"/>
      <c r="AE13" s="109"/>
      <c r="AF13" s="109"/>
      <c r="AG13" s="109"/>
      <c r="AH13" s="109"/>
      <c r="AI13" s="109"/>
      <c r="AK13" s="109"/>
      <c r="AL13" s="109"/>
    </row>
    <row r="14" spans="1:40">
      <c r="A14" t="s">
        <v>1213</v>
      </c>
      <c r="B14" t="s">
        <v>1228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9"/>
      <c r="Y14" s="16"/>
      <c r="Z14" s="16"/>
      <c r="AA14" s="109"/>
      <c r="AB14" s="109"/>
      <c r="AD14" s="109"/>
      <c r="AE14" s="109"/>
      <c r="AF14" s="109"/>
      <c r="AG14" s="109"/>
      <c r="AH14" s="109"/>
      <c r="AI14" s="109"/>
      <c r="AK14" s="109"/>
      <c r="AL14" s="109"/>
    </row>
    <row r="15" spans="1:40">
      <c r="A15" t="s">
        <v>1213</v>
      </c>
      <c r="B15" t="s">
        <v>1229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9"/>
      <c r="Y15" s="16"/>
      <c r="Z15" s="16"/>
      <c r="AA15" s="109"/>
      <c r="AB15" s="109"/>
      <c r="AD15" s="109"/>
      <c r="AE15" s="109"/>
      <c r="AF15" s="109"/>
      <c r="AG15" s="109"/>
      <c r="AH15" s="109"/>
      <c r="AI15" s="109"/>
      <c r="AK15" s="109"/>
      <c r="AL15" s="109"/>
    </row>
    <row r="16" spans="1:40">
      <c r="A16" t="s">
        <v>1213</v>
      </c>
      <c r="B16" t="s">
        <v>1230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9"/>
      <c r="Y16" s="16"/>
      <c r="Z16" s="16"/>
      <c r="AA16" s="109"/>
      <c r="AB16" s="109"/>
      <c r="AD16" s="109"/>
      <c r="AE16" s="109"/>
      <c r="AF16" s="109"/>
      <c r="AG16" s="109"/>
      <c r="AH16" s="109"/>
      <c r="AI16" s="109"/>
      <c r="AK16" s="109"/>
      <c r="AL16" s="109"/>
    </row>
    <row r="17" spans="1:38">
      <c r="A17" t="s">
        <v>1213</v>
      </c>
      <c r="B17" t="s">
        <v>1232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9"/>
      <c r="Y17" s="16"/>
      <c r="Z17" s="16"/>
      <c r="AA17" s="109"/>
      <c r="AB17" s="109"/>
      <c r="AD17" s="109"/>
      <c r="AE17" s="109"/>
      <c r="AF17" s="109"/>
      <c r="AG17" s="109"/>
      <c r="AH17" s="109"/>
      <c r="AI17" s="109"/>
      <c r="AK17" s="109"/>
      <c r="AL17" s="109"/>
    </row>
    <row r="18" spans="1:38">
      <c r="A18" t="s">
        <v>1213</v>
      </c>
      <c r="B18" t="s">
        <v>1236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9"/>
      <c r="Y18" s="16"/>
      <c r="Z18" s="16"/>
      <c r="AA18" s="109"/>
      <c r="AB18" s="109"/>
      <c r="AD18" s="109"/>
      <c r="AE18" s="109"/>
      <c r="AF18" s="109"/>
      <c r="AG18" s="109"/>
      <c r="AH18" s="109"/>
      <c r="AI18" s="109"/>
      <c r="AK18" s="109"/>
      <c r="AL18" s="109"/>
    </row>
    <row r="19" spans="1:38">
      <c r="A19" t="s">
        <v>1213</v>
      </c>
      <c r="B19" t="s">
        <v>1237</v>
      </c>
      <c r="E19" s="16"/>
      <c r="H19" s="16"/>
      <c r="I19" s="109"/>
      <c r="J19" s="16"/>
      <c r="K19" s="16"/>
      <c r="L19" s="109"/>
      <c r="M19" s="109"/>
      <c r="P19" s="109"/>
      <c r="Q19" s="109"/>
      <c r="T19" s="109"/>
      <c r="U19" s="109"/>
      <c r="Y19" s="16"/>
      <c r="Z19" s="16"/>
      <c r="AA19" s="109"/>
      <c r="AB19" s="109"/>
      <c r="AL19" s="109"/>
    </row>
    <row r="20" spans="1:38">
      <c r="A20" t="s">
        <v>1213</v>
      </c>
      <c r="B20" t="s">
        <v>1238</v>
      </c>
      <c r="E20"/>
      <c r="L20"/>
      <c r="Z20"/>
      <c r="AL20" s="108"/>
    </row>
    <row r="21" spans="1:38">
      <c r="A21" t="s">
        <v>1213</v>
      </c>
      <c r="B21" t="s">
        <v>1241</v>
      </c>
      <c r="L21" s="108"/>
      <c r="T21" s="108"/>
      <c r="U21" s="108"/>
      <c r="AL21" s="108"/>
    </row>
    <row r="22" spans="1:38">
      <c r="A22" t="s">
        <v>1213</v>
      </c>
      <c r="B22" t="s">
        <v>1242</v>
      </c>
      <c r="L22" s="108"/>
      <c r="T22" s="108"/>
      <c r="U22" s="108"/>
    </row>
    <row r="23" spans="1:38">
      <c r="A23" t="s">
        <v>1213</v>
      </c>
      <c r="B23" t="s">
        <v>1243</v>
      </c>
      <c r="L23" s="108"/>
      <c r="T23" s="108"/>
      <c r="U23" s="108"/>
    </row>
    <row r="24" spans="1:38">
      <c r="A24" t="s">
        <v>1213</v>
      </c>
      <c r="B24" t="s">
        <v>1244</v>
      </c>
    </row>
    <row r="25" spans="1:38">
      <c r="A25" t="s">
        <v>1213</v>
      </c>
      <c r="B25" t="s">
        <v>1251</v>
      </c>
    </row>
    <row r="26" spans="1:38">
      <c r="A26" t="s">
        <v>1213</v>
      </c>
      <c r="B26" t="s">
        <v>1252</v>
      </c>
    </row>
    <row r="27" spans="1:38">
      <c r="A27" t="s">
        <v>1213</v>
      </c>
      <c r="B27" t="s">
        <v>1253</v>
      </c>
    </row>
    <row r="28" spans="1:38">
      <c r="A28" t="s">
        <v>1213</v>
      </c>
      <c r="B28" t="s">
        <v>1254</v>
      </c>
    </row>
    <row r="29" spans="1:38">
      <c r="A29" t="s">
        <v>1213</v>
      </c>
      <c r="B29" t="s">
        <v>1255</v>
      </c>
    </row>
    <row r="30" spans="1:38">
      <c r="A30" t="s">
        <v>1213</v>
      </c>
      <c r="B30" t="s">
        <v>1256</v>
      </c>
    </row>
    <row r="31" spans="1:3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AF3 AA2:AA19">
      <formula1>Valuation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AB2:AB19">
      <formula1>Dependence_Independence</formula1>
    </dataValidation>
    <dataValidation type="list" allowBlank="1" showInputMessage="1" showErrorMessage="1" sqref="U2:U19">
      <formula1>Underlying_Interest_Rates</formula1>
    </dataValidation>
    <dataValidation type="list" allowBlank="1" showInputMessage="1" showErrorMessage="1" sqref="T2:T19">
      <formula1>Linked_Type</formula1>
    </dataValidation>
    <dataValidation type="list" allowBlank="1" showInputMessage="1" showErrorMessage="1" sqref="Z2:Z19">
      <formula1>Yes_No_Bad_Debt</formula1>
    </dataValidation>
    <dataValidation type="list" allowBlank="1" showInputMessage="1" showErrorMessage="1" sqref="E3:E19">
      <formula1>Issuer_Number_Type_2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Y2:Y19">
      <formula1>Subordination_Risk</formula1>
    </dataValidation>
    <dataValidation type="list" allowBlank="1" showInputMessage="1" showErrorMessage="1" sqref="AL2:AL19">
      <formula1>In_the_books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133"/>
  <sheetViews>
    <sheetView rightToLeft="1" topLeftCell="K106" workbookViewId="0">
      <selection activeCell="AA130" sqref="AA130"/>
    </sheetView>
  </sheetViews>
  <sheetFormatPr defaultColWidth="9" defaultRowHeight="14.25"/>
  <cols>
    <col min="1" max="4" width="11.625" style="2" customWidth="1"/>
    <col min="5" max="5" width="22.75" style="4" bestFit="1" customWidth="1"/>
    <col min="6" max="6" width="29.25" style="2" bestFit="1" customWidth="1"/>
    <col min="7" max="11" width="11.625" style="2" customWidth="1"/>
    <col min="12" max="12" width="11.625" style="4" customWidth="1"/>
    <col min="13" max="23" width="11.625" style="2" customWidth="1"/>
    <col min="24" max="24" width="11.625" style="4"/>
    <col min="25" max="25" width="11.625" style="4" customWidth="1"/>
    <col min="26" max="38" width="11.625" style="2" customWidth="1"/>
    <col min="39" max="16384" width="9" style="2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17" t="s">
        <v>78</v>
      </c>
      <c r="AI1" s="17" t="s">
        <v>88</v>
      </c>
      <c r="AJ1" s="17" t="s">
        <v>17</v>
      </c>
      <c r="AK1" s="17" t="s">
        <v>64</v>
      </c>
      <c r="AL1" s="17" t="s">
        <v>65</v>
      </c>
    </row>
    <row r="2" spans="1:38">
      <c r="A2" t="s">
        <v>1213</v>
      </c>
      <c r="B2" t="s">
        <v>1214</v>
      </c>
      <c r="C2" t="s">
        <v>4735</v>
      </c>
      <c r="D2" t="s">
        <v>4736</v>
      </c>
      <c r="E2" t="s">
        <v>309</v>
      </c>
      <c r="F2" t="s">
        <v>4737</v>
      </c>
      <c r="G2" t="s">
        <v>4738</v>
      </c>
      <c r="H2" t="s">
        <v>321</v>
      </c>
      <c r="I2" t="s">
        <v>754</v>
      </c>
      <c r="J2" t="s">
        <v>204</v>
      </c>
      <c r="K2" t="s">
        <v>204</v>
      </c>
      <c r="L2" s="109" t="s">
        <v>326</v>
      </c>
      <c r="M2" t="s">
        <v>443</v>
      </c>
      <c r="N2" t="s">
        <v>339</v>
      </c>
      <c r="O2" t="s">
        <v>4739</v>
      </c>
      <c r="P2" t="s">
        <v>1966</v>
      </c>
      <c r="Q2" t="s">
        <v>415</v>
      </c>
      <c r="R2" t="s">
        <v>407</v>
      </c>
      <c r="S2" t="s">
        <v>1212</v>
      </c>
      <c r="T2" s="131">
        <v>10.87</v>
      </c>
      <c r="U2" t="s">
        <v>4740</v>
      </c>
      <c r="V2" s="132">
        <v>4.5199999999999997E-2</v>
      </c>
      <c r="W2" s="132">
        <v>3.7539999999999997E-2</v>
      </c>
      <c r="X2" t="s">
        <v>412</v>
      </c>
      <c r="Y2" t="s">
        <v>339</v>
      </c>
      <c r="Z2" t="s">
        <v>886</v>
      </c>
      <c r="AA2" t="s">
        <v>889</v>
      </c>
      <c r="AB2" t="s">
        <v>4734</v>
      </c>
      <c r="AC2" t="s">
        <v>4734</v>
      </c>
      <c r="AD2" s="131">
        <v>500000</v>
      </c>
      <c r="AE2" s="131">
        <v>1</v>
      </c>
      <c r="AF2" s="131">
        <v>106.76</v>
      </c>
      <c r="AG2" s="131">
        <v>533.79999999999995</v>
      </c>
      <c r="AH2" s="109"/>
      <c r="AI2" s="109"/>
      <c r="AJ2" s="109" t="s">
        <v>15</v>
      </c>
      <c r="AK2" s="132">
        <v>0.13768</v>
      </c>
      <c r="AL2" s="132">
        <v>5.1999999999999998E-3</v>
      </c>
    </row>
    <row r="3" spans="1:38">
      <c r="A3" t="s">
        <v>1213</v>
      </c>
      <c r="B3" t="s">
        <v>1214</v>
      </c>
      <c r="C3" t="s">
        <v>4741</v>
      </c>
      <c r="D3" t="s">
        <v>4742</v>
      </c>
      <c r="E3" t="s">
        <v>309</v>
      </c>
      <c r="F3" t="s">
        <v>4743</v>
      </c>
      <c r="G3" t="s">
        <v>4744</v>
      </c>
      <c r="H3" t="s">
        <v>321</v>
      </c>
      <c r="I3" t="s">
        <v>754</v>
      </c>
      <c r="J3" t="s">
        <v>204</v>
      </c>
      <c r="K3" t="s">
        <v>204</v>
      </c>
      <c r="L3" t="s">
        <v>314</v>
      </c>
      <c r="M3" t="s">
        <v>443</v>
      </c>
      <c r="N3" t="s">
        <v>339</v>
      </c>
      <c r="O3" t="s">
        <v>4745</v>
      </c>
      <c r="P3" t="s">
        <v>1599</v>
      </c>
      <c r="Q3" t="s">
        <v>415</v>
      </c>
      <c r="R3" t="s">
        <v>407</v>
      </c>
      <c r="S3" t="s">
        <v>1212</v>
      </c>
      <c r="T3" s="131">
        <v>3.45</v>
      </c>
      <c r="U3" t="s">
        <v>2297</v>
      </c>
      <c r="V3" s="132">
        <v>3.5000000000000003E-2</v>
      </c>
      <c r="W3" s="132">
        <v>4.2889999999999998E-2</v>
      </c>
      <c r="X3" t="s">
        <v>412</v>
      </c>
      <c r="Y3" t="s">
        <v>339</v>
      </c>
      <c r="Z3" t="s">
        <v>886</v>
      </c>
      <c r="AA3" t="s">
        <v>889</v>
      </c>
      <c r="AB3" t="s">
        <v>4734</v>
      </c>
      <c r="AC3" t="s">
        <v>4734</v>
      </c>
      <c r="AD3" s="131">
        <v>498750</v>
      </c>
      <c r="AE3" s="131">
        <v>1</v>
      </c>
      <c r="AF3" s="131">
        <v>106.12</v>
      </c>
      <c r="AG3" s="131">
        <v>529.274</v>
      </c>
      <c r="AH3" s="109"/>
      <c r="AI3" s="109"/>
      <c r="AJ3" s="109" t="s">
        <v>15</v>
      </c>
      <c r="AK3" s="132">
        <v>0.13652</v>
      </c>
      <c r="AL3" s="132">
        <v>5.1500000000000001E-3</v>
      </c>
    </row>
    <row r="4" spans="1:38">
      <c r="A4" t="s">
        <v>1213</v>
      </c>
      <c r="B4" t="s">
        <v>1214</v>
      </c>
      <c r="C4" t="s">
        <v>4746</v>
      </c>
      <c r="D4" t="s">
        <v>4747</v>
      </c>
      <c r="E4" t="s">
        <v>309</v>
      </c>
      <c r="F4" t="s">
        <v>4748</v>
      </c>
      <c r="G4" t="s">
        <v>4749</v>
      </c>
      <c r="H4" t="s">
        <v>321</v>
      </c>
      <c r="I4" t="s">
        <v>754</v>
      </c>
      <c r="J4" t="s">
        <v>204</v>
      </c>
      <c r="K4" t="s">
        <v>204</v>
      </c>
      <c r="L4" s="109" t="s">
        <v>326</v>
      </c>
      <c r="M4" t="s">
        <v>464</v>
      </c>
      <c r="N4" t="s">
        <v>339</v>
      </c>
      <c r="O4" t="s">
        <v>4750</v>
      </c>
      <c r="P4" t="s">
        <v>1584</v>
      </c>
      <c r="Q4" t="s">
        <v>413</v>
      </c>
      <c r="R4" t="s">
        <v>407</v>
      </c>
      <c r="S4" t="s">
        <v>1212</v>
      </c>
      <c r="T4" s="131">
        <v>3.59</v>
      </c>
      <c r="U4" t="s">
        <v>1639</v>
      </c>
      <c r="V4" s="132">
        <v>3.4500000000000003E-2</v>
      </c>
      <c r="W4" s="132">
        <v>3.8679999999999999E-2</v>
      </c>
      <c r="X4" t="s">
        <v>412</v>
      </c>
      <c r="Y4" t="s">
        <v>339</v>
      </c>
      <c r="Z4" t="s">
        <v>886</v>
      </c>
      <c r="AA4" t="s">
        <v>889</v>
      </c>
      <c r="AB4" t="s">
        <v>4734</v>
      </c>
      <c r="AC4" t="s">
        <v>4734</v>
      </c>
      <c r="AD4" s="131">
        <v>435000</v>
      </c>
      <c r="AE4" s="131">
        <v>1</v>
      </c>
      <c r="AF4" s="131">
        <v>103.55</v>
      </c>
      <c r="AG4" s="131">
        <v>450.44299999999998</v>
      </c>
      <c r="AH4" s="109"/>
      <c r="AI4" s="109"/>
      <c r="AJ4" s="109" t="s">
        <v>15</v>
      </c>
      <c r="AK4" s="132">
        <v>0.11618000000000001</v>
      </c>
      <c r="AL4" s="132">
        <v>4.3800000000000002E-3</v>
      </c>
    </row>
    <row r="5" spans="1:38">
      <c r="A5" t="s">
        <v>1213</v>
      </c>
      <c r="B5" t="s">
        <v>1214</v>
      </c>
      <c r="C5" t="s">
        <v>4751</v>
      </c>
      <c r="D5" t="s">
        <v>4752</v>
      </c>
      <c r="E5" t="s">
        <v>309</v>
      </c>
      <c r="F5" t="s">
        <v>4753</v>
      </c>
      <c r="G5" t="s">
        <v>4754</v>
      </c>
      <c r="H5" t="s">
        <v>321</v>
      </c>
      <c r="I5" t="s">
        <v>754</v>
      </c>
      <c r="J5" t="s">
        <v>204</v>
      </c>
      <c r="K5" t="s">
        <v>204</v>
      </c>
      <c r="L5" s="109" t="s">
        <v>326</v>
      </c>
      <c r="M5" t="s">
        <v>440</v>
      </c>
      <c r="N5" t="s">
        <v>339</v>
      </c>
      <c r="O5" t="s">
        <v>4755</v>
      </c>
      <c r="P5" t="s">
        <v>1235</v>
      </c>
      <c r="Q5" t="s">
        <v>415</v>
      </c>
      <c r="R5" t="s">
        <v>407</v>
      </c>
      <c r="S5" t="s">
        <v>1212</v>
      </c>
      <c r="T5" s="131">
        <v>1.27</v>
      </c>
      <c r="U5" t="s">
        <v>4756</v>
      </c>
      <c r="V5" s="132">
        <v>2.6599999999999999E-2</v>
      </c>
      <c r="W5" s="132">
        <v>7.4200000000000004E-3</v>
      </c>
      <c r="X5" t="s">
        <v>412</v>
      </c>
      <c r="Y5" t="s">
        <v>339</v>
      </c>
      <c r="Z5" t="s">
        <v>886</v>
      </c>
      <c r="AA5" t="s">
        <v>889</v>
      </c>
      <c r="AB5" t="s">
        <v>4734</v>
      </c>
      <c r="AC5" t="s">
        <v>4734</v>
      </c>
      <c r="AD5" s="131">
        <v>419710.92</v>
      </c>
      <c r="AE5" s="131">
        <v>1</v>
      </c>
      <c r="AF5" s="131">
        <v>100.3</v>
      </c>
      <c r="AG5" s="131">
        <v>420.97</v>
      </c>
      <c r="AH5"/>
      <c r="AI5"/>
      <c r="AJ5" s="109" t="s">
        <v>15</v>
      </c>
      <c r="AK5" s="132">
        <v>0.10858</v>
      </c>
      <c r="AL5" s="132">
        <v>4.1000000000000003E-3</v>
      </c>
    </row>
    <row r="6" spans="1:38">
      <c r="A6" t="s">
        <v>1213</v>
      </c>
      <c r="B6" t="s">
        <v>1214</v>
      </c>
      <c r="C6" t="s">
        <v>4757</v>
      </c>
      <c r="D6" t="s">
        <v>4758</v>
      </c>
      <c r="E6" t="s">
        <v>309</v>
      </c>
      <c r="F6" t="s">
        <v>4759</v>
      </c>
      <c r="G6" t="s">
        <v>4760</v>
      </c>
      <c r="H6" t="s">
        <v>321</v>
      </c>
      <c r="I6" t="s">
        <v>951</v>
      </c>
      <c r="J6" t="s">
        <v>204</v>
      </c>
      <c r="K6" t="s">
        <v>204</v>
      </c>
      <c r="L6" s="109" t="s">
        <v>326</v>
      </c>
      <c r="M6" t="s">
        <v>446</v>
      </c>
      <c r="N6" t="s">
        <v>339</v>
      </c>
      <c r="O6" t="s">
        <v>4761</v>
      </c>
      <c r="P6" t="s">
        <v>1235</v>
      </c>
      <c r="Q6" t="s">
        <v>415</v>
      </c>
      <c r="R6" t="s">
        <v>407</v>
      </c>
      <c r="S6" t="s">
        <v>1212</v>
      </c>
      <c r="T6" s="131">
        <v>0.68</v>
      </c>
      <c r="U6" t="s">
        <v>4762</v>
      </c>
      <c r="V6" s="132">
        <v>6.0900000000000003E-2</v>
      </c>
      <c r="W6" s="132">
        <v>2.31E-3</v>
      </c>
      <c r="X6" t="s">
        <v>412</v>
      </c>
      <c r="Y6" t="s">
        <v>339</v>
      </c>
      <c r="Z6" t="s">
        <v>886</v>
      </c>
      <c r="AA6" t="s">
        <v>889</v>
      </c>
      <c r="AB6" t="s">
        <v>4734</v>
      </c>
      <c r="AC6" t="s">
        <v>4734</v>
      </c>
      <c r="AD6" s="131">
        <v>359773.17</v>
      </c>
      <c r="AE6" s="131">
        <v>1</v>
      </c>
      <c r="AF6" s="131">
        <v>99.21</v>
      </c>
      <c r="AG6" s="131">
        <v>356.93099999999998</v>
      </c>
      <c r="AH6"/>
      <c r="AI6"/>
      <c r="AJ6" s="109" t="s">
        <v>15</v>
      </c>
      <c r="AK6" s="132">
        <v>9.2060000000000003E-2</v>
      </c>
      <c r="AL6" s="132">
        <v>3.47E-3</v>
      </c>
    </row>
    <row r="7" spans="1:38">
      <c r="A7" t="s">
        <v>1213</v>
      </c>
      <c r="B7" t="s">
        <v>1214</v>
      </c>
      <c r="C7" t="s">
        <v>4757</v>
      </c>
      <c r="D7" t="s">
        <v>4758</v>
      </c>
      <c r="E7" t="s">
        <v>309</v>
      </c>
      <c r="F7" t="s">
        <v>4763</v>
      </c>
      <c r="G7" t="s">
        <v>4764</v>
      </c>
      <c r="H7" t="s">
        <v>321</v>
      </c>
      <c r="I7" t="s">
        <v>754</v>
      </c>
      <c r="J7" t="s">
        <v>204</v>
      </c>
      <c r="K7" t="s">
        <v>204</v>
      </c>
      <c r="L7" s="109" t="s">
        <v>326</v>
      </c>
      <c r="M7" t="s">
        <v>446</v>
      </c>
      <c r="N7" t="s">
        <v>339</v>
      </c>
      <c r="O7" t="s">
        <v>4761</v>
      </c>
      <c r="P7" t="s">
        <v>1235</v>
      </c>
      <c r="Q7" t="s">
        <v>415</v>
      </c>
      <c r="R7" t="s">
        <v>407</v>
      </c>
      <c r="S7" t="s">
        <v>1212</v>
      </c>
      <c r="T7" s="131">
        <v>2.35</v>
      </c>
      <c r="U7" t="s">
        <v>4765</v>
      </c>
      <c r="V7" s="132">
        <v>2.3800000000000002E-2</v>
      </c>
      <c r="W7" s="132">
        <v>-4.4999999999999997E-3</v>
      </c>
      <c r="X7" t="s">
        <v>412</v>
      </c>
      <c r="Y7" t="s">
        <v>339</v>
      </c>
      <c r="Z7" t="s">
        <v>886</v>
      </c>
      <c r="AA7" t="s">
        <v>889</v>
      </c>
      <c r="AB7" t="s">
        <v>4734</v>
      </c>
      <c r="AC7" t="s">
        <v>4734</v>
      </c>
      <c r="AD7" s="131">
        <v>303701.52</v>
      </c>
      <c r="AE7" s="131">
        <v>1</v>
      </c>
      <c r="AF7" s="131">
        <v>116.3</v>
      </c>
      <c r="AG7" s="131">
        <v>353.20499999999998</v>
      </c>
      <c r="AH7" s="109"/>
      <c r="AI7" s="109"/>
      <c r="AJ7" s="109" t="s">
        <v>15</v>
      </c>
      <c r="AK7" s="132">
        <v>9.11E-2</v>
      </c>
      <c r="AL7" s="132">
        <v>3.4399999999999999E-3</v>
      </c>
    </row>
    <row r="8" spans="1:38">
      <c r="A8" t="s">
        <v>1213</v>
      </c>
      <c r="B8" t="s">
        <v>1214</v>
      </c>
      <c r="C8" t="s">
        <v>4766</v>
      </c>
      <c r="D8" t="s">
        <v>4767</v>
      </c>
      <c r="E8" t="s">
        <v>311</v>
      </c>
      <c r="F8" t="s">
        <v>4768</v>
      </c>
      <c r="G8" t="s">
        <v>4769</v>
      </c>
      <c r="H8" t="s">
        <v>321</v>
      </c>
      <c r="I8" t="s">
        <v>951</v>
      </c>
      <c r="J8" t="s">
        <v>204</v>
      </c>
      <c r="K8" t="s">
        <v>224</v>
      </c>
      <c r="L8" t="s">
        <v>314</v>
      </c>
      <c r="M8" t="s">
        <v>447</v>
      </c>
      <c r="N8" t="s">
        <v>339</v>
      </c>
      <c r="O8" t="s">
        <v>4770</v>
      </c>
      <c r="P8" s="109"/>
      <c r="Q8" t="s">
        <v>410</v>
      </c>
      <c r="R8" t="s">
        <v>410</v>
      </c>
      <c r="S8" t="s">
        <v>1212</v>
      </c>
      <c r="T8" s="131">
        <v>3.59</v>
      </c>
      <c r="U8" t="s">
        <v>1722</v>
      </c>
      <c r="V8" s="132">
        <v>8.3799999999999999E-2</v>
      </c>
      <c r="W8" s="132">
        <v>7.3639999999999997E-2</v>
      </c>
      <c r="X8" t="s">
        <v>412</v>
      </c>
      <c r="Y8" t="s">
        <v>339</v>
      </c>
      <c r="Z8" s="109" t="s">
        <v>886</v>
      </c>
      <c r="AA8" s="109" t="s">
        <v>889</v>
      </c>
      <c r="AB8" t="s">
        <v>4734</v>
      </c>
      <c r="AC8" t="s">
        <v>4734</v>
      </c>
      <c r="AD8" s="131">
        <v>266000</v>
      </c>
      <c r="AE8" s="131">
        <v>1</v>
      </c>
      <c r="AF8" s="131">
        <v>106.88</v>
      </c>
      <c r="AG8" s="131">
        <v>284.30099999999999</v>
      </c>
      <c r="AH8" s="109"/>
      <c r="AI8" s="109"/>
      <c r="AJ8" s="109" t="s">
        <v>15</v>
      </c>
      <c r="AK8" s="132">
        <v>7.3330000000000006E-2</v>
      </c>
      <c r="AL8" s="132">
        <v>2.7699999999999999E-3</v>
      </c>
    </row>
    <row r="9" spans="1:38">
      <c r="A9" t="s">
        <v>1213</v>
      </c>
      <c r="B9" t="s">
        <v>1214</v>
      </c>
      <c r="C9" t="s">
        <v>4771</v>
      </c>
      <c r="D9" t="s">
        <v>4772</v>
      </c>
      <c r="E9" t="s">
        <v>309</v>
      </c>
      <c r="F9" t="s">
        <v>4773</v>
      </c>
      <c r="G9" t="s">
        <v>4774</v>
      </c>
      <c r="H9" t="s">
        <v>321</v>
      </c>
      <c r="I9" t="s">
        <v>951</v>
      </c>
      <c r="J9" t="s">
        <v>204</v>
      </c>
      <c r="K9" t="s">
        <v>204</v>
      </c>
      <c r="L9" s="109" t="s">
        <v>326</v>
      </c>
      <c r="M9" t="s">
        <v>451</v>
      </c>
      <c r="N9" t="s">
        <v>339</v>
      </c>
      <c r="O9" t="s">
        <v>4775</v>
      </c>
      <c r="P9" t="s">
        <v>1530</v>
      </c>
      <c r="Q9" t="s">
        <v>415</v>
      </c>
      <c r="R9" t="s">
        <v>407</v>
      </c>
      <c r="S9" t="s">
        <v>1212</v>
      </c>
      <c r="T9" s="131">
        <v>1.52</v>
      </c>
      <c r="U9" t="s">
        <v>4776</v>
      </c>
      <c r="V9" s="132">
        <v>6.4100000000000004E-2</v>
      </c>
      <c r="W9" s="132">
        <v>2.1010000000000001E-2</v>
      </c>
      <c r="X9" t="s">
        <v>412</v>
      </c>
      <c r="Y9" t="s">
        <v>339</v>
      </c>
      <c r="Z9" t="s">
        <v>886</v>
      </c>
      <c r="AA9" t="s">
        <v>889</v>
      </c>
      <c r="AB9" t="s">
        <v>4734</v>
      </c>
      <c r="AC9" t="s">
        <v>4734</v>
      </c>
      <c r="AD9" s="131">
        <v>285714.5</v>
      </c>
      <c r="AE9" s="131">
        <v>1</v>
      </c>
      <c r="AF9" s="131">
        <v>97.34</v>
      </c>
      <c r="AG9" s="131">
        <v>278.11399999999998</v>
      </c>
      <c r="AH9" s="109"/>
      <c r="AI9" s="109"/>
      <c r="AJ9" s="109" t="s">
        <v>15</v>
      </c>
      <c r="AK9" s="132">
        <v>7.1730000000000002E-2</v>
      </c>
      <c r="AL9" s="132">
        <v>2.7100000000000002E-3</v>
      </c>
    </row>
    <row r="10" spans="1:38">
      <c r="A10" t="s">
        <v>1213</v>
      </c>
      <c r="B10" t="s">
        <v>1214</v>
      </c>
      <c r="C10" t="s">
        <v>4777</v>
      </c>
      <c r="D10" s="109">
        <v>515759777</v>
      </c>
      <c r="E10" s="16" t="s">
        <v>309</v>
      </c>
      <c r="F10" t="s">
        <v>4778</v>
      </c>
      <c r="G10" t="s">
        <v>4779</v>
      </c>
      <c r="H10" t="s">
        <v>321</v>
      </c>
      <c r="I10" t="s">
        <v>951</v>
      </c>
      <c r="J10" t="s">
        <v>204</v>
      </c>
      <c r="K10" t="s">
        <v>204</v>
      </c>
      <c r="L10" s="109" t="s">
        <v>326</v>
      </c>
      <c r="M10" t="s">
        <v>443</v>
      </c>
      <c r="N10" t="s">
        <v>339</v>
      </c>
      <c r="O10" t="s">
        <v>4780</v>
      </c>
      <c r="P10" s="109"/>
      <c r="Q10" t="s">
        <v>410</v>
      </c>
      <c r="R10" t="s">
        <v>410</v>
      </c>
      <c r="S10" t="s">
        <v>1212</v>
      </c>
      <c r="T10" s="131">
        <v>2.73</v>
      </c>
      <c r="U10" t="s">
        <v>1589</v>
      </c>
      <c r="V10" s="132">
        <v>7.22E-2</v>
      </c>
      <c r="W10" s="132">
        <v>0</v>
      </c>
      <c r="X10" t="s">
        <v>412</v>
      </c>
      <c r="Y10" t="s">
        <v>339</v>
      </c>
      <c r="Z10" t="s">
        <v>886</v>
      </c>
      <c r="AA10" t="s">
        <v>889</v>
      </c>
      <c r="AB10" t="s">
        <v>4734</v>
      </c>
      <c r="AC10" t="s">
        <v>4734</v>
      </c>
      <c r="AD10" s="131">
        <v>254000</v>
      </c>
      <c r="AE10" s="131">
        <v>1</v>
      </c>
      <c r="AF10" s="131">
        <v>100.11</v>
      </c>
      <c r="AG10" s="131">
        <v>254.279</v>
      </c>
      <c r="AH10" s="109"/>
      <c r="AI10" s="109"/>
      <c r="AJ10" s="109" t="s">
        <v>15</v>
      </c>
      <c r="AK10" s="132">
        <v>6.5589999999999996E-2</v>
      </c>
      <c r="AL10" s="132">
        <v>2.48E-3</v>
      </c>
    </row>
    <row r="11" spans="1:38">
      <c r="A11" t="s">
        <v>1213</v>
      </c>
      <c r="B11" t="s">
        <v>1214</v>
      </c>
      <c r="C11" t="s">
        <v>4781</v>
      </c>
      <c r="D11" t="s">
        <v>4782</v>
      </c>
      <c r="E11" t="s">
        <v>309</v>
      </c>
      <c r="F11" t="s">
        <v>4783</v>
      </c>
      <c r="G11" t="s">
        <v>4784</v>
      </c>
      <c r="H11" t="s">
        <v>321</v>
      </c>
      <c r="I11" t="s">
        <v>951</v>
      </c>
      <c r="J11" t="s">
        <v>204</v>
      </c>
      <c r="K11" t="s">
        <v>204</v>
      </c>
      <c r="L11" s="109" t="s">
        <v>326</v>
      </c>
      <c r="M11" t="s">
        <v>451</v>
      </c>
      <c r="N11" t="s">
        <v>339</v>
      </c>
      <c r="O11" t="s">
        <v>4785</v>
      </c>
      <c r="P11" t="s">
        <v>1578</v>
      </c>
      <c r="Q11" t="s">
        <v>415</v>
      </c>
      <c r="R11" t="s">
        <v>407</v>
      </c>
      <c r="S11" t="s">
        <v>1212</v>
      </c>
      <c r="T11" s="131">
        <v>2.0499999999999998</v>
      </c>
      <c r="U11" t="s">
        <v>1691</v>
      </c>
      <c r="V11" s="132">
        <v>5.4300000000000001E-2</v>
      </c>
      <c r="W11" s="132">
        <v>5.867E-2</v>
      </c>
      <c r="X11" t="s">
        <v>412</v>
      </c>
      <c r="Y11" t="s">
        <v>339</v>
      </c>
      <c r="Z11" t="s">
        <v>886</v>
      </c>
      <c r="AA11" t="s">
        <v>889</v>
      </c>
      <c r="AB11" t="s">
        <v>4734</v>
      </c>
      <c r="AC11" t="s">
        <v>4734</v>
      </c>
      <c r="AD11" s="131">
        <v>179375.02</v>
      </c>
      <c r="AE11" s="131">
        <v>1</v>
      </c>
      <c r="AF11" s="131">
        <v>97.83</v>
      </c>
      <c r="AG11" s="131">
        <v>175.483</v>
      </c>
      <c r="AH11" s="109"/>
      <c r="AI11" s="109"/>
      <c r="AJ11" s="109" t="s">
        <v>15</v>
      </c>
      <c r="AK11" s="132">
        <v>4.5260000000000002E-2</v>
      </c>
      <c r="AL11" s="132">
        <v>1.7099999999999999E-3</v>
      </c>
    </row>
    <row r="12" spans="1:38">
      <c r="A12" t="s">
        <v>1213</v>
      </c>
      <c r="B12" t="s">
        <v>1214</v>
      </c>
      <c r="C12" t="s">
        <v>4786</v>
      </c>
      <c r="D12" t="s">
        <v>4787</v>
      </c>
      <c r="E12" t="s">
        <v>309</v>
      </c>
      <c r="F12" t="s">
        <v>4788</v>
      </c>
      <c r="G12" t="s">
        <v>4789</v>
      </c>
      <c r="H12" t="s">
        <v>321</v>
      </c>
      <c r="I12" t="s">
        <v>951</v>
      </c>
      <c r="J12" t="s">
        <v>204</v>
      </c>
      <c r="K12" t="s">
        <v>204</v>
      </c>
      <c r="L12" s="109" t="s">
        <v>326</v>
      </c>
      <c r="M12" t="s">
        <v>464</v>
      </c>
      <c r="N12" t="s">
        <v>339</v>
      </c>
      <c r="O12" t="s">
        <v>4790</v>
      </c>
      <c r="P12" t="s">
        <v>2273</v>
      </c>
      <c r="Q12" t="s">
        <v>415</v>
      </c>
      <c r="R12" t="s">
        <v>407</v>
      </c>
      <c r="S12" t="s">
        <v>1212</v>
      </c>
      <c r="T12" s="131">
        <v>1.44</v>
      </c>
      <c r="U12" t="s">
        <v>1691</v>
      </c>
      <c r="V12" s="132">
        <v>5.6300000000000003E-2</v>
      </c>
      <c r="W12" s="132">
        <v>5.6259999999999998E-2</v>
      </c>
      <c r="X12" t="s">
        <v>412</v>
      </c>
      <c r="Y12" t="s">
        <v>339</v>
      </c>
      <c r="Z12" t="s">
        <v>886</v>
      </c>
      <c r="AA12" t="s">
        <v>889</v>
      </c>
      <c r="AB12" t="s">
        <v>4734</v>
      </c>
      <c r="AC12" t="s">
        <v>4734</v>
      </c>
      <c r="AD12" s="131">
        <v>100500.92</v>
      </c>
      <c r="AE12" s="131">
        <v>1</v>
      </c>
      <c r="AF12" s="131">
        <v>97.56</v>
      </c>
      <c r="AG12" s="131">
        <v>98.049000000000007</v>
      </c>
      <c r="AH12" s="109"/>
      <c r="AI12" s="109"/>
      <c r="AJ12" s="109" t="s">
        <v>15</v>
      </c>
      <c r="AK12" s="132">
        <v>2.529E-2</v>
      </c>
      <c r="AL12" s="132">
        <v>9.5E-4</v>
      </c>
    </row>
    <row r="13" spans="1:38">
      <c r="A13" t="s">
        <v>1213</v>
      </c>
      <c r="B13" t="s">
        <v>1214</v>
      </c>
      <c r="C13" t="s">
        <v>4791</v>
      </c>
      <c r="D13" t="s">
        <v>4792</v>
      </c>
      <c r="E13" t="s">
        <v>309</v>
      </c>
      <c r="F13" t="s">
        <v>4793</v>
      </c>
      <c r="G13" t="s">
        <v>4794</v>
      </c>
      <c r="H13" t="s">
        <v>321</v>
      </c>
      <c r="I13" t="s">
        <v>951</v>
      </c>
      <c r="J13" t="s">
        <v>204</v>
      </c>
      <c r="K13" t="s">
        <v>204</v>
      </c>
      <c r="L13" s="109" t="s">
        <v>326</v>
      </c>
      <c r="M13" t="s">
        <v>478</v>
      </c>
      <c r="N13" t="s">
        <v>339</v>
      </c>
      <c r="O13" t="s">
        <v>4795</v>
      </c>
      <c r="P13" t="s">
        <v>2257</v>
      </c>
      <c r="Q13" t="s">
        <v>415</v>
      </c>
      <c r="R13" t="s">
        <v>407</v>
      </c>
      <c r="S13" t="s">
        <v>1212</v>
      </c>
      <c r="T13" s="131">
        <v>0.69</v>
      </c>
      <c r="U13" t="s">
        <v>4762</v>
      </c>
      <c r="V13" s="132">
        <v>7.1300000000000002E-2</v>
      </c>
      <c r="W13" s="132">
        <v>0</v>
      </c>
      <c r="X13" t="s">
        <v>412</v>
      </c>
      <c r="Y13" t="s">
        <v>339</v>
      </c>
      <c r="Z13" t="s">
        <v>886</v>
      </c>
      <c r="AA13" t="s">
        <v>889</v>
      </c>
      <c r="AB13" t="s">
        <v>4734</v>
      </c>
      <c r="AC13" t="s">
        <v>4734</v>
      </c>
      <c r="AD13" s="131">
        <v>69602.350000000006</v>
      </c>
      <c r="AE13" s="131">
        <v>1</v>
      </c>
      <c r="AF13" s="131">
        <v>100.4</v>
      </c>
      <c r="AG13" s="131">
        <v>69.881</v>
      </c>
      <c r="AH13" s="109"/>
      <c r="AI13" s="109"/>
      <c r="AJ13" s="109" t="s">
        <v>15</v>
      </c>
      <c r="AK13" s="132">
        <v>1.8020000000000001E-2</v>
      </c>
      <c r="AL13" s="132">
        <v>6.8000000000000005E-4</v>
      </c>
    </row>
    <row r="14" spans="1:38">
      <c r="A14" t="s">
        <v>1213</v>
      </c>
      <c r="B14" t="s">
        <v>1214</v>
      </c>
      <c r="C14" t="s">
        <v>3201</v>
      </c>
      <c r="D14" t="s">
        <v>3202</v>
      </c>
      <c r="E14" t="s">
        <v>309</v>
      </c>
      <c r="F14" t="s">
        <v>4796</v>
      </c>
      <c r="G14" t="s">
        <v>4797</v>
      </c>
      <c r="H14" t="s">
        <v>321</v>
      </c>
      <c r="I14" t="s">
        <v>951</v>
      </c>
      <c r="J14" t="s">
        <v>204</v>
      </c>
      <c r="K14" t="s">
        <v>204</v>
      </c>
      <c r="L14" s="109" t="s">
        <v>326</v>
      </c>
      <c r="M14" t="s">
        <v>441</v>
      </c>
      <c r="N14" t="s">
        <v>339</v>
      </c>
      <c r="O14" t="s">
        <v>4798</v>
      </c>
      <c r="P14" t="s">
        <v>1551</v>
      </c>
      <c r="Q14" t="s">
        <v>413</v>
      </c>
      <c r="R14" t="s">
        <v>407</v>
      </c>
      <c r="S14" t="s">
        <v>1212</v>
      </c>
      <c r="T14" s="131">
        <v>3.11</v>
      </c>
      <c r="U14" t="s">
        <v>4799</v>
      </c>
      <c r="V14" s="132">
        <v>6.3700000000000007E-2</v>
      </c>
      <c r="W14" s="132">
        <v>3.0110000000000001E-2</v>
      </c>
      <c r="X14" t="s">
        <v>412</v>
      </c>
      <c r="Y14" t="s">
        <v>339</v>
      </c>
      <c r="Z14" t="s">
        <v>886</v>
      </c>
      <c r="AA14" t="s">
        <v>889</v>
      </c>
      <c r="AB14" t="s">
        <v>4734</v>
      </c>
      <c r="AC14" t="s">
        <v>4734</v>
      </c>
      <c r="AD14" s="131">
        <v>47940.9</v>
      </c>
      <c r="AE14" s="131">
        <v>1</v>
      </c>
      <c r="AF14" s="131">
        <v>93.53</v>
      </c>
      <c r="AG14" s="131">
        <v>44.838999999999999</v>
      </c>
      <c r="AH14" s="109"/>
      <c r="AI14" s="109"/>
      <c r="AJ14" s="109" t="s">
        <v>15</v>
      </c>
      <c r="AK14" s="132">
        <v>1.157E-2</v>
      </c>
      <c r="AL14" s="132">
        <v>4.4000000000000002E-4</v>
      </c>
    </row>
    <row r="15" spans="1:38">
      <c r="A15" t="s">
        <v>1213</v>
      </c>
      <c r="B15" t="s">
        <v>1214</v>
      </c>
      <c r="C15" t="s">
        <v>4800</v>
      </c>
      <c r="D15" t="s">
        <v>4801</v>
      </c>
      <c r="E15" t="s">
        <v>309</v>
      </c>
      <c r="F15" t="s">
        <v>4802</v>
      </c>
      <c r="G15" t="s">
        <v>4803</v>
      </c>
      <c r="H15" t="s">
        <v>321</v>
      </c>
      <c r="I15" t="s">
        <v>951</v>
      </c>
      <c r="J15" t="s">
        <v>204</v>
      </c>
      <c r="K15" t="s">
        <v>204</v>
      </c>
      <c r="L15" s="109" t="s">
        <v>326</v>
      </c>
      <c r="M15" t="s">
        <v>451</v>
      </c>
      <c r="N15" t="s">
        <v>339</v>
      </c>
      <c r="O15" t="s">
        <v>4804</v>
      </c>
      <c r="P15" t="s">
        <v>1578</v>
      </c>
      <c r="Q15" t="s">
        <v>415</v>
      </c>
      <c r="R15" t="s">
        <v>407</v>
      </c>
      <c r="S15" t="s">
        <v>1212</v>
      </c>
      <c r="T15" s="131">
        <v>2.2999999999999998</v>
      </c>
      <c r="U15" t="s">
        <v>1686</v>
      </c>
      <c r="V15" s="132">
        <v>6.0499999999999998E-2</v>
      </c>
      <c r="W15" s="132">
        <v>4.2840000000000003E-2</v>
      </c>
      <c r="X15" t="s">
        <v>412</v>
      </c>
      <c r="Y15" t="s">
        <v>339</v>
      </c>
      <c r="Z15" t="s">
        <v>886</v>
      </c>
      <c r="AA15" t="s">
        <v>889</v>
      </c>
      <c r="AB15" t="s">
        <v>4734</v>
      </c>
      <c r="AC15" t="s">
        <v>4734</v>
      </c>
      <c r="AD15" s="131">
        <v>28048.77</v>
      </c>
      <c r="AE15" s="131">
        <v>1</v>
      </c>
      <c r="AF15" s="131">
        <v>97.8</v>
      </c>
      <c r="AG15" s="131">
        <v>27.431999999999999</v>
      </c>
      <c r="AH15" s="109"/>
      <c r="AI15" s="109"/>
      <c r="AJ15" s="109" t="s">
        <v>15</v>
      </c>
      <c r="AK15" s="132">
        <v>7.0800000000000004E-3</v>
      </c>
      <c r="AL15" s="132">
        <v>2.7E-4</v>
      </c>
    </row>
    <row r="16" spans="1:38">
      <c r="A16" t="s">
        <v>1213</v>
      </c>
      <c r="B16" t="s">
        <v>1217</v>
      </c>
      <c r="C16" t="s">
        <v>4735</v>
      </c>
      <c r="D16" t="s">
        <v>4736</v>
      </c>
      <c r="E16" t="s">
        <v>309</v>
      </c>
      <c r="F16" t="s">
        <v>4737</v>
      </c>
      <c r="G16" t="s">
        <v>4738</v>
      </c>
      <c r="H16" t="s">
        <v>321</v>
      </c>
      <c r="I16" t="s">
        <v>754</v>
      </c>
      <c r="J16" t="s">
        <v>204</v>
      </c>
      <c r="K16" t="s">
        <v>204</v>
      </c>
      <c r="L16" s="109" t="s">
        <v>326</v>
      </c>
      <c r="M16" t="s">
        <v>443</v>
      </c>
      <c r="N16" t="s">
        <v>339</v>
      </c>
      <c r="O16" t="s">
        <v>4739</v>
      </c>
      <c r="P16" t="s">
        <v>1966</v>
      </c>
      <c r="Q16" t="s">
        <v>415</v>
      </c>
      <c r="R16" t="s">
        <v>407</v>
      </c>
      <c r="S16" t="s">
        <v>1212</v>
      </c>
      <c r="T16" s="131">
        <v>10.87</v>
      </c>
      <c r="U16" t="s">
        <v>4740</v>
      </c>
      <c r="V16" s="132">
        <v>4.5199999999999997E-2</v>
      </c>
      <c r="W16" s="132">
        <v>3.7539999999999997E-2</v>
      </c>
      <c r="X16" t="s">
        <v>412</v>
      </c>
      <c r="Y16" t="s">
        <v>339</v>
      </c>
      <c r="Z16" t="s">
        <v>886</v>
      </c>
      <c r="AA16" t="s">
        <v>889</v>
      </c>
      <c r="AB16" t="s">
        <v>4734</v>
      </c>
      <c r="AC16" t="s">
        <v>4734</v>
      </c>
      <c r="AD16" s="131">
        <v>6000000</v>
      </c>
      <c r="AE16" s="131">
        <v>1</v>
      </c>
      <c r="AF16" s="131">
        <v>106.76</v>
      </c>
      <c r="AG16" s="131">
        <v>6405.6</v>
      </c>
      <c r="AH16" s="109"/>
      <c r="AI16" s="109"/>
      <c r="AJ16" s="109" t="s">
        <v>15</v>
      </c>
      <c r="AK16" s="132">
        <v>0.15637999999999999</v>
      </c>
      <c r="AL16" s="132">
        <v>5.0699999999999999E-3</v>
      </c>
    </row>
    <row r="17" spans="1:38">
      <c r="A17" t="s">
        <v>1213</v>
      </c>
      <c r="B17" t="s">
        <v>1217</v>
      </c>
      <c r="C17" t="s">
        <v>4741</v>
      </c>
      <c r="D17" t="s">
        <v>4742</v>
      </c>
      <c r="E17" t="s">
        <v>309</v>
      </c>
      <c r="F17" t="s">
        <v>4743</v>
      </c>
      <c r="G17" t="s">
        <v>4744</v>
      </c>
      <c r="H17" t="s">
        <v>321</v>
      </c>
      <c r="I17" t="s">
        <v>754</v>
      </c>
      <c r="J17" t="s">
        <v>204</v>
      </c>
      <c r="K17" t="s">
        <v>204</v>
      </c>
      <c r="L17" t="s">
        <v>314</v>
      </c>
      <c r="M17" t="s">
        <v>443</v>
      </c>
      <c r="N17" t="s">
        <v>339</v>
      </c>
      <c r="O17" t="s">
        <v>4745</v>
      </c>
      <c r="P17" t="s">
        <v>1599</v>
      </c>
      <c r="Q17" t="s">
        <v>415</v>
      </c>
      <c r="R17" t="s">
        <v>407</v>
      </c>
      <c r="S17" t="s">
        <v>1212</v>
      </c>
      <c r="T17" s="131">
        <v>3.45</v>
      </c>
      <c r="U17" t="s">
        <v>2297</v>
      </c>
      <c r="V17" s="132">
        <v>3.5000000000000003E-2</v>
      </c>
      <c r="W17" s="132">
        <v>4.2889999999999998E-2</v>
      </c>
      <c r="X17" t="s">
        <v>412</v>
      </c>
      <c r="Y17" t="s">
        <v>339</v>
      </c>
      <c r="Z17" t="s">
        <v>886</v>
      </c>
      <c r="AA17" t="s">
        <v>889</v>
      </c>
      <c r="AB17" t="s">
        <v>4734</v>
      </c>
      <c r="AC17" t="s">
        <v>4734</v>
      </c>
      <c r="AD17" s="131">
        <v>4750000</v>
      </c>
      <c r="AE17" s="131">
        <v>1</v>
      </c>
      <c r="AF17" s="131">
        <v>106.12</v>
      </c>
      <c r="AG17" s="131">
        <v>5040.7</v>
      </c>
      <c r="AH17" s="109"/>
      <c r="AI17" s="109"/>
      <c r="AJ17" s="109" t="s">
        <v>15</v>
      </c>
      <c r="AK17" s="132">
        <v>0.12306</v>
      </c>
      <c r="AL17" s="132">
        <v>3.9899999999999996E-3</v>
      </c>
    </row>
    <row r="18" spans="1:38">
      <c r="A18" t="s">
        <v>1213</v>
      </c>
      <c r="B18" t="s">
        <v>1217</v>
      </c>
      <c r="C18" t="s">
        <v>4746</v>
      </c>
      <c r="D18" t="s">
        <v>4747</v>
      </c>
      <c r="E18" t="s">
        <v>309</v>
      </c>
      <c r="F18" t="s">
        <v>4748</v>
      </c>
      <c r="G18" t="s">
        <v>4749</v>
      </c>
      <c r="H18" t="s">
        <v>321</v>
      </c>
      <c r="I18" t="s">
        <v>754</v>
      </c>
      <c r="J18" t="s">
        <v>204</v>
      </c>
      <c r="K18" t="s">
        <v>204</v>
      </c>
      <c r="L18" s="109" t="s">
        <v>326</v>
      </c>
      <c r="M18" t="s">
        <v>464</v>
      </c>
      <c r="N18" t="s">
        <v>339</v>
      </c>
      <c r="O18" t="s">
        <v>4750</v>
      </c>
      <c r="P18" t="s">
        <v>1584</v>
      </c>
      <c r="Q18" t="s">
        <v>413</v>
      </c>
      <c r="R18" t="s">
        <v>407</v>
      </c>
      <c r="S18" t="s">
        <v>1212</v>
      </c>
      <c r="T18" s="131">
        <v>3.59</v>
      </c>
      <c r="U18" t="s">
        <v>1639</v>
      </c>
      <c r="V18" s="132">
        <v>3.4500000000000003E-2</v>
      </c>
      <c r="W18" s="132">
        <v>3.8679999999999999E-2</v>
      </c>
      <c r="X18" t="s">
        <v>412</v>
      </c>
      <c r="Y18" t="s">
        <v>339</v>
      </c>
      <c r="Z18" t="s">
        <v>886</v>
      </c>
      <c r="AA18" t="s">
        <v>889</v>
      </c>
      <c r="AB18" t="s">
        <v>4734</v>
      </c>
      <c r="AC18" t="s">
        <v>4734</v>
      </c>
      <c r="AD18" s="131">
        <v>4160000</v>
      </c>
      <c r="AE18" s="131">
        <v>1</v>
      </c>
      <c r="AF18" s="131">
        <v>103.55</v>
      </c>
      <c r="AG18" s="131">
        <v>4307.68</v>
      </c>
      <c r="AH18" s="109"/>
      <c r="AI18" s="109"/>
      <c r="AJ18" s="109" t="s">
        <v>15</v>
      </c>
      <c r="AK18" s="132">
        <v>0.10516</v>
      </c>
      <c r="AL18" s="132">
        <v>3.4099999999999998E-3</v>
      </c>
    </row>
    <row r="19" spans="1:38">
      <c r="A19" t="s">
        <v>1213</v>
      </c>
      <c r="B19" t="s">
        <v>1217</v>
      </c>
      <c r="C19" t="s">
        <v>4757</v>
      </c>
      <c r="D19" t="s">
        <v>4758</v>
      </c>
      <c r="E19" t="s">
        <v>309</v>
      </c>
      <c r="F19" t="s">
        <v>4759</v>
      </c>
      <c r="G19" t="s">
        <v>4760</v>
      </c>
      <c r="H19" t="s">
        <v>321</v>
      </c>
      <c r="I19" t="s">
        <v>951</v>
      </c>
      <c r="J19" t="s">
        <v>204</v>
      </c>
      <c r="K19" t="s">
        <v>204</v>
      </c>
      <c r="L19" s="109" t="s">
        <v>326</v>
      </c>
      <c r="M19" t="s">
        <v>446</v>
      </c>
      <c r="N19" t="s">
        <v>339</v>
      </c>
      <c r="O19" t="s">
        <v>4761</v>
      </c>
      <c r="P19" t="s">
        <v>1235</v>
      </c>
      <c r="Q19" t="s">
        <v>415</v>
      </c>
      <c r="R19" t="s">
        <v>407</v>
      </c>
      <c r="S19" t="s">
        <v>1212</v>
      </c>
      <c r="T19" s="131">
        <v>0.68</v>
      </c>
      <c r="U19" t="s">
        <v>4762</v>
      </c>
      <c r="V19" s="132">
        <v>6.0900000000000003E-2</v>
      </c>
      <c r="W19" s="132">
        <v>2.31E-3</v>
      </c>
      <c r="X19" t="s">
        <v>412</v>
      </c>
      <c r="Y19" t="s">
        <v>339</v>
      </c>
      <c r="Z19" t="s">
        <v>886</v>
      </c>
      <c r="AA19" t="s">
        <v>889</v>
      </c>
      <c r="AB19" t="s">
        <v>4734</v>
      </c>
      <c r="AC19" t="s">
        <v>4734</v>
      </c>
      <c r="AD19" s="131">
        <v>3397857.74</v>
      </c>
      <c r="AE19" s="131">
        <v>1</v>
      </c>
      <c r="AF19" s="131">
        <v>99.21</v>
      </c>
      <c r="AG19" s="131">
        <v>3371.0149999999999</v>
      </c>
      <c r="AH19" s="109"/>
      <c r="AI19" s="109"/>
      <c r="AJ19" s="109" t="s">
        <v>15</v>
      </c>
      <c r="AK19" s="132">
        <v>8.2299999999999998E-2</v>
      </c>
      <c r="AL19" s="132">
        <v>2.6700000000000001E-3</v>
      </c>
    </row>
    <row r="20" spans="1:38">
      <c r="A20" t="s">
        <v>1213</v>
      </c>
      <c r="B20" t="s">
        <v>1217</v>
      </c>
      <c r="C20" t="s">
        <v>4757</v>
      </c>
      <c r="D20" t="s">
        <v>4758</v>
      </c>
      <c r="E20" t="s">
        <v>309</v>
      </c>
      <c r="F20" t="s">
        <v>4763</v>
      </c>
      <c r="G20" t="s">
        <v>4764</v>
      </c>
      <c r="H20" t="s">
        <v>321</v>
      </c>
      <c r="I20" t="s">
        <v>754</v>
      </c>
      <c r="J20" t="s">
        <v>204</v>
      </c>
      <c r="K20" t="s">
        <v>204</v>
      </c>
      <c r="L20" s="109" t="s">
        <v>326</v>
      </c>
      <c r="M20" t="s">
        <v>446</v>
      </c>
      <c r="N20" t="s">
        <v>339</v>
      </c>
      <c r="O20" t="s">
        <v>4761</v>
      </c>
      <c r="P20" t="s">
        <v>1235</v>
      </c>
      <c r="Q20" t="s">
        <v>415</v>
      </c>
      <c r="R20" t="s">
        <v>407</v>
      </c>
      <c r="S20" t="s">
        <v>1212</v>
      </c>
      <c r="T20" s="131">
        <v>2.35</v>
      </c>
      <c r="U20" t="s">
        <v>4765</v>
      </c>
      <c r="V20" s="132">
        <v>2.3800000000000002E-2</v>
      </c>
      <c r="W20" s="132">
        <v>-4.4999999999999997E-3</v>
      </c>
      <c r="X20" t="s">
        <v>412</v>
      </c>
      <c r="Y20" t="s">
        <v>339</v>
      </c>
      <c r="Z20" t="s">
        <v>886</v>
      </c>
      <c r="AA20" t="s">
        <v>889</v>
      </c>
      <c r="AB20" t="s">
        <v>4734</v>
      </c>
      <c r="AC20" t="s">
        <v>4734</v>
      </c>
      <c r="AD20" s="131">
        <v>2871944.51</v>
      </c>
      <c r="AE20" s="131">
        <v>1</v>
      </c>
      <c r="AF20" s="131">
        <v>116.3</v>
      </c>
      <c r="AG20" s="131">
        <v>3340.0709999999999</v>
      </c>
      <c r="AH20" s="108"/>
      <c r="AI20" s="108"/>
      <c r="AJ20" s="109" t="s">
        <v>15</v>
      </c>
      <c r="AK20" s="132">
        <v>8.1540000000000001E-2</v>
      </c>
      <c r="AL20" s="132">
        <v>2.65E-3</v>
      </c>
    </row>
    <row r="21" spans="1:38" customFormat="1">
      <c r="A21" t="s">
        <v>1213</v>
      </c>
      <c r="B21" t="s">
        <v>1217</v>
      </c>
      <c r="C21" t="s">
        <v>4777</v>
      </c>
      <c r="D21">
        <v>515759777</v>
      </c>
      <c r="E21" s="16" t="s">
        <v>309</v>
      </c>
      <c r="F21" t="s">
        <v>4778</v>
      </c>
      <c r="G21" t="s">
        <v>4779</v>
      </c>
      <c r="H21" t="s">
        <v>321</v>
      </c>
      <c r="I21" t="s">
        <v>951</v>
      </c>
      <c r="J21" t="s">
        <v>204</v>
      </c>
      <c r="K21" t="s">
        <v>204</v>
      </c>
      <c r="L21" s="109" t="s">
        <v>326</v>
      </c>
      <c r="M21" t="s">
        <v>443</v>
      </c>
      <c r="N21" t="s">
        <v>339</v>
      </c>
      <c r="O21" t="s">
        <v>4780</v>
      </c>
      <c r="Q21" t="s">
        <v>410</v>
      </c>
      <c r="R21" t="s">
        <v>410</v>
      </c>
      <c r="S21" t="s">
        <v>1212</v>
      </c>
      <c r="T21" s="131">
        <v>2.73</v>
      </c>
      <c r="U21" t="s">
        <v>1589</v>
      </c>
      <c r="V21" s="132">
        <v>7.22E-2</v>
      </c>
      <c r="W21" s="132">
        <v>0</v>
      </c>
      <c r="X21" t="s">
        <v>412</v>
      </c>
      <c r="Y21" t="s">
        <v>339</v>
      </c>
      <c r="Z21" t="s">
        <v>886</v>
      </c>
      <c r="AA21" t="s">
        <v>889</v>
      </c>
      <c r="AB21" t="s">
        <v>4734</v>
      </c>
      <c r="AC21" t="s">
        <v>4734</v>
      </c>
      <c r="AD21" s="131">
        <v>3087000</v>
      </c>
      <c r="AE21" s="131">
        <v>1</v>
      </c>
      <c r="AF21" s="131">
        <v>100.11</v>
      </c>
      <c r="AG21" s="131">
        <v>3090.3960000000002</v>
      </c>
      <c r="AJ21" s="109" t="s">
        <v>15</v>
      </c>
      <c r="AK21" s="132">
        <v>7.5450000000000003E-2</v>
      </c>
      <c r="AL21" s="132">
        <v>2.4499999999999999E-3</v>
      </c>
    </row>
    <row r="22" spans="1:38">
      <c r="A22" t="s">
        <v>1213</v>
      </c>
      <c r="B22" t="s">
        <v>1217</v>
      </c>
      <c r="C22" t="s">
        <v>4766</v>
      </c>
      <c r="D22" t="s">
        <v>4767</v>
      </c>
      <c r="E22" t="s">
        <v>311</v>
      </c>
      <c r="F22" t="s">
        <v>4768</v>
      </c>
      <c r="G22" t="s">
        <v>4769</v>
      </c>
      <c r="H22" t="s">
        <v>321</v>
      </c>
      <c r="I22" t="s">
        <v>951</v>
      </c>
      <c r="J22" t="s">
        <v>204</v>
      </c>
      <c r="K22" t="s">
        <v>224</v>
      </c>
      <c r="L22" t="s">
        <v>314</v>
      </c>
      <c r="M22" t="s">
        <v>447</v>
      </c>
      <c r="N22" t="s">
        <v>339</v>
      </c>
      <c r="O22" t="s">
        <v>4770</v>
      </c>
      <c r="P22" s="108"/>
      <c r="Q22" t="s">
        <v>410</v>
      </c>
      <c r="R22" t="s">
        <v>410</v>
      </c>
      <c r="S22" t="s">
        <v>1212</v>
      </c>
      <c r="T22" s="131">
        <v>3.59</v>
      </c>
      <c r="U22" t="s">
        <v>1722</v>
      </c>
      <c r="V22" s="132">
        <v>8.3799999999999999E-2</v>
      </c>
      <c r="W22" s="132">
        <v>7.3639999999999997E-2</v>
      </c>
      <c r="X22" t="s">
        <v>412</v>
      </c>
      <c r="Y22" t="s">
        <v>339</v>
      </c>
      <c r="Z22" s="109" t="s">
        <v>886</v>
      </c>
      <c r="AA22" s="109" t="s">
        <v>889</v>
      </c>
      <c r="AB22" t="s">
        <v>4734</v>
      </c>
      <c r="AC22" t="s">
        <v>4734</v>
      </c>
      <c r="AD22" s="131">
        <v>2672000</v>
      </c>
      <c r="AE22" s="131">
        <v>1</v>
      </c>
      <c r="AF22" s="131">
        <v>106.88</v>
      </c>
      <c r="AG22" s="131">
        <v>2855.8339999999998</v>
      </c>
      <c r="AH22" s="108"/>
      <c r="AI22" s="108"/>
      <c r="AJ22" s="109" t="s">
        <v>15</v>
      </c>
      <c r="AK22" s="132">
        <v>6.9720000000000004E-2</v>
      </c>
      <c r="AL22" s="132">
        <v>2.2599999999999999E-3</v>
      </c>
    </row>
    <row r="23" spans="1:38">
      <c r="A23" t="s">
        <v>1213</v>
      </c>
      <c r="B23" t="s">
        <v>1217</v>
      </c>
      <c r="C23" t="s">
        <v>4757</v>
      </c>
      <c r="D23" t="s">
        <v>4758</v>
      </c>
      <c r="E23" t="s">
        <v>309</v>
      </c>
      <c r="F23" t="s">
        <v>4805</v>
      </c>
      <c r="G23" t="s">
        <v>4806</v>
      </c>
      <c r="H23" t="s">
        <v>321</v>
      </c>
      <c r="I23" t="s">
        <v>951</v>
      </c>
      <c r="J23" t="s">
        <v>204</v>
      </c>
      <c r="K23" t="s">
        <v>204</v>
      </c>
      <c r="L23" s="109" t="s">
        <v>326</v>
      </c>
      <c r="M23" t="s">
        <v>446</v>
      </c>
      <c r="N23" t="s">
        <v>339</v>
      </c>
      <c r="O23" t="s">
        <v>4761</v>
      </c>
      <c r="P23" t="s">
        <v>1235</v>
      </c>
      <c r="Q23" t="s">
        <v>415</v>
      </c>
      <c r="R23" t="s">
        <v>407</v>
      </c>
      <c r="S23" t="s">
        <v>1212</v>
      </c>
      <c r="T23" s="131">
        <v>4.49</v>
      </c>
      <c r="U23" t="s">
        <v>4765</v>
      </c>
      <c r="V23" s="132">
        <v>5.33E-2</v>
      </c>
      <c r="W23" s="132">
        <v>1.0279999999999999E-2</v>
      </c>
      <c r="X23" t="s">
        <v>412</v>
      </c>
      <c r="Y23" t="s">
        <v>339</v>
      </c>
      <c r="Z23" t="s">
        <v>886</v>
      </c>
      <c r="AA23" t="s">
        <v>889</v>
      </c>
      <c r="AB23" t="s">
        <v>4734</v>
      </c>
      <c r="AC23" t="s">
        <v>4734</v>
      </c>
      <c r="AD23" s="131">
        <v>2924030.44</v>
      </c>
      <c r="AE23" s="131">
        <v>1</v>
      </c>
      <c r="AF23" s="131">
        <v>95.75</v>
      </c>
      <c r="AG23" s="131">
        <v>2799.759</v>
      </c>
      <c r="AH23" s="108"/>
      <c r="AI23" s="108"/>
      <c r="AJ23" s="109" t="s">
        <v>15</v>
      </c>
      <c r="AK23" s="132">
        <v>6.8349999999999994E-2</v>
      </c>
      <c r="AL23" s="132">
        <v>2.2200000000000002E-3</v>
      </c>
    </row>
    <row r="24" spans="1:38">
      <c r="A24" t="s">
        <v>1213</v>
      </c>
      <c r="B24" t="s">
        <v>1217</v>
      </c>
      <c r="C24" t="s">
        <v>4771</v>
      </c>
      <c r="D24" t="s">
        <v>4772</v>
      </c>
      <c r="E24" t="s">
        <v>309</v>
      </c>
      <c r="F24" t="s">
        <v>4773</v>
      </c>
      <c r="G24" t="s">
        <v>4774</v>
      </c>
      <c r="H24" t="s">
        <v>321</v>
      </c>
      <c r="I24" t="s">
        <v>951</v>
      </c>
      <c r="J24" t="s">
        <v>204</v>
      </c>
      <c r="K24" t="s">
        <v>204</v>
      </c>
      <c r="L24" s="109" t="s">
        <v>326</v>
      </c>
      <c r="M24" t="s">
        <v>451</v>
      </c>
      <c r="N24" t="s">
        <v>339</v>
      </c>
      <c r="O24" t="s">
        <v>4775</v>
      </c>
      <c r="P24" t="s">
        <v>1530</v>
      </c>
      <c r="Q24" t="s">
        <v>415</v>
      </c>
      <c r="R24" t="s">
        <v>407</v>
      </c>
      <c r="S24" t="s">
        <v>1212</v>
      </c>
      <c r="T24" s="131">
        <v>1.52</v>
      </c>
      <c r="U24" t="s">
        <v>4776</v>
      </c>
      <c r="V24" s="132">
        <v>6.4100000000000004E-2</v>
      </c>
      <c r="W24" s="132">
        <v>2.1010000000000001E-2</v>
      </c>
      <c r="X24" t="s">
        <v>412</v>
      </c>
      <c r="Y24" t="s">
        <v>339</v>
      </c>
      <c r="Z24" t="s">
        <v>886</v>
      </c>
      <c r="AA24" t="s">
        <v>889</v>
      </c>
      <c r="AB24" t="s">
        <v>4734</v>
      </c>
      <c r="AC24" t="s">
        <v>4734</v>
      </c>
      <c r="AD24" s="131">
        <v>2571430.5</v>
      </c>
      <c r="AE24" s="131">
        <v>1</v>
      </c>
      <c r="AF24" s="131">
        <v>97.34</v>
      </c>
      <c r="AG24" s="131">
        <v>2503.0300000000002</v>
      </c>
      <c r="AH24" s="108"/>
      <c r="AI24" s="108"/>
      <c r="AJ24" s="109" t="s">
        <v>15</v>
      </c>
      <c r="AK24" s="132">
        <v>6.1109999999999998E-2</v>
      </c>
      <c r="AL24" s="132">
        <v>1.98E-3</v>
      </c>
    </row>
    <row r="25" spans="1:38">
      <c r="A25" t="s">
        <v>1213</v>
      </c>
      <c r="B25" t="s">
        <v>1217</v>
      </c>
      <c r="C25" t="s">
        <v>4751</v>
      </c>
      <c r="D25" t="s">
        <v>4752</v>
      </c>
      <c r="E25" t="s">
        <v>309</v>
      </c>
      <c r="F25" t="s">
        <v>4753</v>
      </c>
      <c r="G25" t="s">
        <v>4754</v>
      </c>
      <c r="H25" t="s">
        <v>321</v>
      </c>
      <c r="I25" t="s">
        <v>754</v>
      </c>
      <c r="J25" t="s">
        <v>204</v>
      </c>
      <c r="K25" t="s">
        <v>204</v>
      </c>
      <c r="L25" s="109" t="s">
        <v>326</v>
      </c>
      <c r="M25" t="s">
        <v>440</v>
      </c>
      <c r="N25" t="s">
        <v>339</v>
      </c>
      <c r="O25" t="s">
        <v>4755</v>
      </c>
      <c r="P25" t="s">
        <v>1235</v>
      </c>
      <c r="Q25" t="s">
        <v>415</v>
      </c>
      <c r="R25" t="s">
        <v>407</v>
      </c>
      <c r="S25" t="s">
        <v>1212</v>
      </c>
      <c r="T25" s="131">
        <v>1.27</v>
      </c>
      <c r="U25" t="s">
        <v>4756</v>
      </c>
      <c r="V25" s="132">
        <v>2.6599999999999999E-2</v>
      </c>
      <c r="W25" s="132">
        <v>7.4200000000000004E-3</v>
      </c>
      <c r="X25" t="s">
        <v>412</v>
      </c>
      <c r="Y25" t="s">
        <v>339</v>
      </c>
      <c r="Z25" t="s">
        <v>886</v>
      </c>
      <c r="AA25" t="s">
        <v>889</v>
      </c>
      <c r="AB25" t="s">
        <v>4734</v>
      </c>
      <c r="AC25" t="s">
        <v>4734</v>
      </c>
      <c r="AD25" s="131">
        <v>2398346.7999999998</v>
      </c>
      <c r="AE25" s="131">
        <v>1</v>
      </c>
      <c r="AF25" s="131">
        <v>100.3</v>
      </c>
      <c r="AG25" s="131">
        <v>2405.5419999999999</v>
      </c>
      <c r="AH25" s="108"/>
      <c r="AI25" s="108"/>
      <c r="AJ25" s="109" t="s">
        <v>15</v>
      </c>
      <c r="AK25" s="132">
        <v>5.8729999999999997E-2</v>
      </c>
      <c r="AL25" s="132">
        <v>1.91E-3</v>
      </c>
    </row>
    <row r="26" spans="1:38">
      <c r="A26" t="s">
        <v>1213</v>
      </c>
      <c r="B26" t="s">
        <v>1217</v>
      </c>
      <c r="C26" t="s">
        <v>4781</v>
      </c>
      <c r="D26" t="s">
        <v>4782</v>
      </c>
      <c r="E26" t="s">
        <v>309</v>
      </c>
      <c r="F26" t="s">
        <v>4783</v>
      </c>
      <c r="G26" t="s">
        <v>4784</v>
      </c>
      <c r="H26" t="s">
        <v>321</v>
      </c>
      <c r="I26" t="s">
        <v>951</v>
      </c>
      <c r="J26" t="s">
        <v>204</v>
      </c>
      <c r="K26" t="s">
        <v>204</v>
      </c>
      <c r="L26" s="109" t="s">
        <v>326</v>
      </c>
      <c r="M26" t="s">
        <v>451</v>
      </c>
      <c r="N26" t="s">
        <v>339</v>
      </c>
      <c r="O26" t="s">
        <v>4785</v>
      </c>
      <c r="P26" t="s">
        <v>1578</v>
      </c>
      <c r="Q26" t="s">
        <v>415</v>
      </c>
      <c r="R26" t="s">
        <v>407</v>
      </c>
      <c r="S26" t="s">
        <v>1212</v>
      </c>
      <c r="T26" s="131">
        <v>2.0499999999999998</v>
      </c>
      <c r="U26" t="s">
        <v>1691</v>
      </c>
      <c r="V26" s="132">
        <v>5.4300000000000001E-2</v>
      </c>
      <c r="W26" s="132">
        <v>5.867E-2</v>
      </c>
      <c r="X26" t="s">
        <v>412</v>
      </c>
      <c r="Y26" t="s">
        <v>339</v>
      </c>
      <c r="Z26" t="s">
        <v>886</v>
      </c>
      <c r="AA26" t="s">
        <v>889</v>
      </c>
      <c r="AB26" t="s">
        <v>4734</v>
      </c>
      <c r="AC26" t="s">
        <v>4734</v>
      </c>
      <c r="AD26" s="131">
        <v>1662500.1</v>
      </c>
      <c r="AE26" s="131">
        <v>1</v>
      </c>
      <c r="AF26" s="131">
        <v>97.83</v>
      </c>
      <c r="AG26" s="131">
        <v>1626.424</v>
      </c>
      <c r="AJ26" s="109" t="s">
        <v>15</v>
      </c>
      <c r="AK26" s="132">
        <v>3.9710000000000002E-2</v>
      </c>
      <c r="AL26" s="132">
        <v>1.2899999999999999E-3</v>
      </c>
    </row>
    <row r="27" spans="1:38">
      <c r="A27" t="s">
        <v>1213</v>
      </c>
      <c r="B27" t="s">
        <v>1217</v>
      </c>
      <c r="C27" t="s">
        <v>4786</v>
      </c>
      <c r="D27" t="s">
        <v>4787</v>
      </c>
      <c r="E27" t="s">
        <v>309</v>
      </c>
      <c r="F27" t="s">
        <v>4788</v>
      </c>
      <c r="G27" t="s">
        <v>4789</v>
      </c>
      <c r="H27" t="s">
        <v>321</v>
      </c>
      <c r="I27" t="s">
        <v>951</v>
      </c>
      <c r="J27" t="s">
        <v>204</v>
      </c>
      <c r="K27" t="s">
        <v>204</v>
      </c>
      <c r="L27" s="109" t="s">
        <v>326</v>
      </c>
      <c r="M27" t="s">
        <v>464</v>
      </c>
      <c r="N27" t="s">
        <v>339</v>
      </c>
      <c r="O27" t="s">
        <v>4790</v>
      </c>
      <c r="P27" t="s">
        <v>2273</v>
      </c>
      <c r="Q27" t="s">
        <v>415</v>
      </c>
      <c r="R27" t="s">
        <v>407</v>
      </c>
      <c r="S27" t="s">
        <v>1212</v>
      </c>
      <c r="T27" s="131">
        <v>1.44</v>
      </c>
      <c r="U27" t="s">
        <v>1691</v>
      </c>
      <c r="V27" s="132">
        <v>5.6300000000000003E-2</v>
      </c>
      <c r="W27" s="132">
        <v>5.6259999999999998E-2</v>
      </c>
      <c r="X27" t="s">
        <v>412</v>
      </c>
      <c r="Y27" t="s">
        <v>339</v>
      </c>
      <c r="Z27" t="s">
        <v>886</v>
      </c>
      <c r="AA27" t="s">
        <v>889</v>
      </c>
      <c r="AB27" t="s">
        <v>4734</v>
      </c>
      <c r="AC27" t="s">
        <v>4734</v>
      </c>
      <c r="AD27" s="131">
        <v>920848.62</v>
      </c>
      <c r="AE27" s="131">
        <v>1</v>
      </c>
      <c r="AF27" s="131">
        <v>97.56</v>
      </c>
      <c r="AG27" s="131">
        <v>898.38</v>
      </c>
      <c r="AJ27" s="109" t="s">
        <v>15</v>
      </c>
      <c r="AK27" s="132">
        <v>2.1930000000000002E-2</v>
      </c>
      <c r="AL27" s="132">
        <v>7.1000000000000002E-4</v>
      </c>
    </row>
    <row r="28" spans="1:38">
      <c r="A28" t="s">
        <v>1213</v>
      </c>
      <c r="B28" t="s">
        <v>1217</v>
      </c>
      <c r="C28" t="s">
        <v>4807</v>
      </c>
      <c r="D28" t="s">
        <v>4808</v>
      </c>
      <c r="E28" t="s">
        <v>309</v>
      </c>
      <c r="F28" t="s">
        <v>4809</v>
      </c>
      <c r="G28" t="s">
        <v>4810</v>
      </c>
      <c r="H28" t="s">
        <v>321</v>
      </c>
      <c r="I28" t="s">
        <v>951</v>
      </c>
      <c r="J28" t="s">
        <v>204</v>
      </c>
      <c r="K28" t="s">
        <v>204</v>
      </c>
      <c r="L28" s="109" t="s">
        <v>326</v>
      </c>
      <c r="M28" t="s">
        <v>451</v>
      </c>
      <c r="N28" t="s">
        <v>339</v>
      </c>
      <c r="O28" t="s">
        <v>4811</v>
      </c>
      <c r="P28" t="s">
        <v>1584</v>
      </c>
      <c r="Q28" t="s">
        <v>413</v>
      </c>
      <c r="R28" t="s">
        <v>407</v>
      </c>
      <c r="S28" t="s">
        <v>1212</v>
      </c>
      <c r="T28" s="131">
        <v>2.39</v>
      </c>
      <c r="U28" t="s">
        <v>1639</v>
      </c>
      <c r="V28" s="132">
        <v>6.4399999999999999E-2</v>
      </c>
      <c r="W28" s="132">
        <v>2.1329999999999998E-2</v>
      </c>
      <c r="X28" t="s">
        <v>412</v>
      </c>
      <c r="Y28" t="s">
        <v>339</v>
      </c>
      <c r="Z28" t="s">
        <v>886</v>
      </c>
      <c r="AA28" t="s">
        <v>889</v>
      </c>
      <c r="AB28" t="s">
        <v>4734</v>
      </c>
      <c r="AC28" t="s">
        <v>4734</v>
      </c>
      <c r="AD28" s="131">
        <v>857143.05</v>
      </c>
      <c r="AE28" s="131">
        <v>1</v>
      </c>
      <c r="AF28" s="131">
        <v>93.94</v>
      </c>
      <c r="AG28" s="131">
        <v>805.2</v>
      </c>
      <c r="AJ28" s="109" t="s">
        <v>15</v>
      </c>
      <c r="AK28" s="132">
        <v>1.966E-2</v>
      </c>
      <c r="AL28" s="132">
        <v>6.4000000000000005E-4</v>
      </c>
    </row>
    <row r="29" spans="1:38">
      <c r="A29" t="s">
        <v>1213</v>
      </c>
      <c r="B29" t="s">
        <v>1217</v>
      </c>
      <c r="C29" t="s">
        <v>4791</v>
      </c>
      <c r="D29" t="s">
        <v>4792</v>
      </c>
      <c r="E29" t="s">
        <v>309</v>
      </c>
      <c r="F29" t="s">
        <v>4793</v>
      </c>
      <c r="G29" t="s">
        <v>4794</v>
      </c>
      <c r="H29" t="s">
        <v>321</v>
      </c>
      <c r="I29" t="s">
        <v>951</v>
      </c>
      <c r="J29" t="s">
        <v>204</v>
      </c>
      <c r="K29" t="s">
        <v>204</v>
      </c>
      <c r="L29" s="109" t="s">
        <v>326</v>
      </c>
      <c r="M29" t="s">
        <v>478</v>
      </c>
      <c r="N29" t="s">
        <v>339</v>
      </c>
      <c r="O29" t="s">
        <v>4795</v>
      </c>
      <c r="P29" t="s">
        <v>2257</v>
      </c>
      <c r="Q29" t="s">
        <v>415</v>
      </c>
      <c r="R29" t="s">
        <v>407</v>
      </c>
      <c r="S29" t="s">
        <v>1212</v>
      </c>
      <c r="T29" s="131">
        <v>0.69</v>
      </c>
      <c r="U29" t="s">
        <v>4762</v>
      </c>
      <c r="V29" s="132">
        <v>7.1300000000000002E-2</v>
      </c>
      <c r="W29" s="132">
        <v>0</v>
      </c>
      <c r="X29" t="s">
        <v>412</v>
      </c>
      <c r="Y29" t="s">
        <v>339</v>
      </c>
      <c r="Z29" t="s">
        <v>886</v>
      </c>
      <c r="AA29" t="s">
        <v>889</v>
      </c>
      <c r="AB29" t="s">
        <v>4734</v>
      </c>
      <c r="AC29" t="s">
        <v>4734</v>
      </c>
      <c r="AD29" s="131">
        <v>676477.59</v>
      </c>
      <c r="AE29" s="131">
        <v>1</v>
      </c>
      <c r="AF29" s="131">
        <v>100.4</v>
      </c>
      <c r="AG29" s="131">
        <v>679.18399999999997</v>
      </c>
      <c r="AJ29" s="109" t="s">
        <v>15</v>
      </c>
      <c r="AK29" s="132">
        <v>1.6580000000000001E-2</v>
      </c>
      <c r="AL29" s="132">
        <v>5.4000000000000001E-4</v>
      </c>
    </row>
    <row r="30" spans="1:38">
      <c r="A30" t="s">
        <v>1213</v>
      </c>
      <c r="B30" t="s">
        <v>1217</v>
      </c>
      <c r="C30" t="s">
        <v>3201</v>
      </c>
      <c r="D30" t="s">
        <v>3202</v>
      </c>
      <c r="E30" t="s">
        <v>309</v>
      </c>
      <c r="F30" t="s">
        <v>4796</v>
      </c>
      <c r="G30" t="s">
        <v>4797</v>
      </c>
      <c r="H30" t="s">
        <v>321</v>
      </c>
      <c r="I30" t="s">
        <v>951</v>
      </c>
      <c r="J30" t="s">
        <v>204</v>
      </c>
      <c r="K30" t="s">
        <v>204</v>
      </c>
      <c r="L30" s="109" t="s">
        <v>326</v>
      </c>
      <c r="M30" t="s">
        <v>441</v>
      </c>
      <c r="N30" t="s">
        <v>339</v>
      </c>
      <c r="O30" t="s">
        <v>4798</v>
      </c>
      <c r="P30" t="s">
        <v>1551</v>
      </c>
      <c r="Q30" t="s">
        <v>413</v>
      </c>
      <c r="R30" t="s">
        <v>407</v>
      </c>
      <c r="S30" t="s">
        <v>1212</v>
      </c>
      <c r="T30" s="131">
        <v>3.11</v>
      </c>
      <c r="U30" t="s">
        <v>4799</v>
      </c>
      <c r="V30" s="132">
        <v>6.3700000000000007E-2</v>
      </c>
      <c r="W30" s="132">
        <v>3.0110000000000001E-2</v>
      </c>
      <c r="X30" t="s">
        <v>412</v>
      </c>
      <c r="Y30" t="s">
        <v>339</v>
      </c>
      <c r="Z30" t="s">
        <v>886</v>
      </c>
      <c r="AA30" t="s">
        <v>889</v>
      </c>
      <c r="AB30" t="s">
        <v>4734</v>
      </c>
      <c r="AC30" t="s">
        <v>4734</v>
      </c>
      <c r="AD30" s="131">
        <v>479406.9</v>
      </c>
      <c r="AE30" s="131">
        <v>1</v>
      </c>
      <c r="AF30" s="131">
        <v>93.53</v>
      </c>
      <c r="AG30" s="131">
        <v>448.38900000000001</v>
      </c>
      <c r="AJ30" s="109" t="s">
        <v>15</v>
      </c>
      <c r="AK30" s="132">
        <v>1.095E-2</v>
      </c>
      <c r="AL30" s="132">
        <v>3.6000000000000002E-4</v>
      </c>
    </row>
    <row r="31" spans="1:38">
      <c r="A31" t="s">
        <v>1213</v>
      </c>
      <c r="B31" t="s">
        <v>1217</v>
      </c>
      <c r="C31" t="s">
        <v>4800</v>
      </c>
      <c r="D31" t="s">
        <v>4801</v>
      </c>
      <c r="E31" t="s">
        <v>309</v>
      </c>
      <c r="F31" t="s">
        <v>4802</v>
      </c>
      <c r="G31" t="s">
        <v>4803</v>
      </c>
      <c r="H31" t="s">
        <v>321</v>
      </c>
      <c r="I31" t="s">
        <v>951</v>
      </c>
      <c r="J31" t="s">
        <v>204</v>
      </c>
      <c r="K31" t="s">
        <v>204</v>
      </c>
      <c r="L31" s="109" t="s">
        <v>326</v>
      </c>
      <c r="M31" t="s">
        <v>451</v>
      </c>
      <c r="N31" t="s">
        <v>339</v>
      </c>
      <c r="O31" t="s">
        <v>4804</v>
      </c>
      <c r="P31" t="s">
        <v>1578</v>
      </c>
      <c r="Q31" t="s">
        <v>415</v>
      </c>
      <c r="R31" t="s">
        <v>407</v>
      </c>
      <c r="S31" t="s">
        <v>1212</v>
      </c>
      <c r="T31" s="131">
        <v>2.2999999999999998</v>
      </c>
      <c r="U31" t="s">
        <v>1686</v>
      </c>
      <c r="V31" s="132">
        <v>6.0499999999999998E-2</v>
      </c>
      <c r="W31" s="132">
        <v>4.2840000000000003E-2</v>
      </c>
      <c r="X31" t="s">
        <v>412</v>
      </c>
      <c r="Y31" t="s">
        <v>339</v>
      </c>
      <c r="Z31" t="s">
        <v>886</v>
      </c>
      <c r="AA31" t="s">
        <v>889</v>
      </c>
      <c r="AB31" t="s">
        <v>4734</v>
      </c>
      <c r="AC31" t="s">
        <v>4734</v>
      </c>
      <c r="AD31" s="131">
        <v>392682.94</v>
      </c>
      <c r="AE31" s="131">
        <v>1</v>
      </c>
      <c r="AF31" s="131">
        <v>97.8</v>
      </c>
      <c r="AG31" s="131">
        <v>384.04399999999998</v>
      </c>
      <c r="AJ31" s="109" t="s">
        <v>15</v>
      </c>
      <c r="AK31" s="132">
        <v>9.3799999999999994E-3</v>
      </c>
      <c r="AL31" s="132">
        <v>2.9999999999999997E-4</v>
      </c>
    </row>
    <row r="32" spans="1:38">
      <c r="A32" t="s">
        <v>1213</v>
      </c>
      <c r="B32" t="s">
        <v>1218</v>
      </c>
      <c r="C32" t="s">
        <v>4766</v>
      </c>
      <c r="D32" t="s">
        <v>4767</v>
      </c>
      <c r="E32" t="s">
        <v>311</v>
      </c>
      <c r="F32" t="s">
        <v>4768</v>
      </c>
      <c r="G32" t="s">
        <v>4769</v>
      </c>
      <c r="H32" t="s">
        <v>321</v>
      </c>
      <c r="I32" t="s">
        <v>951</v>
      </c>
      <c r="J32" t="s">
        <v>204</v>
      </c>
      <c r="K32" t="s">
        <v>224</v>
      </c>
      <c r="L32" t="s">
        <v>314</v>
      </c>
      <c r="M32" t="s">
        <v>447</v>
      </c>
      <c r="N32" t="s">
        <v>339</v>
      </c>
      <c r="O32" t="s">
        <v>4770</v>
      </c>
      <c r="Q32" t="s">
        <v>410</v>
      </c>
      <c r="R32" t="s">
        <v>410</v>
      </c>
      <c r="S32" t="s">
        <v>1212</v>
      </c>
      <c r="T32" s="131">
        <v>3.59</v>
      </c>
      <c r="U32" t="s">
        <v>1722</v>
      </c>
      <c r="V32" s="132">
        <v>8.3799999999999999E-2</v>
      </c>
      <c r="W32" s="132">
        <v>7.3639999999999997E-2</v>
      </c>
      <c r="X32" t="s">
        <v>412</v>
      </c>
      <c r="Y32" t="s">
        <v>339</v>
      </c>
      <c r="Z32" s="109" t="s">
        <v>886</v>
      </c>
      <c r="AA32" s="109" t="s">
        <v>889</v>
      </c>
      <c r="AB32" t="s">
        <v>4734</v>
      </c>
      <c r="AC32" t="s">
        <v>4734</v>
      </c>
      <c r="AD32" s="131">
        <v>662000</v>
      </c>
      <c r="AE32" s="131">
        <v>1</v>
      </c>
      <c r="AF32" s="131">
        <v>106.88</v>
      </c>
      <c r="AG32" s="131">
        <v>707.54600000000005</v>
      </c>
      <c r="AJ32" s="109" t="s">
        <v>15</v>
      </c>
      <c r="AK32" s="132">
        <v>1</v>
      </c>
      <c r="AL32" s="132">
        <v>2.3700000000000001E-3</v>
      </c>
    </row>
    <row r="33" spans="1:38">
      <c r="A33" t="s">
        <v>1213</v>
      </c>
      <c r="B33" t="s">
        <v>1219</v>
      </c>
      <c r="C33" t="s">
        <v>1547</v>
      </c>
      <c r="D33" t="s">
        <v>1548</v>
      </c>
      <c r="E33" t="s">
        <v>309</v>
      </c>
      <c r="F33" t="s">
        <v>4812</v>
      </c>
      <c r="G33" t="s">
        <v>4813</v>
      </c>
      <c r="H33" t="s">
        <v>321</v>
      </c>
      <c r="I33" t="s">
        <v>754</v>
      </c>
      <c r="J33" t="s">
        <v>204</v>
      </c>
      <c r="K33" t="s">
        <v>204</v>
      </c>
      <c r="L33" s="109" t="s">
        <v>326</v>
      </c>
      <c r="M33" t="s">
        <v>448</v>
      </c>
      <c r="N33" t="s">
        <v>339</v>
      </c>
      <c r="O33" t="s">
        <v>4814</v>
      </c>
      <c r="Q33" t="s">
        <v>410</v>
      </c>
      <c r="R33" t="s">
        <v>410</v>
      </c>
      <c r="S33" t="s">
        <v>1212</v>
      </c>
      <c r="T33" s="131">
        <v>4.37</v>
      </c>
      <c r="U33" t="s">
        <v>4815</v>
      </c>
      <c r="V33" s="132">
        <v>3.7699999999999997E-2</v>
      </c>
      <c r="W33" s="132">
        <v>3.0460000000000001E-2</v>
      </c>
      <c r="X33" t="s">
        <v>412</v>
      </c>
      <c r="Y33" t="s">
        <v>339</v>
      </c>
      <c r="Z33" t="s">
        <v>886</v>
      </c>
      <c r="AA33" t="s">
        <v>889</v>
      </c>
      <c r="AB33" t="s">
        <v>4734</v>
      </c>
      <c r="AC33" t="s">
        <v>4734</v>
      </c>
      <c r="AD33" s="131">
        <v>2000000</v>
      </c>
      <c r="AE33" s="131">
        <v>1</v>
      </c>
      <c r="AF33" s="131">
        <v>100.88</v>
      </c>
      <c r="AG33" s="131">
        <v>2017.6</v>
      </c>
      <c r="AJ33" s="109" t="s">
        <v>15</v>
      </c>
      <c r="AK33" s="132">
        <v>0.56040999999999996</v>
      </c>
      <c r="AL33" s="132">
        <v>2.2300000000000002E-3</v>
      </c>
    </row>
    <row r="34" spans="1:38">
      <c r="A34" t="s">
        <v>1213</v>
      </c>
      <c r="B34" t="s">
        <v>1219</v>
      </c>
      <c r="C34" t="s">
        <v>4800</v>
      </c>
      <c r="D34" t="s">
        <v>4801</v>
      </c>
      <c r="E34" t="s">
        <v>309</v>
      </c>
      <c r="F34" t="s">
        <v>4816</v>
      </c>
      <c r="G34" t="s">
        <v>4817</v>
      </c>
      <c r="H34" t="s">
        <v>321</v>
      </c>
      <c r="I34" t="s">
        <v>754</v>
      </c>
      <c r="J34" t="s">
        <v>204</v>
      </c>
      <c r="K34" t="s">
        <v>204</v>
      </c>
      <c r="L34" s="109" t="s">
        <v>326</v>
      </c>
      <c r="M34" t="s">
        <v>451</v>
      </c>
      <c r="N34" t="s">
        <v>339</v>
      </c>
      <c r="O34" t="s">
        <v>4818</v>
      </c>
      <c r="P34" t="s">
        <v>1578</v>
      </c>
      <c r="Q34" t="s">
        <v>415</v>
      </c>
      <c r="R34" t="s">
        <v>407</v>
      </c>
      <c r="S34" t="s">
        <v>1212</v>
      </c>
      <c r="T34" s="131">
        <v>6.19</v>
      </c>
      <c r="U34" t="s">
        <v>2529</v>
      </c>
      <c r="V34" s="132">
        <v>3.7600000000000001E-2</v>
      </c>
      <c r="W34" s="132">
        <v>4.3979999999999998E-2</v>
      </c>
      <c r="X34" t="s">
        <v>412</v>
      </c>
      <c r="Y34" t="s">
        <v>339</v>
      </c>
      <c r="Z34" s="139" t="s">
        <v>886</v>
      </c>
      <c r="AA34" s="139" t="s">
        <v>889</v>
      </c>
      <c r="AB34" t="s">
        <v>4734</v>
      </c>
      <c r="AC34" t="s">
        <v>4734</v>
      </c>
      <c r="AD34" s="131">
        <v>1500000</v>
      </c>
      <c r="AE34" s="131">
        <v>1</v>
      </c>
      <c r="AF34" s="131">
        <v>105.51</v>
      </c>
      <c r="AG34" s="131">
        <v>1582.65</v>
      </c>
      <c r="AJ34" s="109" t="s">
        <v>15</v>
      </c>
      <c r="AK34" s="132">
        <v>0.43958999999999998</v>
      </c>
      <c r="AL34" s="132">
        <v>1.75E-3</v>
      </c>
    </row>
    <row r="35" spans="1:38">
      <c r="A35" t="s">
        <v>1213</v>
      </c>
      <c r="B35" t="s">
        <v>1222</v>
      </c>
      <c r="C35" t="s">
        <v>3201</v>
      </c>
      <c r="D35" t="s">
        <v>3202</v>
      </c>
      <c r="E35" t="s">
        <v>309</v>
      </c>
      <c r="F35" t="s">
        <v>4796</v>
      </c>
      <c r="G35" t="s">
        <v>4797</v>
      </c>
      <c r="H35" t="s">
        <v>321</v>
      </c>
      <c r="I35" t="s">
        <v>951</v>
      </c>
      <c r="J35" t="s">
        <v>204</v>
      </c>
      <c r="K35" t="s">
        <v>204</v>
      </c>
      <c r="L35" s="109" t="s">
        <v>326</v>
      </c>
      <c r="M35" t="s">
        <v>441</v>
      </c>
      <c r="N35" t="s">
        <v>339</v>
      </c>
      <c r="O35" t="s">
        <v>4798</v>
      </c>
      <c r="P35" t="s">
        <v>1551</v>
      </c>
      <c r="Q35" t="s">
        <v>413</v>
      </c>
      <c r="R35" t="s">
        <v>407</v>
      </c>
      <c r="S35" t="s">
        <v>1212</v>
      </c>
      <c r="T35" s="131">
        <v>3.11</v>
      </c>
      <c r="U35" t="s">
        <v>4799</v>
      </c>
      <c r="V35" s="132">
        <v>6.3700000000000007E-2</v>
      </c>
      <c r="W35" s="132">
        <v>3.0110000000000001E-2</v>
      </c>
      <c r="X35" t="s">
        <v>412</v>
      </c>
      <c r="Y35" t="s">
        <v>339</v>
      </c>
      <c r="Z35" t="s">
        <v>886</v>
      </c>
      <c r="AA35" t="s">
        <v>889</v>
      </c>
      <c r="AB35" t="s">
        <v>4734</v>
      </c>
      <c r="AC35" t="s">
        <v>4734</v>
      </c>
      <c r="AD35" s="131">
        <v>2100000</v>
      </c>
      <c r="AE35" s="131">
        <v>1</v>
      </c>
      <c r="AF35" s="131">
        <v>93.53</v>
      </c>
      <c r="AG35" s="131">
        <v>1964.13</v>
      </c>
      <c r="AJ35" s="109" t="s">
        <v>15</v>
      </c>
      <c r="AK35" s="132">
        <v>0.44497999999999999</v>
      </c>
      <c r="AL35" s="132">
        <v>5.9699999999999996E-3</v>
      </c>
    </row>
    <row r="36" spans="1:38">
      <c r="A36" t="s">
        <v>1213</v>
      </c>
      <c r="B36" t="s">
        <v>1222</v>
      </c>
      <c r="C36" t="s">
        <v>4786</v>
      </c>
      <c r="D36" t="s">
        <v>4787</v>
      </c>
      <c r="E36" t="s">
        <v>309</v>
      </c>
      <c r="F36" t="s">
        <v>4788</v>
      </c>
      <c r="G36" t="s">
        <v>4789</v>
      </c>
      <c r="H36" t="s">
        <v>321</v>
      </c>
      <c r="I36" t="s">
        <v>951</v>
      </c>
      <c r="J36" t="s">
        <v>204</v>
      </c>
      <c r="K36" t="s">
        <v>204</v>
      </c>
      <c r="L36" s="109" t="s">
        <v>326</v>
      </c>
      <c r="M36" t="s">
        <v>464</v>
      </c>
      <c r="N36" t="s">
        <v>339</v>
      </c>
      <c r="O36" t="s">
        <v>4819</v>
      </c>
      <c r="P36" t="s">
        <v>2273</v>
      </c>
      <c r="Q36" t="s">
        <v>415</v>
      </c>
      <c r="R36" t="s">
        <v>407</v>
      </c>
      <c r="S36" t="s">
        <v>1212</v>
      </c>
      <c r="T36" s="131">
        <v>1.44</v>
      </c>
      <c r="U36" t="s">
        <v>1691</v>
      </c>
      <c r="V36" s="132">
        <v>5.6300000000000003E-2</v>
      </c>
      <c r="W36" s="132">
        <v>2.6870000000000002E-2</v>
      </c>
      <c r="X36" t="s">
        <v>412</v>
      </c>
      <c r="Y36" t="s">
        <v>339</v>
      </c>
      <c r="Z36" t="s">
        <v>886</v>
      </c>
      <c r="AA36" t="s">
        <v>889</v>
      </c>
      <c r="AB36" t="s">
        <v>4734</v>
      </c>
      <c r="AC36" t="s">
        <v>4734</v>
      </c>
      <c r="AD36" s="131">
        <v>1056533.3500000001</v>
      </c>
      <c r="AE36" s="131">
        <v>1</v>
      </c>
      <c r="AF36" s="131">
        <v>97.56</v>
      </c>
      <c r="AG36" s="131">
        <v>1030.7539999999999</v>
      </c>
      <c r="AJ36" s="109" t="s">
        <v>15</v>
      </c>
      <c r="AK36" s="132">
        <v>0.23352000000000001</v>
      </c>
      <c r="AL36" s="132">
        <v>3.13E-3</v>
      </c>
    </row>
    <row r="37" spans="1:38">
      <c r="A37" t="s">
        <v>1213</v>
      </c>
      <c r="B37" t="s">
        <v>1222</v>
      </c>
      <c r="C37" t="s">
        <v>4820</v>
      </c>
      <c r="D37" t="s">
        <v>4821</v>
      </c>
      <c r="E37" t="s">
        <v>309</v>
      </c>
      <c r="F37" t="s">
        <v>4822</v>
      </c>
      <c r="G37" t="s">
        <v>4823</v>
      </c>
      <c r="H37" t="s">
        <v>321</v>
      </c>
      <c r="I37" t="s">
        <v>951</v>
      </c>
      <c r="J37" t="s">
        <v>204</v>
      </c>
      <c r="K37" t="s">
        <v>204</v>
      </c>
      <c r="L37" s="109" t="s">
        <v>326</v>
      </c>
      <c r="M37" t="s">
        <v>445</v>
      </c>
      <c r="N37" t="s">
        <v>339</v>
      </c>
      <c r="O37" t="s">
        <v>4824</v>
      </c>
      <c r="P37" t="s">
        <v>1599</v>
      </c>
      <c r="Q37" t="s">
        <v>415</v>
      </c>
      <c r="R37" t="s">
        <v>407</v>
      </c>
      <c r="S37" t="s">
        <v>1212</v>
      </c>
      <c r="T37" s="131">
        <v>0.7</v>
      </c>
      <c r="U37" t="s">
        <v>4825</v>
      </c>
      <c r="V37" s="132">
        <v>5.2499999999999998E-2</v>
      </c>
      <c r="W37" s="132">
        <v>2.9530000000000001E-2</v>
      </c>
      <c r="X37" t="s">
        <v>412</v>
      </c>
      <c r="Y37" t="s">
        <v>339</v>
      </c>
      <c r="Z37" t="s">
        <v>886</v>
      </c>
      <c r="AA37" t="s">
        <v>889</v>
      </c>
      <c r="AB37" t="s">
        <v>4734</v>
      </c>
      <c r="AC37" t="s">
        <v>4734</v>
      </c>
      <c r="AD37" s="131">
        <v>875980.5</v>
      </c>
      <c r="AE37" s="131">
        <v>1</v>
      </c>
      <c r="AF37" s="131">
        <v>100.37</v>
      </c>
      <c r="AG37" s="131">
        <v>879.22199999999998</v>
      </c>
      <c r="AJ37" s="109" t="s">
        <v>15</v>
      </c>
      <c r="AK37" s="132">
        <v>0.19919000000000001</v>
      </c>
      <c r="AL37" s="132">
        <v>2.6700000000000001E-3</v>
      </c>
    </row>
    <row r="38" spans="1:38">
      <c r="A38" t="s">
        <v>1213</v>
      </c>
      <c r="B38" t="s">
        <v>1222</v>
      </c>
      <c r="C38" t="s">
        <v>4800</v>
      </c>
      <c r="D38" t="s">
        <v>4801</v>
      </c>
      <c r="E38" t="s">
        <v>309</v>
      </c>
      <c r="F38" t="s">
        <v>4802</v>
      </c>
      <c r="G38" t="s">
        <v>4803</v>
      </c>
      <c r="H38" t="s">
        <v>321</v>
      </c>
      <c r="I38" t="s">
        <v>951</v>
      </c>
      <c r="J38" t="s">
        <v>204</v>
      </c>
      <c r="K38" t="s">
        <v>204</v>
      </c>
      <c r="L38" s="109" t="s">
        <v>326</v>
      </c>
      <c r="M38" t="s">
        <v>451</v>
      </c>
      <c r="N38" t="s">
        <v>339</v>
      </c>
      <c r="O38" t="s">
        <v>4826</v>
      </c>
      <c r="P38" t="s">
        <v>1578</v>
      </c>
      <c r="Q38" t="s">
        <v>415</v>
      </c>
      <c r="R38" t="s">
        <v>407</v>
      </c>
      <c r="S38" t="s">
        <v>1212</v>
      </c>
      <c r="T38" s="131">
        <v>2.2999999999999998</v>
      </c>
      <c r="U38" t="s">
        <v>1686</v>
      </c>
      <c r="V38" s="132">
        <v>6.0499999999999998E-2</v>
      </c>
      <c r="W38" s="132">
        <v>4.1450000000000001E-2</v>
      </c>
      <c r="X38" t="s">
        <v>412</v>
      </c>
      <c r="Y38" t="s">
        <v>339</v>
      </c>
      <c r="Z38" t="s">
        <v>886</v>
      </c>
      <c r="AA38" t="s">
        <v>889</v>
      </c>
      <c r="AB38" t="s">
        <v>4734</v>
      </c>
      <c r="AC38" t="s">
        <v>4734</v>
      </c>
      <c r="AD38" s="131">
        <v>552000</v>
      </c>
      <c r="AE38" s="131">
        <v>1</v>
      </c>
      <c r="AF38" s="131">
        <v>97.8</v>
      </c>
      <c r="AG38" s="131">
        <v>539.85599999999999</v>
      </c>
      <c r="AJ38" s="109" t="s">
        <v>15</v>
      </c>
      <c r="AK38" s="132">
        <v>0.12231</v>
      </c>
      <c r="AL38" s="132">
        <v>1.64E-3</v>
      </c>
    </row>
    <row r="39" spans="1:38">
      <c r="A39" t="s">
        <v>1213</v>
      </c>
      <c r="B39" t="s">
        <v>1227</v>
      </c>
      <c r="C39" t="s">
        <v>3201</v>
      </c>
      <c r="D39" t="s">
        <v>3202</v>
      </c>
      <c r="E39" t="s">
        <v>309</v>
      </c>
      <c r="F39" t="s">
        <v>4796</v>
      </c>
      <c r="G39" t="s">
        <v>4797</v>
      </c>
      <c r="H39" t="s">
        <v>321</v>
      </c>
      <c r="I39" t="s">
        <v>951</v>
      </c>
      <c r="J39" t="s">
        <v>204</v>
      </c>
      <c r="K39" t="s">
        <v>204</v>
      </c>
      <c r="L39" s="109" t="s">
        <v>326</v>
      </c>
      <c r="M39" t="s">
        <v>441</v>
      </c>
      <c r="N39" t="s">
        <v>339</v>
      </c>
      <c r="O39" t="s">
        <v>4798</v>
      </c>
      <c r="P39" t="s">
        <v>1551</v>
      </c>
      <c r="Q39" t="s">
        <v>413</v>
      </c>
      <c r="R39" t="s">
        <v>407</v>
      </c>
      <c r="S39" t="s">
        <v>1212</v>
      </c>
      <c r="T39" s="131">
        <v>3.11</v>
      </c>
      <c r="U39" t="s">
        <v>4799</v>
      </c>
      <c r="V39" s="132">
        <v>6.3700000000000007E-2</v>
      </c>
      <c r="W39" s="132">
        <v>3.0110000000000001E-2</v>
      </c>
      <c r="X39" t="s">
        <v>412</v>
      </c>
      <c r="Y39" t="s">
        <v>339</v>
      </c>
      <c r="Z39" t="s">
        <v>886</v>
      </c>
      <c r="AA39" t="s">
        <v>889</v>
      </c>
      <c r="AB39" t="s">
        <v>4734</v>
      </c>
      <c r="AC39" t="s">
        <v>4734</v>
      </c>
      <c r="AD39" s="131">
        <v>10500000</v>
      </c>
      <c r="AE39" s="131">
        <v>1</v>
      </c>
      <c r="AF39" s="131">
        <v>93.53</v>
      </c>
      <c r="AG39" s="131">
        <v>9820.65</v>
      </c>
      <c r="AJ39" s="109" t="s">
        <v>15</v>
      </c>
      <c r="AK39" s="132">
        <v>0.37963999999999998</v>
      </c>
      <c r="AL39" s="132">
        <v>3.3600000000000001E-3</v>
      </c>
    </row>
    <row r="40" spans="1:38">
      <c r="A40" t="s">
        <v>1213</v>
      </c>
      <c r="B40" t="s">
        <v>1227</v>
      </c>
      <c r="C40" t="s">
        <v>4786</v>
      </c>
      <c r="D40" t="s">
        <v>4787</v>
      </c>
      <c r="E40" t="s">
        <v>309</v>
      </c>
      <c r="F40" t="s">
        <v>4788</v>
      </c>
      <c r="G40" t="s">
        <v>4789</v>
      </c>
      <c r="H40" t="s">
        <v>321</v>
      </c>
      <c r="I40" t="s">
        <v>951</v>
      </c>
      <c r="J40" t="s">
        <v>204</v>
      </c>
      <c r="K40" t="s">
        <v>204</v>
      </c>
      <c r="L40" s="109" t="s">
        <v>326</v>
      </c>
      <c r="M40" t="s">
        <v>464</v>
      </c>
      <c r="N40" t="s">
        <v>339</v>
      </c>
      <c r="O40" t="s">
        <v>4819</v>
      </c>
      <c r="P40" t="s">
        <v>2273</v>
      </c>
      <c r="Q40" t="s">
        <v>415</v>
      </c>
      <c r="R40" t="s">
        <v>407</v>
      </c>
      <c r="S40" t="s">
        <v>1212</v>
      </c>
      <c r="T40" s="131">
        <v>1.44</v>
      </c>
      <c r="U40" t="s">
        <v>1691</v>
      </c>
      <c r="V40" s="132">
        <v>5.6300000000000003E-2</v>
      </c>
      <c r="W40" s="132">
        <v>2.7820000000000001E-2</v>
      </c>
      <c r="X40" t="s">
        <v>412</v>
      </c>
      <c r="Y40" t="s">
        <v>339</v>
      </c>
      <c r="Z40" t="s">
        <v>886</v>
      </c>
      <c r="AA40" t="s">
        <v>889</v>
      </c>
      <c r="AB40" t="s">
        <v>4734</v>
      </c>
      <c r="AC40" t="s">
        <v>4734</v>
      </c>
      <c r="AD40" s="131">
        <v>10015066.699999999</v>
      </c>
      <c r="AE40" s="131">
        <v>1</v>
      </c>
      <c r="AF40" s="131">
        <v>97.56</v>
      </c>
      <c r="AG40" s="131">
        <v>9770.6990000000005</v>
      </c>
      <c r="AJ40" s="109" t="s">
        <v>15</v>
      </c>
      <c r="AK40" s="132">
        <v>0.37770999999999999</v>
      </c>
      <c r="AL40" s="132">
        <v>3.3400000000000001E-3</v>
      </c>
    </row>
    <row r="41" spans="1:38">
      <c r="A41" t="s">
        <v>1213</v>
      </c>
      <c r="B41" t="s">
        <v>1227</v>
      </c>
      <c r="C41" t="s">
        <v>4820</v>
      </c>
      <c r="D41" t="s">
        <v>4821</v>
      </c>
      <c r="E41" t="s">
        <v>309</v>
      </c>
      <c r="F41" t="s">
        <v>4822</v>
      </c>
      <c r="G41" t="s">
        <v>4823</v>
      </c>
      <c r="H41" t="s">
        <v>321</v>
      </c>
      <c r="I41" t="s">
        <v>951</v>
      </c>
      <c r="J41" t="s">
        <v>204</v>
      </c>
      <c r="K41" t="s">
        <v>204</v>
      </c>
      <c r="L41" s="109" t="s">
        <v>326</v>
      </c>
      <c r="M41" t="s">
        <v>445</v>
      </c>
      <c r="N41" t="s">
        <v>339</v>
      </c>
      <c r="O41" t="s">
        <v>4827</v>
      </c>
      <c r="P41" t="s">
        <v>1599</v>
      </c>
      <c r="Q41" t="s">
        <v>415</v>
      </c>
      <c r="R41" t="s">
        <v>407</v>
      </c>
      <c r="S41" t="s">
        <v>1212</v>
      </c>
      <c r="T41" s="131">
        <v>0.7</v>
      </c>
      <c r="U41" t="s">
        <v>4825</v>
      </c>
      <c r="V41" s="132">
        <v>5.2499999999999998E-2</v>
      </c>
      <c r="W41" s="132">
        <v>3.1099999999999999E-2</v>
      </c>
      <c r="X41" t="s">
        <v>412</v>
      </c>
      <c r="Y41" t="s">
        <v>339</v>
      </c>
      <c r="Z41" t="s">
        <v>886</v>
      </c>
      <c r="AA41" t="s">
        <v>889</v>
      </c>
      <c r="AB41" t="s">
        <v>4734</v>
      </c>
      <c r="AC41" t="s">
        <v>4734</v>
      </c>
      <c r="AD41" s="131">
        <v>5401879.7599999998</v>
      </c>
      <c r="AE41" s="131">
        <v>1</v>
      </c>
      <c r="AF41" s="131">
        <v>100.37</v>
      </c>
      <c r="AG41" s="131">
        <v>5421.8670000000002</v>
      </c>
      <c r="AJ41" s="109" t="s">
        <v>15</v>
      </c>
      <c r="AK41" s="132">
        <v>0.20960000000000001</v>
      </c>
      <c r="AL41" s="132">
        <v>1.8500000000000001E-3</v>
      </c>
    </row>
    <row r="42" spans="1:38">
      <c r="A42" t="s">
        <v>1213</v>
      </c>
      <c r="B42" t="s">
        <v>1227</v>
      </c>
      <c r="C42" t="s">
        <v>4800</v>
      </c>
      <c r="D42" t="s">
        <v>4801</v>
      </c>
      <c r="E42" t="s">
        <v>309</v>
      </c>
      <c r="F42" t="s">
        <v>4802</v>
      </c>
      <c r="G42" t="s">
        <v>4803</v>
      </c>
      <c r="H42" t="s">
        <v>321</v>
      </c>
      <c r="I42" t="s">
        <v>951</v>
      </c>
      <c r="J42" t="s">
        <v>204</v>
      </c>
      <c r="K42" t="s">
        <v>204</v>
      </c>
      <c r="L42" s="109" t="s">
        <v>326</v>
      </c>
      <c r="M42" t="s">
        <v>451</v>
      </c>
      <c r="N42" t="s">
        <v>339</v>
      </c>
      <c r="O42" t="s">
        <v>4826</v>
      </c>
      <c r="P42" t="s">
        <v>1578</v>
      </c>
      <c r="Q42" t="s">
        <v>415</v>
      </c>
      <c r="R42" t="s">
        <v>407</v>
      </c>
      <c r="S42" t="s">
        <v>1212</v>
      </c>
      <c r="T42" s="131">
        <v>2.2999999999999998</v>
      </c>
      <c r="U42" t="s">
        <v>1686</v>
      </c>
      <c r="V42" s="132">
        <v>6.0499999999999998E-2</v>
      </c>
      <c r="W42" s="132">
        <v>4.1450000000000001E-2</v>
      </c>
      <c r="X42" t="s">
        <v>412</v>
      </c>
      <c r="Y42" t="s">
        <v>339</v>
      </c>
      <c r="Z42" t="s">
        <v>886</v>
      </c>
      <c r="AA42" t="s">
        <v>889</v>
      </c>
      <c r="AB42" t="s">
        <v>4734</v>
      </c>
      <c r="AC42" t="s">
        <v>4734</v>
      </c>
      <c r="AD42" s="131">
        <v>874000</v>
      </c>
      <c r="AE42" s="131">
        <v>1</v>
      </c>
      <c r="AF42" s="131">
        <v>97.8</v>
      </c>
      <c r="AG42" s="131">
        <v>854.77200000000005</v>
      </c>
      <c r="AJ42" s="109" t="s">
        <v>15</v>
      </c>
      <c r="AK42" s="132">
        <v>3.304E-2</v>
      </c>
      <c r="AL42" s="132">
        <v>2.9E-4</v>
      </c>
    </row>
    <row r="43" spans="1:38">
      <c r="A43" t="s">
        <v>1213</v>
      </c>
      <c r="B43" t="s">
        <v>1230</v>
      </c>
      <c r="C43" t="s">
        <v>1547</v>
      </c>
      <c r="D43" t="s">
        <v>1548</v>
      </c>
      <c r="E43" t="s">
        <v>309</v>
      </c>
      <c r="F43" t="s">
        <v>4812</v>
      </c>
      <c r="G43" t="s">
        <v>4813</v>
      </c>
      <c r="H43" t="s">
        <v>321</v>
      </c>
      <c r="I43" t="s">
        <v>754</v>
      </c>
      <c r="J43" t="s">
        <v>204</v>
      </c>
      <c r="K43" t="s">
        <v>204</v>
      </c>
      <c r="L43" s="109" t="s">
        <v>326</v>
      </c>
      <c r="M43" t="s">
        <v>448</v>
      </c>
      <c r="N43" t="s">
        <v>339</v>
      </c>
      <c r="O43" t="s">
        <v>4814</v>
      </c>
      <c r="Q43" t="s">
        <v>410</v>
      </c>
      <c r="R43" t="s">
        <v>410</v>
      </c>
      <c r="S43" t="s">
        <v>1212</v>
      </c>
      <c r="T43" s="131">
        <v>4.37</v>
      </c>
      <c r="U43" t="s">
        <v>4815</v>
      </c>
      <c r="V43" s="132">
        <v>3.7699999999999997E-2</v>
      </c>
      <c r="W43" s="132">
        <v>3.0460000000000001E-2</v>
      </c>
      <c r="X43" t="s">
        <v>412</v>
      </c>
      <c r="Y43" t="s">
        <v>339</v>
      </c>
      <c r="Z43" t="s">
        <v>886</v>
      </c>
      <c r="AA43" t="s">
        <v>889</v>
      </c>
      <c r="AB43" t="s">
        <v>4734</v>
      </c>
      <c r="AC43" t="s">
        <v>4734</v>
      </c>
      <c r="AD43" s="131">
        <v>1365000</v>
      </c>
      <c r="AE43" s="131">
        <v>1</v>
      </c>
      <c r="AF43" s="131">
        <v>100.88</v>
      </c>
      <c r="AG43" s="131">
        <v>1377.0119999999999</v>
      </c>
      <c r="AJ43" s="109" t="s">
        <v>15</v>
      </c>
      <c r="AK43" s="132">
        <v>0.67869999999999997</v>
      </c>
      <c r="AL43" s="132">
        <v>3.3899999999999998E-3</v>
      </c>
    </row>
    <row r="44" spans="1:38">
      <c r="A44" t="s">
        <v>1213</v>
      </c>
      <c r="B44" t="s">
        <v>1230</v>
      </c>
      <c r="C44" t="s">
        <v>4828</v>
      </c>
      <c r="D44" t="s">
        <v>4829</v>
      </c>
      <c r="E44" t="s">
        <v>309</v>
      </c>
      <c r="F44" t="s">
        <v>4830</v>
      </c>
      <c r="G44" t="s">
        <v>4831</v>
      </c>
      <c r="H44" t="s">
        <v>321</v>
      </c>
      <c r="I44" t="s">
        <v>754</v>
      </c>
      <c r="J44" t="s">
        <v>204</v>
      </c>
      <c r="K44" t="s">
        <v>204</v>
      </c>
      <c r="L44" s="109" t="s">
        <v>326</v>
      </c>
      <c r="M44" t="s">
        <v>477</v>
      </c>
      <c r="N44" t="s">
        <v>339</v>
      </c>
      <c r="O44" t="s">
        <v>4832</v>
      </c>
      <c r="P44" t="s">
        <v>1551</v>
      </c>
      <c r="Q44" t="s">
        <v>413</v>
      </c>
      <c r="R44" t="s">
        <v>407</v>
      </c>
      <c r="S44" t="s">
        <v>1212</v>
      </c>
      <c r="T44" s="131">
        <v>3.02</v>
      </c>
      <c r="U44" t="s">
        <v>1665</v>
      </c>
      <c r="V44" s="132">
        <v>2.4899999999999999E-2</v>
      </c>
      <c r="W44" s="132">
        <v>3.5900000000000001E-2</v>
      </c>
      <c r="X44" t="s">
        <v>412</v>
      </c>
      <c r="Y44" t="s">
        <v>339</v>
      </c>
      <c r="Z44" t="s">
        <v>886</v>
      </c>
      <c r="AA44" t="s">
        <v>889</v>
      </c>
      <c r="AB44" t="s">
        <v>4734</v>
      </c>
      <c r="AC44" t="s">
        <v>4734</v>
      </c>
      <c r="AD44" s="131">
        <v>617950</v>
      </c>
      <c r="AE44" s="131">
        <v>1</v>
      </c>
      <c r="AF44" s="131">
        <v>105.49</v>
      </c>
      <c r="AG44" s="131">
        <v>651.875</v>
      </c>
      <c r="AJ44" s="109" t="s">
        <v>15</v>
      </c>
      <c r="AK44" s="132">
        <v>0.32129999999999997</v>
      </c>
      <c r="AL44" s="132">
        <v>1.6000000000000001E-3</v>
      </c>
    </row>
    <row r="45" spans="1:38">
      <c r="A45" t="s">
        <v>1213</v>
      </c>
      <c r="B45" t="s">
        <v>1237</v>
      </c>
      <c r="C45" t="s">
        <v>1547</v>
      </c>
      <c r="D45" t="s">
        <v>1548</v>
      </c>
      <c r="E45" t="s">
        <v>309</v>
      </c>
      <c r="F45" t="s">
        <v>4812</v>
      </c>
      <c r="G45" t="s">
        <v>4813</v>
      </c>
      <c r="H45" t="s">
        <v>321</v>
      </c>
      <c r="I45" t="s">
        <v>754</v>
      </c>
      <c r="J45" t="s">
        <v>204</v>
      </c>
      <c r="K45" t="s">
        <v>204</v>
      </c>
      <c r="L45" s="109" t="s">
        <v>326</v>
      </c>
      <c r="M45" t="s">
        <v>448</v>
      </c>
      <c r="N45" t="s">
        <v>339</v>
      </c>
      <c r="O45" t="s">
        <v>4814</v>
      </c>
      <c r="Q45" t="s">
        <v>410</v>
      </c>
      <c r="R45" t="s">
        <v>410</v>
      </c>
      <c r="S45" t="s">
        <v>1212</v>
      </c>
      <c r="T45" s="131">
        <v>4.37</v>
      </c>
      <c r="U45" t="s">
        <v>4815</v>
      </c>
      <c r="V45" s="132">
        <v>3.7699999999999997E-2</v>
      </c>
      <c r="W45" s="132">
        <v>3.0460000000000001E-2</v>
      </c>
      <c r="X45" t="s">
        <v>412</v>
      </c>
      <c r="Y45" t="s">
        <v>339</v>
      </c>
      <c r="Z45" t="s">
        <v>886</v>
      </c>
      <c r="AA45" t="s">
        <v>889</v>
      </c>
      <c r="AB45" t="s">
        <v>4734</v>
      </c>
      <c r="AC45" t="s">
        <v>4734</v>
      </c>
      <c r="AD45" s="131">
        <v>235000</v>
      </c>
      <c r="AE45" s="131">
        <v>1</v>
      </c>
      <c r="AF45" s="131">
        <v>100.88</v>
      </c>
      <c r="AG45" s="131">
        <v>237.06800000000001</v>
      </c>
      <c r="AJ45" s="109" t="s">
        <v>15</v>
      </c>
      <c r="AK45" s="132">
        <v>0.49914999999999998</v>
      </c>
      <c r="AL45" s="132">
        <v>3.5200000000000001E-3</v>
      </c>
    </row>
    <row r="46" spans="1:38">
      <c r="A46" t="s">
        <v>1213</v>
      </c>
      <c r="B46" t="s">
        <v>1237</v>
      </c>
      <c r="C46" t="s">
        <v>4781</v>
      </c>
      <c r="D46" t="s">
        <v>4782</v>
      </c>
      <c r="E46" t="s">
        <v>309</v>
      </c>
      <c r="F46" t="s">
        <v>4783</v>
      </c>
      <c r="G46" t="s">
        <v>4784</v>
      </c>
      <c r="H46" t="s">
        <v>321</v>
      </c>
      <c r="I46" t="s">
        <v>951</v>
      </c>
      <c r="J46" t="s">
        <v>204</v>
      </c>
      <c r="K46" t="s">
        <v>204</v>
      </c>
      <c r="L46" s="109" t="s">
        <v>326</v>
      </c>
      <c r="M46" t="s">
        <v>451</v>
      </c>
      <c r="N46" t="s">
        <v>339</v>
      </c>
      <c r="O46" t="s">
        <v>4833</v>
      </c>
      <c r="P46" t="s">
        <v>1578</v>
      </c>
      <c r="Q46" t="s">
        <v>415</v>
      </c>
      <c r="R46" t="s">
        <v>407</v>
      </c>
      <c r="S46" t="s">
        <v>1212</v>
      </c>
      <c r="T46" s="131">
        <v>2.0499999999999998</v>
      </c>
      <c r="U46" t="s">
        <v>1691</v>
      </c>
      <c r="V46" s="132">
        <v>5.4300000000000001E-2</v>
      </c>
      <c r="W46" s="132">
        <v>3.739E-2</v>
      </c>
      <c r="X46" t="s">
        <v>412</v>
      </c>
      <c r="Y46" t="s">
        <v>339</v>
      </c>
      <c r="Z46" t="s">
        <v>886</v>
      </c>
      <c r="AA46" t="s">
        <v>889</v>
      </c>
      <c r="AB46" t="s">
        <v>4734</v>
      </c>
      <c r="AC46" t="s">
        <v>4734</v>
      </c>
      <c r="AD46" s="131">
        <v>103901.54</v>
      </c>
      <c r="AE46" s="131">
        <v>1</v>
      </c>
      <c r="AF46" s="131">
        <v>97.83</v>
      </c>
      <c r="AG46" s="131">
        <v>101.64700000000001</v>
      </c>
      <c r="AJ46" s="109" t="s">
        <v>15</v>
      </c>
      <c r="AK46" s="132">
        <v>0.21401999999999999</v>
      </c>
      <c r="AL46" s="132">
        <v>1.5100000000000001E-3</v>
      </c>
    </row>
    <row r="47" spans="1:38">
      <c r="A47" t="s">
        <v>1213</v>
      </c>
      <c r="B47" t="s">
        <v>1237</v>
      </c>
      <c r="C47" t="s">
        <v>4828</v>
      </c>
      <c r="D47" t="s">
        <v>4829</v>
      </c>
      <c r="E47" t="s">
        <v>309</v>
      </c>
      <c r="F47" t="s">
        <v>4830</v>
      </c>
      <c r="G47" t="s">
        <v>4831</v>
      </c>
      <c r="H47" t="s">
        <v>321</v>
      </c>
      <c r="I47" t="s">
        <v>754</v>
      </c>
      <c r="J47" t="s">
        <v>204</v>
      </c>
      <c r="K47" t="s">
        <v>204</v>
      </c>
      <c r="L47" s="109" t="s">
        <v>326</v>
      </c>
      <c r="M47" t="s">
        <v>477</v>
      </c>
      <c r="N47" t="s">
        <v>339</v>
      </c>
      <c r="O47" t="s">
        <v>4832</v>
      </c>
      <c r="P47" t="s">
        <v>1551</v>
      </c>
      <c r="Q47" t="s">
        <v>413</v>
      </c>
      <c r="R47" t="s">
        <v>407</v>
      </c>
      <c r="S47" t="s">
        <v>1212</v>
      </c>
      <c r="T47" s="131">
        <v>3.02</v>
      </c>
      <c r="U47" t="s">
        <v>1665</v>
      </c>
      <c r="V47" s="132">
        <v>2.4899999999999999E-2</v>
      </c>
      <c r="W47" s="132">
        <v>3.5900000000000001E-2</v>
      </c>
      <c r="X47" t="s">
        <v>412</v>
      </c>
      <c r="Y47" t="s">
        <v>339</v>
      </c>
      <c r="Z47" t="s">
        <v>886</v>
      </c>
      <c r="AA47" t="s">
        <v>889</v>
      </c>
      <c r="AB47" t="s">
        <v>4734</v>
      </c>
      <c r="AC47" t="s">
        <v>4734</v>
      </c>
      <c r="AD47" s="131">
        <v>81600</v>
      </c>
      <c r="AE47" s="131">
        <v>1</v>
      </c>
      <c r="AF47" s="131">
        <v>105.49</v>
      </c>
      <c r="AG47" s="131">
        <v>86.08</v>
      </c>
      <c r="AJ47" s="109" t="s">
        <v>15</v>
      </c>
      <c r="AK47" s="132">
        <v>0.18124000000000001</v>
      </c>
      <c r="AL47" s="132">
        <v>1.2800000000000001E-3</v>
      </c>
    </row>
    <row r="48" spans="1:38">
      <c r="A48" t="s">
        <v>1213</v>
      </c>
      <c r="B48" t="s">
        <v>1237</v>
      </c>
      <c r="C48" t="s">
        <v>4834</v>
      </c>
      <c r="D48" t="s">
        <v>4835</v>
      </c>
      <c r="E48" t="s">
        <v>309</v>
      </c>
      <c r="F48" t="s">
        <v>4836</v>
      </c>
      <c r="G48" t="s">
        <v>4837</v>
      </c>
      <c r="H48" t="s">
        <v>321</v>
      </c>
      <c r="I48" t="s">
        <v>951</v>
      </c>
      <c r="J48" t="s">
        <v>204</v>
      </c>
      <c r="K48" t="s">
        <v>204</v>
      </c>
      <c r="L48" s="109" t="s">
        <v>326</v>
      </c>
      <c r="M48" t="s">
        <v>462</v>
      </c>
      <c r="N48" t="s">
        <v>339</v>
      </c>
      <c r="O48" t="s">
        <v>4838</v>
      </c>
      <c r="P48" t="s">
        <v>1599</v>
      </c>
      <c r="Q48" t="s">
        <v>415</v>
      </c>
      <c r="R48" t="s">
        <v>407</v>
      </c>
      <c r="S48" t="s">
        <v>1212</v>
      </c>
      <c r="T48" s="131">
        <v>1.38</v>
      </c>
      <c r="U48" t="s">
        <v>1840</v>
      </c>
      <c r="V48" s="132">
        <v>0.12640000000000001</v>
      </c>
      <c r="W48" s="132">
        <v>3.5029999999999999E-2</v>
      </c>
      <c r="X48" t="s">
        <v>412</v>
      </c>
      <c r="Y48" t="s">
        <v>339</v>
      </c>
      <c r="Z48" t="s">
        <v>886</v>
      </c>
      <c r="AA48" t="s">
        <v>889</v>
      </c>
      <c r="AB48" t="s">
        <v>4734</v>
      </c>
      <c r="AC48" t="s">
        <v>4734</v>
      </c>
      <c r="AD48" s="131">
        <v>51000</v>
      </c>
      <c r="AE48" s="131">
        <v>1</v>
      </c>
      <c r="AF48" s="131">
        <v>98.34</v>
      </c>
      <c r="AG48" s="131">
        <v>50.152999999999999</v>
      </c>
      <c r="AJ48" s="109" t="s">
        <v>15</v>
      </c>
      <c r="AK48" s="132">
        <v>0.1056</v>
      </c>
      <c r="AL48" s="132">
        <v>7.3999999999999999E-4</v>
      </c>
    </row>
    <row r="49" spans="1:38">
      <c r="A49" t="s">
        <v>1213</v>
      </c>
      <c r="B49" t="s">
        <v>1238</v>
      </c>
      <c r="C49" t="s">
        <v>1547</v>
      </c>
      <c r="D49" t="s">
        <v>1548</v>
      </c>
      <c r="E49" t="s">
        <v>309</v>
      </c>
      <c r="F49" t="s">
        <v>4812</v>
      </c>
      <c r="G49" t="s">
        <v>4813</v>
      </c>
      <c r="H49" t="s">
        <v>321</v>
      </c>
      <c r="I49" t="s">
        <v>754</v>
      </c>
      <c r="J49" t="s">
        <v>204</v>
      </c>
      <c r="K49" t="s">
        <v>204</v>
      </c>
      <c r="L49" s="109" t="s">
        <v>326</v>
      </c>
      <c r="M49" t="s">
        <v>448</v>
      </c>
      <c r="N49" t="s">
        <v>339</v>
      </c>
      <c r="O49" t="s">
        <v>4814</v>
      </c>
      <c r="Q49" t="s">
        <v>410</v>
      </c>
      <c r="R49" t="s">
        <v>410</v>
      </c>
      <c r="S49" t="s">
        <v>1212</v>
      </c>
      <c r="T49" s="131">
        <v>4.37</v>
      </c>
      <c r="U49" t="s">
        <v>4815</v>
      </c>
      <c r="V49" s="132">
        <v>3.7699999999999997E-2</v>
      </c>
      <c r="W49" s="132">
        <v>3.0460000000000001E-2</v>
      </c>
      <c r="X49" t="s">
        <v>412</v>
      </c>
      <c r="Y49" t="s">
        <v>339</v>
      </c>
      <c r="Z49" t="s">
        <v>886</v>
      </c>
      <c r="AA49" t="s">
        <v>889</v>
      </c>
      <c r="AB49" t="s">
        <v>4734</v>
      </c>
      <c r="AC49" t="s">
        <v>4734</v>
      </c>
      <c r="AD49" s="131">
        <v>6935000</v>
      </c>
      <c r="AE49" s="131">
        <v>1</v>
      </c>
      <c r="AF49" s="131">
        <v>100.88</v>
      </c>
      <c r="AG49" s="131">
        <v>6996.0280000000002</v>
      </c>
      <c r="AJ49" s="109" t="s">
        <v>15</v>
      </c>
      <c r="AK49" s="132">
        <v>0.41754000000000002</v>
      </c>
      <c r="AL49" s="132">
        <v>3.8E-3</v>
      </c>
    </row>
    <row r="50" spans="1:38">
      <c r="A50" t="s">
        <v>1213</v>
      </c>
      <c r="B50" t="s">
        <v>1238</v>
      </c>
      <c r="C50" t="s">
        <v>4828</v>
      </c>
      <c r="D50" t="s">
        <v>4829</v>
      </c>
      <c r="E50" t="s">
        <v>309</v>
      </c>
      <c r="F50" t="s">
        <v>4830</v>
      </c>
      <c r="G50" t="s">
        <v>4831</v>
      </c>
      <c r="H50" t="s">
        <v>321</v>
      </c>
      <c r="I50" t="s">
        <v>754</v>
      </c>
      <c r="J50" t="s">
        <v>204</v>
      </c>
      <c r="K50" t="s">
        <v>204</v>
      </c>
      <c r="L50" s="109" t="s">
        <v>326</v>
      </c>
      <c r="M50" t="s">
        <v>477</v>
      </c>
      <c r="N50" t="s">
        <v>339</v>
      </c>
      <c r="O50" t="s">
        <v>4832</v>
      </c>
      <c r="P50" t="s">
        <v>1551</v>
      </c>
      <c r="Q50" t="s">
        <v>413</v>
      </c>
      <c r="R50" t="s">
        <v>407</v>
      </c>
      <c r="S50" t="s">
        <v>1212</v>
      </c>
      <c r="T50" s="131">
        <v>3.02</v>
      </c>
      <c r="U50" t="s">
        <v>1665</v>
      </c>
      <c r="V50" s="132">
        <v>2.4899999999999999E-2</v>
      </c>
      <c r="W50" s="132">
        <v>3.5900000000000001E-2</v>
      </c>
      <c r="X50" t="s">
        <v>412</v>
      </c>
      <c r="Y50" t="s">
        <v>339</v>
      </c>
      <c r="Z50" t="s">
        <v>886</v>
      </c>
      <c r="AA50" t="s">
        <v>889</v>
      </c>
      <c r="AB50" t="s">
        <v>4734</v>
      </c>
      <c r="AC50" t="s">
        <v>4734</v>
      </c>
      <c r="AD50" s="131">
        <v>3990750</v>
      </c>
      <c r="AE50" s="131">
        <v>1</v>
      </c>
      <c r="AF50" s="131">
        <v>105.49</v>
      </c>
      <c r="AG50" s="131">
        <v>4209.8419999999996</v>
      </c>
      <c r="AJ50" s="109" t="s">
        <v>15</v>
      </c>
      <c r="AK50" s="132">
        <v>0.25125999999999998</v>
      </c>
      <c r="AL50" s="132">
        <v>2.2899999999999999E-3</v>
      </c>
    </row>
    <row r="51" spans="1:38">
      <c r="A51" t="s">
        <v>1213</v>
      </c>
      <c r="B51" t="s">
        <v>1238</v>
      </c>
      <c r="C51" t="s">
        <v>4781</v>
      </c>
      <c r="D51" t="s">
        <v>4782</v>
      </c>
      <c r="E51" t="s">
        <v>309</v>
      </c>
      <c r="F51" t="s">
        <v>4783</v>
      </c>
      <c r="G51" t="s">
        <v>4784</v>
      </c>
      <c r="H51" t="s">
        <v>321</v>
      </c>
      <c r="I51" t="s">
        <v>951</v>
      </c>
      <c r="J51" t="s">
        <v>204</v>
      </c>
      <c r="K51" t="s">
        <v>204</v>
      </c>
      <c r="L51" s="109" t="s">
        <v>326</v>
      </c>
      <c r="M51" t="s">
        <v>451</v>
      </c>
      <c r="N51" t="s">
        <v>339</v>
      </c>
      <c r="O51" t="s">
        <v>4833</v>
      </c>
      <c r="P51" t="s">
        <v>1578</v>
      </c>
      <c r="Q51" t="s">
        <v>415</v>
      </c>
      <c r="R51" t="s">
        <v>407</v>
      </c>
      <c r="S51" t="s">
        <v>1212</v>
      </c>
      <c r="T51" s="131">
        <v>2.0499999999999998</v>
      </c>
      <c r="U51" t="s">
        <v>1691</v>
      </c>
      <c r="V51" s="132">
        <v>5.4300000000000001E-2</v>
      </c>
      <c r="W51" s="132">
        <v>3.739E-2</v>
      </c>
      <c r="X51" t="s">
        <v>412</v>
      </c>
      <c r="Y51" t="s">
        <v>339</v>
      </c>
      <c r="Z51" t="s">
        <v>886</v>
      </c>
      <c r="AA51" t="s">
        <v>889</v>
      </c>
      <c r="AB51" t="s">
        <v>4734</v>
      </c>
      <c r="AC51" t="s">
        <v>4734</v>
      </c>
      <c r="AD51" s="131">
        <v>3539146.61</v>
      </c>
      <c r="AE51" s="131">
        <v>1</v>
      </c>
      <c r="AF51" s="131">
        <v>97.83</v>
      </c>
      <c r="AG51" s="131">
        <v>3462.3470000000002</v>
      </c>
      <c r="AJ51" s="109" t="s">
        <v>15</v>
      </c>
      <c r="AK51" s="132">
        <v>0.20663999999999999</v>
      </c>
      <c r="AL51" s="132">
        <v>1.8799999999999999E-3</v>
      </c>
    </row>
    <row r="52" spans="1:38">
      <c r="A52" t="s">
        <v>1213</v>
      </c>
      <c r="B52" t="s">
        <v>1238</v>
      </c>
      <c r="C52" t="s">
        <v>4834</v>
      </c>
      <c r="D52" t="s">
        <v>4835</v>
      </c>
      <c r="E52" t="s">
        <v>309</v>
      </c>
      <c r="F52" t="s">
        <v>4836</v>
      </c>
      <c r="G52" t="s">
        <v>4837</v>
      </c>
      <c r="H52" t="s">
        <v>321</v>
      </c>
      <c r="I52" t="s">
        <v>951</v>
      </c>
      <c r="J52" t="s">
        <v>204</v>
      </c>
      <c r="K52" t="s">
        <v>204</v>
      </c>
      <c r="L52" s="109" t="s">
        <v>326</v>
      </c>
      <c r="M52" t="s">
        <v>462</v>
      </c>
      <c r="N52" t="s">
        <v>339</v>
      </c>
      <c r="O52" t="s">
        <v>4838</v>
      </c>
      <c r="P52" t="s">
        <v>1599</v>
      </c>
      <c r="Q52" t="s">
        <v>415</v>
      </c>
      <c r="R52" t="s">
        <v>407</v>
      </c>
      <c r="S52" t="s">
        <v>1212</v>
      </c>
      <c r="T52" s="131">
        <v>1.38</v>
      </c>
      <c r="U52" t="s">
        <v>1840</v>
      </c>
      <c r="V52" s="132">
        <v>0.12640000000000001</v>
      </c>
      <c r="W52" s="132">
        <v>3.5029999999999999E-2</v>
      </c>
      <c r="X52" t="s">
        <v>412</v>
      </c>
      <c r="Y52" t="s">
        <v>339</v>
      </c>
      <c r="Z52" t="s">
        <v>886</v>
      </c>
      <c r="AA52" t="s">
        <v>889</v>
      </c>
      <c r="AB52" t="s">
        <v>4734</v>
      </c>
      <c r="AC52" t="s">
        <v>4734</v>
      </c>
      <c r="AD52" s="131">
        <v>1645200</v>
      </c>
      <c r="AE52" s="131">
        <v>1</v>
      </c>
      <c r="AF52" s="131">
        <v>98.34</v>
      </c>
      <c r="AG52" s="131">
        <v>1617.89</v>
      </c>
      <c r="AJ52" s="109" t="s">
        <v>15</v>
      </c>
      <c r="AK52" s="132">
        <v>9.6560000000000007E-2</v>
      </c>
      <c r="AL52" s="132">
        <v>8.8000000000000003E-4</v>
      </c>
    </row>
    <row r="53" spans="1:38">
      <c r="A53" t="s">
        <v>1213</v>
      </c>
      <c r="B53" t="s">
        <v>1238</v>
      </c>
      <c r="C53" t="s">
        <v>4839</v>
      </c>
      <c r="D53" t="s">
        <v>4840</v>
      </c>
      <c r="E53" t="s">
        <v>80</v>
      </c>
      <c r="F53" t="s">
        <v>4841</v>
      </c>
      <c r="G53" t="s">
        <v>4842</v>
      </c>
      <c r="H53" t="s">
        <v>321</v>
      </c>
      <c r="I53" t="s">
        <v>754</v>
      </c>
      <c r="J53" t="s">
        <v>204</v>
      </c>
      <c r="K53" t="s">
        <v>204</v>
      </c>
      <c r="L53" t="s">
        <v>314</v>
      </c>
      <c r="M53" t="s">
        <v>464</v>
      </c>
      <c r="N53" t="s">
        <v>339</v>
      </c>
      <c r="O53" t="s">
        <v>4843</v>
      </c>
      <c r="Q53" t="s">
        <v>410</v>
      </c>
      <c r="R53" t="s">
        <v>410</v>
      </c>
      <c r="S53" t="s">
        <v>1212</v>
      </c>
      <c r="T53" s="131">
        <v>6.32</v>
      </c>
      <c r="U53" t="s">
        <v>4844</v>
      </c>
      <c r="V53" s="132">
        <v>0</v>
      </c>
      <c r="W53" s="132">
        <v>0.08</v>
      </c>
      <c r="X53" t="s">
        <v>412</v>
      </c>
      <c r="Y53" t="s">
        <v>339</v>
      </c>
      <c r="Z53" t="s">
        <v>886</v>
      </c>
      <c r="AA53" t="s">
        <v>889</v>
      </c>
      <c r="AB53" t="s">
        <v>4845</v>
      </c>
      <c r="AC53" t="s">
        <v>4845</v>
      </c>
      <c r="AD53" s="131">
        <v>2815079.1</v>
      </c>
      <c r="AE53" s="131">
        <v>1</v>
      </c>
      <c r="AF53" s="131">
        <v>0</v>
      </c>
      <c r="AG53" s="131">
        <v>0</v>
      </c>
      <c r="AJ53" s="109" t="s">
        <v>15</v>
      </c>
      <c r="AK53" s="132">
        <v>0</v>
      </c>
      <c r="AL53" s="132">
        <v>0</v>
      </c>
    </row>
    <row r="54" spans="1:38">
      <c r="A54" t="s">
        <v>1213</v>
      </c>
      <c r="B54" t="s">
        <v>1238</v>
      </c>
      <c r="C54" t="s">
        <v>4846</v>
      </c>
      <c r="D54" t="s">
        <v>4847</v>
      </c>
      <c r="E54" t="s">
        <v>80</v>
      </c>
      <c r="F54" t="s">
        <v>4848</v>
      </c>
      <c r="G54" t="s">
        <v>4849</v>
      </c>
      <c r="H54" t="s">
        <v>321</v>
      </c>
      <c r="I54" t="s">
        <v>754</v>
      </c>
      <c r="J54" t="s">
        <v>204</v>
      </c>
      <c r="K54" t="s">
        <v>204</v>
      </c>
      <c r="L54" t="s">
        <v>314</v>
      </c>
      <c r="M54" t="s">
        <v>451</v>
      </c>
      <c r="N54" t="s">
        <v>339</v>
      </c>
      <c r="O54" t="s">
        <v>4850</v>
      </c>
      <c r="Q54" t="s">
        <v>410</v>
      </c>
      <c r="R54" t="s">
        <v>410</v>
      </c>
      <c r="S54" t="s">
        <v>1212</v>
      </c>
      <c r="T54" s="131">
        <v>1.444</v>
      </c>
      <c r="U54" t="s">
        <v>4851</v>
      </c>
      <c r="V54" s="132">
        <v>0</v>
      </c>
      <c r="W54" s="132">
        <v>7.4499999999999997E-2</v>
      </c>
      <c r="X54" t="s">
        <v>412</v>
      </c>
      <c r="Y54" t="s">
        <v>339</v>
      </c>
      <c r="Z54" t="s">
        <v>886</v>
      </c>
      <c r="AA54" t="s">
        <v>889</v>
      </c>
      <c r="AB54" t="s">
        <v>4852</v>
      </c>
      <c r="AC54" t="s">
        <v>4852</v>
      </c>
      <c r="AD54" s="131">
        <v>608840</v>
      </c>
      <c r="AE54" s="131">
        <v>1</v>
      </c>
      <c r="AF54" s="131">
        <v>0</v>
      </c>
      <c r="AG54" s="131">
        <v>0</v>
      </c>
      <c r="AJ54" s="109" t="s">
        <v>15</v>
      </c>
      <c r="AK54" s="132">
        <v>0</v>
      </c>
      <c r="AL54" s="132">
        <v>0</v>
      </c>
    </row>
    <row r="55" spans="1:38">
      <c r="A55" t="s">
        <v>1213</v>
      </c>
      <c r="B55" t="s">
        <v>1238</v>
      </c>
      <c r="C55" t="s">
        <v>4846</v>
      </c>
      <c r="D55" t="s">
        <v>4847</v>
      </c>
      <c r="E55" t="s">
        <v>80</v>
      </c>
      <c r="F55" t="s">
        <v>4853</v>
      </c>
      <c r="G55" t="s">
        <v>4854</v>
      </c>
      <c r="H55" t="s">
        <v>321</v>
      </c>
      <c r="I55" t="s">
        <v>754</v>
      </c>
      <c r="J55" t="s">
        <v>204</v>
      </c>
      <c r="K55" t="s">
        <v>204</v>
      </c>
      <c r="L55" t="s">
        <v>314</v>
      </c>
      <c r="M55" t="s">
        <v>451</v>
      </c>
      <c r="N55" t="s">
        <v>339</v>
      </c>
      <c r="O55" t="s">
        <v>4855</v>
      </c>
      <c r="Q55" t="s">
        <v>410</v>
      </c>
      <c r="R55" t="s">
        <v>410</v>
      </c>
      <c r="S55" t="s">
        <v>1212</v>
      </c>
      <c r="T55" s="131">
        <v>2.15</v>
      </c>
      <c r="U55" t="s">
        <v>4856</v>
      </c>
      <c r="V55" s="132">
        <v>0</v>
      </c>
      <c r="W55" s="132">
        <v>8.6010000000000003E-2</v>
      </c>
      <c r="X55" t="s">
        <v>412</v>
      </c>
      <c r="Y55" t="s">
        <v>339</v>
      </c>
      <c r="Z55" t="s">
        <v>886</v>
      </c>
      <c r="AA55" t="s">
        <v>889</v>
      </c>
      <c r="AB55" t="s">
        <v>4857</v>
      </c>
      <c r="AC55" t="s">
        <v>4857</v>
      </c>
      <c r="AD55" s="131">
        <v>475854.14</v>
      </c>
      <c r="AE55" s="131">
        <v>1</v>
      </c>
      <c r="AF55" s="131">
        <v>0</v>
      </c>
      <c r="AG55" s="131">
        <v>0</v>
      </c>
      <c r="AJ55" s="109" t="s">
        <v>15</v>
      </c>
      <c r="AK55" s="132">
        <v>0</v>
      </c>
      <c r="AL55" s="132">
        <v>0</v>
      </c>
    </row>
    <row r="56" spans="1:38">
      <c r="A56" t="s">
        <v>1213</v>
      </c>
      <c r="B56" t="s">
        <v>1238</v>
      </c>
      <c r="C56" t="s">
        <v>4858</v>
      </c>
      <c r="D56" t="s">
        <v>4859</v>
      </c>
      <c r="E56" t="s">
        <v>309</v>
      </c>
      <c r="F56" t="s">
        <v>4860</v>
      </c>
      <c r="G56" t="s">
        <v>4861</v>
      </c>
      <c r="H56" t="s">
        <v>321</v>
      </c>
      <c r="I56" t="s">
        <v>754</v>
      </c>
      <c r="J56" t="s">
        <v>204</v>
      </c>
      <c r="K56" t="s">
        <v>204</v>
      </c>
      <c r="L56" t="s">
        <v>314</v>
      </c>
      <c r="M56" t="s">
        <v>477</v>
      </c>
      <c r="N56" t="s">
        <v>339</v>
      </c>
      <c r="O56" t="s">
        <v>4862</v>
      </c>
      <c r="Q56" t="s">
        <v>410</v>
      </c>
      <c r="R56" t="s">
        <v>410</v>
      </c>
      <c r="S56" t="s">
        <v>1212</v>
      </c>
      <c r="U56" t="s">
        <v>4863</v>
      </c>
      <c r="W56" s="132">
        <v>10</v>
      </c>
      <c r="X56" t="s">
        <v>412</v>
      </c>
      <c r="Y56" t="s">
        <v>339</v>
      </c>
      <c r="Z56" t="s">
        <v>886</v>
      </c>
      <c r="AA56" t="s">
        <v>889</v>
      </c>
      <c r="AB56" t="s">
        <v>4852</v>
      </c>
      <c r="AC56" t="s">
        <v>4852</v>
      </c>
      <c r="AD56" s="131">
        <v>44576.85</v>
      </c>
      <c r="AE56" s="131">
        <v>1</v>
      </c>
      <c r="AF56" s="131">
        <v>0</v>
      </c>
      <c r="AG56" s="131">
        <v>0</v>
      </c>
      <c r="AJ56" s="109" t="s">
        <v>15</v>
      </c>
      <c r="AK56" s="132">
        <v>0</v>
      </c>
      <c r="AL56" s="132">
        <v>0</v>
      </c>
    </row>
    <row r="57" spans="1:38">
      <c r="A57" t="s">
        <v>1213</v>
      </c>
      <c r="B57" t="s">
        <v>1238</v>
      </c>
      <c r="C57" t="s">
        <v>1547</v>
      </c>
      <c r="D57" t="s">
        <v>1548</v>
      </c>
      <c r="E57" t="s">
        <v>309</v>
      </c>
      <c r="F57" t="s">
        <v>4864</v>
      </c>
      <c r="G57" t="s">
        <v>4865</v>
      </c>
      <c r="H57" t="s">
        <v>312</v>
      </c>
      <c r="I57" t="s">
        <v>754</v>
      </c>
      <c r="J57" t="s">
        <v>204</v>
      </c>
      <c r="K57" t="s">
        <v>204</v>
      </c>
      <c r="L57" s="109" t="s">
        <v>326</v>
      </c>
      <c r="M57" t="s">
        <v>448</v>
      </c>
      <c r="N57" t="s">
        <v>339</v>
      </c>
      <c r="O57" t="s">
        <v>4866</v>
      </c>
      <c r="P57" t="s">
        <v>1872</v>
      </c>
      <c r="Q57" t="s">
        <v>413</v>
      </c>
      <c r="R57" t="s">
        <v>407</v>
      </c>
      <c r="S57" t="s">
        <v>1212</v>
      </c>
      <c r="T57" s="2">
        <v>1.01</v>
      </c>
      <c r="U57" t="s">
        <v>2932</v>
      </c>
      <c r="V57" s="2">
        <v>2.02</v>
      </c>
      <c r="W57" s="132">
        <v>6.6000000000000003E-2</v>
      </c>
      <c r="X57" t="s">
        <v>412</v>
      </c>
      <c r="Y57" t="s">
        <v>339</v>
      </c>
      <c r="Z57" t="s">
        <v>886</v>
      </c>
      <c r="AA57" t="s">
        <v>889</v>
      </c>
      <c r="AB57" t="s">
        <v>4734</v>
      </c>
      <c r="AC57" t="s">
        <v>4734</v>
      </c>
      <c r="AD57" s="131">
        <v>300000</v>
      </c>
      <c r="AE57" s="131">
        <v>1</v>
      </c>
      <c r="AF57" s="131">
        <v>156.38</v>
      </c>
      <c r="AG57" s="131">
        <v>469.14</v>
      </c>
      <c r="AJ57" s="109" t="s">
        <v>15</v>
      </c>
      <c r="AK57" s="132">
        <v>2.8000000000000001E-2</v>
      </c>
      <c r="AL57" s="132">
        <v>2.5000000000000001E-4</v>
      </c>
    </row>
    <row r="58" spans="1:38">
      <c r="A58" t="s">
        <v>1213</v>
      </c>
      <c r="B58" t="s">
        <v>1238</v>
      </c>
      <c r="C58" t="s">
        <v>4846</v>
      </c>
      <c r="D58" t="s">
        <v>4847</v>
      </c>
      <c r="E58" t="s">
        <v>80</v>
      </c>
      <c r="F58" t="s">
        <v>4867</v>
      </c>
      <c r="G58" t="s">
        <v>4868</v>
      </c>
      <c r="H58" t="s">
        <v>312</v>
      </c>
      <c r="I58" t="s">
        <v>754</v>
      </c>
      <c r="J58" t="s">
        <v>204</v>
      </c>
      <c r="K58" t="s">
        <v>204</v>
      </c>
      <c r="L58" t="s">
        <v>314</v>
      </c>
      <c r="M58" t="s">
        <v>451</v>
      </c>
      <c r="N58" t="s">
        <v>339</v>
      </c>
      <c r="Q58" t="s">
        <v>410</v>
      </c>
      <c r="R58" t="s">
        <v>410</v>
      </c>
      <c r="S58" t="s">
        <v>1212</v>
      </c>
      <c r="U58" t="s">
        <v>4856</v>
      </c>
      <c r="W58" s="132">
        <v>7.4999999999999997E-2</v>
      </c>
      <c r="X58" t="s">
        <v>412</v>
      </c>
      <c r="Y58" t="s">
        <v>338</v>
      </c>
      <c r="Z58" t="s">
        <v>314</v>
      </c>
      <c r="AA58" t="s">
        <v>889</v>
      </c>
      <c r="AB58" t="s">
        <v>4857</v>
      </c>
      <c r="AC58" t="s">
        <v>4857</v>
      </c>
      <c r="AD58" s="131">
        <v>158617.87</v>
      </c>
      <c r="AE58" s="131">
        <v>1</v>
      </c>
      <c r="AF58" s="131">
        <v>0</v>
      </c>
      <c r="AG58" s="131">
        <v>0</v>
      </c>
      <c r="AJ58" s="109" t="s">
        <v>15</v>
      </c>
      <c r="AK58" s="132">
        <v>0</v>
      </c>
      <c r="AL58" s="132">
        <v>0</v>
      </c>
    </row>
    <row r="59" spans="1:38">
      <c r="A59" t="s">
        <v>1213</v>
      </c>
      <c r="B59" t="s">
        <v>1241</v>
      </c>
      <c r="C59" t="s">
        <v>4781</v>
      </c>
      <c r="D59" t="s">
        <v>4782</v>
      </c>
      <c r="E59" t="s">
        <v>309</v>
      </c>
      <c r="F59" t="s">
        <v>4783</v>
      </c>
      <c r="G59" t="s">
        <v>4784</v>
      </c>
      <c r="H59" t="s">
        <v>321</v>
      </c>
      <c r="I59" t="s">
        <v>951</v>
      </c>
      <c r="J59" t="s">
        <v>204</v>
      </c>
      <c r="K59" t="s">
        <v>204</v>
      </c>
      <c r="L59" s="109" t="s">
        <v>326</v>
      </c>
      <c r="M59" t="s">
        <v>451</v>
      </c>
      <c r="N59" t="s">
        <v>339</v>
      </c>
      <c r="O59" t="s">
        <v>4833</v>
      </c>
      <c r="P59" t="s">
        <v>1578</v>
      </c>
      <c r="Q59" t="s">
        <v>415</v>
      </c>
      <c r="R59" t="s">
        <v>407</v>
      </c>
      <c r="S59" t="s">
        <v>1212</v>
      </c>
      <c r="T59" s="131">
        <v>2.0499999999999998</v>
      </c>
      <c r="U59" t="s">
        <v>1691</v>
      </c>
      <c r="V59" s="132">
        <v>5.4300000000000001E-2</v>
      </c>
      <c r="W59" s="132">
        <v>3.739E-2</v>
      </c>
      <c r="X59" t="s">
        <v>412</v>
      </c>
      <c r="Y59" t="s">
        <v>339</v>
      </c>
      <c r="Z59" t="s">
        <v>886</v>
      </c>
      <c r="AA59" t="s">
        <v>889</v>
      </c>
      <c r="AB59" t="s">
        <v>4734</v>
      </c>
      <c r="AC59" t="s">
        <v>4734</v>
      </c>
      <c r="AD59" s="131">
        <v>564964.69999999995</v>
      </c>
      <c r="AE59" s="131">
        <v>1</v>
      </c>
      <c r="AF59" s="131">
        <v>97.83</v>
      </c>
      <c r="AG59" s="131">
        <v>552.70500000000004</v>
      </c>
      <c r="AJ59" s="109" t="s">
        <v>15</v>
      </c>
      <c r="AK59" s="132">
        <v>0.65153000000000005</v>
      </c>
      <c r="AL59" s="132">
        <v>1.5200000000000001E-3</v>
      </c>
    </row>
    <row r="60" spans="1:38">
      <c r="A60" t="s">
        <v>1213</v>
      </c>
      <c r="B60" t="s">
        <v>1241</v>
      </c>
      <c r="C60" t="s">
        <v>4834</v>
      </c>
      <c r="D60" t="s">
        <v>4835</v>
      </c>
      <c r="E60" t="s">
        <v>309</v>
      </c>
      <c r="F60" t="s">
        <v>4836</v>
      </c>
      <c r="G60" t="s">
        <v>4837</v>
      </c>
      <c r="H60" t="s">
        <v>321</v>
      </c>
      <c r="I60" t="s">
        <v>951</v>
      </c>
      <c r="J60" t="s">
        <v>204</v>
      </c>
      <c r="K60" t="s">
        <v>204</v>
      </c>
      <c r="L60" s="109" t="s">
        <v>326</v>
      </c>
      <c r="M60" t="s">
        <v>462</v>
      </c>
      <c r="N60" t="s">
        <v>339</v>
      </c>
      <c r="O60" t="s">
        <v>4838</v>
      </c>
      <c r="P60" t="s">
        <v>1599</v>
      </c>
      <c r="Q60" t="s">
        <v>415</v>
      </c>
      <c r="R60" t="s">
        <v>407</v>
      </c>
      <c r="S60" t="s">
        <v>1212</v>
      </c>
      <c r="T60" s="131">
        <v>1.38</v>
      </c>
      <c r="U60" t="s">
        <v>1840</v>
      </c>
      <c r="V60" s="132">
        <v>0.12640000000000001</v>
      </c>
      <c r="W60" s="132">
        <v>3.5029999999999999E-2</v>
      </c>
      <c r="X60" t="s">
        <v>412</v>
      </c>
      <c r="Y60" t="s">
        <v>339</v>
      </c>
      <c r="Z60" t="s">
        <v>886</v>
      </c>
      <c r="AA60" t="s">
        <v>889</v>
      </c>
      <c r="AB60" t="s">
        <v>4734</v>
      </c>
      <c r="AC60" t="s">
        <v>4734</v>
      </c>
      <c r="AD60" s="131">
        <v>300600</v>
      </c>
      <c r="AE60" s="131">
        <v>1</v>
      </c>
      <c r="AF60" s="131">
        <v>98.34</v>
      </c>
      <c r="AG60" s="131">
        <v>295.61</v>
      </c>
      <c r="AJ60" s="109" t="s">
        <v>15</v>
      </c>
      <c r="AK60" s="132">
        <v>0.34847</v>
      </c>
      <c r="AL60" s="132">
        <v>8.0999999999999996E-4</v>
      </c>
    </row>
    <row r="61" spans="1:38">
      <c r="A61" t="s">
        <v>1213</v>
      </c>
      <c r="B61" t="s">
        <v>1243</v>
      </c>
      <c r="C61" t="s">
        <v>1547</v>
      </c>
      <c r="D61" t="s">
        <v>1548</v>
      </c>
      <c r="E61" t="s">
        <v>309</v>
      </c>
      <c r="F61" t="s">
        <v>4812</v>
      </c>
      <c r="G61" t="s">
        <v>4813</v>
      </c>
      <c r="H61" t="s">
        <v>321</v>
      </c>
      <c r="I61" t="s">
        <v>754</v>
      </c>
      <c r="J61" t="s">
        <v>204</v>
      </c>
      <c r="K61" t="s">
        <v>204</v>
      </c>
      <c r="L61" s="109" t="s">
        <v>326</v>
      </c>
      <c r="M61" t="s">
        <v>448</v>
      </c>
      <c r="N61" t="s">
        <v>339</v>
      </c>
      <c r="O61" t="s">
        <v>4814</v>
      </c>
      <c r="Q61" t="s">
        <v>410</v>
      </c>
      <c r="R61" t="s">
        <v>410</v>
      </c>
      <c r="S61" t="s">
        <v>1212</v>
      </c>
      <c r="T61" s="131">
        <v>4.37</v>
      </c>
      <c r="U61" t="s">
        <v>4815</v>
      </c>
      <c r="V61" s="132">
        <v>3.7699999999999997E-2</v>
      </c>
      <c r="W61" s="132">
        <v>3.0460000000000001E-2</v>
      </c>
      <c r="X61" t="s">
        <v>412</v>
      </c>
      <c r="Y61" t="s">
        <v>339</v>
      </c>
      <c r="Z61" t="s">
        <v>886</v>
      </c>
      <c r="AA61" t="s">
        <v>889</v>
      </c>
      <c r="AB61" t="s">
        <v>4734</v>
      </c>
      <c r="AC61" t="s">
        <v>4734</v>
      </c>
      <c r="AD61" s="131">
        <v>16163000</v>
      </c>
      <c r="AE61" s="131">
        <v>1</v>
      </c>
      <c r="AF61" s="131">
        <v>100.88</v>
      </c>
      <c r="AG61" s="131">
        <v>16305.234</v>
      </c>
      <c r="AJ61" s="109" t="s">
        <v>15</v>
      </c>
      <c r="AK61" s="132">
        <v>0.50402999999999998</v>
      </c>
      <c r="AL61" s="132">
        <v>3.5599999999999998E-3</v>
      </c>
    </row>
    <row r="62" spans="1:38">
      <c r="A62" t="s">
        <v>1213</v>
      </c>
      <c r="B62" t="s">
        <v>1243</v>
      </c>
      <c r="C62" t="s">
        <v>4828</v>
      </c>
      <c r="D62" t="s">
        <v>4829</v>
      </c>
      <c r="E62" t="s">
        <v>309</v>
      </c>
      <c r="F62" t="s">
        <v>4830</v>
      </c>
      <c r="G62" t="s">
        <v>4831</v>
      </c>
      <c r="H62" t="s">
        <v>321</v>
      </c>
      <c r="I62" t="s">
        <v>754</v>
      </c>
      <c r="J62" t="s">
        <v>204</v>
      </c>
      <c r="K62" t="s">
        <v>204</v>
      </c>
      <c r="L62" s="109" t="s">
        <v>326</v>
      </c>
      <c r="M62" t="s">
        <v>477</v>
      </c>
      <c r="N62" t="s">
        <v>339</v>
      </c>
      <c r="O62" t="s">
        <v>4832</v>
      </c>
      <c r="P62" t="s">
        <v>1551</v>
      </c>
      <c r="Q62" t="s">
        <v>413</v>
      </c>
      <c r="R62" t="s">
        <v>407</v>
      </c>
      <c r="S62" t="s">
        <v>1212</v>
      </c>
      <c r="T62" s="131">
        <v>3.02</v>
      </c>
      <c r="U62" t="s">
        <v>1665</v>
      </c>
      <c r="V62" s="132">
        <v>2.4899999999999999E-2</v>
      </c>
      <c r="W62" s="132">
        <v>3.5900000000000001E-2</v>
      </c>
      <c r="X62" t="s">
        <v>412</v>
      </c>
      <c r="Y62" t="s">
        <v>339</v>
      </c>
      <c r="Z62" t="s">
        <v>886</v>
      </c>
      <c r="AA62" t="s">
        <v>889</v>
      </c>
      <c r="AB62" t="s">
        <v>4734</v>
      </c>
      <c r="AC62" t="s">
        <v>4734</v>
      </c>
      <c r="AD62" s="131">
        <v>9463050</v>
      </c>
      <c r="AE62" s="131">
        <v>1</v>
      </c>
      <c r="AF62" s="131">
        <v>105.49</v>
      </c>
      <c r="AG62" s="131">
        <v>9982.5709999999999</v>
      </c>
      <c r="AJ62" s="109" t="s">
        <v>15</v>
      </c>
      <c r="AK62" s="132">
        <v>0.30858000000000002</v>
      </c>
      <c r="AL62" s="132">
        <v>2.1800000000000001E-3</v>
      </c>
    </row>
    <row r="63" spans="1:38">
      <c r="A63" t="s">
        <v>1213</v>
      </c>
      <c r="B63" t="s">
        <v>1243</v>
      </c>
      <c r="C63" t="s">
        <v>4781</v>
      </c>
      <c r="D63" t="s">
        <v>4782</v>
      </c>
      <c r="E63" t="s">
        <v>309</v>
      </c>
      <c r="F63" t="s">
        <v>4783</v>
      </c>
      <c r="G63" t="s">
        <v>4784</v>
      </c>
      <c r="H63" t="s">
        <v>321</v>
      </c>
      <c r="I63" t="s">
        <v>951</v>
      </c>
      <c r="J63" t="s">
        <v>204</v>
      </c>
      <c r="K63" t="s">
        <v>204</v>
      </c>
      <c r="L63" s="109" t="s">
        <v>326</v>
      </c>
      <c r="M63" t="s">
        <v>451</v>
      </c>
      <c r="N63" t="s">
        <v>339</v>
      </c>
      <c r="O63" t="s">
        <v>4833</v>
      </c>
      <c r="P63" t="s">
        <v>1578</v>
      </c>
      <c r="Q63" t="s">
        <v>415</v>
      </c>
      <c r="R63" t="s">
        <v>407</v>
      </c>
      <c r="S63" t="s">
        <v>1212</v>
      </c>
      <c r="T63" s="131">
        <v>2.0499999999999998</v>
      </c>
      <c r="U63" t="s">
        <v>1691</v>
      </c>
      <c r="V63" s="132">
        <v>5.4300000000000001E-2</v>
      </c>
      <c r="W63" s="132">
        <v>3.739E-2</v>
      </c>
      <c r="X63" t="s">
        <v>412</v>
      </c>
      <c r="Y63" t="s">
        <v>339</v>
      </c>
      <c r="Z63" t="s">
        <v>886</v>
      </c>
      <c r="AA63" t="s">
        <v>889</v>
      </c>
      <c r="AB63" t="s">
        <v>4734</v>
      </c>
      <c r="AC63" t="s">
        <v>4734</v>
      </c>
      <c r="AD63" s="131">
        <v>4227494.41</v>
      </c>
      <c r="AE63" s="131">
        <v>1</v>
      </c>
      <c r="AF63" s="131">
        <v>97.83</v>
      </c>
      <c r="AG63" s="131">
        <v>4135.7579999999998</v>
      </c>
      <c r="AJ63" s="109" t="s">
        <v>15</v>
      </c>
      <c r="AK63" s="132">
        <v>0.12784000000000001</v>
      </c>
      <c r="AL63" s="132">
        <v>8.9999999999999998E-4</v>
      </c>
    </row>
    <row r="64" spans="1:38">
      <c r="A64" t="s">
        <v>1213</v>
      </c>
      <c r="B64" t="s">
        <v>1243</v>
      </c>
      <c r="C64" t="s">
        <v>4834</v>
      </c>
      <c r="D64" t="s">
        <v>4835</v>
      </c>
      <c r="E64" t="s">
        <v>309</v>
      </c>
      <c r="F64" t="s">
        <v>4836</v>
      </c>
      <c r="G64" t="s">
        <v>4837</v>
      </c>
      <c r="H64" t="s">
        <v>321</v>
      </c>
      <c r="I64" t="s">
        <v>951</v>
      </c>
      <c r="J64" t="s">
        <v>204</v>
      </c>
      <c r="K64" t="s">
        <v>204</v>
      </c>
      <c r="L64" s="109" t="s">
        <v>326</v>
      </c>
      <c r="M64" t="s">
        <v>462</v>
      </c>
      <c r="N64" t="s">
        <v>339</v>
      </c>
      <c r="O64" t="s">
        <v>4838</v>
      </c>
      <c r="P64" t="s">
        <v>1599</v>
      </c>
      <c r="Q64" t="s">
        <v>415</v>
      </c>
      <c r="R64" t="s">
        <v>407</v>
      </c>
      <c r="S64" t="s">
        <v>1212</v>
      </c>
      <c r="T64" s="131">
        <v>1.38</v>
      </c>
      <c r="U64" t="s">
        <v>1840</v>
      </c>
      <c r="V64" s="132">
        <v>0.12640000000000001</v>
      </c>
      <c r="W64" s="132">
        <v>3.5029999999999999E-2</v>
      </c>
      <c r="X64" t="s">
        <v>412</v>
      </c>
      <c r="Y64" t="s">
        <v>339</v>
      </c>
      <c r="Z64" t="s">
        <v>886</v>
      </c>
      <c r="AA64" t="s">
        <v>889</v>
      </c>
      <c r="AB64" t="s">
        <v>4734</v>
      </c>
      <c r="AC64" t="s">
        <v>4734</v>
      </c>
      <c r="AD64" s="131">
        <v>1959000</v>
      </c>
      <c r="AE64" s="131">
        <v>1</v>
      </c>
      <c r="AF64" s="131">
        <v>98.34</v>
      </c>
      <c r="AG64" s="131">
        <v>1926.481</v>
      </c>
      <c r="AJ64" s="109" t="s">
        <v>15</v>
      </c>
      <c r="AK64" s="132">
        <v>5.9549999999999999E-2</v>
      </c>
      <c r="AL64" s="132">
        <v>4.2000000000000002E-4</v>
      </c>
    </row>
    <row r="65" spans="1:38">
      <c r="A65" t="s">
        <v>1213</v>
      </c>
      <c r="B65" t="s">
        <v>1247</v>
      </c>
      <c r="C65" t="s">
        <v>2369</v>
      </c>
      <c r="D65" t="s">
        <v>2370</v>
      </c>
      <c r="E65" t="s">
        <v>309</v>
      </c>
      <c r="F65" t="s">
        <v>4869</v>
      </c>
      <c r="G65" t="s">
        <v>4870</v>
      </c>
      <c r="H65" t="s">
        <v>321</v>
      </c>
      <c r="I65" t="s">
        <v>754</v>
      </c>
      <c r="J65" t="s">
        <v>204</v>
      </c>
      <c r="K65" t="s">
        <v>204</v>
      </c>
      <c r="L65" s="109" t="s">
        <v>326</v>
      </c>
      <c r="M65" t="s">
        <v>477</v>
      </c>
      <c r="N65" t="s">
        <v>339</v>
      </c>
      <c r="O65" t="s">
        <v>4871</v>
      </c>
      <c r="P65" t="s">
        <v>1211</v>
      </c>
      <c r="Q65" t="s">
        <v>413</v>
      </c>
      <c r="R65" t="s">
        <v>407</v>
      </c>
      <c r="S65" t="s">
        <v>1212</v>
      </c>
      <c r="T65" s="131">
        <v>9.32</v>
      </c>
      <c r="U65" t="s">
        <v>4872</v>
      </c>
      <c r="V65" s="132">
        <v>3.2099999999999997E-2</v>
      </c>
      <c r="W65" s="132">
        <v>2.341E-2</v>
      </c>
      <c r="X65" t="s">
        <v>412</v>
      </c>
      <c r="Y65" t="s">
        <v>339</v>
      </c>
      <c r="Z65" t="s">
        <v>886</v>
      </c>
      <c r="AA65" t="s">
        <v>889</v>
      </c>
      <c r="AB65" t="s">
        <v>4734</v>
      </c>
      <c r="AC65" t="s">
        <v>4734</v>
      </c>
      <c r="AD65" s="131">
        <v>738461.7</v>
      </c>
      <c r="AE65" s="131">
        <v>1</v>
      </c>
      <c r="AF65" s="131">
        <v>132.43</v>
      </c>
      <c r="AG65" s="131">
        <v>977.94500000000005</v>
      </c>
      <c r="AJ65" s="109" t="s">
        <v>15</v>
      </c>
      <c r="AK65" s="132">
        <v>0.31902000000000003</v>
      </c>
      <c r="AL65" s="132">
        <v>3.3E-3</v>
      </c>
    </row>
    <row r="66" spans="1:38">
      <c r="A66" t="s">
        <v>1213</v>
      </c>
      <c r="B66" t="s">
        <v>1247</v>
      </c>
      <c r="C66" t="s">
        <v>4873</v>
      </c>
      <c r="D66" t="s">
        <v>4874</v>
      </c>
      <c r="E66" t="s">
        <v>309</v>
      </c>
      <c r="F66" t="s">
        <v>4875</v>
      </c>
      <c r="G66" t="s">
        <v>4876</v>
      </c>
      <c r="H66" t="s">
        <v>321</v>
      </c>
      <c r="I66" t="s">
        <v>754</v>
      </c>
      <c r="J66" t="s">
        <v>204</v>
      </c>
      <c r="K66" t="s">
        <v>204</v>
      </c>
      <c r="L66" s="109" t="s">
        <v>326</v>
      </c>
      <c r="M66" t="s">
        <v>477</v>
      </c>
      <c r="N66" t="s">
        <v>339</v>
      </c>
      <c r="O66" t="s">
        <v>4877</v>
      </c>
      <c r="P66" t="s">
        <v>1235</v>
      </c>
      <c r="Q66" t="s">
        <v>415</v>
      </c>
      <c r="R66" t="s">
        <v>407</v>
      </c>
      <c r="S66" t="s">
        <v>1212</v>
      </c>
      <c r="T66" s="131">
        <v>3.95</v>
      </c>
      <c r="U66" t="s">
        <v>2297</v>
      </c>
      <c r="V66" s="132">
        <v>3.44E-2</v>
      </c>
      <c r="W66" s="132">
        <v>1.2E-2</v>
      </c>
      <c r="X66" t="s">
        <v>412</v>
      </c>
      <c r="Y66" t="s">
        <v>339</v>
      </c>
      <c r="Z66" t="s">
        <v>886</v>
      </c>
      <c r="AA66" t="s">
        <v>889</v>
      </c>
      <c r="AB66" t="s">
        <v>4734</v>
      </c>
      <c r="AC66" t="s">
        <v>4734</v>
      </c>
      <c r="AD66" s="131">
        <v>443094.75</v>
      </c>
      <c r="AE66" s="131">
        <v>1</v>
      </c>
      <c r="AF66" s="131">
        <v>104.08</v>
      </c>
      <c r="AG66" s="131">
        <v>461.173</v>
      </c>
      <c r="AJ66" s="109" t="s">
        <v>15</v>
      </c>
      <c r="AK66" s="132">
        <v>0.15043999999999999</v>
      </c>
      <c r="AL66" s="132">
        <v>1.56E-3</v>
      </c>
    </row>
    <row r="67" spans="1:38">
      <c r="A67" t="s">
        <v>1213</v>
      </c>
      <c r="B67" t="s">
        <v>1247</v>
      </c>
      <c r="C67" t="s">
        <v>4834</v>
      </c>
      <c r="D67" t="s">
        <v>4835</v>
      </c>
      <c r="E67" t="s">
        <v>309</v>
      </c>
      <c r="F67" t="s">
        <v>4836</v>
      </c>
      <c r="G67" t="s">
        <v>4837</v>
      </c>
      <c r="H67" t="s">
        <v>321</v>
      </c>
      <c r="I67" t="s">
        <v>951</v>
      </c>
      <c r="J67" t="s">
        <v>204</v>
      </c>
      <c r="K67" t="s">
        <v>204</v>
      </c>
      <c r="L67" s="109" t="s">
        <v>326</v>
      </c>
      <c r="M67" t="s">
        <v>462</v>
      </c>
      <c r="N67" t="s">
        <v>339</v>
      </c>
      <c r="O67" t="s">
        <v>4838</v>
      </c>
      <c r="P67" t="s">
        <v>1599</v>
      </c>
      <c r="Q67" t="s">
        <v>415</v>
      </c>
      <c r="R67" t="s">
        <v>407</v>
      </c>
      <c r="S67" t="s">
        <v>1212</v>
      </c>
      <c r="T67" s="131">
        <v>1.38</v>
      </c>
      <c r="U67" t="s">
        <v>1840</v>
      </c>
      <c r="V67" s="132">
        <v>0.12640000000000001</v>
      </c>
      <c r="W67" s="132">
        <v>3.5029999999999999E-2</v>
      </c>
      <c r="X67" t="s">
        <v>412</v>
      </c>
      <c r="Y67" t="s">
        <v>339</v>
      </c>
      <c r="Z67" t="s">
        <v>886</v>
      </c>
      <c r="AA67" t="s">
        <v>889</v>
      </c>
      <c r="AB67" t="s">
        <v>4734</v>
      </c>
      <c r="AC67" t="s">
        <v>4734</v>
      </c>
      <c r="AD67" s="131">
        <v>240000</v>
      </c>
      <c r="AE67" s="131">
        <v>1</v>
      </c>
      <c r="AF67" s="131">
        <v>98.34</v>
      </c>
      <c r="AG67" s="131">
        <v>236.01599999999999</v>
      </c>
      <c r="AJ67" s="109" t="s">
        <v>15</v>
      </c>
      <c r="AK67" s="132">
        <v>7.6990000000000003E-2</v>
      </c>
      <c r="AL67" s="132">
        <v>8.0000000000000004E-4</v>
      </c>
    </row>
    <row r="68" spans="1:38">
      <c r="A68" t="s">
        <v>1213</v>
      </c>
      <c r="B68" t="s">
        <v>1247</v>
      </c>
      <c r="C68" t="s">
        <v>3201</v>
      </c>
      <c r="D68" t="s">
        <v>3202</v>
      </c>
      <c r="E68" t="s">
        <v>309</v>
      </c>
      <c r="F68" t="s">
        <v>4796</v>
      </c>
      <c r="G68" t="s">
        <v>4797</v>
      </c>
      <c r="H68" t="s">
        <v>321</v>
      </c>
      <c r="I68" t="s">
        <v>951</v>
      </c>
      <c r="J68" t="s">
        <v>204</v>
      </c>
      <c r="K68" t="s">
        <v>204</v>
      </c>
      <c r="L68" s="109" t="s">
        <v>326</v>
      </c>
      <c r="M68" t="s">
        <v>441</v>
      </c>
      <c r="N68" t="s">
        <v>339</v>
      </c>
      <c r="O68" t="s">
        <v>4798</v>
      </c>
      <c r="P68" t="s">
        <v>1551</v>
      </c>
      <c r="Q68" t="s">
        <v>413</v>
      </c>
      <c r="R68" t="s">
        <v>407</v>
      </c>
      <c r="S68" t="s">
        <v>1212</v>
      </c>
      <c r="T68" s="131">
        <v>3.11</v>
      </c>
      <c r="U68" t="s">
        <v>4799</v>
      </c>
      <c r="V68" s="132">
        <v>6.3700000000000007E-2</v>
      </c>
      <c r="W68" s="132">
        <v>3.0110000000000001E-2</v>
      </c>
      <c r="X68" t="s">
        <v>412</v>
      </c>
      <c r="Y68" t="s">
        <v>339</v>
      </c>
      <c r="Z68" t="s">
        <v>886</v>
      </c>
      <c r="AA68" t="s">
        <v>889</v>
      </c>
      <c r="AB68" t="s">
        <v>4734</v>
      </c>
      <c r="AC68" t="s">
        <v>4734</v>
      </c>
      <c r="AD68" s="131">
        <v>210000</v>
      </c>
      <c r="AE68" s="131">
        <v>1</v>
      </c>
      <c r="AF68" s="131">
        <v>93.53</v>
      </c>
      <c r="AG68" s="131">
        <v>196.41300000000001</v>
      </c>
      <c r="AJ68" s="109" t="s">
        <v>15</v>
      </c>
      <c r="AK68" s="132">
        <v>6.4070000000000002E-2</v>
      </c>
      <c r="AL68" s="132">
        <v>6.6E-4</v>
      </c>
    </row>
    <row r="69" spans="1:38">
      <c r="A69" t="s">
        <v>1213</v>
      </c>
      <c r="B69" t="s">
        <v>1247</v>
      </c>
      <c r="C69" t="s">
        <v>4746</v>
      </c>
      <c r="D69" t="s">
        <v>4747</v>
      </c>
      <c r="E69" t="s">
        <v>309</v>
      </c>
      <c r="F69" t="s">
        <v>4748</v>
      </c>
      <c r="G69" t="s">
        <v>4749</v>
      </c>
      <c r="H69" t="s">
        <v>321</v>
      </c>
      <c r="I69" t="s">
        <v>754</v>
      </c>
      <c r="J69" t="s">
        <v>204</v>
      </c>
      <c r="K69" t="s">
        <v>204</v>
      </c>
      <c r="L69" s="109" t="s">
        <v>326</v>
      </c>
      <c r="M69" t="s">
        <v>464</v>
      </c>
      <c r="N69" t="s">
        <v>339</v>
      </c>
      <c r="O69" t="s">
        <v>4750</v>
      </c>
      <c r="P69" t="s">
        <v>1584</v>
      </c>
      <c r="Q69" t="s">
        <v>413</v>
      </c>
      <c r="R69" t="s">
        <v>407</v>
      </c>
      <c r="S69" t="s">
        <v>1212</v>
      </c>
      <c r="T69" s="131">
        <v>3.59</v>
      </c>
      <c r="U69" t="s">
        <v>1639</v>
      </c>
      <c r="V69" s="132">
        <v>3.4500000000000003E-2</v>
      </c>
      <c r="W69" s="132">
        <v>3.8679999999999999E-2</v>
      </c>
      <c r="X69" t="s">
        <v>412</v>
      </c>
      <c r="Y69" t="s">
        <v>339</v>
      </c>
      <c r="Z69" t="s">
        <v>886</v>
      </c>
      <c r="AA69" t="s">
        <v>889</v>
      </c>
      <c r="AB69" t="s">
        <v>4734</v>
      </c>
      <c r="AC69" t="s">
        <v>4734</v>
      </c>
      <c r="AD69" s="131">
        <v>150000</v>
      </c>
      <c r="AE69" s="131">
        <v>1</v>
      </c>
      <c r="AF69" s="131">
        <v>103.55</v>
      </c>
      <c r="AG69" s="131">
        <v>155.32499999999999</v>
      </c>
      <c r="AJ69" s="109" t="s">
        <v>15</v>
      </c>
      <c r="AK69" s="132">
        <v>5.067E-2</v>
      </c>
      <c r="AL69" s="132">
        <v>5.1999999999999995E-4</v>
      </c>
    </row>
    <row r="70" spans="1:38">
      <c r="A70" t="s">
        <v>1213</v>
      </c>
      <c r="B70" t="s">
        <v>1247</v>
      </c>
      <c r="C70" t="s">
        <v>4757</v>
      </c>
      <c r="D70" t="s">
        <v>4758</v>
      </c>
      <c r="E70" t="s">
        <v>309</v>
      </c>
      <c r="F70" t="s">
        <v>4805</v>
      </c>
      <c r="G70" t="s">
        <v>4806</v>
      </c>
      <c r="H70" t="s">
        <v>321</v>
      </c>
      <c r="I70" t="s">
        <v>951</v>
      </c>
      <c r="J70" t="s">
        <v>204</v>
      </c>
      <c r="K70" t="s">
        <v>204</v>
      </c>
      <c r="L70" s="109" t="s">
        <v>326</v>
      </c>
      <c r="M70" t="s">
        <v>446</v>
      </c>
      <c r="N70" t="s">
        <v>339</v>
      </c>
      <c r="O70" t="s">
        <v>4761</v>
      </c>
      <c r="P70" t="s">
        <v>1235</v>
      </c>
      <c r="Q70" t="s">
        <v>415</v>
      </c>
      <c r="R70" t="s">
        <v>407</v>
      </c>
      <c r="S70" t="s">
        <v>1212</v>
      </c>
      <c r="T70" s="131">
        <v>4.49</v>
      </c>
      <c r="U70" t="s">
        <v>4765</v>
      </c>
      <c r="V70" s="132">
        <v>5.33E-2</v>
      </c>
      <c r="W70" s="132">
        <v>1.0279999999999999E-2</v>
      </c>
      <c r="X70" t="s">
        <v>412</v>
      </c>
      <c r="Y70" t="s">
        <v>339</v>
      </c>
      <c r="Z70" t="s">
        <v>886</v>
      </c>
      <c r="AA70" t="s">
        <v>889</v>
      </c>
      <c r="AB70" t="s">
        <v>4734</v>
      </c>
      <c r="AC70" t="s">
        <v>4734</v>
      </c>
      <c r="AD70" s="131">
        <v>142918.35999999999</v>
      </c>
      <c r="AE70" s="131">
        <v>1</v>
      </c>
      <c r="AF70" s="131">
        <v>95.75</v>
      </c>
      <c r="AG70" s="131">
        <v>136.84399999999999</v>
      </c>
      <c r="AJ70" s="109" t="s">
        <v>15</v>
      </c>
      <c r="AK70" s="132">
        <v>4.4639999999999999E-2</v>
      </c>
      <c r="AL70" s="132">
        <v>4.6000000000000001E-4</v>
      </c>
    </row>
    <row r="71" spans="1:38">
      <c r="A71" t="s">
        <v>1213</v>
      </c>
      <c r="B71" t="s">
        <v>1247</v>
      </c>
      <c r="C71" t="s">
        <v>4873</v>
      </c>
      <c r="D71" t="s">
        <v>4874</v>
      </c>
      <c r="E71" t="s">
        <v>309</v>
      </c>
      <c r="F71" t="s">
        <v>4878</v>
      </c>
      <c r="G71" t="s">
        <v>4879</v>
      </c>
      <c r="H71" t="s">
        <v>321</v>
      </c>
      <c r="I71" t="s">
        <v>754</v>
      </c>
      <c r="J71" t="s">
        <v>204</v>
      </c>
      <c r="K71" t="s">
        <v>204</v>
      </c>
      <c r="L71" s="109" t="s">
        <v>326</v>
      </c>
      <c r="M71" t="s">
        <v>477</v>
      </c>
      <c r="N71" t="s">
        <v>339</v>
      </c>
      <c r="O71" t="s">
        <v>4877</v>
      </c>
      <c r="P71" t="s">
        <v>1235</v>
      </c>
      <c r="Q71" t="s">
        <v>415</v>
      </c>
      <c r="R71" t="s">
        <v>407</v>
      </c>
      <c r="S71" t="s">
        <v>1212</v>
      </c>
      <c r="T71" s="131">
        <v>6.79</v>
      </c>
      <c r="U71" t="s">
        <v>4880</v>
      </c>
      <c r="V71" s="132">
        <v>3.39E-2</v>
      </c>
      <c r="W71" s="132">
        <v>1.5350000000000001E-2</v>
      </c>
      <c r="X71" t="s">
        <v>412</v>
      </c>
      <c r="Y71" t="s">
        <v>339</v>
      </c>
      <c r="Z71" t="s">
        <v>886</v>
      </c>
      <c r="AA71" t="s">
        <v>889</v>
      </c>
      <c r="AB71" t="s">
        <v>4734</v>
      </c>
      <c r="AC71" t="s">
        <v>4734</v>
      </c>
      <c r="AD71" s="131">
        <v>135000</v>
      </c>
      <c r="AE71" s="131">
        <v>1</v>
      </c>
      <c r="AF71" s="131">
        <v>101.3</v>
      </c>
      <c r="AG71" s="131">
        <v>136.755</v>
      </c>
      <c r="AJ71" s="109" t="s">
        <v>15</v>
      </c>
      <c r="AK71" s="132">
        <v>4.4609999999999997E-2</v>
      </c>
      <c r="AL71" s="132">
        <v>4.6000000000000001E-4</v>
      </c>
    </row>
    <row r="72" spans="1:38">
      <c r="A72" t="s">
        <v>1213</v>
      </c>
      <c r="B72" t="s">
        <v>1247</v>
      </c>
      <c r="C72" t="s">
        <v>1547</v>
      </c>
      <c r="D72" t="s">
        <v>1548</v>
      </c>
      <c r="E72" t="s">
        <v>309</v>
      </c>
      <c r="F72" t="s">
        <v>4812</v>
      </c>
      <c r="G72" t="s">
        <v>4813</v>
      </c>
      <c r="H72" t="s">
        <v>321</v>
      </c>
      <c r="I72" t="s">
        <v>754</v>
      </c>
      <c r="J72" t="s">
        <v>204</v>
      </c>
      <c r="K72" t="s">
        <v>204</v>
      </c>
      <c r="L72" s="109" t="s">
        <v>326</v>
      </c>
      <c r="M72" t="s">
        <v>448</v>
      </c>
      <c r="N72" t="s">
        <v>339</v>
      </c>
      <c r="O72" t="s">
        <v>4814</v>
      </c>
      <c r="Q72" t="s">
        <v>410</v>
      </c>
      <c r="R72" t="s">
        <v>410</v>
      </c>
      <c r="S72" t="s">
        <v>1212</v>
      </c>
      <c r="T72" s="131">
        <v>4.37</v>
      </c>
      <c r="U72" t="s">
        <v>4815</v>
      </c>
      <c r="V72" s="132">
        <v>3.7699999999999997E-2</v>
      </c>
      <c r="W72" s="132">
        <v>3.0460000000000001E-2</v>
      </c>
      <c r="X72" t="s">
        <v>412</v>
      </c>
      <c r="Y72" t="s">
        <v>339</v>
      </c>
      <c r="Z72" t="s">
        <v>886</v>
      </c>
      <c r="AA72" t="s">
        <v>889</v>
      </c>
      <c r="AB72" t="s">
        <v>4734</v>
      </c>
      <c r="AC72" t="s">
        <v>4734</v>
      </c>
      <c r="AD72" s="131">
        <v>126000</v>
      </c>
      <c r="AE72" s="131">
        <v>1</v>
      </c>
      <c r="AF72" s="131">
        <v>100.88</v>
      </c>
      <c r="AG72" s="131">
        <v>127.10899999999999</v>
      </c>
      <c r="AJ72" s="109" t="s">
        <v>15</v>
      </c>
      <c r="AK72" s="132">
        <v>4.1459999999999997E-2</v>
      </c>
      <c r="AL72" s="132">
        <v>4.2999999999999999E-4</v>
      </c>
    </row>
    <row r="73" spans="1:38">
      <c r="A73" t="s">
        <v>1213</v>
      </c>
      <c r="B73" t="s">
        <v>1247</v>
      </c>
      <c r="C73" t="s">
        <v>4807</v>
      </c>
      <c r="D73" t="s">
        <v>4808</v>
      </c>
      <c r="E73" t="s">
        <v>309</v>
      </c>
      <c r="F73" t="s">
        <v>4809</v>
      </c>
      <c r="G73" t="s">
        <v>4810</v>
      </c>
      <c r="H73" t="s">
        <v>321</v>
      </c>
      <c r="I73" t="s">
        <v>951</v>
      </c>
      <c r="J73" t="s">
        <v>204</v>
      </c>
      <c r="K73" t="s">
        <v>204</v>
      </c>
      <c r="L73" s="109" t="s">
        <v>326</v>
      </c>
      <c r="M73" t="s">
        <v>451</v>
      </c>
      <c r="N73" t="s">
        <v>339</v>
      </c>
      <c r="O73" t="s">
        <v>4811</v>
      </c>
      <c r="P73" t="s">
        <v>1584</v>
      </c>
      <c r="Q73" t="s">
        <v>413</v>
      </c>
      <c r="R73" t="s">
        <v>407</v>
      </c>
      <c r="S73" t="s">
        <v>1212</v>
      </c>
      <c r="T73" s="131">
        <v>2.39</v>
      </c>
      <c r="U73" t="s">
        <v>1639</v>
      </c>
      <c r="V73" s="132">
        <v>6.4399999999999999E-2</v>
      </c>
      <c r="W73" s="132">
        <v>2.1329999999999998E-2</v>
      </c>
      <c r="X73" t="s">
        <v>412</v>
      </c>
      <c r="Y73" t="s">
        <v>339</v>
      </c>
      <c r="Z73" t="s">
        <v>886</v>
      </c>
      <c r="AA73" t="s">
        <v>889</v>
      </c>
      <c r="AB73" t="s">
        <v>4734</v>
      </c>
      <c r="AC73" t="s">
        <v>4734</v>
      </c>
      <c r="AD73" s="131">
        <v>131428.60999999999</v>
      </c>
      <c r="AE73" s="131">
        <v>1</v>
      </c>
      <c r="AF73" s="131">
        <v>93.94</v>
      </c>
      <c r="AG73" s="131">
        <v>123.464</v>
      </c>
      <c r="AJ73" s="109" t="s">
        <v>15</v>
      </c>
      <c r="AK73" s="132">
        <v>4.0280000000000003E-2</v>
      </c>
      <c r="AL73" s="132">
        <v>4.2000000000000002E-4</v>
      </c>
    </row>
    <row r="74" spans="1:38">
      <c r="A74" t="s">
        <v>1213</v>
      </c>
      <c r="B74" t="s">
        <v>1247</v>
      </c>
      <c r="C74" t="s">
        <v>4751</v>
      </c>
      <c r="D74" t="s">
        <v>4752</v>
      </c>
      <c r="E74" t="s">
        <v>309</v>
      </c>
      <c r="F74" t="s">
        <v>4753</v>
      </c>
      <c r="G74" t="s">
        <v>4754</v>
      </c>
      <c r="H74" t="s">
        <v>321</v>
      </c>
      <c r="I74" t="s">
        <v>754</v>
      </c>
      <c r="J74" t="s">
        <v>204</v>
      </c>
      <c r="K74" t="s">
        <v>204</v>
      </c>
      <c r="L74" s="109" t="s">
        <v>326</v>
      </c>
      <c r="M74" t="s">
        <v>440</v>
      </c>
      <c r="N74" t="s">
        <v>339</v>
      </c>
      <c r="O74" t="s">
        <v>4755</v>
      </c>
      <c r="P74" t="s">
        <v>1235</v>
      </c>
      <c r="Q74" t="s">
        <v>415</v>
      </c>
      <c r="R74" t="s">
        <v>407</v>
      </c>
      <c r="S74" t="s">
        <v>1212</v>
      </c>
      <c r="T74" s="131">
        <v>1.27</v>
      </c>
      <c r="U74" t="s">
        <v>4756</v>
      </c>
      <c r="V74" s="132">
        <v>2.6599999999999999E-2</v>
      </c>
      <c r="W74" s="132">
        <v>7.4200000000000004E-3</v>
      </c>
      <c r="X74" t="s">
        <v>412</v>
      </c>
      <c r="Y74" t="s">
        <v>339</v>
      </c>
      <c r="Z74" t="s">
        <v>886</v>
      </c>
      <c r="AA74" t="s">
        <v>889</v>
      </c>
      <c r="AB74" t="s">
        <v>4734</v>
      </c>
      <c r="AC74" t="s">
        <v>4734</v>
      </c>
      <c r="AD74" s="131">
        <v>119916.88</v>
      </c>
      <c r="AE74" s="131">
        <v>1</v>
      </c>
      <c r="AF74" s="131">
        <v>100.3</v>
      </c>
      <c r="AG74" s="131">
        <v>120.277</v>
      </c>
      <c r="AJ74" s="109" t="s">
        <v>15</v>
      </c>
      <c r="AK74" s="132">
        <v>3.9239999999999997E-2</v>
      </c>
      <c r="AL74" s="132">
        <v>4.0999999999999999E-4</v>
      </c>
    </row>
    <row r="75" spans="1:38">
      <c r="A75" t="s">
        <v>1213</v>
      </c>
      <c r="B75" t="s">
        <v>1247</v>
      </c>
      <c r="C75" t="s">
        <v>4766</v>
      </c>
      <c r="D75" t="s">
        <v>4767</v>
      </c>
      <c r="E75" t="s">
        <v>311</v>
      </c>
      <c r="F75" t="s">
        <v>4768</v>
      </c>
      <c r="G75" t="s">
        <v>4769</v>
      </c>
      <c r="H75" t="s">
        <v>321</v>
      </c>
      <c r="I75" t="s">
        <v>951</v>
      </c>
      <c r="J75" t="s">
        <v>204</v>
      </c>
      <c r="K75" t="s">
        <v>224</v>
      </c>
      <c r="L75" t="s">
        <v>314</v>
      </c>
      <c r="M75" t="s">
        <v>447</v>
      </c>
      <c r="N75" t="s">
        <v>339</v>
      </c>
      <c r="O75" t="s">
        <v>4770</v>
      </c>
      <c r="Q75" t="s">
        <v>410</v>
      </c>
      <c r="R75" t="s">
        <v>410</v>
      </c>
      <c r="S75" t="s">
        <v>1212</v>
      </c>
      <c r="T75" s="131">
        <v>3.59</v>
      </c>
      <c r="U75" t="s">
        <v>1722</v>
      </c>
      <c r="V75" s="132">
        <v>8.3799999999999999E-2</v>
      </c>
      <c r="W75" s="132">
        <v>7.3639999999999997E-2</v>
      </c>
      <c r="X75" t="s">
        <v>412</v>
      </c>
      <c r="Y75" t="s">
        <v>339</v>
      </c>
      <c r="Z75" s="109" t="s">
        <v>886</v>
      </c>
      <c r="AA75" s="109" t="s">
        <v>889</v>
      </c>
      <c r="AB75" t="s">
        <v>4734</v>
      </c>
      <c r="AC75" t="s">
        <v>4734</v>
      </c>
      <c r="AD75" s="131">
        <v>110000</v>
      </c>
      <c r="AE75" s="131">
        <v>1</v>
      </c>
      <c r="AF75" s="131">
        <v>106.88</v>
      </c>
      <c r="AG75" s="131">
        <v>117.568</v>
      </c>
      <c r="AJ75" s="109" t="s">
        <v>15</v>
      </c>
      <c r="AK75" s="132">
        <v>3.8350000000000002E-2</v>
      </c>
      <c r="AL75" s="132">
        <v>4.0000000000000002E-4</v>
      </c>
    </row>
    <row r="76" spans="1:38">
      <c r="A76" t="s">
        <v>1213</v>
      </c>
      <c r="B76" t="s">
        <v>1247</v>
      </c>
      <c r="C76" t="s">
        <v>4781</v>
      </c>
      <c r="D76" t="s">
        <v>4782</v>
      </c>
      <c r="E76" t="s">
        <v>309</v>
      </c>
      <c r="F76" t="s">
        <v>4783</v>
      </c>
      <c r="G76" t="s">
        <v>4784</v>
      </c>
      <c r="H76" t="s">
        <v>321</v>
      </c>
      <c r="I76" t="s">
        <v>951</v>
      </c>
      <c r="J76" t="s">
        <v>204</v>
      </c>
      <c r="K76" t="s">
        <v>204</v>
      </c>
      <c r="L76" s="109" t="s">
        <v>326</v>
      </c>
      <c r="M76" t="s">
        <v>451</v>
      </c>
      <c r="N76" t="s">
        <v>339</v>
      </c>
      <c r="O76" t="s">
        <v>4833</v>
      </c>
      <c r="P76" t="s">
        <v>1578</v>
      </c>
      <c r="Q76" t="s">
        <v>415</v>
      </c>
      <c r="R76" t="s">
        <v>407</v>
      </c>
      <c r="S76" t="s">
        <v>1212</v>
      </c>
      <c r="T76" s="131">
        <v>2.0499999999999998</v>
      </c>
      <c r="U76" t="s">
        <v>1691</v>
      </c>
      <c r="V76" s="132">
        <v>5.4300000000000001E-2</v>
      </c>
      <c r="W76" s="132">
        <v>3.739E-2</v>
      </c>
      <c r="X76" t="s">
        <v>412</v>
      </c>
      <c r="Y76" t="s">
        <v>339</v>
      </c>
      <c r="Z76" t="s">
        <v>886</v>
      </c>
      <c r="AA76" t="s">
        <v>889</v>
      </c>
      <c r="AB76" t="s">
        <v>4734</v>
      </c>
      <c r="AC76" t="s">
        <v>4734</v>
      </c>
      <c r="AD76" s="131">
        <v>101370.76</v>
      </c>
      <c r="AE76" s="131">
        <v>1</v>
      </c>
      <c r="AF76" s="131">
        <v>97.83</v>
      </c>
      <c r="AG76" s="131">
        <v>99.171000000000006</v>
      </c>
      <c r="AJ76" s="109" t="s">
        <v>15</v>
      </c>
      <c r="AK76" s="132">
        <v>3.2349999999999997E-2</v>
      </c>
      <c r="AL76" s="132">
        <v>3.3E-4</v>
      </c>
    </row>
    <row r="77" spans="1:38">
      <c r="A77" t="s">
        <v>1213</v>
      </c>
      <c r="B77" t="s">
        <v>1247</v>
      </c>
      <c r="C77" t="s">
        <v>4828</v>
      </c>
      <c r="D77" t="s">
        <v>4829</v>
      </c>
      <c r="E77" t="s">
        <v>309</v>
      </c>
      <c r="F77" t="s">
        <v>4830</v>
      </c>
      <c r="G77" t="s">
        <v>4831</v>
      </c>
      <c r="H77" t="s">
        <v>321</v>
      </c>
      <c r="I77" t="s">
        <v>754</v>
      </c>
      <c r="J77" t="s">
        <v>204</v>
      </c>
      <c r="K77" t="s">
        <v>204</v>
      </c>
      <c r="L77" s="109" t="s">
        <v>326</v>
      </c>
      <c r="M77" t="s">
        <v>477</v>
      </c>
      <c r="N77" t="s">
        <v>339</v>
      </c>
      <c r="O77" t="s">
        <v>4832</v>
      </c>
      <c r="P77" t="s">
        <v>1551</v>
      </c>
      <c r="Q77" t="s">
        <v>413</v>
      </c>
      <c r="R77" t="s">
        <v>407</v>
      </c>
      <c r="S77" t="s">
        <v>1212</v>
      </c>
      <c r="T77" s="131">
        <v>3.02</v>
      </c>
      <c r="U77" t="s">
        <v>1665</v>
      </c>
      <c r="V77" s="132">
        <v>2.4899999999999999E-2</v>
      </c>
      <c r="W77" s="132">
        <v>3.5900000000000001E-2</v>
      </c>
      <c r="X77" t="s">
        <v>412</v>
      </c>
      <c r="Y77" t="s">
        <v>339</v>
      </c>
      <c r="Z77" t="s">
        <v>886</v>
      </c>
      <c r="AA77" t="s">
        <v>889</v>
      </c>
      <c r="AB77" t="s">
        <v>4734</v>
      </c>
      <c r="AC77" t="s">
        <v>4734</v>
      </c>
      <c r="AD77" s="131">
        <v>85000</v>
      </c>
      <c r="AE77" s="131">
        <v>1</v>
      </c>
      <c r="AF77" s="131">
        <f>AG77*1000/AD77*100</f>
        <v>105.49058823529411</v>
      </c>
      <c r="AG77" s="131">
        <v>89.667000000000002</v>
      </c>
      <c r="AJ77" s="109" t="s">
        <v>15</v>
      </c>
      <c r="AK77" s="132">
        <v>2.9250000000000002E-2</v>
      </c>
      <c r="AL77" s="132">
        <v>2.9999999999999997E-4</v>
      </c>
    </row>
    <row r="78" spans="1:38">
      <c r="A78" t="s">
        <v>1213</v>
      </c>
      <c r="B78" t="s">
        <v>1247</v>
      </c>
      <c r="C78" t="s">
        <v>4757</v>
      </c>
      <c r="D78" t="s">
        <v>4758</v>
      </c>
      <c r="E78" t="s">
        <v>309</v>
      </c>
      <c r="F78" t="s">
        <v>4759</v>
      </c>
      <c r="G78" t="s">
        <v>4760</v>
      </c>
      <c r="H78" t="s">
        <v>321</v>
      </c>
      <c r="I78" t="s">
        <v>951</v>
      </c>
      <c r="J78" t="s">
        <v>204</v>
      </c>
      <c r="K78" t="s">
        <v>204</v>
      </c>
      <c r="L78" s="109" t="s">
        <v>326</v>
      </c>
      <c r="M78" t="s">
        <v>446</v>
      </c>
      <c r="N78" t="s">
        <v>339</v>
      </c>
      <c r="O78" t="s">
        <v>4761</v>
      </c>
      <c r="P78" t="s">
        <v>1235</v>
      </c>
      <c r="Q78" t="s">
        <v>415</v>
      </c>
      <c r="R78" t="s">
        <v>407</v>
      </c>
      <c r="S78" t="s">
        <v>1212</v>
      </c>
      <c r="T78" s="131">
        <v>0.68</v>
      </c>
      <c r="U78" t="s">
        <v>4762</v>
      </c>
      <c r="V78" s="132">
        <v>6.0900000000000003E-2</v>
      </c>
      <c r="W78" s="132">
        <v>2.31E-3</v>
      </c>
      <c r="X78" t="s">
        <v>412</v>
      </c>
      <c r="Y78" t="s">
        <v>339</v>
      </c>
      <c r="Z78" t="s">
        <v>886</v>
      </c>
      <c r="AA78" t="s">
        <v>889</v>
      </c>
      <c r="AB78" t="s">
        <v>4734</v>
      </c>
      <c r="AC78" t="s">
        <v>4734</v>
      </c>
      <c r="AD78" s="131">
        <v>79949.600000000006</v>
      </c>
      <c r="AE78" s="131">
        <v>1</v>
      </c>
      <c r="AF78" s="131">
        <v>99.21</v>
      </c>
      <c r="AG78" s="131">
        <v>79.317999999999998</v>
      </c>
      <c r="AJ78" s="109" t="s">
        <v>15</v>
      </c>
      <c r="AK78" s="132">
        <v>2.5870000000000001E-2</v>
      </c>
      <c r="AL78" s="132">
        <v>2.7E-4</v>
      </c>
    </row>
    <row r="79" spans="1:38">
      <c r="A79" t="s">
        <v>1213</v>
      </c>
      <c r="B79" t="s">
        <v>1247</v>
      </c>
      <c r="C79" t="s">
        <v>4881</v>
      </c>
      <c r="D79" t="s">
        <v>4882</v>
      </c>
      <c r="E79" t="s">
        <v>309</v>
      </c>
      <c r="F79" t="s">
        <v>4883</v>
      </c>
      <c r="G79" t="s">
        <v>4884</v>
      </c>
      <c r="H79" t="s">
        <v>321</v>
      </c>
      <c r="I79" t="s">
        <v>951</v>
      </c>
      <c r="J79" t="s">
        <v>204</v>
      </c>
      <c r="K79" t="s">
        <v>204</v>
      </c>
      <c r="L79" t="s">
        <v>314</v>
      </c>
      <c r="M79" t="s">
        <v>447</v>
      </c>
      <c r="N79" t="s">
        <v>339</v>
      </c>
      <c r="O79" t="s">
        <v>4885</v>
      </c>
      <c r="Q79" t="s">
        <v>410</v>
      </c>
      <c r="R79" t="s">
        <v>410</v>
      </c>
      <c r="S79" t="s">
        <v>1212</v>
      </c>
      <c r="T79" s="131">
        <v>0.01</v>
      </c>
      <c r="U79" t="s">
        <v>4886</v>
      </c>
      <c r="V79" s="132">
        <v>9.9900000000000003E-2</v>
      </c>
      <c r="W79" s="132">
        <v>0.16478999999999999</v>
      </c>
      <c r="X79" t="s">
        <v>412</v>
      </c>
      <c r="Y79" t="s">
        <v>338</v>
      </c>
      <c r="Z79" t="s">
        <v>884</v>
      </c>
      <c r="AA79" t="s">
        <v>889</v>
      </c>
      <c r="AB79" t="s">
        <v>4887</v>
      </c>
      <c r="AC79" t="s">
        <v>4887</v>
      </c>
      <c r="AD79" s="131">
        <v>4199.99</v>
      </c>
      <c r="AE79" s="131">
        <v>1</v>
      </c>
      <c r="AF79" s="131">
        <v>201</v>
      </c>
      <c r="AG79" s="131">
        <v>8.4420000000000002</v>
      </c>
      <c r="AJ79" s="109" t="s">
        <v>15</v>
      </c>
      <c r="AK79" s="132">
        <v>2.7499999999999998E-3</v>
      </c>
      <c r="AL79" s="132">
        <v>3.0000000000000001E-5</v>
      </c>
    </row>
    <row r="80" spans="1:38">
      <c r="A80" t="s">
        <v>1213</v>
      </c>
      <c r="B80" t="s">
        <v>1248</v>
      </c>
      <c r="C80" t="s">
        <v>4873</v>
      </c>
      <c r="D80" t="s">
        <v>4874</v>
      </c>
      <c r="E80" t="s">
        <v>309</v>
      </c>
      <c r="F80" t="s">
        <v>4875</v>
      </c>
      <c r="G80" t="s">
        <v>4876</v>
      </c>
      <c r="H80" t="s">
        <v>321</v>
      </c>
      <c r="I80" t="s">
        <v>754</v>
      </c>
      <c r="J80" t="s">
        <v>204</v>
      </c>
      <c r="K80" t="s">
        <v>204</v>
      </c>
      <c r="L80" s="109" t="s">
        <v>326</v>
      </c>
      <c r="M80" t="s">
        <v>477</v>
      </c>
      <c r="N80" t="s">
        <v>339</v>
      </c>
      <c r="O80" t="s">
        <v>4877</v>
      </c>
      <c r="P80" t="s">
        <v>1235</v>
      </c>
      <c r="Q80" t="s">
        <v>415</v>
      </c>
      <c r="R80" t="s">
        <v>407</v>
      </c>
      <c r="S80" t="s">
        <v>1212</v>
      </c>
      <c r="T80" s="131">
        <v>3.95</v>
      </c>
      <c r="U80" t="s">
        <v>2297</v>
      </c>
      <c r="V80" s="132">
        <v>3.44E-2</v>
      </c>
      <c r="W80" s="132">
        <v>1.221E-2</v>
      </c>
      <c r="X80" t="s">
        <v>412</v>
      </c>
      <c r="Y80" t="s">
        <v>339</v>
      </c>
      <c r="Z80" t="s">
        <v>886</v>
      </c>
      <c r="AA80" t="s">
        <v>889</v>
      </c>
      <c r="AB80" t="s">
        <v>4734</v>
      </c>
      <c r="AC80" t="s">
        <v>4734</v>
      </c>
      <c r="AD80" s="131">
        <v>86711.63</v>
      </c>
      <c r="AE80" s="131">
        <v>1</v>
      </c>
      <c r="AF80" s="131">
        <v>104.08</v>
      </c>
      <c r="AG80" s="131">
        <v>90.248999999999995</v>
      </c>
      <c r="AJ80" s="109" t="s">
        <v>15</v>
      </c>
      <c r="AK80" s="132">
        <v>0.20003000000000001</v>
      </c>
      <c r="AL80" s="132">
        <v>1.1E-4</v>
      </c>
    </row>
    <row r="81" spans="1:38">
      <c r="A81" t="s">
        <v>1213</v>
      </c>
      <c r="B81" t="s">
        <v>1248</v>
      </c>
      <c r="C81" t="s">
        <v>3201</v>
      </c>
      <c r="D81" t="s">
        <v>3202</v>
      </c>
      <c r="E81" t="s">
        <v>309</v>
      </c>
      <c r="F81" t="s">
        <v>4796</v>
      </c>
      <c r="G81" t="s">
        <v>4797</v>
      </c>
      <c r="H81" t="s">
        <v>321</v>
      </c>
      <c r="I81" t="s">
        <v>951</v>
      </c>
      <c r="J81" t="s">
        <v>204</v>
      </c>
      <c r="K81" t="s">
        <v>204</v>
      </c>
      <c r="L81" s="109" t="s">
        <v>326</v>
      </c>
      <c r="M81" t="s">
        <v>441</v>
      </c>
      <c r="N81" t="s">
        <v>339</v>
      </c>
      <c r="O81" t="s">
        <v>4798</v>
      </c>
      <c r="P81" t="s">
        <v>1551</v>
      </c>
      <c r="Q81" t="s">
        <v>413</v>
      </c>
      <c r="R81" t="s">
        <v>407</v>
      </c>
      <c r="S81" t="s">
        <v>1212</v>
      </c>
      <c r="T81" s="131">
        <v>3.11</v>
      </c>
      <c r="U81" t="s">
        <v>4799</v>
      </c>
      <c r="V81" s="132">
        <v>6.3700000000000007E-2</v>
      </c>
      <c r="W81" s="132">
        <v>3.0110000000000001E-2</v>
      </c>
      <c r="X81" t="s">
        <v>412</v>
      </c>
      <c r="Y81" t="s">
        <v>339</v>
      </c>
      <c r="Z81" t="s">
        <v>886</v>
      </c>
      <c r="AA81" t="s">
        <v>889</v>
      </c>
      <c r="AB81" t="s">
        <v>4734</v>
      </c>
      <c r="AC81" t="s">
        <v>4734</v>
      </c>
      <c r="AD81" s="131">
        <v>70000</v>
      </c>
      <c r="AE81" s="131">
        <v>1</v>
      </c>
      <c r="AF81" s="131">
        <v>93.53</v>
      </c>
      <c r="AG81" s="131">
        <v>65.471000000000004</v>
      </c>
      <c r="AJ81" s="109" t="s">
        <v>15</v>
      </c>
      <c r="AK81" s="132">
        <v>0.14510999999999999</v>
      </c>
      <c r="AL81" s="132">
        <v>8.0000000000000007E-5</v>
      </c>
    </row>
    <row r="82" spans="1:38">
      <c r="A82" t="s">
        <v>1213</v>
      </c>
      <c r="B82" t="s">
        <v>1248</v>
      </c>
      <c r="C82" t="s">
        <v>4766</v>
      </c>
      <c r="D82" t="s">
        <v>4767</v>
      </c>
      <c r="E82" t="s">
        <v>311</v>
      </c>
      <c r="F82" t="s">
        <v>4768</v>
      </c>
      <c r="G82" t="s">
        <v>4769</v>
      </c>
      <c r="H82" t="s">
        <v>321</v>
      </c>
      <c r="I82" t="s">
        <v>951</v>
      </c>
      <c r="J82" t="s">
        <v>204</v>
      </c>
      <c r="K82" t="s">
        <v>224</v>
      </c>
      <c r="L82" t="s">
        <v>314</v>
      </c>
      <c r="M82" t="s">
        <v>447</v>
      </c>
      <c r="N82" t="s">
        <v>339</v>
      </c>
      <c r="O82" t="s">
        <v>4770</v>
      </c>
      <c r="Q82" t="s">
        <v>410</v>
      </c>
      <c r="R82" t="s">
        <v>410</v>
      </c>
      <c r="S82" t="s">
        <v>1212</v>
      </c>
      <c r="T82" s="131">
        <v>3.59</v>
      </c>
      <c r="U82" t="s">
        <v>1722</v>
      </c>
      <c r="V82" s="132">
        <v>8.3799999999999999E-2</v>
      </c>
      <c r="W82" s="132">
        <v>7.3639999999999997E-2</v>
      </c>
      <c r="X82" t="s">
        <v>412</v>
      </c>
      <c r="Y82" t="s">
        <v>339</v>
      </c>
      <c r="Z82" s="109" t="s">
        <v>886</v>
      </c>
      <c r="AA82" s="109" t="s">
        <v>889</v>
      </c>
      <c r="AB82" t="s">
        <v>4734</v>
      </c>
      <c r="AC82" t="s">
        <v>4734</v>
      </c>
      <c r="AD82" s="131">
        <v>60000</v>
      </c>
      <c r="AE82" s="131">
        <v>1</v>
      </c>
      <c r="AF82" s="131">
        <v>106.88</v>
      </c>
      <c r="AG82" s="131">
        <v>64.128</v>
      </c>
      <c r="AJ82" s="109" t="s">
        <v>15</v>
      </c>
      <c r="AK82" s="132">
        <v>0.14213000000000001</v>
      </c>
      <c r="AL82" s="132">
        <v>8.0000000000000007E-5</v>
      </c>
    </row>
    <row r="83" spans="1:38">
      <c r="A83" t="s">
        <v>1213</v>
      </c>
      <c r="B83" t="s">
        <v>1248</v>
      </c>
      <c r="C83" t="s">
        <v>1547</v>
      </c>
      <c r="D83" t="s">
        <v>1548</v>
      </c>
      <c r="E83" t="s">
        <v>309</v>
      </c>
      <c r="F83" t="s">
        <v>4812</v>
      </c>
      <c r="G83" t="s">
        <v>4813</v>
      </c>
      <c r="H83" t="s">
        <v>321</v>
      </c>
      <c r="I83" t="s">
        <v>754</v>
      </c>
      <c r="J83" t="s">
        <v>204</v>
      </c>
      <c r="K83" t="s">
        <v>204</v>
      </c>
      <c r="L83" s="109" t="s">
        <v>326</v>
      </c>
      <c r="M83" t="s">
        <v>448</v>
      </c>
      <c r="N83" t="s">
        <v>339</v>
      </c>
      <c r="O83" t="s">
        <v>4814</v>
      </c>
      <c r="Q83" t="s">
        <v>410</v>
      </c>
      <c r="R83" t="s">
        <v>410</v>
      </c>
      <c r="S83" t="s">
        <v>1212</v>
      </c>
      <c r="T83" s="131">
        <v>4.37</v>
      </c>
      <c r="U83" t="s">
        <v>4815</v>
      </c>
      <c r="V83" s="132">
        <v>3.7699999999999997E-2</v>
      </c>
      <c r="W83" s="132">
        <v>3.0460000000000001E-2</v>
      </c>
      <c r="X83" t="s">
        <v>412</v>
      </c>
      <c r="Y83" t="s">
        <v>339</v>
      </c>
      <c r="Z83" t="s">
        <v>886</v>
      </c>
      <c r="AA83" t="s">
        <v>889</v>
      </c>
      <c r="AB83" t="s">
        <v>4734</v>
      </c>
      <c r="AC83" t="s">
        <v>4734</v>
      </c>
      <c r="AD83" s="131">
        <v>48000</v>
      </c>
      <c r="AE83" s="131">
        <v>1</v>
      </c>
      <c r="AF83" s="131">
        <v>100.88</v>
      </c>
      <c r="AG83" s="131">
        <v>48.421999999999997</v>
      </c>
      <c r="AJ83" s="109" t="s">
        <v>15</v>
      </c>
      <c r="AK83" s="132">
        <v>0.10732</v>
      </c>
      <c r="AL83" s="132">
        <v>6.0000000000000002E-5</v>
      </c>
    </row>
    <row r="84" spans="1:38">
      <c r="A84" t="s">
        <v>1213</v>
      </c>
      <c r="B84" t="s">
        <v>1248</v>
      </c>
      <c r="C84" t="s">
        <v>4828</v>
      </c>
      <c r="D84" t="s">
        <v>4829</v>
      </c>
      <c r="E84" t="s">
        <v>309</v>
      </c>
      <c r="F84" t="s">
        <v>4830</v>
      </c>
      <c r="G84" t="s">
        <v>4831</v>
      </c>
      <c r="H84" t="s">
        <v>321</v>
      </c>
      <c r="I84" t="s">
        <v>754</v>
      </c>
      <c r="J84" t="s">
        <v>204</v>
      </c>
      <c r="K84" t="s">
        <v>204</v>
      </c>
      <c r="L84" s="109" t="s">
        <v>326</v>
      </c>
      <c r="M84" t="s">
        <v>477</v>
      </c>
      <c r="N84" t="s">
        <v>339</v>
      </c>
      <c r="O84" t="s">
        <v>4832</v>
      </c>
      <c r="P84" t="s">
        <v>1551</v>
      </c>
      <c r="Q84" t="s">
        <v>413</v>
      </c>
      <c r="R84" t="s">
        <v>407</v>
      </c>
      <c r="S84" t="s">
        <v>1212</v>
      </c>
      <c r="T84" s="131">
        <v>3.02</v>
      </c>
      <c r="U84" t="s">
        <v>1665</v>
      </c>
      <c r="V84" s="132">
        <v>2.4899999999999999E-2</v>
      </c>
      <c r="W84" s="132">
        <v>3.5900000000000001E-2</v>
      </c>
      <c r="X84" t="s">
        <v>412</v>
      </c>
      <c r="Y84" t="s">
        <v>339</v>
      </c>
      <c r="Z84" t="s">
        <v>886</v>
      </c>
      <c r="AA84" t="s">
        <v>889</v>
      </c>
      <c r="AB84" t="s">
        <v>4734</v>
      </c>
      <c r="AC84" t="s">
        <v>4734</v>
      </c>
      <c r="AD84" s="131">
        <v>42500</v>
      </c>
      <c r="AE84" s="131">
        <v>1</v>
      </c>
      <c r="AF84" s="131">
        <v>105.49</v>
      </c>
      <c r="AG84" s="131">
        <v>44.832999999999998</v>
      </c>
      <c r="AJ84" s="109" t="s">
        <v>15</v>
      </c>
      <c r="AK84" s="132">
        <v>9.937E-2</v>
      </c>
      <c r="AL84" s="132">
        <v>5.0000000000000002E-5</v>
      </c>
    </row>
    <row r="85" spans="1:38">
      <c r="A85" t="s">
        <v>1213</v>
      </c>
      <c r="B85" t="s">
        <v>1248</v>
      </c>
      <c r="C85" t="s">
        <v>4834</v>
      </c>
      <c r="D85" t="s">
        <v>4835</v>
      </c>
      <c r="E85" t="s">
        <v>309</v>
      </c>
      <c r="F85" t="s">
        <v>4836</v>
      </c>
      <c r="G85" t="s">
        <v>4837</v>
      </c>
      <c r="H85" t="s">
        <v>321</v>
      </c>
      <c r="I85" t="s">
        <v>951</v>
      </c>
      <c r="J85" t="s">
        <v>204</v>
      </c>
      <c r="K85" t="s">
        <v>204</v>
      </c>
      <c r="L85" s="109" t="s">
        <v>326</v>
      </c>
      <c r="M85" t="s">
        <v>462</v>
      </c>
      <c r="N85" t="s">
        <v>339</v>
      </c>
      <c r="O85" t="s">
        <v>4838</v>
      </c>
      <c r="P85" t="s">
        <v>1599</v>
      </c>
      <c r="Q85" t="s">
        <v>415</v>
      </c>
      <c r="R85" t="s">
        <v>407</v>
      </c>
      <c r="S85" t="s">
        <v>1212</v>
      </c>
      <c r="T85" s="131">
        <v>1.38</v>
      </c>
      <c r="U85" t="s">
        <v>1840</v>
      </c>
      <c r="V85" s="132">
        <v>0.12640000000000001</v>
      </c>
      <c r="W85" s="132">
        <v>3.5029999999999999E-2</v>
      </c>
      <c r="X85" t="s">
        <v>412</v>
      </c>
      <c r="Y85" t="s">
        <v>339</v>
      </c>
      <c r="Z85" t="s">
        <v>886</v>
      </c>
      <c r="AA85" t="s">
        <v>889</v>
      </c>
      <c r="AB85" t="s">
        <v>4734</v>
      </c>
      <c r="AC85" t="s">
        <v>4734</v>
      </c>
      <c r="AD85" s="131">
        <v>42000</v>
      </c>
      <c r="AE85" s="131">
        <v>1</v>
      </c>
      <c r="AF85" s="131">
        <v>98.34</v>
      </c>
      <c r="AG85" s="131">
        <v>41.302999999999997</v>
      </c>
      <c r="AJ85" s="109" t="s">
        <v>15</v>
      </c>
      <c r="AK85" s="132">
        <v>9.1539999999999996E-2</v>
      </c>
      <c r="AL85" s="132">
        <v>5.0000000000000002E-5</v>
      </c>
    </row>
    <row r="86" spans="1:38">
      <c r="A86" t="s">
        <v>1213</v>
      </c>
      <c r="B86" t="s">
        <v>1248</v>
      </c>
      <c r="C86" t="s">
        <v>4746</v>
      </c>
      <c r="D86" t="s">
        <v>4747</v>
      </c>
      <c r="E86" t="s">
        <v>309</v>
      </c>
      <c r="F86" t="s">
        <v>4748</v>
      </c>
      <c r="G86" t="s">
        <v>4749</v>
      </c>
      <c r="H86" t="s">
        <v>321</v>
      </c>
      <c r="I86" t="s">
        <v>754</v>
      </c>
      <c r="J86" t="s">
        <v>204</v>
      </c>
      <c r="K86" t="s">
        <v>204</v>
      </c>
      <c r="L86" s="109" t="s">
        <v>326</v>
      </c>
      <c r="M86" t="s">
        <v>464</v>
      </c>
      <c r="N86" t="s">
        <v>339</v>
      </c>
      <c r="O86" t="s">
        <v>4750</v>
      </c>
      <c r="P86" t="s">
        <v>1584</v>
      </c>
      <c r="Q86" t="s">
        <v>413</v>
      </c>
      <c r="R86" t="s">
        <v>407</v>
      </c>
      <c r="S86" t="s">
        <v>1212</v>
      </c>
      <c r="T86" s="131">
        <v>3.59</v>
      </c>
      <c r="U86" t="s">
        <v>1639</v>
      </c>
      <c r="V86" s="132">
        <v>3.4500000000000003E-2</v>
      </c>
      <c r="W86" s="132">
        <v>3.8679999999999999E-2</v>
      </c>
      <c r="X86" t="s">
        <v>412</v>
      </c>
      <c r="Y86" t="s">
        <v>339</v>
      </c>
      <c r="Z86" t="s">
        <v>886</v>
      </c>
      <c r="AA86" t="s">
        <v>889</v>
      </c>
      <c r="AB86" t="s">
        <v>4734</v>
      </c>
      <c r="AC86" t="s">
        <v>4734</v>
      </c>
      <c r="AD86" s="131">
        <v>38000</v>
      </c>
      <c r="AE86" s="131">
        <v>1</v>
      </c>
      <c r="AF86" s="131">
        <v>103.55</v>
      </c>
      <c r="AG86" s="131">
        <v>39.348999999999997</v>
      </c>
      <c r="AJ86" s="109" t="s">
        <v>15</v>
      </c>
      <c r="AK86" s="132">
        <v>8.7209999999999996E-2</v>
      </c>
      <c r="AL86" s="132">
        <v>5.0000000000000002E-5</v>
      </c>
    </row>
    <row r="87" spans="1:38">
      <c r="A87" t="s">
        <v>1213</v>
      </c>
      <c r="B87" t="s">
        <v>1248</v>
      </c>
      <c r="C87" t="s">
        <v>4807</v>
      </c>
      <c r="D87" t="s">
        <v>4808</v>
      </c>
      <c r="E87" t="s">
        <v>309</v>
      </c>
      <c r="F87" t="s">
        <v>4809</v>
      </c>
      <c r="G87" t="s">
        <v>4810</v>
      </c>
      <c r="H87" t="s">
        <v>321</v>
      </c>
      <c r="I87" t="s">
        <v>951</v>
      </c>
      <c r="J87" t="s">
        <v>204</v>
      </c>
      <c r="K87" t="s">
        <v>204</v>
      </c>
      <c r="L87" s="109" t="s">
        <v>326</v>
      </c>
      <c r="M87" t="s">
        <v>451</v>
      </c>
      <c r="N87" t="s">
        <v>339</v>
      </c>
      <c r="O87" t="s">
        <v>4811</v>
      </c>
      <c r="P87" t="s">
        <v>1584</v>
      </c>
      <c r="Q87" t="s">
        <v>413</v>
      </c>
      <c r="R87" t="s">
        <v>407</v>
      </c>
      <c r="S87" t="s">
        <v>1212</v>
      </c>
      <c r="T87" s="131">
        <v>2.39</v>
      </c>
      <c r="U87" t="s">
        <v>1639</v>
      </c>
      <c r="V87" s="132">
        <v>6.4399999999999999E-2</v>
      </c>
      <c r="W87" s="132">
        <v>2.1329999999999998E-2</v>
      </c>
      <c r="X87" t="s">
        <v>412</v>
      </c>
      <c r="Y87" t="s">
        <v>339</v>
      </c>
      <c r="Z87" t="s">
        <v>886</v>
      </c>
      <c r="AA87" t="s">
        <v>889</v>
      </c>
      <c r="AB87" t="s">
        <v>4734</v>
      </c>
      <c r="AC87" t="s">
        <v>4734</v>
      </c>
      <c r="AD87" s="131">
        <v>40000</v>
      </c>
      <c r="AE87" s="131">
        <v>1</v>
      </c>
      <c r="AF87" s="131">
        <v>93.94</v>
      </c>
      <c r="AG87" s="131">
        <v>37.576000000000001</v>
      </c>
      <c r="AJ87" s="109" t="s">
        <v>15</v>
      </c>
      <c r="AK87" s="132">
        <v>8.3280000000000007E-2</v>
      </c>
      <c r="AL87" s="132">
        <v>4.0000000000000003E-5</v>
      </c>
    </row>
    <row r="88" spans="1:38">
      <c r="A88" t="s">
        <v>1213</v>
      </c>
      <c r="B88" t="s">
        <v>1248</v>
      </c>
      <c r="C88" t="s">
        <v>4751</v>
      </c>
      <c r="D88" t="s">
        <v>4752</v>
      </c>
      <c r="E88" t="s">
        <v>309</v>
      </c>
      <c r="F88" t="s">
        <v>4753</v>
      </c>
      <c r="G88" t="s">
        <v>4754</v>
      </c>
      <c r="H88" t="s">
        <v>321</v>
      </c>
      <c r="I88" t="s">
        <v>754</v>
      </c>
      <c r="J88" t="s">
        <v>204</v>
      </c>
      <c r="K88" t="s">
        <v>204</v>
      </c>
      <c r="L88" s="109" t="s">
        <v>326</v>
      </c>
      <c r="M88" t="s">
        <v>440</v>
      </c>
      <c r="N88" t="s">
        <v>339</v>
      </c>
      <c r="O88" t="s">
        <v>4755</v>
      </c>
      <c r="P88" t="s">
        <v>1235</v>
      </c>
      <c r="Q88" t="s">
        <v>415</v>
      </c>
      <c r="R88" t="s">
        <v>407</v>
      </c>
      <c r="S88" t="s">
        <v>1212</v>
      </c>
      <c r="T88" s="131">
        <v>1.27</v>
      </c>
      <c r="U88" t="s">
        <v>4756</v>
      </c>
      <c r="V88" s="132">
        <v>2.6599999999999999E-2</v>
      </c>
      <c r="W88" s="132">
        <v>7.4200000000000004E-3</v>
      </c>
      <c r="X88" t="s">
        <v>412</v>
      </c>
      <c r="Y88" t="s">
        <v>339</v>
      </c>
      <c r="Z88" t="s">
        <v>886</v>
      </c>
      <c r="AA88" t="s">
        <v>889</v>
      </c>
      <c r="AB88" t="s">
        <v>4734</v>
      </c>
      <c r="AC88" t="s">
        <v>4734</v>
      </c>
      <c r="AD88" s="131">
        <v>17987.52</v>
      </c>
      <c r="AE88" s="131">
        <v>1</v>
      </c>
      <c r="AF88" s="131">
        <v>100.3</v>
      </c>
      <c r="AG88" s="131">
        <v>18.041</v>
      </c>
      <c r="AJ88" s="109" t="s">
        <v>15</v>
      </c>
      <c r="AK88" s="132">
        <v>3.9989999999999998E-2</v>
      </c>
      <c r="AL88" s="132">
        <v>2.0000000000000002E-5</v>
      </c>
    </row>
    <row r="89" spans="1:38">
      <c r="A89" t="s">
        <v>1213</v>
      </c>
      <c r="B89" t="s">
        <v>1248</v>
      </c>
      <c r="C89" t="s">
        <v>4881</v>
      </c>
      <c r="D89" t="s">
        <v>4882</v>
      </c>
      <c r="E89" t="s">
        <v>309</v>
      </c>
      <c r="F89" t="s">
        <v>4883</v>
      </c>
      <c r="G89" t="s">
        <v>4884</v>
      </c>
      <c r="H89" t="s">
        <v>321</v>
      </c>
      <c r="I89" t="s">
        <v>951</v>
      </c>
      <c r="J89" t="s">
        <v>204</v>
      </c>
      <c r="K89" t="s">
        <v>204</v>
      </c>
      <c r="L89" t="s">
        <v>314</v>
      </c>
      <c r="M89" t="s">
        <v>447</v>
      </c>
      <c r="N89" t="s">
        <v>339</v>
      </c>
      <c r="O89" t="s">
        <v>4888</v>
      </c>
      <c r="Q89" t="s">
        <v>410</v>
      </c>
      <c r="R89" t="s">
        <v>410</v>
      </c>
      <c r="S89" t="s">
        <v>1212</v>
      </c>
      <c r="T89" s="131">
        <v>0.01</v>
      </c>
      <c r="U89" t="s">
        <v>4886</v>
      </c>
      <c r="V89" s="132">
        <v>9.9900000000000003E-2</v>
      </c>
      <c r="W89" s="132">
        <v>0.18573000000000001</v>
      </c>
      <c r="X89" t="s">
        <v>412</v>
      </c>
      <c r="Y89" t="s">
        <v>338</v>
      </c>
      <c r="Z89" t="s">
        <v>884</v>
      </c>
      <c r="AA89" t="s">
        <v>889</v>
      </c>
      <c r="AB89" t="s">
        <v>4887</v>
      </c>
      <c r="AC89" t="s">
        <v>4887</v>
      </c>
      <c r="AD89" s="131">
        <v>899.99</v>
      </c>
      <c r="AE89" s="131">
        <v>1</v>
      </c>
      <c r="AF89" s="131">
        <v>201</v>
      </c>
      <c r="AG89" s="131">
        <v>1.8089999999999999</v>
      </c>
      <c r="AJ89" s="109" t="s">
        <v>15</v>
      </c>
      <c r="AK89" s="132">
        <v>4.0099999999999997E-3</v>
      </c>
      <c r="AL89" s="132">
        <v>0</v>
      </c>
    </row>
    <row r="90" spans="1:38">
      <c r="A90" t="s">
        <v>1213</v>
      </c>
      <c r="B90" t="s">
        <v>1250</v>
      </c>
      <c r="C90" t="s">
        <v>2369</v>
      </c>
      <c r="D90" t="s">
        <v>2370</v>
      </c>
      <c r="E90" t="s">
        <v>309</v>
      </c>
      <c r="F90" t="s">
        <v>4869</v>
      </c>
      <c r="G90" t="s">
        <v>4870</v>
      </c>
      <c r="H90" t="s">
        <v>321</v>
      </c>
      <c r="I90" t="s">
        <v>754</v>
      </c>
      <c r="J90" t="s">
        <v>204</v>
      </c>
      <c r="K90" t="s">
        <v>204</v>
      </c>
      <c r="L90" s="109" t="s">
        <v>326</v>
      </c>
      <c r="M90" t="s">
        <v>477</v>
      </c>
      <c r="N90" t="s">
        <v>339</v>
      </c>
      <c r="O90" t="s">
        <v>4871</v>
      </c>
      <c r="P90" t="s">
        <v>1211</v>
      </c>
      <c r="Q90" t="s">
        <v>413</v>
      </c>
      <c r="R90" t="s">
        <v>407</v>
      </c>
      <c r="S90" t="s">
        <v>1212</v>
      </c>
      <c r="T90" s="131">
        <v>9.32</v>
      </c>
      <c r="U90" t="s">
        <v>4872</v>
      </c>
      <c r="V90" s="132">
        <v>3.2099999999999997E-2</v>
      </c>
      <c r="W90" s="132">
        <v>2.3349999999999999E-2</v>
      </c>
      <c r="X90" t="s">
        <v>412</v>
      </c>
      <c r="Y90" t="s">
        <v>339</v>
      </c>
      <c r="Z90" t="s">
        <v>886</v>
      </c>
      <c r="AA90" t="s">
        <v>889</v>
      </c>
      <c r="AB90" t="s">
        <v>4734</v>
      </c>
      <c r="AC90" t="s">
        <v>4734</v>
      </c>
      <c r="AD90" s="131">
        <v>6830770.7000000002</v>
      </c>
      <c r="AE90" s="131">
        <v>1</v>
      </c>
      <c r="AF90" s="131">
        <v>132.43</v>
      </c>
      <c r="AG90" s="131">
        <v>9045.99</v>
      </c>
      <c r="AJ90" s="109" t="s">
        <v>15</v>
      </c>
      <c r="AK90" s="132">
        <v>0.22273000000000001</v>
      </c>
      <c r="AL90" s="132">
        <v>2.5400000000000002E-3</v>
      </c>
    </row>
    <row r="91" spans="1:38">
      <c r="A91" t="s">
        <v>1213</v>
      </c>
      <c r="B91" t="s">
        <v>1250</v>
      </c>
      <c r="C91" t="s">
        <v>4873</v>
      </c>
      <c r="D91" t="s">
        <v>4874</v>
      </c>
      <c r="E91" t="s">
        <v>309</v>
      </c>
      <c r="F91" t="s">
        <v>4875</v>
      </c>
      <c r="G91" t="s">
        <v>4876</v>
      </c>
      <c r="H91" t="s">
        <v>321</v>
      </c>
      <c r="I91" t="s">
        <v>754</v>
      </c>
      <c r="J91" t="s">
        <v>204</v>
      </c>
      <c r="K91" t="s">
        <v>204</v>
      </c>
      <c r="L91" s="109" t="s">
        <v>326</v>
      </c>
      <c r="M91" t="s">
        <v>477</v>
      </c>
      <c r="N91" t="s">
        <v>339</v>
      </c>
      <c r="O91" t="s">
        <v>4877</v>
      </c>
      <c r="P91" t="s">
        <v>1235</v>
      </c>
      <c r="Q91" t="s">
        <v>415</v>
      </c>
      <c r="R91" t="s">
        <v>407</v>
      </c>
      <c r="S91" t="s">
        <v>1212</v>
      </c>
      <c r="T91" s="131">
        <v>3.95</v>
      </c>
      <c r="U91" t="s">
        <v>2297</v>
      </c>
      <c r="V91" s="132">
        <v>3.44E-2</v>
      </c>
      <c r="W91" s="132">
        <v>1.2200000000000001E-2</v>
      </c>
      <c r="X91" t="s">
        <v>412</v>
      </c>
      <c r="Y91" t="s">
        <v>339</v>
      </c>
      <c r="Z91" t="s">
        <v>886</v>
      </c>
      <c r="AA91" t="s">
        <v>889</v>
      </c>
      <c r="AB91" t="s">
        <v>4734</v>
      </c>
      <c r="AC91" t="s">
        <v>4734</v>
      </c>
      <c r="AD91" s="131">
        <v>6582098.25</v>
      </c>
      <c r="AE91" s="131">
        <v>1</v>
      </c>
      <c r="AF91" s="131">
        <v>104.08</v>
      </c>
      <c r="AG91" s="131">
        <v>6850.6480000000001</v>
      </c>
      <c r="AJ91" s="109" t="s">
        <v>15</v>
      </c>
      <c r="AK91" s="132">
        <v>0.16868</v>
      </c>
      <c r="AL91" s="132">
        <v>1.92E-3</v>
      </c>
    </row>
    <row r="92" spans="1:38">
      <c r="A92" t="s">
        <v>1213</v>
      </c>
      <c r="B92" t="s">
        <v>1250</v>
      </c>
      <c r="C92" t="s">
        <v>3201</v>
      </c>
      <c r="D92" t="s">
        <v>3202</v>
      </c>
      <c r="E92" t="s">
        <v>309</v>
      </c>
      <c r="F92" t="s">
        <v>4796</v>
      </c>
      <c r="G92" t="s">
        <v>4797</v>
      </c>
      <c r="H92" t="s">
        <v>321</v>
      </c>
      <c r="I92" t="s">
        <v>951</v>
      </c>
      <c r="J92" t="s">
        <v>204</v>
      </c>
      <c r="K92" t="s">
        <v>204</v>
      </c>
      <c r="L92" s="109" t="s">
        <v>326</v>
      </c>
      <c r="M92" t="s">
        <v>441</v>
      </c>
      <c r="N92" t="s">
        <v>339</v>
      </c>
      <c r="O92" t="s">
        <v>4798</v>
      </c>
      <c r="P92" t="s">
        <v>1551</v>
      </c>
      <c r="Q92" t="s">
        <v>413</v>
      </c>
      <c r="R92" t="s">
        <v>407</v>
      </c>
      <c r="S92" t="s">
        <v>1212</v>
      </c>
      <c r="T92" s="131">
        <v>3.11</v>
      </c>
      <c r="U92" t="s">
        <v>4799</v>
      </c>
      <c r="V92" s="132">
        <v>6.3700000000000007E-2</v>
      </c>
      <c r="W92" s="132">
        <v>3.0110000000000001E-2</v>
      </c>
      <c r="X92" t="s">
        <v>412</v>
      </c>
      <c r="Y92" t="s">
        <v>339</v>
      </c>
      <c r="Z92" t="s">
        <v>886</v>
      </c>
      <c r="AA92" t="s">
        <v>889</v>
      </c>
      <c r="AB92" t="s">
        <v>4734</v>
      </c>
      <c r="AC92" t="s">
        <v>4734</v>
      </c>
      <c r="AD92" s="131">
        <v>3220000</v>
      </c>
      <c r="AE92" s="131">
        <v>1</v>
      </c>
      <c r="AF92" s="131">
        <v>93.53</v>
      </c>
      <c r="AG92" s="131">
        <v>3011.6660000000002</v>
      </c>
      <c r="AJ92" s="109" t="s">
        <v>15</v>
      </c>
      <c r="AK92" s="132">
        <v>7.4149999999999994E-2</v>
      </c>
      <c r="AL92" s="132">
        <v>8.4000000000000003E-4</v>
      </c>
    </row>
    <row r="93" spans="1:38">
      <c r="A93" t="s">
        <v>1213</v>
      </c>
      <c r="B93" t="s">
        <v>1250</v>
      </c>
      <c r="C93" t="s">
        <v>4746</v>
      </c>
      <c r="D93" t="s">
        <v>4747</v>
      </c>
      <c r="E93" t="s">
        <v>309</v>
      </c>
      <c r="F93" t="s">
        <v>4748</v>
      </c>
      <c r="G93" t="s">
        <v>4749</v>
      </c>
      <c r="H93" t="s">
        <v>321</v>
      </c>
      <c r="I93" t="s">
        <v>754</v>
      </c>
      <c r="J93" t="s">
        <v>204</v>
      </c>
      <c r="K93" t="s">
        <v>204</v>
      </c>
      <c r="L93" s="109" t="s">
        <v>326</v>
      </c>
      <c r="M93" t="s">
        <v>464</v>
      </c>
      <c r="N93" t="s">
        <v>339</v>
      </c>
      <c r="O93" t="s">
        <v>4750</v>
      </c>
      <c r="P93" t="s">
        <v>1584</v>
      </c>
      <c r="Q93" t="s">
        <v>413</v>
      </c>
      <c r="R93" t="s">
        <v>407</v>
      </c>
      <c r="S93" t="s">
        <v>1212</v>
      </c>
      <c r="T93" s="131">
        <v>3.59</v>
      </c>
      <c r="U93" t="s">
        <v>1639</v>
      </c>
      <c r="V93" s="132">
        <v>3.4500000000000003E-2</v>
      </c>
      <c r="W93" s="132">
        <v>3.8679999999999999E-2</v>
      </c>
      <c r="X93" t="s">
        <v>412</v>
      </c>
      <c r="Y93" t="s">
        <v>339</v>
      </c>
      <c r="Z93" t="s">
        <v>886</v>
      </c>
      <c r="AA93" t="s">
        <v>889</v>
      </c>
      <c r="AB93" t="s">
        <v>4734</v>
      </c>
      <c r="AC93" t="s">
        <v>4734</v>
      </c>
      <c r="AD93" s="131">
        <v>2812000</v>
      </c>
      <c r="AE93" s="131">
        <v>1</v>
      </c>
      <c r="AF93" s="131">
        <v>103.55</v>
      </c>
      <c r="AG93" s="131">
        <v>2911.826</v>
      </c>
      <c r="AJ93" s="109" t="s">
        <v>15</v>
      </c>
      <c r="AK93" s="132">
        <v>7.17E-2</v>
      </c>
      <c r="AL93" s="132">
        <v>8.1999999999999998E-4</v>
      </c>
    </row>
    <row r="94" spans="1:38">
      <c r="A94" t="s">
        <v>1213</v>
      </c>
      <c r="B94" t="s">
        <v>1250</v>
      </c>
      <c r="C94" t="s">
        <v>4873</v>
      </c>
      <c r="D94" t="s">
        <v>4874</v>
      </c>
      <c r="E94" t="s">
        <v>309</v>
      </c>
      <c r="F94" t="s">
        <v>4878</v>
      </c>
      <c r="G94" t="s">
        <v>4879</v>
      </c>
      <c r="H94" t="s">
        <v>321</v>
      </c>
      <c r="I94" t="s">
        <v>754</v>
      </c>
      <c r="J94" t="s">
        <v>204</v>
      </c>
      <c r="K94" t="s">
        <v>204</v>
      </c>
      <c r="L94" s="109" t="s">
        <v>326</v>
      </c>
      <c r="M94" t="s">
        <v>477</v>
      </c>
      <c r="N94" t="s">
        <v>339</v>
      </c>
      <c r="O94" t="s">
        <v>4877</v>
      </c>
      <c r="P94" t="s">
        <v>1235</v>
      </c>
      <c r="Q94" t="s">
        <v>415</v>
      </c>
      <c r="R94" t="s">
        <v>407</v>
      </c>
      <c r="S94" t="s">
        <v>1212</v>
      </c>
      <c r="T94" s="131">
        <v>6.79</v>
      </c>
      <c r="U94" t="s">
        <v>4880</v>
      </c>
      <c r="V94" s="132">
        <v>3.39E-2</v>
      </c>
      <c r="W94" s="132">
        <v>1.5350000000000001E-2</v>
      </c>
      <c r="X94" t="s">
        <v>412</v>
      </c>
      <c r="Y94" t="s">
        <v>339</v>
      </c>
      <c r="Z94" t="s">
        <v>886</v>
      </c>
      <c r="AA94" t="s">
        <v>889</v>
      </c>
      <c r="AB94" t="s">
        <v>4734</v>
      </c>
      <c r="AC94" t="s">
        <v>4734</v>
      </c>
      <c r="AD94" s="131">
        <v>2565000</v>
      </c>
      <c r="AE94" s="131">
        <v>1</v>
      </c>
      <c r="AF94" s="131">
        <v>101.3</v>
      </c>
      <c r="AG94" s="131">
        <v>2598.3449999999998</v>
      </c>
      <c r="AJ94" s="109" t="s">
        <v>15</v>
      </c>
      <c r="AK94" s="132">
        <v>6.3979999999999995E-2</v>
      </c>
      <c r="AL94" s="132">
        <v>7.2999999999999996E-4</v>
      </c>
    </row>
    <row r="95" spans="1:38">
      <c r="A95" t="s">
        <v>1213</v>
      </c>
      <c r="B95" t="s">
        <v>1250</v>
      </c>
      <c r="C95" t="s">
        <v>4828</v>
      </c>
      <c r="D95" t="s">
        <v>4829</v>
      </c>
      <c r="E95" t="s">
        <v>309</v>
      </c>
      <c r="F95" t="s">
        <v>4830</v>
      </c>
      <c r="G95" t="s">
        <v>4831</v>
      </c>
      <c r="H95" t="s">
        <v>321</v>
      </c>
      <c r="I95" t="s">
        <v>754</v>
      </c>
      <c r="J95" t="s">
        <v>204</v>
      </c>
      <c r="K95" t="s">
        <v>204</v>
      </c>
      <c r="L95" s="109" t="s">
        <v>326</v>
      </c>
      <c r="M95" t="s">
        <v>477</v>
      </c>
      <c r="N95" t="s">
        <v>339</v>
      </c>
      <c r="O95" t="s">
        <v>4832</v>
      </c>
      <c r="P95" t="s">
        <v>1551</v>
      </c>
      <c r="Q95" t="s">
        <v>413</v>
      </c>
      <c r="R95" t="s">
        <v>407</v>
      </c>
      <c r="S95" t="s">
        <v>1212</v>
      </c>
      <c r="T95" s="131">
        <v>3.02</v>
      </c>
      <c r="U95" t="s">
        <v>1665</v>
      </c>
      <c r="V95" s="132">
        <v>2.4899999999999999E-2</v>
      </c>
      <c r="W95" s="132">
        <v>3.5900000000000001E-2</v>
      </c>
      <c r="X95" t="s">
        <v>412</v>
      </c>
      <c r="Y95" t="s">
        <v>339</v>
      </c>
      <c r="Z95" t="s">
        <v>886</v>
      </c>
      <c r="AA95" t="s">
        <v>889</v>
      </c>
      <c r="AB95" t="s">
        <v>4734</v>
      </c>
      <c r="AC95" t="s">
        <v>4734</v>
      </c>
      <c r="AD95" s="131">
        <v>2422500</v>
      </c>
      <c r="AE95" s="131">
        <v>1</v>
      </c>
      <c r="AF95" s="131">
        <v>105.49</v>
      </c>
      <c r="AG95" s="131">
        <v>2555.4949999999999</v>
      </c>
      <c r="AJ95" s="109" t="s">
        <v>15</v>
      </c>
      <c r="AK95" s="132">
        <v>6.2920000000000004E-2</v>
      </c>
      <c r="AL95" s="132">
        <v>7.2000000000000005E-4</v>
      </c>
    </row>
    <row r="96" spans="1:38">
      <c r="A96" t="s">
        <v>1213</v>
      </c>
      <c r="B96" t="s">
        <v>1250</v>
      </c>
      <c r="C96" t="s">
        <v>4766</v>
      </c>
      <c r="D96" t="s">
        <v>4767</v>
      </c>
      <c r="E96" t="s">
        <v>311</v>
      </c>
      <c r="F96" t="s">
        <v>4768</v>
      </c>
      <c r="G96" t="s">
        <v>4769</v>
      </c>
      <c r="H96" t="s">
        <v>321</v>
      </c>
      <c r="I96" t="s">
        <v>951</v>
      </c>
      <c r="J96" t="s">
        <v>204</v>
      </c>
      <c r="K96" t="s">
        <v>224</v>
      </c>
      <c r="L96" t="s">
        <v>314</v>
      </c>
      <c r="M96" t="s">
        <v>447</v>
      </c>
      <c r="N96" t="s">
        <v>339</v>
      </c>
      <c r="O96" t="s">
        <v>4770</v>
      </c>
      <c r="Q96" t="s">
        <v>410</v>
      </c>
      <c r="R96" t="s">
        <v>410</v>
      </c>
      <c r="S96" t="s">
        <v>1212</v>
      </c>
      <c r="T96" s="131">
        <v>3.59</v>
      </c>
      <c r="U96" t="s">
        <v>1722</v>
      </c>
      <c r="V96" s="132">
        <v>8.3799999999999999E-2</v>
      </c>
      <c r="W96" s="132">
        <v>7.3639999999999997E-2</v>
      </c>
      <c r="X96" t="s">
        <v>412</v>
      </c>
      <c r="Y96" t="s">
        <v>339</v>
      </c>
      <c r="Z96" s="109" t="s">
        <v>886</v>
      </c>
      <c r="AA96" s="109" t="s">
        <v>889</v>
      </c>
      <c r="AB96" t="s">
        <v>4734</v>
      </c>
      <c r="AC96" t="s">
        <v>4734</v>
      </c>
      <c r="AD96" s="131">
        <v>2330000</v>
      </c>
      <c r="AE96" s="131">
        <v>1</v>
      </c>
      <c r="AF96" s="131">
        <v>106.88</v>
      </c>
      <c r="AG96" s="131">
        <v>2490.3040000000001</v>
      </c>
      <c r="AJ96" s="109" t="s">
        <v>15</v>
      </c>
      <c r="AK96" s="132">
        <v>6.132E-2</v>
      </c>
      <c r="AL96" s="132">
        <v>6.9999999999999999E-4</v>
      </c>
    </row>
    <row r="97" spans="1:38">
      <c r="A97" t="s">
        <v>1213</v>
      </c>
      <c r="B97" t="s">
        <v>1250</v>
      </c>
      <c r="C97" t="s">
        <v>1547</v>
      </c>
      <c r="D97" t="s">
        <v>1548</v>
      </c>
      <c r="E97" t="s">
        <v>309</v>
      </c>
      <c r="F97" t="s">
        <v>4812</v>
      </c>
      <c r="G97" t="s">
        <v>4813</v>
      </c>
      <c r="H97" t="s">
        <v>321</v>
      </c>
      <c r="I97" t="s">
        <v>754</v>
      </c>
      <c r="J97" t="s">
        <v>204</v>
      </c>
      <c r="K97" t="s">
        <v>204</v>
      </c>
      <c r="L97" s="109" t="s">
        <v>326</v>
      </c>
      <c r="M97" t="s">
        <v>448</v>
      </c>
      <c r="N97" t="s">
        <v>339</v>
      </c>
      <c r="O97" t="s">
        <v>4814</v>
      </c>
      <c r="Q97" t="s">
        <v>410</v>
      </c>
      <c r="R97" t="s">
        <v>410</v>
      </c>
      <c r="S97" t="s">
        <v>1212</v>
      </c>
      <c r="T97" s="131">
        <v>4.37</v>
      </c>
      <c r="U97" t="s">
        <v>4815</v>
      </c>
      <c r="V97" s="132">
        <v>3.7699999999999997E-2</v>
      </c>
      <c r="W97" s="132">
        <v>3.0460000000000001E-2</v>
      </c>
      <c r="X97" t="s">
        <v>412</v>
      </c>
      <c r="Y97" t="s">
        <v>339</v>
      </c>
      <c r="Z97" t="s">
        <v>886</v>
      </c>
      <c r="AA97" t="s">
        <v>889</v>
      </c>
      <c r="AB97" t="s">
        <v>4734</v>
      </c>
      <c r="AC97" t="s">
        <v>4734</v>
      </c>
      <c r="AD97" s="131">
        <v>2350000</v>
      </c>
      <c r="AE97" s="131">
        <v>1</v>
      </c>
      <c r="AF97" s="131">
        <v>100.88</v>
      </c>
      <c r="AG97" s="131">
        <v>2370.6799999999998</v>
      </c>
      <c r="AJ97" s="109" t="s">
        <v>15</v>
      </c>
      <c r="AK97" s="132">
        <v>5.8369999999999998E-2</v>
      </c>
      <c r="AL97" s="132">
        <v>6.6E-4</v>
      </c>
    </row>
    <row r="98" spans="1:38">
      <c r="A98" t="s">
        <v>1213</v>
      </c>
      <c r="B98" t="s">
        <v>1250</v>
      </c>
      <c r="C98" t="s">
        <v>4834</v>
      </c>
      <c r="D98" t="s">
        <v>4835</v>
      </c>
      <c r="E98" t="s">
        <v>309</v>
      </c>
      <c r="F98" t="s">
        <v>4836</v>
      </c>
      <c r="G98" t="s">
        <v>4837</v>
      </c>
      <c r="H98" t="s">
        <v>321</v>
      </c>
      <c r="I98" t="s">
        <v>951</v>
      </c>
      <c r="J98" t="s">
        <v>204</v>
      </c>
      <c r="K98" t="s">
        <v>204</v>
      </c>
      <c r="L98" s="109" t="s">
        <v>326</v>
      </c>
      <c r="M98" t="s">
        <v>462</v>
      </c>
      <c r="N98" t="s">
        <v>339</v>
      </c>
      <c r="O98" t="s">
        <v>4838</v>
      </c>
      <c r="P98" t="s">
        <v>1599</v>
      </c>
      <c r="Q98" t="s">
        <v>415</v>
      </c>
      <c r="R98" t="s">
        <v>407</v>
      </c>
      <c r="S98" t="s">
        <v>1212</v>
      </c>
      <c r="T98" s="131">
        <v>1.38</v>
      </c>
      <c r="U98" t="s">
        <v>1840</v>
      </c>
      <c r="V98" s="132">
        <v>0.12640000000000001</v>
      </c>
      <c r="W98" s="132">
        <v>3.5029999999999999E-2</v>
      </c>
      <c r="X98" t="s">
        <v>412</v>
      </c>
      <c r="Y98" t="s">
        <v>339</v>
      </c>
      <c r="Z98" t="s">
        <v>886</v>
      </c>
      <c r="AA98" t="s">
        <v>889</v>
      </c>
      <c r="AB98" t="s">
        <v>4734</v>
      </c>
      <c r="AC98" t="s">
        <v>4734</v>
      </c>
      <c r="AD98" s="131">
        <v>2118000</v>
      </c>
      <c r="AE98" s="131">
        <v>1</v>
      </c>
      <c r="AF98" s="131">
        <v>98.34</v>
      </c>
      <c r="AG98" s="131">
        <v>2082.8409999999999</v>
      </c>
      <c r="AJ98" s="109" t="s">
        <v>15</v>
      </c>
      <c r="AK98" s="132">
        <v>5.1279999999999999E-2</v>
      </c>
      <c r="AL98" s="132">
        <v>5.8E-4</v>
      </c>
    </row>
    <row r="99" spans="1:38">
      <c r="A99" t="s">
        <v>1213</v>
      </c>
      <c r="B99" t="s">
        <v>1250</v>
      </c>
      <c r="C99" t="s">
        <v>4781</v>
      </c>
      <c r="D99" t="s">
        <v>4782</v>
      </c>
      <c r="E99" t="s">
        <v>309</v>
      </c>
      <c r="F99" t="s">
        <v>4783</v>
      </c>
      <c r="G99" t="s">
        <v>4784</v>
      </c>
      <c r="H99" t="s">
        <v>321</v>
      </c>
      <c r="I99" t="s">
        <v>951</v>
      </c>
      <c r="J99" t="s">
        <v>204</v>
      </c>
      <c r="K99" t="s">
        <v>204</v>
      </c>
      <c r="L99" s="109" t="s">
        <v>326</v>
      </c>
      <c r="M99" t="s">
        <v>451</v>
      </c>
      <c r="N99" t="s">
        <v>339</v>
      </c>
      <c r="O99" t="s">
        <v>4833</v>
      </c>
      <c r="P99" t="s">
        <v>1578</v>
      </c>
      <c r="Q99" t="s">
        <v>415</v>
      </c>
      <c r="R99" t="s">
        <v>407</v>
      </c>
      <c r="S99" t="s">
        <v>1212</v>
      </c>
      <c r="T99" s="131">
        <v>2.0499999999999998</v>
      </c>
      <c r="U99" t="s">
        <v>1691</v>
      </c>
      <c r="V99" s="132">
        <v>5.4300000000000001E-2</v>
      </c>
      <c r="W99" s="132">
        <v>3.739E-2</v>
      </c>
      <c r="X99" t="s">
        <v>412</v>
      </c>
      <c r="Y99" t="s">
        <v>339</v>
      </c>
      <c r="Z99" t="s">
        <v>886</v>
      </c>
      <c r="AA99" t="s">
        <v>889</v>
      </c>
      <c r="AB99" t="s">
        <v>4734</v>
      </c>
      <c r="AC99" t="s">
        <v>4734</v>
      </c>
      <c r="AD99" s="131">
        <v>1977509.83</v>
      </c>
      <c r="AE99" s="131">
        <v>1</v>
      </c>
      <c r="AF99" s="131">
        <v>97.83</v>
      </c>
      <c r="AG99" s="131">
        <v>1934.598</v>
      </c>
      <c r="AJ99" s="109" t="s">
        <v>15</v>
      </c>
      <c r="AK99" s="132">
        <v>4.7629999999999999E-2</v>
      </c>
      <c r="AL99" s="132">
        <v>5.4000000000000001E-4</v>
      </c>
    </row>
    <row r="100" spans="1:38">
      <c r="A100" t="s">
        <v>1213</v>
      </c>
      <c r="B100" t="s">
        <v>1250</v>
      </c>
      <c r="C100" t="s">
        <v>4807</v>
      </c>
      <c r="D100" t="s">
        <v>4808</v>
      </c>
      <c r="E100" t="s">
        <v>309</v>
      </c>
      <c r="F100" t="s">
        <v>4809</v>
      </c>
      <c r="G100" t="s">
        <v>4810</v>
      </c>
      <c r="H100" t="s">
        <v>321</v>
      </c>
      <c r="I100" t="s">
        <v>951</v>
      </c>
      <c r="J100" t="s">
        <v>204</v>
      </c>
      <c r="K100" t="s">
        <v>204</v>
      </c>
      <c r="L100" s="109" t="s">
        <v>326</v>
      </c>
      <c r="M100" t="s">
        <v>451</v>
      </c>
      <c r="N100" t="s">
        <v>339</v>
      </c>
      <c r="O100" t="s">
        <v>4811</v>
      </c>
      <c r="P100" t="s">
        <v>1584</v>
      </c>
      <c r="Q100" t="s">
        <v>413</v>
      </c>
      <c r="R100" t="s">
        <v>407</v>
      </c>
      <c r="S100" t="s">
        <v>1212</v>
      </c>
      <c r="T100" s="131">
        <v>2.39</v>
      </c>
      <c r="U100" t="s">
        <v>1639</v>
      </c>
      <c r="V100" s="132">
        <v>6.4399999999999999E-2</v>
      </c>
      <c r="W100" s="132">
        <v>2.1329999999999998E-2</v>
      </c>
      <c r="X100" t="s">
        <v>412</v>
      </c>
      <c r="Y100" t="s">
        <v>339</v>
      </c>
      <c r="Z100" t="s">
        <v>886</v>
      </c>
      <c r="AA100" t="s">
        <v>889</v>
      </c>
      <c r="AB100" t="s">
        <v>4734</v>
      </c>
      <c r="AC100" t="s">
        <v>4734</v>
      </c>
      <c r="AD100" s="131">
        <v>1828571.84</v>
      </c>
      <c r="AE100" s="131">
        <v>1</v>
      </c>
      <c r="AF100" s="131">
        <v>93.94</v>
      </c>
      <c r="AG100" s="131">
        <v>1717.76</v>
      </c>
      <c r="AJ100" s="109" t="s">
        <v>15</v>
      </c>
      <c r="AK100" s="132">
        <v>4.2299999999999997E-2</v>
      </c>
      <c r="AL100" s="132">
        <v>4.8000000000000001E-4</v>
      </c>
    </row>
    <row r="101" spans="1:38">
      <c r="A101" t="s">
        <v>1213</v>
      </c>
      <c r="B101" t="s">
        <v>1250</v>
      </c>
      <c r="C101" t="s">
        <v>4757</v>
      </c>
      <c r="D101" t="s">
        <v>4758</v>
      </c>
      <c r="E101" t="s">
        <v>309</v>
      </c>
      <c r="F101" t="s">
        <v>4805</v>
      </c>
      <c r="G101" t="s">
        <v>4806</v>
      </c>
      <c r="H101" t="s">
        <v>321</v>
      </c>
      <c r="I101" t="s">
        <v>951</v>
      </c>
      <c r="J101" t="s">
        <v>204</v>
      </c>
      <c r="K101" t="s">
        <v>204</v>
      </c>
      <c r="L101" s="109" t="s">
        <v>326</v>
      </c>
      <c r="M101" t="s">
        <v>446</v>
      </c>
      <c r="N101" t="s">
        <v>339</v>
      </c>
      <c r="O101" t="s">
        <v>4761</v>
      </c>
      <c r="P101" t="s">
        <v>1235</v>
      </c>
      <c r="Q101" t="s">
        <v>415</v>
      </c>
      <c r="R101" t="s">
        <v>407</v>
      </c>
      <c r="S101" t="s">
        <v>1212</v>
      </c>
      <c r="T101" s="131">
        <v>4.49</v>
      </c>
      <c r="U101" t="s">
        <v>4765</v>
      </c>
      <c r="V101" s="132">
        <v>5.33E-2</v>
      </c>
      <c r="W101" s="132">
        <v>1.0279999999999999E-2</v>
      </c>
      <c r="X101" t="s">
        <v>412</v>
      </c>
      <c r="Y101" t="s">
        <v>339</v>
      </c>
      <c r="Z101" t="s">
        <v>886</v>
      </c>
      <c r="AA101" t="s">
        <v>889</v>
      </c>
      <c r="AB101" t="s">
        <v>4734</v>
      </c>
      <c r="AC101" t="s">
        <v>4734</v>
      </c>
      <c r="AD101" s="131">
        <v>1286265.28</v>
      </c>
      <c r="AE101" s="131">
        <v>1</v>
      </c>
      <c r="AF101" s="131">
        <v>95.75</v>
      </c>
      <c r="AG101" s="131">
        <v>1231.5989999999999</v>
      </c>
      <c r="AJ101" s="109" t="s">
        <v>15</v>
      </c>
      <c r="AK101" s="132">
        <v>3.032E-2</v>
      </c>
      <c r="AL101" s="132">
        <v>3.5E-4</v>
      </c>
    </row>
    <row r="102" spans="1:38">
      <c r="A102" t="s">
        <v>1213</v>
      </c>
      <c r="B102" t="s">
        <v>1250</v>
      </c>
      <c r="C102" t="s">
        <v>4751</v>
      </c>
      <c r="D102" t="s">
        <v>4752</v>
      </c>
      <c r="E102" t="s">
        <v>309</v>
      </c>
      <c r="F102" t="s">
        <v>4753</v>
      </c>
      <c r="G102" t="s">
        <v>4754</v>
      </c>
      <c r="H102" t="s">
        <v>321</v>
      </c>
      <c r="I102" t="s">
        <v>754</v>
      </c>
      <c r="J102" t="s">
        <v>204</v>
      </c>
      <c r="K102" t="s">
        <v>204</v>
      </c>
      <c r="L102" s="109" t="s">
        <v>326</v>
      </c>
      <c r="M102" t="s">
        <v>440</v>
      </c>
      <c r="N102" t="s">
        <v>339</v>
      </c>
      <c r="O102" t="s">
        <v>4755</v>
      </c>
      <c r="P102" t="s">
        <v>1235</v>
      </c>
      <c r="Q102" t="s">
        <v>415</v>
      </c>
      <c r="R102" t="s">
        <v>407</v>
      </c>
      <c r="S102" t="s">
        <v>1212</v>
      </c>
      <c r="T102" s="131">
        <v>1.27</v>
      </c>
      <c r="U102" t="s">
        <v>4756</v>
      </c>
      <c r="V102" s="132">
        <v>2.6599999999999999E-2</v>
      </c>
      <c r="W102" s="132">
        <v>7.4200000000000004E-3</v>
      </c>
      <c r="X102" t="s">
        <v>412</v>
      </c>
      <c r="Y102" t="s">
        <v>339</v>
      </c>
      <c r="Z102" t="s">
        <v>886</v>
      </c>
      <c r="AA102" t="s">
        <v>889</v>
      </c>
      <c r="AB102" t="s">
        <v>4734</v>
      </c>
      <c r="AC102" t="s">
        <v>4734</v>
      </c>
      <c r="AD102" s="131">
        <v>1061268.96</v>
      </c>
      <c r="AE102" s="131">
        <v>1</v>
      </c>
      <c r="AF102" s="131">
        <v>100.3</v>
      </c>
      <c r="AG102" s="131">
        <v>1064.453</v>
      </c>
      <c r="AJ102" s="109" t="s">
        <v>15</v>
      </c>
      <c r="AK102" s="132">
        <v>2.6210000000000001E-2</v>
      </c>
      <c r="AL102" s="132">
        <v>2.9999999999999997E-4</v>
      </c>
    </row>
    <row r="103" spans="1:38">
      <c r="A103" t="s">
        <v>1213</v>
      </c>
      <c r="B103" t="s">
        <v>1250</v>
      </c>
      <c r="C103" t="s">
        <v>4757</v>
      </c>
      <c r="D103" t="s">
        <v>4758</v>
      </c>
      <c r="E103" t="s">
        <v>309</v>
      </c>
      <c r="F103" t="s">
        <v>4759</v>
      </c>
      <c r="G103" t="s">
        <v>4760</v>
      </c>
      <c r="H103" t="s">
        <v>321</v>
      </c>
      <c r="I103" t="s">
        <v>951</v>
      </c>
      <c r="J103" t="s">
        <v>204</v>
      </c>
      <c r="K103" t="s">
        <v>204</v>
      </c>
      <c r="L103" s="109" t="s">
        <v>326</v>
      </c>
      <c r="M103" t="s">
        <v>446</v>
      </c>
      <c r="N103" t="s">
        <v>339</v>
      </c>
      <c r="O103" t="s">
        <v>4761</v>
      </c>
      <c r="P103" t="s">
        <v>1235</v>
      </c>
      <c r="Q103" t="s">
        <v>415</v>
      </c>
      <c r="R103" t="s">
        <v>407</v>
      </c>
      <c r="S103" t="s">
        <v>1212</v>
      </c>
      <c r="T103" s="131">
        <v>0.68</v>
      </c>
      <c r="U103" t="s">
        <v>4762</v>
      </c>
      <c r="V103" s="132">
        <v>6.0900000000000003E-2</v>
      </c>
      <c r="W103" s="132">
        <v>2.31E-3</v>
      </c>
      <c r="X103" t="s">
        <v>412</v>
      </c>
      <c r="Y103" t="s">
        <v>339</v>
      </c>
      <c r="Z103" t="s">
        <v>886</v>
      </c>
      <c r="AA103" t="s">
        <v>889</v>
      </c>
      <c r="AB103" t="s">
        <v>4734</v>
      </c>
      <c r="AC103" t="s">
        <v>4734</v>
      </c>
      <c r="AD103" s="131">
        <v>719546.34</v>
      </c>
      <c r="AE103" s="131">
        <v>1</v>
      </c>
      <c r="AF103" s="131">
        <v>99.21</v>
      </c>
      <c r="AG103" s="131">
        <v>713.86199999999997</v>
      </c>
      <c r="AJ103" s="109" t="s">
        <v>15</v>
      </c>
      <c r="AK103" s="132">
        <v>1.7579999999999998E-2</v>
      </c>
      <c r="AL103" s="132">
        <v>2.0000000000000001E-4</v>
      </c>
    </row>
    <row r="104" spans="1:38">
      <c r="A104" t="s">
        <v>1213</v>
      </c>
      <c r="B104" t="s">
        <v>1250</v>
      </c>
      <c r="C104" t="s">
        <v>4881</v>
      </c>
      <c r="D104" t="s">
        <v>4882</v>
      </c>
      <c r="E104" t="s">
        <v>309</v>
      </c>
      <c r="F104" t="s">
        <v>4883</v>
      </c>
      <c r="G104" t="s">
        <v>4884</v>
      </c>
      <c r="H104" t="s">
        <v>321</v>
      </c>
      <c r="I104" t="s">
        <v>951</v>
      </c>
      <c r="J104" t="s">
        <v>204</v>
      </c>
      <c r="K104" t="s">
        <v>204</v>
      </c>
      <c r="L104" t="s">
        <v>314</v>
      </c>
      <c r="M104" t="s">
        <v>447</v>
      </c>
      <c r="N104" t="s">
        <v>339</v>
      </c>
      <c r="O104" t="s">
        <v>4885</v>
      </c>
      <c r="Q104" t="s">
        <v>410</v>
      </c>
      <c r="R104" t="s">
        <v>410</v>
      </c>
      <c r="S104" t="s">
        <v>1212</v>
      </c>
      <c r="T104" s="131">
        <v>0.01</v>
      </c>
      <c r="U104" t="s">
        <v>4886</v>
      </c>
      <c r="V104" s="132">
        <v>9.9900000000000003E-2</v>
      </c>
      <c r="W104" s="132">
        <v>0.14185</v>
      </c>
      <c r="X104" t="s">
        <v>412</v>
      </c>
      <c r="Y104" t="s">
        <v>338</v>
      </c>
      <c r="Z104" t="s">
        <v>884</v>
      </c>
      <c r="AA104" t="s">
        <v>889</v>
      </c>
      <c r="AB104" t="s">
        <v>4887</v>
      </c>
      <c r="AC104" t="s">
        <v>4887</v>
      </c>
      <c r="AD104" s="131">
        <v>16577.849999999999</v>
      </c>
      <c r="AE104" s="131">
        <v>1</v>
      </c>
      <c r="AF104" s="131">
        <v>201</v>
      </c>
      <c r="AG104" s="131">
        <v>33.320999999999998</v>
      </c>
      <c r="AJ104" s="109" t="s">
        <v>15</v>
      </c>
      <c r="AK104" s="132">
        <v>8.1999999999999998E-4</v>
      </c>
      <c r="AL104" s="132">
        <v>1.0000000000000001E-5</v>
      </c>
    </row>
    <row r="105" spans="1:38">
      <c r="A105" t="s">
        <v>1213</v>
      </c>
      <c r="B105" t="s">
        <v>1251</v>
      </c>
      <c r="C105" t="s">
        <v>1547</v>
      </c>
      <c r="D105" t="s">
        <v>1548</v>
      </c>
      <c r="E105" t="s">
        <v>309</v>
      </c>
      <c r="F105" t="s">
        <v>4812</v>
      </c>
      <c r="G105" t="s">
        <v>4813</v>
      </c>
      <c r="H105" t="s">
        <v>321</v>
      </c>
      <c r="I105" t="s">
        <v>754</v>
      </c>
      <c r="J105" t="s">
        <v>204</v>
      </c>
      <c r="K105" t="s">
        <v>204</v>
      </c>
      <c r="L105" s="109" t="s">
        <v>326</v>
      </c>
      <c r="M105" t="s">
        <v>448</v>
      </c>
      <c r="N105" t="s">
        <v>339</v>
      </c>
      <c r="O105" t="s">
        <v>4814</v>
      </c>
      <c r="Q105" t="s">
        <v>410</v>
      </c>
      <c r="R105" t="s">
        <v>410</v>
      </c>
      <c r="S105" t="s">
        <v>1212</v>
      </c>
      <c r="T105" s="131">
        <v>4.37</v>
      </c>
      <c r="U105" t="s">
        <v>4815</v>
      </c>
      <c r="V105" s="132">
        <v>3.7699999999999997E-2</v>
      </c>
      <c r="W105" s="132">
        <v>3.0460000000000001E-2</v>
      </c>
      <c r="X105" t="s">
        <v>412</v>
      </c>
      <c r="Y105" t="s">
        <v>339</v>
      </c>
      <c r="Z105" t="s">
        <v>886</v>
      </c>
      <c r="AA105" t="s">
        <v>889</v>
      </c>
      <c r="AB105" t="s">
        <v>4734</v>
      </c>
      <c r="AC105" t="s">
        <v>4734</v>
      </c>
      <c r="AD105" s="131">
        <v>989000</v>
      </c>
      <c r="AE105" s="131">
        <v>1</v>
      </c>
      <c r="AF105" s="131">
        <v>100.88</v>
      </c>
      <c r="AG105" s="131">
        <v>997.70299999999997</v>
      </c>
      <c r="AJ105" s="109" t="s">
        <v>15</v>
      </c>
      <c r="AK105" s="132">
        <v>0.40467999999999998</v>
      </c>
      <c r="AL105" s="132">
        <v>3.2799999999999999E-3</v>
      </c>
    </row>
    <row r="106" spans="1:38">
      <c r="A106" t="s">
        <v>1213</v>
      </c>
      <c r="B106" t="s">
        <v>1251</v>
      </c>
      <c r="C106" t="s">
        <v>4781</v>
      </c>
      <c r="D106" t="s">
        <v>4782</v>
      </c>
      <c r="E106" t="s">
        <v>309</v>
      </c>
      <c r="F106" t="s">
        <v>4783</v>
      </c>
      <c r="G106" t="s">
        <v>4784</v>
      </c>
      <c r="H106" t="s">
        <v>321</v>
      </c>
      <c r="I106" t="s">
        <v>951</v>
      </c>
      <c r="J106" t="s">
        <v>204</v>
      </c>
      <c r="K106" t="s">
        <v>204</v>
      </c>
      <c r="L106" s="109" t="s">
        <v>326</v>
      </c>
      <c r="M106" t="s">
        <v>451</v>
      </c>
      <c r="N106" t="s">
        <v>339</v>
      </c>
      <c r="O106" t="s">
        <v>4833</v>
      </c>
      <c r="P106" t="s">
        <v>1578</v>
      </c>
      <c r="Q106" t="s">
        <v>415</v>
      </c>
      <c r="R106" t="s">
        <v>407</v>
      </c>
      <c r="S106" t="s">
        <v>1212</v>
      </c>
      <c r="T106" s="131">
        <v>2.0499999999999998</v>
      </c>
      <c r="U106" t="s">
        <v>1691</v>
      </c>
      <c r="V106" s="132">
        <v>5.4300000000000001E-2</v>
      </c>
      <c r="W106" s="132">
        <v>3.739E-2</v>
      </c>
      <c r="X106" t="s">
        <v>412</v>
      </c>
      <c r="Y106" t="s">
        <v>339</v>
      </c>
      <c r="Z106" t="s">
        <v>886</v>
      </c>
      <c r="AA106" t="s">
        <v>889</v>
      </c>
      <c r="AB106" t="s">
        <v>4734</v>
      </c>
      <c r="AC106" t="s">
        <v>4734</v>
      </c>
      <c r="AD106" s="131">
        <v>642890.88</v>
      </c>
      <c r="AE106" s="131">
        <v>1</v>
      </c>
      <c r="AF106" s="131">
        <v>97.83</v>
      </c>
      <c r="AG106" s="131">
        <v>628.94000000000005</v>
      </c>
      <c r="AJ106" s="109" t="s">
        <v>15</v>
      </c>
      <c r="AK106" s="132">
        <v>0.25509999999999999</v>
      </c>
      <c r="AL106" s="132">
        <v>2.0699999999999998E-3</v>
      </c>
    </row>
    <row r="107" spans="1:38">
      <c r="A107" t="s">
        <v>1213</v>
      </c>
      <c r="B107" t="s">
        <v>1251</v>
      </c>
      <c r="C107" t="s">
        <v>4828</v>
      </c>
      <c r="D107" t="s">
        <v>4829</v>
      </c>
      <c r="E107" t="s">
        <v>309</v>
      </c>
      <c r="F107" t="s">
        <v>4830</v>
      </c>
      <c r="G107" t="s">
        <v>4831</v>
      </c>
      <c r="H107" t="s">
        <v>321</v>
      </c>
      <c r="I107" t="s">
        <v>754</v>
      </c>
      <c r="J107" t="s">
        <v>204</v>
      </c>
      <c r="K107" t="s">
        <v>204</v>
      </c>
      <c r="L107" s="109" t="s">
        <v>326</v>
      </c>
      <c r="M107" t="s">
        <v>477</v>
      </c>
      <c r="N107" t="s">
        <v>339</v>
      </c>
      <c r="O107" t="s">
        <v>4832</v>
      </c>
      <c r="P107" t="s">
        <v>1551</v>
      </c>
      <c r="Q107" t="s">
        <v>413</v>
      </c>
      <c r="R107" t="s">
        <v>407</v>
      </c>
      <c r="S107" t="s">
        <v>1212</v>
      </c>
      <c r="T107" s="131">
        <v>3.02</v>
      </c>
      <c r="U107" t="s">
        <v>1665</v>
      </c>
      <c r="V107" s="132">
        <v>2.4899999999999999E-2</v>
      </c>
      <c r="W107" s="132">
        <v>3.5900000000000001E-2</v>
      </c>
      <c r="X107" t="s">
        <v>412</v>
      </c>
      <c r="Y107" t="s">
        <v>339</v>
      </c>
      <c r="Z107" t="s">
        <v>886</v>
      </c>
      <c r="AA107" t="s">
        <v>889</v>
      </c>
      <c r="AB107" t="s">
        <v>4734</v>
      </c>
      <c r="AC107" t="s">
        <v>4734</v>
      </c>
      <c r="AD107" s="131">
        <v>521050</v>
      </c>
      <c r="AE107" s="131">
        <v>1</v>
      </c>
      <c r="AF107" s="131">
        <v>105.49</v>
      </c>
      <c r="AG107" s="131">
        <v>549.65599999999995</v>
      </c>
      <c r="AJ107" s="109" t="s">
        <v>15</v>
      </c>
      <c r="AK107" s="132">
        <v>0.22295000000000001</v>
      </c>
      <c r="AL107" s="132">
        <v>1.81E-3</v>
      </c>
    </row>
    <row r="108" spans="1:38">
      <c r="A108" t="s">
        <v>1213</v>
      </c>
      <c r="B108" t="s">
        <v>1251</v>
      </c>
      <c r="C108" t="s">
        <v>4834</v>
      </c>
      <c r="D108" t="s">
        <v>4835</v>
      </c>
      <c r="E108" t="s">
        <v>309</v>
      </c>
      <c r="F108" t="s">
        <v>4836</v>
      </c>
      <c r="G108" t="s">
        <v>4837</v>
      </c>
      <c r="H108" t="s">
        <v>321</v>
      </c>
      <c r="I108" t="s">
        <v>951</v>
      </c>
      <c r="J108" t="s">
        <v>204</v>
      </c>
      <c r="K108" t="s">
        <v>204</v>
      </c>
      <c r="L108" s="109" t="s">
        <v>326</v>
      </c>
      <c r="M108" t="s">
        <v>462</v>
      </c>
      <c r="N108" t="s">
        <v>339</v>
      </c>
      <c r="O108" t="s">
        <v>4838</v>
      </c>
      <c r="P108" t="s">
        <v>1599</v>
      </c>
      <c r="Q108" t="s">
        <v>415</v>
      </c>
      <c r="R108" t="s">
        <v>407</v>
      </c>
      <c r="S108" t="s">
        <v>1212</v>
      </c>
      <c r="T108" s="131">
        <v>1.38</v>
      </c>
      <c r="U108" t="s">
        <v>1840</v>
      </c>
      <c r="V108" s="132">
        <v>0.12640000000000001</v>
      </c>
      <c r="W108" s="132">
        <v>3.5029999999999999E-2</v>
      </c>
      <c r="X108" t="s">
        <v>412</v>
      </c>
      <c r="Y108" t="s">
        <v>339</v>
      </c>
      <c r="Z108" t="s">
        <v>886</v>
      </c>
      <c r="AA108" t="s">
        <v>889</v>
      </c>
      <c r="AB108" t="s">
        <v>4734</v>
      </c>
      <c r="AC108" t="s">
        <v>4734</v>
      </c>
      <c r="AD108" s="131">
        <v>294000</v>
      </c>
      <c r="AE108" s="131">
        <v>1</v>
      </c>
      <c r="AF108" s="131">
        <v>98.34</v>
      </c>
      <c r="AG108" s="131">
        <v>289.12</v>
      </c>
      <c r="AJ108" s="109" t="s">
        <v>15</v>
      </c>
      <c r="AK108" s="132">
        <v>0.11727</v>
      </c>
      <c r="AL108" s="132">
        <v>9.5E-4</v>
      </c>
    </row>
    <row r="109" spans="1:38">
      <c r="A109" t="s">
        <v>1213</v>
      </c>
      <c r="B109" t="s">
        <v>1252</v>
      </c>
      <c r="C109" t="s">
        <v>1547</v>
      </c>
      <c r="D109" t="s">
        <v>1548</v>
      </c>
      <c r="E109" t="s">
        <v>309</v>
      </c>
      <c r="F109" t="s">
        <v>4812</v>
      </c>
      <c r="G109" t="s">
        <v>4813</v>
      </c>
      <c r="H109" t="s">
        <v>321</v>
      </c>
      <c r="I109" t="s">
        <v>754</v>
      </c>
      <c r="J109" t="s">
        <v>204</v>
      </c>
      <c r="K109" t="s">
        <v>204</v>
      </c>
      <c r="L109" s="109" t="s">
        <v>326</v>
      </c>
      <c r="M109" t="s">
        <v>448</v>
      </c>
      <c r="N109" t="s">
        <v>339</v>
      </c>
      <c r="O109" t="s">
        <v>4814</v>
      </c>
      <c r="Q109" t="s">
        <v>410</v>
      </c>
      <c r="R109" t="s">
        <v>410</v>
      </c>
      <c r="S109" t="s">
        <v>1212</v>
      </c>
      <c r="T109" s="131">
        <v>4.37</v>
      </c>
      <c r="U109" t="s">
        <v>4815</v>
      </c>
      <c r="V109" s="132">
        <v>3.7699999999999997E-2</v>
      </c>
      <c r="W109" s="132">
        <v>3.0460000000000001E-2</v>
      </c>
      <c r="X109" t="s">
        <v>412</v>
      </c>
      <c r="Y109" t="s">
        <v>339</v>
      </c>
      <c r="Z109" t="s">
        <v>886</v>
      </c>
      <c r="AA109" t="s">
        <v>889</v>
      </c>
      <c r="AB109" t="s">
        <v>4734</v>
      </c>
      <c r="AC109" t="s">
        <v>4734</v>
      </c>
      <c r="AD109" s="131">
        <v>1035000</v>
      </c>
      <c r="AE109" s="131">
        <v>1</v>
      </c>
      <c r="AF109" s="131">
        <v>100.88</v>
      </c>
      <c r="AG109" s="131">
        <v>1044.1079999999999</v>
      </c>
      <c r="AJ109" s="109" t="s">
        <v>15</v>
      </c>
      <c r="AK109" s="132">
        <v>0.56899999999999995</v>
      </c>
      <c r="AL109" s="132">
        <v>4.4799999999999996E-3</v>
      </c>
    </row>
    <row r="110" spans="1:38">
      <c r="A110" t="s">
        <v>1213</v>
      </c>
      <c r="B110" t="s">
        <v>1252</v>
      </c>
      <c r="C110" t="s">
        <v>4828</v>
      </c>
      <c r="D110" t="s">
        <v>4829</v>
      </c>
      <c r="E110" t="s">
        <v>309</v>
      </c>
      <c r="F110" t="s">
        <v>4830</v>
      </c>
      <c r="G110" t="s">
        <v>4831</v>
      </c>
      <c r="H110" t="s">
        <v>321</v>
      </c>
      <c r="I110" t="s">
        <v>754</v>
      </c>
      <c r="J110" t="s">
        <v>204</v>
      </c>
      <c r="K110" t="s">
        <v>204</v>
      </c>
      <c r="L110" s="109" t="s">
        <v>326</v>
      </c>
      <c r="M110" t="s">
        <v>477</v>
      </c>
      <c r="N110" t="s">
        <v>339</v>
      </c>
      <c r="O110" t="s">
        <v>4832</v>
      </c>
      <c r="P110" t="s">
        <v>1551</v>
      </c>
      <c r="Q110" t="s">
        <v>413</v>
      </c>
      <c r="R110" t="s">
        <v>407</v>
      </c>
      <c r="S110" t="s">
        <v>1212</v>
      </c>
      <c r="T110" s="131">
        <v>3.02</v>
      </c>
      <c r="U110" t="s">
        <v>1665</v>
      </c>
      <c r="V110" s="132">
        <v>2.4899999999999999E-2</v>
      </c>
      <c r="W110" s="132">
        <v>3.5900000000000001E-2</v>
      </c>
      <c r="X110" t="s">
        <v>412</v>
      </c>
      <c r="Y110" t="s">
        <v>339</v>
      </c>
      <c r="Z110" t="s">
        <v>886</v>
      </c>
      <c r="AA110" t="s">
        <v>889</v>
      </c>
      <c r="AB110" t="s">
        <v>4734</v>
      </c>
      <c r="AC110" t="s">
        <v>4734</v>
      </c>
      <c r="AD110" s="131">
        <v>434350</v>
      </c>
      <c r="AE110" s="131">
        <v>1</v>
      </c>
      <c r="AF110" s="131">
        <v>105.49</v>
      </c>
      <c r="AG110" s="131">
        <v>458.19600000000003</v>
      </c>
      <c r="AJ110" s="109" t="s">
        <v>15</v>
      </c>
      <c r="AK110" s="132">
        <v>0.24970000000000001</v>
      </c>
      <c r="AL110" s="132">
        <v>1.97E-3</v>
      </c>
    </row>
    <row r="111" spans="1:38">
      <c r="A111" t="s">
        <v>1213</v>
      </c>
      <c r="B111" t="s">
        <v>1252</v>
      </c>
      <c r="C111" t="s">
        <v>4781</v>
      </c>
      <c r="D111" t="s">
        <v>4782</v>
      </c>
      <c r="E111" t="s">
        <v>309</v>
      </c>
      <c r="F111" t="s">
        <v>4783</v>
      </c>
      <c r="G111" t="s">
        <v>4784</v>
      </c>
      <c r="H111" t="s">
        <v>321</v>
      </c>
      <c r="I111" t="s">
        <v>951</v>
      </c>
      <c r="J111" t="s">
        <v>204</v>
      </c>
      <c r="K111" t="s">
        <v>204</v>
      </c>
      <c r="L111" s="109" t="s">
        <v>326</v>
      </c>
      <c r="M111" t="s">
        <v>451</v>
      </c>
      <c r="N111" t="s">
        <v>339</v>
      </c>
      <c r="O111" t="s">
        <v>4833</v>
      </c>
      <c r="P111" t="s">
        <v>1578</v>
      </c>
      <c r="Q111" t="s">
        <v>415</v>
      </c>
      <c r="R111" t="s">
        <v>407</v>
      </c>
      <c r="S111" t="s">
        <v>1212</v>
      </c>
      <c r="T111" s="131">
        <v>2.0499999999999998</v>
      </c>
      <c r="U111" t="s">
        <v>1691</v>
      </c>
      <c r="V111" s="132">
        <v>5.4300000000000001E-2</v>
      </c>
      <c r="W111" s="132">
        <v>3.739E-2</v>
      </c>
      <c r="X111" t="s">
        <v>412</v>
      </c>
      <c r="Y111" t="s">
        <v>339</v>
      </c>
      <c r="Z111" t="s">
        <v>886</v>
      </c>
      <c r="AA111" t="s">
        <v>889</v>
      </c>
      <c r="AB111" t="s">
        <v>4734</v>
      </c>
      <c r="AC111" t="s">
        <v>4734</v>
      </c>
      <c r="AD111" s="131">
        <v>227284.64</v>
      </c>
      <c r="AE111" s="131">
        <v>1</v>
      </c>
      <c r="AF111" s="131">
        <v>97.83</v>
      </c>
      <c r="AG111" s="131">
        <v>222.35300000000001</v>
      </c>
      <c r="AJ111" s="109" t="s">
        <v>15</v>
      </c>
      <c r="AK111" s="132">
        <v>0.12117</v>
      </c>
      <c r="AL111" s="132">
        <v>9.5E-4</v>
      </c>
    </row>
    <row r="112" spans="1:38">
      <c r="A112" t="s">
        <v>1213</v>
      </c>
      <c r="B112" t="s">
        <v>1252</v>
      </c>
      <c r="C112" t="s">
        <v>4834</v>
      </c>
      <c r="D112" t="s">
        <v>4835</v>
      </c>
      <c r="E112" t="s">
        <v>309</v>
      </c>
      <c r="F112" t="s">
        <v>4836</v>
      </c>
      <c r="G112" t="s">
        <v>4837</v>
      </c>
      <c r="H112" t="s">
        <v>321</v>
      </c>
      <c r="I112" t="s">
        <v>951</v>
      </c>
      <c r="J112" t="s">
        <v>204</v>
      </c>
      <c r="K112" t="s">
        <v>204</v>
      </c>
      <c r="L112" s="109" t="s">
        <v>326</v>
      </c>
      <c r="M112" t="s">
        <v>462</v>
      </c>
      <c r="N112" t="s">
        <v>339</v>
      </c>
      <c r="O112" t="s">
        <v>4838</v>
      </c>
      <c r="P112" t="s">
        <v>1599</v>
      </c>
      <c r="Q112" t="s">
        <v>415</v>
      </c>
      <c r="R112" t="s">
        <v>407</v>
      </c>
      <c r="S112" t="s">
        <v>1212</v>
      </c>
      <c r="T112" s="131">
        <v>1.38</v>
      </c>
      <c r="U112" t="s">
        <v>1840</v>
      </c>
      <c r="V112" s="132">
        <v>0.12640000000000001</v>
      </c>
      <c r="W112" s="132">
        <v>3.5029999999999999E-2</v>
      </c>
      <c r="X112" t="s">
        <v>412</v>
      </c>
      <c r="Y112" t="s">
        <v>339</v>
      </c>
      <c r="Z112" t="s">
        <v>886</v>
      </c>
      <c r="AA112" t="s">
        <v>889</v>
      </c>
      <c r="AB112" t="s">
        <v>4734</v>
      </c>
      <c r="AC112" t="s">
        <v>4734</v>
      </c>
      <c r="AD112" s="131">
        <v>112200</v>
      </c>
      <c r="AE112" s="131">
        <v>1</v>
      </c>
      <c r="AF112" s="131">
        <v>98.34</v>
      </c>
      <c r="AG112" s="131">
        <v>110.337</v>
      </c>
      <c r="AJ112" s="109" t="s">
        <v>15</v>
      </c>
      <c r="AK112" s="132">
        <v>6.0130000000000003E-2</v>
      </c>
      <c r="AL112" s="132">
        <v>4.6999999999999999E-4</v>
      </c>
    </row>
    <row r="113" spans="1:38">
      <c r="A113" t="s">
        <v>1213</v>
      </c>
      <c r="B113" t="s">
        <v>1253</v>
      </c>
      <c r="C113" t="s">
        <v>1547</v>
      </c>
      <c r="D113" t="s">
        <v>1548</v>
      </c>
      <c r="E113" t="s">
        <v>309</v>
      </c>
      <c r="F113" t="s">
        <v>4812</v>
      </c>
      <c r="G113" t="s">
        <v>4813</v>
      </c>
      <c r="H113" t="s">
        <v>321</v>
      </c>
      <c r="I113" t="s">
        <v>754</v>
      </c>
      <c r="J113" t="s">
        <v>204</v>
      </c>
      <c r="K113" t="s">
        <v>204</v>
      </c>
      <c r="L113" s="109" t="s">
        <v>326</v>
      </c>
      <c r="M113" t="s">
        <v>448</v>
      </c>
      <c r="N113" t="s">
        <v>339</v>
      </c>
      <c r="O113" t="s">
        <v>4814</v>
      </c>
      <c r="Q113" t="s">
        <v>410</v>
      </c>
      <c r="R113" t="s">
        <v>410</v>
      </c>
      <c r="S113" t="s">
        <v>1212</v>
      </c>
      <c r="T113" s="131">
        <v>4.37</v>
      </c>
      <c r="U113" t="s">
        <v>4815</v>
      </c>
      <c r="V113" s="132">
        <v>3.7699999999999997E-2</v>
      </c>
      <c r="W113" s="132">
        <v>3.0460000000000001E-2</v>
      </c>
      <c r="X113" t="s">
        <v>412</v>
      </c>
      <c r="Y113" t="s">
        <v>339</v>
      </c>
      <c r="Z113" t="s">
        <v>886</v>
      </c>
      <c r="AA113" t="s">
        <v>889</v>
      </c>
      <c r="AB113" t="s">
        <v>4734</v>
      </c>
      <c r="AC113" t="s">
        <v>4734</v>
      </c>
      <c r="AD113" s="131">
        <v>909000</v>
      </c>
      <c r="AE113" s="131">
        <v>1</v>
      </c>
      <c r="AF113" s="131">
        <v>100.88</v>
      </c>
      <c r="AG113" s="131">
        <v>916.99900000000002</v>
      </c>
      <c r="AJ113" s="109" t="s">
        <v>15</v>
      </c>
      <c r="AK113" s="132">
        <v>0.59814000000000001</v>
      </c>
      <c r="AL113" s="132">
        <v>4.81E-3</v>
      </c>
    </row>
    <row r="114" spans="1:38">
      <c r="A114" t="s">
        <v>1213</v>
      </c>
      <c r="B114" t="s">
        <v>1253</v>
      </c>
      <c r="C114" t="s">
        <v>4828</v>
      </c>
      <c r="D114" t="s">
        <v>4829</v>
      </c>
      <c r="E114" t="s">
        <v>309</v>
      </c>
      <c r="F114" t="s">
        <v>4830</v>
      </c>
      <c r="G114" t="s">
        <v>4831</v>
      </c>
      <c r="H114" t="s">
        <v>321</v>
      </c>
      <c r="I114" t="s">
        <v>754</v>
      </c>
      <c r="J114" t="s">
        <v>204</v>
      </c>
      <c r="K114" t="s">
        <v>204</v>
      </c>
      <c r="L114" s="109" t="s">
        <v>326</v>
      </c>
      <c r="M114" t="s">
        <v>477</v>
      </c>
      <c r="N114" t="s">
        <v>339</v>
      </c>
      <c r="O114" t="s">
        <v>4832</v>
      </c>
      <c r="P114" t="s">
        <v>1551</v>
      </c>
      <c r="Q114" t="s">
        <v>413</v>
      </c>
      <c r="R114" t="s">
        <v>407</v>
      </c>
      <c r="S114" t="s">
        <v>1212</v>
      </c>
      <c r="T114" s="131">
        <v>3.02</v>
      </c>
      <c r="U114" t="s">
        <v>1665</v>
      </c>
      <c r="V114" s="132">
        <v>2.4899999999999999E-2</v>
      </c>
      <c r="W114" s="132">
        <v>3.5900000000000001E-2</v>
      </c>
      <c r="X114" t="s">
        <v>412</v>
      </c>
      <c r="Y114" t="s">
        <v>339</v>
      </c>
      <c r="Z114" t="s">
        <v>886</v>
      </c>
      <c r="AA114" t="s">
        <v>889</v>
      </c>
      <c r="AB114" t="s">
        <v>4734</v>
      </c>
      <c r="AC114" t="s">
        <v>4734</v>
      </c>
      <c r="AD114" s="131">
        <v>331500</v>
      </c>
      <c r="AE114" s="131">
        <v>1</v>
      </c>
      <c r="AF114" s="131">
        <v>105.49</v>
      </c>
      <c r="AG114" s="131">
        <v>349.69900000000001</v>
      </c>
      <c r="AJ114" s="109" t="s">
        <v>15</v>
      </c>
      <c r="AK114" s="132">
        <v>0.2281</v>
      </c>
      <c r="AL114" s="132">
        <v>1.83E-3</v>
      </c>
    </row>
    <row r="115" spans="1:38">
      <c r="A115" t="s">
        <v>1213</v>
      </c>
      <c r="B115" t="s">
        <v>1253</v>
      </c>
      <c r="C115" t="s">
        <v>4781</v>
      </c>
      <c r="D115" t="s">
        <v>4782</v>
      </c>
      <c r="E115" t="s">
        <v>309</v>
      </c>
      <c r="F115" t="s">
        <v>4783</v>
      </c>
      <c r="G115" t="s">
        <v>4784</v>
      </c>
      <c r="H115" t="s">
        <v>321</v>
      </c>
      <c r="I115" t="s">
        <v>951</v>
      </c>
      <c r="J115" t="s">
        <v>204</v>
      </c>
      <c r="K115" t="s">
        <v>204</v>
      </c>
      <c r="L115" s="109" t="s">
        <v>326</v>
      </c>
      <c r="M115" t="s">
        <v>451</v>
      </c>
      <c r="N115" t="s">
        <v>339</v>
      </c>
      <c r="O115" t="s">
        <v>4833</v>
      </c>
      <c r="P115" t="s">
        <v>1578</v>
      </c>
      <c r="Q115" t="s">
        <v>415</v>
      </c>
      <c r="R115" t="s">
        <v>407</v>
      </c>
      <c r="S115" t="s">
        <v>1212</v>
      </c>
      <c r="T115" s="131">
        <v>2.0499999999999998</v>
      </c>
      <c r="U115" t="s">
        <v>1691</v>
      </c>
      <c r="V115" s="132">
        <v>5.4300000000000001E-2</v>
      </c>
      <c r="W115" s="132">
        <v>3.739E-2</v>
      </c>
      <c r="X115" t="s">
        <v>412</v>
      </c>
      <c r="Y115" t="s">
        <v>339</v>
      </c>
      <c r="Z115" t="s">
        <v>886</v>
      </c>
      <c r="AA115" t="s">
        <v>889</v>
      </c>
      <c r="AB115" t="s">
        <v>4734</v>
      </c>
      <c r="AC115" t="s">
        <v>4734</v>
      </c>
      <c r="AD115" s="131">
        <v>181827.7</v>
      </c>
      <c r="AE115" s="131">
        <v>1</v>
      </c>
      <c r="AF115" s="131">
        <v>97.83</v>
      </c>
      <c r="AG115" s="131">
        <v>177.88200000000001</v>
      </c>
      <c r="AJ115" s="109" t="s">
        <v>15</v>
      </c>
      <c r="AK115" s="132">
        <v>0.11602999999999999</v>
      </c>
      <c r="AL115" s="132">
        <v>9.3000000000000005E-4</v>
      </c>
    </row>
    <row r="116" spans="1:38">
      <c r="A116" t="s">
        <v>1213</v>
      </c>
      <c r="B116" t="s">
        <v>1253</v>
      </c>
      <c r="C116" t="s">
        <v>4834</v>
      </c>
      <c r="D116" t="s">
        <v>4835</v>
      </c>
      <c r="E116" t="s">
        <v>309</v>
      </c>
      <c r="F116" t="s">
        <v>4836</v>
      </c>
      <c r="G116" t="s">
        <v>4837</v>
      </c>
      <c r="H116" t="s">
        <v>321</v>
      </c>
      <c r="I116" t="s">
        <v>951</v>
      </c>
      <c r="J116" t="s">
        <v>204</v>
      </c>
      <c r="K116" t="s">
        <v>204</v>
      </c>
      <c r="L116" s="109" t="s">
        <v>326</v>
      </c>
      <c r="M116" t="s">
        <v>462</v>
      </c>
      <c r="N116" t="s">
        <v>339</v>
      </c>
      <c r="O116" t="s">
        <v>4838</v>
      </c>
      <c r="P116" t="s">
        <v>1599</v>
      </c>
      <c r="Q116" t="s">
        <v>415</v>
      </c>
      <c r="R116" t="s">
        <v>407</v>
      </c>
      <c r="S116" t="s">
        <v>1212</v>
      </c>
      <c r="T116" s="131">
        <v>1.38</v>
      </c>
      <c r="U116" t="s">
        <v>1840</v>
      </c>
      <c r="V116" s="132">
        <v>0.12640000000000001</v>
      </c>
      <c r="W116" s="132">
        <v>3.5029999999999999E-2</v>
      </c>
      <c r="X116" t="s">
        <v>412</v>
      </c>
      <c r="Y116" t="s">
        <v>339</v>
      </c>
      <c r="Z116" t="s">
        <v>886</v>
      </c>
      <c r="AA116" t="s">
        <v>889</v>
      </c>
      <c r="AB116" t="s">
        <v>4734</v>
      </c>
      <c r="AC116" t="s">
        <v>4734</v>
      </c>
      <c r="AD116" s="131">
        <v>90000</v>
      </c>
      <c r="AE116" s="131">
        <v>1</v>
      </c>
      <c r="AF116" s="131">
        <v>98.34</v>
      </c>
      <c r="AG116" s="131">
        <v>88.506</v>
      </c>
      <c r="AJ116" s="109" t="s">
        <v>15</v>
      </c>
      <c r="AK116" s="132">
        <v>5.7729999999999997E-2</v>
      </c>
      <c r="AL116" s="132">
        <v>4.6000000000000001E-4</v>
      </c>
    </row>
    <row r="117" spans="1:38">
      <c r="A117" t="s">
        <v>1213</v>
      </c>
      <c r="B117" t="s">
        <v>1254</v>
      </c>
      <c r="C117" t="s">
        <v>4781</v>
      </c>
      <c r="D117" t="s">
        <v>4782</v>
      </c>
      <c r="E117" t="s">
        <v>309</v>
      </c>
      <c r="F117" t="s">
        <v>4783</v>
      </c>
      <c r="G117" t="s">
        <v>4784</v>
      </c>
      <c r="H117" t="s">
        <v>321</v>
      </c>
      <c r="I117" t="s">
        <v>951</v>
      </c>
      <c r="J117" t="s">
        <v>204</v>
      </c>
      <c r="K117" t="s">
        <v>204</v>
      </c>
      <c r="L117" s="109" t="s">
        <v>326</v>
      </c>
      <c r="M117" t="s">
        <v>451</v>
      </c>
      <c r="N117" t="s">
        <v>339</v>
      </c>
      <c r="O117" t="s">
        <v>4833</v>
      </c>
      <c r="P117" t="s">
        <v>1578</v>
      </c>
      <c r="Q117" t="s">
        <v>415</v>
      </c>
      <c r="R117" t="s">
        <v>407</v>
      </c>
      <c r="S117" t="s">
        <v>1212</v>
      </c>
      <c r="T117" s="131">
        <v>2.0499999999999998</v>
      </c>
      <c r="U117" t="s">
        <v>1691</v>
      </c>
      <c r="V117" s="132">
        <v>5.4300000000000001E-2</v>
      </c>
      <c r="W117" s="132">
        <v>3.739E-2</v>
      </c>
      <c r="X117" t="s">
        <v>412</v>
      </c>
      <c r="Y117" t="s">
        <v>339</v>
      </c>
      <c r="Z117" t="s">
        <v>886</v>
      </c>
      <c r="AA117" t="s">
        <v>889</v>
      </c>
      <c r="AB117" t="s">
        <v>4734</v>
      </c>
      <c r="AC117" t="s">
        <v>4734</v>
      </c>
      <c r="AD117" s="131">
        <v>1428646.34</v>
      </c>
      <c r="AE117" s="131">
        <v>1</v>
      </c>
      <c r="AF117" s="131">
        <v>97.83</v>
      </c>
      <c r="AG117" s="131">
        <v>1397.645</v>
      </c>
      <c r="AJ117" s="109" t="s">
        <v>15</v>
      </c>
      <c r="AK117" s="132">
        <v>0.71509999999999996</v>
      </c>
      <c r="AL117" s="132">
        <v>4.2999999999999999E-4</v>
      </c>
    </row>
    <row r="118" spans="1:38">
      <c r="A118" t="s">
        <v>1213</v>
      </c>
      <c r="B118" t="s">
        <v>1254</v>
      </c>
      <c r="C118" t="s">
        <v>4820</v>
      </c>
      <c r="D118" t="s">
        <v>4821</v>
      </c>
      <c r="E118" t="s">
        <v>309</v>
      </c>
      <c r="F118" t="s">
        <v>4822</v>
      </c>
      <c r="G118" t="s">
        <v>4823</v>
      </c>
      <c r="H118" t="s">
        <v>321</v>
      </c>
      <c r="I118" t="s">
        <v>951</v>
      </c>
      <c r="J118" t="s">
        <v>204</v>
      </c>
      <c r="K118" t="s">
        <v>204</v>
      </c>
      <c r="L118" s="109" t="s">
        <v>326</v>
      </c>
      <c r="M118" t="s">
        <v>445</v>
      </c>
      <c r="N118" t="s">
        <v>339</v>
      </c>
      <c r="O118" t="s">
        <v>4827</v>
      </c>
      <c r="P118" t="s">
        <v>1599</v>
      </c>
      <c r="Q118" t="s">
        <v>415</v>
      </c>
      <c r="R118" t="s">
        <v>407</v>
      </c>
      <c r="S118" t="s">
        <v>1212</v>
      </c>
      <c r="T118" s="131">
        <v>0.7</v>
      </c>
      <c r="U118" t="s">
        <v>4825</v>
      </c>
      <c r="V118" s="132">
        <v>5.2499999999999998E-2</v>
      </c>
      <c r="W118" s="132">
        <v>3.1800000000000002E-2</v>
      </c>
      <c r="X118" t="s">
        <v>412</v>
      </c>
      <c r="Y118" t="s">
        <v>339</v>
      </c>
      <c r="Z118" t="s">
        <v>886</v>
      </c>
      <c r="AA118" t="s">
        <v>889</v>
      </c>
      <c r="AB118" t="s">
        <v>4734</v>
      </c>
      <c r="AC118" t="s">
        <v>4734</v>
      </c>
      <c r="AD118" s="131">
        <v>554787.65</v>
      </c>
      <c r="AE118" s="131">
        <v>1</v>
      </c>
      <c r="AF118" s="131">
        <v>100.37</v>
      </c>
      <c r="AG118" s="131">
        <v>556.84</v>
      </c>
      <c r="AJ118" s="109" t="s">
        <v>15</v>
      </c>
      <c r="AK118" s="132">
        <v>0.28489999999999999</v>
      </c>
      <c r="AL118" s="132">
        <v>1.7000000000000001E-4</v>
      </c>
    </row>
    <row r="119" spans="1:38">
      <c r="A119" t="s">
        <v>1213</v>
      </c>
      <c r="B119" t="s">
        <v>1255</v>
      </c>
      <c r="C119" t="s">
        <v>4820</v>
      </c>
      <c r="D119" t="s">
        <v>4821</v>
      </c>
      <c r="E119" t="s">
        <v>309</v>
      </c>
      <c r="F119" t="s">
        <v>4822</v>
      </c>
      <c r="G119" t="s">
        <v>4823</v>
      </c>
      <c r="H119" t="s">
        <v>321</v>
      </c>
      <c r="I119" t="s">
        <v>951</v>
      </c>
      <c r="J119" t="s">
        <v>204</v>
      </c>
      <c r="K119" t="s">
        <v>204</v>
      </c>
      <c r="L119" s="109" t="s">
        <v>326</v>
      </c>
      <c r="M119" t="s">
        <v>445</v>
      </c>
      <c r="N119" t="s">
        <v>339</v>
      </c>
      <c r="O119" t="s">
        <v>4827</v>
      </c>
      <c r="P119" t="s">
        <v>1599</v>
      </c>
      <c r="Q119" t="s">
        <v>415</v>
      </c>
      <c r="R119" t="s">
        <v>407</v>
      </c>
      <c r="S119" t="s">
        <v>1212</v>
      </c>
      <c r="T119" s="131">
        <v>0.7</v>
      </c>
      <c r="U119" t="s">
        <v>4825</v>
      </c>
      <c r="V119" s="132">
        <v>5.2499999999999998E-2</v>
      </c>
      <c r="W119" s="132">
        <v>3.1800000000000002E-2</v>
      </c>
      <c r="X119" t="s">
        <v>412</v>
      </c>
      <c r="Y119" t="s">
        <v>339</v>
      </c>
      <c r="Z119" t="s">
        <v>886</v>
      </c>
      <c r="AA119" t="s">
        <v>889</v>
      </c>
      <c r="AB119" t="s">
        <v>4734</v>
      </c>
      <c r="AC119" t="s">
        <v>4734</v>
      </c>
      <c r="AD119" s="131">
        <v>37959.160000000003</v>
      </c>
      <c r="AE119" s="131">
        <v>1</v>
      </c>
      <c r="AF119" s="131">
        <v>100.37</v>
      </c>
      <c r="AG119" s="131">
        <v>38.1</v>
      </c>
      <c r="AJ119" s="109" t="s">
        <v>15</v>
      </c>
      <c r="AK119" s="132">
        <v>1</v>
      </c>
      <c r="AL119" s="132">
        <v>4.0000000000000003E-5</v>
      </c>
    </row>
    <row r="120" spans="1:38">
      <c r="A120" t="s">
        <v>1213</v>
      </c>
      <c r="B120" t="s">
        <v>1256</v>
      </c>
      <c r="C120" t="s">
        <v>4820</v>
      </c>
      <c r="D120" t="s">
        <v>4821</v>
      </c>
      <c r="E120" t="s">
        <v>309</v>
      </c>
      <c r="F120" t="s">
        <v>4822</v>
      </c>
      <c r="G120" t="s">
        <v>4823</v>
      </c>
      <c r="H120" t="s">
        <v>321</v>
      </c>
      <c r="I120" t="s">
        <v>951</v>
      </c>
      <c r="J120" t="s">
        <v>204</v>
      </c>
      <c r="K120" t="s">
        <v>204</v>
      </c>
      <c r="L120" s="109" t="s">
        <v>326</v>
      </c>
      <c r="M120" t="s">
        <v>445</v>
      </c>
      <c r="N120" t="s">
        <v>339</v>
      </c>
      <c r="O120" t="s">
        <v>4827</v>
      </c>
      <c r="P120" t="s">
        <v>1599</v>
      </c>
      <c r="Q120" t="s">
        <v>415</v>
      </c>
      <c r="R120" t="s">
        <v>407</v>
      </c>
      <c r="S120" t="s">
        <v>1212</v>
      </c>
      <c r="T120" s="131">
        <v>0.7</v>
      </c>
      <c r="U120" t="s">
        <v>4825</v>
      </c>
      <c r="V120" s="132">
        <v>5.2499999999999998E-2</v>
      </c>
      <c r="W120" s="132">
        <v>3.1800000000000002E-2</v>
      </c>
      <c r="X120" t="s">
        <v>412</v>
      </c>
      <c r="Y120" t="s">
        <v>339</v>
      </c>
      <c r="Z120" t="s">
        <v>886</v>
      </c>
      <c r="AA120" t="s">
        <v>889</v>
      </c>
      <c r="AB120" t="s">
        <v>4734</v>
      </c>
      <c r="AC120" t="s">
        <v>4734</v>
      </c>
      <c r="AD120" s="131">
        <v>94897.89</v>
      </c>
      <c r="AE120" s="131">
        <v>1</v>
      </c>
      <c r="AF120" s="131">
        <v>100.37</v>
      </c>
      <c r="AG120" s="131">
        <v>95.248999999999995</v>
      </c>
      <c r="AJ120" s="109" t="s">
        <v>15</v>
      </c>
      <c r="AK120" s="132">
        <v>1</v>
      </c>
      <c r="AL120" s="132">
        <v>5.1000000000000004E-4</v>
      </c>
    </row>
    <row r="121" spans="1:38">
      <c r="A121" t="s">
        <v>1213</v>
      </c>
      <c r="B121" t="s">
        <v>1257</v>
      </c>
      <c r="C121" t="s">
        <v>1547</v>
      </c>
      <c r="D121" t="s">
        <v>1548</v>
      </c>
      <c r="E121" t="s">
        <v>309</v>
      </c>
      <c r="F121" t="s">
        <v>4812</v>
      </c>
      <c r="G121" t="s">
        <v>4813</v>
      </c>
      <c r="H121" t="s">
        <v>321</v>
      </c>
      <c r="I121" t="s">
        <v>754</v>
      </c>
      <c r="J121" t="s">
        <v>204</v>
      </c>
      <c r="K121" t="s">
        <v>204</v>
      </c>
      <c r="L121" s="109" t="s">
        <v>326</v>
      </c>
      <c r="M121" t="s">
        <v>448</v>
      </c>
      <c r="N121" t="s">
        <v>339</v>
      </c>
      <c r="O121" t="s">
        <v>4814</v>
      </c>
      <c r="Q121" t="s">
        <v>410</v>
      </c>
      <c r="R121" t="s">
        <v>410</v>
      </c>
      <c r="S121" t="s">
        <v>1212</v>
      </c>
      <c r="T121" s="131">
        <v>4.37</v>
      </c>
      <c r="U121" t="s">
        <v>4815</v>
      </c>
      <c r="V121" s="132">
        <v>3.7699999999999997E-2</v>
      </c>
      <c r="W121" s="132">
        <v>3.0460000000000001E-2</v>
      </c>
      <c r="X121" t="s">
        <v>412</v>
      </c>
      <c r="Y121" t="s">
        <v>339</v>
      </c>
      <c r="Z121" t="s">
        <v>886</v>
      </c>
      <c r="AA121" t="s">
        <v>889</v>
      </c>
      <c r="AB121" t="s">
        <v>4734</v>
      </c>
      <c r="AC121" t="s">
        <v>4734</v>
      </c>
      <c r="AD121" s="131">
        <v>1339000</v>
      </c>
      <c r="AE121" s="131">
        <v>1</v>
      </c>
      <c r="AF121" s="131">
        <v>100.88</v>
      </c>
      <c r="AG121" s="131">
        <v>1350.7829999999999</v>
      </c>
      <c r="AJ121" s="109" t="s">
        <v>15</v>
      </c>
      <c r="AK121" s="132">
        <v>0.62707000000000002</v>
      </c>
      <c r="AL121" s="132">
        <v>4.7999999999999996E-3</v>
      </c>
    </row>
    <row r="122" spans="1:38">
      <c r="A122" t="s">
        <v>1213</v>
      </c>
      <c r="B122" t="s">
        <v>1257</v>
      </c>
      <c r="C122" t="s">
        <v>4828</v>
      </c>
      <c r="D122" t="s">
        <v>4829</v>
      </c>
      <c r="E122" t="s">
        <v>309</v>
      </c>
      <c r="F122" t="s">
        <v>4830</v>
      </c>
      <c r="G122" t="s">
        <v>4831</v>
      </c>
      <c r="H122" t="s">
        <v>321</v>
      </c>
      <c r="I122" t="s">
        <v>754</v>
      </c>
      <c r="J122" t="s">
        <v>204</v>
      </c>
      <c r="K122" t="s">
        <v>204</v>
      </c>
      <c r="L122" s="109" t="s">
        <v>326</v>
      </c>
      <c r="M122" t="s">
        <v>477</v>
      </c>
      <c r="N122" t="s">
        <v>339</v>
      </c>
      <c r="O122" t="s">
        <v>4832</v>
      </c>
      <c r="P122" t="s">
        <v>1551</v>
      </c>
      <c r="Q122" t="s">
        <v>413</v>
      </c>
      <c r="R122" t="s">
        <v>407</v>
      </c>
      <c r="S122" t="s">
        <v>1212</v>
      </c>
      <c r="T122" s="131">
        <v>3.02</v>
      </c>
      <c r="U122" t="s">
        <v>1665</v>
      </c>
      <c r="V122" s="132">
        <v>2.4899999999999999E-2</v>
      </c>
      <c r="W122" s="132">
        <v>3.5900000000000001E-2</v>
      </c>
      <c r="X122" t="s">
        <v>412</v>
      </c>
      <c r="Y122" t="s">
        <v>339</v>
      </c>
      <c r="Z122" t="s">
        <v>886</v>
      </c>
      <c r="AA122" t="s">
        <v>889</v>
      </c>
      <c r="AB122" t="s">
        <v>4734</v>
      </c>
      <c r="AC122" t="s">
        <v>4734</v>
      </c>
      <c r="AD122" s="131">
        <v>626450</v>
      </c>
      <c r="AE122" s="131">
        <v>1</v>
      </c>
      <c r="AF122" s="131">
        <v>105.49</v>
      </c>
      <c r="AG122" s="131">
        <v>660.84199999999998</v>
      </c>
      <c r="AJ122" s="109" t="s">
        <v>15</v>
      </c>
      <c r="AK122" s="132">
        <v>0.30678</v>
      </c>
      <c r="AL122" s="132">
        <v>2.3500000000000001E-3</v>
      </c>
    </row>
    <row r="123" spans="1:38">
      <c r="A123" t="s">
        <v>1213</v>
      </c>
      <c r="B123" t="s">
        <v>1257</v>
      </c>
      <c r="C123" t="s">
        <v>4781</v>
      </c>
      <c r="D123" t="s">
        <v>4782</v>
      </c>
      <c r="E123" t="s">
        <v>309</v>
      </c>
      <c r="F123" t="s">
        <v>4783</v>
      </c>
      <c r="G123" t="s">
        <v>4784</v>
      </c>
      <c r="H123" t="s">
        <v>321</v>
      </c>
      <c r="I123" t="s">
        <v>951</v>
      </c>
      <c r="J123" t="s">
        <v>204</v>
      </c>
      <c r="K123" t="s">
        <v>204</v>
      </c>
      <c r="L123" s="109" t="s">
        <v>326</v>
      </c>
      <c r="M123" t="s">
        <v>451</v>
      </c>
      <c r="N123" t="s">
        <v>339</v>
      </c>
      <c r="O123" t="s">
        <v>4833</v>
      </c>
      <c r="P123" t="s">
        <v>1578</v>
      </c>
      <c r="Q123" t="s">
        <v>415</v>
      </c>
      <c r="R123" t="s">
        <v>407</v>
      </c>
      <c r="S123" t="s">
        <v>1212</v>
      </c>
      <c r="T123" s="131">
        <v>2.0499999999999998</v>
      </c>
      <c r="U123" t="s">
        <v>1691</v>
      </c>
      <c r="V123" s="132">
        <v>5.4300000000000001E-2</v>
      </c>
      <c r="W123" s="132">
        <v>3.739E-2</v>
      </c>
      <c r="X123" t="s">
        <v>412</v>
      </c>
      <c r="Y123" t="s">
        <v>339</v>
      </c>
      <c r="Z123" t="s">
        <v>886</v>
      </c>
      <c r="AA123" t="s">
        <v>889</v>
      </c>
      <c r="AB123" t="s">
        <v>4734</v>
      </c>
      <c r="AC123" t="s">
        <v>4734</v>
      </c>
      <c r="AD123" s="131">
        <v>97407.7</v>
      </c>
      <c r="AE123" s="131">
        <v>1</v>
      </c>
      <c r="AF123" s="131">
        <v>97.83</v>
      </c>
      <c r="AG123" s="131">
        <v>95.293999999999997</v>
      </c>
      <c r="AJ123" s="109" t="s">
        <v>15</v>
      </c>
      <c r="AK123" s="132">
        <v>4.4240000000000002E-2</v>
      </c>
      <c r="AL123" s="132">
        <v>3.4000000000000002E-4</v>
      </c>
    </row>
    <row r="124" spans="1:38">
      <c r="A124" t="s">
        <v>1213</v>
      </c>
      <c r="B124" t="s">
        <v>1257</v>
      </c>
      <c r="C124" t="s">
        <v>4834</v>
      </c>
      <c r="D124" t="s">
        <v>4835</v>
      </c>
      <c r="E124" t="s">
        <v>309</v>
      </c>
      <c r="F124" t="s">
        <v>4836</v>
      </c>
      <c r="G124" t="s">
        <v>4837</v>
      </c>
      <c r="H124" t="s">
        <v>321</v>
      </c>
      <c r="I124" t="s">
        <v>951</v>
      </c>
      <c r="J124" t="s">
        <v>204</v>
      </c>
      <c r="K124" t="s">
        <v>204</v>
      </c>
      <c r="L124" s="109" t="s">
        <v>326</v>
      </c>
      <c r="M124" t="s">
        <v>462</v>
      </c>
      <c r="N124" t="s">
        <v>339</v>
      </c>
      <c r="O124" t="s">
        <v>4838</v>
      </c>
      <c r="P124" t="s">
        <v>1599</v>
      </c>
      <c r="Q124" t="s">
        <v>415</v>
      </c>
      <c r="R124" t="s">
        <v>407</v>
      </c>
      <c r="S124" t="s">
        <v>1212</v>
      </c>
      <c r="T124" s="131">
        <v>1.38</v>
      </c>
      <c r="U124" t="s">
        <v>1840</v>
      </c>
      <c r="V124" s="132">
        <v>0.12640000000000001</v>
      </c>
      <c r="W124" s="132">
        <v>3.5029999999999999E-2</v>
      </c>
      <c r="X124" t="s">
        <v>412</v>
      </c>
      <c r="Y124" t="s">
        <v>339</v>
      </c>
      <c r="Z124" t="s">
        <v>886</v>
      </c>
      <c r="AA124" t="s">
        <v>889</v>
      </c>
      <c r="AB124" t="s">
        <v>4734</v>
      </c>
      <c r="AC124" t="s">
        <v>4734</v>
      </c>
      <c r="AD124" s="131">
        <v>48000</v>
      </c>
      <c r="AE124" s="131">
        <v>1</v>
      </c>
      <c r="AF124" s="131">
        <v>98.34</v>
      </c>
      <c r="AG124" s="131">
        <v>47.203000000000003</v>
      </c>
      <c r="AJ124" s="109" t="s">
        <v>15</v>
      </c>
      <c r="AK124" s="132">
        <v>2.1909999999999999E-2</v>
      </c>
      <c r="AL124" s="132">
        <v>1.7000000000000001E-4</v>
      </c>
    </row>
    <row r="125" spans="1:38">
      <c r="A125" t="s">
        <v>1213</v>
      </c>
      <c r="B125" t="s">
        <v>1220</v>
      </c>
    </row>
    <row r="126" spans="1:38">
      <c r="A126" t="s">
        <v>1213</v>
      </c>
      <c r="B126" t="s">
        <v>1221</v>
      </c>
    </row>
    <row r="127" spans="1:38">
      <c r="A127" t="s">
        <v>1213</v>
      </c>
      <c r="B127" t="s">
        <v>1223</v>
      </c>
    </row>
    <row r="128" spans="1:38">
      <c r="A128" t="s">
        <v>1213</v>
      </c>
      <c r="B128" t="s">
        <v>1228</v>
      </c>
    </row>
    <row r="129" spans="1:2">
      <c r="A129" t="s">
        <v>1213</v>
      </c>
      <c r="B129" t="s">
        <v>1229</v>
      </c>
    </row>
    <row r="130" spans="1:2">
      <c r="A130" t="s">
        <v>1213</v>
      </c>
      <c r="B130" t="s">
        <v>1232</v>
      </c>
    </row>
    <row r="131" spans="1:2">
      <c r="A131" t="s">
        <v>1213</v>
      </c>
      <c r="B131" t="s">
        <v>1236</v>
      </c>
    </row>
    <row r="132" spans="1:2">
      <c r="A132" t="s">
        <v>1213</v>
      </c>
      <c r="B132" t="s">
        <v>1242</v>
      </c>
    </row>
    <row r="133" spans="1:2">
      <c r="A133" t="s">
        <v>1213</v>
      </c>
      <c r="B133" t="s">
        <v>1244</v>
      </c>
    </row>
  </sheetData>
  <sheetProtection formatColumns="0"/>
  <autoFilter ref="A1:AM133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1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 Z22 Z32 Z75 Z82 Z96">
      <formula1>Valuation</formula1>
    </dataValidation>
    <dataValidation type="list" allowBlank="1" showInputMessage="1" showErrorMessage="1" sqref="AA2:AA20 AA22 AA32 AA75 AA82 AA96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124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1 L23:L31 L33:L52 L57 L59:L74 L76:L78 L80:L81 L83:L88 L90:L95 L97:L103 L105:L124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137"/>
  <sheetViews>
    <sheetView rightToLeft="1" workbookViewId="0">
      <selection activeCell="G12" sqref="G12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6" width="11.625" style="2" customWidth="1"/>
    <col min="27" max="16384" width="9" style="2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7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</row>
    <row r="2" spans="1:26">
      <c r="A2" t="s">
        <v>1213</v>
      </c>
      <c r="B2" t="s">
        <v>1237</v>
      </c>
      <c r="C2" t="s">
        <v>3413</v>
      </c>
      <c r="D2" t="s">
        <v>3414</v>
      </c>
      <c r="E2" t="s">
        <v>80</v>
      </c>
      <c r="F2" t="s">
        <v>4889</v>
      </c>
      <c r="G2" t="s">
        <v>4890</v>
      </c>
      <c r="H2" t="s">
        <v>312</v>
      </c>
      <c r="I2" t="s">
        <v>765</v>
      </c>
      <c r="J2" t="s">
        <v>204</v>
      </c>
      <c r="K2" t="s">
        <v>238</v>
      </c>
      <c r="L2" s="109" t="s">
        <v>326</v>
      </c>
      <c r="M2" t="s">
        <v>464</v>
      </c>
      <c r="N2" t="s">
        <v>339</v>
      </c>
      <c r="O2" t="s">
        <v>4891</v>
      </c>
      <c r="P2" t="s">
        <v>1212</v>
      </c>
      <c r="Q2" t="s">
        <v>314</v>
      </c>
      <c r="R2" t="s">
        <v>889</v>
      </c>
      <c r="S2" t="s">
        <v>4891</v>
      </c>
      <c r="T2" s="141">
        <v>45657</v>
      </c>
      <c r="U2" s="131">
        <v>11.79</v>
      </c>
      <c r="V2" s="131">
        <v>1</v>
      </c>
      <c r="W2" s="131">
        <f>X2*1000/U2/V2*100</f>
        <v>11255114.503816795</v>
      </c>
      <c r="X2" s="131">
        <v>1326.9780000000001</v>
      </c>
      <c r="Y2" s="132">
        <v>0.48048000000000002</v>
      </c>
      <c r="Z2" s="132">
        <v>1.9709999999999998E-2</v>
      </c>
    </row>
    <row r="3" spans="1:26">
      <c r="A3" t="s">
        <v>1213</v>
      </c>
      <c r="B3" t="s">
        <v>1237</v>
      </c>
      <c r="C3" t="s">
        <v>3413</v>
      </c>
      <c r="D3" t="s">
        <v>3414</v>
      </c>
      <c r="E3" t="s">
        <v>80</v>
      </c>
      <c r="F3" t="s">
        <v>4892</v>
      </c>
      <c r="G3" t="s">
        <v>4893</v>
      </c>
      <c r="H3" t="s">
        <v>312</v>
      </c>
      <c r="I3" t="s">
        <v>765</v>
      </c>
      <c r="J3" t="s">
        <v>204</v>
      </c>
      <c r="K3" t="s">
        <v>238</v>
      </c>
      <c r="L3" s="109" t="s">
        <v>326</v>
      </c>
      <c r="M3" t="s">
        <v>464</v>
      </c>
      <c r="N3" t="s">
        <v>339</v>
      </c>
      <c r="O3" t="s">
        <v>4894</v>
      </c>
      <c r="P3" t="s">
        <v>1212</v>
      </c>
      <c r="Q3" t="s">
        <v>314</v>
      </c>
      <c r="R3" t="s">
        <v>889</v>
      </c>
      <c r="S3" t="s">
        <v>4894</v>
      </c>
      <c r="T3" s="141">
        <v>45657</v>
      </c>
      <c r="U3" s="131">
        <v>811704.4</v>
      </c>
      <c r="V3" s="131">
        <v>1</v>
      </c>
      <c r="W3" s="131">
        <f t="shared" ref="W3:W66" si="0">X3*1000/U3/V3*100</f>
        <v>99.999950720976756</v>
      </c>
      <c r="X3" s="131">
        <v>811.70399999999995</v>
      </c>
      <c r="Y3" s="132">
        <v>0.29391</v>
      </c>
      <c r="Z3" s="132">
        <v>1.205E-2</v>
      </c>
    </row>
    <row r="4" spans="1:26">
      <c r="A4" t="s">
        <v>1213</v>
      </c>
      <c r="B4" t="s">
        <v>1237</v>
      </c>
      <c r="C4" t="s">
        <v>4895</v>
      </c>
      <c r="D4" t="s">
        <v>4896</v>
      </c>
      <c r="E4" t="s">
        <v>309</v>
      </c>
      <c r="F4" t="s">
        <v>4897</v>
      </c>
      <c r="G4" t="s">
        <v>4898</v>
      </c>
      <c r="H4" t="s">
        <v>312</v>
      </c>
      <c r="I4" t="s">
        <v>765</v>
      </c>
      <c r="J4" t="s">
        <v>204</v>
      </c>
      <c r="K4" t="s">
        <v>204</v>
      </c>
      <c r="L4" s="109" t="s">
        <v>326</v>
      </c>
      <c r="M4" t="s">
        <v>461</v>
      </c>
      <c r="N4" t="s">
        <v>339</v>
      </c>
      <c r="O4" t="s">
        <v>4899</v>
      </c>
      <c r="P4" t="s">
        <v>1212</v>
      </c>
      <c r="Q4" t="s">
        <v>887</v>
      </c>
      <c r="R4" t="s">
        <v>889</v>
      </c>
      <c r="S4" s="157">
        <v>45473</v>
      </c>
      <c r="T4" s="141">
        <v>45657</v>
      </c>
      <c r="U4" s="131">
        <v>4</v>
      </c>
      <c r="V4" s="131">
        <v>1</v>
      </c>
      <c r="W4" s="131">
        <f t="shared" si="0"/>
        <v>7094025</v>
      </c>
      <c r="X4" s="131">
        <v>283.76100000000002</v>
      </c>
      <c r="Y4" s="132">
        <v>0.10274999999999999</v>
      </c>
      <c r="Z4" s="132">
        <v>4.2100000000000002E-3</v>
      </c>
    </row>
    <row r="5" spans="1:26">
      <c r="A5" t="s">
        <v>1213</v>
      </c>
      <c r="B5" t="s">
        <v>1237</v>
      </c>
      <c r="C5" t="s">
        <v>3413</v>
      </c>
      <c r="D5" t="s">
        <v>3414</v>
      </c>
      <c r="E5" t="s">
        <v>80</v>
      </c>
      <c r="F5" t="s">
        <v>4901</v>
      </c>
      <c r="G5" t="s">
        <v>4902</v>
      </c>
      <c r="H5" t="s">
        <v>312</v>
      </c>
      <c r="I5" t="s">
        <v>765</v>
      </c>
      <c r="J5" t="s">
        <v>204</v>
      </c>
      <c r="K5" t="s">
        <v>238</v>
      </c>
      <c r="L5" s="109" t="s">
        <v>326</v>
      </c>
      <c r="M5" t="s">
        <v>464</v>
      </c>
      <c r="N5" t="s">
        <v>339</v>
      </c>
      <c r="O5" t="s">
        <v>4891</v>
      </c>
      <c r="P5" t="s">
        <v>1212</v>
      </c>
      <c r="Q5" t="s">
        <v>314</v>
      </c>
      <c r="R5" t="s">
        <v>889</v>
      </c>
      <c r="S5" t="s">
        <v>4891</v>
      </c>
      <c r="T5" s="141">
        <v>45657</v>
      </c>
      <c r="U5" s="131">
        <v>281415</v>
      </c>
      <c r="V5" s="131">
        <v>1</v>
      </c>
      <c r="W5" s="131">
        <f t="shared" si="0"/>
        <v>100</v>
      </c>
      <c r="X5" s="131">
        <v>281.41500000000002</v>
      </c>
      <c r="Y5" s="132">
        <v>0.1019</v>
      </c>
      <c r="Z5" s="132">
        <v>4.1799999999999997E-3</v>
      </c>
    </row>
    <row r="6" spans="1:26">
      <c r="A6" t="s">
        <v>1213</v>
      </c>
      <c r="B6" t="s">
        <v>1237</v>
      </c>
      <c r="C6" t="s">
        <v>3834</v>
      </c>
      <c r="D6" t="s">
        <v>3835</v>
      </c>
      <c r="E6" t="s">
        <v>309</v>
      </c>
      <c r="F6" t="s">
        <v>4903</v>
      </c>
      <c r="G6" t="s">
        <v>4904</v>
      </c>
      <c r="H6" t="s">
        <v>312</v>
      </c>
      <c r="I6" t="s">
        <v>765</v>
      </c>
      <c r="J6" t="s">
        <v>204</v>
      </c>
      <c r="K6" t="s">
        <v>204</v>
      </c>
      <c r="L6" s="109" t="s">
        <v>326</v>
      </c>
      <c r="M6" t="s">
        <v>450</v>
      </c>
      <c r="N6" t="s">
        <v>339</v>
      </c>
      <c r="O6" t="s">
        <v>4905</v>
      </c>
      <c r="P6" t="s">
        <v>1212</v>
      </c>
      <c r="Q6" t="s">
        <v>314</v>
      </c>
      <c r="R6" s="148" t="s">
        <v>889</v>
      </c>
      <c r="S6" s="157">
        <v>44315</v>
      </c>
      <c r="T6" s="141">
        <v>45657</v>
      </c>
      <c r="U6" s="131">
        <v>341</v>
      </c>
      <c r="V6" s="131">
        <v>1</v>
      </c>
      <c r="W6" s="131">
        <f t="shared" si="0"/>
        <v>0</v>
      </c>
      <c r="X6" s="131">
        <v>0</v>
      </c>
      <c r="Y6" s="109"/>
      <c r="Z6" s="109"/>
    </row>
    <row r="7" spans="1:26">
      <c r="A7" t="s">
        <v>1213</v>
      </c>
      <c r="B7" t="s">
        <v>1237</v>
      </c>
      <c r="C7" t="s">
        <v>4895</v>
      </c>
      <c r="D7" t="s">
        <v>4896</v>
      </c>
      <c r="E7" t="s">
        <v>309</v>
      </c>
      <c r="F7" t="s">
        <v>4906</v>
      </c>
      <c r="G7" t="s">
        <v>4907</v>
      </c>
      <c r="H7" t="s">
        <v>312</v>
      </c>
      <c r="I7" t="s">
        <v>765</v>
      </c>
      <c r="J7" t="s">
        <v>205</v>
      </c>
      <c r="K7" t="s">
        <v>204</v>
      </c>
      <c r="L7" s="109" t="s">
        <v>326</v>
      </c>
      <c r="M7" t="s">
        <v>541</v>
      </c>
      <c r="N7" t="s">
        <v>339</v>
      </c>
      <c r="O7" t="s">
        <v>4899</v>
      </c>
      <c r="P7" t="s">
        <v>1216</v>
      </c>
      <c r="Q7" t="s">
        <v>887</v>
      </c>
      <c r="R7" t="s">
        <v>889</v>
      </c>
      <c r="S7" s="157">
        <v>44834</v>
      </c>
      <c r="T7" s="141">
        <v>45657</v>
      </c>
      <c r="U7" s="131">
        <v>24143.83</v>
      </c>
      <c r="V7" s="131">
        <v>3.7964000000000002</v>
      </c>
      <c r="W7" s="131">
        <f t="shared" si="0"/>
        <v>63.188118994975262</v>
      </c>
      <c r="X7" s="131">
        <v>57.917999999999999</v>
      </c>
      <c r="Y7" s="132">
        <v>2.0969999999999999E-2</v>
      </c>
      <c r="Z7" s="132">
        <v>8.5999999999999998E-4</v>
      </c>
    </row>
    <row r="8" spans="1:26">
      <c r="A8" t="s">
        <v>1213</v>
      </c>
      <c r="B8" t="s">
        <v>1238</v>
      </c>
      <c r="C8" t="s">
        <v>3413</v>
      </c>
      <c r="D8" t="s">
        <v>3414</v>
      </c>
      <c r="E8" t="s">
        <v>80</v>
      </c>
      <c r="F8" t="s">
        <v>4889</v>
      </c>
      <c r="G8" t="s">
        <v>4890</v>
      </c>
      <c r="H8" t="s">
        <v>312</v>
      </c>
      <c r="I8" t="s">
        <v>765</v>
      </c>
      <c r="J8" t="s">
        <v>204</v>
      </c>
      <c r="K8" t="s">
        <v>238</v>
      </c>
      <c r="L8" s="109" t="s">
        <v>326</v>
      </c>
      <c r="M8" t="s">
        <v>464</v>
      </c>
      <c r="N8" t="s">
        <v>339</v>
      </c>
      <c r="O8" t="s">
        <v>4891</v>
      </c>
      <c r="P8" t="s">
        <v>1212</v>
      </c>
      <c r="Q8" t="s">
        <v>314</v>
      </c>
      <c r="R8" t="s">
        <v>889</v>
      </c>
      <c r="S8" t="s">
        <v>4891</v>
      </c>
      <c r="T8" s="141">
        <v>45657</v>
      </c>
      <c r="U8" s="131">
        <v>280.54000000000002</v>
      </c>
      <c r="V8" s="131">
        <v>1</v>
      </c>
      <c r="W8" s="131">
        <f t="shared" si="0"/>
        <v>11255115.848007414</v>
      </c>
      <c r="X8" s="131">
        <v>31575.101999999999</v>
      </c>
      <c r="Y8" s="132">
        <v>0.22108</v>
      </c>
      <c r="Z8" s="132">
        <v>1.7139999999999999E-2</v>
      </c>
    </row>
    <row r="9" spans="1:26">
      <c r="A9" t="s">
        <v>1213</v>
      </c>
      <c r="B9" t="s">
        <v>1238</v>
      </c>
      <c r="C9" t="s">
        <v>4908</v>
      </c>
      <c r="D9" t="s">
        <v>4909</v>
      </c>
      <c r="E9" t="s">
        <v>309</v>
      </c>
      <c r="F9" t="s">
        <v>4910</v>
      </c>
      <c r="G9" t="s">
        <v>4911</v>
      </c>
      <c r="H9" t="s">
        <v>312</v>
      </c>
      <c r="I9" t="s">
        <v>765</v>
      </c>
      <c r="J9" t="s">
        <v>204</v>
      </c>
      <c r="K9" t="s">
        <v>204</v>
      </c>
      <c r="L9" s="109" t="s">
        <v>326</v>
      </c>
      <c r="M9" t="s">
        <v>451</v>
      </c>
      <c r="N9" t="s">
        <v>339</v>
      </c>
      <c r="O9" t="s">
        <v>4912</v>
      </c>
      <c r="P9" t="s">
        <v>1212</v>
      </c>
      <c r="Q9" t="s">
        <v>887</v>
      </c>
      <c r="R9" t="s">
        <v>889</v>
      </c>
      <c r="S9" s="157">
        <v>45291</v>
      </c>
      <c r="T9" s="141">
        <v>45657</v>
      </c>
      <c r="U9" s="131">
        <v>66273</v>
      </c>
      <c r="V9" s="131">
        <v>1</v>
      </c>
      <c r="W9" s="131">
        <f t="shared" si="0"/>
        <v>37602.326739396136</v>
      </c>
      <c r="X9" s="131">
        <v>24920.19</v>
      </c>
      <c r="Y9" s="132">
        <v>0.17448</v>
      </c>
      <c r="Z9" s="132">
        <v>1.353E-2</v>
      </c>
    </row>
    <row r="10" spans="1:26">
      <c r="A10" t="s">
        <v>1213</v>
      </c>
      <c r="B10" t="s">
        <v>1238</v>
      </c>
      <c r="C10" t="s">
        <v>3413</v>
      </c>
      <c r="D10" t="s">
        <v>3414</v>
      </c>
      <c r="E10" t="s">
        <v>80</v>
      </c>
      <c r="F10" t="s">
        <v>4892</v>
      </c>
      <c r="G10" t="s">
        <v>4893</v>
      </c>
      <c r="H10" t="s">
        <v>312</v>
      </c>
      <c r="I10" t="s">
        <v>765</v>
      </c>
      <c r="J10" t="s">
        <v>204</v>
      </c>
      <c r="K10" t="s">
        <v>238</v>
      </c>
      <c r="L10" s="109" t="s">
        <v>326</v>
      </c>
      <c r="M10" t="s">
        <v>464</v>
      </c>
      <c r="N10" t="s">
        <v>339</v>
      </c>
      <c r="O10" t="s">
        <v>4894</v>
      </c>
      <c r="P10" t="s">
        <v>1212</v>
      </c>
      <c r="Q10" t="s">
        <v>314</v>
      </c>
      <c r="R10" t="s">
        <v>889</v>
      </c>
      <c r="S10" t="s">
        <v>4894</v>
      </c>
      <c r="T10" s="141">
        <v>45657</v>
      </c>
      <c r="U10" s="131">
        <v>19318491</v>
      </c>
      <c r="V10" s="131">
        <v>1</v>
      </c>
      <c r="W10" s="131">
        <f t="shared" si="0"/>
        <v>100</v>
      </c>
      <c r="X10" s="131">
        <v>19318.491000000002</v>
      </c>
      <c r="Y10" s="132">
        <v>0.13525999999999999</v>
      </c>
      <c r="Z10" s="132">
        <v>1.0489999999999999E-2</v>
      </c>
    </row>
    <row r="11" spans="1:26">
      <c r="A11" t="s">
        <v>1213</v>
      </c>
      <c r="B11" t="s">
        <v>1238</v>
      </c>
      <c r="C11" t="s">
        <v>4913</v>
      </c>
      <c r="D11" t="s">
        <v>4914</v>
      </c>
      <c r="E11" t="s">
        <v>309</v>
      </c>
      <c r="F11" t="s">
        <v>4915</v>
      </c>
      <c r="G11" t="s">
        <v>4916</v>
      </c>
      <c r="H11" t="s">
        <v>312</v>
      </c>
      <c r="I11" t="s">
        <v>765</v>
      </c>
      <c r="J11" t="s">
        <v>204</v>
      </c>
      <c r="K11" t="s">
        <v>204</v>
      </c>
      <c r="L11" s="109" t="s">
        <v>326</v>
      </c>
      <c r="M11" t="s">
        <v>464</v>
      </c>
      <c r="N11" t="s">
        <v>339</v>
      </c>
      <c r="O11" t="s">
        <v>4917</v>
      </c>
      <c r="P11" t="s">
        <v>1212</v>
      </c>
      <c r="Q11" t="s">
        <v>314</v>
      </c>
      <c r="R11" t="s">
        <v>889</v>
      </c>
      <c r="S11" s="157">
        <v>45291</v>
      </c>
      <c r="T11" s="141">
        <v>45657</v>
      </c>
      <c r="U11" s="131">
        <v>540.12</v>
      </c>
      <c r="V11" s="131">
        <v>1</v>
      </c>
      <c r="W11" s="131">
        <f t="shared" si="0"/>
        <v>1895088.1285640229</v>
      </c>
      <c r="X11" s="131">
        <v>10235.75</v>
      </c>
      <c r="Y11" s="132">
        <v>7.1669999999999998E-2</v>
      </c>
      <c r="Z11" s="132">
        <v>5.5599999999999998E-3</v>
      </c>
    </row>
    <row r="12" spans="1:26">
      <c r="A12" t="s">
        <v>1213</v>
      </c>
      <c r="B12" t="s">
        <v>1238</v>
      </c>
      <c r="C12" t="s">
        <v>4918</v>
      </c>
      <c r="D12" t="s">
        <v>4919</v>
      </c>
      <c r="E12" t="s">
        <v>309</v>
      </c>
      <c r="F12" t="s">
        <v>4920</v>
      </c>
      <c r="G12" t="s">
        <v>4921</v>
      </c>
      <c r="H12" t="s">
        <v>312</v>
      </c>
      <c r="I12" t="s">
        <v>765</v>
      </c>
      <c r="J12" t="s">
        <v>204</v>
      </c>
      <c r="K12" t="s">
        <v>204</v>
      </c>
      <c r="L12" s="109" t="s">
        <v>326</v>
      </c>
      <c r="M12" t="s">
        <v>478</v>
      </c>
      <c r="N12" t="s">
        <v>339</v>
      </c>
      <c r="O12" t="s">
        <v>4922</v>
      </c>
      <c r="P12" t="s">
        <v>1215</v>
      </c>
      <c r="Q12" t="s">
        <v>887</v>
      </c>
      <c r="R12" t="s">
        <v>889</v>
      </c>
      <c r="S12" t="s">
        <v>5333</v>
      </c>
      <c r="T12" s="141">
        <v>45657</v>
      </c>
      <c r="U12" s="131">
        <v>781628.2</v>
      </c>
      <c r="V12" s="131">
        <v>3.6469999999999998</v>
      </c>
      <c r="W12" s="131">
        <f t="shared" si="0"/>
        <v>333.97374334704233</v>
      </c>
      <c r="X12" s="131">
        <v>9520.2489999999998</v>
      </c>
      <c r="Y12" s="132">
        <v>6.6659999999999997E-2</v>
      </c>
      <c r="Z12" s="132">
        <v>5.1700000000000001E-3</v>
      </c>
    </row>
    <row r="13" spans="1:26">
      <c r="A13" t="s">
        <v>1213</v>
      </c>
      <c r="B13" t="s">
        <v>1238</v>
      </c>
      <c r="C13" t="s">
        <v>4924</v>
      </c>
      <c r="D13" t="s">
        <v>4925</v>
      </c>
      <c r="E13" t="s">
        <v>309</v>
      </c>
      <c r="F13" t="s">
        <v>4926</v>
      </c>
      <c r="G13" t="s">
        <v>4927</v>
      </c>
      <c r="H13" t="s">
        <v>312</v>
      </c>
      <c r="I13" t="s">
        <v>765</v>
      </c>
      <c r="J13" t="s">
        <v>204</v>
      </c>
      <c r="K13" t="s">
        <v>204</v>
      </c>
      <c r="L13" s="109" t="s">
        <v>326</v>
      </c>
      <c r="M13" t="s">
        <v>446</v>
      </c>
      <c r="N13" t="s">
        <v>339</v>
      </c>
      <c r="O13" t="s">
        <v>4928</v>
      </c>
      <c r="P13" t="s">
        <v>1215</v>
      </c>
      <c r="Q13" t="s">
        <v>887</v>
      </c>
      <c r="R13" t="s">
        <v>889</v>
      </c>
      <c r="S13" s="157">
        <v>45644</v>
      </c>
      <c r="T13" s="141">
        <v>45657</v>
      </c>
      <c r="U13" s="131">
        <v>464817.15</v>
      </c>
      <c r="V13" s="131">
        <v>3.6469999999999998</v>
      </c>
      <c r="W13" s="131">
        <f t="shared" si="0"/>
        <v>500.61558180278195</v>
      </c>
      <c r="X13" s="131">
        <v>8486.3760000000002</v>
      </c>
      <c r="Y13" s="132">
        <v>5.9420000000000001E-2</v>
      </c>
      <c r="Z13" s="132">
        <v>4.6100000000000004E-3</v>
      </c>
    </row>
    <row r="14" spans="1:26">
      <c r="A14" t="s">
        <v>1213</v>
      </c>
      <c r="B14" t="s">
        <v>1238</v>
      </c>
      <c r="C14" t="s">
        <v>4929</v>
      </c>
      <c r="D14" t="s">
        <v>4930</v>
      </c>
      <c r="E14" t="s">
        <v>309</v>
      </c>
      <c r="F14" t="s">
        <v>4931</v>
      </c>
      <c r="G14" t="s">
        <v>4932</v>
      </c>
      <c r="H14" t="s">
        <v>312</v>
      </c>
      <c r="I14" t="s">
        <v>765</v>
      </c>
      <c r="J14" t="s">
        <v>204</v>
      </c>
      <c r="K14" t="s">
        <v>204</v>
      </c>
      <c r="L14" s="109" t="s">
        <v>326</v>
      </c>
      <c r="M14" t="s">
        <v>462</v>
      </c>
      <c r="N14" t="s">
        <v>339</v>
      </c>
      <c r="O14" t="s">
        <v>4933</v>
      </c>
      <c r="P14" t="s">
        <v>1215</v>
      </c>
      <c r="Q14" t="s">
        <v>314</v>
      </c>
      <c r="R14" t="s">
        <v>889</v>
      </c>
      <c r="S14" t="s">
        <v>4934</v>
      </c>
      <c r="T14" s="141">
        <v>45657</v>
      </c>
      <c r="U14" s="131">
        <v>3148</v>
      </c>
      <c r="V14" s="131">
        <v>3.6469999999999998</v>
      </c>
      <c r="W14" s="131">
        <f t="shared" si="0"/>
        <v>70148.411829325545</v>
      </c>
      <c r="X14" s="131">
        <v>8053.5680000000002</v>
      </c>
      <c r="Y14" s="132">
        <v>5.6390000000000003E-2</v>
      </c>
      <c r="Z14" s="132">
        <v>4.3699999999999998E-3</v>
      </c>
    </row>
    <row r="15" spans="1:26">
      <c r="A15" t="s">
        <v>1213</v>
      </c>
      <c r="B15" t="s">
        <v>1238</v>
      </c>
      <c r="C15" t="s">
        <v>4935</v>
      </c>
      <c r="D15" t="s">
        <v>4936</v>
      </c>
      <c r="E15" t="s">
        <v>309</v>
      </c>
      <c r="F15" t="s">
        <v>4935</v>
      </c>
      <c r="G15" t="s">
        <v>4937</v>
      </c>
      <c r="H15" t="s">
        <v>312</v>
      </c>
      <c r="I15" t="s">
        <v>765</v>
      </c>
      <c r="J15" t="s">
        <v>204</v>
      </c>
      <c r="K15" t="s">
        <v>204</v>
      </c>
      <c r="L15" s="109" t="s">
        <v>326</v>
      </c>
      <c r="M15" t="s">
        <v>464</v>
      </c>
      <c r="N15" t="s">
        <v>339</v>
      </c>
      <c r="O15" t="s">
        <v>4938</v>
      </c>
      <c r="P15" t="s">
        <v>1212</v>
      </c>
      <c r="Q15" t="s">
        <v>887</v>
      </c>
      <c r="R15" t="s">
        <v>889</v>
      </c>
      <c r="S15" s="157">
        <v>45473</v>
      </c>
      <c r="T15" s="141">
        <v>45657</v>
      </c>
      <c r="U15" s="131">
        <v>140541</v>
      </c>
      <c r="V15" s="131">
        <v>1</v>
      </c>
      <c r="W15" s="131">
        <f t="shared" si="0"/>
        <v>5588.2475576522156</v>
      </c>
      <c r="X15" s="131">
        <v>7853.7790000000005</v>
      </c>
      <c r="Y15" s="132">
        <v>5.4989999999999997E-2</v>
      </c>
      <c r="Z15" s="132">
        <v>4.2599999999999999E-3</v>
      </c>
    </row>
    <row r="16" spans="1:26">
      <c r="A16" t="s">
        <v>1213</v>
      </c>
      <c r="B16" t="s">
        <v>1238</v>
      </c>
      <c r="C16" t="s">
        <v>3413</v>
      </c>
      <c r="D16" t="s">
        <v>3414</v>
      </c>
      <c r="E16" t="s">
        <v>80</v>
      </c>
      <c r="F16" t="s">
        <v>4901</v>
      </c>
      <c r="G16" t="s">
        <v>4902</v>
      </c>
      <c r="H16" t="s">
        <v>312</v>
      </c>
      <c r="I16" t="s">
        <v>765</v>
      </c>
      <c r="J16" t="s">
        <v>204</v>
      </c>
      <c r="K16" t="s">
        <v>238</v>
      </c>
      <c r="L16" s="109" t="s">
        <v>326</v>
      </c>
      <c r="M16" t="s">
        <v>464</v>
      </c>
      <c r="N16" t="s">
        <v>339</v>
      </c>
      <c r="O16" t="s">
        <v>4891</v>
      </c>
      <c r="P16" t="s">
        <v>1212</v>
      </c>
      <c r="Q16" t="s">
        <v>314</v>
      </c>
      <c r="R16" t="s">
        <v>889</v>
      </c>
      <c r="S16" t="s">
        <v>4891</v>
      </c>
      <c r="T16" s="141">
        <v>45657</v>
      </c>
      <c r="U16" s="131">
        <v>6697648</v>
      </c>
      <c r="V16" s="131">
        <v>1</v>
      </c>
      <c r="W16" s="131">
        <f t="shared" si="0"/>
        <v>100</v>
      </c>
      <c r="X16" s="131">
        <v>6697.6480000000001</v>
      </c>
      <c r="Y16" s="132">
        <v>4.6890000000000001E-2</v>
      </c>
      <c r="Z16" s="132">
        <v>3.64E-3</v>
      </c>
    </row>
    <row r="17" spans="1:26">
      <c r="A17" t="s">
        <v>1213</v>
      </c>
      <c r="B17" t="s">
        <v>1238</v>
      </c>
      <c r="C17" t="s">
        <v>4895</v>
      </c>
      <c r="D17" t="s">
        <v>4896</v>
      </c>
      <c r="E17" t="s">
        <v>309</v>
      </c>
      <c r="F17" t="s">
        <v>4897</v>
      </c>
      <c r="G17" t="s">
        <v>4898</v>
      </c>
      <c r="H17" t="s">
        <v>312</v>
      </c>
      <c r="I17" t="s">
        <v>765</v>
      </c>
      <c r="J17" t="s">
        <v>204</v>
      </c>
      <c r="K17" t="s">
        <v>204</v>
      </c>
      <c r="L17" s="109" t="s">
        <v>326</v>
      </c>
      <c r="M17" t="s">
        <v>461</v>
      </c>
      <c r="N17" t="s">
        <v>339</v>
      </c>
      <c r="O17" t="s">
        <v>4899</v>
      </c>
      <c r="P17" t="s">
        <v>1212</v>
      </c>
      <c r="Q17" t="s">
        <v>887</v>
      </c>
      <c r="R17" t="s">
        <v>889</v>
      </c>
      <c r="S17" s="157">
        <v>45473</v>
      </c>
      <c r="T17" s="141">
        <v>45657</v>
      </c>
      <c r="U17" s="131">
        <v>81</v>
      </c>
      <c r="V17" s="131">
        <v>1</v>
      </c>
      <c r="W17" s="131">
        <f t="shared" si="0"/>
        <v>7094028.3950617285</v>
      </c>
      <c r="X17" s="131">
        <v>5746.1629999999996</v>
      </c>
      <c r="Y17" s="132">
        <v>4.0230000000000002E-2</v>
      </c>
      <c r="Z17" s="132">
        <v>3.1199999999999999E-3</v>
      </c>
    </row>
    <row r="18" spans="1:26">
      <c r="A18" t="s">
        <v>1213</v>
      </c>
      <c r="B18" t="s">
        <v>1238</v>
      </c>
      <c r="C18" t="s">
        <v>4929</v>
      </c>
      <c r="D18" t="s">
        <v>4930</v>
      </c>
      <c r="E18" t="s">
        <v>309</v>
      </c>
      <c r="F18" t="s">
        <v>4939</v>
      </c>
      <c r="G18" t="s">
        <v>4940</v>
      </c>
      <c r="H18" t="s">
        <v>312</v>
      </c>
      <c r="I18" t="s">
        <v>765</v>
      </c>
      <c r="J18" t="s">
        <v>204</v>
      </c>
      <c r="K18" t="s">
        <v>204</v>
      </c>
      <c r="L18" s="109" t="s">
        <v>326</v>
      </c>
      <c r="M18" t="s">
        <v>462</v>
      </c>
      <c r="N18" t="s">
        <v>339</v>
      </c>
      <c r="O18" t="s">
        <v>4941</v>
      </c>
      <c r="P18" t="s">
        <v>1215</v>
      </c>
      <c r="Q18" t="s">
        <v>314</v>
      </c>
      <c r="R18" t="s">
        <v>889</v>
      </c>
      <c r="S18" t="s">
        <v>4934</v>
      </c>
      <c r="T18" s="141">
        <v>45657</v>
      </c>
      <c r="U18" s="131">
        <v>1376</v>
      </c>
      <c r="V18" s="131">
        <v>3.6469999999999998</v>
      </c>
      <c r="W18" s="131">
        <f t="shared" si="0"/>
        <v>73409.512278330061</v>
      </c>
      <c r="X18" s="131">
        <v>3683.8890000000001</v>
      </c>
      <c r="Y18" s="132">
        <v>2.579E-2</v>
      </c>
      <c r="Z18" s="132">
        <v>2E-3</v>
      </c>
    </row>
    <row r="19" spans="1:26">
      <c r="A19" t="s">
        <v>1213</v>
      </c>
      <c r="B19" t="s">
        <v>1238</v>
      </c>
      <c r="C19" t="s">
        <v>3834</v>
      </c>
      <c r="D19" t="s">
        <v>3835</v>
      </c>
      <c r="E19" t="s">
        <v>309</v>
      </c>
      <c r="F19" t="s">
        <v>4903</v>
      </c>
      <c r="G19" t="s">
        <v>4904</v>
      </c>
      <c r="H19" t="s">
        <v>312</v>
      </c>
      <c r="I19" t="s">
        <v>765</v>
      </c>
      <c r="J19" t="s">
        <v>204</v>
      </c>
      <c r="K19" t="s">
        <v>204</v>
      </c>
      <c r="L19" s="109" t="s">
        <v>326</v>
      </c>
      <c r="M19" t="s">
        <v>450</v>
      </c>
      <c r="N19" t="s">
        <v>339</v>
      </c>
      <c r="O19" t="s">
        <v>4905</v>
      </c>
      <c r="P19" t="s">
        <v>1212</v>
      </c>
      <c r="Q19" t="s">
        <v>314</v>
      </c>
      <c r="R19" s="148" t="s">
        <v>889</v>
      </c>
      <c r="S19" s="157">
        <v>44315</v>
      </c>
      <c r="T19" s="141">
        <v>45657</v>
      </c>
      <c r="U19" s="131">
        <v>9219</v>
      </c>
      <c r="V19" s="131">
        <v>1</v>
      </c>
      <c r="W19" s="131">
        <f t="shared" si="0"/>
        <v>0</v>
      </c>
      <c r="X19" s="131">
        <v>0</v>
      </c>
      <c r="Y19" s="109"/>
      <c r="Z19" s="109"/>
    </row>
    <row r="20" spans="1:26">
      <c r="A20" t="s">
        <v>1213</v>
      </c>
      <c r="B20" t="s">
        <v>1238</v>
      </c>
      <c r="C20" t="s">
        <v>4942</v>
      </c>
      <c r="D20" t="s">
        <v>4943</v>
      </c>
      <c r="E20" t="s">
        <v>80</v>
      </c>
      <c r="F20" t="s">
        <v>4942</v>
      </c>
      <c r="G20" t="s">
        <v>4944</v>
      </c>
      <c r="H20" t="s">
        <v>312</v>
      </c>
      <c r="I20" t="s">
        <v>765</v>
      </c>
      <c r="J20" t="s">
        <v>205</v>
      </c>
      <c r="K20" t="s">
        <v>238</v>
      </c>
      <c r="L20" s="109" t="s">
        <v>326</v>
      </c>
      <c r="M20" t="s">
        <v>541</v>
      </c>
      <c r="N20" t="s">
        <v>339</v>
      </c>
      <c r="O20" t="s">
        <v>4945</v>
      </c>
      <c r="P20" t="s">
        <v>1216</v>
      </c>
      <c r="Q20" t="s">
        <v>314</v>
      </c>
      <c r="R20" t="s">
        <v>889</v>
      </c>
      <c r="S20" s="157">
        <v>45611</v>
      </c>
      <c r="T20" s="141">
        <v>45657</v>
      </c>
      <c r="U20" s="131">
        <v>3489.31</v>
      </c>
      <c r="V20" s="131">
        <v>3.7964000000000002</v>
      </c>
      <c r="W20" s="131">
        <f t="shared" si="0"/>
        <v>37571.804561582692</v>
      </c>
      <c r="X20" s="131">
        <v>4977.0680000000002</v>
      </c>
      <c r="Y20" s="132">
        <v>3.4849999999999999E-2</v>
      </c>
      <c r="Z20" s="132">
        <v>2.7000000000000001E-3</v>
      </c>
    </row>
    <row r="21" spans="1:26" customFormat="1">
      <c r="A21" t="s">
        <v>1213</v>
      </c>
      <c r="B21" t="s">
        <v>1238</v>
      </c>
      <c r="C21" t="s">
        <v>4895</v>
      </c>
      <c r="D21" t="s">
        <v>4896</v>
      </c>
      <c r="E21" t="s">
        <v>309</v>
      </c>
      <c r="F21" t="s">
        <v>4906</v>
      </c>
      <c r="G21" t="s">
        <v>4907</v>
      </c>
      <c r="H21" t="s">
        <v>312</v>
      </c>
      <c r="I21" t="s">
        <v>765</v>
      </c>
      <c r="J21" t="s">
        <v>205</v>
      </c>
      <c r="K21" t="s">
        <v>204</v>
      </c>
      <c r="L21" s="109" t="s">
        <v>326</v>
      </c>
      <c r="M21" t="s">
        <v>541</v>
      </c>
      <c r="N21" t="s">
        <v>339</v>
      </c>
      <c r="O21" t="s">
        <v>4899</v>
      </c>
      <c r="P21" t="s">
        <v>1216</v>
      </c>
      <c r="Q21" t="s">
        <v>887</v>
      </c>
      <c r="R21" t="s">
        <v>889</v>
      </c>
      <c r="S21" s="157">
        <v>44834</v>
      </c>
      <c r="T21" s="141">
        <v>45657</v>
      </c>
      <c r="U21" s="131">
        <v>574620.93999999994</v>
      </c>
      <c r="V21" s="131">
        <v>3.7964000000000002</v>
      </c>
      <c r="W21" s="131">
        <f t="shared" si="0"/>
        <v>63.188298280912967</v>
      </c>
      <c r="X21" s="131">
        <v>1378.4469999999999</v>
      </c>
      <c r="Y21" s="132">
        <v>9.6500000000000006E-3</v>
      </c>
      <c r="Z21" s="132">
        <v>7.5000000000000002E-4</v>
      </c>
    </row>
    <row r="22" spans="1:26">
      <c r="A22" t="s">
        <v>1213</v>
      </c>
      <c r="B22" t="s">
        <v>1238</v>
      </c>
      <c r="C22" t="s">
        <v>4947</v>
      </c>
      <c r="D22" t="s">
        <v>4948</v>
      </c>
      <c r="E22" t="s">
        <v>80</v>
      </c>
      <c r="F22" t="s">
        <v>4947</v>
      </c>
      <c r="G22" t="s">
        <v>4949</v>
      </c>
      <c r="H22" t="s">
        <v>312</v>
      </c>
      <c r="I22" t="s">
        <v>765</v>
      </c>
      <c r="J22" t="s">
        <v>205</v>
      </c>
      <c r="K22" t="s">
        <v>281</v>
      </c>
      <c r="L22" s="109" t="s">
        <v>326</v>
      </c>
      <c r="M22" t="s">
        <v>465</v>
      </c>
      <c r="N22" t="s">
        <v>339</v>
      </c>
      <c r="O22" t="s">
        <v>4950</v>
      </c>
      <c r="P22" t="s">
        <v>1216</v>
      </c>
      <c r="Q22" t="s">
        <v>314</v>
      </c>
      <c r="R22" t="s">
        <v>889</v>
      </c>
      <c r="S22" s="157">
        <v>45473</v>
      </c>
      <c r="T22" s="141">
        <v>45657</v>
      </c>
      <c r="U22" s="131">
        <v>2804215</v>
      </c>
      <c r="V22" s="131">
        <v>3.7964000000000002</v>
      </c>
      <c r="W22" s="131">
        <f t="shared" si="0"/>
        <v>3.5474992788097524</v>
      </c>
      <c r="X22" s="131">
        <v>377.66399999999999</v>
      </c>
      <c r="Y22" s="132">
        <v>2.64E-3</v>
      </c>
      <c r="Z22" s="132">
        <v>2.1000000000000001E-4</v>
      </c>
    </row>
    <row r="23" spans="1:26">
      <c r="A23" t="s">
        <v>1213</v>
      </c>
      <c r="B23" t="s">
        <v>1238</v>
      </c>
      <c r="C23" t="s">
        <v>4952</v>
      </c>
      <c r="D23" t="s">
        <v>4953</v>
      </c>
      <c r="E23" t="s">
        <v>309</v>
      </c>
      <c r="F23" t="s">
        <v>4954</v>
      </c>
      <c r="G23" t="s">
        <v>4955</v>
      </c>
      <c r="H23" t="s">
        <v>312</v>
      </c>
      <c r="I23" t="s">
        <v>765</v>
      </c>
      <c r="J23" t="s">
        <v>205</v>
      </c>
      <c r="K23" t="s">
        <v>204</v>
      </c>
      <c r="L23" s="109" t="s">
        <v>326</v>
      </c>
      <c r="M23" t="s">
        <v>464</v>
      </c>
      <c r="N23" t="s">
        <v>339</v>
      </c>
      <c r="O23" t="s">
        <v>4956</v>
      </c>
      <c r="P23" t="s">
        <v>1216</v>
      </c>
      <c r="Q23" t="s">
        <v>314</v>
      </c>
      <c r="R23" s="139" t="s">
        <v>889</v>
      </c>
      <c r="S23" t="s">
        <v>4957</v>
      </c>
      <c r="T23" s="141">
        <v>45657</v>
      </c>
      <c r="U23" s="131">
        <v>500000</v>
      </c>
      <c r="V23" s="131">
        <v>3.7964000000000002</v>
      </c>
      <c r="W23" s="131">
        <f t="shared" si="0"/>
        <v>0</v>
      </c>
      <c r="X23" s="131">
        <v>0</v>
      </c>
    </row>
    <row r="24" spans="1:26">
      <c r="A24" t="s">
        <v>1213</v>
      </c>
      <c r="B24" t="s">
        <v>1241</v>
      </c>
      <c r="C24" t="s">
        <v>3413</v>
      </c>
      <c r="D24" t="s">
        <v>3414</v>
      </c>
      <c r="E24" t="s">
        <v>80</v>
      </c>
      <c r="F24" t="s">
        <v>4889</v>
      </c>
      <c r="G24" t="s">
        <v>4890</v>
      </c>
      <c r="H24" t="s">
        <v>312</v>
      </c>
      <c r="I24" t="s">
        <v>765</v>
      </c>
      <c r="J24" t="s">
        <v>204</v>
      </c>
      <c r="K24" t="s">
        <v>238</v>
      </c>
      <c r="L24" s="109" t="s">
        <v>326</v>
      </c>
      <c r="M24" t="s">
        <v>464</v>
      </c>
      <c r="N24" t="s">
        <v>339</v>
      </c>
      <c r="O24" t="s">
        <v>4891</v>
      </c>
      <c r="P24" t="s">
        <v>1212</v>
      </c>
      <c r="Q24" t="s">
        <v>314</v>
      </c>
      <c r="R24" t="s">
        <v>889</v>
      </c>
      <c r="S24" t="s">
        <v>4891</v>
      </c>
      <c r="T24" s="141">
        <v>45657</v>
      </c>
      <c r="U24" s="131">
        <v>41.2</v>
      </c>
      <c r="V24" s="131">
        <v>1</v>
      </c>
      <c r="W24" s="131">
        <f t="shared" si="0"/>
        <v>11255116.504854368</v>
      </c>
      <c r="X24" s="131">
        <v>4637.1080000000002</v>
      </c>
      <c r="Y24" s="132">
        <v>0.28382000000000002</v>
      </c>
      <c r="Z24" s="132">
        <v>1.277E-2</v>
      </c>
    </row>
    <row r="25" spans="1:26">
      <c r="A25" t="s">
        <v>1213</v>
      </c>
      <c r="B25" t="s">
        <v>1241</v>
      </c>
      <c r="C25" t="s">
        <v>4918</v>
      </c>
      <c r="D25" t="s">
        <v>4919</v>
      </c>
      <c r="E25" t="s">
        <v>309</v>
      </c>
      <c r="F25" t="s">
        <v>4920</v>
      </c>
      <c r="G25" t="s">
        <v>4921</v>
      </c>
      <c r="H25" t="s">
        <v>312</v>
      </c>
      <c r="I25" t="s">
        <v>765</v>
      </c>
      <c r="J25" t="s">
        <v>204</v>
      </c>
      <c r="K25" t="s">
        <v>204</v>
      </c>
      <c r="L25" s="109" t="s">
        <v>326</v>
      </c>
      <c r="M25" t="s">
        <v>478</v>
      </c>
      <c r="N25" t="s">
        <v>339</v>
      </c>
      <c r="O25" t="s">
        <v>4922</v>
      </c>
      <c r="P25" t="s">
        <v>1215</v>
      </c>
      <c r="Q25" t="s">
        <v>887</v>
      </c>
      <c r="R25" t="s">
        <v>889</v>
      </c>
      <c r="S25" t="s">
        <v>5333</v>
      </c>
      <c r="T25" s="141">
        <v>45657</v>
      </c>
      <c r="U25" s="131">
        <v>244336.33</v>
      </c>
      <c r="V25" s="131">
        <v>3.6469999999999998</v>
      </c>
      <c r="W25" s="131">
        <f t="shared" si="0"/>
        <v>333.9737458846032</v>
      </c>
      <c r="X25" s="131">
        <v>2976.0219999999999</v>
      </c>
      <c r="Y25" s="132">
        <v>0.18215000000000001</v>
      </c>
      <c r="Z25" s="132">
        <v>8.2000000000000007E-3</v>
      </c>
    </row>
    <row r="26" spans="1:26">
      <c r="A26" t="s">
        <v>1213</v>
      </c>
      <c r="B26" t="s">
        <v>1241</v>
      </c>
      <c r="C26" t="s">
        <v>3413</v>
      </c>
      <c r="D26" t="s">
        <v>3414</v>
      </c>
      <c r="E26" t="s">
        <v>80</v>
      </c>
      <c r="F26" t="s">
        <v>4892</v>
      </c>
      <c r="G26" t="s">
        <v>4893</v>
      </c>
      <c r="H26" t="s">
        <v>312</v>
      </c>
      <c r="I26" t="s">
        <v>765</v>
      </c>
      <c r="J26" t="s">
        <v>204</v>
      </c>
      <c r="K26" t="s">
        <v>238</v>
      </c>
      <c r="L26" s="109" t="s">
        <v>326</v>
      </c>
      <c r="M26" t="s">
        <v>464</v>
      </c>
      <c r="N26" t="s">
        <v>339</v>
      </c>
      <c r="O26" t="s">
        <v>4894</v>
      </c>
      <c r="P26" t="s">
        <v>1212</v>
      </c>
      <c r="Q26" t="s">
        <v>314</v>
      </c>
      <c r="R26" t="s">
        <v>889</v>
      </c>
      <c r="S26" t="s">
        <v>4894</v>
      </c>
      <c r="T26" s="141">
        <v>45657</v>
      </c>
      <c r="U26" s="131">
        <v>2837151.2</v>
      </c>
      <c r="V26" s="131">
        <v>1</v>
      </c>
      <c r="W26" s="131">
        <f t="shared" si="0"/>
        <v>99.999992950675306</v>
      </c>
      <c r="X26" s="131">
        <v>2837.1509999999998</v>
      </c>
      <c r="Y26" s="132">
        <v>0.17365</v>
      </c>
      <c r="Z26" s="132">
        <v>7.8100000000000001E-3</v>
      </c>
    </row>
    <row r="27" spans="1:26">
      <c r="A27" t="s">
        <v>1213</v>
      </c>
      <c r="B27" t="s">
        <v>1241</v>
      </c>
      <c r="C27" t="s">
        <v>4913</v>
      </c>
      <c r="D27" t="s">
        <v>4914</v>
      </c>
      <c r="E27" t="s">
        <v>309</v>
      </c>
      <c r="F27" t="s">
        <v>4915</v>
      </c>
      <c r="G27" t="s">
        <v>4916</v>
      </c>
      <c r="H27" t="s">
        <v>312</v>
      </c>
      <c r="I27" t="s">
        <v>765</v>
      </c>
      <c r="J27" t="s">
        <v>204</v>
      </c>
      <c r="K27" t="s">
        <v>204</v>
      </c>
      <c r="L27" s="109" t="s">
        <v>326</v>
      </c>
      <c r="M27" t="s">
        <v>464</v>
      </c>
      <c r="N27" t="s">
        <v>339</v>
      </c>
      <c r="O27" t="s">
        <v>4917</v>
      </c>
      <c r="P27" t="s">
        <v>1212</v>
      </c>
      <c r="Q27" t="s">
        <v>314</v>
      </c>
      <c r="R27" t="s">
        <v>889</v>
      </c>
      <c r="S27" s="157">
        <v>45291</v>
      </c>
      <c r="T27" s="141">
        <v>45657</v>
      </c>
      <c r="U27" s="131">
        <v>123.09</v>
      </c>
      <c r="V27" s="131">
        <v>1</v>
      </c>
      <c r="W27" s="131">
        <f t="shared" si="0"/>
        <v>1895088.1468843934</v>
      </c>
      <c r="X27" s="131">
        <v>2332.6640000000002</v>
      </c>
      <c r="Y27" s="132">
        <v>0.14277999999999999</v>
      </c>
      <c r="Z27" s="132">
        <v>6.4200000000000004E-3</v>
      </c>
    </row>
    <row r="28" spans="1:26">
      <c r="A28" t="s">
        <v>1213</v>
      </c>
      <c r="B28" t="s">
        <v>1241</v>
      </c>
      <c r="C28" t="s">
        <v>3413</v>
      </c>
      <c r="D28" t="s">
        <v>3414</v>
      </c>
      <c r="E28" t="s">
        <v>80</v>
      </c>
      <c r="F28" t="s">
        <v>4901</v>
      </c>
      <c r="G28" t="s">
        <v>4902</v>
      </c>
      <c r="H28" t="s">
        <v>312</v>
      </c>
      <c r="I28" t="s">
        <v>765</v>
      </c>
      <c r="J28" t="s">
        <v>204</v>
      </c>
      <c r="K28" t="s">
        <v>238</v>
      </c>
      <c r="L28" s="109" t="s">
        <v>326</v>
      </c>
      <c r="M28" t="s">
        <v>464</v>
      </c>
      <c r="N28" t="s">
        <v>339</v>
      </c>
      <c r="O28" t="s">
        <v>4891</v>
      </c>
      <c r="P28" t="s">
        <v>1212</v>
      </c>
      <c r="Q28" t="s">
        <v>314</v>
      </c>
      <c r="R28" t="s">
        <v>889</v>
      </c>
      <c r="S28" t="s">
        <v>4891</v>
      </c>
      <c r="T28" s="141">
        <v>45657</v>
      </c>
      <c r="U28" s="131">
        <v>983629</v>
      </c>
      <c r="V28" s="131">
        <v>1</v>
      </c>
      <c r="W28" s="131">
        <f t="shared" si="0"/>
        <v>100</v>
      </c>
      <c r="X28" s="131">
        <v>983.62900000000002</v>
      </c>
      <c r="Y28" s="132">
        <v>6.0199999999999997E-2</v>
      </c>
      <c r="Z28" s="132">
        <v>2.7100000000000002E-3</v>
      </c>
    </row>
    <row r="29" spans="1:26">
      <c r="A29" t="s">
        <v>1213</v>
      </c>
      <c r="B29" t="s">
        <v>1241</v>
      </c>
      <c r="C29" t="s">
        <v>4895</v>
      </c>
      <c r="D29" t="s">
        <v>4896</v>
      </c>
      <c r="E29" t="s">
        <v>309</v>
      </c>
      <c r="F29" t="s">
        <v>4897</v>
      </c>
      <c r="G29" t="s">
        <v>4898</v>
      </c>
      <c r="H29" t="s">
        <v>312</v>
      </c>
      <c r="I29" t="s">
        <v>765</v>
      </c>
      <c r="J29" t="s">
        <v>204</v>
      </c>
      <c r="K29" t="s">
        <v>204</v>
      </c>
      <c r="L29" s="109" t="s">
        <v>326</v>
      </c>
      <c r="M29" t="s">
        <v>461</v>
      </c>
      <c r="N29" t="s">
        <v>339</v>
      </c>
      <c r="O29" t="s">
        <v>4899</v>
      </c>
      <c r="P29" t="s">
        <v>1212</v>
      </c>
      <c r="Q29" t="s">
        <v>887</v>
      </c>
      <c r="R29" t="s">
        <v>889</v>
      </c>
      <c r="S29" s="157">
        <v>45473</v>
      </c>
      <c r="T29" s="141">
        <v>45657</v>
      </c>
      <c r="U29" s="131">
        <v>12</v>
      </c>
      <c r="V29" s="131">
        <v>1</v>
      </c>
      <c r="W29" s="131">
        <f t="shared" si="0"/>
        <v>7094025</v>
      </c>
      <c r="X29" s="131">
        <v>851.28300000000002</v>
      </c>
      <c r="Y29" s="132">
        <v>5.21E-2</v>
      </c>
      <c r="Z29" s="132">
        <v>2.3400000000000001E-3</v>
      </c>
    </row>
    <row r="30" spans="1:26">
      <c r="A30" t="s">
        <v>1213</v>
      </c>
      <c r="B30" t="s">
        <v>1241</v>
      </c>
      <c r="C30" t="s">
        <v>4942</v>
      </c>
      <c r="D30" t="s">
        <v>4943</v>
      </c>
      <c r="E30" t="s">
        <v>80</v>
      </c>
      <c r="F30" t="s">
        <v>4942</v>
      </c>
      <c r="G30" t="s">
        <v>4944</v>
      </c>
      <c r="H30" t="s">
        <v>312</v>
      </c>
      <c r="I30" t="s">
        <v>765</v>
      </c>
      <c r="J30" t="s">
        <v>205</v>
      </c>
      <c r="K30" t="s">
        <v>238</v>
      </c>
      <c r="L30" s="109" t="s">
        <v>326</v>
      </c>
      <c r="M30" t="s">
        <v>541</v>
      </c>
      <c r="N30" t="s">
        <v>339</v>
      </c>
      <c r="O30" t="s">
        <v>4945</v>
      </c>
      <c r="P30" t="s">
        <v>1216</v>
      </c>
      <c r="Q30" t="s">
        <v>314</v>
      </c>
      <c r="R30" t="s">
        <v>889</v>
      </c>
      <c r="S30" s="157">
        <v>45611</v>
      </c>
      <c r="T30" s="141">
        <v>45657</v>
      </c>
      <c r="U30" s="131">
        <v>1025.07</v>
      </c>
      <c r="V30" s="131">
        <v>3.7964000000000002</v>
      </c>
      <c r="W30" s="131">
        <f t="shared" si="0"/>
        <v>37571.79853819975</v>
      </c>
      <c r="X30" s="131">
        <v>1462.135</v>
      </c>
      <c r="Y30" s="132">
        <v>8.949E-2</v>
      </c>
      <c r="Z30" s="132">
        <v>4.0299999999999997E-3</v>
      </c>
    </row>
    <row r="31" spans="1:26">
      <c r="A31" t="s">
        <v>1213</v>
      </c>
      <c r="B31" t="s">
        <v>1241</v>
      </c>
      <c r="C31" t="s">
        <v>4895</v>
      </c>
      <c r="D31" t="s">
        <v>4896</v>
      </c>
      <c r="E31" t="s">
        <v>309</v>
      </c>
      <c r="F31" t="s">
        <v>4906</v>
      </c>
      <c r="G31" t="s">
        <v>4907</v>
      </c>
      <c r="H31" t="s">
        <v>312</v>
      </c>
      <c r="I31" t="s">
        <v>765</v>
      </c>
      <c r="J31" t="s">
        <v>205</v>
      </c>
      <c r="K31" t="s">
        <v>204</v>
      </c>
      <c r="L31" s="109" t="s">
        <v>326</v>
      </c>
      <c r="M31" t="s">
        <v>541</v>
      </c>
      <c r="N31" t="s">
        <v>339</v>
      </c>
      <c r="O31" t="s">
        <v>4899</v>
      </c>
      <c r="P31" t="s">
        <v>1216</v>
      </c>
      <c r="Q31" t="s">
        <v>887</v>
      </c>
      <c r="R31" t="s">
        <v>889</v>
      </c>
      <c r="S31" s="157">
        <v>44834</v>
      </c>
      <c r="T31" s="141">
        <v>45657</v>
      </c>
      <c r="U31" s="131">
        <v>84389.94</v>
      </c>
      <c r="V31" s="131">
        <v>3.7964000000000002</v>
      </c>
      <c r="W31" s="131">
        <f t="shared" si="0"/>
        <v>63.188177741208939</v>
      </c>
      <c r="X31" s="131">
        <v>202.441</v>
      </c>
      <c r="Y31" s="132">
        <v>1.239E-2</v>
      </c>
      <c r="Z31" s="132">
        <v>5.5999999999999995E-4</v>
      </c>
    </row>
    <row r="32" spans="1:26">
      <c r="A32" t="s">
        <v>1213</v>
      </c>
      <c r="B32" t="s">
        <v>1241</v>
      </c>
      <c r="C32" t="s">
        <v>4947</v>
      </c>
      <c r="D32" t="s">
        <v>4948</v>
      </c>
      <c r="E32" t="s">
        <v>80</v>
      </c>
      <c r="F32" t="s">
        <v>4947</v>
      </c>
      <c r="G32" t="s">
        <v>4949</v>
      </c>
      <c r="H32" t="s">
        <v>312</v>
      </c>
      <c r="I32" t="s">
        <v>765</v>
      </c>
      <c r="J32" t="s">
        <v>205</v>
      </c>
      <c r="K32" t="s">
        <v>281</v>
      </c>
      <c r="L32" s="109" t="s">
        <v>326</v>
      </c>
      <c r="M32" t="s">
        <v>465</v>
      </c>
      <c r="N32" t="s">
        <v>339</v>
      </c>
      <c r="O32" t="s">
        <v>4950</v>
      </c>
      <c r="P32" t="s">
        <v>1216</v>
      </c>
      <c r="Q32" t="s">
        <v>314</v>
      </c>
      <c r="R32" t="s">
        <v>889</v>
      </c>
      <c r="S32" s="157">
        <v>45473</v>
      </c>
      <c r="T32" s="141">
        <v>45657</v>
      </c>
      <c r="U32" s="131">
        <v>412820</v>
      </c>
      <c r="V32" s="131">
        <v>3.7964000000000002</v>
      </c>
      <c r="W32" s="131">
        <f t="shared" si="0"/>
        <v>3.5474694455921316</v>
      </c>
      <c r="X32" s="131">
        <v>55.597000000000001</v>
      </c>
      <c r="Y32" s="132">
        <v>3.3999999999999998E-3</v>
      </c>
      <c r="Z32" s="132">
        <v>1.4999999999999999E-4</v>
      </c>
    </row>
    <row r="33" spans="1:26">
      <c r="A33" t="s">
        <v>1213</v>
      </c>
      <c r="B33" t="s">
        <v>1242</v>
      </c>
      <c r="C33" t="s">
        <v>4918</v>
      </c>
      <c r="D33" t="s">
        <v>4919</v>
      </c>
      <c r="E33" t="s">
        <v>309</v>
      </c>
      <c r="F33" t="s">
        <v>4920</v>
      </c>
      <c r="G33" t="s">
        <v>4921</v>
      </c>
      <c r="H33" t="s">
        <v>312</v>
      </c>
      <c r="I33" t="s">
        <v>765</v>
      </c>
      <c r="J33" t="s">
        <v>204</v>
      </c>
      <c r="K33" t="s">
        <v>204</v>
      </c>
      <c r="L33" s="109" t="s">
        <v>326</v>
      </c>
      <c r="M33" t="s">
        <v>478</v>
      </c>
      <c r="N33" t="s">
        <v>339</v>
      </c>
      <c r="O33" t="s">
        <v>4922</v>
      </c>
      <c r="P33" t="s">
        <v>1215</v>
      </c>
      <c r="Q33" t="s">
        <v>887</v>
      </c>
      <c r="R33" t="s">
        <v>889</v>
      </c>
      <c r="S33" t="s">
        <v>5333</v>
      </c>
      <c r="T33" s="141">
        <v>45657</v>
      </c>
      <c r="U33" s="131">
        <v>216634.68</v>
      </c>
      <c r="V33" s="131">
        <v>3.6469999999999998</v>
      </c>
      <c r="W33" s="131">
        <f t="shared" si="0"/>
        <v>333.97371052441599</v>
      </c>
      <c r="X33" s="131">
        <v>2638.6149999999998</v>
      </c>
      <c r="Y33" s="132">
        <v>0.21354000000000001</v>
      </c>
      <c r="Z33" s="132">
        <v>6.3299999999999997E-3</v>
      </c>
    </row>
    <row r="34" spans="1:26">
      <c r="A34" t="s">
        <v>1213</v>
      </c>
      <c r="B34" t="s">
        <v>1242</v>
      </c>
      <c r="C34" t="s">
        <v>4929</v>
      </c>
      <c r="D34" t="s">
        <v>4930</v>
      </c>
      <c r="E34" t="s">
        <v>309</v>
      </c>
      <c r="F34" t="s">
        <v>4931</v>
      </c>
      <c r="G34" t="s">
        <v>4932</v>
      </c>
      <c r="H34" t="s">
        <v>312</v>
      </c>
      <c r="I34" t="s">
        <v>765</v>
      </c>
      <c r="J34" t="s">
        <v>204</v>
      </c>
      <c r="K34" t="s">
        <v>204</v>
      </c>
      <c r="L34" s="109" t="s">
        <v>326</v>
      </c>
      <c r="M34" t="s">
        <v>462</v>
      </c>
      <c r="N34" t="s">
        <v>339</v>
      </c>
      <c r="O34" t="s">
        <v>4933</v>
      </c>
      <c r="P34" t="s">
        <v>1215</v>
      </c>
      <c r="Q34" t="s">
        <v>314</v>
      </c>
      <c r="R34" t="s">
        <v>889</v>
      </c>
      <c r="S34" t="s">
        <v>4934</v>
      </c>
      <c r="T34" s="141">
        <v>45657</v>
      </c>
      <c r="U34" s="131">
        <v>813</v>
      </c>
      <c r="V34" s="131">
        <v>3.6469999999999998</v>
      </c>
      <c r="W34" s="131">
        <f t="shared" si="0"/>
        <v>70148.407543850597</v>
      </c>
      <c r="X34" s="131">
        <v>2079.9079999999999</v>
      </c>
      <c r="Y34" s="132">
        <v>0.16833000000000001</v>
      </c>
      <c r="Z34" s="132">
        <v>4.9899999999999996E-3</v>
      </c>
    </row>
    <row r="35" spans="1:26">
      <c r="A35" t="s">
        <v>1213</v>
      </c>
      <c r="B35" t="s">
        <v>1242</v>
      </c>
      <c r="C35" t="s">
        <v>4935</v>
      </c>
      <c r="D35" t="s">
        <v>4936</v>
      </c>
      <c r="E35" t="s">
        <v>309</v>
      </c>
      <c r="F35" t="s">
        <v>4935</v>
      </c>
      <c r="G35" t="s">
        <v>4937</v>
      </c>
      <c r="H35" t="s">
        <v>312</v>
      </c>
      <c r="I35" t="s">
        <v>765</v>
      </c>
      <c r="J35" t="s">
        <v>204</v>
      </c>
      <c r="K35" t="s">
        <v>204</v>
      </c>
      <c r="L35" s="109" t="s">
        <v>326</v>
      </c>
      <c r="M35" t="s">
        <v>464</v>
      </c>
      <c r="N35" t="s">
        <v>339</v>
      </c>
      <c r="O35" t="s">
        <v>4938</v>
      </c>
      <c r="P35" t="s">
        <v>1212</v>
      </c>
      <c r="Q35" t="s">
        <v>887</v>
      </c>
      <c r="R35" t="s">
        <v>889</v>
      </c>
      <c r="S35" s="157">
        <v>45473</v>
      </c>
      <c r="T35" s="141">
        <v>45657</v>
      </c>
      <c r="U35" s="131">
        <v>27000</v>
      </c>
      <c r="V35" s="131">
        <v>1</v>
      </c>
      <c r="W35" s="131">
        <f t="shared" si="0"/>
        <v>5588.2481481481482</v>
      </c>
      <c r="X35" s="131">
        <v>1508.827</v>
      </c>
      <c r="Y35" s="132">
        <v>0.12211</v>
      </c>
      <c r="Z35" s="132">
        <v>3.62E-3</v>
      </c>
    </row>
    <row r="36" spans="1:26">
      <c r="A36" t="s">
        <v>1213</v>
      </c>
      <c r="B36" t="s">
        <v>1242</v>
      </c>
      <c r="C36" t="s">
        <v>4913</v>
      </c>
      <c r="D36" t="s">
        <v>4914</v>
      </c>
      <c r="E36" t="s">
        <v>309</v>
      </c>
      <c r="F36" t="s">
        <v>4915</v>
      </c>
      <c r="G36" t="s">
        <v>4916</v>
      </c>
      <c r="H36" t="s">
        <v>312</v>
      </c>
      <c r="I36" t="s">
        <v>765</v>
      </c>
      <c r="J36" t="s">
        <v>204</v>
      </c>
      <c r="K36" t="s">
        <v>204</v>
      </c>
      <c r="L36" s="109" t="s">
        <v>326</v>
      </c>
      <c r="M36" t="s">
        <v>464</v>
      </c>
      <c r="N36" t="s">
        <v>339</v>
      </c>
      <c r="O36" t="s">
        <v>4917</v>
      </c>
      <c r="P36" t="s">
        <v>1212</v>
      </c>
      <c r="Q36" t="s">
        <v>314</v>
      </c>
      <c r="R36" t="s">
        <v>889</v>
      </c>
      <c r="S36" s="157">
        <v>45291</v>
      </c>
      <c r="T36" s="141">
        <v>45657</v>
      </c>
      <c r="U36" s="131">
        <v>58.16</v>
      </c>
      <c r="V36" s="131">
        <v>1</v>
      </c>
      <c r="W36" s="131">
        <f t="shared" si="0"/>
        <v>1895087.689133425</v>
      </c>
      <c r="X36" s="131">
        <v>1102.183</v>
      </c>
      <c r="Y36" s="132">
        <v>8.9200000000000002E-2</v>
      </c>
      <c r="Z36" s="132">
        <v>2.65E-3</v>
      </c>
    </row>
    <row r="37" spans="1:26">
      <c r="A37" t="s">
        <v>1213</v>
      </c>
      <c r="B37" t="s">
        <v>1242</v>
      </c>
      <c r="C37" t="s">
        <v>4929</v>
      </c>
      <c r="D37" t="s">
        <v>4930</v>
      </c>
      <c r="E37" t="s">
        <v>309</v>
      </c>
      <c r="F37" t="s">
        <v>4939</v>
      </c>
      <c r="G37" t="s">
        <v>4940</v>
      </c>
      <c r="H37" t="s">
        <v>312</v>
      </c>
      <c r="I37" t="s">
        <v>765</v>
      </c>
      <c r="J37" t="s">
        <v>204</v>
      </c>
      <c r="K37" t="s">
        <v>204</v>
      </c>
      <c r="L37" s="109" t="s">
        <v>326</v>
      </c>
      <c r="M37" t="s">
        <v>462</v>
      </c>
      <c r="N37" t="s">
        <v>339</v>
      </c>
      <c r="O37" t="s">
        <v>4941</v>
      </c>
      <c r="P37" t="s">
        <v>1215</v>
      </c>
      <c r="Q37" t="s">
        <v>314</v>
      </c>
      <c r="R37" t="s">
        <v>889</v>
      </c>
      <c r="S37" t="s">
        <v>4934</v>
      </c>
      <c r="T37" s="141">
        <v>45657</v>
      </c>
      <c r="U37" s="131">
        <v>355</v>
      </c>
      <c r="V37" s="131">
        <v>3.6469999999999998</v>
      </c>
      <c r="W37" s="131">
        <f t="shared" si="0"/>
        <v>73409.516600563074</v>
      </c>
      <c r="X37" s="131">
        <v>950.42200000000003</v>
      </c>
      <c r="Y37" s="132">
        <v>7.6920000000000002E-2</v>
      </c>
      <c r="Z37" s="132">
        <v>2.2799999999999999E-3</v>
      </c>
    </row>
    <row r="38" spans="1:26">
      <c r="A38" t="s">
        <v>1213</v>
      </c>
      <c r="B38" t="s">
        <v>1242</v>
      </c>
      <c r="C38" t="s">
        <v>3413</v>
      </c>
      <c r="D38" t="s">
        <v>3414</v>
      </c>
      <c r="E38" t="s">
        <v>80</v>
      </c>
      <c r="F38" t="s">
        <v>4889</v>
      </c>
      <c r="G38" t="s">
        <v>4890</v>
      </c>
      <c r="H38" t="s">
        <v>312</v>
      </c>
      <c r="I38" t="s">
        <v>765</v>
      </c>
      <c r="J38" t="s">
        <v>204</v>
      </c>
      <c r="K38" t="s">
        <v>238</v>
      </c>
      <c r="L38" s="109" t="s">
        <v>326</v>
      </c>
      <c r="M38" t="s">
        <v>464</v>
      </c>
      <c r="N38" t="s">
        <v>339</v>
      </c>
      <c r="O38" t="s">
        <v>4891</v>
      </c>
      <c r="P38" t="s">
        <v>1212</v>
      </c>
      <c r="Q38" t="s">
        <v>314</v>
      </c>
      <c r="R38" t="s">
        <v>889</v>
      </c>
      <c r="S38" t="s">
        <v>4891</v>
      </c>
      <c r="T38" s="141">
        <v>45657</v>
      </c>
      <c r="U38" s="131">
        <v>8.1300000000000008</v>
      </c>
      <c r="V38" s="131">
        <v>1</v>
      </c>
      <c r="W38" s="131">
        <f t="shared" si="0"/>
        <v>11255116.85116851</v>
      </c>
      <c r="X38" s="131">
        <v>915.04100000000005</v>
      </c>
      <c r="Y38" s="132">
        <v>7.4050000000000005E-2</v>
      </c>
      <c r="Z38" s="132">
        <v>2.2000000000000001E-3</v>
      </c>
    </row>
    <row r="39" spans="1:26">
      <c r="A39" t="s">
        <v>1213</v>
      </c>
      <c r="B39" t="s">
        <v>1242</v>
      </c>
      <c r="C39" t="s">
        <v>4924</v>
      </c>
      <c r="D39" t="s">
        <v>4925</v>
      </c>
      <c r="E39" t="s">
        <v>309</v>
      </c>
      <c r="F39" t="s">
        <v>4926</v>
      </c>
      <c r="G39" t="s">
        <v>4927</v>
      </c>
      <c r="H39" t="s">
        <v>312</v>
      </c>
      <c r="I39" t="s">
        <v>765</v>
      </c>
      <c r="J39" t="s">
        <v>204</v>
      </c>
      <c r="K39" t="s">
        <v>204</v>
      </c>
      <c r="L39" s="109" t="s">
        <v>326</v>
      </c>
      <c r="M39" t="s">
        <v>446</v>
      </c>
      <c r="N39" t="s">
        <v>339</v>
      </c>
      <c r="O39" t="s">
        <v>4928</v>
      </c>
      <c r="P39" t="s">
        <v>1215</v>
      </c>
      <c r="Q39" t="s">
        <v>887</v>
      </c>
      <c r="R39" t="s">
        <v>889</v>
      </c>
      <c r="S39" s="157">
        <v>45644</v>
      </c>
      <c r="T39" s="141">
        <v>45657</v>
      </c>
      <c r="U39" s="131">
        <v>48611.14</v>
      </c>
      <c r="V39" s="131">
        <v>3.6469999999999998</v>
      </c>
      <c r="W39" s="131">
        <f t="shared" si="0"/>
        <v>500.61588017141929</v>
      </c>
      <c r="X39" s="131">
        <v>887.51599999999996</v>
      </c>
      <c r="Y39" s="132">
        <v>7.1830000000000005E-2</v>
      </c>
      <c r="Z39" s="132">
        <v>2.1299999999999999E-3</v>
      </c>
    </row>
    <row r="40" spans="1:26">
      <c r="A40" t="s">
        <v>1213</v>
      </c>
      <c r="B40" t="s">
        <v>1242</v>
      </c>
      <c r="C40" t="s">
        <v>3413</v>
      </c>
      <c r="D40" t="s">
        <v>3414</v>
      </c>
      <c r="E40" t="s">
        <v>80</v>
      </c>
      <c r="F40" t="s">
        <v>4892</v>
      </c>
      <c r="G40" t="s">
        <v>4893</v>
      </c>
      <c r="H40" t="s">
        <v>312</v>
      </c>
      <c r="I40" t="s">
        <v>765</v>
      </c>
      <c r="J40" t="s">
        <v>204</v>
      </c>
      <c r="K40" t="s">
        <v>238</v>
      </c>
      <c r="L40" s="109" t="s">
        <v>326</v>
      </c>
      <c r="M40" t="s">
        <v>464</v>
      </c>
      <c r="N40" t="s">
        <v>339</v>
      </c>
      <c r="O40" t="s">
        <v>4894</v>
      </c>
      <c r="P40" t="s">
        <v>1212</v>
      </c>
      <c r="Q40" t="s">
        <v>314</v>
      </c>
      <c r="R40" t="s">
        <v>889</v>
      </c>
      <c r="S40" t="s">
        <v>4894</v>
      </c>
      <c r="T40" s="141">
        <v>45657</v>
      </c>
      <c r="U40" s="131">
        <v>559550.80000000005</v>
      </c>
      <c r="V40" s="131">
        <v>1</v>
      </c>
      <c r="W40" s="131">
        <f t="shared" si="0"/>
        <v>100.00003574295665</v>
      </c>
      <c r="X40" s="131">
        <v>559.55100000000004</v>
      </c>
      <c r="Y40" s="132">
        <v>4.5280000000000001E-2</v>
      </c>
      <c r="Z40" s="132">
        <v>1.34E-3</v>
      </c>
    </row>
    <row r="41" spans="1:26">
      <c r="A41" t="s">
        <v>1213</v>
      </c>
      <c r="B41" t="s">
        <v>1242</v>
      </c>
      <c r="C41" t="s">
        <v>3413</v>
      </c>
      <c r="D41" t="s">
        <v>3414</v>
      </c>
      <c r="E41" t="s">
        <v>80</v>
      </c>
      <c r="F41" t="s">
        <v>4901</v>
      </c>
      <c r="G41" t="s">
        <v>4902</v>
      </c>
      <c r="H41" t="s">
        <v>312</v>
      </c>
      <c r="I41" t="s">
        <v>765</v>
      </c>
      <c r="J41" t="s">
        <v>204</v>
      </c>
      <c r="K41" t="s">
        <v>238</v>
      </c>
      <c r="L41" s="109" t="s">
        <v>326</v>
      </c>
      <c r="M41" t="s">
        <v>464</v>
      </c>
      <c r="N41" t="s">
        <v>339</v>
      </c>
      <c r="O41" t="s">
        <v>4891</v>
      </c>
      <c r="P41" t="s">
        <v>1212</v>
      </c>
      <c r="Q41" t="s">
        <v>314</v>
      </c>
      <c r="R41" t="s">
        <v>889</v>
      </c>
      <c r="S41" t="s">
        <v>4891</v>
      </c>
      <c r="T41" s="141">
        <v>45657</v>
      </c>
      <c r="U41" s="131">
        <v>193995</v>
      </c>
      <c r="V41" s="131">
        <v>1</v>
      </c>
      <c r="W41" s="131">
        <f t="shared" si="0"/>
        <v>100</v>
      </c>
      <c r="X41" s="131">
        <v>193.995</v>
      </c>
      <c r="Y41" s="132">
        <v>1.5699999999999999E-2</v>
      </c>
      <c r="Z41" s="132">
        <v>4.6999999999999999E-4</v>
      </c>
    </row>
    <row r="42" spans="1:26">
      <c r="A42" t="s">
        <v>1213</v>
      </c>
      <c r="B42" t="s">
        <v>1242</v>
      </c>
      <c r="C42" t="s">
        <v>4895</v>
      </c>
      <c r="D42" t="s">
        <v>4896</v>
      </c>
      <c r="E42" t="s">
        <v>309</v>
      </c>
      <c r="F42" t="s">
        <v>4897</v>
      </c>
      <c r="G42" t="s">
        <v>4898</v>
      </c>
      <c r="H42" t="s">
        <v>312</v>
      </c>
      <c r="I42" t="s">
        <v>765</v>
      </c>
      <c r="J42" t="s">
        <v>204</v>
      </c>
      <c r="K42" t="s">
        <v>204</v>
      </c>
      <c r="L42" s="109" t="s">
        <v>326</v>
      </c>
      <c r="M42" t="s">
        <v>461</v>
      </c>
      <c r="N42" t="s">
        <v>339</v>
      </c>
      <c r="O42" t="s">
        <v>4899</v>
      </c>
      <c r="P42" t="s">
        <v>1212</v>
      </c>
      <c r="Q42" t="s">
        <v>887</v>
      </c>
      <c r="R42" t="s">
        <v>889</v>
      </c>
      <c r="S42" s="157">
        <v>45473</v>
      </c>
      <c r="T42" s="141">
        <v>45657</v>
      </c>
      <c r="U42" s="131">
        <v>2</v>
      </c>
      <c r="V42" s="131">
        <v>1</v>
      </c>
      <c r="W42" s="131">
        <f t="shared" si="0"/>
        <v>7094050</v>
      </c>
      <c r="X42" s="131">
        <v>141.881</v>
      </c>
      <c r="Y42" s="132">
        <v>1.1480000000000001E-2</v>
      </c>
      <c r="Z42" s="132">
        <v>3.4000000000000002E-4</v>
      </c>
    </row>
    <row r="43" spans="1:26">
      <c r="A43" t="s">
        <v>1213</v>
      </c>
      <c r="B43" t="s">
        <v>1242</v>
      </c>
      <c r="C43" t="s">
        <v>3834</v>
      </c>
      <c r="D43" t="s">
        <v>3835</v>
      </c>
      <c r="E43" t="s">
        <v>309</v>
      </c>
      <c r="F43" t="s">
        <v>4903</v>
      </c>
      <c r="G43" t="s">
        <v>4904</v>
      </c>
      <c r="H43" t="s">
        <v>312</v>
      </c>
      <c r="I43" t="s">
        <v>765</v>
      </c>
      <c r="J43" t="s">
        <v>204</v>
      </c>
      <c r="K43" t="s">
        <v>204</v>
      </c>
      <c r="L43" s="109" t="s">
        <v>326</v>
      </c>
      <c r="M43" t="s">
        <v>450</v>
      </c>
      <c r="N43" t="s">
        <v>339</v>
      </c>
      <c r="O43" t="s">
        <v>4905</v>
      </c>
      <c r="P43" t="s">
        <v>1212</v>
      </c>
      <c r="Q43" t="s">
        <v>314</v>
      </c>
      <c r="R43" s="148" t="s">
        <v>889</v>
      </c>
      <c r="S43" s="157">
        <v>44315</v>
      </c>
      <c r="T43" s="141">
        <v>45657</v>
      </c>
      <c r="U43" s="131">
        <v>1068</v>
      </c>
      <c r="V43" s="131">
        <v>1</v>
      </c>
      <c r="W43" s="131">
        <f t="shared" si="0"/>
        <v>0</v>
      </c>
      <c r="X43" s="131">
        <v>0</v>
      </c>
    </row>
    <row r="44" spans="1:26">
      <c r="A44" t="s">
        <v>1213</v>
      </c>
      <c r="B44" t="s">
        <v>1242</v>
      </c>
      <c r="C44" t="s">
        <v>4942</v>
      </c>
      <c r="D44" t="s">
        <v>4943</v>
      </c>
      <c r="E44" t="s">
        <v>80</v>
      </c>
      <c r="F44" t="s">
        <v>4942</v>
      </c>
      <c r="G44" t="s">
        <v>4944</v>
      </c>
      <c r="H44" t="s">
        <v>312</v>
      </c>
      <c r="I44" t="s">
        <v>765</v>
      </c>
      <c r="J44" t="s">
        <v>205</v>
      </c>
      <c r="K44" t="s">
        <v>238</v>
      </c>
      <c r="L44" s="109" t="s">
        <v>326</v>
      </c>
      <c r="M44" t="s">
        <v>541</v>
      </c>
      <c r="N44" t="s">
        <v>339</v>
      </c>
      <c r="O44" t="s">
        <v>4945</v>
      </c>
      <c r="P44" t="s">
        <v>1216</v>
      </c>
      <c r="Q44" t="s">
        <v>314</v>
      </c>
      <c r="R44" t="s">
        <v>889</v>
      </c>
      <c r="S44" s="157">
        <v>45611</v>
      </c>
      <c r="T44" s="141">
        <v>45657</v>
      </c>
      <c r="U44" s="131">
        <v>938.4</v>
      </c>
      <c r="V44" s="131">
        <v>3.7964000000000002</v>
      </c>
      <c r="W44" s="131">
        <f t="shared" si="0"/>
        <v>37571.798175918084</v>
      </c>
      <c r="X44" s="131">
        <v>1338.511</v>
      </c>
      <c r="Y44" s="132">
        <v>0.10833</v>
      </c>
      <c r="Z44" s="132">
        <v>3.2100000000000002E-3</v>
      </c>
    </row>
    <row r="45" spans="1:26">
      <c r="A45" t="s">
        <v>1213</v>
      </c>
      <c r="B45" t="s">
        <v>1242</v>
      </c>
      <c r="C45" t="s">
        <v>4895</v>
      </c>
      <c r="D45" t="s">
        <v>4896</v>
      </c>
      <c r="E45" t="s">
        <v>309</v>
      </c>
      <c r="F45" t="s">
        <v>4906</v>
      </c>
      <c r="G45" t="s">
        <v>4907</v>
      </c>
      <c r="H45" t="s">
        <v>312</v>
      </c>
      <c r="I45" t="s">
        <v>765</v>
      </c>
      <c r="J45" t="s">
        <v>205</v>
      </c>
      <c r="K45" t="s">
        <v>204</v>
      </c>
      <c r="L45" s="109" t="s">
        <v>326</v>
      </c>
      <c r="M45" t="s">
        <v>541</v>
      </c>
      <c r="N45" t="s">
        <v>339</v>
      </c>
      <c r="O45" t="s">
        <v>4899</v>
      </c>
      <c r="P45" t="s">
        <v>1216</v>
      </c>
      <c r="Q45" t="s">
        <v>887</v>
      </c>
      <c r="R45" t="s">
        <v>889</v>
      </c>
      <c r="S45" s="157">
        <v>44834</v>
      </c>
      <c r="T45" s="141">
        <v>45657</v>
      </c>
      <c r="U45" s="131">
        <v>16643.669999999998</v>
      </c>
      <c r="V45" s="131">
        <v>3.7964000000000002</v>
      </c>
      <c r="W45" s="131">
        <f t="shared" si="0"/>
        <v>63.188019196393242</v>
      </c>
      <c r="X45" s="131">
        <v>39.926000000000002</v>
      </c>
      <c r="Y45" s="132">
        <v>3.2299999999999998E-3</v>
      </c>
      <c r="Z45" s="132">
        <v>1E-4</v>
      </c>
    </row>
    <row r="46" spans="1:26">
      <c r="A46" t="s">
        <v>1213</v>
      </c>
      <c r="B46" t="s">
        <v>1243</v>
      </c>
      <c r="C46" t="s">
        <v>3413</v>
      </c>
      <c r="D46" t="s">
        <v>3414</v>
      </c>
      <c r="E46" t="s">
        <v>80</v>
      </c>
      <c r="F46" t="s">
        <v>4889</v>
      </c>
      <c r="G46" t="s">
        <v>4890</v>
      </c>
      <c r="H46" t="s">
        <v>312</v>
      </c>
      <c r="I46" t="s">
        <v>765</v>
      </c>
      <c r="J46" t="s">
        <v>204</v>
      </c>
      <c r="K46" t="s">
        <v>238</v>
      </c>
      <c r="L46" s="109" t="s">
        <v>326</v>
      </c>
      <c r="M46" t="s">
        <v>464</v>
      </c>
      <c r="N46" t="s">
        <v>339</v>
      </c>
      <c r="O46" t="s">
        <v>4891</v>
      </c>
      <c r="P46" t="s">
        <v>1212</v>
      </c>
      <c r="Q46" t="s">
        <v>314</v>
      </c>
      <c r="R46" t="s">
        <v>889</v>
      </c>
      <c r="S46" t="s">
        <v>4891</v>
      </c>
      <c r="T46" s="141">
        <v>45657</v>
      </c>
      <c r="U46" s="131">
        <v>326.37</v>
      </c>
      <c r="V46" s="131">
        <v>1</v>
      </c>
      <c r="W46" s="131">
        <f t="shared" si="0"/>
        <v>11255115.972669056</v>
      </c>
      <c r="X46" s="131">
        <v>36733.322</v>
      </c>
      <c r="Y46" s="132">
        <v>0.15431</v>
      </c>
      <c r="Z46" s="132">
        <v>8.0300000000000007E-3</v>
      </c>
    </row>
    <row r="47" spans="1:26">
      <c r="A47" t="s">
        <v>1213</v>
      </c>
      <c r="B47" t="s">
        <v>1243</v>
      </c>
      <c r="C47" t="s">
        <v>4918</v>
      </c>
      <c r="D47" t="s">
        <v>4919</v>
      </c>
      <c r="E47" t="s">
        <v>309</v>
      </c>
      <c r="F47" t="s">
        <v>4920</v>
      </c>
      <c r="G47" t="s">
        <v>4921</v>
      </c>
      <c r="H47" t="s">
        <v>312</v>
      </c>
      <c r="I47" t="s">
        <v>765</v>
      </c>
      <c r="J47" t="s">
        <v>204</v>
      </c>
      <c r="K47" t="s">
        <v>204</v>
      </c>
      <c r="L47" s="109" t="s">
        <v>326</v>
      </c>
      <c r="M47" t="s">
        <v>478</v>
      </c>
      <c r="N47" t="s">
        <v>339</v>
      </c>
      <c r="O47" t="s">
        <v>4922</v>
      </c>
      <c r="P47" t="s">
        <v>1215</v>
      </c>
      <c r="Q47" t="s">
        <v>887</v>
      </c>
      <c r="R47" t="s">
        <v>889</v>
      </c>
      <c r="S47" t="s">
        <v>5333</v>
      </c>
      <c r="T47" s="141">
        <v>45657</v>
      </c>
      <c r="U47" s="131">
        <v>2509302.5499999998</v>
      </c>
      <c r="V47" s="131">
        <v>3.6469999999999998</v>
      </c>
      <c r="W47" s="131">
        <f t="shared" si="0"/>
        <v>333.97372895334621</v>
      </c>
      <c r="X47" s="131">
        <v>30563.360000000001</v>
      </c>
      <c r="Y47" s="132">
        <v>0.12839</v>
      </c>
      <c r="Z47" s="132">
        <v>6.6800000000000002E-3</v>
      </c>
    </row>
    <row r="48" spans="1:26">
      <c r="A48" t="s">
        <v>1213</v>
      </c>
      <c r="B48" t="s">
        <v>1243</v>
      </c>
      <c r="C48" t="s">
        <v>4929</v>
      </c>
      <c r="D48" t="s">
        <v>4930</v>
      </c>
      <c r="E48" t="s">
        <v>309</v>
      </c>
      <c r="F48" t="s">
        <v>4931</v>
      </c>
      <c r="G48" t="s">
        <v>4932</v>
      </c>
      <c r="H48" t="s">
        <v>312</v>
      </c>
      <c r="I48" t="s">
        <v>765</v>
      </c>
      <c r="J48" t="s">
        <v>204</v>
      </c>
      <c r="K48" t="s">
        <v>204</v>
      </c>
      <c r="L48" s="109" t="s">
        <v>326</v>
      </c>
      <c r="M48" t="s">
        <v>462</v>
      </c>
      <c r="N48" t="s">
        <v>339</v>
      </c>
      <c r="O48" t="s">
        <v>4933</v>
      </c>
      <c r="P48" t="s">
        <v>1215</v>
      </c>
      <c r="Q48" t="s">
        <v>314</v>
      </c>
      <c r="R48" t="s">
        <v>889</v>
      </c>
      <c r="S48" t="s">
        <v>4934</v>
      </c>
      <c r="T48" s="141">
        <v>45657</v>
      </c>
      <c r="U48" s="131">
        <v>9790</v>
      </c>
      <c r="V48" s="131">
        <v>3.6469999999999998</v>
      </c>
      <c r="W48" s="131">
        <f t="shared" si="0"/>
        <v>70148.414203062799</v>
      </c>
      <c r="X48" s="131">
        <v>25045.881000000001</v>
      </c>
      <c r="Y48" s="132">
        <v>0.10521999999999999</v>
      </c>
      <c r="Z48" s="132">
        <v>5.47E-3</v>
      </c>
    </row>
    <row r="49" spans="1:26">
      <c r="A49" t="s">
        <v>1213</v>
      </c>
      <c r="B49" t="s">
        <v>1243</v>
      </c>
      <c r="C49" t="s">
        <v>4913</v>
      </c>
      <c r="D49" t="s">
        <v>4914</v>
      </c>
      <c r="E49" t="s">
        <v>309</v>
      </c>
      <c r="F49" t="s">
        <v>4915</v>
      </c>
      <c r="G49" t="s">
        <v>4916</v>
      </c>
      <c r="H49" t="s">
        <v>312</v>
      </c>
      <c r="I49" t="s">
        <v>765</v>
      </c>
      <c r="J49" t="s">
        <v>204</v>
      </c>
      <c r="K49" t="s">
        <v>204</v>
      </c>
      <c r="L49" s="109" t="s">
        <v>326</v>
      </c>
      <c r="M49" t="s">
        <v>464</v>
      </c>
      <c r="N49" t="s">
        <v>339</v>
      </c>
      <c r="O49" t="s">
        <v>4917</v>
      </c>
      <c r="P49" t="s">
        <v>1212</v>
      </c>
      <c r="Q49" t="s">
        <v>314</v>
      </c>
      <c r="R49" t="s">
        <v>889</v>
      </c>
      <c r="S49" s="157">
        <v>45291</v>
      </c>
      <c r="T49" s="141">
        <v>45657</v>
      </c>
      <c r="U49" s="131">
        <v>1202.93</v>
      </c>
      <c r="V49" s="131">
        <v>1</v>
      </c>
      <c r="W49" s="131">
        <f t="shared" si="0"/>
        <v>1895088.1597432934</v>
      </c>
      <c r="X49" s="131">
        <v>22796.583999999999</v>
      </c>
      <c r="Y49" s="132">
        <v>9.5769999999999994E-2</v>
      </c>
      <c r="Z49" s="132">
        <v>4.9800000000000001E-3</v>
      </c>
    </row>
    <row r="50" spans="1:26">
      <c r="A50" t="s">
        <v>1213</v>
      </c>
      <c r="B50" t="s">
        <v>1243</v>
      </c>
      <c r="C50" t="s">
        <v>3413</v>
      </c>
      <c r="D50" t="s">
        <v>3414</v>
      </c>
      <c r="E50" t="s">
        <v>80</v>
      </c>
      <c r="F50" t="s">
        <v>4892</v>
      </c>
      <c r="G50" t="s">
        <v>4893</v>
      </c>
      <c r="H50" t="s">
        <v>312</v>
      </c>
      <c r="I50" t="s">
        <v>765</v>
      </c>
      <c r="J50" t="s">
        <v>204</v>
      </c>
      <c r="K50" t="s">
        <v>238</v>
      </c>
      <c r="L50" s="109" t="s">
        <v>326</v>
      </c>
      <c r="M50" t="s">
        <v>464</v>
      </c>
      <c r="N50" t="s">
        <v>339</v>
      </c>
      <c r="O50" t="s">
        <v>4894</v>
      </c>
      <c r="P50" t="s">
        <v>1212</v>
      </c>
      <c r="Q50" t="s">
        <v>314</v>
      </c>
      <c r="R50" t="s">
        <v>889</v>
      </c>
      <c r="S50" t="s">
        <v>4894</v>
      </c>
      <c r="T50" s="141">
        <v>45657</v>
      </c>
      <c r="U50" s="131">
        <v>22475699.399999999</v>
      </c>
      <c r="V50" s="131">
        <v>1</v>
      </c>
      <c r="W50" s="131">
        <f t="shared" si="0"/>
        <v>99.9999982203001</v>
      </c>
      <c r="X50" s="131">
        <v>22475.699000000001</v>
      </c>
      <c r="Y50" s="132">
        <v>9.4420000000000004E-2</v>
      </c>
      <c r="Z50" s="132">
        <v>4.9100000000000003E-3</v>
      </c>
    </row>
    <row r="51" spans="1:26">
      <c r="A51" t="s">
        <v>1213</v>
      </c>
      <c r="B51" t="s">
        <v>1243</v>
      </c>
      <c r="C51" t="s">
        <v>4935</v>
      </c>
      <c r="D51" t="s">
        <v>4936</v>
      </c>
      <c r="E51" t="s">
        <v>309</v>
      </c>
      <c r="F51" t="s">
        <v>4935</v>
      </c>
      <c r="G51" t="s">
        <v>4937</v>
      </c>
      <c r="H51" t="s">
        <v>312</v>
      </c>
      <c r="I51" t="s">
        <v>765</v>
      </c>
      <c r="J51" t="s">
        <v>204</v>
      </c>
      <c r="K51" t="s">
        <v>204</v>
      </c>
      <c r="L51" s="109" t="s">
        <v>326</v>
      </c>
      <c r="M51" t="s">
        <v>464</v>
      </c>
      <c r="N51" t="s">
        <v>339</v>
      </c>
      <c r="O51" t="s">
        <v>4938</v>
      </c>
      <c r="P51" t="s">
        <v>1212</v>
      </c>
      <c r="Q51" t="s">
        <v>887</v>
      </c>
      <c r="R51" t="s">
        <v>889</v>
      </c>
      <c r="S51" s="157">
        <v>45473</v>
      </c>
      <c r="T51" s="141">
        <v>45657</v>
      </c>
      <c r="U51" s="131">
        <v>349519</v>
      </c>
      <c r="V51" s="131">
        <v>1</v>
      </c>
      <c r="W51" s="131">
        <f t="shared" si="0"/>
        <v>5588.2478491870261</v>
      </c>
      <c r="X51" s="131">
        <v>19531.988000000001</v>
      </c>
      <c r="Y51" s="132">
        <v>8.2049999999999998E-2</v>
      </c>
      <c r="Z51" s="132">
        <v>4.2700000000000004E-3</v>
      </c>
    </row>
    <row r="52" spans="1:26">
      <c r="A52" t="s">
        <v>1213</v>
      </c>
      <c r="B52" t="s">
        <v>1243</v>
      </c>
      <c r="C52" t="s">
        <v>4924</v>
      </c>
      <c r="D52" t="s">
        <v>4925</v>
      </c>
      <c r="E52" t="s">
        <v>309</v>
      </c>
      <c r="F52" t="s">
        <v>4926</v>
      </c>
      <c r="G52" t="s">
        <v>4927</v>
      </c>
      <c r="H52" t="s">
        <v>312</v>
      </c>
      <c r="I52" t="s">
        <v>765</v>
      </c>
      <c r="J52" t="s">
        <v>204</v>
      </c>
      <c r="K52" t="s">
        <v>204</v>
      </c>
      <c r="L52" s="109" t="s">
        <v>326</v>
      </c>
      <c r="M52" t="s">
        <v>446</v>
      </c>
      <c r="N52" t="s">
        <v>339</v>
      </c>
      <c r="O52" t="s">
        <v>4928</v>
      </c>
      <c r="P52" t="s">
        <v>1215</v>
      </c>
      <c r="Q52" t="s">
        <v>887</v>
      </c>
      <c r="R52" t="s">
        <v>889</v>
      </c>
      <c r="S52" s="157">
        <v>45644</v>
      </c>
      <c r="T52" s="141">
        <v>45657</v>
      </c>
      <c r="U52" s="131">
        <v>1022499.32</v>
      </c>
      <c r="V52" s="131">
        <v>3.6469999999999998</v>
      </c>
      <c r="W52" s="131">
        <f t="shared" si="0"/>
        <v>500.61559563151087</v>
      </c>
      <c r="X52" s="131">
        <v>18668.231</v>
      </c>
      <c r="Y52" s="132">
        <v>7.8420000000000004E-2</v>
      </c>
      <c r="Z52" s="132">
        <v>4.0800000000000003E-3</v>
      </c>
    </row>
    <row r="53" spans="1:26">
      <c r="A53" t="s">
        <v>1213</v>
      </c>
      <c r="B53" t="s">
        <v>1243</v>
      </c>
      <c r="C53" t="s">
        <v>4908</v>
      </c>
      <c r="D53" t="s">
        <v>4909</v>
      </c>
      <c r="E53" t="s">
        <v>309</v>
      </c>
      <c r="F53" t="s">
        <v>4910</v>
      </c>
      <c r="G53" t="s">
        <v>4911</v>
      </c>
      <c r="H53" t="s">
        <v>312</v>
      </c>
      <c r="I53" t="s">
        <v>765</v>
      </c>
      <c r="J53" t="s">
        <v>204</v>
      </c>
      <c r="K53" t="s">
        <v>204</v>
      </c>
      <c r="L53" s="109" t="s">
        <v>326</v>
      </c>
      <c r="M53" t="s">
        <v>451</v>
      </c>
      <c r="N53" t="s">
        <v>339</v>
      </c>
      <c r="O53" t="s">
        <v>4912</v>
      </c>
      <c r="P53" t="s">
        <v>1212</v>
      </c>
      <c r="Q53" t="s">
        <v>887</v>
      </c>
      <c r="R53" t="s">
        <v>889</v>
      </c>
      <c r="S53" s="157">
        <v>45291</v>
      </c>
      <c r="T53" s="141">
        <v>45657</v>
      </c>
      <c r="U53" s="131">
        <v>49320</v>
      </c>
      <c r="V53" s="131">
        <v>1</v>
      </c>
      <c r="W53" s="131">
        <f t="shared" si="0"/>
        <v>37602.325628548257</v>
      </c>
      <c r="X53" s="131">
        <v>18545.467000000001</v>
      </c>
      <c r="Y53" s="132">
        <v>7.7909999999999993E-2</v>
      </c>
      <c r="Z53" s="132">
        <v>4.0499999999999998E-3</v>
      </c>
    </row>
    <row r="54" spans="1:26">
      <c r="A54" t="s">
        <v>1213</v>
      </c>
      <c r="B54" t="s">
        <v>1243</v>
      </c>
      <c r="C54" t="s">
        <v>4929</v>
      </c>
      <c r="D54" t="s">
        <v>4930</v>
      </c>
      <c r="E54" t="s">
        <v>309</v>
      </c>
      <c r="F54" t="s">
        <v>4939</v>
      </c>
      <c r="G54" t="s">
        <v>4940</v>
      </c>
      <c r="H54" t="s">
        <v>312</v>
      </c>
      <c r="I54" t="s">
        <v>765</v>
      </c>
      <c r="J54" t="s">
        <v>204</v>
      </c>
      <c r="K54" t="s">
        <v>204</v>
      </c>
      <c r="L54" s="109" t="s">
        <v>326</v>
      </c>
      <c r="M54" t="s">
        <v>462</v>
      </c>
      <c r="N54" t="s">
        <v>339</v>
      </c>
      <c r="O54" t="s">
        <v>4941</v>
      </c>
      <c r="P54" t="s">
        <v>1215</v>
      </c>
      <c r="Q54" t="s">
        <v>314</v>
      </c>
      <c r="R54" t="s">
        <v>889</v>
      </c>
      <c r="S54" t="s">
        <v>4934</v>
      </c>
      <c r="T54" s="141">
        <v>45657</v>
      </c>
      <c r="U54" s="131">
        <v>4279</v>
      </c>
      <c r="V54" s="131">
        <v>3.6469999999999998</v>
      </c>
      <c r="W54" s="131">
        <f t="shared" si="0"/>
        <v>73409.505986762495</v>
      </c>
      <c r="X54" s="131">
        <v>11455.93</v>
      </c>
      <c r="Y54" s="132">
        <v>4.8129999999999999E-2</v>
      </c>
      <c r="Z54" s="132">
        <v>2.5000000000000001E-3</v>
      </c>
    </row>
    <row r="55" spans="1:26">
      <c r="A55" t="s">
        <v>1213</v>
      </c>
      <c r="B55" t="s">
        <v>1243</v>
      </c>
      <c r="C55" t="s">
        <v>3413</v>
      </c>
      <c r="D55" t="s">
        <v>3414</v>
      </c>
      <c r="E55" t="s">
        <v>80</v>
      </c>
      <c r="F55" t="s">
        <v>4901</v>
      </c>
      <c r="G55" t="s">
        <v>4902</v>
      </c>
      <c r="H55" t="s">
        <v>312</v>
      </c>
      <c r="I55" t="s">
        <v>765</v>
      </c>
      <c r="J55" t="s">
        <v>204</v>
      </c>
      <c r="K55" t="s">
        <v>238</v>
      </c>
      <c r="L55" s="109" t="s">
        <v>326</v>
      </c>
      <c r="M55" t="s">
        <v>464</v>
      </c>
      <c r="N55" t="s">
        <v>339</v>
      </c>
      <c r="O55" t="s">
        <v>4891</v>
      </c>
      <c r="P55" t="s">
        <v>1212</v>
      </c>
      <c r="Q55" t="s">
        <v>314</v>
      </c>
      <c r="R55" t="s">
        <v>889</v>
      </c>
      <c r="S55" t="s">
        <v>4891</v>
      </c>
      <c r="T55" s="141">
        <v>45657</v>
      </c>
      <c r="U55" s="131">
        <v>7792242</v>
      </c>
      <c r="V55" s="131">
        <v>1</v>
      </c>
      <c r="W55" s="131">
        <f t="shared" si="0"/>
        <v>100</v>
      </c>
      <c r="X55" s="131">
        <v>7792.2420000000002</v>
      </c>
      <c r="Y55" s="132">
        <v>3.2730000000000002E-2</v>
      </c>
      <c r="Z55" s="132">
        <v>1.6999999999999999E-3</v>
      </c>
    </row>
    <row r="56" spans="1:26">
      <c r="A56" t="s">
        <v>1213</v>
      </c>
      <c r="B56" t="s">
        <v>1243</v>
      </c>
      <c r="C56" t="s">
        <v>4895</v>
      </c>
      <c r="D56" t="s">
        <v>4896</v>
      </c>
      <c r="E56" t="s">
        <v>309</v>
      </c>
      <c r="F56" t="s">
        <v>4897</v>
      </c>
      <c r="G56" t="s">
        <v>4898</v>
      </c>
      <c r="H56" t="s">
        <v>312</v>
      </c>
      <c r="I56" t="s">
        <v>765</v>
      </c>
      <c r="J56" t="s">
        <v>204</v>
      </c>
      <c r="K56" t="s">
        <v>204</v>
      </c>
      <c r="L56" s="109" t="s">
        <v>326</v>
      </c>
      <c r="M56" t="s">
        <v>461</v>
      </c>
      <c r="N56" t="s">
        <v>339</v>
      </c>
      <c r="O56" t="s">
        <v>4899</v>
      </c>
      <c r="P56" t="s">
        <v>1212</v>
      </c>
      <c r="Q56" t="s">
        <v>887</v>
      </c>
      <c r="R56" t="s">
        <v>889</v>
      </c>
      <c r="S56" s="157">
        <v>45473</v>
      </c>
      <c r="T56" s="141">
        <v>45657</v>
      </c>
      <c r="U56" s="131">
        <v>93</v>
      </c>
      <c r="V56" s="131">
        <v>1</v>
      </c>
      <c r="W56" s="131">
        <f t="shared" si="0"/>
        <v>7094027.9569892474</v>
      </c>
      <c r="X56" s="131">
        <v>6597.4459999999999</v>
      </c>
      <c r="Y56" s="132">
        <v>2.7720000000000002E-2</v>
      </c>
      <c r="Z56" s="132">
        <v>1.4400000000000001E-3</v>
      </c>
    </row>
    <row r="57" spans="1:26">
      <c r="A57" t="s">
        <v>1213</v>
      </c>
      <c r="B57" t="s">
        <v>1243</v>
      </c>
      <c r="C57" t="s">
        <v>3834</v>
      </c>
      <c r="D57" t="s">
        <v>3835</v>
      </c>
      <c r="E57" t="s">
        <v>309</v>
      </c>
      <c r="F57" t="s">
        <v>4903</v>
      </c>
      <c r="G57" t="s">
        <v>4904</v>
      </c>
      <c r="H57" t="s">
        <v>312</v>
      </c>
      <c r="I57" t="s">
        <v>765</v>
      </c>
      <c r="J57" t="s">
        <v>204</v>
      </c>
      <c r="K57" t="s">
        <v>204</v>
      </c>
      <c r="L57" s="109" t="s">
        <v>326</v>
      </c>
      <c r="M57" t="s">
        <v>450</v>
      </c>
      <c r="N57" t="s">
        <v>339</v>
      </c>
      <c r="O57" t="s">
        <v>4905</v>
      </c>
      <c r="P57" t="s">
        <v>1212</v>
      </c>
      <c r="Q57" t="s">
        <v>314</v>
      </c>
      <c r="R57" s="148" t="s">
        <v>889</v>
      </c>
      <c r="S57" s="157">
        <v>44315</v>
      </c>
      <c r="T57" s="141">
        <v>45657</v>
      </c>
      <c r="U57" s="131">
        <v>12724</v>
      </c>
      <c r="V57" s="131">
        <v>1</v>
      </c>
      <c r="W57" s="131">
        <f t="shared" si="0"/>
        <v>0</v>
      </c>
      <c r="X57" s="131">
        <v>0</v>
      </c>
    </row>
    <row r="58" spans="1:26">
      <c r="A58" t="s">
        <v>1213</v>
      </c>
      <c r="B58" t="s">
        <v>1243</v>
      </c>
      <c r="C58" t="s">
        <v>4942</v>
      </c>
      <c r="D58" t="s">
        <v>4943</v>
      </c>
      <c r="E58" t="s">
        <v>80</v>
      </c>
      <c r="F58" t="s">
        <v>4942</v>
      </c>
      <c r="G58" t="s">
        <v>4944</v>
      </c>
      <c r="H58" t="s">
        <v>312</v>
      </c>
      <c r="I58" t="s">
        <v>765</v>
      </c>
      <c r="J58" t="s">
        <v>205</v>
      </c>
      <c r="K58" t="s">
        <v>238</v>
      </c>
      <c r="L58" s="109" t="s">
        <v>326</v>
      </c>
      <c r="M58" t="s">
        <v>541</v>
      </c>
      <c r="N58" t="s">
        <v>339</v>
      </c>
      <c r="O58" t="s">
        <v>4945</v>
      </c>
      <c r="P58" t="s">
        <v>1216</v>
      </c>
      <c r="Q58" t="s">
        <v>314</v>
      </c>
      <c r="R58" t="s">
        <v>889</v>
      </c>
      <c r="S58" s="157">
        <v>45611</v>
      </c>
      <c r="T58" s="141">
        <v>45657</v>
      </c>
      <c r="U58" s="131">
        <v>11070.21</v>
      </c>
      <c r="V58" s="131">
        <v>3.7964000000000002</v>
      </c>
      <c r="W58" s="131">
        <f t="shared" si="0"/>
        <v>37571.80282393784</v>
      </c>
      <c r="X58" s="131">
        <v>15790.281000000001</v>
      </c>
      <c r="Y58" s="132">
        <v>6.633E-2</v>
      </c>
      <c r="Z58" s="132">
        <v>3.4499999999999999E-3</v>
      </c>
    </row>
    <row r="59" spans="1:26">
      <c r="A59" t="s">
        <v>1213</v>
      </c>
      <c r="B59" t="s">
        <v>1243</v>
      </c>
      <c r="C59" t="s">
        <v>4895</v>
      </c>
      <c r="D59" t="s">
        <v>4896</v>
      </c>
      <c r="E59" t="s">
        <v>309</v>
      </c>
      <c r="F59" t="s">
        <v>4906</v>
      </c>
      <c r="G59" t="s">
        <v>4907</v>
      </c>
      <c r="H59" t="s">
        <v>312</v>
      </c>
      <c r="I59" t="s">
        <v>765</v>
      </c>
      <c r="J59" t="s">
        <v>205</v>
      </c>
      <c r="K59" t="s">
        <v>204</v>
      </c>
      <c r="L59" s="109" t="s">
        <v>326</v>
      </c>
      <c r="M59" t="s">
        <v>541</v>
      </c>
      <c r="N59" t="s">
        <v>339</v>
      </c>
      <c r="O59" t="s">
        <v>4899</v>
      </c>
      <c r="P59" t="s">
        <v>1216</v>
      </c>
      <c r="Q59" t="s">
        <v>887</v>
      </c>
      <c r="R59" t="s">
        <v>889</v>
      </c>
      <c r="S59" s="157">
        <v>44834</v>
      </c>
      <c r="T59" s="141">
        <v>45657</v>
      </c>
      <c r="U59" s="131">
        <v>668530.97</v>
      </c>
      <c r="V59" s="131">
        <v>3.7964000000000002</v>
      </c>
      <c r="W59" s="131">
        <f t="shared" si="0"/>
        <v>63.1883004489721</v>
      </c>
      <c r="X59" s="131">
        <v>1603.7260000000001</v>
      </c>
      <c r="Y59" s="132">
        <v>6.7400000000000003E-3</v>
      </c>
      <c r="Z59" s="132">
        <v>3.5E-4</v>
      </c>
    </row>
    <row r="60" spans="1:26">
      <c r="A60" t="s">
        <v>1213</v>
      </c>
      <c r="B60" t="s">
        <v>1243</v>
      </c>
      <c r="C60" t="s">
        <v>4947</v>
      </c>
      <c r="D60" t="s">
        <v>4948</v>
      </c>
      <c r="E60" t="s">
        <v>80</v>
      </c>
      <c r="F60" t="s">
        <v>4947</v>
      </c>
      <c r="G60" t="s">
        <v>4949</v>
      </c>
      <c r="H60" t="s">
        <v>312</v>
      </c>
      <c r="I60" t="s">
        <v>765</v>
      </c>
      <c r="J60" t="s">
        <v>205</v>
      </c>
      <c r="K60" t="s">
        <v>281</v>
      </c>
      <c r="L60" s="109" t="s">
        <v>326</v>
      </c>
      <c r="M60" t="s">
        <v>465</v>
      </c>
      <c r="N60" t="s">
        <v>339</v>
      </c>
      <c r="O60" t="s">
        <v>4950</v>
      </c>
      <c r="P60" t="s">
        <v>1216</v>
      </c>
      <c r="Q60" t="s">
        <v>314</v>
      </c>
      <c r="R60" t="s">
        <v>889</v>
      </c>
      <c r="S60" s="157">
        <v>45473</v>
      </c>
      <c r="T60" s="141">
        <v>45657</v>
      </c>
      <c r="U60" s="131">
        <v>3291045</v>
      </c>
      <c r="V60" s="131">
        <v>3.7964000000000002</v>
      </c>
      <c r="W60" s="131">
        <f t="shared" si="0"/>
        <v>3.5474998249733125</v>
      </c>
      <c r="X60" s="131">
        <v>443.22899999999998</v>
      </c>
      <c r="Y60" s="132">
        <v>1.8600000000000001E-3</v>
      </c>
      <c r="Z60" s="132">
        <v>1E-4</v>
      </c>
    </row>
    <row r="61" spans="1:26">
      <c r="A61" t="s">
        <v>1213</v>
      </c>
      <c r="B61" t="s">
        <v>1251</v>
      </c>
      <c r="C61" t="s">
        <v>3413</v>
      </c>
      <c r="D61" t="s">
        <v>3414</v>
      </c>
      <c r="E61" t="s">
        <v>80</v>
      </c>
      <c r="F61" t="s">
        <v>4889</v>
      </c>
      <c r="G61" t="s">
        <v>4890</v>
      </c>
      <c r="H61" t="s">
        <v>312</v>
      </c>
      <c r="I61" t="s">
        <v>765</v>
      </c>
      <c r="J61" t="s">
        <v>204</v>
      </c>
      <c r="K61" t="s">
        <v>238</v>
      </c>
      <c r="L61" s="109" t="s">
        <v>326</v>
      </c>
      <c r="M61" t="s">
        <v>464</v>
      </c>
      <c r="N61" t="s">
        <v>339</v>
      </c>
      <c r="O61" t="s">
        <v>4891</v>
      </c>
      <c r="P61" t="s">
        <v>1212</v>
      </c>
      <c r="Q61" t="s">
        <v>314</v>
      </c>
      <c r="R61" t="s">
        <v>889</v>
      </c>
      <c r="S61" t="s">
        <v>4891</v>
      </c>
      <c r="T61" s="141">
        <v>45657</v>
      </c>
      <c r="U61" s="131">
        <v>39.19</v>
      </c>
      <c r="V61" s="131">
        <v>1</v>
      </c>
      <c r="W61" s="131">
        <f t="shared" si="0"/>
        <v>11255116.101046186</v>
      </c>
      <c r="X61" s="131">
        <v>4410.88</v>
      </c>
      <c r="Y61" s="132">
        <v>0.22720000000000001</v>
      </c>
      <c r="Z61" s="132">
        <v>1.4500000000000001E-2</v>
      </c>
    </row>
    <row r="62" spans="1:26">
      <c r="A62" t="s">
        <v>1213</v>
      </c>
      <c r="B62" t="s">
        <v>1251</v>
      </c>
      <c r="C62" t="s">
        <v>3413</v>
      </c>
      <c r="D62" t="s">
        <v>3414</v>
      </c>
      <c r="E62" t="s">
        <v>80</v>
      </c>
      <c r="F62" t="s">
        <v>4892</v>
      </c>
      <c r="G62" t="s">
        <v>4893</v>
      </c>
      <c r="H62" t="s">
        <v>312</v>
      </c>
      <c r="I62" t="s">
        <v>765</v>
      </c>
      <c r="J62" t="s">
        <v>204</v>
      </c>
      <c r="K62" t="s">
        <v>238</v>
      </c>
      <c r="L62" s="109" t="s">
        <v>326</v>
      </c>
      <c r="M62" t="s">
        <v>464</v>
      </c>
      <c r="N62" t="s">
        <v>339</v>
      </c>
      <c r="O62" t="s">
        <v>4894</v>
      </c>
      <c r="P62" t="s">
        <v>1212</v>
      </c>
      <c r="Q62" t="s">
        <v>314</v>
      </c>
      <c r="R62" t="s">
        <v>889</v>
      </c>
      <c r="S62" t="s">
        <v>4894</v>
      </c>
      <c r="T62" s="141">
        <v>45657</v>
      </c>
      <c r="U62" s="131">
        <v>2698726.8</v>
      </c>
      <c r="V62" s="131">
        <v>1</v>
      </c>
      <c r="W62" s="131">
        <f t="shared" si="0"/>
        <v>100.00000741090207</v>
      </c>
      <c r="X62" s="131">
        <v>2698.7269999999999</v>
      </c>
      <c r="Y62" s="132">
        <v>0.13900999999999999</v>
      </c>
      <c r="Z62" s="132">
        <v>8.8699999999999994E-3</v>
      </c>
    </row>
    <row r="63" spans="1:26">
      <c r="A63" t="s">
        <v>1213</v>
      </c>
      <c r="B63" t="s">
        <v>1251</v>
      </c>
      <c r="C63" t="s">
        <v>4913</v>
      </c>
      <c r="D63" t="s">
        <v>4914</v>
      </c>
      <c r="E63" t="s">
        <v>309</v>
      </c>
      <c r="F63" t="s">
        <v>4915</v>
      </c>
      <c r="G63" t="s">
        <v>4916</v>
      </c>
      <c r="H63" t="s">
        <v>312</v>
      </c>
      <c r="I63" t="s">
        <v>765</v>
      </c>
      <c r="J63" t="s">
        <v>204</v>
      </c>
      <c r="K63" t="s">
        <v>204</v>
      </c>
      <c r="L63" s="109" t="s">
        <v>326</v>
      </c>
      <c r="M63" t="s">
        <v>464</v>
      </c>
      <c r="N63" t="s">
        <v>339</v>
      </c>
      <c r="O63" t="s">
        <v>4917</v>
      </c>
      <c r="P63" t="s">
        <v>1212</v>
      </c>
      <c r="Q63" t="s">
        <v>314</v>
      </c>
      <c r="R63" t="s">
        <v>889</v>
      </c>
      <c r="S63" s="157">
        <v>45291</v>
      </c>
      <c r="T63" s="141">
        <v>45657</v>
      </c>
      <c r="U63" s="131">
        <v>112.71</v>
      </c>
      <c r="V63" s="131">
        <v>1</v>
      </c>
      <c r="W63" s="131">
        <f t="shared" si="0"/>
        <v>1895088.2796557536</v>
      </c>
      <c r="X63" s="131">
        <v>2135.9540000000002</v>
      </c>
      <c r="Y63" s="132">
        <v>0.11002000000000001</v>
      </c>
      <c r="Z63" s="132">
        <v>7.0200000000000002E-3</v>
      </c>
    </row>
    <row r="64" spans="1:26">
      <c r="A64" t="s">
        <v>1213</v>
      </c>
      <c r="B64" t="s">
        <v>1251</v>
      </c>
      <c r="C64" t="s">
        <v>4918</v>
      </c>
      <c r="D64" t="s">
        <v>4919</v>
      </c>
      <c r="E64" t="s">
        <v>309</v>
      </c>
      <c r="F64" t="s">
        <v>4920</v>
      </c>
      <c r="G64" t="s">
        <v>4921</v>
      </c>
      <c r="H64" t="s">
        <v>312</v>
      </c>
      <c r="I64" t="s">
        <v>765</v>
      </c>
      <c r="J64" t="s">
        <v>204</v>
      </c>
      <c r="K64" t="s">
        <v>204</v>
      </c>
      <c r="L64" s="109" t="s">
        <v>326</v>
      </c>
      <c r="M64" t="s">
        <v>478</v>
      </c>
      <c r="N64" t="s">
        <v>339</v>
      </c>
      <c r="O64" t="s">
        <v>4922</v>
      </c>
      <c r="P64" t="s">
        <v>1215</v>
      </c>
      <c r="Q64" t="s">
        <v>887</v>
      </c>
      <c r="R64" t="s">
        <v>889</v>
      </c>
      <c r="S64" t="s">
        <v>5333</v>
      </c>
      <c r="T64" s="141">
        <v>45657</v>
      </c>
      <c r="U64" s="131">
        <v>156242.23999999999</v>
      </c>
      <c r="V64" s="131">
        <v>3.6469999999999998</v>
      </c>
      <c r="W64" s="131">
        <f t="shared" si="0"/>
        <v>333.97374578113158</v>
      </c>
      <c r="X64" s="131">
        <v>1903.0340000000001</v>
      </c>
      <c r="Y64" s="132">
        <v>9.8019999999999996E-2</v>
      </c>
      <c r="Z64" s="132">
        <v>6.2599999999999999E-3</v>
      </c>
    </row>
    <row r="65" spans="1:26">
      <c r="A65" t="s">
        <v>1213</v>
      </c>
      <c r="B65" t="s">
        <v>1251</v>
      </c>
      <c r="C65" t="s">
        <v>4924</v>
      </c>
      <c r="D65" t="s">
        <v>4925</v>
      </c>
      <c r="E65" t="s">
        <v>309</v>
      </c>
      <c r="F65" t="s">
        <v>4926</v>
      </c>
      <c r="G65" t="s">
        <v>4927</v>
      </c>
      <c r="H65" t="s">
        <v>312</v>
      </c>
      <c r="I65" t="s">
        <v>765</v>
      </c>
      <c r="J65" t="s">
        <v>204</v>
      </c>
      <c r="K65" t="s">
        <v>204</v>
      </c>
      <c r="L65" s="109" t="s">
        <v>326</v>
      </c>
      <c r="M65" t="s">
        <v>446</v>
      </c>
      <c r="N65" t="s">
        <v>339</v>
      </c>
      <c r="O65" t="s">
        <v>4928</v>
      </c>
      <c r="P65" t="s">
        <v>1215</v>
      </c>
      <c r="Q65" t="s">
        <v>887</v>
      </c>
      <c r="R65" t="s">
        <v>889</v>
      </c>
      <c r="S65" s="157">
        <v>45644</v>
      </c>
      <c r="T65" s="141">
        <v>45657</v>
      </c>
      <c r="U65" s="131">
        <v>96380.08</v>
      </c>
      <c r="V65" s="131">
        <v>3.6469999999999998</v>
      </c>
      <c r="W65" s="131">
        <f t="shared" si="0"/>
        <v>500.61571908391647</v>
      </c>
      <c r="X65" s="131">
        <v>1759.655</v>
      </c>
      <c r="Y65" s="132">
        <v>9.0639999999999998E-2</v>
      </c>
      <c r="Z65" s="132">
        <v>5.79E-3</v>
      </c>
    </row>
    <row r="66" spans="1:26">
      <c r="A66" t="s">
        <v>1213</v>
      </c>
      <c r="B66" t="s">
        <v>1251</v>
      </c>
      <c r="C66" t="s">
        <v>4929</v>
      </c>
      <c r="D66" t="s">
        <v>4930</v>
      </c>
      <c r="E66" t="s">
        <v>309</v>
      </c>
      <c r="F66" t="s">
        <v>4931</v>
      </c>
      <c r="G66" t="s">
        <v>4932</v>
      </c>
      <c r="H66" t="s">
        <v>312</v>
      </c>
      <c r="I66" t="s">
        <v>765</v>
      </c>
      <c r="J66" t="s">
        <v>204</v>
      </c>
      <c r="K66" t="s">
        <v>204</v>
      </c>
      <c r="L66" s="109" t="s">
        <v>326</v>
      </c>
      <c r="M66" t="s">
        <v>462</v>
      </c>
      <c r="N66" t="s">
        <v>339</v>
      </c>
      <c r="O66" t="s">
        <v>4933</v>
      </c>
      <c r="P66" t="s">
        <v>1215</v>
      </c>
      <c r="Q66" t="s">
        <v>314</v>
      </c>
      <c r="R66" t="s">
        <v>889</v>
      </c>
      <c r="S66" t="s">
        <v>4934</v>
      </c>
      <c r="T66" s="141">
        <v>45657</v>
      </c>
      <c r="U66" s="131">
        <v>648</v>
      </c>
      <c r="V66" s="131">
        <v>3.6469999999999998</v>
      </c>
      <c r="W66" s="131">
        <f t="shared" si="0"/>
        <v>70148.430809019424</v>
      </c>
      <c r="X66" s="131">
        <v>1657.787</v>
      </c>
      <c r="Y66" s="132">
        <v>8.5389999999999994E-2</v>
      </c>
      <c r="Z66" s="132">
        <v>5.45E-3</v>
      </c>
    </row>
    <row r="67" spans="1:26">
      <c r="A67" t="s">
        <v>1213</v>
      </c>
      <c r="B67" t="s">
        <v>1251</v>
      </c>
      <c r="C67" t="s">
        <v>4935</v>
      </c>
      <c r="D67" t="s">
        <v>4936</v>
      </c>
      <c r="E67" t="s">
        <v>309</v>
      </c>
      <c r="F67" t="s">
        <v>4935</v>
      </c>
      <c r="G67" t="s">
        <v>4937</v>
      </c>
      <c r="H67" t="s">
        <v>312</v>
      </c>
      <c r="I67" t="s">
        <v>765</v>
      </c>
      <c r="J67" t="s">
        <v>204</v>
      </c>
      <c r="K67" t="s">
        <v>204</v>
      </c>
      <c r="L67" s="109" t="s">
        <v>326</v>
      </c>
      <c r="M67" t="s">
        <v>464</v>
      </c>
      <c r="N67" t="s">
        <v>339</v>
      </c>
      <c r="O67" t="s">
        <v>4938</v>
      </c>
      <c r="P67" t="s">
        <v>1212</v>
      </c>
      <c r="Q67" t="s">
        <v>887</v>
      </c>
      <c r="R67" t="s">
        <v>889</v>
      </c>
      <c r="S67" s="157">
        <v>45473</v>
      </c>
      <c r="T67" s="141">
        <v>45657</v>
      </c>
      <c r="U67" s="131">
        <v>20289</v>
      </c>
      <c r="V67" s="131">
        <v>1</v>
      </c>
      <c r="W67" s="131">
        <f t="shared" ref="W67:W116" si="1">X67*1000/U67/V67*100</f>
        <v>5588.2497905268865</v>
      </c>
      <c r="X67" s="131">
        <v>1133.8</v>
      </c>
      <c r="Y67" s="132">
        <v>5.8400000000000001E-2</v>
      </c>
      <c r="Z67" s="132">
        <v>3.7299999999999998E-3</v>
      </c>
    </row>
    <row r="68" spans="1:26">
      <c r="A68" t="s">
        <v>1213</v>
      </c>
      <c r="B68" t="s">
        <v>1251</v>
      </c>
      <c r="C68" t="s">
        <v>3413</v>
      </c>
      <c r="D68" t="s">
        <v>3414</v>
      </c>
      <c r="E68" t="s">
        <v>80</v>
      </c>
      <c r="F68" t="s">
        <v>4901</v>
      </c>
      <c r="G68" t="s">
        <v>4902</v>
      </c>
      <c r="H68" t="s">
        <v>312</v>
      </c>
      <c r="I68" t="s">
        <v>765</v>
      </c>
      <c r="J68" t="s">
        <v>204</v>
      </c>
      <c r="K68" t="s">
        <v>238</v>
      </c>
      <c r="L68" s="109" t="s">
        <v>326</v>
      </c>
      <c r="M68" t="s">
        <v>464</v>
      </c>
      <c r="N68" t="s">
        <v>339</v>
      </c>
      <c r="O68" t="s">
        <v>4891</v>
      </c>
      <c r="P68" t="s">
        <v>1212</v>
      </c>
      <c r="Q68" t="s">
        <v>314</v>
      </c>
      <c r="R68" t="s">
        <v>889</v>
      </c>
      <c r="S68" t="s">
        <v>4891</v>
      </c>
      <c r="T68" s="141">
        <v>45657</v>
      </c>
      <c r="U68" s="131">
        <v>935638</v>
      </c>
      <c r="V68" s="131">
        <v>1</v>
      </c>
      <c r="W68" s="131">
        <f t="shared" si="1"/>
        <v>100</v>
      </c>
      <c r="X68" s="131">
        <v>935.63800000000003</v>
      </c>
      <c r="Y68" s="132">
        <v>4.8189999999999997E-2</v>
      </c>
      <c r="Z68" s="132">
        <v>3.0799999999999998E-3</v>
      </c>
    </row>
    <row r="69" spans="1:26">
      <c r="A69" t="s">
        <v>1213</v>
      </c>
      <c r="B69" t="s">
        <v>1251</v>
      </c>
      <c r="C69" t="s">
        <v>4895</v>
      </c>
      <c r="D69" t="s">
        <v>4896</v>
      </c>
      <c r="E69" t="s">
        <v>309</v>
      </c>
      <c r="F69" t="s">
        <v>4897</v>
      </c>
      <c r="G69" t="s">
        <v>4898</v>
      </c>
      <c r="H69" t="s">
        <v>312</v>
      </c>
      <c r="I69" t="s">
        <v>765</v>
      </c>
      <c r="J69" t="s">
        <v>204</v>
      </c>
      <c r="K69" t="s">
        <v>204</v>
      </c>
      <c r="L69" s="109" t="s">
        <v>326</v>
      </c>
      <c r="M69" t="s">
        <v>461</v>
      </c>
      <c r="N69" t="s">
        <v>339</v>
      </c>
      <c r="O69" t="s">
        <v>4899</v>
      </c>
      <c r="P69" t="s">
        <v>1212</v>
      </c>
      <c r="Q69" t="s">
        <v>887</v>
      </c>
      <c r="R69" t="s">
        <v>889</v>
      </c>
      <c r="S69" s="157">
        <v>45473</v>
      </c>
      <c r="T69" s="141">
        <v>45657</v>
      </c>
      <c r="U69" s="131">
        <v>11</v>
      </c>
      <c r="V69" s="131">
        <v>1</v>
      </c>
      <c r="W69" s="131">
        <f t="shared" si="1"/>
        <v>7094027.2727272725</v>
      </c>
      <c r="X69" s="131">
        <v>780.34299999999996</v>
      </c>
      <c r="Y69" s="132">
        <v>4.0189999999999997E-2</v>
      </c>
      <c r="Z69" s="132">
        <v>2.5699999999999998E-3</v>
      </c>
    </row>
    <row r="70" spans="1:26">
      <c r="A70" t="s">
        <v>1213</v>
      </c>
      <c r="B70" t="s">
        <v>1251</v>
      </c>
      <c r="C70" t="s">
        <v>4929</v>
      </c>
      <c r="D70" t="s">
        <v>4930</v>
      </c>
      <c r="E70" t="s">
        <v>309</v>
      </c>
      <c r="F70" t="s">
        <v>4939</v>
      </c>
      <c r="G70" t="s">
        <v>4940</v>
      </c>
      <c r="H70" t="s">
        <v>312</v>
      </c>
      <c r="I70" t="s">
        <v>765</v>
      </c>
      <c r="J70" t="s">
        <v>204</v>
      </c>
      <c r="K70" t="s">
        <v>204</v>
      </c>
      <c r="L70" s="109" t="s">
        <v>326</v>
      </c>
      <c r="M70" t="s">
        <v>462</v>
      </c>
      <c r="N70" t="s">
        <v>339</v>
      </c>
      <c r="O70" t="s">
        <v>4941</v>
      </c>
      <c r="P70" t="s">
        <v>1215</v>
      </c>
      <c r="Q70" t="s">
        <v>314</v>
      </c>
      <c r="R70" t="s">
        <v>889</v>
      </c>
      <c r="S70" t="s">
        <v>4934</v>
      </c>
      <c r="T70" s="141">
        <v>45657</v>
      </c>
      <c r="U70" s="131">
        <v>283</v>
      </c>
      <c r="V70" s="131">
        <v>3.6469999999999998</v>
      </c>
      <c r="W70" s="131">
        <f t="shared" si="1"/>
        <v>73409.482211527749</v>
      </c>
      <c r="X70" s="131">
        <v>757.66</v>
      </c>
      <c r="Y70" s="132">
        <v>3.9030000000000002E-2</v>
      </c>
      <c r="Z70" s="132">
        <v>2.49E-3</v>
      </c>
    </row>
    <row r="71" spans="1:26">
      <c r="A71" t="s">
        <v>1213</v>
      </c>
      <c r="B71" t="s">
        <v>1251</v>
      </c>
      <c r="C71" t="s">
        <v>3834</v>
      </c>
      <c r="D71" t="s">
        <v>3835</v>
      </c>
      <c r="E71" t="s">
        <v>309</v>
      </c>
      <c r="F71" t="s">
        <v>4903</v>
      </c>
      <c r="G71" t="s">
        <v>4904</v>
      </c>
      <c r="H71" t="s">
        <v>312</v>
      </c>
      <c r="I71" t="s">
        <v>765</v>
      </c>
      <c r="J71" t="s">
        <v>204</v>
      </c>
      <c r="K71" t="s">
        <v>204</v>
      </c>
      <c r="L71" s="109" t="s">
        <v>326</v>
      </c>
      <c r="M71" t="s">
        <v>450</v>
      </c>
      <c r="N71" t="s">
        <v>339</v>
      </c>
      <c r="O71" t="s">
        <v>4905</v>
      </c>
      <c r="P71" t="s">
        <v>1212</v>
      </c>
      <c r="Q71" t="s">
        <v>314</v>
      </c>
      <c r="R71" s="148" t="s">
        <v>889</v>
      </c>
      <c r="S71" s="157">
        <v>44315</v>
      </c>
      <c r="T71" s="141">
        <v>45657</v>
      </c>
      <c r="U71" s="131">
        <v>1476</v>
      </c>
      <c r="V71" s="131">
        <v>1</v>
      </c>
      <c r="W71" s="131">
        <f t="shared" si="1"/>
        <v>0</v>
      </c>
      <c r="X71" s="131">
        <v>0</v>
      </c>
    </row>
    <row r="72" spans="1:26">
      <c r="A72" t="s">
        <v>1213</v>
      </c>
      <c r="B72" t="s">
        <v>1251</v>
      </c>
      <c r="C72" t="s">
        <v>4942</v>
      </c>
      <c r="D72" t="s">
        <v>4943</v>
      </c>
      <c r="E72" t="s">
        <v>80</v>
      </c>
      <c r="F72" t="s">
        <v>4942</v>
      </c>
      <c r="G72" t="s">
        <v>4944</v>
      </c>
      <c r="H72" t="s">
        <v>312</v>
      </c>
      <c r="I72" t="s">
        <v>765</v>
      </c>
      <c r="J72" t="s">
        <v>205</v>
      </c>
      <c r="K72" t="s">
        <v>238</v>
      </c>
      <c r="L72" s="109" t="s">
        <v>326</v>
      </c>
      <c r="M72" t="s">
        <v>541</v>
      </c>
      <c r="N72" t="s">
        <v>339</v>
      </c>
      <c r="O72" t="s">
        <v>4945</v>
      </c>
      <c r="P72" t="s">
        <v>1216</v>
      </c>
      <c r="Q72" t="s">
        <v>314</v>
      </c>
      <c r="R72" t="s">
        <v>889</v>
      </c>
      <c r="S72" s="157">
        <v>45611</v>
      </c>
      <c r="T72" s="141">
        <v>45657</v>
      </c>
      <c r="U72" s="131">
        <v>695.76</v>
      </c>
      <c r="V72" s="131">
        <v>3.7964000000000002</v>
      </c>
      <c r="W72" s="131">
        <f t="shared" si="1"/>
        <v>37571.79102047949</v>
      </c>
      <c r="X72" s="131">
        <v>992.41499999999996</v>
      </c>
      <c r="Y72" s="132">
        <v>5.1119999999999999E-2</v>
      </c>
      <c r="Z72" s="132">
        <v>3.2599999999999999E-3</v>
      </c>
    </row>
    <row r="73" spans="1:26">
      <c r="A73" t="s">
        <v>1213</v>
      </c>
      <c r="B73" t="s">
        <v>1251</v>
      </c>
      <c r="C73" t="s">
        <v>4895</v>
      </c>
      <c r="D73" t="s">
        <v>4896</v>
      </c>
      <c r="E73" t="s">
        <v>309</v>
      </c>
      <c r="F73" t="s">
        <v>4906</v>
      </c>
      <c r="G73" t="s">
        <v>4907</v>
      </c>
      <c r="H73" t="s">
        <v>312</v>
      </c>
      <c r="I73" t="s">
        <v>765</v>
      </c>
      <c r="J73" t="s">
        <v>205</v>
      </c>
      <c r="K73" t="s">
        <v>204</v>
      </c>
      <c r="L73" s="109" t="s">
        <v>326</v>
      </c>
      <c r="M73" t="s">
        <v>541</v>
      </c>
      <c r="N73" t="s">
        <v>339</v>
      </c>
      <c r="O73" t="s">
        <v>4899</v>
      </c>
      <c r="P73" t="s">
        <v>1216</v>
      </c>
      <c r="Q73" t="s">
        <v>887</v>
      </c>
      <c r="R73" t="s">
        <v>889</v>
      </c>
      <c r="S73" s="157">
        <v>44834</v>
      </c>
      <c r="T73" s="141">
        <v>45657</v>
      </c>
      <c r="U73" s="131">
        <v>80272.53</v>
      </c>
      <c r="V73" s="131">
        <v>3.7964000000000002</v>
      </c>
      <c r="W73" s="131">
        <f t="shared" si="1"/>
        <v>63.1882289141627</v>
      </c>
      <c r="X73" s="131">
        <v>192.56399999999999</v>
      </c>
      <c r="Y73" s="132">
        <v>9.92E-3</v>
      </c>
      <c r="Z73" s="132">
        <v>6.3000000000000003E-4</v>
      </c>
    </row>
    <row r="74" spans="1:26">
      <c r="A74" t="s">
        <v>1213</v>
      </c>
      <c r="B74" t="s">
        <v>1251</v>
      </c>
      <c r="C74" t="s">
        <v>4947</v>
      </c>
      <c r="D74" t="s">
        <v>4948</v>
      </c>
      <c r="E74" t="s">
        <v>80</v>
      </c>
      <c r="F74" t="s">
        <v>4947</v>
      </c>
      <c r="G74" t="s">
        <v>4949</v>
      </c>
      <c r="H74" t="s">
        <v>312</v>
      </c>
      <c r="I74" t="s">
        <v>765</v>
      </c>
      <c r="J74" t="s">
        <v>205</v>
      </c>
      <c r="K74" t="s">
        <v>281</v>
      </c>
      <c r="L74" s="109" t="s">
        <v>326</v>
      </c>
      <c r="M74" t="s">
        <v>465</v>
      </c>
      <c r="N74" t="s">
        <v>339</v>
      </c>
      <c r="O74" t="s">
        <v>4950</v>
      </c>
      <c r="P74" t="s">
        <v>1216</v>
      </c>
      <c r="Q74" t="s">
        <v>314</v>
      </c>
      <c r="R74" t="s">
        <v>889</v>
      </c>
      <c r="S74" s="157">
        <v>45473</v>
      </c>
      <c r="T74" s="141">
        <v>45657</v>
      </c>
      <c r="U74" s="131">
        <v>412820</v>
      </c>
      <c r="V74" s="131">
        <v>3.7964000000000002</v>
      </c>
      <c r="W74" s="131">
        <f t="shared" si="1"/>
        <v>3.5474694455921316</v>
      </c>
      <c r="X74" s="131">
        <v>55.597000000000001</v>
      </c>
      <c r="Y74" s="132">
        <v>2.8600000000000001E-3</v>
      </c>
      <c r="Z74" s="132">
        <v>1.8000000000000001E-4</v>
      </c>
    </row>
    <row r="75" spans="1:26">
      <c r="A75" t="s">
        <v>1213</v>
      </c>
      <c r="B75" t="s">
        <v>1252</v>
      </c>
      <c r="C75" t="s">
        <v>3413</v>
      </c>
      <c r="D75" t="s">
        <v>3414</v>
      </c>
      <c r="E75" t="s">
        <v>80</v>
      </c>
      <c r="F75" t="s">
        <v>4889</v>
      </c>
      <c r="G75" t="s">
        <v>4890</v>
      </c>
      <c r="H75" t="s">
        <v>312</v>
      </c>
      <c r="I75" t="s">
        <v>765</v>
      </c>
      <c r="J75" t="s">
        <v>204</v>
      </c>
      <c r="K75" t="s">
        <v>238</v>
      </c>
      <c r="L75" s="109" t="s">
        <v>326</v>
      </c>
      <c r="M75" t="s">
        <v>464</v>
      </c>
      <c r="N75" t="s">
        <v>339</v>
      </c>
      <c r="O75" t="s">
        <v>4891</v>
      </c>
      <c r="P75" t="s">
        <v>1212</v>
      </c>
      <c r="Q75" t="s">
        <v>314</v>
      </c>
      <c r="R75" t="s">
        <v>889</v>
      </c>
      <c r="S75" t="s">
        <v>4891</v>
      </c>
      <c r="T75" s="141">
        <v>45657</v>
      </c>
      <c r="U75" s="131">
        <v>12.25</v>
      </c>
      <c r="V75" s="131">
        <v>1</v>
      </c>
      <c r="W75" s="131">
        <f t="shared" si="1"/>
        <v>11255118.367346939</v>
      </c>
      <c r="X75" s="131">
        <v>1378.752</v>
      </c>
      <c r="Y75" s="132">
        <v>0.19545000000000001</v>
      </c>
      <c r="Z75" s="132">
        <v>5.9199999999999999E-3</v>
      </c>
    </row>
    <row r="76" spans="1:26">
      <c r="A76" t="s">
        <v>1213</v>
      </c>
      <c r="B76" t="s">
        <v>1252</v>
      </c>
      <c r="C76" t="s">
        <v>3413</v>
      </c>
      <c r="D76" t="s">
        <v>3414</v>
      </c>
      <c r="E76" t="s">
        <v>80</v>
      </c>
      <c r="F76" t="s">
        <v>4892</v>
      </c>
      <c r="G76" t="s">
        <v>4893</v>
      </c>
      <c r="H76" t="s">
        <v>312</v>
      </c>
      <c r="I76" t="s">
        <v>765</v>
      </c>
      <c r="J76" t="s">
        <v>204</v>
      </c>
      <c r="K76" t="s">
        <v>238</v>
      </c>
      <c r="L76" s="109" t="s">
        <v>326</v>
      </c>
      <c r="M76" t="s">
        <v>464</v>
      </c>
      <c r="N76" t="s">
        <v>339</v>
      </c>
      <c r="O76" t="s">
        <v>4894</v>
      </c>
      <c r="P76" t="s">
        <v>1212</v>
      </c>
      <c r="Q76" t="s">
        <v>314</v>
      </c>
      <c r="R76" t="s">
        <v>889</v>
      </c>
      <c r="S76" t="s">
        <v>4894</v>
      </c>
      <c r="T76" s="141">
        <v>45657</v>
      </c>
      <c r="U76" s="131">
        <v>843503</v>
      </c>
      <c r="V76" s="131">
        <v>1</v>
      </c>
      <c r="W76" s="131">
        <f t="shared" si="1"/>
        <v>100</v>
      </c>
      <c r="X76" s="131">
        <v>843.50300000000004</v>
      </c>
      <c r="Y76" s="132">
        <v>0.11957</v>
      </c>
      <c r="Z76" s="132">
        <v>3.62E-3</v>
      </c>
    </row>
    <row r="77" spans="1:26">
      <c r="A77" t="s">
        <v>1213</v>
      </c>
      <c r="B77" t="s">
        <v>1252</v>
      </c>
      <c r="C77" t="s">
        <v>4913</v>
      </c>
      <c r="D77" t="s">
        <v>4914</v>
      </c>
      <c r="E77" t="s">
        <v>309</v>
      </c>
      <c r="F77" t="s">
        <v>4915</v>
      </c>
      <c r="G77" t="s">
        <v>4916</v>
      </c>
      <c r="H77" t="s">
        <v>312</v>
      </c>
      <c r="I77" t="s">
        <v>765</v>
      </c>
      <c r="J77" t="s">
        <v>204</v>
      </c>
      <c r="K77" t="s">
        <v>204</v>
      </c>
      <c r="L77" s="109" t="s">
        <v>326</v>
      </c>
      <c r="M77" t="s">
        <v>464</v>
      </c>
      <c r="N77" t="s">
        <v>339</v>
      </c>
      <c r="O77" t="s">
        <v>4917</v>
      </c>
      <c r="P77" t="s">
        <v>1212</v>
      </c>
      <c r="Q77" t="s">
        <v>314</v>
      </c>
      <c r="R77" t="s">
        <v>889</v>
      </c>
      <c r="S77" s="157">
        <v>45291</v>
      </c>
      <c r="T77" s="141">
        <v>45657</v>
      </c>
      <c r="U77" s="131">
        <v>43.81</v>
      </c>
      <c r="V77" s="131">
        <v>1</v>
      </c>
      <c r="W77" s="131">
        <f t="shared" si="1"/>
        <v>1895087.8794795705</v>
      </c>
      <c r="X77" s="131">
        <v>830.23800000000006</v>
      </c>
      <c r="Y77" s="132">
        <v>0.11769</v>
      </c>
      <c r="Z77" s="132">
        <v>3.5699999999999998E-3</v>
      </c>
    </row>
    <row r="78" spans="1:26">
      <c r="A78" t="s">
        <v>1213</v>
      </c>
      <c r="B78" t="s">
        <v>1252</v>
      </c>
      <c r="C78" t="s">
        <v>4918</v>
      </c>
      <c r="D78" t="s">
        <v>4919</v>
      </c>
      <c r="E78" t="s">
        <v>309</v>
      </c>
      <c r="F78" t="s">
        <v>4920</v>
      </c>
      <c r="G78" t="s">
        <v>4921</v>
      </c>
      <c r="H78" t="s">
        <v>312</v>
      </c>
      <c r="I78" t="s">
        <v>765</v>
      </c>
      <c r="J78" t="s">
        <v>204</v>
      </c>
      <c r="K78" t="s">
        <v>204</v>
      </c>
      <c r="L78" s="109" t="s">
        <v>326</v>
      </c>
      <c r="M78" t="s">
        <v>478</v>
      </c>
      <c r="N78" t="s">
        <v>339</v>
      </c>
      <c r="O78" t="s">
        <v>4922</v>
      </c>
      <c r="P78" t="s">
        <v>1215</v>
      </c>
      <c r="Q78" t="s">
        <v>887</v>
      </c>
      <c r="R78" t="s">
        <v>889</v>
      </c>
      <c r="S78" t="s">
        <v>5333</v>
      </c>
      <c r="T78" s="141">
        <v>45657</v>
      </c>
      <c r="U78" s="131">
        <v>63715.97</v>
      </c>
      <c r="V78" s="131">
        <v>3.6469999999999998</v>
      </c>
      <c r="W78" s="131">
        <f t="shared" si="1"/>
        <v>333.97376783209876</v>
      </c>
      <c r="X78" s="131">
        <v>776.06200000000001</v>
      </c>
      <c r="Y78" s="132">
        <v>0.11001</v>
      </c>
      <c r="Z78" s="132">
        <v>3.3300000000000001E-3</v>
      </c>
    </row>
    <row r="79" spans="1:26">
      <c r="A79" t="s">
        <v>1213</v>
      </c>
      <c r="B79" t="s">
        <v>1252</v>
      </c>
      <c r="C79" t="s">
        <v>4924</v>
      </c>
      <c r="D79" t="s">
        <v>4925</v>
      </c>
      <c r="E79" t="s">
        <v>309</v>
      </c>
      <c r="F79" t="s">
        <v>4926</v>
      </c>
      <c r="G79" t="s">
        <v>4927</v>
      </c>
      <c r="H79" t="s">
        <v>312</v>
      </c>
      <c r="I79" t="s">
        <v>765</v>
      </c>
      <c r="J79" t="s">
        <v>204</v>
      </c>
      <c r="K79" t="s">
        <v>204</v>
      </c>
      <c r="L79" s="109" t="s">
        <v>326</v>
      </c>
      <c r="M79" t="s">
        <v>446</v>
      </c>
      <c r="N79" t="s">
        <v>339</v>
      </c>
      <c r="O79" t="s">
        <v>4928</v>
      </c>
      <c r="P79" t="s">
        <v>1215</v>
      </c>
      <c r="Q79" t="s">
        <v>887</v>
      </c>
      <c r="R79" t="s">
        <v>889</v>
      </c>
      <c r="S79" s="157">
        <v>45644</v>
      </c>
      <c r="T79" s="141">
        <v>45657</v>
      </c>
      <c r="U79" s="131">
        <v>37290.839999999997</v>
      </c>
      <c r="V79" s="131">
        <v>3.6469999999999998</v>
      </c>
      <c r="W79" s="131">
        <f t="shared" si="1"/>
        <v>500.61583418209932</v>
      </c>
      <c r="X79" s="131">
        <v>680.83600000000001</v>
      </c>
      <c r="Y79" s="132">
        <v>9.6519999999999995E-2</v>
      </c>
      <c r="Z79" s="132">
        <v>2.9199999999999999E-3</v>
      </c>
    </row>
    <row r="80" spans="1:26">
      <c r="A80" t="s">
        <v>1213</v>
      </c>
      <c r="B80" t="s">
        <v>1252</v>
      </c>
      <c r="C80" t="s">
        <v>4929</v>
      </c>
      <c r="D80" t="s">
        <v>4930</v>
      </c>
      <c r="E80" t="s">
        <v>309</v>
      </c>
      <c r="F80" t="s">
        <v>4931</v>
      </c>
      <c r="G80" t="s">
        <v>4932</v>
      </c>
      <c r="H80" t="s">
        <v>312</v>
      </c>
      <c r="I80" t="s">
        <v>765</v>
      </c>
      <c r="J80" t="s">
        <v>204</v>
      </c>
      <c r="K80" t="s">
        <v>204</v>
      </c>
      <c r="L80" s="109" t="s">
        <v>326</v>
      </c>
      <c r="M80" t="s">
        <v>462</v>
      </c>
      <c r="N80" t="s">
        <v>339</v>
      </c>
      <c r="O80" t="s">
        <v>4933</v>
      </c>
      <c r="P80" t="s">
        <v>1215</v>
      </c>
      <c r="Q80" t="s">
        <v>314</v>
      </c>
      <c r="R80" t="s">
        <v>889</v>
      </c>
      <c r="S80" t="s">
        <v>4934</v>
      </c>
      <c r="T80" s="141">
        <v>45657</v>
      </c>
      <c r="U80" s="131">
        <v>264</v>
      </c>
      <c r="V80" s="131">
        <v>3.6469999999999998</v>
      </c>
      <c r="W80" s="131">
        <f t="shared" si="1"/>
        <v>70148.461583202472</v>
      </c>
      <c r="X80" s="131">
        <v>675.39499999999998</v>
      </c>
      <c r="Y80" s="132">
        <v>9.5740000000000006E-2</v>
      </c>
      <c r="Z80" s="132">
        <v>2.8999999999999998E-3</v>
      </c>
    </row>
    <row r="81" spans="1:26">
      <c r="A81" t="s">
        <v>1213</v>
      </c>
      <c r="B81" t="s">
        <v>1252</v>
      </c>
      <c r="C81" t="s">
        <v>4935</v>
      </c>
      <c r="D81" t="s">
        <v>4936</v>
      </c>
      <c r="E81" t="s">
        <v>309</v>
      </c>
      <c r="F81" t="s">
        <v>4935</v>
      </c>
      <c r="G81" t="s">
        <v>4937</v>
      </c>
      <c r="H81" t="s">
        <v>312</v>
      </c>
      <c r="I81" t="s">
        <v>765</v>
      </c>
      <c r="J81" t="s">
        <v>204</v>
      </c>
      <c r="K81" t="s">
        <v>204</v>
      </c>
      <c r="L81" s="109" t="s">
        <v>326</v>
      </c>
      <c r="M81" t="s">
        <v>464</v>
      </c>
      <c r="N81" t="s">
        <v>339</v>
      </c>
      <c r="O81" t="s">
        <v>4938</v>
      </c>
      <c r="P81" t="s">
        <v>1212</v>
      </c>
      <c r="Q81" t="s">
        <v>887</v>
      </c>
      <c r="R81" t="s">
        <v>889</v>
      </c>
      <c r="S81" s="157">
        <v>45473</v>
      </c>
      <c r="T81" s="141">
        <v>45657</v>
      </c>
      <c r="U81" s="131">
        <v>8974</v>
      </c>
      <c r="V81" s="131">
        <v>1</v>
      </c>
      <c r="W81" s="131">
        <f t="shared" si="1"/>
        <v>5588.2438154669044</v>
      </c>
      <c r="X81" s="131">
        <v>501.48899999999998</v>
      </c>
      <c r="Y81" s="132">
        <v>7.109E-2</v>
      </c>
      <c r="Z81" s="132">
        <v>2.15E-3</v>
      </c>
    </row>
    <row r="82" spans="1:26">
      <c r="A82" t="s">
        <v>1213</v>
      </c>
      <c r="B82" t="s">
        <v>1252</v>
      </c>
      <c r="C82" t="s">
        <v>4929</v>
      </c>
      <c r="D82" t="s">
        <v>4930</v>
      </c>
      <c r="E82" t="s">
        <v>309</v>
      </c>
      <c r="F82" t="s">
        <v>4939</v>
      </c>
      <c r="G82" t="s">
        <v>4940</v>
      </c>
      <c r="H82" t="s">
        <v>312</v>
      </c>
      <c r="I82" t="s">
        <v>765</v>
      </c>
      <c r="J82" t="s">
        <v>204</v>
      </c>
      <c r="K82" t="s">
        <v>204</v>
      </c>
      <c r="L82" s="109" t="s">
        <v>326</v>
      </c>
      <c r="M82" t="s">
        <v>462</v>
      </c>
      <c r="N82" t="s">
        <v>339</v>
      </c>
      <c r="O82" t="s">
        <v>4941</v>
      </c>
      <c r="P82" t="s">
        <v>1215</v>
      </c>
      <c r="Q82" t="s">
        <v>314</v>
      </c>
      <c r="R82" t="s">
        <v>889</v>
      </c>
      <c r="S82" t="s">
        <v>4934</v>
      </c>
      <c r="T82" s="141">
        <v>45657</v>
      </c>
      <c r="U82" s="131">
        <v>115</v>
      </c>
      <c r="V82" s="131">
        <v>3.6469999999999998</v>
      </c>
      <c r="W82" s="131">
        <f t="shared" si="1"/>
        <v>73409.472943813278</v>
      </c>
      <c r="X82" s="131">
        <v>307.88299999999998</v>
      </c>
      <c r="Y82" s="132">
        <v>4.3650000000000001E-2</v>
      </c>
      <c r="Z82" s="132">
        <v>1.32E-3</v>
      </c>
    </row>
    <row r="83" spans="1:26">
      <c r="A83" t="s">
        <v>1213</v>
      </c>
      <c r="B83" t="s">
        <v>1252</v>
      </c>
      <c r="C83" t="s">
        <v>3413</v>
      </c>
      <c r="D83" t="s">
        <v>3414</v>
      </c>
      <c r="E83" t="s">
        <v>80</v>
      </c>
      <c r="F83" t="s">
        <v>4901</v>
      </c>
      <c r="G83" t="s">
        <v>4902</v>
      </c>
      <c r="H83" t="s">
        <v>312</v>
      </c>
      <c r="I83" t="s">
        <v>765</v>
      </c>
      <c r="J83" t="s">
        <v>204</v>
      </c>
      <c r="K83" t="s">
        <v>238</v>
      </c>
      <c r="L83" s="109" t="s">
        <v>326</v>
      </c>
      <c r="M83" t="s">
        <v>464</v>
      </c>
      <c r="N83" t="s">
        <v>339</v>
      </c>
      <c r="O83" t="s">
        <v>4891</v>
      </c>
      <c r="P83" t="s">
        <v>1212</v>
      </c>
      <c r="Q83" t="s">
        <v>314</v>
      </c>
      <c r="R83" t="s">
        <v>889</v>
      </c>
      <c r="S83" t="s">
        <v>4891</v>
      </c>
      <c r="T83" s="141">
        <v>45657</v>
      </c>
      <c r="U83" s="131">
        <v>292439</v>
      </c>
      <c r="V83" s="131">
        <v>1</v>
      </c>
      <c r="W83" s="131">
        <f t="shared" si="1"/>
        <v>100</v>
      </c>
      <c r="X83" s="131">
        <v>292.43900000000002</v>
      </c>
      <c r="Y83" s="132">
        <v>4.1459999999999997E-2</v>
      </c>
      <c r="Z83" s="132">
        <v>1.2600000000000001E-3</v>
      </c>
    </row>
    <row r="84" spans="1:26">
      <c r="A84" t="s">
        <v>1213</v>
      </c>
      <c r="B84" t="s">
        <v>1252</v>
      </c>
      <c r="C84" t="s">
        <v>4895</v>
      </c>
      <c r="D84" t="s">
        <v>4896</v>
      </c>
      <c r="E84" t="s">
        <v>309</v>
      </c>
      <c r="F84" t="s">
        <v>4897</v>
      </c>
      <c r="G84" t="s">
        <v>4898</v>
      </c>
      <c r="H84" t="s">
        <v>312</v>
      </c>
      <c r="I84" t="s">
        <v>765</v>
      </c>
      <c r="J84" t="s">
        <v>204</v>
      </c>
      <c r="K84" t="s">
        <v>204</v>
      </c>
      <c r="L84" s="109" t="s">
        <v>326</v>
      </c>
      <c r="M84" t="s">
        <v>461</v>
      </c>
      <c r="N84" t="s">
        <v>339</v>
      </c>
      <c r="O84" t="s">
        <v>4899</v>
      </c>
      <c r="P84" t="s">
        <v>1212</v>
      </c>
      <c r="Q84" t="s">
        <v>887</v>
      </c>
      <c r="R84" t="s">
        <v>889</v>
      </c>
      <c r="S84" s="157">
        <v>45473</v>
      </c>
      <c r="T84" s="141">
        <v>45657</v>
      </c>
      <c r="U84" s="131">
        <v>4</v>
      </c>
      <c r="V84" s="131">
        <v>1</v>
      </c>
      <c r="W84" s="131">
        <f t="shared" si="1"/>
        <v>7094025</v>
      </c>
      <c r="X84" s="131">
        <v>283.76100000000002</v>
      </c>
      <c r="Y84" s="132">
        <v>4.0230000000000002E-2</v>
      </c>
      <c r="Z84" s="132">
        <v>1.2199999999999999E-3</v>
      </c>
    </row>
    <row r="85" spans="1:26">
      <c r="A85" t="s">
        <v>1213</v>
      </c>
      <c r="B85" t="s">
        <v>1252</v>
      </c>
      <c r="C85" t="s">
        <v>3834</v>
      </c>
      <c r="D85" t="s">
        <v>3835</v>
      </c>
      <c r="E85" t="s">
        <v>309</v>
      </c>
      <c r="F85" t="s">
        <v>4903</v>
      </c>
      <c r="G85" t="s">
        <v>4904</v>
      </c>
      <c r="H85" t="s">
        <v>312</v>
      </c>
      <c r="I85" t="s">
        <v>765</v>
      </c>
      <c r="J85" t="s">
        <v>204</v>
      </c>
      <c r="K85" t="s">
        <v>204</v>
      </c>
      <c r="L85" s="109" t="s">
        <v>326</v>
      </c>
      <c r="M85" t="s">
        <v>450</v>
      </c>
      <c r="N85" t="s">
        <v>339</v>
      </c>
      <c r="O85" t="s">
        <v>4905</v>
      </c>
      <c r="P85" t="s">
        <v>1212</v>
      </c>
      <c r="Q85" t="s">
        <v>314</v>
      </c>
      <c r="R85" s="148" t="s">
        <v>889</v>
      </c>
      <c r="S85" s="157">
        <v>44315</v>
      </c>
      <c r="T85" s="141">
        <v>45657</v>
      </c>
      <c r="U85" s="131">
        <v>497</v>
      </c>
      <c r="V85" s="131">
        <v>1</v>
      </c>
      <c r="W85" s="131">
        <f t="shared" si="1"/>
        <v>0</v>
      </c>
      <c r="X85" s="131">
        <v>0</v>
      </c>
    </row>
    <row r="86" spans="1:26">
      <c r="A86" t="s">
        <v>1213</v>
      </c>
      <c r="B86" t="s">
        <v>1252</v>
      </c>
      <c r="C86" t="s">
        <v>4942</v>
      </c>
      <c r="D86" t="s">
        <v>4943</v>
      </c>
      <c r="E86" t="s">
        <v>80</v>
      </c>
      <c r="F86" t="s">
        <v>4942</v>
      </c>
      <c r="G86" t="s">
        <v>4944</v>
      </c>
      <c r="H86" t="s">
        <v>312</v>
      </c>
      <c r="I86" t="s">
        <v>765</v>
      </c>
      <c r="J86" t="s">
        <v>205</v>
      </c>
      <c r="K86" t="s">
        <v>238</v>
      </c>
      <c r="L86" s="109" t="s">
        <v>326</v>
      </c>
      <c r="M86" t="s">
        <v>541</v>
      </c>
      <c r="N86" t="s">
        <v>339</v>
      </c>
      <c r="O86" t="s">
        <v>4945</v>
      </c>
      <c r="P86" t="s">
        <v>1216</v>
      </c>
      <c r="Q86" t="s">
        <v>314</v>
      </c>
      <c r="R86" t="s">
        <v>889</v>
      </c>
      <c r="S86" s="157">
        <v>45611</v>
      </c>
      <c r="T86" s="141">
        <v>45657</v>
      </c>
      <c r="U86" s="131">
        <v>284.74</v>
      </c>
      <c r="V86" s="131">
        <v>3.7964000000000002</v>
      </c>
      <c r="W86" s="131">
        <f t="shared" si="1"/>
        <v>37571.77690813462</v>
      </c>
      <c r="X86" s="131">
        <v>406.14600000000002</v>
      </c>
      <c r="Y86" s="132">
        <v>5.7579999999999999E-2</v>
      </c>
      <c r="Z86" s="132">
        <v>1.74E-3</v>
      </c>
    </row>
    <row r="87" spans="1:26">
      <c r="A87" t="s">
        <v>1213</v>
      </c>
      <c r="B87" t="s">
        <v>1252</v>
      </c>
      <c r="C87" t="s">
        <v>4895</v>
      </c>
      <c r="D87" t="s">
        <v>4896</v>
      </c>
      <c r="E87" t="s">
        <v>309</v>
      </c>
      <c r="F87" t="s">
        <v>4906</v>
      </c>
      <c r="G87" t="s">
        <v>4907</v>
      </c>
      <c r="H87" t="s">
        <v>312</v>
      </c>
      <c r="I87" t="s">
        <v>765</v>
      </c>
      <c r="J87" t="s">
        <v>205</v>
      </c>
      <c r="K87" t="s">
        <v>204</v>
      </c>
      <c r="L87" s="109" t="s">
        <v>326</v>
      </c>
      <c r="M87" t="s">
        <v>541</v>
      </c>
      <c r="N87" t="s">
        <v>339</v>
      </c>
      <c r="O87" t="s">
        <v>4899</v>
      </c>
      <c r="P87" t="s">
        <v>1216</v>
      </c>
      <c r="Q87" t="s">
        <v>887</v>
      </c>
      <c r="R87" t="s">
        <v>889</v>
      </c>
      <c r="S87" s="157">
        <v>44834</v>
      </c>
      <c r="T87" s="141">
        <v>45657</v>
      </c>
      <c r="U87" s="131">
        <v>25089.64</v>
      </c>
      <c r="V87" s="131">
        <v>3.7964000000000002</v>
      </c>
      <c r="W87" s="131">
        <f t="shared" si="1"/>
        <v>63.18824625856363</v>
      </c>
      <c r="X87" s="131">
        <v>60.186999999999998</v>
      </c>
      <c r="Y87" s="132">
        <v>8.5299999999999994E-3</v>
      </c>
      <c r="Z87" s="132">
        <v>2.5999999999999998E-4</v>
      </c>
    </row>
    <row r="88" spans="1:26">
      <c r="A88" t="s">
        <v>1213</v>
      </c>
      <c r="B88" t="s">
        <v>1252</v>
      </c>
      <c r="C88" t="s">
        <v>4947</v>
      </c>
      <c r="D88" t="s">
        <v>4948</v>
      </c>
      <c r="E88" t="s">
        <v>80</v>
      </c>
      <c r="F88" t="s">
        <v>4947</v>
      </c>
      <c r="G88" t="s">
        <v>4949</v>
      </c>
      <c r="H88" t="s">
        <v>312</v>
      </c>
      <c r="I88" t="s">
        <v>765</v>
      </c>
      <c r="J88" t="s">
        <v>205</v>
      </c>
      <c r="K88" t="s">
        <v>281</v>
      </c>
      <c r="L88" s="109" t="s">
        <v>326</v>
      </c>
      <c r="M88" t="s">
        <v>465</v>
      </c>
      <c r="N88" t="s">
        <v>339</v>
      </c>
      <c r="O88" t="s">
        <v>4950</v>
      </c>
      <c r="P88" t="s">
        <v>1216</v>
      </c>
      <c r="Q88" t="s">
        <v>314</v>
      </c>
      <c r="R88" t="s">
        <v>889</v>
      </c>
      <c r="S88" s="157">
        <v>45473</v>
      </c>
      <c r="T88" s="141">
        <v>45657</v>
      </c>
      <c r="U88" s="131">
        <v>129931</v>
      </c>
      <c r="V88" s="131">
        <v>3.7964000000000002</v>
      </c>
      <c r="W88" s="131">
        <f t="shared" si="1"/>
        <v>3.5475496752257301</v>
      </c>
      <c r="X88" s="131">
        <v>17.498999999999999</v>
      </c>
      <c r="Y88" s="132">
        <v>2.48E-3</v>
      </c>
      <c r="Z88" s="132">
        <v>8.0000000000000007E-5</v>
      </c>
    </row>
    <row r="89" spans="1:26">
      <c r="A89" t="s">
        <v>1213</v>
      </c>
      <c r="B89" t="s">
        <v>1253</v>
      </c>
      <c r="C89" t="s">
        <v>3413</v>
      </c>
      <c r="D89" t="s">
        <v>3414</v>
      </c>
      <c r="E89" t="s">
        <v>80</v>
      </c>
      <c r="F89" t="s">
        <v>4889</v>
      </c>
      <c r="G89" t="s">
        <v>4890</v>
      </c>
      <c r="H89" t="s">
        <v>312</v>
      </c>
      <c r="I89" t="s">
        <v>765</v>
      </c>
      <c r="J89" t="s">
        <v>204</v>
      </c>
      <c r="K89" t="s">
        <v>238</v>
      </c>
      <c r="L89" s="109" t="s">
        <v>326</v>
      </c>
      <c r="M89" t="s">
        <v>464</v>
      </c>
      <c r="N89" t="s">
        <v>339</v>
      </c>
      <c r="O89" t="s">
        <v>4891</v>
      </c>
      <c r="P89" t="s">
        <v>1212</v>
      </c>
      <c r="Q89" t="s">
        <v>314</v>
      </c>
      <c r="R89" t="s">
        <v>889</v>
      </c>
      <c r="S89" t="s">
        <v>4891</v>
      </c>
      <c r="T89" s="141">
        <v>45657</v>
      </c>
      <c r="U89" s="131">
        <v>10.039999999999999</v>
      </c>
      <c r="V89" s="131">
        <v>1</v>
      </c>
      <c r="W89" s="131">
        <f t="shared" si="1"/>
        <v>11255119.521912351</v>
      </c>
      <c r="X89" s="131">
        <v>1130.0139999999999</v>
      </c>
      <c r="Y89" s="132">
        <v>0.21071000000000001</v>
      </c>
      <c r="Z89" s="132">
        <v>5.9199999999999999E-3</v>
      </c>
    </row>
    <row r="90" spans="1:26">
      <c r="A90" t="s">
        <v>1213</v>
      </c>
      <c r="B90" t="s">
        <v>1253</v>
      </c>
      <c r="C90" t="s">
        <v>3413</v>
      </c>
      <c r="D90" t="s">
        <v>3414</v>
      </c>
      <c r="E90" t="s">
        <v>80</v>
      </c>
      <c r="F90" t="s">
        <v>4892</v>
      </c>
      <c r="G90" t="s">
        <v>4893</v>
      </c>
      <c r="H90" t="s">
        <v>312</v>
      </c>
      <c r="I90" t="s">
        <v>765</v>
      </c>
      <c r="J90" t="s">
        <v>204</v>
      </c>
      <c r="K90" t="s">
        <v>238</v>
      </c>
      <c r="L90" s="109" t="s">
        <v>326</v>
      </c>
      <c r="M90" t="s">
        <v>464</v>
      </c>
      <c r="N90" t="s">
        <v>339</v>
      </c>
      <c r="O90" t="s">
        <v>4894</v>
      </c>
      <c r="P90" t="s">
        <v>1212</v>
      </c>
      <c r="Q90" t="s">
        <v>314</v>
      </c>
      <c r="R90" t="s">
        <v>889</v>
      </c>
      <c r="S90" t="s">
        <v>4894</v>
      </c>
      <c r="T90" s="141">
        <v>45657</v>
      </c>
      <c r="U90" s="131">
        <v>691271.5</v>
      </c>
      <c r="V90" s="131">
        <v>1</v>
      </c>
      <c r="W90" s="131">
        <f t="shared" si="1"/>
        <v>100.00007233048085</v>
      </c>
      <c r="X90" s="131">
        <v>691.27200000000005</v>
      </c>
      <c r="Y90" s="132">
        <v>0.12889999999999999</v>
      </c>
      <c r="Z90" s="132">
        <v>3.62E-3</v>
      </c>
    </row>
    <row r="91" spans="1:26">
      <c r="A91" t="s">
        <v>1213</v>
      </c>
      <c r="B91" t="s">
        <v>1253</v>
      </c>
      <c r="C91" t="s">
        <v>4913</v>
      </c>
      <c r="D91" t="s">
        <v>4914</v>
      </c>
      <c r="E91" t="s">
        <v>309</v>
      </c>
      <c r="F91" t="s">
        <v>4915</v>
      </c>
      <c r="G91" t="s">
        <v>4916</v>
      </c>
      <c r="H91" t="s">
        <v>312</v>
      </c>
      <c r="I91" t="s">
        <v>765</v>
      </c>
      <c r="J91" t="s">
        <v>204</v>
      </c>
      <c r="K91" t="s">
        <v>204</v>
      </c>
      <c r="L91" s="109" t="s">
        <v>326</v>
      </c>
      <c r="M91" t="s">
        <v>464</v>
      </c>
      <c r="N91" t="s">
        <v>339</v>
      </c>
      <c r="O91" t="s">
        <v>4917</v>
      </c>
      <c r="P91" t="s">
        <v>1212</v>
      </c>
      <c r="Q91" t="s">
        <v>314</v>
      </c>
      <c r="R91" t="s">
        <v>889</v>
      </c>
      <c r="S91" s="157">
        <v>45291</v>
      </c>
      <c r="T91" s="141">
        <v>45657</v>
      </c>
      <c r="U91" s="131">
        <v>31.08</v>
      </c>
      <c r="V91" s="131">
        <v>1</v>
      </c>
      <c r="W91" s="131">
        <f t="shared" si="1"/>
        <v>1895086.8725868729</v>
      </c>
      <c r="X91" s="131">
        <v>588.99300000000005</v>
      </c>
      <c r="Y91" s="132">
        <v>0.10983</v>
      </c>
      <c r="Z91" s="132">
        <v>3.0899999999999999E-3</v>
      </c>
    </row>
    <row r="92" spans="1:26">
      <c r="A92" t="s">
        <v>1213</v>
      </c>
      <c r="B92" t="s">
        <v>1253</v>
      </c>
      <c r="C92" t="s">
        <v>4918</v>
      </c>
      <c r="D92" t="s">
        <v>4919</v>
      </c>
      <c r="E92" t="s">
        <v>309</v>
      </c>
      <c r="F92" t="s">
        <v>4920</v>
      </c>
      <c r="G92" t="s">
        <v>4921</v>
      </c>
      <c r="H92" t="s">
        <v>312</v>
      </c>
      <c r="I92" t="s">
        <v>765</v>
      </c>
      <c r="J92" t="s">
        <v>204</v>
      </c>
      <c r="K92" t="s">
        <v>204</v>
      </c>
      <c r="L92" s="109" t="s">
        <v>326</v>
      </c>
      <c r="M92" t="s">
        <v>478</v>
      </c>
      <c r="N92" t="s">
        <v>339</v>
      </c>
      <c r="O92" t="s">
        <v>4922</v>
      </c>
      <c r="P92" t="s">
        <v>1215</v>
      </c>
      <c r="Q92" t="s">
        <v>887</v>
      </c>
      <c r="R92" t="s">
        <v>889</v>
      </c>
      <c r="S92" t="s">
        <v>5333</v>
      </c>
      <c r="T92" s="141">
        <v>45657</v>
      </c>
      <c r="U92" s="131">
        <v>47093.83</v>
      </c>
      <c r="V92" s="131">
        <v>3.6469999999999998</v>
      </c>
      <c r="W92" s="131">
        <f t="shared" si="1"/>
        <v>333.97379852139522</v>
      </c>
      <c r="X92" s="131">
        <v>573.60400000000004</v>
      </c>
      <c r="Y92" s="132">
        <v>0.10696</v>
      </c>
      <c r="Z92" s="132">
        <v>3.0100000000000001E-3</v>
      </c>
    </row>
    <row r="93" spans="1:26">
      <c r="A93" t="s">
        <v>1213</v>
      </c>
      <c r="B93" t="s">
        <v>1253</v>
      </c>
      <c r="C93" t="s">
        <v>4924</v>
      </c>
      <c r="D93" t="s">
        <v>4925</v>
      </c>
      <c r="E93" t="s">
        <v>309</v>
      </c>
      <c r="F93" t="s">
        <v>4926</v>
      </c>
      <c r="G93" t="s">
        <v>4927</v>
      </c>
      <c r="H93" t="s">
        <v>312</v>
      </c>
      <c r="I93" t="s">
        <v>765</v>
      </c>
      <c r="J93" t="s">
        <v>204</v>
      </c>
      <c r="K93" t="s">
        <v>204</v>
      </c>
      <c r="L93" s="109" t="s">
        <v>326</v>
      </c>
      <c r="M93" t="s">
        <v>446</v>
      </c>
      <c r="N93" t="s">
        <v>339</v>
      </c>
      <c r="O93" t="s">
        <v>4928</v>
      </c>
      <c r="P93" t="s">
        <v>1215</v>
      </c>
      <c r="Q93" t="s">
        <v>887</v>
      </c>
      <c r="R93" t="s">
        <v>889</v>
      </c>
      <c r="S93" s="157">
        <v>45644</v>
      </c>
      <c r="T93" s="141">
        <v>45657</v>
      </c>
      <c r="U93" s="131">
        <v>26498.57</v>
      </c>
      <c r="V93" s="131">
        <v>3.6469999999999998</v>
      </c>
      <c r="W93" s="131">
        <f t="shared" si="1"/>
        <v>500.61524658302909</v>
      </c>
      <c r="X93" s="131">
        <v>483.79599999999999</v>
      </c>
      <c r="Y93" s="132">
        <v>9.0209999999999999E-2</v>
      </c>
      <c r="Z93" s="132">
        <v>2.5400000000000002E-3</v>
      </c>
    </row>
    <row r="94" spans="1:26">
      <c r="A94" t="s">
        <v>1213</v>
      </c>
      <c r="B94" t="s">
        <v>1253</v>
      </c>
      <c r="C94" t="s">
        <v>4929</v>
      </c>
      <c r="D94" t="s">
        <v>4930</v>
      </c>
      <c r="E94" t="s">
        <v>309</v>
      </c>
      <c r="F94" t="s">
        <v>4931</v>
      </c>
      <c r="G94" t="s">
        <v>4932</v>
      </c>
      <c r="H94" t="s">
        <v>312</v>
      </c>
      <c r="I94" t="s">
        <v>765</v>
      </c>
      <c r="J94" t="s">
        <v>204</v>
      </c>
      <c r="K94" t="s">
        <v>204</v>
      </c>
      <c r="L94" s="109" t="s">
        <v>326</v>
      </c>
      <c r="M94" t="s">
        <v>462</v>
      </c>
      <c r="N94" t="s">
        <v>339</v>
      </c>
      <c r="O94" t="s">
        <v>4933</v>
      </c>
      <c r="P94" t="s">
        <v>1215</v>
      </c>
      <c r="Q94" t="s">
        <v>314</v>
      </c>
      <c r="R94" t="s">
        <v>889</v>
      </c>
      <c r="S94" t="s">
        <v>4934</v>
      </c>
      <c r="T94" s="141">
        <v>45657</v>
      </c>
      <c r="U94" s="131">
        <v>189</v>
      </c>
      <c r="V94" s="131">
        <v>3.6469999999999998</v>
      </c>
      <c r="W94" s="131">
        <f t="shared" si="1"/>
        <v>70148.400584375355</v>
      </c>
      <c r="X94" s="131">
        <v>483.52100000000002</v>
      </c>
      <c r="Y94" s="132">
        <v>9.0160000000000004E-2</v>
      </c>
      <c r="Z94" s="132">
        <v>2.5300000000000001E-3</v>
      </c>
    </row>
    <row r="95" spans="1:26">
      <c r="A95" t="s">
        <v>1213</v>
      </c>
      <c r="B95" t="s">
        <v>1253</v>
      </c>
      <c r="C95" t="s">
        <v>4935</v>
      </c>
      <c r="D95" t="s">
        <v>4936</v>
      </c>
      <c r="E95" t="s">
        <v>309</v>
      </c>
      <c r="F95" t="s">
        <v>4935</v>
      </c>
      <c r="G95" t="s">
        <v>4937</v>
      </c>
      <c r="H95" t="s">
        <v>312</v>
      </c>
      <c r="I95" t="s">
        <v>765</v>
      </c>
      <c r="J95" t="s">
        <v>204</v>
      </c>
      <c r="K95" t="s">
        <v>204</v>
      </c>
      <c r="L95" s="109" t="s">
        <v>326</v>
      </c>
      <c r="M95" t="s">
        <v>464</v>
      </c>
      <c r="N95" t="s">
        <v>339</v>
      </c>
      <c r="O95" t="s">
        <v>4938</v>
      </c>
      <c r="P95" t="s">
        <v>1212</v>
      </c>
      <c r="Q95" t="s">
        <v>887</v>
      </c>
      <c r="R95" t="s">
        <v>889</v>
      </c>
      <c r="S95" s="157">
        <v>45473</v>
      </c>
      <c r="T95" s="141">
        <v>45657</v>
      </c>
      <c r="U95" s="131">
        <v>6868</v>
      </c>
      <c r="V95" s="131">
        <v>1</v>
      </c>
      <c r="W95" s="131">
        <f t="shared" si="1"/>
        <v>5588.2498543972042</v>
      </c>
      <c r="X95" s="131">
        <v>383.80099999999999</v>
      </c>
      <c r="Y95" s="132">
        <v>7.1569999999999995E-2</v>
      </c>
      <c r="Z95" s="132">
        <v>2.0100000000000001E-3</v>
      </c>
    </row>
    <row r="96" spans="1:26">
      <c r="A96" t="s">
        <v>1213</v>
      </c>
      <c r="B96" t="s">
        <v>1253</v>
      </c>
      <c r="C96" t="s">
        <v>3413</v>
      </c>
      <c r="D96" t="s">
        <v>3414</v>
      </c>
      <c r="E96" t="s">
        <v>80</v>
      </c>
      <c r="F96" t="s">
        <v>4901</v>
      </c>
      <c r="G96" t="s">
        <v>4902</v>
      </c>
      <c r="H96" t="s">
        <v>312</v>
      </c>
      <c r="I96" t="s">
        <v>765</v>
      </c>
      <c r="J96" t="s">
        <v>204</v>
      </c>
      <c r="K96" t="s">
        <v>238</v>
      </c>
      <c r="L96" s="109" t="s">
        <v>326</v>
      </c>
      <c r="M96" t="s">
        <v>464</v>
      </c>
      <c r="N96" t="s">
        <v>339</v>
      </c>
      <c r="O96" t="s">
        <v>4891</v>
      </c>
      <c r="P96" t="s">
        <v>1212</v>
      </c>
      <c r="Q96" t="s">
        <v>314</v>
      </c>
      <c r="R96" t="s">
        <v>889</v>
      </c>
      <c r="S96" t="s">
        <v>4891</v>
      </c>
      <c r="T96" s="141">
        <v>45657</v>
      </c>
      <c r="U96" s="131">
        <v>239662</v>
      </c>
      <c r="V96" s="131">
        <v>1</v>
      </c>
      <c r="W96" s="131">
        <f t="shared" si="1"/>
        <v>100</v>
      </c>
      <c r="X96" s="131">
        <v>239.66200000000001</v>
      </c>
      <c r="Y96" s="132">
        <v>4.4690000000000001E-2</v>
      </c>
      <c r="Z96" s="132">
        <v>1.2600000000000001E-3</v>
      </c>
    </row>
    <row r="97" spans="1:26">
      <c r="A97" t="s">
        <v>1213</v>
      </c>
      <c r="B97" t="s">
        <v>1253</v>
      </c>
      <c r="C97" t="s">
        <v>4929</v>
      </c>
      <c r="D97" t="s">
        <v>4930</v>
      </c>
      <c r="E97" t="s">
        <v>309</v>
      </c>
      <c r="F97" t="s">
        <v>4939</v>
      </c>
      <c r="G97" t="s">
        <v>4940</v>
      </c>
      <c r="H97" t="s">
        <v>312</v>
      </c>
      <c r="I97" t="s">
        <v>765</v>
      </c>
      <c r="J97" t="s">
        <v>204</v>
      </c>
      <c r="K97" t="s">
        <v>204</v>
      </c>
      <c r="L97" s="109" t="s">
        <v>326</v>
      </c>
      <c r="M97" t="s">
        <v>462</v>
      </c>
      <c r="N97" t="s">
        <v>339</v>
      </c>
      <c r="O97" t="s">
        <v>4941</v>
      </c>
      <c r="P97" t="s">
        <v>1215</v>
      </c>
      <c r="Q97" t="s">
        <v>314</v>
      </c>
      <c r="R97" t="s">
        <v>889</v>
      </c>
      <c r="S97" t="s">
        <v>4934</v>
      </c>
      <c r="T97" s="141">
        <v>45657</v>
      </c>
      <c r="U97" s="131">
        <v>82</v>
      </c>
      <c r="V97" s="131">
        <v>3.6469999999999998</v>
      </c>
      <c r="W97" s="131">
        <f t="shared" si="1"/>
        <v>73409.484574692193</v>
      </c>
      <c r="X97" s="131">
        <v>219.53399999999999</v>
      </c>
      <c r="Y97" s="132">
        <v>4.0939999999999997E-2</v>
      </c>
      <c r="Z97" s="132">
        <v>1.15E-3</v>
      </c>
    </row>
    <row r="98" spans="1:26">
      <c r="A98" t="s">
        <v>1213</v>
      </c>
      <c r="B98" t="s">
        <v>1253</v>
      </c>
      <c r="C98" t="s">
        <v>4895</v>
      </c>
      <c r="D98" t="s">
        <v>4896</v>
      </c>
      <c r="E98" t="s">
        <v>309</v>
      </c>
      <c r="F98" t="s">
        <v>4897</v>
      </c>
      <c r="G98" t="s">
        <v>4898</v>
      </c>
      <c r="H98" t="s">
        <v>312</v>
      </c>
      <c r="I98" t="s">
        <v>765</v>
      </c>
      <c r="J98" t="s">
        <v>204</v>
      </c>
      <c r="K98" t="s">
        <v>204</v>
      </c>
      <c r="L98" s="109" t="s">
        <v>326</v>
      </c>
      <c r="M98" t="s">
        <v>461</v>
      </c>
      <c r="N98" t="s">
        <v>339</v>
      </c>
      <c r="O98" t="s">
        <v>4899</v>
      </c>
      <c r="P98" t="s">
        <v>1212</v>
      </c>
      <c r="Q98" t="s">
        <v>887</v>
      </c>
      <c r="R98" t="s">
        <v>889</v>
      </c>
      <c r="S98" s="157">
        <v>45473</v>
      </c>
      <c r="T98" s="141">
        <v>45657</v>
      </c>
      <c r="U98" s="131">
        <v>3</v>
      </c>
      <c r="V98" s="131">
        <v>1</v>
      </c>
      <c r="W98" s="131">
        <f t="shared" si="1"/>
        <v>7094033.333333333</v>
      </c>
      <c r="X98" s="131">
        <v>212.821</v>
      </c>
      <c r="Y98" s="132">
        <v>3.968E-2</v>
      </c>
      <c r="Z98" s="132">
        <v>1.1199999999999999E-3</v>
      </c>
    </row>
    <row r="99" spans="1:26">
      <c r="A99" t="s">
        <v>1213</v>
      </c>
      <c r="B99" t="s">
        <v>1253</v>
      </c>
      <c r="C99" t="s">
        <v>3834</v>
      </c>
      <c r="D99" t="s">
        <v>3835</v>
      </c>
      <c r="E99" t="s">
        <v>309</v>
      </c>
      <c r="F99" t="s">
        <v>4903</v>
      </c>
      <c r="G99" t="s">
        <v>4904</v>
      </c>
      <c r="H99" t="s">
        <v>312</v>
      </c>
      <c r="I99" t="s">
        <v>765</v>
      </c>
      <c r="J99" t="s">
        <v>204</v>
      </c>
      <c r="K99" t="s">
        <v>204</v>
      </c>
      <c r="L99" s="109" t="s">
        <v>326</v>
      </c>
      <c r="M99" t="s">
        <v>450</v>
      </c>
      <c r="N99" t="s">
        <v>339</v>
      </c>
      <c r="O99" t="s">
        <v>4905</v>
      </c>
      <c r="P99" t="s">
        <v>1212</v>
      </c>
      <c r="Q99" t="s">
        <v>314</v>
      </c>
      <c r="R99" s="148" t="s">
        <v>889</v>
      </c>
      <c r="S99" s="157">
        <v>44315</v>
      </c>
      <c r="T99" s="141">
        <v>45657</v>
      </c>
      <c r="U99" s="131">
        <v>165</v>
      </c>
      <c r="V99" s="131">
        <v>1</v>
      </c>
      <c r="W99" s="131">
        <f t="shared" si="1"/>
        <v>0</v>
      </c>
      <c r="X99" s="131">
        <v>0</v>
      </c>
    </row>
    <row r="100" spans="1:26">
      <c r="A100" t="s">
        <v>1213</v>
      </c>
      <c r="B100" t="s">
        <v>1253</v>
      </c>
      <c r="C100" t="s">
        <v>4942</v>
      </c>
      <c r="D100" t="s">
        <v>4943</v>
      </c>
      <c r="E100" t="s">
        <v>80</v>
      </c>
      <c r="F100" t="s">
        <v>4942</v>
      </c>
      <c r="G100" t="s">
        <v>4944</v>
      </c>
      <c r="H100" t="s">
        <v>312</v>
      </c>
      <c r="I100" t="s">
        <v>765</v>
      </c>
      <c r="J100" t="s">
        <v>205</v>
      </c>
      <c r="K100" t="s">
        <v>238</v>
      </c>
      <c r="L100" s="109" t="s">
        <v>326</v>
      </c>
      <c r="M100" t="s">
        <v>541</v>
      </c>
      <c r="N100" t="s">
        <v>339</v>
      </c>
      <c r="O100" t="s">
        <v>4945</v>
      </c>
      <c r="P100" t="s">
        <v>1216</v>
      </c>
      <c r="Q100" t="s">
        <v>314</v>
      </c>
      <c r="R100" t="s">
        <v>889</v>
      </c>
      <c r="S100" s="157">
        <v>45611</v>
      </c>
      <c r="T100" s="141">
        <v>45657</v>
      </c>
      <c r="U100" s="131">
        <v>205.51</v>
      </c>
      <c r="V100" s="131">
        <v>3.7964000000000002</v>
      </c>
      <c r="W100" s="131">
        <f t="shared" si="1"/>
        <v>37571.864883291368</v>
      </c>
      <c r="X100" s="131">
        <v>293.13499999999999</v>
      </c>
      <c r="Y100" s="132">
        <v>5.466E-2</v>
      </c>
      <c r="Z100" s="132">
        <v>1.5399999999999999E-3</v>
      </c>
    </row>
    <row r="101" spans="1:26">
      <c r="A101" t="s">
        <v>1213</v>
      </c>
      <c r="B101" t="s">
        <v>1253</v>
      </c>
      <c r="C101" t="s">
        <v>4895</v>
      </c>
      <c r="D101" t="s">
        <v>4896</v>
      </c>
      <c r="E101" t="s">
        <v>309</v>
      </c>
      <c r="F101" t="s">
        <v>4906</v>
      </c>
      <c r="G101" t="s">
        <v>4907</v>
      </c>
      <c r="H101" t="s">
        <v>312</v>
      </c>
      <c r="I101" t="s">
        <v>765</v>
      </c>
      <c r="J101" t="s">
        <v>205</v>
      </c>
      <c r="K101" t="s">
        <v>204</v>
      </c>
      <c r="L101" s="109" t="s">
        <v>326</v>
      </c>
      <c r="M101" t="s">
        <v>541</v>
      </c>
      <c r="N101" t="s">
        <v>339</v>
      </c>
      <c r="O101" t="s">
        <v>4899</v>
      </c>
      <c r="P101" t="s">
        <v>1216</v>
      </c>
      <c r="Q101" t="s">
        <v>887</v>
      </c>
      <c r="R101" t="s">
        <v>889</v>
      </c>
      <c r="S101" s="157">
        <v>44834</v>
      </c>
      <c r="T101" s="141">
        <v>45657</v>
      </c>
      <c r="U101" s="131">
        <v>20561.63</v>
      </c>
      <c r="V101" s="131">
        <v>3.7964000000000002</v>
      </c>
      <c r="W101" s="131">
        <f t="shared" si="1"/>
        <v>63.188433554298676</v>
      </c>
      <c r="X101" s="131">
        <v>49.325000000000003</v>
      </c>
      <c r="Y101" s="132">
        <v>9.1999999999999998E-3</v>
      </c>
      <c r="Z101" s="132">
        <v>2.5999999999999998E-4</v>
      </c>
    </row>
    <row r="102" spans="1:26">
      <c r="A102" t="s">
        <v>1213</v>
      </c>
      <c r="B102" t="s">
        <v>1253</v>
      </c>
      <c r="C102" t="s">
        <v>4947</v>
      </c>
      <c r="D102" t="s">
        <v>4948</v>
      </c>
      <c r="E102" t="s">
        <v>80</v>
      </c>
      <c r="F102" t="s">
        <v>4947</v>
      </c>
      <c r="G102" t="s">
        <v>4949</v>
      </c>
      <c r="H102" t="s">
        <v>312</v>
      </c>
      <c r="I102" t="s">
        <v>765</v>
      </c>
      <c r="J102" t="s">
        <v>205</v>
      </c>
      <c r="K102" t="s">
        <v>281</v>
      </c>
      <c r="L102" s="109" t="s">
        <v>326</v>
      </c>
      <c r="M102" t="s">
        <v>465</v>
      </c>
      <c r="N102" t="s">
        <v>339</v>
      </c>
      <c r="O102" t="s">
        <v>4950</v>
      </c>
      <c r="P102" t="s">
        <v>1216</v>
      </c>
      <c r="Q102" t="s">
        <v>314</v>
      </c>
      <c r="R102" t="s">
        <v>889</v>
      </c>
      <c r="S102" s="157">
        <v>45473</v>
      </c>
      <c r="T102" s="141">
        <v>45657</v>
      </c>
      <c r="U102" s="131">
        <v>98682</v>
      </c>
      <c r="V102" s="131">
        <v>3.7964000000000002</v>
      </c>
      <c r="W102" s="131">
        <f t="shared" si="1"/>
        <v>3.5474401201236581</v>
      </c>
      <c r="X102" s="131">
        <v>13.29</v>
      </c>
      <c r="Y102" s="132">
        <v>2.48E-3</v>
      </c>
      <c r="Z102" s="132">
        <v>6.9999999999999994E-5</v>
      </c>
    </row>
    <row r="103" spans="1:26">
      <c r="A103" t="s">
        <v>1213</v>
      </c>
      <c r="B103" t="s">
        <v>1257</v>
      </c>
      <c r="C103" t="s">
        <v>4913</v>
      </c>
      <c r="D103" t="s">
        <v>4914</v>
      </c>
      <c r="E103" t="s">
        <v>309</v>
      </c>
      <c r="F103" t="s">
        <v>4915</v>
      </c>
      <c r="G103" t="s">
        <v>4916</v>
      </c>
      <c r="H103" t="s">
        <v>312</v>
      </c>
      <c r="I103" t="s">
        <v>765</v>
      </c>
      <c r="J103" t="s">
        <v>204</v>
      </c>
      <c r="K103" t="s">
        <v>204</v>
      </c>
      <c r="L103" s="109" t="s">
        <v>326</v>
      </c>
      <c r="M103" t="s">
        <v>464</v>
      </c>
      <c r="N103" t="s">
        <v>339</v>
      </c>
      <c r="O103" t="s">
        <v>4917</v>
      </c>
      <c r="P103" t="s">
        <v>1212</v>
      </c>
      <c r="Q103" t="s">
        <v>314</v>
      </c>
      <c r="R103" t="s">
        <v>889</v>
      </c>
      <c r="S103" s="157">
        <v>45291</v>
      </c>
      <c r="T103" s="141">
        <v>45657</v>
      </c>
      <c r="U103" s="131">
        <v>99.59</v>
      </c>
      <c r="V103" s="131">
        <v>1</v>
      </c>
      <c r="W103" s="131">
        <f t="shared" si="1"/>
        <v>1895087.8602269301</v>
      </c>
      <c r="X103" s="131">
        <v>1887.318</v>
      </c>
      <c r="Y103" s="132">
        <v>0.18879000000000001</v>
      </c>
      <c r="Z103" s="132">
        <v>6.7099999999999998E-3</v>
      </c>
    </row>
    <row r="104" spans="1:26">
      <c r="A104" t="s">
        <v>1213</v>
      </c>
      <c r="B104" t="s">
        <v>1257</v>
      </c>
      <c r="C104" t="s">
        <v>4918</v>
      </c>
      <c r="D104" t="s">
        <v>4919</v>
      </c>
      <c r="E104" t="s">
        <v>309</v>
      </c>
      <c r="F104" t="s">
        <v>4920</v>
      </c>
      <c r="G104" t="s">
        <v>4921</v>
      </c>
      <c r="H104" t="s">
        <v>312</v>
      </c>
      <c r="I104" t="s">
        <v>765</v>
      </c>
      <c r="J104" t="s">
        <v>204</v>
      </c>
      <c r="K104" t="s">
        <v>204</v>
      </c>
      <c r="L104" s="109" t="s">
        <v>326</v>
      </c>
      <c r="M104" t="s">
        <v>478</v>
      </c>
      <c r="N104" t="s">
        <v>339</v>
      </c>
      <c r="O104" t="s">
        <v>4922</v>
      </c>
      <c r="P104" t="s">
        <v>1215</v>
      </c>
      <c r="Q104" t="s">
        <v>887</v>
      </c>
      <c r="R104" t="s">
        <v>889</v>
      </c>
      <c r="S104" t="s">
        <v>5333</v>
      </c>
      <c r="T104" s="141">
        <v>45657</v>
      </c>
      <c r="U104" s="131">
        <v>138513.19</v>
      </c>
      <c r="V104" s="131">
        <v>3.6469999999999998</v>
      </c>
      <c r="W104" s="131">
        <f t="shared" si="1"/>
        <v>333.9737909267979</v>
      </c>
      <c r="X104" s="131">
        <v>1687.0940000000001</v>
      </c>
      <c r="Y104" s="132">
        <v>0.16875999999999999</v>
      </c>
      <c r="Z104" s="132">
        <v>6.0000000000000001E-3</v>
      </c>
    </row>
    <row r="105" spans="1:26">
      <c r="A105" t="s">
        <v>1213</v>
      </c>
      <c r="B105" t="s">
        <v>1257</v>
      </c>
      <c r="C105" t="s">
        <v>4924</v>
      </c>
      <c r="D105" t="s">
        <v>4925</v>
      </c>
      <c r="E105" t="s">
        <v>309</v>
      </c>
      <c r="F105" t="s">
        <v>4926</v>
      </c>
      <c r="G105" t="s">
        <v>4927</v>
      </c>
      <c r="H105" t="s">
        <v>312</v>
      </c>
      <c r="I105" t="s">
        <v>765</v>
      </c>
      <c r="J105" t="s">
        <v>204</v>
      </c>
      <c r="K105" t="s">
        <v>204</v>
      </c>
      <c r="L105" s="109" t="s">
        <v>326</v>
      </c>
      <c r="M105" t="s">
        <v>446</v>
      </c>
      <c r="N105" t="s">
        <v>339</v>
      </c>
      <c r="O105" t="s">
        <v>4928</v>
      </c>
      <c r="P105" t="s">
        <v>1215</v>
      </c>
      <c r="Q105" t="s">
        <v>887</v>
      </c>
      <c r="R105" t="s">
        <v>889</v>
      </c>
      <c r="S105" s="157">
        <v>45644</v>
      </c>
      <c r="T105" s="141">
        <v>45657</v>
      </c>
      <c r="U105" s="131">
        <v>85908.9</v>
      </c>
      <c r="V105" s="131">
        <v>3.6469999999999998</v>
      </c>
      <c r="W105" s="131">
        <f t="shared" si="1"/>
        <v>500.61575116921608</v>
      </c>
      <c r="X105" s="131">
        <v>1568.4780000000001</v>
      </c>
      <c r="Y105" s="132">
        <v>0.15689</v>
      </c>
      <c r="Z105" s="132">
        <v>5.5700000000000003E-3</v>
      </c>
    </row>
    <row r="106" spans="1:26">
      <c r="A106" t="s">
        <v>1213</v>
      </c>
      <c r="B106" t="s">
        <v>1257</v>
      </c>
      <c r="C106" t="s">
        <v>4929</v>
      </c>
      <c r="D106" t="s">
        <v>4930</v>
      </c>
      <c r="E106" t="s">
        <v>309</v>
      </c>
      <c r="F106" t="s">
        <v>4931</v>
      </c>
      <c r="G106" t="s">
        <v>4932</v>
      </c>
      <c r="H106" t="s">
        <v>312</v>
      </c>
      <c r="I106" t="s">
        <v>765</v>
      </c>
      <c r="J106" t="s">
        <v>204</v>
      </c>
      <c r="K106" t="s">
        <v>204</v>
      </c>
      <c r="L106" s="109" t="s">
        <v>326</v>
      </c>
      <c r="M106" t="s">
        <v>462</v>
      </c>
      <c r="N106" t="s">
        <v>339</v>
      </c>
      <c r="O106" t="s">
        <v>4933</v>
      </c>
      <c r="P106" t="s">
        <v>1215</v>
      </c>
      <c r="Q106" t="s">
        <v>314</v>
      </c>
      <c r="R106" t="s">
        <v>889</v>
      </c>
      <c r="S106" t="s">
        <v>4934</v>
      </c>
      <c r="T106" s="141">
        <v>45657</v>
      </c>
      <c r="U106" s="131">
        <v>555</v>
      </c>
      <c r="V106" s="131">
        <v>3.6469999999999998</v>
      </c>
      <c r="W106" s="131">
        <f t="shared" si="1"/>
        <v>70148.437442103474</v>
      </c>
      <c r="X106" s="131">
        <v>1419.864</v>
      </c>
      <c r="Y106" s="132">
        <v>0.14202999999999999</v>
      </c>
      <c r="Z106" s="132">
        <v>5.0499999999999998E-3</v>
      </c>
    </row>
    <row r="107" spans="1:26">
      <c r="A107" t="s">
        <v>1213</v>
      </c>
      <c r="B107" t="s">
        <v>1257</v>
      </c>
      <c r="C107" t="s">
        <v>4935</v>
      </c>
      <c r="D107" t="s">
        <v>4936</v>
      </c>
      <c r="E107" t="s">
        <v>309</v>
      </c>
      <c r="F107" t="s">
        <v>4935</v>
      </c>
      <c r="G107" t="s">
        <v>4937</v>
      </c>
      <c r="H107" t="s">
        <v>312</v>
      </c>
      <c r="I107" t="s">
        <v>765</v>
      </c>
      <c r="J107" t="s">
        <v>204</v>
      </c>
      <c r="K107" t="s">
        <v>204</v>
      </c>
      <c r="L107" s="109" t="s">
        <v>326</v>
      </c>
      <c r="M107" t="s">
        <v>464</v>
      </c>
      <c r="N107" t="s">
        <v>339</v>
      </c>
      <c r="O107" t="s">
        <v>4938</v>
      </c>
      <c r="P107" t="s">
        <v>1212</v>
      </c>
      <c r="Q107" t="s">
        <v>887</v>
      </c>
      <c r="R107" t="s">
        <v>889</v>
      </c>
      <c r="S107" s="157">
        <v>45473</v>
      </c>
      <c r="T107" s="141">
        <v>45657</v>
      </c>
      <c r="U107" s="131">
        <v>19509</v>
      </c>
      <c r="V107" s="131">
        <v>1</v>
      </c>
      <c r="W107" s="131">
        <f t="shared" si="1"/>
        <v>5588.246450356246</v>
      </c>
      <c r="X107" s="131">
        <v>1090.211</v>
      </c>
      <c r="Y107" s="132">
        <v>0.10904999999999999</v>
      </c>
      <c r="Z107" s="132">
        <v>3.8700000000000002E-3</v>
      </c>
    </row>
    <row r="108" spans="1:26">
      <c r="A108" t="s">
        <v>1213</v>
      </c>
      <c r="B108" t="s">
        <v>1257</v>
      </c>
      <c r="C108" t="s">
        <v>4929</v>
      </c>
      <c r="D108" t="s">
        <v>4930</v>
      </c>
      <c r="E108" t="s">
        <v>309</v>
      </c>
      <c r="F108" t="s">
        <v>4939</v>
      </c>
      <c r="G108" t="s">
        <v>4940</v>
      </c>
      <c r="H108" t="s">
        <v>312</v>
      </c>
      <c r="I108" t="s">
        <v>765</v>
      </c>
      <c r="J108" t="s">
        <v>204</v>
      </c>
      <c r="K108" t="s">
        <v>204</v>
      </c>
      <c r="L108" s="109" t="s">
        <v>326</v>
      </c>
      <c r="M108" t="s">
        <v>462</v>
      </c>
      <c r="N108" t="s">
        <v>339</v>
      </c>
      <c r="O108" t="s">
        <v>4941</v>
      </c>
      <c r="P108" t="s">
        <v>1215</v>
      </c>
      <c r="Q108" t="s">
        <v>314</v>
      </c>
      <c r="R108" t="s">
        <v>889</v>
      </c>
      <c r="S108" t="s">
        <v>4934</v>
      </c>
      <c r="T108" s="141">
        <v>45657</v>
      </c>
      <c r="U108" s="131">
        <v>243</v>
      </c>
      <c r="V108" s="131">
        <v>3.6469999999999998</v>
      </c>
      <c r="W108" s="131">
        <f t="shared" si="1"/>
        <v>73409.454300902376</v>
      </c>
      <c r="X108" s="131">
        <v>650.57000000000005</v>
      </c>
      <c r="Y108" s="132">
        <v>6.5079999999999999E-2</v>
      </c>
      <c r="Z108" s="132">
        <v>2.31E-3</v>
      </c>
    </row>
    <row r="109" spans="1:26">
      <c r="A109" t="s">
        <v>1213</v>
      </c>
      <c r="B109" t="s">
        <v>1257</v>
      </c>
      <c r="C109" t="s">
        <v>3413</v>
      </c>
      <c r="D109" t="s">
        <v>3414</v>
      </c>
      <c r="E109" t="s">
        <v>80</v>
      </c>
      <c r="F109" t="s">
        <v>4889</v>
      </c>
      <c r="G109" t="s">
        <v>4890</v>
      </c>
      <c r="H109" t="s">
        <v>312</v>
      </c>
      <c r="I109" t="s">
        <v>765</v>
      </c>
      <c r="J109" t="s">
        <v>204</v>
      </c>
      <c r="K109" t="s">
        <v>238</v>
      </c>
      <c r="L109" s="109" t="s">
        <v>326</v>
      </c>
      <c r="M109" t="s">
        <v>464</v>
      </c>
      <c r="N109" t="s">
        <v>339</v>
      </c>
      <c r="O109" t="s">
        <v>4891</v>
      </c>
      <c r="P109" t="s">
        <v>1212</v>
      </c>
      <c r="Q109" t="s">
        <v>314</v>
      </c>
      <c r="R109" t="s">
        <v>889</v>
      </c>
      <c r="S109" t="s">
        <v>4891</v>
      </c>
      <c r="T109" s="141">
        <v>45657</v>
      </c>
      <c r="U109" s="131">
        <v>3.49</v>
      </c>
      <c r="V109" s="131">
        <v>1</v>
      </c>
      <c r="W109" s="131">
        <f t="shared" si="1"/>
        <v>11255128.939828081</v>
      </c>
      <c r="X109" s="131">
        <v>392.80399999999997</v>
      </c>
      <c r="Y109" s="132">
        <v>3.9289999999999999E-2</v>
      </c>
      <c r="Z109" s="132">
        <v>1.4E-3</v>
      </c>
    </row>
    <row r="110" spans="1:26">
      <c r="A110" t="s">
        <v>1213</v>
      </c>
      <c r="B110" t="s">
        <v>1257</v>
      </c>
      <c r="C110" t="s">
        <v>3413</v>
      </c>
      <c r="D110" t="s">
        <v>3414</v>
      </c>
      <c r="E110" t="s">
        <v>80</v>
      </c>
      <c r="F110" t="s">
        <v>4892</v>
      </c>
      <c r="G110" t="s">
        <v>4893</v>
      </c>
      <c r="H110" t="s">
        <v>312</v>
      </c>
      <c r="I110" t="s">
        <v>765</v>
      </c>
      <c r="J110" t="s">
        <v>204</v>
      </c>
      <c r="K110" t="s">
        <v>238</v>
      </c>
      <c r="L110" s="109" t="s">
        <v>326</v>
      </c>
      <c r="M110" t="s">
        <v>464</v>
      </c>
      <c r="N110" t="s">
        <v>339</v>
      </c>
      <c r="O110" t="s">
        <v>4894</v>
      </c>
      <c r="P110" t="s">
        <v>1212</v>
      </c>
      <c r="Q110" t="s">
        <v>314</v>
      </c>
      <c r="R110" t="s">
        <v>889</v>
      </c>
      <c r="S110" t="s">
        <v>4894</v>
      </c>
      <c r="T110" s="141">
        <v>45657</v>
      </c>
      <c r="U110" s="131">
        <v>240357.9</v>
      </c>
      <c r="V110" s="131">
        <v>1</v>
      </c>
      <c r="W110" s="131">
        <f t="shared" si="1"/>
        <v>100.00004160462377</v>
      </c>
      <c r="X110" s="131">
        <v>240.358</v>
      </c>
      <c r="Y110" s="132">
        <v>2.4039999999999999E-2</v>
      </c>
      <c r="Z110" s="132">
        <v>8.4999999999999995E-4</v>
      </c>
    </row>
    <row r="111" spans="1:26">
      <c r="A111" t="s">
        <v>1213</v>
      </c>
      <c r="B111" t="s">
        <v>1257</v>
      </c>
      <c r="C111" t="s">
        <v>3413</v>
      </c>
      <c r="D111" t="s">
        <v>3414</v>
      </c>
      <c r="E111" t="s">
        <v>80</v>
      </c>
      <c r="F111" t="s">
        <v>4901</v>
      </c>
      <c r="G111" t="s">
        <v>4902</v>
      </c>
      <c r="H111" t="s">
        <v>312</v>
      </c>
      <c r="I111" t="s">
        <v>765</v>
      </c>
      <c r="J111" t="s">
        <v>204</v>
      </c>
      <c r="K111" t="s">
        <v>238</v>
      </c>
      <c r="L111" s="109" t="s">
        <v>326</v>
      </c>
      <c r="M111" t="s">
        <v>464</v>
      </c>
      <c r="N111" t="s">
        <v>339</v>
      </c>
      <c r="O111" t="s">
        <v>4891</v>
      </c>
      <c r="P111" t="s">
        <v>1212</v>
      </c>
      <c r="Q111" t="s">
        <v>314</v>
      </c>
      <c r="R111" t="s">
        <v>889</v>
      </c>
      <c r="S111" t="s">
        <v>4891</v>
      </c>
      <c r="T111" s="141">
        <v>45657</v>
      </c>
      <c r="U111" s="131">
        <v>83332</v>
      </c>
      <c r="V111" s="131">
        <v>1</v>
      </c>
      <c r="W111" s="131">
        <f t="shared" si="1"/>
        <v>100</v>
      </c>
      <c r="X111" s="131">
        <v>83.331999999999994</v>
      </c>
      <c r="Y111" s="132">
        <v>8.3400000000000002E-3</v>
      </c>
      <c r="Z111" s="132">
        <v>2.9999999999999997E-4</v>
      </c>
    </row>
    <row r="112" spans="1:26">
      <c r="A112" t="s">
        <v>1213</v>
      </c>
      <c r="B112" t="s">
        <v>1257</v>
      </c>
      <c r="C112" t="s">
        <v>4895</v>
      </c>
      <c r="D112" t="s">
        <v>4896</v>
      </c>
      <c r="E112" t="s">
        <v>309</v>
      </c>
      <c r="F112" t="s">
        <v>4897</v>
      </c>
      <c r="G112" t="s">
        <v>4898</v>
      </c>
      <c r="H112" t="s">
        <v>312</v>
      </c>
      <c r="I112" t="s">
        <v>765</v>
      </c>
      <c r="J112" t="s">
        <v>204</v>
      </c>
      <c r="K112" t="s">
        <v>204</v>
      </c>
      <c r="L112" s="109" t="s">
        <v>326</v>
      </c>
      <c r="M112" t="s">
        <v>461</v>
      </c>
      <c r="N112" t="s">
        <v>339</v>
      </c>
      <c r="O112" t="s">
        <v>4899</v>
      </c>
      <c r="P112" t="s">
        <v>1212</v>
      </c>
      <c r="Q112" t="s">
        <v>887</v>
      </c>
      <c r="R112" t="s">
        <v>889</v>
      </c>
      <c r="S112" s="157">
        <v>45473</v>
      </c>
      <c r="T112" s="141">
        <v>45657</v>
      </c>
      <c r="U112" s="131">
        <v>1</v>
      </c>
      <c r="V112" s="131">
        <v>1</v>
      </c>
      <c r="W112" s="131">
        <f t="shared" si="1"/>
        <v>7094000</v>
      </c>
      <c r="X112" s="131">
        <v>70.94</v>
      </c>
      <c r="Y112" s="132">
        <v>7.1000000000000004E-3</v>
      </c>
      <c r="Z112" s="132">
        <v>2.5000000000000001E-4</v>
      </c>
    </row>
    <row r="113" spans="1:26">
      <c r="A113" t="s">
        <v>1213</v>
      </c>
      <c r="B113" t="s">
        <v>1257</v>
      </c>
      <c r="C113" t="s">
        <v>3834</v>
      </c>
      <c r="D113" t="s">
        <v>3835</v>
      </c>
      <c r="E113" t="s">
        <v>309</v>
      </c>
      <c r="F113" t="s">
        <v>4903</v>
      </c>
      <c r="G113" t="s">
        <v>4904</v>
      </c>
      <c r="H113" t="s">
        <v>312</v>
      </c>
      <c r="I113" t="s">
        <v>765</v>
      </c>
      <c r="J113" t="s">
        <v>204</v>
      </c>
      <c r="K113" t="s">
        <v>204</v>
      </c>
      <c r="L113" s="109" t="s">
        <v>326</v>
      </c>
      <c r="M113" t="s">
        <v>450</v>
      </c>
      <c r="N113" t="s">
        <v>339</v>
      </c>
      <c r="O113" t="s">
        <v>4905</v>
      </c>
      <c r="P113" t="s">
        <v>1212</v>
      </c>
      <c r="Q113" t="s">
        <v>314</v>
      </c>
      <c r="R113" s="148" t="s">
        <v>889</v>
      </c>
      <c r="S113" s="157">
        <v>44315</v>
      </c>
      <c r="T113" s="141">
        <v>45657</v>
      </c>
      <c r="U113" s="131">
        <v>160</v>
      </c>
      <c r="V113" s="131">
        <v>1</v>
      </c>
      <c r="W113" s="131">
        <f t="shared" si="1"/>
        <v>0</v>
      </c>
      <c r="X113" s="131">
        <v>0</v>
      </c>
    </row>
    <row r="114" spans="1:26">
      <c r="A114" t="s">
        <v>1213</v>
      </c>
      <c r="B114" t="s">
        <v>1257</v>
      </c>
      <c r="C114" t="s">
        <v>4942</v>
      </c>
      <c r="D114" t="s">
        <v>4943</v>
      </c>
      <c r="E114" t="s">
        <v>80</v>
      </c>
      <c r="F114" t="s">
        <v>4942</v>
      </c>
      <c r="G114" t="s">
        <v>4944</v>
      </c>
      <c r="H114" t="s">
        <v>312</v>
      </c>
      <c r="I114" t="s">
        <v>765</v>
      </c>
      <c r="J114" t="s">
        <v>205</v>
      </c>
      <c r="K114" t="s">
        <v>238</v>
      </c>
      <c r="L114" s="109" t="s">
        <v>326</v>
      </c>
      <c r="M114" t="s">
        <v>541</v>
      </c>
      <c r="N114" t="s">
        <v>339</v>
      </c>
      <c r="O114" t="s">
        <v>4945</v>
      </c>
      <c r="P114" t="s">
        <v>1216</v>
      </c>
      <c r="Q114" t="s">
        <v>314</v>
      </c>
      <c r="R114" t="s">
        <v>889</v>
      </c>
      <c r="S114" s="157">
        <v>45611</v>
      </c>
      <c r="T114" s="141">
        <v>45657</v>
      </c>
      <c r="U114" s="131">
        <v>619</v>
      </c>
      <c r="V114" s="131">
        <v>3.7964000000000002</v>
      </c>
      <c r="W114" s="131">
        <f t="shared" si="1"/>
        <v>37571.815761518141</v>
      </c>
      <c r="X114" s="131">
        <v>882.92700000000002</v>
      </c>
      <c r="Y114" s="132">
        <v>8.8319999999999996E-2</v>
      </c>
      <c r="Z114" s="132">
        <v>3.14E-3</v>
      </c>
    </row>
    <row r="115" spans="1:26">
      <c r="A115" t="s">
        <v>1213</v>
      </c>
      <c r="B115" t="s">
        <v>1257</v>
      </c>
      <c r="C115" t="s">
        <v>4895</v>
      </c>
      <c r="D115" t="s">
        <v>4896</v>
      </c>
      <c r="E115" t="s">
        <v>309</v>
      </c>
      <c r="F115" t="s">
        <v>4906</v>
      </c>
      <c r="G115" t="s">
        <v>4907</v>
      </c>
      <c r="H115" t="s">
        <v>312</v>
      </c>
      <c r="I115" t="s">
        <v>765</v>
      </c>
      <c r="J115" t="s">
        <v>205</v>
      </c>
      <c r="K115" t="s">
        <v>204</v>
      </c>
      <c r="L115" s="109" t="s">
        <v>326</v>
      </c>
      <c r="M115" t="s">
        <v>541</v>
      </c>
      <c r="N115" t="s">
        <v>339</v>
      </c>
      <c r="O115" t="s">
        <v>4899</v>
      </c>
      <c r="P115" t="s">
        <v>1216</v>
      </c>
      <c r="Q115" t="s">
        <v>887</v>
      </c>
      <c r="R115" t="s">
        <v>889</v>
      </c>
      <c r="S115" s="157">
        <v>44834</v>
      </c>
      <c r="T115" s="141">
        <v>45657</v>
      </c>
      <c r="U115" s="131">
        <v>7149.44</v>
      </c>
      <c r="V115" s="131">
        <v>3.7964000000000002</v>
      </c>
      <c r="W115" s="131">
        <f t="shared" si="1"/>
        <v>63.189578202987526</v>
      </c>
      <c r="X115" s="131">
        <v>17.151</v>
      </c>
      <c r="Y115" s="132">
        <v>1.72E-3</v>
      </c>
      <c r="Z115" s="132">
        <v>6.0000000000000002E-5</v>
      </c>
    </row>
    <row r="116" spans="1:26">
      <c r="A116" t="s">
        <v>1213</v>
      </c>
      <c r="B116" t="s">
        <v>1257</v>
      </c>
      <c r="C116" t="s">
        <v>4947</v>
      </c>
      <c r="D116" t="s">
        <v>4948</v>
      </c>
      <c r="E116" t="s">
        <v>80</v>
      </c>
      <c r="F116" t="s">
        <v>4947</v>
      </c>
      <c r="G116" t="s">
        <v>4949</v>
      </c>
      <c r="H116" t="s">
        <v>312</v>
      </c>
      <c r="I116" t="s">
        <v>765</v>
      </c>
      <c r="J116" t="s">
        <v>205</v>
      </c>
      <c r="K116" t="s">
        <v>281</v>
      </c>
      <c r="L116" s="109" t="s">
        <v>326</v>
      </c>
      <c r="M116" t="s">
        <v>465</v>
      </c>
      <c r="N116" t="s">
        <v>339</v>
      </c>
      <c r="O116" t="s">
        <v>4950</v>
      </c>
      <c r="P116" t="s">
        <v>1216</v>
      </c>
      <c r="Q116" t="s">
        <v>314</v>
      </c>
      <c r="R116" t="s">
        <v>889</v>
      </c>
      <c r="S116" s="157">
        <v>45473</v>
      </c>
      <c r="T116" s="141">
        <v>45657</v>
      </c>
      <c r="U116" s="131">
        <v>44407</v>
      </c>
      <c r="V116" s="131">
        <v>3.7964000000000002</v>
      </c>
      <c r="W116" s="131">
        <f t="shared" si="1"/>
        <v>3.5477287148929344</v>
      </c>
      <c r="X116" s="131">
        <v>5.9809999999999999</v>
      </c>
      <c r="Y116" s="132">
        <v>5.9999999999999995E-4</v>
      </c>
      <c r="Z116" s="132">
        <v>2.0000000000000002E-5</v>
      </c>
    </row>
    <row r="117" spans="1:26">
      <c r="A117" t="s">
        <v>1213</v>
      </c>
      <c r="B117" t="s">
        <v>1214</v>
      </c>
    </row>
    <row r="118" spans="1:26">
      <c r="A118" t="s">
        <v>1213</v>
      </c>
      <c r="B118" t="s">
        <v>1217</v>
      </c>
    </row>
    <row r="119" spans="1:26">
      <c r="A119" t="s">
        <v>1213</v>
      </c>
      <c r="B119" t="s">
        <v>1218</v>
      </c>
    </row>
    <row r="120" spans="1:26">
      <c r="A120" t="s">
        <v>1213</v>
      </c>
      <c r="B120" t="s">
        <v>1219</v>
      </c>
    </row>
    <row r="121" spans="1:26">
      <c r="A121" t="s">
        <v>1213</v>
      </c>
      <c r="B121" t="s">
        <v>1220</v>
      </c>
    </row>
    <row r="122" spans="1:26">
      <c r="A122" t="s">
        <v>1213</v>
      </c>
      <c r="B122" t="s">
        <v>1221</v>
      </c>
    </row>
    <row r="123" spans="1:26">
      <c r="A123" t="s">
        <v>1213</v>
      </c>
      <c r="B123" t="s">
        <v>1222</v>
      </c>
    </row>
    <row r="124" spans="1:26">
      <c r="A124" t="s">
        <v>1213</v>
      </c>
      <c r="B124" t="s">
        <v>1223</v>
      </c>
    </row>
    <row r="125" spans="1:26">
      <c r="A125" t="s">
        <v>1213</v>
      </c>
      <c r="B125" t="s">
        <v>1227</v>
      </c>
    </row>
    <row r="126" spans="1:26">
      <c r="A126" t="s">
        <v>1213</v>
      </c>
      <c r="B126" t="s">
        <v>1228</v>
      </c>
    </row>
    <row r="127" spans="1:26">
      <c r="A127" t="s">
        <v>1213</v>
      </c>
      <c r="B127" t="s">
        <v>1229</v>
      </c>
    </row>
    <row r="128" spans="1:26">
      <c r="A128" t="s">
        <v>1213</v>
      </c>
      <c r="B128" t="s">
        <v>1230</v>
      </c>
    </row>
    <row r="129" spans="1:2">
      <c r="A129" t="s">
        <v>1213</v>
      </c>
      <c r="B129" t="s">
        <v>1232</v>
      </c>
    </row>
    <row r="130" spans="1:2">
      <c r="A130" t="s">
        <v>1213</v>
      </c>
      <c r="B130" t="s">
        <v>1236</v>
      </c>
    </row>
    <row r="131" spans="1:2">
      <c r="A131" t="s">
        <v>1213</v>
      </c>
      <c r="B131" t="s">
        <v>1244</v>
      </c>
    </row>
    <row r="132" spans="1:2">
      <c r="A132" t="s">
        <v>1213</v>
      </c>
      <c r="B132" t="s">
        <v>1247</v>
      </c>
    </row>
    <row r="133" spans="1:2">
      <c r="A133" t="s">
        <v>1213</v>
      </c>
      <c r="B133" t="s">
        <v>1248</v>
      </c>
    </row>
    <row r="134" spans="1:2">
      <c r="A134" t="s">
        <v>1213</v>
      </c>
      <c r="B134" t="s">
        <v>1250</v>
      </c>
    </row>
    <row r="135" spans="1:2">
      <c r="A135" t="s">
        <v>1213</v>
      </c>
      <c r="B135" t="s">
        <v>1254</v>
      </c>
    </row>
    <row r="136" spans="1:2">
      <c r="A136" t="s">
        <v>1213</v>
      </c>
      <c r="B136" t="s">
        <v>1255</v>
      </c>
    </row>
    <row r="137" spans="1:2">
      <c r="A137" t="s">
        <v>1213</v>
      </c>
      <c r="B137" t="s">
        <v>1256</v>
      </c>
    </row>
  </sheetData>
  <sheetProtection formatColumns="0"/>
  <autoFilter ref="A1:AA137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0 Q108 Q12:Q19 Q48 Q66 Q80 Q94 Q34 Q37 Q54 Q70 Q82 Q97 Q106">
      <formula1>Valuation</formula1>
    </dataValidation>
    <dataValidation type="list" allowBlank="1" showInputMessage="1" showErrorMessage="1" sqref="R113 R43 R57 R71 R85 R99 R2:R20 R26 R40 R50 R62 R76 R90 R11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116">
      <formula1>tradeable_status_stock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32"/>
  <sheetViews>
    <sheetView showGridLines="0" rightToLeft="1" workbookViewId="0">
      <selection activeCell="H17" sqref="H17"/>
    </sheetView>
  </sheetViews>
  <sheetFormatPr defaultColWidth="9" defaultRowHeight="12.75"/>
  <cols>
    <col min="1" max="1" width="42.75" style="8" customWidth="1"/>
    <col min="2" max="5" width="13" style="9" customWidth="1"/>
    <col min="6" max="6" width="11.125" style="8" customWidth="1"/>
    <col min="7" max="16384" width="9" style="8"/>
  </cols>
  <sheetData>
    <row r="1" spans="1:7" ht="18.75" customHeight="1">
      <c r="A1" s="37"/>
      <c r="B1" s="38"/>
      <c r="C1" s="86" t="s">
        <v>14</v>
      </c>
      <c r="D1" s="85"/>
      <c r="E1" s="38"/>
    </row>
    <row r="2" spans="1:7" ht="39.75" customHeight="1">
      <c r="A2" s="37"/>
      <c r="B2" s="38" t="s">
        <v>15</v>
      </c>
      <c r="C2" s="38" t="s">
        <v>16</v>
      </c>
      <c r="D2" s="38" t="s">
        <v>17</v>
      </c>
      <c r="E2" s="38" t="s">
        <v>18</v>
      </c>
    </row>
    <row r="3" spans="1:7" ht="14.25">
      <c r="A3" s="40" t="s">
        <v>19</v>
      </c>
      <c r="B3" s="131">
        <f>SUM('מזומנים ושווי מזומנים'!O:O)</f>
        <v>1993565.4582832069</v>
      </c>
      <c r="C3" s="41"/>
      <c r="D3" s="41"/>
      <c r="E3" s="132">
        <f>B3/$B$30</f>
        <v>7.7280548791835948E-2</v>
      </c>
    </row>
    <row r="4" spans="1:7" ht="14.25">
      <c r="A4" s="40" t="s">
        <v>20</v>
      </c>
      <c r="B4" s="131">
        <v>7827815.9440000001</v>
      </c>
      <c r="C4" s="41"/>
      <c r="D4" s="41"/>
      <c r="E4" s="132">
        <f t="shared" ref="E4:E12" si="0">B4/$B$30</f>
        <v>0.30344522146504083</v>
      </c>
    </row>
    <row r="5" spans="1:7" ht="14.25">
      <c r="A5" s="40" t="s">
        <v>21</v>
      </c>
      <c r="B5" s="131">
        <v>4107.3599999999997</v>
      </c>
      <c r="C5" s="41"/>
      <c r="D5" s="41"/>
      <c r="E5" s="132">
        <f t="shared" si="0"/>
        <v>1.592217770260657E-4</v>
      </c>
    </row>
    <row r="6" spans="1:7" ht="14.25">
      <c r="A6" s="40" t="s">
        <v>22</v>
      </c>
      <c r="B6" s="131">
        <v>2871086.2140000002</v>
      </c>
      <c r="C6" s="41"/>
      <c r="D6" s="41"/>
      <c r="E6" s="132">
        <f t="shared" si="0"/>
        <v>0.11129763375699213</v>
      </c>
      <c r="G6" s="133"/>
    </row>
    <row r="7" spans="1:7" ht="14.25">
      <c r="A7" s="40" t="s">
        <v>23</v>
      </c>
      <c r="B7" s="131">
        <v>3421572.0469999998</v>
      </c>
      <c r="C7" s="41"/>
      <c r="D7" s="41"/>
      <c r="E7" s="132">
        <f t="shared" si="0"/>
        <v>0.13263721260032069</v>
      </c>
    </row>
    <row r="8" spans="1:7" ht="14.25">
      <c r="A8" s="40" t="s">
        <v>24</v>
      </c>
      <c r="B8" s="131">
        <v>5770381.9610000001</v>
      </c>
      <c r="C8" s="41"/>
      <c r="D8" s="41"/>
      <c r="E8" s="132">
        <f t="shared" si="0"/>
        <v>0.22368880983151559</v>
      </c>
    </row>
    <row r="9" spans="1:7" ht="14.25">
      <c r="A9" s="40" t="s">
        <v>25</v>
      </c>
      <c r="B9" s="131">
        <v>889768.26699999999</v>
      </c>
      <c r="C9" s="41"/>
      <c r="D9" s="41"/>
      <c r="E9" s="132">
        <f t="shared" si="0"/>
        <v>3.4491859640533799E-2</v>
      </c>
    </row>
    <row r="10" spans="1:7" ht="14.25">
      <c r="A10" s="40" t="s">
        <v>26</v>
      </c>
      <c r="B10" s="131">
        <v>3572.2530000000002</v>
      </c>
      <c r="C10" s="41"/>
      <c r="D10" s="41"/>
      <c r="E10" s="132">
        <f t="shared" si="0"/>
        <v>1.3847835851902302E-4</v>
      </c>
    </row>
    <row r="11" spans="1:7" ht="14.25">
      <c r="A11" s="40" t="s">
        <v>27</v>
      </c>
      <c r="B11" s="131">
        <v>2470.1860000000001</v>
      </c>
      <c r="C11" s="41"/>
      <c r="D11" s="41"/>
      <c r="E11" s="132">
        <f t="shared" si="0"/>
        <v>9.5756740218755888E-5</v>
      </c>
    </row>
    <row r="12" spans="1:7" ht="14.25">
      <c r="A12" s="40" t="s">
        <v>28</v>
      </c>
      <c r="B12" s="131">
        <v>-125414.23</v>
      </c>
      <c r="C12" s="41"/>
      <c r="D12" s="41"/>
      <c r="E12" s="132">
        <f t="shared" si="0"/>
        <v>-4.8616816069094798E-3</v>
      </c>
    </row>
    <row r="13" spans="1:7">
      <c r="A13" s="40" t="s">
        <v>29</v>
      </c>
      <c r="B13" s="41"/>
      <c r="C13" s="41"/>
      <c r="D13" s="41"/>
      <c r="E13" s="41"/>
    </row>
    <row r="14" spans="1:7">
      <c r="A14" s="40" t="s">
        <v>30</v>
      </c>
      <c r="B14" s="41"/>
      <c r="C14" s="41"/>
      <c r="D14" s="41"/>
      <c r="E14" s="41"/>
    </row>
    <row r="15" spans="1:7" ht="14.25">
      <c r="A15" s="40" t="s">
        <v>31</v>
      </c>
      <c r="B15" s="131">
        <v>22293.044000000002</v>
      </c>
      <c r="C15" s="41"/>
      <c r="D15" s="41"/>
      <c r="E15" s="132">
        <f>B15/$B$30</f>
        <v>8.6418966952014735E-4</v>
      </c>
    </row>
    <row r="16" spans="1:7">
      <c r="A16" s="40" t="s">
        <v>32</v>
      </c>
      <c r="B16" s="41"/>
      <c r="C16" s="41"/>
      <c r="D16" s="41"/>
      <c r="E16" s="41"/>
    </row>
    <row r="17" spans="1:5" ht="14.25">
      <c r="A17" s="40" t="s">
        <v>33</v>
      </c>
      <c r="B17" s="131">
        <v>21960.775000000001</v>
      </c>
      <c r="C17" s="41"/>
      <c r="D17" s="41"/>
      <c r="E17" s="132">
        <f t="shared" ref="E17:E21" si="1">B17/$B$30</f>
        <v>8.5130926443496521E-4</v>
      </c>
    </row>
    <row r="18" spans="1:5" ht="14.25">
      <c r="A18" s="40" t="s">
        <v>34</v>
      </c>
      <c r="B18" s="131">
        <v>186090.946</v>
      </c>
      <c r="C18" s="41"/>
      <c r="D18" s="41"/>
      <c r="E18" s="132">
        <f t="shared" si="1"/>
        <v>7.2138140096270195E-3</v>
      </c>
    </row>
    <row r="19" spans="1:5" ht="14.25">
      <c r="A19" s="40" t="s">
        <v>35</v>
      </c>
      <c r="B19" s="131">
        <v>454151.99099999998</v>
      </c>
      <c r="C19" s="41"/>
      <c r="D19" s="41"/>
      <c r="E19" s="132">
        <f t="shared" si="1"/>
        <v>1.7605198240949371E-2</v>
      </c>
    </row>
    <row r="20" spans="1:5" ht="14.25">
      <c r="A20" s="40" t="s">
        <v>36</v>
      </c>
      <c r="B20" s="131">
        <v>1637178.601</v>
      </c>
      <c r="C20" s="41"/>
      <c r="D20" s="41"/>
      <c r="E20" s="132">
        <f t="shared" si="1"/>
        <v>6.3465215165037447E-2</v>
      </c>
    </row>
    <row r="21" spans="1:5" ht="14.25">
      <c r="A21" s="40" t="s">
        <v>37</v>
      </c>
      <c r="B21" s="131">
        <v>3605.8049999999998</v>
      </c>
      <c r="C21" s="41"/>
      <c r="D21" s="41"/>
      <c r="E21" s="132">
        <f t="shared" si="1"/>
        <v>1.3977900152639964E-4</v>
      </c>
    </row>
    <row r="22" spans="1:5">
      <c r="A22" s="40" t="s">
        <v>38</v>
      </c>
      <c r="B22" s="41"/>
      <c r="C22" s="41"/>
      <c r="D22" s="41"/>
      <c r="E22" s="41"/>
    </row>
    <row r="23" spans="1:5" ht="14.25">
      <c r="A23" s="40" t="s">
        <v>39</v>
      </c>
      <c r="B23" s="131">
        <v>48286.610999999997</v>
      </c>
      <c r="C23" s="41"/>
      <c r="D23" s="41"/>
      <c r="E23" s="132">
        <f t="shared" ref="E23:E24" si="2">B23/$B$30</f>
        <v>1.8718300830670726E-3</v>
      </c>
    </row>
    <row r="24" spans="1:5" ht="14.25">
      <c r="A24" s="40" t="s">
        <v>40</v>
      </c>
      <c r="B24" s="131">
        <v>306070.66499999998</v>
      </c>
      <c r="C24" s="41"/>
      <c r="D24" s="41"/>
      <c r="E24" s="132">
        <f t="shared" si="2"/>
        <v>1.1864826841779063E-2</v>
      </c>
    </row>
    <row r="25" spans="1:5">
      <c r="A25" s="40" t="s">
        <v>41</v>
      </c>
      <c r="B25" s="41"/>
      <c r="C25" s="41"/>
      <c r="D25" s="41"/>
      <c r="E25" s="41"/>
    </row>
    <row r="26" spans="1:5" ht="14.25">
      <c r="A26" s="40" t="s">
        <v>42</v>
      </c>
      <c r="B26" s="131">
        <v>67712.850000000006</v>
      </c>
      <c r="C26" s="41"/>
      <c r="D26" s="41"/>
      <c r="E26" s="132">
        <f t="shared" ref="E26:E27" si="3">B26/$B$30</f>
        <v>2.6248880800561515E-3</v>
      </c>
    </row>
    <row r="27" spans="1:5" ht="14.25">
      <c r="A27" s="40" t="s">
        <v>43</v>
      </c>
      <c r="B27" s="131">
        <v>387335</v>
      </c>
      <c r="C27" s="41"/>
      <c r="D27" s="41"/>
      <c r="E27" s="132">
        <f t="shared" si="3"/>
        <v>1.5015038127749007E-2</v>
      </c>
    </row>
    <row r="28" spans="1:5">
      <c r="A28" s="40" t="s">
        <v>44</v>
      </c>
      <c r="B28" s="41"/>
      <c r="C28" s="41"/>
      <c r="D28" s="41"/>
      <c r="E28" s="41"/>
    </row>
    <row r="29" spans="1:5" ht="14.25">
      <c r="A29" s="40" t="s">
        <v>45</v>
      </c>
      <c r="B29" s="131">
        <v>2859.5430000000001</v>
      </c>
      <c r="C29" s="41"/>
      <c r="D29" s="41"/>
      <c r="E29" s="132">
        <f>B29/$B$30</f>
        <v>1.1085016116007534E-4</v>
      </c>
    </row>
    <row r="30" spans="1:5">
      <c r="A30" s="39" t="s">
        <v>46</v>
      </c>
      <c r="B30" s="156">
        <f>SUM(B3:B29)</f>
        <v>25796471.291283205</v>
      </c>
      <c r="C30" s="129">
        <f>SUM(C3:C29)</f>
        <v>0</v>
      </c>
      <c r="D30" s="129">
        <f>SUM(D3:D29)</f>
        <v>0</v>
      </c>
      <c r="E30" s="130">
        <f>SUM(E3:E29)</f>
        <v>1</v>
      </c>
    </row>
    <row r="31" spans="1:5">
      <c r="A31" s="40" t="s">
        <v>47</v>
      </c>
      <c r="B31" s="41"/>
      <c r="C31" s="41"/>
      <c r="D31" s="41"/>
      <c r="E31" s="41"/>
    </row>
    <row r="32" spans="1:5" ht="14.25">
      <c r="A32" s="40" t="s">
        <v>48</v>
      </c>
      <c r="B32" s="131">
        <f>SUM('יתרות התחייבות להשקעה'!O:O)</f>
        <v>333830.23842920305</v>
      </c>
      <c r="C32" s="41"/>
      <c r="D32" s="41"/>
      <c r="E32" s="132">
        <f>B32/$B$30</f>
        <v>1.2940926480204541E-2</v>
      </c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3"/>
  <sheetViews>
    <sheetView rightToLeft="1" workbookViewId="0">
      <selection activeCell="AD27" sqref="AD27"/>
    </sheetView>
  </sheetViews>
  <sheetFormatPr defaultColWidth="9" defaultRowHeight="14.25"/>
  <cols>
    <col min="1" max="8" width="11.625" style="2" customWidth="1"/>
    <col min="9" max="9" width="19.125" style="2" bestFit="1" customWidth="1"/>
    <col min="10" max="15" width="11.625" style="2" customWidth="1"/>
    <col min="16" max="16" width="11.625" customWidth="1"/>
    <col min="17" max="26" width="11.625" style="2" customWidth="1"/>
    <col min="27" max="16384" width="9" style="2"/>
  </cols>
  <sheetData>
    <row r="1" spans="1:27" ht="66.75" customHeight="1">
      <c r="A1" s="17" t="s">
        <v>49</v>
      </c>
      <c r="B1" s="17" t="s">
        <v>50</v>
      </c>
      <c r="C1" s="17" t="s">
        <v>108</v>
      </c>
      <c r="D1" s="17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4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87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108"/>
    </row>
    <row r="2" spans="1:27">
      <c r="A2" t="s">
        <v>1213</v>
      </c>
      <c r="B2" t="s">
        <v>1214</v>
      </c>
      <c r="C2" t="s">
        <v>4958</v>
      </c>
      <c r="D2" t="s">
        <v>4959</v>
      </c>
      <c r="E2" t="s">
        <v>309</v>
      </c>
      <c r="F2" t="s">
        <v>4960</v>
      </c>
      <c r="G2">
        <v>742521</v>
      </c>
      <c r="H2" t="s">
        <v>314</v>
      </c>
      <c r="I2" t="s">
        <v>1003</v>
      </c>
      <c r="J2" t="s">
        <v>839</v>
      </c>
      <c r="K2" s="16"/>
      <c r="L2" t="s">
        <v>204</v>
      </c>
      <c r="M2" t="s">
        <v>204</v>
      </c>
      <c r="N2" t="s">
        <v>204</v>
      </c>
      <c r="O2" t="s">
        <v>339</v>
      </c>
      <c r="P2" s="141">
        <v>45036</v>
      </c>
      <c r="Q2" t="s">
        <v>1212</v>
      </c>
      <c r="R2" t="s">
        <v>885</v>
      </c>
      <c r="S2" t="s">
        <v>889</v>
      </c>
      <c r="T2" t="s">
        <v>4961</v>
      </c>
      <c r="U2" s="131">
        <v>1</v>
      </c>
      <c r="V2" s="131">
        <v>715.04499999999996</v>
      </c>
      <c r="W2" s="131">
        <v>715.04499999999996</v>
      </c>
      <c r="X2" s="142">
        <v>1.95E-2</v>
      </c>
      <c r="Y2" s="132">
        <v>1</v>
      </c>
      <c r="Z2" s="132">
        <v>6.96E-3</v>
      </c>
      <c r="AA2" s="108"/>
    </row>
    <row r="3" spans="1:27">
      <c r="A3" t="s">
        <v>1213</v>
      </c>
      <c r="B3" t="s">
        <v>1217</v>
      </c>
      <c r="C3" t="s">
        <v>4958</v>
      </c>
      <c r="D3" t="s">
        <v>4959</v>
      </c>
      <c r="E3" t="s">
        <v>309</v>
      </c>
      <c r="F3" t="s">
        <v>4960</v>
      </c>
      <c r="G3">
        <v>742521</v>
      </c>
      <c r="H3" t="s">
        <v>314</v>
      </c>
      <c r="I3" t="s">
        <v>1003</v>
      </c>
      <c r="J3" t="s">
        <v>839</v>
      </c>
      <c r="K3" s="16"/>
      <c r="L3" t="s">
        <v>204</v>
      </c>
      <c r="M3" t="s">
        <v>204</v>
      </c>
      <c r="N3" t="s">
        <v>204</v>
      </c>
      <c r="O3" t="s">
        <v>339</v>
      </c>
      <c r="P3" s="141">
        <v>45036</v>
      </c>
      <c r="Q3" t="s">
        <v>1212</v>
      </c>
      <c r="R3" t="s">
        <v>885</v>
      </c>
      <c r="S3" t="s">
        <v>889</v>
      </c>
      <c r="T3" t="s">
        <v>4961</v>
      </c>
      <c r="U3" s="131">
        <v>1</v>
      </c>
      <c r="V3" s="131">
        <v>3497.5010000000002</v>
      </c>
      <c r="W3" s="131">
        <v>3497.5010000000002</v>
      </c>
      <c r="X3" s="142">
        <v>1.95E-2</v>
      </c>
      <c r="Y3" s="132">
        <v>0.50714999999999999</v>
      </c>
      <c r="Z3" s="132">
        <v>2.7699999999999999E-3</v>
      </c>
      <c r="AA3" s="108"/>
    </row>
    <row r="4" spans="1:27">
      <c r="A4" t="s">
        <v>1213</v>
      </c>
      <c r="B4" t="s">
        <v>1217</v>
      </c>
      <c r="C4" s="109"/>
      <c r="D4" t="s">
        <v>4962</v>
      </c>
      <c r="E4" t="s">
        <v>309</v>
      </c>
      <c r="F4" t="s">
        <v>4963</v>
      </c>
      <c r="G4">
        <v>74254</v>
      </c>
      <c r="H4" t="s">
        <v>314</v>
      </c>
      <c r="I4" t="s">
        <v>1000</v>
      </c>
      <c r="J4" t="s">
        <v>845</v>
      </c>
      <c r="K4" t="s">
        <v>204</v>
      </c>
      <c r="L4" t="s">
        <v>204</v>
      </c>
      <c r="M4" t="s">
        <v>204</v>
      </c>
      <c r="N4" t="s">
        <v>204</v>
      </c>
      <c r="O4" t="s">
        <v>339</v>
      </c>
      <c r="P4" s="141">
        <v>45124</v>
      </c>
      <c r="Q4" t="s">
        <v>1215</v>
      </c>
      <c r="R4" t="s">
        <v>885</v>
      </c>
      <c r="S4" t="s">
        <v>889</v>
      </c>
      <c r="T4" t="s">
        <v>4964</v>
      </c>
      <c r="U4" s="131">
        <v>3.6469999999999998</v>
      </c>
      <c r="V4" s="131">
        <v>528.59699999999998</v>
      </c>
      <c r="W4" s="131">
        <v>1927.7950000000001</v>
      </c>
      <c r="X4" s="142">
        <v>7.0800000000000002E-2</v>
      </c>
      <c r="Y4" s="132">
        <v>0.27953</v>
      </c>
      <c r="Z4" s="132">
        <v>1.5299999999999999E-3</v>
      </c>
      <c r="AA4" s="108"/>
    </row>
    <row r="5" spans="1:27">
      <c r="A5" t="s">
        <v>1213</v>
      </c>
      <c r="B5" t="s">
        <v>1217</v>
      </c>
      <c r="C5" s="109"/>
      <c r="D5" t="s">
        <v>4965</v>
      </c>
      <c r="E5" t="s">
        <v>311</v>
      </c>
      <c r="F5" t="s">
        <v>4966</v>
      </c>
      <c r="G5">
        <v>74253</v>
      </c>
      <c r="H5" t="s">
        <v>314</v>
      </c>
      <c r="I5" t="s">
        <v>1005</v>
      </c>
      <c r="J5" t="s">
        <v>833</v>
      </c>
      <c r="K5" t="s">
        <v>205</v>
      </c>
      <c r="L5" t="s">
        <v>224</v>
      </c>
      <c r="M5" t="s">
        <v>224</v>
      </c>
      <c r="N5" t="s">
        <v>224</v>
      </c>
      <c r="O5" t="s">
        <v>339</v>
      </c>
      <c r="P5" s="141">
        <v>45098</v>
      </c>
      <c r="Q5" t="s">
        <v>1215</v>
      </c>
      <c r="R5" t="s">
        <v>885</v>
      </c>
      <c r="S5" t="s">
        <v>889</v>
      </c>
      <c r="T5" t="s">
        <v>4967</v>
      </c>
      <c r="U5" s="131">
        <v>3.6469999999999998</v>
      </c>
      <c r="V5" s="131">
        <v>403.38499999999999</v>
      </c>
      <c r="W5" s="131">
        <v>1471.143</v>
      </c>
      <c r="X5" s="142">
        <v>2.0000000000000001E-4</v>
      </c>
      <c r="Y5" s="132">
        <v>0.21332000000000001</v>
      </c>
      <c r="Z5" s="132">
        <v>1.17E-3</v>
      </c>
      <c r="AA5" s="108"/>
    </row>
    <row r="6" spans="1:27">
      <c r="A6" t="s">
        <v>1213</v>
      </c>
      <c r="B6" t="s">
        <v>1218</v>
      </c>
      <c r="C6" t="s">
        <v>4958</v>
      </c>
      <c r="D6" t="s">
        <v>4959</v>
      </c>
      <c r="E6" t="s">
        <v>309</v>
      </c>
      <c r="F6" t="s">
        <v>4960</v>
      </c>
      <c r="G6">
        <v>742521</v>
      </c>
      <c r="H6" t="s">
        <v>314</v>
      </c>
      <c r="I6" t="s">
        <v>1003</v>
      </c>
      <c r="J6" t="s">
        <v>839</v>
      </c>
      <c r="K6" s="16"/>
      <c r="L6" t="s">
        <v>204</v>
      </c>
      <c r="M6" t="s">
        <v>204</v>
      </c>
      <c r="N6" t="s">
        <v>204</v>
      </c>
      <c r="O6" t="s">
        <v>339</v>
      </c>
      <c r="P6" s="141">
        <v>45036</v>
      </c>
      <c r="Q6" t="s">
        <v>1212</v>
      </c>
      <c r="R6" t="s">
        <v>885</v>
      </c>
      <c r="S6" t="s">
        <v>889</v>
      </c>
      <c r="T6" t="s">
        <v>4961</v>
      </c>
      <c r="U6" s="131">
        <v>1</v>
      </c>
      <c r="V6" s="131">
        <v>341.97800000000001</v>
      </c>
      <c r="W6" s="131">
        <v>341.97800000000001</v>
      </c>
      <c r="X6" s="142">
        <v>1.95E-2</v>
      </c>
      <c r="Y6" s="132">
        <v>0.22728000000000001</v>
      </c>
      <c r="Z6" s="132">
        <v>1.15E-3</v>
      </c>
      <c r="AA6" s="108"/>
    </row>
    <row r="7" spans="1:27">
      <c r="A7" t="s">
        <v>1213</v>
      </c>
      <c r="B7" t="s">
        <v>1218</v>
      </c>
      <c r="C7" s="109"/>
      <c r="D7" t="s">
        <v>4962</v>
      </c>
      <c r="E7" t="s">
        <v>309</v>
      </c>
      <c r="F7" t="s">
        <v>4963</v>
      </c>
      <c r="G7">
        <v>74254</v>
      </c>
      <c r="H7" t="s">
        <v>314</v>
      </c>
      <c r="I7" t="s">
        <v>1000</v>
      </c>
      <c r="J7" t="s">
        <v>845</v>
      </c>
      <c r="K7" t="s">
        <v>204</v>
      </c>
      <c r="L7" t="s">
        <v>204</v>
      </c>
      <c r="M7" t="s">
        <v>204</v>
      </c>
      <c r="N7" t="s">
        <v>204</v>
      </c>
      <c r="O7" t="s">
        <v>339</v>
      </c>
      <c r="P7" s="141">
        <v>45124</v>
      </c>
      <c r="Q7" t="s">
        <v>1215</v>
      </c>
      <c r="R7" t="s">
        <v>885</v>
      </c>
      <c r="S7" t="s">
        <v>889</v>
      </c>
      <c r="T7" t="s">
        <v>4964</v>
      </c>
      <c r="U7" s="131">
        <v>3.6469999999999998</v>
      </c>
      <c r="V7" s="131">
        <v>233.464</v>
      </c>
      <c r="W7" s="131">
        <v>851.44399999999996</v>
      </c>
      <c r="X7" s="142">
        <v>7.0800000000000002E-2</v>
      </c>
      <c r="Y7" s="132">
        <v>0.56588000000000005</v>
      </c>
      <c r="Z7" s="132">
        <v>2.8600000000000001E-3</v>
      </c>
      <c r="AA7" s="108"/>
    </row>
    <row r="8" spans="1:27">
      <c r="A8" t="s">
        <v>1213</v>
      </c>
      <c r="B8" t="s">
        <v>1218</v>
      </c>
      <c r="C8" s="109"/>
      <c r="D8" t="s">
        <v>4965</v>
      </c>
      <c r="E8" t="s">
        <v>311</v>
      </c>
      <c r="F8" t="s">
        <v>4966</v>
      </c>
      <c r="G8">
        <v>74253</v>
      </c>
      <c r="H8" t="s">
        <v>314</v>
      </c>
      <c r="I8" t="s">
        <v>1005</v>
      </c>
      <c r="J8" t="s">
        <v>833</v>
      </c>
      <c r="K8" t="s">
        <v>205</v>
      </c>
      <c r="L8" t="s">
        <v>224</v>
      </c>
      <c r="M8" t="s">
        <v>224</v>
      </c>
      <c r="N8" t="s">
        <v>224</v>
      </c>
      <c r="O8" t="s">
        <v>339</v>
      </c>
      <c r="P8" s="141">
        <v>45098</v>
      </c>
      <c r="Q8" t="s">
        <v>1215</v>
      </c>
      <c r="R8" t="s">
        <v>885</v>
      </c>
      <c r="S8" t="s">
        <v>889</v>
      </c>
      <c r="T8" t="s">
        <v>4967</v>
      </c>
      <c r="U8" s="131">
        <v>3.6469999999999998</v>
      </c>
      <c r="V8" s="131">
        <v>85.331000000000003</v>
      </c>
      <c r="W8" s="131">
        <v>311.20400000000001</v>
      </c>
      <c r="X8" s="142">
        <v>2.0000000000000001E-4</v>
      </c>
      <c r="Y8" s="132">
        <v>0.20683000000000001</v>
      </c>
      <c r="Z8" s="132">
        <v>1.0399999999999999E-3</v>
      </c>
      <c r="AA8" s="108"/>
    </row>
    <row r="9" spans="1:27">
      <c r="A9" t="s">
        <v>1213</v>
      </c>
      <c r="B9" t="s">
        <v>1230</v>
      </c>
      <c r="C9" t="s">
        <v>4968</v>
      </c>
      <c r="D9" t="s">
        <v>4969</v>
      </c>
      <c r="E9" t="s">
        <v>313</v>
      </c>
      <c r="F9" t="s">
        <v>4970</v>
      </c>
      <c r="G9">
        <v>74273</v>
      </c>
      <c r="H9" t="s">
        <v>314</v>
      </c>
      <c r="I9" t="s">
        <v>1003</v>
      </c>
      <c r="J9" t="s">
        <v>836</v>
      </c>
      <c r="K9" s="16"/>
      <c r="L9" t="s">
        <v>217</v>
      </c>
      <c r="M9" t="s">
        <v>217</v>
      </c>
      <c r="N9" t="s">
        <v>224</v>
      </c>
      <c r="O9" t="s">
        <v>339</v>
      </c>
      <c r="P9" s="141">
        <v>45565</v>
      </c>
      <c r="Q9" t="s">
        <v>1215</v>
      </c>
      <c r="R9" t="s">
        <v>885</v>
      </c>
      <c r="S9" t="s">
        <v>889</v>
      </c>
      <c r="T9" t="s">
        <v>4734</v>
      </c>
      <c r="U9" s="131">
        <v>3.6469999999999998</v>
      </c>
      <c r="V9" s="131">
        <v>1532.6410000000001</v>
      </c>
      <c r="W9" s="131">
        <v>5589.54</v>
      </c>
      <c r="X9" s="142">
        <v>6.0000000000000001E-3</v>
      </c>
      <c r="Y9" s="132">
        <v>6.5600000000000006E-2</v>
      </c>
      <c r="Z9" s="132">
        <v>1.376E-2</v>
      </c>
      <c r="AA9" s="108"/>
    </row>
    <row r="10" spans="1:27">
      <c r="A10" t="s">
        <v>1213</v>
      </c>
      <c r="B10" t="s">
        <v>1230</v>
      </c>
      <c r="C10" t="s">
        <v>4958</v>
      </c>
      <c r="D10" t="s">
        <v>4959</v>
      </c>
      <c r="E10" t="s">
        <v>309</v>
      </c>
      <c r="F10" t="s">
        <v>4971</v>
      </c>
      <c r="G10">
        <v>742522</v>
      </c>
      <c r="H10" t="s">
        <v>314</v>
      </c>
      <c r="I10" t="s">
        <v>1003</v>
      </c>
      <c r="J10" t="s">
        <v>839</v>
      </c>
      <c r="K10" s="16"/>
      <c r="L10" t="s">
        <v>204</v>
      </c>
      <c r="M10" t="s">
        <v>204</v>
      </c>
      <c r="N10" t="s">
        <v>204</v>
      </c>
      <c r="O10" t="s">
        <v>339</v>
      </c>
      <c r="P10" s="141">
        <v>45376</v>
      </c>
      <c r="Q10" t="s">
        <v>1212</v>
      </c>
      <c r="R10" t="s">
        <v>885</v>
      </c>
      <c r="S10" t="s">
        <v>889</v>
      </c>
      <c r="T10" t="s">
        <v>4961</v>
      </c>
      <c r="U10" s="131">
        <v>1</v>
      </c>
      <c r="V10" s="131">
        <v>2113.7510000000002</v>
      </c>
      <c r="W10" s="131">
        <v>2113.7510000000002</v>
      </c>
      <c r="X10" s="142">
        <v>1.95E-2</v>
      </c>
      <c r="Y10" s="132">
        <v>2.4809999999999999E-2</v>
      </c>
      <c r="Z10" s="132">
        <v>5.1999999999999998E-3</v>
      </c>
      <c r="AA10" s="108"/>
    </row>
    <row r="11" spans="1:27">
      <c r="A11" t="s">
        <v>1213</v>
      </c>
      <c r="B11" t="s">
        <v>1230</v>
      </c>
      <c r="C11" t="s">
        <v>4972</v>
      </c>
      <c r="D11" t="s">
        <v>4973</v>
      </c>
      <c r="E11" t="s">
        <v>309</v>
      </c>
      <c r="F11" t="s">
        <v>4974</v>
      </c>
      <c r="G11">
        <v>74268</v>
      </c>
      <c r="H11" t="s">
        <v>314</v>
      </c>
      <c r="I11" t="s">
        <v>1003</v>
      </c>
      <c r="J11" t="s">
        <v>836</v>
      </c>
      <c r="K11" t="s">
        <v>204</v>
      </c>
      <c r="L11" t="s">
        <v>204</v>
      </c>
      <c r="M11" t="s">
        <v>204</v>
      </c>
      <c r="N11" t="s">
        <v>204</v>
      </c>
      <c r="O11" t="s">
        <v>339</v>
      </c>
      <c r="P11" s="141">
        <v>45469</v>
      </c>
      <c r="Q11" t="s">
        <v>1212</v>
      </c>
      <c r="R11" t="s">
        <v>885</v>
      </c>
      <c r="S11" t="s">
        <v>889</v>
      </c>
      <c r="T11" t="s">
        <v>4975</v>
      </c>
      <c r="U11" s="131">
        <v>1</v>
      </c>
      <c r="V11" s="131">
        <v>10193.592000000001</v>
      </c>
      <c r="W11" s="131">
        <v>10193.592000000001</v>
      </c>
      <c r="X11" s="142">
        <v>2.8681999999999999E-2</v>
      </c>
      <c r="Y11" s="132">
        <v>0.11964</v>
      </c>
      <c r="Z11" s="132">
        <v>2.5090000000000001E-2</v>
      </c>
      <c r="AA11" s="108"/>
    </row>
    <row r="12" spans="1:27">
      <c r="A12" t="s">
        <v>1213</v>
      </c>
      <c r="B12" t="s">
        <v>1230</v>
      </c>
      <c r="C12" t="s">
        <v>4976</v>
      </c>
      <c r="D12" t="s">
        <v>4977</v>
      </c>
      <c r="E12" t="s">
        <v>313</v>
      </c>
      <c r="F12" t="s">
        <v>4978</v>
      </c>
      <c r="G12" t="s">
        <v>4979</v>
      </c>
      <c r="H12" t="s">
        <v>321</v>
      </c>
      <c r="I12" t="s">
        <v>1003</v>
      </c>
      <c r="J12" t="s">
        <v>836</v>
      </c>
      <c r="K12" t="s">
        <v>205</v>
      </c>
      <c r="L12" t="s">
        <v>204</v>
      </c>
      <c r="M12" t="s">
        <v>204</v>
      </c>
      <c r="N12" t="s">
        <v>303</v>
      </c>
      <c r="O12" t="s">
        <v>339</v>
      </c>
      <c r="P12" s="141">
        <v>45259</v>
      </c>
      <c r="Q12" t="s">
        <v>1216</v>
      </c>
      <c r="R12" t="s">
        <v>885</v>
      </c>
      <c r="S12" t="s">
        <v>889</v>
      </c>
      <c r="T12" t="s">
        <v>4780</v>
      </c>
      <c r="U12" s="131">
        <v>3.7959999999999998</v>
      </c>
      <c r="V12" s="131">
        <v>2633.7359999999999</v>
      </c>
      <c r="W12" s="131">
        <v>9998.7150000000001</v>
      </c>
      <c r="X12" s="142">
        <v>5.3400000000000003E-2</v>
      </c>
      <c r="Y12" s="132">
        <v>0.11735</v>
      </c>
      <c r="Z12" s="132">
        <v>2.461E-2</v>
      </c>
      <c r="AA12" s="108"/>
    </row>
    <row r="13" spans="1:27">
      <c r="A13" t="s">
        <v>1213</v>
      </c>
      <c r="B13" t="s">
        <v>1230</v>
      </c>
      <c r="C13" t="s">
        <v>4980</v>
      </c>
      <c r="D13" t="s">
        <v>4981</v>
      </c>
      <c r="E13" t="s">
        <v>309</v>
      </c>
      <c r="F13" t="s">
        <v>4982</v>
      </c>
      <c r="G13" t="s">
        <v>4983</v>
      </c>
      <c r="H13" t="s">
        <v>321</v>
      </c>
      <c r="I13" t="s">
        <v>1003</v>
      </c>
      <c r="J13" t="s">
        <v>836</v>
      </c>
      <c r="K13" t="s">
        <v>205</v>
      </c>
      <c r="L13" t="s">
        <v>204</v>
      </c>
      <c r="M13" t="s">
        <v>204</v>
      </c>
      <c r="N13" t="s">
        <v>224</v>
      </c>
      <c r="O13" t="s">
        <v>339</v>
      </c>
      <c r="P13" s="141">
        <v>45168</v>
      </c>
      <c r="Q13" t="s">
        <v>1215</v>
      </c>
      <c r="R13" t="s">
        <v>885</v>
      </c>
      <c r="S13" t="s">
        <v>889</v>
      </c>
      <c r="T13" t="s">
        <v>4964</v>
      </c>
      <c r="U13" s="131">
        <v>3.6469999999999998</v>
      </c>
      <c r="V13" s="131">
        <v>1668.348</v>
      </c>
      <c r="W13" s="131">
        <v>6084.4660000000003</v>
      </c>
      <c r="X13" s="142">
        <v>3.7000000000000002E-3</v>
      </c>
      <c r="Y13" s="132">
        <v>7.1410000000000001E-2</v>
      </c>
      <c r="Z13" s="132">
        <v>1.498E-2</v>
      </c>
      <c r="AA13" s="108"/>
    </row>
    <row r="14" spans="1:27">
      <c r="A14" t="s">
        <v>1213</v>
      </c>
      <c r="B14" t="s">
        <v>1230</v>
      </c>
      <c r="C14" t="s">
        <v>4984</v>
      </c>
      <c r="D14" t="s">
        <v>4985</v>
      </c>
      <c r="E14" t="s">
        <v>309</v>
      </c>
      <c r="F14" t="s">
        <v>4986</v>
      </c>
      <c r="G14">
        <v>74260</v>
      </c>
      <c r="H14" t="s">
        <v>314</v>
      </c>
      <c r="I14" t="s">
        <v>1003</v>
      </c>
      <c r="J14" t="s">
        <v>836</v>
      </c>
      <c r="K14" t="s">
        <v>205</v>
      </c>
      <c r="L14" t="s">
        <v>204</v>
      </c>
      <c r="M14" t="s">
        <v>204</v>
      </c>
      <c r="N14" t="s">
        <v>224</v>
      </c>
      <c r="O14" t="s">
        <v>339</v>
      </c>
      <c r="P14" s="141">
        <v>45182</v>
      </c>
      <c r="Q14" t="s">
        <v>1215</v>
      </c>
      <c r="R14" t="s">
        <v>885</v>
      </c>
      <c r="S14" t="s">
        <v>889</v>
      </c>
      <c r="T14" t="s">
        <v>4987</v>
      </c>
      <c r="U14" s="131">
        <v>3.6469999999999998</v>
      </c>
      <c r="V14" s="131">
        <v>3122.53</v>
      </c>
      <c r="W14" s="131">
        <v>11387.868</v>
      </c>
      <c r="X14" s="142">
        <v>1.8700000000000001E-2</v>
      </c>
      <c r="Y14" s="132">
        <v>0.13366</v>
      </c>
      <c r="Z14" s="132">
        <v>2.8029999999999999E-2</v>
      </c>
      <c r="AA14" s="108"/>
    </row>
    <row r="15" spans="1:27">
      <c r="A15" t="s">
        <v>1213</v>
      </c>
      <c r="B15" t="s">
        <v>1230</v>
      </c>
      <c r="C15" t="s">
        <v>4988</v>
      </c>
      <c r="D15" t="s">
        <v>2176</v>
      </c>
      <c r="E15" t="s">
        <v>309</v>
      </c>
      <c r="F15" t="s">
        <v>4989</v>
      </c>
      <c r="G15">
        <v>74264</v>
      </c>
      <c r="H15" t="s">
        <v>314</v>
      </c>
      <c r="I15" t="s">
        <v>1003</v>
      </c>
      <c r="J15" t="s">
        <v>836</v>
      </c>
      <c r="K15" t="s">
        <v>205</v>
      </c>
      <c r="L15" t="s">
        <v>204</v>
      </c>
      <c r="M15" t="s">
        <v>204</v>
      </c>
      <c r="N15" t="s">
        <v>224</v>
      </c>
      <c r="O15" t="s">
        <v>339</v>
      </c>
      <c r="P15" s="141">
        <v>45348</v>
      </c>
      <c r="Q15" t="s">
        <v>1215</v>
      </c>
      <c r="R15" t="s">
        <v>885</v>
      </c>
      <c r="S15" t="s">
        <v>889</v>
      </c>
      <c r="T15" t="s">
        <v>4990</v>
      </c>
      <c r="U15" s="131">
        <v>3.6469999999999998</v>
      </c>
      <c r="V15" s="131">
        <v>2101.6909999999998</v>
      </c>
      <c r="W15" s="131">
        <v>7664.866</v>
      </c>
      <c r="X15" s="142">
        <v>3.2000000000000002E-3</v>
      </c>
      <c r="Y15" s="132">
        <v>8.9959999999999998E-2</v>
      </c>
      <c r="Z15" s="132">
        <v>1.8859999999999998E-2</v>
      </c>
      <c r="AA15" s="108"/>
    </row>
    <row r="16" spans="1:27">
      <c r="A16" t="s">
        <v>1213</v>
      </c>
      <c r="B16" t="s">
        <v>1230</v>
      </c>
      <c r="C16" t="s">
        <v>4991</v>
      </c>
      <c r="D16" t="s">
        <v>4992</v>
      </c>
      <c r="E16" t="s">
        <v>309</v>
      </c>
      <c r="F16" t="s">
        <v>4993</v>
      </c>
      <c r="G16">
        <v>74258</v>
      </c>
      <c r="H16" t="s">
        <v>314</v>
      </c>
      <c r="I16" t="s">
        <v>1003</v>
      </c>
      <c r="J16" t="s">
        <v>836</v>
      </c>
      <c r="K16" t="s">
        <v>205</v>
      </c>
      <c r="L16" t="s">
        <v>204</v>
      </c>
      <c r="M16" t="s">
        <v>204</v>
      </c>
      <c r="N16" t="s">
        <v>224</v>
      </c>
      <c r="O16" t="s">
        <v>339</v>
      </c>
      <c r="P16" s="141">
        <v>45168</v>
      </c>
      <c r="Q16" t="s">
        <v>1215</v>
      </c>
      <c r="R16" t="s">
        <v>885</v>
      </c>
      <c r="S16" t="s">
        <v>889</v>
      </c>
      <c r="T16" t="s">
        <v>4990</v>
      </c>
      <c r="U16" s="131">
        <v>3.6469999999999998</v>
      </c>
      <c r="V16" s="131">
        <v>1805.7809999999999</v>
      </c>
      <c r="W16" s="131">
        <v>6585.6819999999998</v>
      </c>
      <c r="X16" s="142">
        <v>1.0500000000000001E-2</v>
      </c>
      <c r="Y16" s="132">
        <v>7.7289999999999998E-2</v>
      </c>
      <c r="Z16" s="132">
        <v>1.6209999999999999E-2</v>
      </c>
      <c r="AA16" s="108"/>
    </row>
    <row r="17" spans="1:26">
      <c r="A17" t="s">
        <v>1213</v>
      </c>
      <c r="B17" t="s">
        <v>1230</v>
      </c>
      <c r="C17" t="s">
        <v>4994</v>
      </c>
      <c r="D17" t="s">
        <v>4995</v>
      </c>
      <c r="E17" t="s">
        <v>309</v>
      </c>
      <c r="F17" t="s">
        <v>4996</v>
      </c>
      <c r="G17">
        <v>74261</v>
      </c>
      <c r="H17" t="s">
        <v>314</v>
      </c>
      <c r="I17" t="s">
        <v>1003</v>
      </c>
      <c r="J17" t="s">
        <v>836</v>
      </c>
      <c r="K17" t="s">
        <v>205</v>
      </c>
      <c r="L17" t="s">
        <v>204</v>
      </c>
      <c r="M17" t="s">
        <v>204</v>
      </c>
      <c r="N17" t="s">
        <v>224</v>
      </c>
      <c r="O17" t="s">
        <v>339</v>
      </c>
      <c r="P17" s="141">
        <v>45225</v>
      </c>
      <c r="Q17" t="s">
        <v>1215</v>
      </c>
      <c r="R17" t="s">
        <v>885</v>
      </c>
      <c r="S17" t="s">
        <v>889</v>
      </c>
      <c r="T17" t="s">
        <v>4967</v>
      </c>
      <c r="U17" s="131">
        <v>3.6469999999999998</v>
      </c>
      <c r="V17" s="131">
        <v>1665.22</v>
      </c>
      <c r="W17" s="131">
        <v>6073.058</v>
      </c>
      <c r="X17" s="142">
        <v>9.9000000000000008E-3</v>
      </c>
      <c r="Y17" s="132">
        <v>7.1279999999999996E-2</v>
      </c>
      <c r="Z17" s="132">
        <v>1.495E-2</v>
      </c>
    </row>
    <row r="18" spans="1:26">
      <c r="A18" t="s">
        <v>1213</v>
      </c>
      <c r="B18" t="s">
        <v>1230</v>
      </c>
      <c r="C18" t="s">
        <v>4997</v>
      </c>
      <c r="D18" t="s">
        <v>4998</v>
      </c>
      <c r="E18" t="s">
        <v>309</v>
      </c>
      <c r="F18" t="s">
        <v>4999</v>
      </c>
      <c r="G18">
        <v>74263</v>
      </c>
      <c r="H18" t="s">
        <v>314</v>
      </c>
      <c r="I18" t="s">
        <v>1003</v>
      </c>
      <c r="J18" t="s">
        <v>836</v>
      </c>
      <c r="K18" t="s">
        <v>205</v>
      </c>
      <c r="L18" t="s">
        <v>204</v>
      </c>
      <c r="M18" t="s">
        <v>204</v>
      </c>
      <c r="N18" t="s">
        <v>224</v>
      </c>
      <c r="O18" t="s">
        <v>339</v>
      </c>
      <c r="P18" s="141">
        <v>45288</v>
      </c>
      <c r="Q18" t="s">
        <v>1215</v>
      </c>
      <c r="R18" t="s">
        <v>885</v>
      </c>
      <c r="S18" t="s">
        <v>889</v>
      </c>
      <c r="T18" t="s">
        <v>5000</v>
      </c>
      <c r="U18" s="131">
        <v>3.6469999999999998</v>
      </c>
      <c r="V18" s="131">
        <v>1661.4590000000001</v>
      </c>
      <c r="W18" s="131">
        <v>6059.3410000000003</v>
      </c>
      <c r="X18" s="142">
        <v>2.0410000000000001E-2</v>
      </c>
      <c r="Y18" s="132">
        <v>7.1120000000000003E-2</v>
      </c>
      <c r="Z18" s="132">
        <v>1.491E-2</v>
      </c>
    </row>
    <row r="19" spans="1:26">
      <c r="A19" t="s">
        <v>1213</v>
      </c>
      <c r="B19" t="s">
        <v>1230</v>
      </c>
      <c r="C19" s="109"/>
      <c r="D19" t="s">
        <v>5001</v>
      </c>
      <c r="E19" t="s">
        <v>311</v>
      </c>
      <c r="F19" t="s">
        <v>5002</v>
      </c>
      <c r="G19">
        <v>74203</v>
      </c>
      <c r="H19" t="s">
        <v>314</v>
      </c>
      <c r="I19" t="s">
        <v>1003</v>
      </c>
      <c r="J19" t="s">
        <v>833</v>
      </c>
      <c r="K19" t="s">
        <v>205</v>
      </c>
      <c r="L19" t="s">
        <v>224</v>
      </c>
      <c r="M19" t="s">
        <v>224</v>
      </c>
      <c r="N19" t="s">
        <v>224</v>
      </c>
      <c r="O19" t="s">
        <v>339</v>
      </c>
      <c r="P19" s="141">
        <v>43770</v>
      </c>
      <c r="Q19" t="s">
        <v>1215</v>
      </c>
      <c r="R19" t="s">
        <v>885</v>
      </c>
      <c r="S19" t="s">
        <v>889</v>
      </c>
      <c r="T19" t="s">
        <v>4905</v>
      </c>
      <c r="U19" s="131">
        <v>3.6469999999999998</v>
      </c>
      <c r="V19" s="131">
        <v>1500</v>
      </c>
      <c r="W19" s="131">
        <v>5470.5</v>
      </c>
      <c r="X19" s="142">
        <v>6.6350000000000006E-2</v>
      </c>
      <c r="Y19" s="132">
        <v>6.4210000000000003E-2</v>
      </c>
      <c r="Z19" s="132">
        <v>1.346E-2</v>
      </c>
    </row>
    <row r="20" spans="1:26">
      <c r="A20" t="s">
        <v>1213</v>
      </c>
      <c r="B20" t="s">
        <v>1230</v>
      </c>
      <c r="C20" t="s">
        <v>5003</v>
      </c>
      <c r="D20" t="s">
        <v>5004</v>
      </c>
      <c r="E20" t="s">
        <v>309</v>
      </c>
      <c r="F20" t="s">
        <v>5005</v>
      </c>
      <c r="G20">
        <v>74257</v>
      </c>
      <c r="H20" t="s">
        <v>314</v>
      </c>
      <c r="I20" t="s">
        <v>1003</v>
      </c>
      <c r="J20" t="s">
        <v>836</v>
      </c>
      <c r="K20" t="s">
        <v>205</v>
      </c>
      <c r="L20" t="s">
        <v>204</v>
      </c>
      <c r="M20" t="s">
        <v>204</v>
      </c>
      <c r="N20" t="s">
        <v>224</v>
      </c>
      <c r="O20" t="s">
        <v>339</v>
      </c>
      <c r="P20" s="141">
        <v>45167</v>
      </c>
      <c r="Q20" t="s">
        <v>1215</v>
      </c>
      <c r="R20" t="s">
        <v>885</v>
      </c>
      <c r="S20" t="s">
        <v>889</v>
      </c>
      <c r="T20" t="s">
        <v>5000</v>
      </c>
      <c r="U20" s="131">
        <v>3.6469999999999998</v>
      </c>
      <c r="V20" s="131">
        <v>1044.9680000000001</v>
      </c>
      <c r="W20" s="131">
        <v>3810.9969999999998</v>
      </c>
      <c r="X20" s="142">
        <v>2.8E-3</v>
      </c>
      <c r="Y20" s="132">
        <v>4.4729999999999999E-2</v>
      </c>
      <c r="Z20" s="132">
        <v>9.3799999999999994E-3</v>
      </c>
    </row>
    <row r="21" spans="1:26">
      <c r="A21" t="s">
        <v>1213</v>
      </c>
      <c r="B21" t="s">
        <v>1230</v>
      </c>
      <c r="C21" t="s">
        <v>5003</v>
      </c>
      <c r="D21" t="s">
        <v>5004</v>
      </c>
      <c r="E21" t="s">
        <v>309</v>
      </c>
      <c r="F21" t="s">
        <v>5006</v>
      </c>
      <c r="G21">
        <v>742572</v>
      </c>
      <c r="H21" t="s">
        <v>314</v>
      </c>
      <c r="I21" t="s">
        <v>1003</v>
      </c>
      <c r="J21" t="s">
        <v>836</v>
      </c>
      <c r="K21" t="s">
        <v>205</v>
      </c>
      <c r="L21" t="s">
        <v>204</v>
      </c>
      <c r="M21" t="s">
        <v>204</v>
      </c>
      <c r="N21" t="s">
        <v>224</v>
      </c>
      <c r="O21" t="s">
        <v>339</v>
      </c>
      <c r="P21" s="141">
        <v>45292</v>
      </c>
      <c r="Q21" t="s">
        <v>1215</v>
      </c>
      <c r="R21" t="s">
        <v>885</v>
      </c>
      <c r="S21" t="s">
        <v>889</v>
      </c>
      <c r="T21" t="s">
        <v>5000</v>
      </c>
      <c r="U21" s="131">
        <v>3.6469999999999998</v>
      </c>
      <c r="V21" s="131">
        <v>662.24800000000005</v>
      </c>
      <c r="W21" s="131">
        <v>2415.2199999999998</v>
      </c>
      <c r="X21" s="142">
        <v>4.7999999999999996E-3</v>
      </c>
      <c r="Y21" s="132">
        <v>2.835E-2</v>
      </c>
      <c r="Z21" s="132">
        <v>5.94E-3</v>
      </c>
    </row>
    <row r="22" spans="1:26">
      <c r="A22" t="s">
        <v>1213</v>
      </c>
      <c r="B22" t="s">
        <v>1230</v>
      </c>
      <c r="C22" t="s">
        <v>5007</v>
      </c>
      <c r="D22" t="s">
        <v>5008</v>
      </c>
      <c r="E22" t="s">
        <v>309</v>
      </c>
      <c r="F22" t="s">
        <v>5009</v>
      </c>
      <c r="G22">
        <v>74255</v>
      </c>
      <c r="H22" t="s">
        <v>314</v>
      </c>
      <c r="I22" t="s">
        <v>1005</v>
      </c>
      <c r="J22" t="s">
        <v>831</v>
      </c>
      <c r="K22" t="s">
        <v>205</v>
      </c>
      <c r="L22" t="s">
        <v>233</v>
      </c>
      <c r="M22" t="s">
        <v>233</v>
      </c>
      <c r="N22" t="s">
        <v>233</v>
      </c>
      <c r="O22" t="s">
        <v>339</v>
      </c>
      <c r="P22" s="141">
        <v>45208</v>
      </c>
      <c r="Q22" t="s">
        <v>1231</v>
      </c>
      <c r="R22" t="s">
        <v>885</v>
      </c>
      <c r="S22" t="s">
        <v>889</v>
      </c>
      <c r="T22" t="s">
        <v>5010</v>
      </c>
      <c r="U22" s="131">
        <v>4.5739999999999998</v>
      </c>
      <c r="V22" s="131">
        <v>205.05600000000001</v>
      </c>
      <c r="W22" s="131">
        <v>937.98900000000003</v>
      </c>
      <c r="X22" s="142">
        <v>0.104</v>
      </c>
      <c r="Y22" s="132">
        <v>1.1010000000000001E-2</v>
      </c>
      <c r="Z22" s="132">
        <v>2.31E-3</v>
      </c>
    </row>
    <row r="23" spans="1:26">
      <c r="A23" t="s">
        <v>1213</v>
      </c>
      <c r="B23" t="s">
        <v>1230</v>
      </c>
      <c r="C23" t="s">
        <v>5011</v>
      </c>
      <c r="D23" t="s">
        <v>5012</v>
      </c>
      <c r="E23" t="s">
        <v>311</v>
      </c>
      <c r="F23" t="s">
        <v>5013</v>
      </c>
      <c r="G23">
        <v>74272</v>
      </c>
      <c r="H23" t="s">
        <v>314</v>
      </c>
      <c r="I23" t="s">
        <v>1004</v>
      </c>
      <c r="J23" t="s">
        <v>832</v>
      </c>
      <c r="K23" t="s">
        <v>205</v>
      </c>
      <c r="L23" t="s">
        <v>224</v>
      </c>
      <c r="M23" t="s">
        <v>224</v>
      </c>
      <c r="N23" t="s">
        <v>224</v>
      </c>
      <c r="O23" t="s">
        <v>339</v>
      </c>
      <c r="P23" s="141">
        <v>45505</v>
      </c>
      <c r="Q23" t="s">
        <v>1215</v>
      </c>
      <c r="R23" t="s">
        <v>885</v>
      </c>
      <c r="S23" t="s">
        <v>889</v>
      </c>
      <c r="T23" t="s">
        <v>4951</v>
      </c>
      <c r="U23" s="131">
        <v>3.6469999999999998</v>
      </c>
      <c r="V23" s="131">
        <v>105.896</v>
      </c>
      <c r="W23" s="131">
        <v>386.20100000000002</v>
      </c>
      <c r="X23" s="142">
        <v>0.34670000000000001</v>
      </c>
      <c r="Y23" s="132">
        <v>4.5300000000000002E-3</v>
      </c>
      <c r="Z23" s="132">
        <v>9.5E-4</v>
      </c>
    </row>
    <row r="24" spans="1:26">
      <c r="A24" t="s">
        <v>1213</v>
      </c>
      <c r="B24" t="s">
        <v>1230</v>
      </c>
      <c r="C24" t="s">
        <v>5011</v>
      </c>
      <c r="D24" t="s">
        <v>5012</v>
      </c>
      <c r="E24" t="s">
        <v>311</v>
      </c>
      <c r="F24" t="s">
        <v>5014</v>
      </c>
      <c r="G24">
        <v>74266</v>
      </c>
      <c r="H24" t="s">
        <v>314</v>
      </c>
      <c r="I24" t="s">
        <v>1004</v>
      </c>
      <c r="J24" t="s">
        <v>832</v>
      </c>
      <c r="K24" t="s">
        <v>205</v>
      </c>
      <c r="L24" t="s">
        <v>224</v>
      </c>
      <c r="M24" t="s">
        <v>224</v>
      </c>
      <c r="N24" t="s">
        <v>224</v>
      </c>
      <c r="O24" t="s">
        <v>339</v>
      </c>
      <c r="P24" s="141">
        <v>45400</v>
      </c>
      <c r="Q24" t="s">
        <v>1215</v>
      </c>
      <c r="R24" t="s">
        <v>885</v>
      </c>
      <c r="S24" t="s">
        <v>889</v>
      </c>
      <c r="T24" t="s">
        <v>4951</v>
      </c>
      <c r="U24" s="131">
        <v>3.6469999999999998</v>
      </c>
      <c r="V24" s="131">
        <v>73.87</v>
      </c>
      <c r="W24" s="131">
        <v>269.40499999999997</v>
      </c>
      <c r="X24" s="142">
        <v>0.4</v>
      </c>
      <c r="Y24" s="132">
        <v>3.16E-3</v>
      </c>
      <c r="Z24" s="132">
        <v>6.6E-4</v>
      </c>
    </row>
    <row r="25" spans="1:26">
      <c r="A25" t="s">
        <v>1213</v>
      </c>
      <c r="B25" t="s">
        <v>1230</v>
      </c>
      <c r="C25" t="s">
        <v>5015</v>
      </c>
      <c r="D25" t="s">
        <v>5016</v>
      </c>
      <c r="E25" t="s">
        <v>311</v>
      </c>
      <c r="F25" t="s">
        <v>5015</v>
      </c>
      <c r="G25">
        <v>74271</v>
      </c>
      <c r="H25" t="s">
        <v>314</v>
      </c>
      <c r="I25" t="s">
        <v>1004</v>
      </c>
      <c r="J25" t="s">
        <v>832</v>
      </c>
      <c r="K25" t="s">
        <v>205</v>
      </c>
      <c r="L25" t="s">
        <v>217</v>
      </c>
      <c r="M25" t="s">
        <v>233</v>
      </c>
      <c r="N25" t="s">
        <v>233</v>
      </c>
      <c r="O25" t="s">
        <v>339</v>
      </c>
      <c r="P25" s="141">
        <v>45495</v>
      </c>
      <c r="Q25" t="s">
        <v>1231</v>
      </c>
      <c r="R25" t="s">
        <v>885</v>
      </c>
      <c r="S25" t="s">
        <v>889</v>
      </c>
      <c r="T25" t="s">
        <v>4990</v>
      </c>
      <c r="U25" s="131">
        <v>4.5739999999999998</v>
      </c>
      <c r="V25" s="131">
        <v>35.466999999999999</v>
      </c>
      <c r="W25" s="131">
        <v>162.23699999999999</v>
      </c>
      <c r="X25" s="142">
        <v>3.6499999999999998E-2</v>
      </c>
      <c r="Y25" s="132">
        <v>1.9E-3</v>
      </c>
      <c r="Z25" s="132">
        <v>4.0000000000000002E-4</v>
      </c>
    </row>
    <row r="26" spans="1:26">
      <c r="A26" t="s">
        <v>1213</v>
      </c>
      <c r="B26" t="s">
        <v>1237</v>
      </c>
      <c r="C26" t="s">
        <v>5017</v>
      </c>
      <c r="D26" t="s">
        <v>5018</v>
      </c>
      <c r="E26" t="s">
        <v>310</v>
      </c>
      <c r="F26" t="s">
        <v>5019</v>
      </c>
      <c r="G26">
        <v>74186</v>
      </c>
      <c r="H26" t="s">
        <v>314</v>
      </c>
      <c r="I26" t="s">
        <v>1004</v>
      </c>
      <c r="J26" t="s">
        <v>833</v>
      </c>
      <c r="K26" t="s">
        <v>204</v>
      </c>
      <c r="L26" t="s">
        <v>204</v>
      </c>
      <c r="M26" t="s">
        <v>204</v>
      </c>
      <c r="N26" t="s">
        <v>204</v>
      </c>
      <c r="O26" t="s">
        <v>339</v>
      </c>
      <c r="P26" s="141">
        <v>43542</v>
      </c>
      <c r="Q26" t="s">
        <v>1212</v>
      </c>
      <c r="R26" t="s">
        <v>885</v>
      </c>
      <c r="S26" t="s">
        <v>889</v>
      </c>
      <c r="T26" t="s">
        <v>5020</v>
      </c>
      <c r="U26" s="131">
        <v>1</v>
      </c>
      <c r="V26" s="131">
        <v>1512.711</v>
      </c>
      <c r="W26" s="131">
        <v>1512.711</v>
      </c>
      <c r="X26" s="142">
        <v>7.8700000000000006E-2</v>
      </c>
      <c r="Y26" s="132">
        <v>0.19638</v>
      </c>
      <c r="Z26" s="132">
        <v>2.247E-2</v>
      </c>
    </row>
    <row r="27" spans="1:26">
      <c r="A27" t="s">
        <v>1213</v>
      </c>
      <c r="B27" t="s">
        <v>1237</v>
      </c>
      <c r="C27" t="s">
        <v>5021</v>
      </c>
      <c r="D27" t="s">
        <v>5022</v>
      </c>
      <c r="E27" t="s">
        <v>309</v>
      </c>
      <c r="F27" t="s">
        <v>5023</v>
      </c>
      <c r="G27">
        <v>74185</v>
      </c>
      <c r="H27" t="s">
        <v>314</v>
      </c>
      <c r="I27" t="s">
        <v>1001</v>
      </c>
      <c r="J27" t="s">
        <v>831</v>
      </c>
      <c r="K27" t="s">
        <v>204</v>
      </c>
      <c r="L27" t="s">
        <v>204</v>
      </c>
      <c r="M27" t="s">
        <v>204</v>
      </c>
      <c r="N27" t="s">
        <v>204</v>
      </c>
      <c r="O27" t="s">
        <v>339</v>
      </c>
      <c r="P27" s="141">
        <v>43524</v>
      </c>
      <c r="Q27" t="s">
        <v>1212</v>
      </c>
      <c r="R27" t="s">
        <v>885</v>
      </c>
      <c r="S27" t="s">
        <v>889</v>
      </c>
      <c r="T27" t="s">
        <v>4900</v>
      </c>
      <c r="U27" s="131">
        <v>1</v>
      </c>
      <c r="V27" s="131">
        <v>1184.67</v>
      </c>
      <c r="W27" s="131">
        <v>1184.67</v>
      </c>
      <c r="X27" s="142">
        <v>0.1298</v>
      </c>
      <c r="Y27" s="132">
        <v>0.15379000000000001</v>
      </c>
      <c r="Z27" s="132">
        <v>1.7590000000000001E-2</v>
      </c>
    </row>
    <row r="28" spans="1:26">
      <c r="A28" t="s">
        <v>1213</v>
      </c>
      <c r="B28" t="s">
        <v>1237</v>
      </c>
      <c r="C28" t="s">
        <v>5024</v>
      </c>
      <c r="D28" t="s">
        <v>2176</v>
      </c>
      <c r="E28" t="s">
        <v>309</v>
      </c>
      <c r="F28" t="s">
        <v>5025</v>
      </c>
      <c r="G28">
        <v>74190</v>
      </c>
      <c r="H28" t="s">
        <v>314</v>
      </c>
      <c r="I28" t="s">
        <v>1005</v>
      </c>
      <c r="J28" t="s">
        <v>569</v>
      </c>
      <c r="K28" t="s">
        <v>204</v>
      </c>
      <c r="L28" t="s">
        <v>204</v>
      </c>
      <c r="M28" t="s">
        <v>204</v>
      </c>
      <c r="N28" t="s">
        <v>224</v>
      </c>
      <c r="O28" t="s">
        <v>339</v>
      </c>
      <c r="P28" s="141">
        <v>43691</v>
      </c>
      <c r="Q28" t="s">
        <v>1215</v>
      </c>
      <c r="R28" t="s">
        <v>885</v>
      </c>
      <c r="S28" t="s">
        <v>889</v>
      </c>
      <c r="T28" t="s">
        <v>5026</v>
      </c>
      <c r="U28" s="131">
        <v>3.6469999999999998</v>
      </c>
      <c r="V28" s="131">
        <v>172.542</v>
      </c>
      <c r="W28" s="131">
        <v>629.26099999999997</v>
      </c>
      <c r="X28" s="142">
        <v>0.19874</v>
      </c>
      <c r="Y28" s="132">
        <v>8.1689999999999999E-2</v>
      </c>
      <c r="Z28" s="132">
        <v>9.3500000000000007E-3</v>
      </c>
    </row>
    <row r="29" spans="1:26">
      <c r="A29" t="s">
        <v>1213</v>
      </c>
      <c r="B29" t="s">
        <v>1237</v>
      </c>
      <c r="C29" t="s">
        <v>5021</v>
      </c>
      <c r="D29" t="s">
        <v>5027</v>
      </c>
      <c r="E29" t="s">
        <v>309</v>
      </c>
      <c r="F29" t="s">
        <v>5028</v>
      </c>
      <c r="G29">
        <v>74202</v>
      </c>
      <c r="H29" t="s">
        <v>314</v>
      </c>
      <c r="I29" t="s">
        <v>1001</v>
      </c>
      <c r="J29" t="s">
        <v>831</v>
      </c>
      <c r="K29" t="s">
        <v>204</v>
      </c>
      <c r="L29" t="s">
        <v>204</v>
      </c>
      <c r="M29" t="s">
        <v>204</v>
      </c>
      <c r="N29" t="s">
        <v>204</v>
      </c>
      <c r="O29" t="s">
        <v>339</v>
      </c>
      <c r="P29" s="141">
        <v>43913</v>
      </c>
      <c r="Q29" t="s">
        <v>1212</v>
      </c>
      <c r="R29" t="s">
        <v>885</v>
      </c>
      <c r="S29" t="s">
        <v>889</v>
      </c>
      <c r="T29" t="s">
        <v>4900</v>
      </c>
      <c r="U29" s="131">
        <v>1</v>
      </c>
      <c r="V29" s="131">
        <v>581.99</v>
      </c>
      <c r="W29" s="131">
        <v>581.99</v>
      </c>
      <c r="X29" s="142">
        <v>0.1036</v>
      </c>
      <c r="Y29" s="132">
        <v>7.5550000000000006E-2</v>
      </c>
      <c r="Z29" s="132">
        <v>8.6400000000000001E-3</v>
      </c>
    </row>
    <row r="30" spans="1:26">
      <c r="A30" t="s">
        <v>1213</v>
      </c>
      <c r="B30" t="s">
        <v>1237</v>
      </c>
      <c r="C30" t="s">
        <v>5029</v>
      </c>
      <c r="D30" t="s">
        <v>5030</v>
      </c>
      <c r="E30" t="s">
        <v>309</v>
      </c>
      <c r="F30" t="s">
        <v>5031</v>
      </c>
      <c r="G30">
        <v>74176</v>
      </c>
      <c r="H30" t="s">
        <v>314</v>
      </c>
      <c r="I30" t="s">
        <v>1002</v>
      </c>
      <c r="J30" t="s">
        <v>569</v>
      </c>
      <c r="K30" t="s">
        <v>204</v>
      </c>
      <c r="L30" t="s">
        <v>204</v>
      </c>
      <c r="M30" t="s">
        <v>204</v>
      </c>
      <c r="N30" t="s">
        <v>204</v>
      </c>
      <c r="O30" t="s">
        <v>339</v>
      </c>
      <c r="P30" s="141">
        <v>43306</v>
      </c>
      <c r="Q30" t="s">
        <v>1212</v>
      </c>
      <c r="R30" t="s">
        <v>885</v>
      </c>
      <c r="S30" t="s">
        <v>889</v>
      </c>
      <c r="T30" t="s">
        <v>5032</v>
      </c>
      <c r="U30" s="131">
        <v>1</v>
      </c>
      <c r="V30" s="131">
        <v>508.43200000000002</v>
      </c>
      <c r="W30" s="131">
        <v>508.43200000000002</v>
      </c>
      <c r="X30" s="142">
        <v>1.7899999999999999E-2</v>
      </c>
      <c r="Y30" s="132">
        <v>6.6000000000000003E-2</v>
      </c>
      <c r="Z30" s="132">
        <v>7.5500000000000003E-3</v>
      </c>
    </row>
    <row r="31" spans="1:26">
      <c r="A31" t="s">
        <v>1213</v>
      </c>
      <c r="B31" t="s">
        <v>1237</v>
      </c>
      <c r="C31" t="s">
        <v>5033</v>
      </c>
      <c r="D31" t="s">
        <v>5034</v>
      </c>
      <c r="E31" t="s">
        <v>309</v>
      </c>
      <c r="F31" t="s">
        <v>5035</v>
      </c>
      <c r="G31">
        <v>74177</v>
      </c>
      <c r="H31" t="s">
        <v>314</v>
      </c>
      <c r="I31" t="s">
        <v>1002</v>
      </c>
      <c r="J31" t="s">
        <v>569</v>
      </c>
      <c r="K31" t="s">
        <v>204</v>
      </c>
      <c r="L31" t="s">
        <v>204</v>
      </c>
      <c r="M31" t="s">
        <v>204</v>
      </c>
      <c r="N31" t="s">
        <v>204</v>
      </c>
      <c r="O31" t="s">
        <v>339</v>
      </c>
      <c r="P31" s="141">
        <v>43312</v>
      </c>
      <c r="Q31" t="s">
        <v>1212</v>
      </c>
      <c r="R31" t="s">
        <v>885</v>
      </c>
      <c r="S31" t="s">
        <v>889</v>
      </c>
      <c r="T31" t="s">
        <v>5036</v>
      </c>
      <c r="U31" s="131">
        <v>1</v>
      </c>
      <c r="V31" s="131">
        <v>263.48399999999998</v>
      </c>
      <c r="W31" s="131">
        <v>263.48399999999998</v>
      </c>
      <c r="X31" s="142">
        <v>2.9600000000000001E-2</v>
      </c>
      <c r="Y31" s="132">
        <v>3.4200000000000001E-2</v>
      </c>
      <c r="Z31" s="132">
        <v>3.9100000000000003E-3</v>
      </c>
    </row>
    <row r="32" spans="1:26">
      <c r="A32" t="s">
        <v>1213</v>
      </c>
      <c r="B32" t="s">
        <v>1237</v>
      </c>
      <c r="C32" t="s">
        <v>5037</v>
      </c>
      <c r="D32" t="s">
        <v>5038</v>
      </c>
      <c r="E32" t="s">
        <v>309</v>
      </c>
      <c r="F32" t="s">
        <v>5039</v>
      </c>
      <c r="G32">
        <v>74173</v>
      </c>
      <c r="H32" t="s">
        <v>314</v>
      </c>
      <c r="I32" t="s">
        <v>1000</v>
      </c>
      <c r="J32" t="s">
        <v>845</v>
      </c>
      <c r="K32" t="s">
        <v>204</v>
      </c>
      <c r="L32" t="s">
        <v>204</v>
      </c>
      <c r="M32" t="s">
        <v>204</v>
      </c>
      <c r="N32" t="s">
        <v>204</v>
      </c>
      <c r="O32" t="s">
        <v>339</v>
      </c>
      <c r="P32" s="141">
        <v>43157</v>
      </c>
      <c r="Q32" t="s">
        <v>1215</v>
      </c>
      <c r="R32" t="s">
        <v>885</v>
      </c>
      <c r="S32" t="s">
        <v>889</v>
      </c>
      <c r="T32" t="s">
        <v>5040</v>
      </c>
      <c r="U32" s="131">
        <v>3.6469999999999998</v>
      </c>
      <c r="V32" s="131">
        <v>62.371000000000002</v>
      </c>
      <c r="W32" s="131">
        <v>227.46700000000001</v>
      </c>
      <c r="X32" s="142">
        <v>0.10349999999999999</v>
      </c>
      <c r="Y32" s="132">
        <v>2.9530000000000001E-2</v>
      </c>
      <c r="Z32" s="132">
        <v>3.3800000000000002E-3</v>
      </c>
    </row>
    <row r="33" spans="1:26">
      <c r="A33" t="s">
        <v>1213</v>
      </c>
      <c r="B33" t="s">
        <v>1237</v>
      </c>
      <c r="D33" t="s">
        <v>5041</v>
      </c>
      <c r="E33" t="s">
        <v>311</v>
      </c>
      <c r="F33" t="s">
        <v>5042</v>
      </c>
      <c r="G33">
        <v>74180</v>
      </c>
      <c r="H33" t="s">
        <v>314</v>
      </c>
      <c r="I33" t="s">
        <v>1000</v>
      </c>
      <c r="J33" t="s">
        <v>844</v>
      </c>
      <c r="K33" t="s">
        <v>205</v>
      </c>
      <c r="L33" t="s">
        <v>224</v>
      </c>
      <c r="M33" t="s">
        <v>224</v>
      </c>
      <c r="N33" t="s">
        <v>224</v>
      </c>
      <c r="O33" t="s">
        <v>339</v>
      </c>
      <c r="P33" s="141">
        <v>43411</v>
      </c>
      <c r="Q33" t="s">
        <v>1215</v>
      </c>
      <c r="R33" t="s">
        <v>885</v>
      </c>
      <c r="S33" t="s">
        <v>889</v>
      </c>
      <c r="T33" t="s">
        <v>5010</v>
      </c>
      <c r="U33" s="131">
        <v>3.6469999999999998</v>
      </c>
      <c r="V33" s="131">
        <v>164.71600000000001</v>
      </c>
      <c r="W33" s="131">
        <v>600.71799999999996</v>
      </c>
      <c r="X33" s="142">
        <v>5.8900000000000001E-2</v>
      </c>
      <c r="Y33" s="132">
        <v>7.7979999999999994E-2</v>
      </c>
      <c r="Z33" s="132">
        <v>8.9200000000000008E-3</v>
      </c>
    </row>
    <row r="34" spans="1:26">
      <c r="A34" t="s">
        <v>1213</v>
      </c>
      <c r="B34" t="s">
        <v>1237</v>
      </c>
      <c r="C34" t="s">
        <v>5043</v>
      </c>
      <c r="D34" t="s">
        <v>5044</v>
      </c>
      <c r="E34" t="s">
        <v>309</v>
      </c>
      <c r="F34" t="s">
        <v>5045</v>
      </c>
      <c r="G34">
        <v>74189</v>
      </c>
      <c r="H34" t="s">
        <v>314</v>
      </c>
      <c r="I34" t="s">
        <v>1002</v>
      </c>
      <c r="J34" t="s">
        <v>569</v>
      </c>
      <c r="K34" t="s">
        <v>205</v>
      </c>
      <c r="L34" t="s">
        <v>224</v>
      </c>
      <c r="M34" t="s">
        <v>224</v>
      </c>
      <c r="N34" t="s">
        <v>224</v>
      </c>
      <c r="O34" t="s">
        <v>339</v>
      </c>
      <c r="P34" s="141">
        <v>43586</v>
      </c>
      <c r="Q34" t="s">
        <v>1215</v>
      </c>
      <c r="R34" t="s">
        <v>885</v>
      </c>
      <c r="S34" t="s">
        <v>889</v>
      </c>
      <c r="T34" t="s">
        <v>4923</v>
      </c>
      <c r="U34" s="131">
        <v>3.6469999999999998</v>
      </c>
      <c r="V34" s="131">
        <v>158.57</v>
      </c>
      <c r="W34" s="131">
        <v>578.30700000000002</v>
      </c>
      <c r="X34" s="142">
        <v>3.61E-2</v>
      </c>
      <c r="Y34" s="132">
        <v>7.5069999999999998E-2</v>
      </c>
      <c r="Z34" s="132">
        <v>8.5900000000000004E-3</v>
      </c>
    </row>
    <row r="35" spans="1:26">
      <c r="A35" t="s">
        <v>1213</v>
      </c>
      <c r="B35" t="s">
        <v>1237</v>
      </c>
      <c r="C35" t="s">
        <v>5046</v>
      </c>
      <c r="D35" t="s">
        <v>5047</v>
      </c>
      <c r="E35" t="s">
        <v>311</v>
      </c>
      <c r="F35" t="s">
        <v>5048</v>
      </c>
      <c r="G35">
        <v>74178</v>
      </c>
      <c r="H35" t="s">
        <v>314</v>
      </c>
      <c r="I35" t="s">
        <v>1004</v>
      </c>
      <c r="J35" t="s">
        <v>833</v>
      </c>
      <c r="K35" t="s">
        <v>205</v>
      </c>
      <c r="L35" t="s">
        <v>224</v>
      </c>
      <c r="M35" t="s">
        <v>224</v>
      </c>
      <c r="N35" t="s">
        <v>224</v>
      </c>
      <c r="O35" t="s">
        <v>339</v>
      </c>
      <c r="P35" s="141">
        <v>43321</v>
      </c>
      <c r="Q35" t="s">
        <v>1215</v>
      </c>
      <c r="R35" t="s">
        <v>885</v>
      </c>
      <c r="S35" t="s">
        <v>889</v>
      </c>
      <c r="T35" t="s">
        <v>4934</v>
      </c>
      <c r="U35" s="131">
        <v>3.6469999999999998</v>
      </c>
      <c r="V35" s="131">
        <v>120.303</v>
      </c>
      <c r="W35" s="131">
        <v>438.74400000000003</v>
      </c>
      <c r="X35" s="142">
        <v>3.4639999999999997E-2</v>
      </c>
      <c r="Y35" s="132">
        <v>5.6959999999999997E-2</v>
      </c>
      <c r="Z35" s="132">
        <v>6.5199999999999998E-3</v>
      </c>
    </row>
    <row r="36" spans="1:26">
      <c r="A36" t="s">
        <v>1213</v>
      </c>
      <c r="B36" t="s">
        <v>1237</v>
      </c>
      <c r="D36" t="s">
        <v>5049</v>
      </c>
      <c r="E36" t="s">
        <v>309</v>
      </c>
      <c r="F36" t="s">
        <v>5050</v>
      </c>
      <c r="G36">
        <v>74181</v>
      </c>
      <c r="H36" t="s">
        <v>314</v>
      </c>
      <c r="I36" t="s">
        <v>1004</v>
      </c>
      <c r="J36" t="s">
        <v>833</v>
      </c>
      <c r="K36" t="s">
        <v>205</v>
      </c>
      <c r="L36" t="s">
        <v>204</v>
      </c>
      <c r="M36" t="s">
        <v>204</v>
      </c>
      <c r="N36" t="s">
        <v>224</v>
      </c>
      <c r="O36" t="s">
        <v>339</v>
      </c>
      <c r="P36" s="141">
        <v>43412</v>
      </c>
      <c r="Q36" t="s">
        <v>1215</v>
      </c>
      <c r="R36" t="s">
        <v>885</v>
      </c>
      <c r="S36" t="s">
        <v>889</v>
      </c>
      <c r="T36" t="s">
        <v>5051</v>
      </c>
      <c r="U36" s="131">
        <v>3.6469999999999998</v>
      </c>
      <c r="V36" s="131">
        <v>110.649</v>
      </c>
      <c r="W36" s="131">
        <v>403.53500000000003</v>
      </c>
      <c r="X36" s="142">
        <v>0.19900000000000001</v>
      </c>
      <c r="Y36" s="132">
        <v>5.2389999999999999E-2</v>
      </c>
      <c r="Z36" s="132">
        <v>5.9899999999999997E-3</v>
      </c>
    </row>
    <row r="37" spans="1:26">
      <c r="A37" t="s">
        <v>1213</v>
      </c>
      <c r="B37" t="s">
        <v>1237</v>
      </c>
      <c r="D37" t="s">
        <v>5052</v>
      </c>
      <c r="E37" t="s">
        <v>311</v>
      </c>
      <c r="F37" t="s">
        <v>5053</v>
      </c>
      <c r="G37">
        <v>74197</v>
      </c>
      <c r="H37" t="s">
        <v>314</v>
      </c>
      <c r="I37" t="s">
        <v>1003</v>
      </c>
      <c r="J37" t="s">
        <v>836</v>
      </c>
      <c r="K37" t="s">
        <v>205</v>
      </c>
      <c r="L37" t="s">
        <v>224</v>
      </c>
      <c r="M37" t="s">
        <v>224</v>
      </c>
      <c r="N37" t="s">
        <v>224</v>
      </c>
      <c r="O37" t="s">
        <v>339</v>
      </c>
      <c r="P37" s="141">
        <v>43857</v>
      </c>
      <c r="Q37" t="s">
        <v>1215</v>
      </c>
      <c r="R37" t="s">
        <v>885</v>
      </c>
      <c r="S37" t="s">
        <v>889</v>
      </c>
      <c r="T37" t="s">
        <v>4951</v>
      </c>
      <c r="U37" s="131">
        <v>3.6469999999999998</v>
      </c>
      <c r="V37" s="131">
        <v>82.004000000000005</v>
      </c>
      <c r="W37" s="131">
        <v>299.07</v>
      </c>
      <c r="X37" s="142">
        <v>2.53E-2</v>
      </c>
      <c r="Y37" s="132">
        <v>3.882E-2</v>
      </c>
      <c r="Z37" s="132">
        <v>4.4400000000000004E-3</v>
      </c>
    </row>
    <row r="38" spans="1:26">
      <c r="A38" t="s">
        <v>1213</v>
      </c>
      <c r="B38" t="s">
        <v>1237</v>
      </c>
      <c r="D38" t="s">
        <v>5054</v>
      </c>
      <c r="E38" t="s">
        <v>311</v>
      </c>
      <c r="F38" t="s">
        <v>5055</v>
      </c>
      <c r="G38">
        <v>74183</v>
      </c>
      <c r="H38" t="s">
        <v>314</v>
      </c>
      <c r="I38" t="s">
        <v>1000</v>
      </c>
      <c r="J38" t="s">
        <v>844</v>
      </c>
      <c r="K38" t="s">
        <v>205</v>
      </c>
      <c r="L38" t="s">
        <v>224</v>
      </c>
      <c r="M38" t="s">
        <v>224</v>
      </c>
      <c r="N38" t="s">
        <v>224</v>
      </c>
      <c r="O38" t="s">
        <v>339</v>
      </c>
      <c r="P38" s="141">
        <v>43482</v>
      </c>
      <c r="Q38" t="s">
        <v>1215</v>
      </c>
      <c r="R38" t="s">
        <v>885</v>
      </c>
      <c r="S38" t="s">
        <v>889</v>
      </c>
      <c r="T38" t="s">
        <v>5056</v>
      </c>
      <c r="U38" s="131">
        <v>3.6469999999999998</v>
      </c>
      <c r="V38" s="131">
        <v>63.197000000000003</v>
      </c>
      <c r="W38" s="131">
        <v>230.47800000000001</v>
      </c>
      <c r="X38" s="142">
        <v>5.2000000000000005E-2</v>
      </c>
      <c r="Y38" s="132">
        <v>2.9919999999999999E-2</v>
      </c>
      <c r="Z38" s="132">
        <v>3.4199999999999999E-3</v>
      </c>
    </row>
    <row r="39" spans="1:26">
      <c r="A39" t="s">
        <v>1213</v>
      </c>
      <c r="B39" t="s">
        <v>1237</v>
      </c>
      <c r="C39" t="s">
        <v>5057</v>
      </c>
      <c r="D39" t="s">
        <v>5058</v>
      </c>
      <c r="E39" t="s">
        <v>311</v>
      </c>
      <c r="F39" t="s">
        <v>5059</v>
      </c>
      <c r="G39">
        <v>74208</v>
      </c>
      <c r="H39" t="s">
        <v>314</v>
      </c>
      <c r="I39" t="s">
        <v>1004</v>
      </c>
      <c r="J39" t="s">
        <v>833</v>
      </c>
      <c r="K39" t="s">
        <v>205</v>
      </c>
      <c r="L39" t="s">
        <v>224</v>
      </c>
      <c r="M39" t="s">
        <v>224</v>
      </c>
      <c r="N39" t="s">
        <v>224</v>
      </c>
      <c r="O39" t="s">
        <v>339</v>
      </c>
      <c r="P39" s="141">
        <v>44186</v>
      </c>
      <c r="Q39" t="s">
        <v>1215</v>
      </c>
      <c r="R39" t="s">
        <v>885</v>
      </c>
      <c r="S39" t="s">
        <v>889</v>
      </c>
      <c r="T39" t="s">
        <v>4964</v>
      </c>
      <c r="U39" s="131">
        <v>3.6469999999999998</v>
      </c>
      <c r="V39" s="131">
        <v>51.746000000000002</v>
      </c>
      <c r="W39" s="131">
        <v>188.71700000000001</v>
      </c>
      <c r="X39" s="142">
        <v>4.7000000000000002E-3</v>
      </c>
      <c r="Y39" s="132">
        <v>2.4500000000000001E-2</v>
      </c>
      <c r="Z39" s="132">
        <v>2.8E-3</v>
      </c>
    </row>
    <row r="40" spans="1:26">
      <c r="A40" t="s">
        <v>1213</v>
      </c>
      <c r="B40" t="s">
        <v>1237</v>
      </c>
      <c r="C40" t="s">
        <v>5060</v>
      </c>
      <c r="D40" t="s">
        <v>5061</v>
      </c>
      <c r="E40" t="s">
        <v>310</v>
      </c>
      <c r="F40" t="s">
        <v>5062</v>
      </c>
      <c r="G40">
        <v>74187</v>
      </c>
      <c r="H40" t="s">
        <v>314</v>
      </c>
      <c r="I40" t="s">
        <v>1003</v>
      </c>
      <c r="J40" t="s">
        <v>836</v>
      </c>
      <c r="K40" t="s">
        <v>205</v>
      </c>
      <c r="L40" t="s">
        <v>204</v>
      </c>
      <c r="M40" t="s">
        <v>204</v>
      </c>
      <c r="N40" t="s">
        <v>303</v>
      </c>
      <c r="O40" t="s">
        <v>339</v>
      </c>
      <c r="P40" s="141">
        <v>43571</v>
      </c>
      <c r="Q40" t="s">
        <v>1215</v>
      </c>
      <c r="R40" t="s">
        <v>885</v>
      </c>
      <c r="S40" t="s">
        <v>889</v>
      </c>
      <c r="T40" t="s">
        <v>4934</v>
      </c>
      <c r="U40" s="131">
        <v>3.6469999999999998</v>
      </c>
      <c r="V40" s="131">
        <v>8.4990000000000006</v>
      </c>
      <c r="W40" s="131">
        <v>30.995999999999999</v>
      </c>
      <c r="X40" s="142">
        <v>3.3300000000000003E-2</v>
      </c>
      <c r="Y40" s="132">
        <v>4.0200000000000001E-3</v>
      </c>
      <c r="Z40" s="132">
        <v>4.6000000000000001E-4</v>
      </c>
    </row>
    <row r="41" spans="1:26">
      <c r="A41" t="s">
        <v>1213</v>
      </c>
      <c r="B41" t="s">
        <v>1237</v>
      </c>
      <c r="D41" t="s">
        <v>5063</v>
      </c>
      <c r="E41" t="s">
        <v>311</v>
      </c>
      <c r="F41" t="s">
        <v>5064</v>
      </c>
      <c r="G41">
        <v>74188</v>
      </c>
      <c r="H41" t="s">
        <v>314</v>
      </c>
      <c r="I41" t="s">
        <v>1002</v>
      </c>
      <c r="J41" t="s">
        <v>569</v>
      </c>
      <c r="K41" t="s">
        <v>205</v>
      </c>
      <c r="L41" t="s">
        <v>224</v>
      </c>
      <c r="M41" t="s">
        <v>224</v>
      </c>
      <c r="N41" t="s">
        <v>224</v>
      </c>
      <c r="O41" t="s">
        <v>339</v>
      </c>
      <c r="P41" s="141">
        <v>43578</v>
      </c>
      <c r="Q41" t="s">
        <v>1215</v>
      </c>
      <c r="R41" t="s">
        <v>885</v>
      </c>
      <c r="S41" t="s">
        <v>889</v>
      </c>
      <c r="T41" t="s">
        <v>5065</v>
      </c>
      <c r="U41" s="131">
        <v>3.6469999999999998</v>
      </c>
      <c r="V41" s="131">
        <v>6.7169999999999996</v>
      </c>
      <c r="W41" s="131">
        <v>24.495999999999999</v>
      </c>
      <c r="X41" s="142">
        <v>1.7999999999999999E-2</v>
      </c>
      <c r="Y41" s="132">
        <v>3.1800000000000001E-3</v>
      </c>
      <c r="Z41" s="132">
        <v>3.6000000000000002E-4</v>
      </c>
    </row>
    <row r="42" spans="1:26">
      <c r="A42" t="s">
        <v>1213</v>
      </c>
      <c r="B42" t="s">
        <v>1238</v>
      </c>
      <c r="C42" t="s">
        <v>5066</v>
      </c>
      <c r="D42" t="s">
        <v>5067</v>
      </c>
      <c r="E42" t="s">
        <v>309</v>
      </c>
      <c r="F42" t="s">
        <v>5068</v>
      </c>
      <c r="G42" t="s">
        <v>5069</v>
      </c>
      <c r="H42" t="s">
        <v>321</v>
      </c>
      <c r="I42" t="s">
        <v>1002</v>
      </c>
      <c r="J42" t="s">
        <v>569</v>
      </c>
      <c r="K42" t="s">
        <v>204</v>
      </c>
      <c r="L42" t="s">
        <v>217</v>
      </c>
      <c r="M42" t="s">
        <v>204</v>
      </c>
      <c r="N42" t="s">
        <v>204</v>
      </c>
      <c r="O42" t="s">
        <v>339</v>
      </c>
      <c r="P42" s="141">
        <v>45565</v>
      </c>
      <c r="Q42" t="s">
        <v>1212</v>
      </c>
      <c r="R42" t="s">
        <v>885</v>
      </c>
      <c r="S42" t="s">
        <v>889</v>
      </c>
      <c r="T42" t="s">
        <v>4934</v>
      </c>
      <c r="U42" s="131">
        <v>1</v>
      </c>
      <c r="V42" s="131">
        <v>2111.143</v>
      </c>
      <c r="W42" s="131">
        <v>2111.143</v>
      </c>
      <c r="X42" s="142">
        <v>1.6E-2</v>
      </c>
      <c r="Y42" s="132">
        <v>4.5900000000000003E-3</v>
      </c>
      <c r="Z42" s="132">
        <v>1.15E-3</v>
      </c>
    </row>
    <row r="43" spans="1:26">
      <c r="A43" t="s">
        <v>1213</v>
      </c>
      <c r="B43" t="s">
        <v>1238</v>
      </c>
      <c r="C43" t="s">
        <v>5070</v>
      </c>
      <c r="D43" t="s">
        <v>5071</v>
      </c>
      <c r="E43" t="s">
        <v>309</v>
      </c>
      <c r="F43" t="s">
        <v>5072</v>
      </c>
      <c r="G43">
        <v>74196</v>
      </c>
      <c r="H43" t="s">
        <v>314</v>
      </c>
      <c r="I43" t="s">
        <v>1005</v>
      </c>
      <c r="J43" t="s">
        <v>826</v>
      </c>
      <c r="K43" t="s">
        <v>204</v>
      </c>
      <c r="L43" t="s">
        <v>204</v>
      </c>
      <c r="M43" t="s">
        <v>204</v>
      </c>
      <c r="N43" t="s">
        <v>204</v>
      </c>
      <c r="O43" t="s">
        <v>339</v>
      </c>
      <c r="P43" s="141">
        <v>43831</v>
      </c>
      <c r="Q43" t="s">
        <v>1212</v>
      </c>
      <c r="R43" t="s">
        <v>885</v>
      </c>
      <c r="S43" t="s">
        <v>889</v>
      </c>
      <c r="T43" t="s">
        <v>4951</v>
      </c>
      <c r="U43" s="131">
        <v>1</v>
      </c>
      <c r="V43" s="131">
        <v>58326.597999999998</v>
      </c>
      <c r="W43" s="131">
        <v>58326.597999999998</v>
      </c>
      <c r="X43" s="142">
        <v>0.14119999999999999</v>
      </c>
      <c r="Y43" s="132">
        <v>0.12686</v>
      </c>
      <c r="Z43" s="132">
        <v>3.1660000000000001E-2</v>
      </c>
    </row>
    <row r="44" spans="1:26">
      <c r="A44" t="s">
        <v>1213</v>
      </c>
      <c r="B44" t="s">
        <v>1238</v>
      </c>
      <c r="C44" t="s">
        <v>5017</v>
      </c>
      <c r="D44" t="s">
        <v>5018</v>
      </c>
      <c r="E44" t="s">
        <v>310</v>
      </c>
      <c r="F44" t="s">
        <v>5019</v>
      </c>
      <c r="G44">
        <v>74186</v>
      </c>
      <c r="H44" t="s">
        <v>314</v>
      </c>
      <c r="I44" t="s">
        <v>1004</v>
      </c>
      <c r="J44" t="s">
        <v>833</v>
      </c>
      <c r="K44" t="s">
        <v>204</v>
      </c>
      <c r="L44" t="s">
        <v>204</v>
      </c>
      <c r="M44" t="s">
        <v>204</v>
      </c>
      <c r="N44" t="s">
        <v>204</v>
      </c>
      <c r="O44" t="s">
        <v>339</v>
      </c>
      <c r="P44" s="141">
        <v>43542</v>
      </c>
      <c r="Q44" t="s">
        <v>1212</v>
      </c>
      <c r="R44" t="s">
        <v>885</v>
      </c>
      <c r="S44" t="s">
        <v>889</v>
      </c>
      <c r="T44" t="s">
        <v>5020</v>
      </c>
      <c r="U44" s="131">
        <v>1</v>
      </c>
      <c r="V44" s="131">
        <v>35622.411999999997</v>
      </c>
      <c r="W44" s="131">
        <v>35622.411999999997</v>
      </c>
      <c r="X44" s="142">
        <v>7.8700000000000006E-2</v>
      </c>
      <c r="Y44" s="132">
        <v>7.7479999999999993E-2</v>
      </c>
      <c r="Z44" s="132">
        <v>1.934E-2</v>
      </c>
    </row>
    <row r="45" spans="1:26">
      <c r="A45" t="s">
        <v>1213</v>
      </c>
      <c r="B45" t="s">
        <v>1238</v>
      </c>
      <c r="C45" t="s">
        <v>5021</v>
      </c>
      <c r="D45" t="s">
        <v>5022</v>
      </c>
      <c r="E45" t="s">
        <v>309</v>
      </c>
      <c r="F45" t="s">
        <v>5023</v>
      </c>
      <c r="G45">
        <v>74185</v>
      </c>
      <c r="H45" t="s">
        <v>314</v>
      </c>
      <c r="I45" t="s">
        <v>1001</v>
      </c>
      <c r="J45" t="s">
        <v>831</v>
      </c>
      <c r="K45" t="s">
        <v>204</v>
      </c>
      <c r="L45" t="s">
        <v>204</v>
      </c>
      <c r="M45" t="s">
        <v>204</v>
      </c>
      <c r="N45" t="s">
        <v>204</v>
      </c>
      <c r="O45" t="s">
        <v>339</v>
      </c>
      <c r="P45" s="141">
        <v>43524</v>
      </c>
      <c r="Q45" t="s">
        <v>1212</v>
      </c>
      <c r="R45" t="s">
        <v>885</v>
      </c>
      <c r="S45" t="s">
        <v>889</v>
      </c>
      <c r="T45" t="s">
        <v>4900</v>
      </c>
      <c r="U45" s="131">
        <v>1</v>
      </c>
      <c r="V45" s="131">
        <v>28364.374</v>
      </c>
      <c r="W45" s="131">
        <v>28364.374</v>
      </c>
      <c r="X45" s="142">
        <v>0.1298</v>
      </c>
      <c r="Y45" s="132">
        <v>6.1690000000000002E-2</v>
      </c>
      <c r="Z45" s="132">
        <v>1.54E-2</v>
      </c>
    </row>
    <row r="46" spans="1:26">
      <c r="A46" t="s">
        <v>1213</v>
      </c>
      <c r="B46" t="s">
        <v>1238</v>
      </c>
      <c r="C46" t="s">
        <v>5073</v>
      </c>
      <c r="D46" t="s">
        <v>5074</v>
      </c>
      <c r="E46" t="s">
        <v>309</v>
      </c>
      <c r="F46" t="s">
        <v>5075</v>
      </c>
      <c r="G46">
        <v>74168</v>
      </c>
      <c r="H46" t="s">
        <v>314</v>
      </c>
      <c r="I46" t="s">
        <v>1005</v>
      </c>
      <c r="J46" t="s">
        <v>842</v>
      </c>
      <c r="K46" t="s">
        <v>204</v>
      </c>
      <c r="L46" t="s">
        <v>204</v>
      </c>
      <c r="M46" t="s">
        <v>204</v>
      </c>
      <c r="N46" t="s">
        <v>204</v>
      </c>
      <c r="O46" t="s">
        <v>339</v>
      </c>
      <c r="P46" s="141">
        <v>42565</v>
      </c>
      <c r="Q46" t="s">
        <v>1215</v>
      </c>
      <c r="R46" t="s">
        <v>885</v>
      </c>
      <c r="S46" t="s">
        <v>889</v>
      </c>
      <c r="T46" t="s">
        <v>5076</v>
      </c>
      <c r="U46" s="131">
        <v>3.6469999999999998</v>
      </c>
      <c r="V46" s="131">
        <v>7341.07</v>
      </c>
      <c r="W46" s="131">
        <v>26772.882000000001</v>
      </c>
      <c r="X46" s="142">
        <v>1.09E-2</v>
      </c>
      <c r="Y46" s="132">
        <v>5.8229999999999997E-2</v>
      </c>
      <c r="Z46" s="132">
        <v>1.453E-2</v>
      </c>
    </row>
    <row r="47" spans="1:26">
      <c r="A47" t="s">
        <v>1213</v>
      </c>
      <c r="B47" t="s">
        <v>1238</v>
      </c>
      <c r="C47" t="s">
        <v>5017</v>
      </c>
      <c r="D47" t="s">
        <v>5018</v>
      </c>
      <c r="E47" t="s">
        <v>310</v>
      </c>
      <c r="F47" t="s">
        <v>5077</v>
      </c>
      <c r="G47">
        <v>74204</v>
      </c>
      <c r="H47" t="s">
        <v>314</v>
      </c>
      <c r="I47" t="s">
        <v>1004</v>
      </c>
      <c r="J47" t="s">
        <v>833</v>
      </c>
      <c r="K47" t="s">
        <v>204</v>
      </c>
      <c r="L47" t="s">
        <v>204</v>
      </c>
      <c r="M47" t="s">
        <v>204</v>
      </c>
      <c r="N47" t="s">
        <v>204</v>
      </c>
      <c r="O47" t="s">
        <v>339</v>
      </c>
      <c r="P47" s="141">
        <v>44084</v>
      </c>
      <c r="Q47" t="s">
        <v>1212</v>
      </c>
      <c r="R47" t="s">
        <v>885</v>
      </c>
      <c r="S47" t="s">
        <v>889</v>
      </c>
      <c r="T47" t="s">
        <v>4734</v>
      </c>
      <c r="U47" s="131">
        <v>1</v>
      </c>
      <c r="V47" s="131">
        <v>18337.753000000001</v>
      </c>
      <c r="W47" s="131">
        <v>18337.753000000001</v>
      </c>
      <c r="X47" s="142">
        <v>7.8700000000000006E-2</v>
      </c>
      <c r="Y47" s="132">
        <v>3.9879999999999999E-2</v>
      </c>
      <c r="Z47" s="132">
        <v>9.9500000000000005E-3</v>
      </c>
    </row>
    <row r="48" spans="1:26">
      <c r="A48" t="s">
        <v>1213</v>
      </c>
      <c r="B48" t="s">
        <v>1238</v>
      </c>
      <c r="C48" t="s">
        <v>5024</v>
      </c>
      <c r="D48" t="s">
        <v>2176</v>
      </c>
      <c r="E48" t="s">
        <v>309</v>
      </c>
      <c r="F48" t="s">
        <v>5025</v>
      </c>
      <c r="G48">
        <v>74190</v>
      </c>
      <c r="H48" t="s">
        <v>314</v>
      </c>
      <c r="I48" t="s">
        <v>1005</v>
      </c>
      <c r="J48" t="s">
        <v>569</v>
      </c>
      <c r="K48" t="s">
        <v>204</v>
      </c>
      <c r="L48" t="s">
        <v>204</v>
      </c>
      <c r="M48" t="s">
        <v>204</v>
      </c>
      <c r="N48" t="s">
        <v>224</v>
      </c>
      <c r="O48" t="s">
        <v>339</v>
      </c>
      <c r="P48" s="141">
        <v>43691</v>
      </c>
      <c r="Q48" t="s">
        <v>1215</v>
      </c>
      <c r="R48" t="s">
        <v>885</v>
      </c>
      <c r="S48" t="s">
        <v>889</v>
      </c>
      <c r="T48" t="s">
        <v>5026</v>
      </c>
      <c r="U48" s="131">
        <v>3.6469999999999998</v>
      </c>
      <c r="V48" s="131">
        <v>4126.8239999999996</v>
      </c>
      <c r="W48" s="131">
        <v>15050.526</v>
      </c>
      <c r="X48" s="142">
        <v>0.19874</v>
      </c>
      <c r="Y48" s="132">
        <v>3.2730000000000002E-2</v>
      </c>
      <c r="Z48" s="132">
        <v>8.1700000000000002E-3</v>
      </c>
    </row>
    <row r="49" spans="1:26">
      <c r="A49" t="s">
        <v>1213</v>
      </c>
      <c r="B49" t="s">
        <v>1238</v>
      </c>
      <c r="C49" t="s">
        <v>5021</v>
      </c>
      <c r="D49" t="s">
        <v>5027</v>
      </c>
      <c r="E49" t="s">
        <v>309</v>
      </c>
      <c r="F49" t="s">
        <v>5028</v>
      </c>
      <c r="G49">
        <v>74202</v>
      </c>
      <c r="H49" t="s">
        <v>314</v>
      </c>
      <c r="I49" t="s">
        <v>1001</v>
      </c>
      <c r="J49" t="s">
        <v>831</v>
      </c>
      <c r="K49" t="s">
        <v>204</v>
      </c>
      <c r="L49" t="s">
        <v>204</v>
      </c>
      <c r="M49" t="s">
        <v>204</v>
      </c>
      <c r="N49" t="s">
        <v>204</v>
      </c>
      <c r="O49" t="s">
        <v>339</v>
      </c>
      <c r="P49" s="141">
        <v>43913</v>
      </c>
      <c r="Q49" t="s">
        <v>1212</v>
      </c>
      <c r="R49" t="s">
        <v>885</v>
      </c>
      <c r="S49" t="s">
        <v>889</v>
      </c>
      <c r="T49" t="s">
        <v>4900</v>
      </c>
      <c r="U49" s="131">
        <v>1</v>
      </c>
      <c r="V49" s="131">
        <v>14567.960999999999</v>
      </c>
      <c r="W49" s="131">
        <v>14567.960999999999</v>
      </c>
      <c r="X49" s="142">
        <v>0.1036</v>
      </c>
      <c r="Y49" s="132">
        <v>3.168E-2</v>
      </c>
      <c r="Z49" s="132">
        <v>7.9100000000000004E-3</v>
      </c>
    </row>
    <row r="50" spans="1:26">
      <c r="A50" t="s">
        <v>1213</v>
      </c>
      <c r="B50" t="s">
        <v>1238</v>
      </c>
      <c r="C50" t="s">
        <v>5029</v>
      </c>
      <c r="D50" t="s">
        <v>5030</v>
      </c>
      <c r="E50" t="s">
        <v>309</v>
      </c>
      <c r="F50" t="s">
        <v>5031</v>
      </c>
      <c r="G50">
        <v>74176</v>
      </c>
      <c r="H50" t="s">
        <v>314</v>
      </c>
      <c r="I50" t="s">
        <v>1002</v>
      </c>
      <c r="J50" t="s">
        <v>569</v>
      </c>
      <c r="K50" t="s">
        <v>204</v>
      </c>
      <c r="L50" t="s">
        <v>204</v>
      </c>
      <c r="M50" t="s">
        <v>204</v>
      </c>
      <c r="N50" t="s">
        <v>204</v>
      </c>
      <c r="O50" t="s">
        <v>339</v>
      </c>
      <c r="P50" s="141">
        <v>43306</v>
      </c>
      <c r="Q50" t="s">
        <v>1212</v>
      </c>
      <c r="R50" t="s">
        <v>885</v>
      </c>
      <c r="S50" t="s">
        <v>889</v>
      </c>
      <c r="T50" t="s">
        <v>5032</v>
      </c>
      <c r="U50" s="131">
        <v>1</v>
      </c>
      <c r="V50" s="131">
        <v>12059.603999999999</v>
      </c>
      <c r="W50" s="131">
        <v>12059.603999999999</v>
      </c>
      <c r="X50" s="142">
        <v>1.7899999999999999E-2</v>
      </c>
      <c r="Y50" s="132">
        <v>2.623E-2</v>
      </c>
      <c r="Z50" s="132">
        <v>6.5500000000000003E-3</v>
      </c>
    </row>
    <row r="51" spans="1:26">
      <c r="A51" t="s">
        <v>1213</v>
      </c>
      <c r="B51" t="s">
        <v>1238</v>
      </c>
      <c r="C51" t="s">
        <v>5078</v>
      </c>
      <c r="D51" t="s">
        <v>5079</v>
      </c>
      <c r="E51" t="s">
        <v>309</v>
      </c>
      <c r="F51" t="s">
        <v>5080</v>
      </c>
      <c r="G51">
        <v>74217</v>
      </c>
      <c r="H51" t="s">
        <v>314</v>
      </c>
      <c r="I51" t="s">
        <v>1003</v>
      </c>
      <c r="J51" t="s">
        <v>836</v>
      </c>
      <c r="K51" t="s">
        <v>204</v>
      </c>
      <c r="L51" t="s">
        <v>204</v>
      </c>
      <c r="M51" t="s">
        <v>204</v>
      </c>
      <c r="N51" t="s">
        <v>204</v>
      </c>
      <c r="O51" t="s">
        <v>339</v>
      </c>
      <c r="P51" s="141">
        <v>44370</v>
      </c>
      <c r="Q51" t="s">
        <v>1212</v>
      </c>
      <c r="R51" t="s">
        <v>885</v>
      </c>
      <c r="S51" t="s">
        <v>889</v>
      </c>
      <c r="T51" t="s">
        <v>4934</v>
      </c>
      <c r="U51" s="131">
        <v>1</v>
      </c>
      <c r="V51" s="131">
        <v>7307.7190000000001</v>
      </c>
      <c r="W51" s="131">
        <v>7307.7190000000001</v>
      </c>
      <c r="X51" s="142">
        <v>0.15770000000000001</v>
      </c>
      <c r="Y51" s="132">
        <v>1.5890000000000001E-2</v>
      </c>
      <c r="Z51" s="132">
        <v>3.9699999999999996E-3</v>
      </c>
    </row>
    <row r="52" spans="1:26">
      <c r="A52" t="s">
        <v>1213</v>
      </c>
      <c r="B52" t="s">
        <v>1238</v>
      </c>
      <c r="C52" t="s">
        <v>5081</v>
      </c>
      <c r="D52" t="s">
        <v>5082</v>
      </c>
      <c r="E52" t="s">
        <v>309</v>
      </c>
      <c r="F52" t="s">
        <v>5083</v>
      </c>
      <c r="G52">
        <v>74231</v>
      </c>
      <c r="H52" t="s">
        <v>314</v>
      </c>
      <c r="I52" t="s">
        <v>1003</v>
      </c>
      <c r="J52" t="s">
        <v>836</v>
      </c>
      <c r="K52" t="s">
        <v>204</v>
      </c>
      <c r="L52" t="s">
        <v>204</v>
      </c>
      <c r="M52" t="s">
        <v>204</v>
      </c>
      <c r="N52" t="s">
        <v>204</v>
      </c>
      <c r="O52" t="s">
        <v>339</v>
      </c>
      <c r="P52" s="141">
        <v>44591</v>
      </c>
      <c r="Q52" t="s">
        <v>1212</v>
      </c>
      <c r="R52" t="s">
        <v>885</v>
      </c>
      <c r="S52" t="s">
        <v>889</v>
      </c>
      <c r="T52" t="s">
        <v>5084</v>
      </c>
      <c r="U52" s="131">
        <v>1</v>
      </c>
      <c r="V52" s="131">
        <v>6652.9589999999998</v>
      </c>
      <c r="W52" s="131">
        <v>6652.9589999999998</v>
      </c>
      <c r="X52" s="142">
        <v>5.2600000000000001E-2</v>
      </c>
      <c r="Y52" s="132">
        <v>1.447E-2</v>
      </c>
      <c r="Z52" s="132">
        <v>3.6099999999999999E-3</v>
      </c>
    </row>
    <row r="53" spans="1:26">
      <c r="A53" t="s">
        <v>1213</v>
      </c>
      <c r="B53" t="s">
        <v>1238</v>
      </c>
      <c r="D53" t="s">
        <v>5085</v>
      </c>
      <c r="E53" t="s">
        <v>309</v>
      </c>
      <c r="F53" t="s">
        <v>5086</v>
      </c>
      <c r="G53">
        <v>74249</v>
      </c>
      <c r="H53" t="s">
        <v>314</v>
      </c>
      <c r="I53" t="s">
        <v>1005</v>
      </c>
      <c r="J53" t="s">
        <v>832</v>
      </c>
      <c r="K53" t="s">
        <v>204</v>
      </c>
      <c r="L53" t="s">
        <v>204</v>
      </c>
      <c r="M53" t="s">
        <v>204</v>
      </c>
      <c r="N53" t="s">
        <v>204</v>
      </c>
      <c r="O53" t="s">
        <v>339</v>
      </c>
      <c r="P53" s="141">
        <v>45006</v>
      </c>
      <c r="Q53" t="s">
        <v>1212</v>
      </c>
      <c r="R53" t="s">
        <v>885</v>
      </c>
      <c r="S53" t="s">
        <v>889</v>
      </c>
      <c r="T53" t="s">
        <v>4739</v>
      </c>
      <c r="U53" s="131">
        <v>1</v>
      </c>
      <c r="V53" s="131">
        <v>6580.9520000000002</v>
      </c>
      <c r="W53" s="131">
        <v>6580.9520000000002</v>
      </c>
      <c r="X53" s="142">
        <v>0.19600000000000001</v>
      </c>
      <c r="Y53" s="132">
        <v>1.431E-2</v>
      </c>
      <c r="Z53" s="132">
        <v>3.5699999999999998E-3</v>
      </c>
    </row>
    <row r="54" spans="1:26">
      <c r="A54" t="s">
        <v>1213</v>
      </c>
      <c r="B54" t="s">
        <v>1238</v>
      </c>
      <c r="C54" t="s">
        <v>5087</v>
      </c>
      <c r="D54" t="s">
        <v>5088</v>
      </c>
      <c r="E54" t="s">
        <v>310</v>
      </c>
      <c r="F54" t="s">
        <v>5089</v>
      </c>
      <c r="G54">
        <v>74238</v>
      </c>
      <c r="H54" t="s">
        <v>314</v>
      </c>
      <c r="I54" t="s">
        <v>1004</v>
      </c>
      <c r="J54" t="s">
        <v>833</v>
      </c>
      <c r="K54" t="s">
        <v>204</v>
      </c>
      <c r="L54" t="s">
        <v>204</v>
      </c>
      <c r="M54" t="s">
        <v>204</v>
      </c>
      <c r="N54" t="s">
        <v>204</v>
      </c>
      <c r="O54" t="s">
        <v>339</v>
      </c>
      <c r="P54" s="141">
        <v>44721</v>
      </c>
      <c r="Q54" t="s">
        <v>1212</v>
      </c>
      <c r="R54" t="s">
        <v>885</v>
      </c>
      <c r="S54" t="s">
        <v>889</v>
      </c>
      <c r="T54" t="s">
        <v>4780</v>
      </c>
      <c r="U54" s="131">
        <v>1</v>
      </c>
      <c r="V54" s="131">
        <v>6276.5770000000002</v>
      </c>
      <c r="W54" s="131">
        <v>6276.5770000000002</v>
      </c>
      <c r="X54" s="142">
        <v>1.89E-2</v>
      </c>
      <c r="Y54" s="132">
        <v>1.3650000000000001E-2</v>
      </c>
      <c r="Z54" s="132">
        <v>3.4099999999999998E-3</v>
      </c>
    </row>
    <row r="55" spans="1:26">
      <c r="A55" t="s">
        <v>1213</v>
      </c>
      <c r="B55" t="s">
        <v>1238</v>
      </c>
      <c r="C55" t="s">
        <v>5033</v>
      </c>
      <c r="D55" t="s">
        <v>5034</v>
      </c>
      <c r="E55" t="s">
        <v>309</v>
      </c>
      <c r="F55" t="s">
        <v>5035</v>
      </c>
      <c r="G55">
        <v>74177</v>
      </c>
      <c r="H55" t="s">
        <v>314</v>
      </c>
      <c r="I55" t="s">
        <v>1002</v>
      </c>
      <c r="J55" t="s">
        <v>569</v>
      </c>
      <c r="K55" t="s">
        <v>204</v>
      </c>
      <c r="L55" t="s">
        <v>204</v>
      </c>
      <c r="M55" t="s">
        <v>204</v>
      </c>
      <c r="N55" t="s">
        <v>204</v>
      </c>
      <c r="O55" t="s">
        <v>339</v>
      </c>
      <c r="P55" s="141">
        <v>43312</v>
      </c>
      <c r="Q55" t="s">
        <v>1212</v>
      </c>
      <c r="R55" t="s">
        <v>885</v>
      </c>
      <c r="S55" t="s">
        <v>889</v>
      </c>
      <c r="T55" t="s">
        <v>5036</v>
      </c>
      <c r="U55" s="131">
        <v>1</v>
      </c>
      <c r="V55" s="131">
        <v>6180.5659999999998</v>
      </c>
      <c r="W55" s="131">
        <v>6180.5659999999998</v>
      </c>
      <c r="X55" s="142">
        <v>2.9600000000000001E-2</v>
      </c>
      <c r="Y55" s="132">
        <v>1.3440000000000001E-2</v>
      </c>
      <c r="Z55" s="132">
        <v>3.3600000000000001E-3</v>
      </c>
    </row>
    <row r="56" spans="1:26">
      <c r="A56" t="s">
        <v>1213</v>
      </c>
      <c r="B56" t="s">
        <v>1238</v>
      </c>
      <c r="C56" t="s">
        <v>5090</v>
      </c>
      <c r="D56" t="s">
        <v>5091</v>
      </c>
      <c r="E56" t="s">
        <v>309</v>
      </c>
      <c r="F56" t="s">
        <v>5092</v>
      </c>
      <c r="G56">
        <v>74241</v>
      </c>
      <c r="H56" t="s">
        <v>314</v>
      </c>
      <c r="I56" t="s">
        <v>1003</v>
      </c>
      <c r="J56" t="s">
        <v>837</v>
      </c>
      <c r="K56" t="s">
        <v>204</v>
      </c>
      <c r="L56" t="s">
        <v>204</v>
      </c>
      <c r="M56" t="s">
        <v>204</v>
      </c>
      <c r="N56" t="s">
        <v>204</v>
      </c>
      <c r="O56" t="s">
        <v>339</v>
      </c>
      <c r="P56" s="141">
        <v>44752</v>
      </c>
      <c r="Q56" t="s">
        <v>1212</v>
      </c>
      <c r="R56" t="s">
        <v>885</v>
      </c>
      <c r="S56" t="s">
        <v>889</v>
      </c>
      <c r="T56" t="s">
        <v>5093</v>
      </c>
      <c r="U56" s="131">
        <v>1</v>
      </c>
      <c r="V56" s="131">
        <v>5915.1559999999999</v>
      </c>
      <c r="W56" s="131">
        <v>5915.1559999999999</v>
      </c>
      <c r="X56" s="142">
        <v>5.8299999999999998E-2</v>
      </c>
      <c r="Y56" s="132">
        <v>1.2869999999999999E-2</v>
      </c>
      <c r="Z56" s="132">
        <v>3.2100000000000002E-3</v>
      </c>
    </row>
    <row r="57" spans="1:26">
      <c r="A57" t="s">
        <v>1213</v>
      </c>
      <c r="B57" t="s">
        <v>1238</v>
      </c>
      <c r="C57" t="s">
        <v>5094</v>
      </c>
      <c r="D57" t="s">
        <v>5082</v>
      </c>
      <c r="E57" t="s">
        <v>310</v>
      </c>
      <c r="F57" t="s">
        <v>5095</v>
      </c>
      <c r="G57">
        <v>74171</v>
      </c>
      <c r="H57" t="s">
        <v>314</v>
      </c>
      <c r="I57" t="s">
        <v>1003</v>
      </c>
      <c r="J57" t="s">
        <v>836</v>
      </c>
      <c r="K57" t="s">
        <v>204</v>
      </c>
      <c r="L57" t="s">
        <v>204</v>
      </c>
      <c r="M57" t="s">
        <v>204</v>
      </c>
      <c r="N57" t="s">
        <v>204</v>
      </c>
      <c r="O57" t="s">
        <v>339</v>
      </c>
      <c r="P57" s="141">
        <v>42736</v>
      </c>
      <c r="Q57" t="s">
        <v>1212</v>
      </c>
      <c r="R57" t="s">
        <v>885</v>
      </c>
      <c r="S57" t="s">
        <v>889</v>
      </c>
      <c r="T57" t="s">
        <v>5096</v>
      </c>
      <c r="U57" s="131">
        <v>1</v>
      </c>
      <c r="V57" s="131">
        <v>5393.4380000000001</v>
      </c>
      <c r="W57" s="131">
        <v>5393.4380000000001</v>
      </c>
      <c r="X57" s="142">
        <v>8.1000000000000003E-2</v>
      </c>
      <c r="Y57" s="132">
        <v>1.1730000000000001E-2</v>
      </c>
      <c r="Z57" s="132">
        <v>2.9299999999999999E-3</v>
      </c>
    </row>
    <row r="58" spans="1:26">
      <c r="A58" t="s">
        <v>1213</v>
      </c>
      <c r="B58" t="s">
        <v>1238</v>
      </c>
      <c r="C58" t="s">
        <v>5037</v>
      </c>
      <c r="D58" t="s">
        <v>5038</v>
      </c>
      <c r="E58" t="s">
        <v>309</v>
      </c>
      <c r="F58" t="s">
        <v>5039</v>
      </c>
      <c r="G58">
        <v>74173</v>
      </c>
      <c r="H58" t="s">
        <v>314</v>
      </c>
      <c r="I58" t="s">
        <v>1000</v>
      </c>
      <c r="J58" t="s">
        <v>845</v>
      </c>
      <c r="K58" t="s">
        <v>204</v>
      </c>
      <c r="L58" t="s">
        <v>204</v>
      </c>
      <c r="M58" t="s">
        <v>204</v>
      </c>
      <c r="N58" t="s">
        <v>204</v>
      </c>
      <c r="O58" t="s">
        <v>339</v>
      </c>
      <c r="P58" s="141">
        <v>43157</v>
      </c>
      <c r="Q58" t="s">
        <v>1215</v>
      </c>
      <c r="R58" t="s">
        <v>885</v>
      </c>
      <c r="S58" t="s">
        <v>889</v>
      </c>
      <c r="T58" t="s">
        <v>5040</v>
      </c>
      <c r="U58" s="131">
        <v>3.6469999999999998</v>
      </c>
      <c r="V58" s="131">
        <v>1473.155</v>
      </c>
      <c r="W58" s="131">
        <v>5372.5959999999995</v>
      </c>
      <c r="X58" s="142">
        <v>0.10349999999999999</v>
      </c>
      <c r="Y58" s="132">
        <v>1.1690000000000001E-2</v>
      </c>
      <c r="Z58" s="132">
        <v>2.9199999999999999E-3</v>
      </c>
    </row>
    <row r="59" spans="1:26">
      <c r="A59" t="s">
        <v>1213</v>
      </c>
      <c r="B59" t="s">
        <v>1238</v>
      </c>
      <c r="C59" t="s">
        <v>5097</v>
      </c>
      <c r="D59" t="s">
        <v>5098</v>
      </c>
      <c r="E59" t="s">
        <v>309</v>
      </c>
      <c r="F59" t="s">
        <v>5099</v>
      </c>
      <c r="G59">
        <v>74228</v>
      </c>
      <c r="H59" t="s">
        <v>314</v>
      </c>
      <c r="I59" t="s">
        <v>1000</v>
      </c>
      <c r="J59" t="s">
        <v>844</v>
      </c>
      <c r="K59" t="s">
        <v>204</v>
      </c>
      <c r="L59" t="s">
        <v>204</v>
      </c>
      <c r="M59" t="s">
        <v>204</v>
      </c>
      <c r="N59" t="s">
        <v>204</v>
      </c>
      <c r="O59" t="s">
        <v>339</v>
      </c>
      <c r="P59" s="141">
        <v>44560</v>
      </c>
      <c r="Q59" t="s">
        <v>1215</v>
      </c>
      <c r="R59" t="s">
        <v>885</v>
      </c>
      <c r="S59" t="s">
        <v>889</v>
      </c>
      <c r="T59" t="s">
        <v>4923</v>
      </c>
      <c r="U59" s="131">
        <v>3.6469999999999998</v>
      </c>
      <c r="V59" s="131">
        <v>1461.751</v>
      </c>
      <c r="W59" s="131">
        <v>5331.0050000000001</v>
      </c>
      <c r="X59" s="142">
        <v>5.9191354936875676E-2</v>
      </c>
      <c r="Y59" s="132">
        <v>1.159E-2</v>
      </c>
      <c r="Z59" s="132">
        <v>2.8900000000000002E-3</v>
      </c>
    </row>
    <row r="60" spans="1:26">
      <c r="A60" t="s">
        <v>1213</v>
      </c>
      <c r="B60" t="s">
        <v>1238</v>
      </c>
      <c r="C60" t="s">
        <v>5100</v>
      </c>
      <c r="D60" t="s">
        <v>5101</v>
      </c>
      <c r="E60" t="s">
        <v>309</v>
      </c>
      <c r="F60" t="s">
        <v>5102</v>
      </c>
      <c r="G60">
        <v>74221</v>
      </c>
      <c r="H60" t="s">
        <v>314</v>
      </c>
      <c r="I60" t="s">
        <v>1000</v>
      </c>
      <c r="J60" t="s">
        <v>844</v>
      </c>
      <c r="K60" t="s">
        <v>204</v>
      </c>
      <c r="L60" t="s">
        <v>204</v>
      </c>
      <c r="M60" t="s">
        <v>204</v>
      </c>
      <c r="N60" t="s">
        <v>296</v>
      </c>
      <c r="O60" t="s">
        <v>339</v>
      </c>
      <c r="P60" s="141">
        <v>44409</v>
      </c>
      <c r="Q60" t="s">
        <v>1215</v>
      </c>
      <c r="R60" t="s">
        <v>885</v>
      </c>
      <c r="S60" t="s">
        <v>889</v>
      </c>
      <c r="T60" t="s">
        <v>5103</v>
      </c>
      <c r="U60" s="131">
        <v>3.6469999999999998</v>
      </c>
      <c r="V60" s="131">
        <v>1390.58</v>
      </c>
      <c r="W60" s="131">
        <v>5071.4470000000001</v>
      </c>
      <c r="X60" s="142">
        <v>7.5700000000000003E-2</v>
      </c>
      <c r="Y60" s="132">
        <v>1.103E-2</v>
      </c>
      <c r="Z60" s="132">
        <v>2.7499999999999998E-3</v>
      </c>
    </row>
    <row r="61" spans="1:26">
      <c r="A61" t="s">
        <v>1213</v>
      </c>
      <c r="B61" t="s">
        <v>1238</v>
      </c>
      <c r="C61" t="s">
        <v>5104</v>
      </c>
      <c r="D61" t="s">
        <v>5105</v>
      </c>
      <c r="E61" t="s">
        <v>309</v>
      </c>
      <c r="F61" t="s">
        <v>5106</v>
      </c>
      <c r="G61">
        <v>74233</v>
      </c>
      <c r="H61" t="s">
        <v>314</v>
      </c>
      <c r="I61" t="s">
        <v>1002</v>
      </c>
      <c r="J61" t="s">
        <v>569</v>
      </c>
      <c r="K61" t="s">
        <v>204</v>
      </c>
      <c r="L61" t="s">
        <v>204</v>
      </c>
      <c r="M61" t="s">
        <v>204</v>
      </c>
      <c r="N61" t="s">
        <v>224</v>
      </c>
      <c r="O61" t="s">
        <v>339</v>
      </c>
      <c r="P61" s="141">
        <v>44622</v>
      </c>
      <c r="Q61" t="s">
        <v>1212</v>
      </c>
      <c r="R61" t="s">
        <v>885</v>
      </c>
      <c r="S61" t="s">
        <v>889</v>
      </c>
      <c r="T61" t="s">
        <v>5107</v>
      </c>
      <c r="U61" s="131">
        <v>1</v>
      </c>
      <c r="V61" s="131">
        <v>4208.8379999999997</v>
      </c>
      <c r="W61" s="131">
        <v>4208.8379999999997</v>
      </c>
      <c r="X61" s="142">
        <v>0.14000000000000001</v>
      </c>
      <c r="Y61" s="132">
        <v>9.1500000000000001E-3</v>
      </c>
      <c r="Z61" s="132">
        <v>2.2799999999999999E-3</v>
      </c>
    </row>
    <row r="62" spans="1:26">
      <c r="A62" t="s">
        <v>1213</v>
      </c>
      <c r="B62" t="s">
        <v>1238</v>
      </c>
      <c r="C62" t="s">
        <v>5108</v>
      </c>
      <c r="D62" t="s">
        <v>5109</v>
      </c>
      <c r="E62" t="s">
        <v>309</v>
      </c>
      <c r="F62" t="s">
        <v>5110</v>
      </c>
      <c r="G62">
        <v>74239</v>
      </c>
      <c r="H62" t="s">
        <v>314</v>
      </c>
      <c r="I62" t="s">
        <v>1003</v>
      </c>
      <c r="J62" t="s">
        <v>837</v>
      </c>
      <c r="K62" t="s">
        <v>204</v>
      </c>
      <c r="L62" t="s">
        <v>204</v>
      </c>
      <c r="M62" t="s">
        <v>204</v>
      </c>
      <c r="N62" t="s">
        <v>204</v>
      </c>
      <c r="O62" t="s">
        <v>339</v>
      </c>
      <c r="P62" s="141">
        <v>44741</v>
      </c>
      <c r="Q62" t="s">
        <v>1212</v>
      </c>
      <c r="R62" t="s">
        <v>885</v>
      </c>
      <c r="S62" t="s">
        <v>889</v>
      </c>
      <c r="T62" t="s">
        <v>5111</v>
      </c>
      <c r="U62" s="131">
        <v>1</v>
      </c>
      <c r="V62" s="131">
        <v>4206.9070000000002</v>
      </c>
      <c r="W62" s="131">
        <v>4206.9070000000002</v>
      </c>
      <c r="X62" s="142">
        <v>3.4099999999999998E-2</v>
      </c>
      <c r="Y62" s="132">
        <v>9.1500000000000001E-3</v>
      </c>
      <c r="Z62" s="132">
        <v>2.2799999999999999E-3</v>
      </c>
    </row>
    <row r="63" spans="1:26">
      <c r="A63" t="s">
        <v>1213</v>
      </c>
      <c r="B63" t="s">
        <v>1238</v>
      </c>
      <c r="C63" t="s">
        <v>5112</v>
      </c>
      <c r="D63" t="s">
        <v>5113</v>
      </c>
      <c r="E63" t="s">
        <v>309</v>
      </c>
      <c r="F63" t="s">
        <v>5114</v>
      </c>
      <c r="G63">
        <v>74170</v>
      </c>
      <c r="H63" t="s">
        <v>314</v>
      </c>
      <c r="I63" t="s">
        <v>1003</v>
      </c>
      <c r="J63" t="s">
        <v>836</v>
      </c>
      <c r="K63" t="s">
        <v>204</v>
      </c>
      <c r="L63" t="s">
        <v>204</v>
      </c>
      <c r="M63" t="s">
        <v>204</v>
      </c>
      <c r="N63" t="s">
        <v>204</v>
      </c>
      <c r="O63" t="s">
        <v>339</v>
      </c>
      <c r="P63" s="141">
        <v>42583</v>
      </c>
      <c r="Q63" t="s">
        <v>1212</v>
      </c>
      <c r="R63" t="s">
        <v>885</v>
      </c>
      <c r="S63" t="s">
        <v>889</v>
      </c>
      <c r="T63" t="s">
        <v>4734</v>
      </c>
      <c r="U63" s="131">
        <v>1</v>
      </c>
      <c r="V63" s="131">
        <v>2749.4</v>
      </c>
      <c r="W63" s="131">
        <v>2749.4</v>
      </c>
      <c r="X63" s="142">
        <v>4.0399999999999998E-2</v>
      </c>
      <c r="Y63" s="132">
        <v>5.9800000000000001E-3</v>
      </c>
      <c r="Z63" s="132">
        <v>1.49E-3</v>
      </c>
    </row>
    <row r="64" spans="1:26">
      <c r="A64" t="s">
        <v>1213</v>
      </c>
      <c r="B64" t="s">
        <v>1238</v>
      </c>
      <c r="C64" t="s">
        <v>5115</v>
      </c>
      <c r="D64" t="s">
        <v>5116</v>
      </c>
      <c r="E64" t="s">
        <v>309</v>
      </c>
      <c r="F64" t="s">
        <v>5117</v>
      </c>
      <c r="G64">
        <v>74179</v>
      </c>
      <c r="H64" t="s">
        <v>314</v>
      </c>
      <c r="I64" t="s">
        <v>1001</v>
      </c>
      <c r="J64" t="s">
        <v>831</v>
      </c>
      <c r="K64" t="s">
        <v>204</v>
      </c>
      <c r="L64" t="s">
        <v>204</v>
      </c>
      <c r="M64" t="s">
        <v>204</v>
      </c>
      <c r="N64" t="s">
        <v>204</v>
      </c>
      <c r="O64" t="s">
        <v>339</v>
      </c>
      <c r="P64" s="141">
        <v>43394</v>
      </c>
      <c r="Q64" t="s">
        <v>1212</v>
      </c>
      <c r="R64" t="s">
        <v>885</v>
      </c>
      <c r="S64" t="s">
        <v>889</v>
      </c>
      <c r="T64" t="s">
        <v>5096</v>
      </c>
      <c r="U64" s="131">
        <v>1</v>
      </c>
      <c r="V64" s="131">
        <v>2476.5819999999999</v>
      </c>
      <c r="W64" s="131">
        <v>2476.5819999999999</v>
      </c>
      <c r="X64" s="142">
        <v>0.11990000000000001</v>
      </c>
      <c r="Y64" s="132">
        <v>5.3899999999999998E-3</v>
      </c>
      <c r="Z64" s="132">
        <v>1.34E-3</v>
      </c>
    </row>
    <row r="65" spans="1:26">
      <c r="A65" t="s">
        <v>1213</v>
      </c>
      <c r="B65" t="s">
        <v>1238</v>
      </c>
      <c r="C65" t="s">
        <v>5118</v>
      </c>
      <c r="D65" t="s">
        <v>5119</v>
      </c>
      <c r="E65" t="s">
        <v>309</v>
      </c>
      <c r="F65" t="s">
        <v>5120</v>
      </c>
      <c r="G65">
        <v>74167</v>
      </c>
      <c r="H65" t="s">
        <v>314</v>
      </c>
      <c r="I65" t="s">
        <v>1003</v>
      </c>
      <c r="J65" t="s">
        <v>836</v>
      </c>
      <c r="K65" t="s">
        <v>204</v>
      </c>
      <c r="L65" t="s">
        <v>204</v>
      </c>
      <c r="M65" t="s">
        <v>204</v>
      </c>
      <c r="N65" t="s">
        <v>204</v>
      </c>
      <c r="O65" t="s">
        <v>339</v>
      </c>
      <c r="P65" s="141">
        <v>42125</v>
      </c>
      <c r="Q65" t="s">
        <v>1212</v>
      </c>
      <c r="R65" t="s">
        <v>885</v>
      </c>
      <c r="S65" t="s">
        <v>889</v>
      </c>
      <c r="T65" t="s">
        <v>5121</v>
      </c>
      <c r="U65" s="131">
        <v>1</v>
      </c>
      <c r="V65" s="131">
        <v>2306.4520000000002</v>
      </c>
      <c r="W65" s="131">
        <v>2306.4520000000002</v>
      </c>
      <c r="X65" s="142">
        <v>0.30430000000000001</v>
      </c>
      <c r="Y65" s="132">
        <v>5.0200000000000002E-3</v>
      </c>
      <c r="Z65" s="132">
        <v>1.25E-3</v>
      </c>
    </row>
    <row r="66" spans="1:26">
      <c r="A66" t="s">
        <v>1213</v>
      </c>
      <c r="B66" t="s">
        <v>1238</v>
      </c>
      <c r="C66" t="s">
        <v>5122</v>
      </c>
      <c r="D66" t="s">
        <v>5123</v>
      </c>
      <c r="E66" t="s">
        <v>311</v>
      </c>
      <c r="F66" t="s">
        <v>5124</v>
      </c>
      <c r="G66">
        <v>74243</v>
      </c>
      <c r="H66" t="s">
        <v>314</v>
      </c>
      <c r="I66" t="s">
        <v>1000</v>
      </c>
      <c r="J66" t="s">
        <v>844</v>
      </c>
      <c r="K66" t="s">
        <v>204</v>
      </c>
      <c r="L66" t="s">
        <v>204</v>
      </c>
      <c r="M66" t="s">
        <v>204</v>
      </c>
      <c r="N66" t="s">
        <v>204</v>
      </c>
      <c r="O66" t="s">
        <v>339</v>
      </c>
      <c r="P66" s="141">
        <v>44823</v>
      </c>
      <c r="Q66" t="s">
        <v>1215</v>
      </c>
      <c r="R66" t="s">
        <v>885</v>
      </c>
      <c r="S66" t="s">
        <v>889</v>
      </c>
      <c r="T66" t="s">
        <v>5040</v>
      </c>
      <c r="U66" s="131">
        <v>3.6469999999999998</v>
      </c>
      <c r="V66" s="131">
        <v>609.98400000000004</v>
      </c>
      <c r="W66" s="131">
        <v>2224.6109999999999</v>
      </c>
      <c r="X66" s="142">
        <v>0.1371</v>
      </c>
      <c r="Y66" s="132">
        <v>4.8399999999999997E-3</v>
      </c>
      <c r="Z66" s="132">
        <v>1.2099999999999999E-3</v>
      </c>
    </row>
    <row r="67" spans="1:26">
      <c r="A67" t="s">
        <v>1213</v>
      </c>
      <c r="B67" t="s">
        <v>1238</v>
      </c>
      <c r="C67" t="s">
        <v>5125</v>
      </c>
      <c r="D67" t="s">
        <v>5126</v>
      </c>
      <c r="E67" t="s">
        <v>309</v>
      </c>
      <c r="F67" t="s">
        <v>5127</v>
      </c>
      <c r="G67">
        <v>74166</v>
      </c>
      <c r="H67" t="s">
        <v>314</v>
      </c>
      <c r="I67" t="s">
        <v>1003</v>
      </c>
      <c r="J67" t="s">
        <v>836</v>
      </c>
      <c r="K67" t="s">
        <v>204</v>
      </c>
      <c r="L67" t="s">
        <v>204</v>
      </c>
      <c r="M67" t="s">
        <v>204</v>
      </c>
      <c r="N67" t="s">
        <v>204</v>
      </c>
      <c r="O67" t="s">
        <v>339</v>
      </c>
      <c r="P67" s="141">
        <v>41334</v>
      </c>
      <c r="Q67" t="s">
        <v>1212</v>
      </c>
      <c r="R67" t="s">
        <v>885</v>
      </c>
      <c r="S67" t="s">
        <v>889</v>
      </c>
      <c r="T67" t="s">
        <v>5128</v>
      </c>
      <c r="U67" s="131">
        <v>1</v>
      </c>
      <c r="V67" s="131">
        <v>2189.9180000000001</v>
      </c>
      <c r="W67" s="131">
        <v>2189.9180000000001</v>
      </c>
      <c r="X67" s="142">
        <v>0.16389999999999999</v>
      </c>
      <c r="Y67" s="132">
        <v>4.7600000000000003E-3</v>
      </c>
      <c r="Z67" s="132">
        <v>1.1900000000000001E-3</v>
      </c>
    </row>
    <row r="68" spans="1:26">
      <c r="A68" t="s">
        <v>1213</v>
      </c>
      <c r="B68" t="s">
        <v>1238</v>
      </c>
      <c r="C68" t="s">
        <v>4958</v>
      </c>
      <c r="D68" t="s">
        <v>4959</v>
      </c>
      <c r="E68" t="s">
        <v>309</v>
      </c>
      <c r="F68" t="s">
        <v>5129</v>
      </c>
      <c r="G68">
        <v>74252</v>
      </c>
      <c r="H68" t="s">
        <v>314</v>
      </c>
      <c r="I68" t="s">
        <v>1003</v>
      </c>
      <c r="J68" t="s">
        <v>839</v>
      </c>
      <c r="K68" t="s">
        <v>204</v>
      </c>
      <c r="L68" t="s">
        <v>204</v>
      </c>
      <c r="M68" t="s">
        <v>204</v>
      </c>
      <c r="N68" t="s">
        <v>204</v>
      </c>
      <c r="O68" t="s">
        <v>339</v>
      </c>
      <c r="P68" s="141">
        <v>45036</v>
      </c>
      <c r="Q68" t="s">
        <v>1212</v>
      </c>
      <c r="R68" t="s">
        <v>885</v>
      </c>
      <c r="S68" t="s">
        <v>889</v>
      </c>
      <c r="T68" t="s">
        <v>4961</v>
      </c>
      <c r="U68" s="131">
        <v>1</v>
      </c>
      <c r="V68" s="131">
        <v>1547.7739999999999</v>
      </c>
      <c r="W68" s="131">
        <v>1547.7739999999999</v>
      </c>
      <c r="X68" s="142">
        <v>1.95E-2</v>
      </c>
      <c r="Y68" s="132">
        <v>3.3700000000000002E-3</v>
      </c>
      <c r="Z68" s="132">
        <v>8.4000000000000003E-4</v>
      </c>
    </row>
    <row r="69" spans="1:26">
      <c r="A69" t="s">
        <v>1213</v>
      </c>
      <c r="B69" t="s">
        <v>1238</v>
      </c>
      <c r="D69" t="s">
        <v>4962</v>
      </c>
      <c r="E69" t="s">
        <v>309</v>
      </c>
      <c r="F69" t="s">
        <v>4963</v>
      </c>
      <c r="G69">
        <v>74254</v>
      </c>
      <c r="H69" t="s">
        <v>314</v>
      </c>
      <c r="I69" t="s">
        <v>1000</v>
      </c>
      <c r="J69" t="s">
        <v>845</v>
      </c>
      <c r="K69" t="s">
        <v>204</v>
      </c>
      <c r="L69" t="s">
        <v>204</v>
      </c>
      <c r="M69" t="s">
        <v>204</v>
      </c>
      <c r="N69" t="s">
        <v>204</v>
      </c>
      <c r="O69" t="s">
        <v>339</v>
      </c>
      <c r="P69" s="141">
        <v>45124</v>
      </c>
      <c r="Q69" t="s">
        <v>1215</v>
      </c>
      <c r="R69" t="s">
        <v>885</v>
      </c>
      <c r="S69" t="s">
        <v>889</v>
      </c>
      <c r="T69" t="s">
        <v>4964</v>
      </c>
      <c r="U69" s="131">
        <v>3.6469999999999998</v>
      </c>
      <c r="V69" s="131">
        <v>100.69499999999999</v>
      </c>
      <c r="W69" s="131">
        <v>367.23399999999998</v>
      </c>
      <c r="X69" s="142">
        <v>7.0800000000000002E-2</v>
      </c>
      <c r="Y69" s="132">
        <v>8.0000000000000004E-4</v>
      </c>
      <c r="Z69" s="132">
        <v>2.0000000000000001E-4</v>
      </c>
    </row>
    <row r="70" spans="1:26">
      <c r="A70" t="s">
        <v>1213</v>
      </c>
      <c r="B70" t="s">
        <v>1238</v>
      </c>
      <c r="D70" t="s">
        <v>5130</v>
      </c>
      <c r="E70" t="s">
        <v>311</v>
      </c>
      <c r="F70" t="s">
        <v>5131</v>
      </c>
      <c r="G70">
        <v>74163</v>
      </c>
      <c r="H70" t="s">
        <v>312</v>
      </c>
      <c r="I70" t="s">
        <v>1005</v>
      </c>
      <c r="J70" t="s">
        <v>845</v>
      </c>
      <c r="K70" t="s">
        <v>205</v>
      </c>
      <c r="L70" t="s">
        <v>243</v>
      </c>
      <c r="M70" t="s">
        <v>243</v>
      </c>
      <c r="N70" t="s">
        <v>243</v>
      </c>
      <c r="O70" t="s">
        <v>339</v>
      </c>
      <c r="P70" s="141">
        <v>39569</v>
      </c>
      <c r="Q70" t="s">
        <v>1215</v>
      </c>
      <c r="R70" t="s">
        <v>885</v>
      </c>
      <c r="S70" t="s">
        <v>889</v>
      </c>
      <c r="T70" t="s">
        <v>4961</v>
      </c>
      <c r="U70" s="131">
        <v>3.6469999999999998</v>
      </c>
      <c r="V70" s="131">
        <v>48.271000000000001</v>
      </c>
      <c r="W70" s="131">
        <v>176.04300000000001</v>
      </c>
      <c r="X70" s="142">
        <v>2.9499999999999998E-2</v>
      </c>
      <c r="Y70" s="132">
        <v>3.8000000000000002E-4</v>
      </c>
      <c r="Z70" s="132">
        <v>1E-4</v>
      </c>
    </row>
    <row r="71" spans="1:26">
      <c r="A71" t="s">
        <v>1213</v>
      </c>
      <c r="B71" t="s">
        <v>1238</v>
      </c>
      <c r="D71" t="s">
        <v>5041</v>
      </c>
      <c r="E71" t="s">
        <v>311</v>
      </c>
      <c r="F71" t="s">
        <v>5042</v>
      </c>
      <c r="G71">
        <v>74180</v>
      </c>
      <c r="H71" t="s">
        <v>314</v>
      </c>
      <c r="I71" t="s">
        <v>1000</v>
      </c>
      <c r="J71" t="s">
        <v>844</v>
      </c>
      <c r="K71" t="s">
        <v>205</v>
      </c>
      <c r="L71" t="s">
        <v>224</v>
      </c>
      <c r="M71" t="s">
        <v>224</v>
      </c>
      <c r="N71" t="s">
        <v>224</v>
      </c>
      <c r="O71" t="s">
        <v>339</v>
      </c>
      <c r="P71" s="141">
        <v>43411</v>
      </c>
      <c r="Q71" t="s">
        <v>1215</v>
      </c>
      <c r="R71" t="s">
        <v>885</v>
      </c>
      <c r="S71" t="s">
        <v>889</v>
      </c>
      <c r="T71" t="s">
        <v>5010</v>
      </c>
      <c r="U71" s="131">
        <v>3.6469999999999998</v>
      </c>
      <c r="V71" s="131">
        <v>3859.0639999999999</v>
      </c>
      <c r="W71" s="131">
        <v>14074.007</v>
      </c>
      <c r="X71" s="142">
        <v>5.8900000000000001E-2</v>
      </c>
      <c r="Y71" s="132">
        <v>3.0609999999999998E-2</v>
      </c>
      <c r="Z71" s="132">
        <v>7.6400000000000001E-3</v>
      </c>
    </row>
    <row r="72" spans="1:26">
      <c r="A72" t="s">
        <v>1213</v>
      </c>
      <c r="B72" t="s">
        <v>1238</v>
      </c>
      <c r="C72" t="s">
        <v>5043</v>
      </c>
      <c r="D72" t="s">
        <v>5044</v>
      </c>
      <c r="E72" t="s">
        <v>309</v>
      </c>
      <c r="F72" t="s">
        <v>5045</v>
      </c>
      <c r="G72">
        <v>74189</v>
      </c>
      <c r="H72" t="s">
        <v>314</v>
      </c>
      <c r="I72" t="s">
        <v>1002</v>
      </c>
      <c r="J72" t="s">
        <v>569</v>
      </c>
      <c r="K72" t="s">
        <v>205</v>
      </c>
      <c r="L72" t="s">
        <v>224</v>
      </c>
      <c r="M72" t="s">
        <v>224</v>
      </c>
      <c r="N72" t="s">
        <v>224</v>
      </c>
      <c r="O72" t="s">
        <v>339</v>
      </c>
      <c r="P72" s="141">
        <v>43586</v>
      </c>
      <c r="Q72" t="s">
        <v>1215</v>
      </c>
      <c r="R72" t="s">
        <v>885</v>
      </c>
      <c r="S72" t="s">
        <v>889</v>
      </c>
      <c r="T72" t="s">
        <v>4923</v>
      </c>
      <c r="U72" s="131">
        <v>3.6469999999999998</v>
      </c>
      <c r="V72" s="131">
        <v>3790.3710000000001</v>
      </c>
      <c r="W72" s="131">
        <v>13823.484</v>
      </c>
      <c r="X72" s="142">
        <v>3.61E-2</v>
      </c>
      <c r="Y72" s="132">
        <v>3.007E-2</v>
      </c>
      <c r="Z72" s="132">
        <v>7.4999999999999997E-3</v>
      </c>
    </row>
    <row r="73" spans="1:26">
      <c r="A73" t="s">
        <v>1213</v>
      </c>
      <c r="B73" t="s">
        <v>1238</v>
      </c>
      <c r="D73" t="s">
        <v>5041</v>
      </c>
      <c r="E73" t="s">
        <v>311</v>
      </c>
      <c r="F73" t="s">
        <v>5132</v>
      </c>
      <c r="G73">
        <v>74200</v>
      </c>
      <c r="H73" t="s">
        <v>314</v>
      </c>
      <c r="I73" t="s">
        <v>1000</v>
      </c>
      <c r="J73" t="s">
        <v>844</v>
      </c>
      <c r="K73" t="s">
        <v>205</v>
      </c>
      <c r="L73" t="s">
        <v>224</v>
      </c>
      <c r="M73" t="s">
        <v>224</v>
      </c>
      <c r="N73" t="s">
        <v>224</v>
      </c>
      <c r="O73" t="s">
        <v>339</v>
      </c>
      <c r="P73" s="141">
        <v>43891</v>
      </c>
      <c r="Q73" t="s">
        <v>1215</v>
      </c>
      <c r="R73" t="s">
        <v>885</v>
      </c>
      <c r="S73" t="s">
        <v>889</v>
      </c>
      <c r="T73" t="s">
        <v>5010</v>
      </c>
      <c r="U73" s="131">
        <v>3.6469999999999998</v>
      </c>
      <c r="V73" s="131">
        <v>3584.15</v>
      </c>
      <c r="W73" s="131">
        <v>13071.394</v>
      </c>
      <c r="X73" s="142">
        <v>5.6800000000000003E-2</v>
      </c>
      <c r="Y73" s="132">
        <v>2.843E-2</v>
      </c>
      <c r="Z73" s="132">
        <v>7.1000000000000004E-3</v>
      </c>
    </row>
    <row r="74" spans="1:26">
      <c r="A74" t="s">
        <v>1213</v>
      </c>
      <c r="B74" t="s">
        <v>1238</v>
      </c>
      <c r="D74" t="s">
        <v>5133</v>
      </c>
      <c r="E74" t="s">
        <v>311</v>
      </c>
      <c r="F74" t="s">
        <v>5134</v>
      </c>
      <c r="G74">
        <v>74169</v>
      </c>
      <c r="H74" t="s">
        <v>314</v>
      </c>
      <c r="I74" t="s">
        <v>1004</v>
      </c>
      <c r="J74" t="s">
        <v>833</v>
      </c>
      <c r="K74" t="s">
        <v>205</v>
      </c>
      <c r="L74" t="s">
        <v>224</v>
      </c>
      <c r="M74" t="s">
        <v>224</v>
      </c>
      <c r="N74" t="s">
        <v>224</v>
      </c>
      <c r="O74" t="s">
        <v>339</v>
      </c>
      <c r="P74" s="141">
        <v>42583</v>
      </c>
      <c r="Q74" t="s">
        <v>1215</v>
      </c>
      <c r="R74" t="s">
        <v>885</v>
      </c>
      <c r="S74" t="s">
        <v>889</v>
      </c>
      <c r="T74" t="s">
        <v>5096</v>
      </c>
      <c r="U74" s="131">
        <v>3.6469999999999998</v>
      </c>
      <c r="V74" s="131">
        <v>3525.1390000000001</v>
      </c>
      <c r="W74" s="131">
        <v>12856.181</v>
      </c>
      <c r="X74" s="142">
        <v>0.02</v>
      </c>
      <c r="Y74" s="132">
        <v>2.7959999999999999E-2</v>
      </c>
      <c r="Z74" s="132">
        <v>6.9800000000000001E-3</v>
      </c>
    </row>
    <row r="75" spans="1:26">
      <c r="A75" t="s">
        <v>1213</v>
      </c>
      <c r="B75" t="s">
        <v>1238</v>
      </c>
      <c r="D75" t="s">
        <v>5135</v>
      </c>
      <c r="E75" t="s">
        <v>309</v>
      </c>
      <c r="F75" t="s">
        <v>5136</v>
      </c>
      <c r="G75">
        <v>74240</v>
      </c>
      <c r="H75" t="s">
        <v>314</v>
      </c>
      <c r="I75" t="s">
        <v>1005</v>
      </c>
      <c r="J75" t="s">
        <v>832</v>
      </c>
      <c r="K75" t="s">
        <v>205</v>
      </c>
      <c r="L75" t="s">
        <v>204</v>
      </c>
      <c r="M75" t="s">
        <v>204</v>
      </c>
      <c r="N75" t="s">
        <v>303</v>
      </c>
      <c r="O75" t="s">
        <v>339</v>
      </c>
      <c r="P75" s="141">
        <v>44748</v>
      </c>
      <c r="Q75" t="s">
        <v>1216</v>
      </c>
      <c r="R75" t="s">
        <v>885</v>
      </c>
      <c r="S75" t="s">
        <v>889</v>
      </c>
      <c r="T75" t="s">
        <v>5084</v>
      </c>
      <c r="U75" s="131">
        <v>3.7959999999999998</v>
      </c>
      <c r="V75" s="131">
        <v>2868.4659999999999</v>
      </c>
      <c r="W75" s="131">
        <v>10889.843000000001</v>
      </c>
      <c r="X75" s="142">
        <v>2.6239999999999999E-2</v>
      </c>
      <c r="Y75" s="132">
        <v>2.368E-2</v>
      </c>
      <c r="Z75" s="132">
        <v>5.9100000000000003E-3</v>
      </c>
    </row>
    <row r="76" spans="1:26">
      <c r="A76" t="s">
        <v>1213</v>
      </c>
      <c r="B76" t="s">
        <v>1238</v>
      </c>
      <c r="C76" t="s">
        <v>5046</v>
      </c>
      <c r="D76" t="s">
        <v>5047</v>
      </c>
      <c r="E76" t="s">
        <v>311</v>
      </c>
      <c r="F76" t="s">
        <v>5048</v>
      </c>
      <c r="G76">
        <v>74178</v>
      </c>
      <c r="H76" t="s">
        <v>314</v>
      </c>
      <c r="I76" t="s">
        <v>1004</v>
      </c>
      <c r="J76" t="s">
        <v>833</v>
      </c>
      <c r="K76" t="s">
        <v>205</v>
      </c>
      <c r="L76" t="s">
        <v>224</v>
      </c>
      <c r="M76" t="s">
        <v>224</v>
      </c>
      <c r="N76" t="s">
        <v>224</v>
      </c>
      <c r="O76" t="s">
        <v>339</v>
      </c>
      <c r="P76" s="141">
        <v>43321</v>
      </c>
      <c r="Q76" t="s">
        <v>1215</v>
      </c>
      <c r="R76" t="s">
        <v>885</v>
      </c>
      <c r="S76" t="s">
        <v>889</v>
      </c>
      <c r="T76" t="s">
        <v>4934</v>
      </c>
      <c r="U76" s="131">
        <v>3.6469999999999998</v>
      </c>
      <c r="V76" s="131">
        <v>2877.768</v>
      </c>
      <c r="W76" s="131">
        <v>10495.221</v>
      </c>
      <c r="X76" s="142">
        <v>3.4639999999999997E-2</v>
      </c>
      <c r="Y76" s="132">
        <v>2.283E-2</v>
      </c>
      <c r="Z76" s="132">
        <v>5.7000000000000002E-3</v>
      </c>
    </row>
    <row r="77" spans="1:26">
      <c r="A77" t="s">
        <v>1213</v>
      </c>
      <c r="B77" t="s">
        <v>1238</v>
      </c>
      <c r="D77" t="s">
        <v>5001</v>
      </c>
      <c r="E77" t="s">
        <v>311</v>
      </c>
      <c r="F77" t="s">
        <v>5002</v>
      </c>
      <c r="G77">
        <v>74203</v>
      </c>
      <c r="H77" t="s">
        <v>314</v>
      </c>
      <c r="I77" t="s">
        <v>1003</v>
      </c>
      <c r="J77" t="s">
        <v>833</v>
      </c>
      <c r="K77" t="s">
        <v>205</v>
      </c>
      <c r="L77" t="s">
        <v>224</v>
      </c>
      <c r="M77" t="s">
        <v>224</v>
      </c>
      <c r="N77" t="s">
        <v>224</v>
      </c>
      <c r="O77" t="s">
        <v>339</v>
      </c>
      <c r="P77" s="141">
        <v>43770</v>
      </c>
      <c r="Q77" t="s">
        <v>1215</v>
      </c>
      <c r="R77" t="s">
        <v>885</v>
      </c>
      <c r="S77" t="s">
        <v>889</v>
      </c>
      <c r="T77" t="s">
        <v>4905</v>
      </c>
      <c r="U77" s="131">
        <v>3.6469999999999998</v>
      </c>
      <c r="V77" s="131">
        <v>2706.221</v>
      </c>
      <c r="W77" s="131">
        <v>9869.5879999999997</v>
      </c>
      <c r="X77" s="142">
        <v>6.6350000000000006E-2</v>
      </c>
      <c r="Y77" s="132">
        <v>2.147E-2</v>
      </c>
      <c r="Z77" s="132">
        <v>5.3600000000000002E-3</v>
      </c>
    </row>
    <row r="78" spans="1:26">
      <c r="A78" t="s">
        <v>1213</v>
      </c>
      <c r="B78" t="s">
        <v>1238</v>
      </c>
      <c r="D78" t="s">
        <v>5049</v>
      </c>
      <c r="E78" t="s">
        <v>309</v>
      </c>
      <c r="F78" t="s">
        <v>5050</v>
      </c>
      <c r="G78">
        <v>74181</v>
      </c>
      <c r="H78" t="s">
        <v>314</v>
      </c>
      <c r="I78" t="s">
        <v>1004</v>
      </c>
      <c r="J78" t="s">
        <v>833</v>
      </c>
      <c r="K78" t="s">
        <v>205</v>
      </c>
      <c r="L78" t="s">
        <v>204</v>
      </c>
      <c r="M78" t="s">
        <v>204</v>
      </c>
      <c r="N78" t="s">
        <v>224</v>
      </c>
      <c r="O78" t="s">
        <v>339</v>
      </c>
      <c r="P78" s="141">
        <v>43412</v>
      </c>
      <c r="Q78" t="s">
        <v>1215</v>
      </c>
      <c r="R78" t="s">
        <v>885</v>
      </c>
      <c r="S78" t="s">
        <v>889</v>
      </c>
      <c r="T78" t="s">
        <v>5051</v>
      </c>
      <c r="U78" s="131">
        <v>3.6469999999999998</v>
      </c>
      <c r="V78" s="131">
        <v>2655.5529999999999</v>
      </c>
      <c r="W78" s="131">
        <v>9684.8019999999997</v>
      </c>
      <c r="X78" s="142">
        <v>0.19900000000000001</v>
      </c>
      <c r="Y78" s="132">
        <v>2.1059999999999999E-2</v>
      </c>
      <c r="Z78" s="132">
        <v>5.2599999999999999E-3</v>
      </c>
    </row>
    <row r="79" spans="1:26">
      <c r="A79" t="s">
        <v>1213</v>
      </c>
      <c r="B79" t="s">
        <v>1238</v>
      </c>
      <c r="C79" t="s">
        <v>5137</v>
      </c>
      <c r="D79" t="s">
        <v>5138</v>
      </c>
      <c r="E79" t="s">
        <v>310</v>
      </c>
      <c r="F79" t="s">
        <v>5139</v>
      </c>
      <c r="G79">
        <v>74205</v>
      </c>
      <c r="H79" t="s">
        <v>314</v>
      </c>
      <c r="I79" t="s">
        <v>1001</v>
      </c>
      <c r="J79" t="s">
        <v>831</v>
      </c>
      <c r="K79" t="s">
        <v>205</v>
      </c>
      <c r="L79" t="s">
        <v>286</v>
      </c>
      <c r="M79" t="s">
        <v>286</v>
      </c>
      <c r="N79" t="s">
        <v>286</v>
      </c>
      <c r="O79" t="s">
        <v>339</v>
      </c>
      <c r="P79" s="141">
        <v>44159</v>
      </c>
      <c r="Q79" t="s">
        <v>1216</v>
      </c>
      <c r="R79" t="s">
        <v>885</v>
      </c>
      <c r="S79" t="s">
        <v>889</v>
      </c>
      <c r="T79" t="s">
        <v>4990</v>
      </c>
      <c r="U79" s="131">
        <v>3.7959999999999998</v>
      </c>
      <c r="V79" s="131">
        <v>2349.4059999999999</v>
      </c>
      <c r="W79" s="131">
        <v>8919.2829999999994</v>
      </c>
      <c r="X79" s="142">
        <v>0.19639999999999999</v>
      </c>
      <c r="Y79" s="132">
        <v>1.9400000000000001E-2</v>
      </c>
      <c r="Z79" s="132">
        <v>4.8399999999999997E-3</v>
      </c>
    </row>
    <row r="80" spans="1:26">
      <c r="A80" t="s">
        <v>1213</v>
      </c>
      <c r="B80" t="s">
        <v>1238</v>
      </c>
      <c r="C80" t="s">
        <v>5140</v>
      </c>
      <c r="D80" t="s">
        <v>5141</v>
      </c>
      <c r="E80" t="s">
        <v>311</v>
      </c>
      <c r="F80" t="s">
        <v>5142</v>
      </c>
      <c r="G80">
        <v>74199</v>
      </c>
      <c r="H80" t="s">
        <v>314</v>
      </c>
      <c r="I80" t="s">
        <v>1003</v>
      </c>
      <c r="J80" t="s">
        <v>837</v>
      </c>
      <c r="K80" t="s">
        <v>205</v>
      </c>
      <c r="L80" t="s">
        <v>224</v>
      </c>
      <c r="M80" t="s">
        <v>224</v>
      </c>
      <c r="N80" t="s">
        <v>224</v>
      </c>
      <c r="O80" t="s">
        <v>339</v>
      </c>
      <c r="P80" s="141">
        <v>43881</v>
      </c>
      <c r="Q80" t="s">
        <v>1215</v>
      </c>
      <c r="R80" t="s">
        <v>885</v>
      </c>
      <c r="S80" t="s">
        <v>889</v>
      </c>
      <c r="T80" t="s">
        <v>4934</v>
      </c>
      <c r="U80" s="131">
        <v>3.6469999999999998</v>
      </c>
      <c r="V80" s="131">
        <v>2093.951</v>
      </c>
      <c r="W80" s="131">
        <v>7636.6379999999999</v>
      </c>
      <c r="X80" s="142">
        <v>2.6270000000000002E-2</v>
      </c>
      <c r="Y80" s="132">
        <v>1.661E-2</v>
      </c>
      <c r="Z80" s="132">
        <v>4.15E-3</v>
      </c>
    </row>
    <row r="81" spans="1:26">
      <c r="A81" t="s">
        <v>1213</v>
      </c>
      <c r="B81" t="s">
        <v>1238</v>
      </c>
      <c r="D81" t="s">
        <v>5143</v>
      </c>
      <c r="E81" t="s">
        <v>311</v>
      </c>
      <c r="F81" t="s">
        <v>5144</v>
      </c>
      <c r="G81">
        <v>74207</v>
      </c>
      <c r="H81" t="s">
        <v>314</v>
      </c>
      <c r="I81" t="s">
        <v>1005</v>
      </c>
      <c r="J81" t="s">
        <v>569</v>
      </c>
      <c r="K81" t="s">
        <v>205</v>
      </c>
      <c r="L81" t="s">
        <v>233</v>
      </c>
      <c r="M81" t="s">
        <v>224</v>
      </c>
      <c r="N81" t="s">
        <v>296</v>
      </c>
      <c r="O81" t="s">
        <v>339</v>
      </c>
      <c r="P81" s="141">
        <v>44166</v>
      </c>
      <c r="Q81" t="s">
        <v>1215</v>
      </c>
      <c r="R81" t="s">
        <v>885</v>
      </c>
      <c r="S81" t="s">
        <v>889</v>
      </c>
      <c r="T81" t="s">
        <v>5051</v>
      </c>
      <c r="U81" s="131">
        <v>3.6469999999999998</v>
      </c>
      <c r="V81" s="131">
        <v>2082.4160000000002</v>
      </c>
      <c r="W81" s="131">
        <v>7594.5720000000001</v>
      </c>
      <c r="X81" s="142">
        <v>1.1111111111111111E-3</v>
      </c>
      <c r="Y81" s="132">
        <v>1.652E-2</v>
      </c>
      <c r="Z81" s="132">
        <v>4.1200000000000004E-3</v>
      </c>
    </row>
    <row r="82" spans="1:26">
      <c r="A82" t="s">
        <v>1213</v>
      </c>
      <c r="B82" t="s">
        <v>1238</v>
      </c>
      <c r="D82" t="s">
        <v>5052</v>
      </c>
      <c r="E82" t="s">
        <v>311</v>
      </c>
      <c r="F82" t="s">
        <v>5053</v>
      </c>
      <c r="G82">
        <v>74197</v>
      </c>
      <c r="H82" t="s">
        <v>314</v>
      </c>
      <c r="I82" t="s">
        <v>1003</v>
      </c>
      <c r="J82" t="s">
        <v>836</v>
      </c>
      <c r="K82" t="s">
        <v>205</v>
      </c>
      <c r="L82" t="s">
        <v>224</v>
      </c>
      <c r="M82" t="s">
        <v>224</v>
      </c>
      <c r="N82" t="s">
        <v>224</v>
      </c>
      <c r="O82" t="s">
        <v>339</v>
      </c>
      <c r="P82" s="141">
        <v>43857</v>
      </c>
      <c r="Q82" t="s">
        <v>1215</v>
      </c>
      <c r="R82" t="s">
        <v>885</v>
      </c>
      <c r="S82" t="s">
        <v>889</v>
      </c>
      <c r="T82" t="s">
        <v>4951</v>
      </c>
      <c r="U82" s="131">
        <v>3.6469999999999998</v>
      </c>
      <c r="V82" s="131">
        <v>1947.6389999999999</v>
      </c>
      <c r="W82" s="131">
        <v>7103.0389999999998</v>
      </c>
      <c r="X82" s="142">
        <v>2.53E-2</v>
      </c>
      <c r="Y82" s="132">
        <v>1.545E-2</v>
      </c>
      <c r="Z82" s="132">
        <v>3.8600000000000001E-3</v>
      </c>
    </row>
    <row r="83" spans="1:26">
      <c r="A83" t="s">
        <v>1213</v>
      </c>
      <c r="B83" t="s">
        <v>1238</v>
      </c>
      <c r="D83" t="s">
        <v>5054</v>
      </c>
      <c r="E83" t="s">
        <v>311</v>
      </c>
      <c r="F83" t="s">
        <v>5055</v>
      </c>
      <c r="G83">
        <v>74183</v>
      </c>
      <c r="H83" t="s">
        <v>314</v>
      </c>
      <c r="I83" t="s">
        <v>1000</v>
      </c>
      <c r="J83" t="s">
        <v>844</v>
      </c>
      <c r="K83" t="s">
        <v>205</v>
      </c>
      <c r="L83" t="s">
        <v>224</v>
      </c>
      <c r="M83" t="s">
        <v>224</v>
      </c>
      <c r="N83" t="s">
        <v>224</v>
      </c>
      <c r="O83" t="s">
        <v>339</v>
      </c>
      <c r="P83" s="141">
        <v>43482</v>
      </c>
      <c r="Q83" t="s">
        <v>1215</v>
      </c>
      <c r="R83" t="s">
        <v>885</v>
      </c>
      <c r="S83" t="s">
        <v>889</v>
      </c>
      <c r="T83" t="s">
        <v>5056</v>
      </c>
      <c r="U83" s="131">
        <v>3.6469999999999998</v>
      </c>
      <c r="V83" s="131">
        <v>1522.33</v>
      </c>
      <c r="W83" s="131">
        <v>5551.9359999999997</v>
      </c>
      <c r="X83" s="142">
        <v>5.2000000000000005E-2</v>
      </c>
      <c r="Y83" s="132">
        <v>1.208E-2</v>
      </c>
      <c r="Z83" s="132">
        <v>3.0100000000000001E-3</v>
      </c>
    </row>
    <row r="84" spans="1:26">
      <c r="A84" t="s">
        <v>1213</v>
      </c>
      <c r="B84" t="s">
        <v>1238</v>
      </c>
      <c r="C84" t="s">
        <v>5145</v>
      </c>
      <c r="D84" t="s">
        <v>5146</v>
      </c>
      <c r="E84" t="s">
        <v>311</v>
      </c>
      <c r="F84" t="s">
        <v>5147</v>
      </c>
      <c r="G84">
        <v>74237</v>
      </c>
      <c r="H84" t="s">
        <v>314</v>
      </c>
      <c r="I84" t="s">
        <v>1004</v>
      </c>
      <c r="J84" t="s">
        <v>833</v>
      </c>
      <c r="K84" t="s">
        <v>205</v>
      </c>
      <c r="L84" t="s">
        <v>233</v>
      </c>
      <c r="M84" t="s">
        <v>233</v>
      </c>
      <c r="N84" t="s">
        <v>233</v>
      </c>
      <c r="O84" t="s">
        <v>339</v>
      </c>
      <c r="P84" s="141">
        <v>44721</v>
      </c>
      <c r="Q84" t="s">
        <v>1231</v>
      </c>
      <c r="R84" t="s">
        <v>885</v>
      </c>
      <c r="S84" t="s">
        <v>889</v>
      </c>
      <c r="T84" t="s">
        <v>5148</v>
      </c>
      <c r="U84" s="131">
        <v>4.5739999999999998</v>
      </c>
      <c r="V84" s="131">
        <v>1039.893</v>
      </c>
      <c r="W84" s="131">
        <v>4756.7830000000004</v>
      </c>
      <c r="X84" s="142">
        <v>4.5373999999999998E-2</v>
      </c>
      <c r="Y84" s="132">
        <v>1.035E-2</v>
      </c>
      <c r="Z84" s="132">
        <v>2.5799999999999998E-3</v>
      </c>
    </row>
    <row r="85" spans="1:26">
      <c r="A85" t="s">
        <v>1213</v>
      </c>
      <c r="B85" t="s">
        <v>1238</v>
      </c>
      <c r="C85" t="s">
        <v>5149</v>
      </c>
      <c r="D85" t="s">
        <v>5150</v>
      </c>
      <c r="E85" t="s">
        <v>310</v>
      </c>
      <c r="F85" t="s">
        <v>5151</v>
      </c>
      <c r="G85">
        <v>74256</v>
      </c>
      <c r="H85" t="s">
        <v>314</v>
      </c>
      <c r="I85" t="s">
        <v>1004</v>
      </c>
      <c r="J85" t="s">
        <v>832</v>
      </c>
      <c r="K85" t="s">
        <v>205</v>
      </c>
      <c r="L85" t="s">
        <v>272</v>
      </c>
      <c r="M85" t="s">
        <v>272</v>
      </c>
      <c r="N85" t="s">
        <v>272</v>
      </c>
      <c r="O85" t="s">
        <v>339</v>
      </c>
      <c r="P85" s="141">
        <v>45166</v>
      </c>
      <c r="Q85" t="s">
        <v>1216</v>
      </c>
      <c r="R85" t="s">
        <v>885</v>
      </c>
      <c r="S85" t="s">
        <v>889</v>
      </c>
      <c r="T85" t="s">
        <v>5152</v>
      </c>
      <c r="U85" s="131">
        <v>3.7959999999999998</v>
      </c>
      <c r="V85" s="131">
        <v>1227.4259999999999</v>
      </c>
      <c r="W85" s="131">
        <v>4659.799</v>
      </c>
      <c r="X85" s="142">
        <v>0.1203</v>
      </c>
      <c r="Y85" s="132">
        <v>1.013E-2</v>
      </c>
      <c r="Z85" s="132">
        <v>2.5300000000000001E-3</v>
      </c>
    </row>
    <row r="86" spans="1:26">
      <c r="A86" t="s">
        <v>1213</v>
      </c>
      <c r="B86" t="s">
        <v>1238</v>
      </c>
      <c r="D86" t="s">
        <v>5041</v>
      </c>
      <c r="E86" t="s">
        <v>311</v>
      </c>
      <c r="F86" t="s">
        <v>5153</v>
      </c>
      <c r="G86">
        <v>74235</v>
      </c>
      <c r="H86" t="s">
        <v>314</v>
      </c>
      <c r="I86" t="s">
        <v>1000</v>
      </c>
      <c r="J86" t="s">
        <v>844</v>
      </c>
      <c r="K86" t="s">
        <v>205</v>
      </c>
      <c r="L86" t="s">
        <v>224</v>
      </c>
      <c r="M86" t="s">
        <v>224</v>
      </c>
      <c r="N86" t="s">
        <v>224</v>
      </c>
      <c r="O86" t="s">
        <v>339</v>
      </c>
      <c r="P86" s="141">
        <v>44712</v>
      </c>
      <c r="Q86" t="s">
        <v>1215</v>
      </c>
      <c r="R86" t="s">
        <v>885</v>
      </c>
      <c r="S86" t="s">
        <v>889</v>
      </c>
      <c r="T86" t="s">
        <v>5010</v>
      </c>
      <c r="U86" s="131">
        <v>3.6469999999999998</v>
      </c>
      <c r="V86" s="131">
        <v>1079.645</v>
      </c>
      <c r="W86" s="131">
        <v>3937.4670000000001</v>
      </c>
      <c r="X86" s="142">
        <v>5.4300000000000001E-2</v>
      </c>
      <c r="Y86" s="132">
        <v>8.5599999999999999E-3</v>
      </c>
      <c r="Z86" s="132">
        <v>2.14E-3</v>
      </c>
    </row>
    <row r="87" spans="1:26">
      <c r="A87" t="s">
        <v>1213</v>
      </c>
      <c r="B87" t="s">
        <v>1238</v>
      </c>
      <c r="D87" t="s">
        <v>5041</v>
      </c>
      <c r="E87" t="s">
        <v>311</v>
      </c>
      <c r="F87" t="s">
        <v>5154</v>
      </c>
      <c r="G87">
        <v>74215</v>
      </c>
      <c r="H87" t="s">
        <v>314</v>
      </c>
      <c r="I87" t="s">
        <v>1000</v>
      </c>
      <c r="J87" t="s">
        <v>844</v>
      </c>
      <c r="K87" t="s">
        <v>205</v>
      </c>
      <c r="L87" t="s">
        <v>224</v>
      </c>
      <c r="M87" t="s">
        <v>224</v>
      </c>
      <c r="N87" t="s">
        <v>224</v>
      </c>
      <c r="O87" t="s">
        <v>339</v>
      </c>
      <c r="P87" s="141">
        <v>44308</v>
      </c>
      <c r="Q87" t="s">
        <v>1215</v>
      </c>
      <c r="R87" t="s">
        <v>885</v>
      </c>
      <c r="S87" t="s">
        <v>889</v>
      </c>
      <c r="T87" t="s">
        <v>5010</v>
      </c>
      <c r="U87" s="131">
        <v>3.6469999999999998</v>
      </c>
      <c r="V87" s="131">
        <v>1062.9079999999999</v>
      </c>
      <c r="W87" s="131">
        <v>3876.4250000000002</v>
      </c>
      <c r="X87" s="142">
        <v>3.5400000000000001E-2</v>
      </c>
      <c r="Y87" s="132">
        <v>8.43E-3</v>
      </c>
      <c r="Z87" s="132">
        <v>2.0999999999999999E-3</v>
      </c>
    </row>
    <row r="88" spans="1:26">
      <c r="A88" t="s">
        <v>1213</v>
      </c>
      <c r="B88" t="s">
        <v>1238</v>
      </c>
      <c r="C88" t="s">
        <v>5057</v>
      </c>
      <c r="D88" t="s">
        <v>5058</v>
      </c>
      <c r="E88" t="s">
        <v>311</v>
      </c>
      <c r="F88" t="s">
        <v>5059</v>
      </c>
      <c r="G88">
        <v>74208</v>
      </c>
      <c r="H88" t="s">
        <v>314</v>
      </c>
      <c r="I88" t="s">
        <v>1004</v>
      </c>
      <c r="J88" t="s">
        <v>833</v>
      </c>
      <c r="K88" t="s">
        <v>205</v>
      </c>
      <c r="L88" t="s">
        <v>224</v>
      </c>
      <c r="M88" t="s">
        <v>224</v>
      </c>
      <c r="N88" t="s">
        <v>224</v>
      </c>
      <c r="O88" t="s">
        <v>339</v>
      </c>
      <c r="P88" s="141">
        <v>44186</v>
      </c>
      <c r="Q88" t="s">
        <v>1215</v>
      </c>
      <c r="R88" t="s">
        <v>885</v>
      </c>
      <c r="S88" t="s">
        <v>889</v>
      </c>
      <c r="T88" t="s">
        <v>4964</v>
      </c>
      <c r="U88" s="131">
        <v>3.6469999999999998</v>
      </c>
      <c r="V88" s="131">
        <v>956.94799999999998</v>
      </c>
      <c r="W88" s="131">
        <v>3489.9879999999998</v>
      </c>
      <c r="X88" s="142">
        <v>4.7000000000000002E-3</v>
      </c>
      <c r="Y88" s="132">
        <v>7.5900000000000004E-3</v>
      </c>
      <c r="Z88" s="132">
        <v>1.89E-3</v>
      </c>
    </row>
    <row r="89" spans="1:26">
      <c r="A89" t="s">
        <v>1213</v>
      </c>
      <c r="B89" t="s">
        <v>1238</v>
      </c>
      <c r="D89" t="s">
        <v>5054</v>
      </c>
      <c r="E89" t="s">
        <v>311</v>
      </c>
      <c r="F89" t="s">
        <v>5155</v>
      </c>
      <c r="G89">
        <v>74216</v>
      </c>
      <c r="H89" t="s">
        <v>314</v>
      </c>
      <c r="I89" t="s">
        <v>1000</v>
      </c>
      <c r="J89" t="s">
        <v>844</v>
      </c>
      <c r="K89" t="s">
        <v>205</v>
      </c>
      <c r="L89" t="s">
        <v>224</v>
      </c>
      <c r="M89" t="s">
        <v>224</v>
      </c>
      <c r="N89" t="s">
        <v>224</v>
      </c>
      <c r="O89" t="s">
        <v>339</v>
      </c>
      <c r="P89" s="141">
        <v>44371</v>
      </c>
      <c r="Q89" t="s">
        <v>1215</v>
      </c>
      <c r="R89" t="s">
        <v>885</v>
      </c>
      <c r="S89" t="s">
        <v>889</v>
      </c>
      <c r="T89" t="s">
        <v>5056</v>
      </c>
      <c r="U89" s="131">
        <v>3.6469999999999998</v>
      </c>
      <c r="V89" s="131">
        <v>782.80899999999997</v>
      </c>
      <c r="W89" s="131">
        <v>2854.9050000000002</v>
      </c>
      <c r="X89" s="142">
        <v>1.6000000000000004E-2</v>
      </c>
      <c r="Y89" s="132">
        <v>6.2100000000000002E-3</v>
      </c>
      <c r="Z89" s="132">
        <v>1.5499999999999999E-3</v>
      </c>
    </row>
    <row r="90" spans="1:26">
      <c r="A90" t="s">
        <v>1213</v>
      </c>
      <c r="B90" t="s">
        <v>1238</v>
      </c>
      <c r="D90" t="s">
        <v>3867</v>
      </c>
      <c r="E90" t="s">
        <v>311</v>
      </c>
      <c r="F90" t="s">
        <v>3866</v>
      </c>
      <c r="G90">
        <v>74242</v>
      </c>
      <c r="H90" t="s">
        <v>314</v>
      </c>
      <c r="I90" t="s">
        <v>1004</v>
      </c>
      <c r="J90" t="s">
        <v>833</v>
      </c>
      <c r="K90" t="s">
        <v>205</v>
      </c>
      <c r="L90" t="s">
        <v>272</v>
      </c>
      <c r="M90" t="s">
        <v>272</v>
      </c>
      <c r="N90" t="s">
        <v>272</v>
      </c>
      <c r="O90" t="s">
        <v>339</v>
      </c>
      <c r="P90" s="141">
        <v>44812</v>
      </c>
      <c r="Q90" t="s">
        <v>1216</v>
      </c>
      <c r="R90" t="s">
        <v>885</v>
      </c>
      <c r="S90" t="s">
        <v>889</v>
      </c>
      <c r="T90" t="s">
        <v>5156</v>
      </c>
      <c r="U90" s="131">
        <v>3.7959999999999998</v>
      </c>
      <c r="V90" s="131">
        <v>726.68700000000001</v>
      </c>
      <c r="W90" s="131">
        <v>2758.7950000000001</v>
      </c>
      <c r="X90" s="142">
        <v>0.127</v>
      </c>
      <c r="Y90" s="132">
        <v>6.0000000000000001E-3</v>
      </c>
      <c r="Z90" s="132">
        <v>1.5E-3</v>
      </c>
    </row>
    <row r="91" spans="1:26">
      <c r="A91" t="s">
        <v>1213</v>
      </c>
      <c r="B91" t="s">
        <v>1238</v>
      </c>
      <c r="C91" t="s">
        <v>5007</v>
      </c>
      <c r="D91" t="s">
        <v>5008</v>
      </c>
      <c r="E91" t="s">
        <v>309</v>
      </c>
      <c r="F91" t="s">
        <v>5009</v>
      </c>
      <c r="G91">
        <v>74255</v>
      </c>
      <c r="H91" t="s">
        <v>314</v>
      </c>
      <c r="I91" t="s">
        <v>1005</v>
      </c>
      <c r="J91" t="s">
        <v>831</v>
      </c>
      <c r="K91" t="s">
        <v>205</v>
      </c>
      <c r="L91" t="s">
        <v>233</v>
      </c>
      <c r="M91" t="s">
        <v>233</v>
      </c>
      <c r="N91" t="s">
        <v>233</v>
      </c>
      <c r="O91" t="s">
        <v>339</v>
      </c>
      <c r="P91" s="141">
        <v>45208</v>
      </c>
      <c r="Q91" t="s">
        <v>1231</v>
      </c>
      <c r="R91" t="s">
        <v>885</v>
      </c>
      <c r="S91" t="s">
        <v>889</v>
      </c>
      <c r="T91" t="s">
        <v>5010</v>
      </c>
      <c r="U91" s="131">
        <v>4.5739999999999998</v>
      </c>
      <c r="V91" s="131">
        <v>380.61099999999999</v>
      </c>
      <c r="W91" s="131">
        <v>1741.027</v>
      </c>
      <c r="X91" s="142">
        <v>0.104</v>
      </c>
      <c r="Y91" s="132">
        <v>3.79E-3</v>
      </c>
      <c r="Z91" s="132">
        <v>9.5E-4</v>
      </c>
    </row>
    <row r="92" spans="1:26">
      <c r="A92" t="s">
        <v>1213</v>
      </c>
      <c r="B92" t="s">
        <v>1238</v>
      </c>
      <c r="D92" t="s">
        <v>5157</v>
      </c>
      <c r="E92" t="s">
        <v>311</v>
      </c>
      <c r="F92" t="s">
        <v>5158</v>
      </c>
      <c r="G92">
        <v>74247</v>
      </c>
      <c r="H92" t="s">
        <v>314</v>
      </c>
      <c r="I92" t="s">
        <v>1004</v>
      </c>
      <c r="J92" t="s">
        <v>833</v>
      </c>
      <c r="K92" t="s">
        <v>205</v>
      </c>
      <c r="L92" t="s">
        <v>233</v>
      </c>
      <c r="M92" t="s">
        <v>233</v>
      </c>
      <c r="N92" t="s">
        <v>233</v>
      </c>
      <c r="O92" t="s">
        <v>339</v>
      </c>
      <c r="P92" s="141">
        <v>44938</v>
      </c>
      <c r="Q92" t="s">
        <v>1231</v>
      </c>
      <c r="R92" t="s">
        <v>885</v>
      </c>
      <c r="S92" t="s">
        <v>889</v>
      </c>
      <c r="T92" t="s">
        <v>4946</v>
      </c>
      <c r="U92" s="131">
        <v>4.5739999999999998</v>
      </c>
      <c r="V92" s="131">
        <v>234.82</v>
      </c>
      <c r="W92" s="131">
        <v>1074.1389999999999</v>
      </c>
      <c r="X92" s="142">
        <v>2.8799999999999999E-2</v>
      </c>
      <c r="Y92" s="132">
        <v>2.3400000000000001E-3</v>
      </c>
      <c r="Z92" s="132">
        <v>5.8E-4</v>
      </c>
    </row>
    <row r="93" spans="1:26">
      <c r="A93" t="s">
        <v>1213</v>
      </c>
      <c r="B93" t="s">
        <v>1238</v>
      </c>
      <c r="C93" t="s">
        <v>5011</v>
      </c>
      <c r="D93" t="s">
        <v>5012</v>
      </c>
      <c r="E93" t="s">
        <v>311</v>
      </c>
      <c r="F93" t="s">
        <v>5013</v>
      </c>
      <c r="G93">
        <v>74272</v>
      </c>
      <c r="H93" t="s">
        <v>314</v>
      </c>
      <c r="I93" t="s">
        <v>1004</v>
      </c>
      <c r="J93" t="s">
        <v>832</v>
      </c>
      <c r="K93" t="s">
        <v>205</v>
      </c>
      <c r="L93" t="s">
        <v>224</v>
      </c>
      <c r="M93" t="s">
        <v>224</v>
      </c>
      <c r="N93" t="s">
        <v>224</v>
      </c>
      <c r="O93" t="s">
        <v>339</v>
      </c>
      <c r="P93" s="141">
        <v>45505</v>
      </c>
      <c r="Q93" t="s">
        <v>1215</v>
      </c>
      <c r="R93" t="s">
        <v>885</v>
      </c>
      <c r="S93" t="s">
        <v>889</v>
      </c>
      <c r="T93" t="s">
        <v>4951</v>
      </c>
      <c r="U93" s="131">
        <v>3.6469999999999998</v>
      </c>
      <c r="V93" s="131">
        <v>269.58</v>
      </c>
      <c r="W93" s="131">
        <v>983.15800000000002</v>
      </c>
      <c r="X93" s="142">
        <v>0.34670000000000001</v>
      </c>
      <c r="Y93" s="132">
        <v>2.14E-3</v>
      </c>
      <c r="Z93" s="132">
        <v>5.2999999999999998E-4</v>
      </c>
    </row>
    <row r="94" spans="1:26">
      <c r="A94" t="s">
        <v>1213</v>
      </c>
      <c r="B94" t="s">
        <v>1238</v>
      </c>
      <c r="D94" t="s">
        <v>5159</v>
      </c>
      <c r="E94" t="s">
        <v>311</v>
      </c>
      <c r="F94" t="s">
        <v>5160</v>
      </c>
      <c r="G94">
        <v>74193</v>
      </c>
      <c r="H94" t="s">
        <v>314</v>
      </c>
      <c r="I94" t="s">
        <v>1003</v>
      </c>
      <c r="J94" t="s">
        <v>836</v>
      </c>
      <c r="K94" t="s">
        <v>205</v>
      </c>
      <c r="L94" t="s">
        <v>224</v>
      </c>
      <c r="M94" t="s">
        <v>224</v>
      </c>
      <c r="N94" t="s">
        <v>224</v>
      </c>
      <c r="O94" t="s">
        <v>339</v>
      </c>
      <c r="P94" s="141">
        <v>43790</v>
      </c>
      <c r="Q94" t="s">
        <v>1215</v>
      </c>
      <c r="R94" t="s">
        <v>885</v>
      </c>
      <c r="S94" t="s">
        <v>889</v>
      </c>
      <c r="T94" t="s">
        <v>5161</v>
      </c>
      <c r="U94" s="131">
        <v>3.6469999999999998</v>
      </c>
      <c r="V94" s="131">
        <v>243.59100000000001</v>
      </c>
      <c r="W94" s="131">
        <v>888.375</v>
      </c>
      <c r="X94" s="142">
        <v>1.0200000000000001E-2</v>
      </c>
      <c r="Y94" s="132">
        <v>1.9300000000000001E-3</v>
      </c>
      <c r="Z94" s="132">
        <v>4.8000000000000001E-4</v>
      </c>
    </row>
    <row r="95" spans="1:26">
      <c r="A95" t="s">
        <v>1213</v>
      </c>
      <c r="B95" t="s">
        <v>1238</v>
      </c>
      <c r="C95" t="s">
        <v>5060</v>
      </c>
      <c r="D95" t="s">
        <v>5061</v>
      </c>
      <c r="E95" t="s">
        <v>310</v>
      </c>
      <c r="F95" t="s">
        <v>5062</v>
      </c>
      <c r="G95">
        <v>74187</v>
      </c>
      <c r="H95" t="s">
        <v>314</v>
      </c>
      <c r="I95" t="s">
        <v>1003</v>
      </c>
      <c r="J95" t="s">
        <v>836</v>
      </c>
      <c r="K95" t="s">
        <v>205</v>
      </c>
      <c r="L95" t="s">
        <v>204</v>
      </c>
      <c r="M95" t="s">
        <v>204</v>
      </c>
      <c r="N95" t="s">
        <v>303</v>
      </c>
      <c r="O95" t="s">
        <v>339</v>
      </c>
      <c r="P95" s="141">
        <v>43571</v>
      </c>
      <c r="Q95" t="s">
        <v>1215</v>
      </c>
      <c r="R95" t="s">
        <v>885</v>
      </c>
      <c r="S95" t="s">
        <v>889</v>
      </c>
      <c r="T95" t="s">
        <v>4934</v>
      </c>
      <c r="U95" s="131">
        <v>3.6469999999999998</v>
      </c>
      <c r="V95" s="131">
        <v>202.90100000000001</v>
      </c>
      <c r="W95" s="131">
        <v>739.98099999999999</v>
      </c>
      <c r="X95" s="142">
        <v>3.3300000000000003E-2</v>
      </c>
      <c r="Y95" s="132">
        <v>1.6100000000000001E-3</v>
      </c>
      <c r="Z95" s="132">
        <v>4.0000000000000002E-4</v>
      </c>
    </row>
    <row r="96" spans="1:26">
      <c r="A96" t="s">
        <v>1213</v>
      </c>
      <c r="B96" t="s">
        <v>1238</v>
      </c>
      <c r="C96" t="s">
        <v>5011</v>
      </c>
      <c r="D96" t="s">
        <v>5012</v>
      </c>
      <c r="E96" t="s">
        <v>311</v>
      </c>
      <c r="F96" t="s">
        <v>5014</v>
      </c>
      <c r="G96">
        <v>74266</v>
      </c>
      <c r="H96" t="s">
        <v>314</v>
      </c>
      <c r="I96" t="s">
        <v>1004</v>
      </c>
      <c r="J96" t="s">
        <v>832</v>
      </c>
      <c r="K96" t="s">
        <v>205</v>
      </c>
      <c r="L96" t="s">
        <v>224</v>
      </c>
      <c r="M96" t="s">
        <v>224</v>
      </c>
      <c r="N96" t="s">
        <v>224</v>
      </c>
      <c r="O96" t="s">
        <v>339</v>
      </c>
      <c r="P96" s="141">
        <v>45400</v>
      </c>
      <c r="Q96" t="s">
        <v>1215</v>
      </c>
      <c r="R96" t="s">
        <v>885</v>
      </c>
      <c r="S96" t="s">
        <v>889</v>
      </c>
      <c r="T96" t="s">
        <v>4951</v>
      </c>
      <c r="U96" s="131">
        <v>3.6469999999999998</v>
      </c>
      <c r="V96" s="131">
        <v>199.82499999999999</v>
      </c>
      <c r="W96" s="131">
        <v>728.76</v>
      </c>
      <c r="X96" s="142">
        <v>0.4</v>
      </c>
      <c r="Y96" s="132">
        <v>1.5900000000000001E-3</v>
      </c>
      <c r="Z96" s="132">
        <v>4.0000000000000002E-4</v>
      </c>
    </row>
    <row r="97" spans="1:26">
      <c r="A97" t="s">
        <v>1213</v>
      </c>
      <c r="B97" t="s">
        <v>1238</v>
      </c>
      <c r="C97" t="s">
        <v>5162</v>
      </c>
      <c r="D97" t="s">
        <v>5163</v>
      </c>
      <c r="E97" t="s">
        <v>311</v>
      </c>
      <c r="F97" t="s">
        <v>5164</v>
      </c>
      <c r="G97">
        <v>74270</v>
      </c>
      <c r="H97" t="s">
        <v>314</v>
      </c>
      <c r="I97" t="s">
        <v>1004</v>
      </c>
      <c r="J97" t="s">
        <v>833</v>
      </c>
      <c r="K97" t="s">
        <v>205</v>
      </c>
      <c r="L97" t="s">
        <v>253</v>
      </c>
      <c r="M97" t="s">
        <v>253</v>
      </c>
      <c r="N97" t="s">
        <v>212</v>
      </c>
      <c r="O97" t="s">
        <v>339</v>
      </c>
      <c r="P97" s="141">
        <v>45484</v>
      </c>
      <c r="Q97" t="s">
        <v>1216</v>
      </c>
      <c r="R97" t="s">
        <v>885</v>
      </c>
      <c r="S97" t="s">
        <v>889</v>
      </c>
      <c r="T97" t="s">
        <v>4750</v>
      </c>
      <c r="U97" s="131">
        <v>3.7959999999999998</v>
      </c>
      <c r="V97" s="131">
        <v>177.16300000000001</v>
      </c>
      <c r="W97" s="131">
        <v>672.58199999999999</v>
      </c>
      <c r="X97" s="142">
        <v>0.1515</v>
      </c>
      <c r="Y97" s="132">
        <v>1.4599999999999999E-3</v>
      </c>
      <c r="Z97" s="132">
        <v>3.6999999999999999E-4</v>
      </c>
    </row>
    <row r="98" spans="1:26">
      <c r="A98" t="s">
        <v>1213</v>
      </c>
      <c r="B98" t="s">
        <v>1238</v>
      </c>
      <c r="D98" t="s">
        <v>5063</v>
      </c>
      <c r="E98" t="s">
        <v>311</v>
      </c>
      <c r="F98" t="s">
        <v>5064</v>
      </c>
      <c r="G98">
        <v>74188</v>
      </c>
      <c r="H98" t="s">
        <v>314</v>
      </c>
      <c r="I98" t="s">
        <v>1002</v>
      </c>
      <c r="J98" t="s">
        <v>569</v>
      </c>
      <c r="K98" t="s">
        <v>205</v>
      </c>
      <c r="L98" t="s">
        <v>224</v>
      </c>
      <c r="M98" t="s">
        <v>224</v>
      </c>
      <c r="N98" t="s">
        <v>224</v>
      </c>
      <c r="O98" t="s">
        <v>339</v>
      </c>
      <c r="P98" s="141">
        <v>43578</v>
      </c>
      <c r="Q98" t="s">
        <v>1215</v>
      </c>
      <c r="R98" t="s">
        <v>885</v>
      </c>
      <c r="S98" t="s">
        <v>889</v>
      </c>
      <c r="T98" t="s">
        <v>5065</v>
      </c>
      <c r="U98" s="131">
        <v>3.6469999999999998</v>
      </c>
      <c r="V98" s="131">
        <v>161.65600000000001</v>
      </c>
      <c r="W98" s="131">
        <v>589.55799999999999</v>
      </c>
      <c r="X98" s="142">
        <v>1.7999999999999999E-2</v>
      </c>
      <c r="Y98" s="132">
        <v>1.2800000000000001E-3</v>
      </c>
      <c r="Z98" s="132">
        <v>3.2000000000000003E-4</v>
      </c>
    </row>
    <row r="99" spans="1:26">
      <c r="A99" t="s">
        <v>1213</v>
      </c>
      <c r="B99" t="s">
        <v>1238</v>
      </c>
      <c r="C99" t="s">
        <v>5015</v>
      </c>
      <c r="D99" t="s">
        <v>5016</v>
      </c>
      <c r="E99" t="s">
        <v>311</v>
      </c>
      <c r="F99" t="s">
        <v>5015</v>
      </c>
      <c r="G99">
        <v>74271</v>
      </c>
      <c r="H99" t="s">
        <v>314</v>
      </c>
      <c r="I99" t="s">
        <v>1004</v>
      </c>
      <c r="J99" t="s">
        <v>832</v>
      </c>
      <c r="K99" t="s">
        <v>205</v>
      </c>
      <c r="L99" t="s">
        <v>217</v>
      </c>
      <c r="M99" t="s">
        <v>233</v>
      </c>
      <c r="N99" t="s">
        <v>233</v>
      </c>
      <c r="O99" t="s">
        <v>339</v>
      </c>
      <c r="P99" s="141">
        <v>45495</v>
      </c>
      <c r="Q99" t="s">
        <v>1231</v>
      </c>
      <c r="R99" t="s">
        <v>885</v>
      </c>
      <c r="S99" t="s">
        <v>889</v>
      </c>
      <c r="T99" t="s">
        <v>4990</v>
      </c>
      <c r="U99" s="131">
        <v>4.5739999999999998</v>
      </c>
      <c r="V99" s="131">
        <v>91.153999999999996</v>
      </c>
      <c r="W99" s="131">
        <v>416.964</v>
      </c>
      <c r="X99" s="142">
        <v>3.6499999999999998E-2</v>
      </c>
      <c r="Y99" s="132">
        <v>9.1E-4</v>
      </c>
      <c r="Z99" s="132">
        <v>2.3000000000000001E-4</v>
      </c>
    </row>
    <row r="100" spans="1:26">
      <c r="A100" t="s">
        <v>1213</v>
      </c>
      <c r="B100" t="s">
        <v>1238</v>
      </c>
      <c r="D100" t="s">
        <v>5130</v>
      </c>
      <c r="E100" t="s">
        <v>311</v>
      </c>
      <c r="F100" t="s">
        <v>5165</v>
      </c>
      <c r="G100">
        <v>74165</v>
      </c>
      <c r="H100" t="s">
        <v>314</v>
      </c>
      <c r="I100" t="s">
        <v>1005</v>
      </c>
      <c r="J100" t="s">
        <v>845</v>
      </c>
      <c r="K100" t="s">
        <v>205</v>
      </c>
      <c r="L100" t="s">
        <v>243</v>
      </c>
      <c r="M100" t="s">
        <v>243</v>
      </c>
      <c r="N100" t="s">
        <v>243</v>
      </c>
      <c r="O100" t="s">
        <v>339</v>
      </c>
      <c r="P100" s="141">
        <v>40940</v>
      </c>
      <c r="Q100" t="s">
        <v>1215</v>
      </c>
      <c r="R100" t="s">
        <v>885</v>
      </c>
      <c r="S100" t="s">
        <v>889</v>
      </c>
      <c r="T100" t="s">
        <v>4961</v>
      </c>
      <c r="U100" s="131">
        <v>3.6469999999999998</v>
      </c>
      <c r="V100" s="131">
        <v>79.953000000000003</v>
      </c>
      <c r="W100" s="131">
        <v>291.589</v>
      </c>
      <c r="X100" s="142">
        <v>0.106</v>
      </c>
      <c r="Y100" s="132">
        <v>6.3000000000000003E-4</v>
      </c>
      <c r="Z100" s="132">
        <v>1.6000000000000001E-4</v>
      </c>
    </row>
    <row r="101" spans="1:26">
      <c r="A101" t="s">
        <v>1213</v>
      </c>
      <c r="B101" t="s">
        <v>1241</v>
      </c>
      <c r="C101" t="s">
        <v>5070</v>
      </c>
      <c r="D101" t="s">
        <v>5071</v>
      </c>
      <c r="E101" t="s">
        <v>309</v>
      </c>
      <c r="F101" t="s">
        <v>5072</v>
      </c>
      <c r="G101">
        <v>74196</v>
      </c>
      <c r="H101" t="s">
        <v>314</v>
      </c>
      <c r="I101" t="s">
        <v>1005</v>
      </c>
      <c r="J101" t="s">
        <v>826</v>
      </c>
      <c r="K101" t="s">
        <v>204</v>
      </c>
      <c r="L101" t="s">
        <v>204</v>
      </c>
      <c r="M101" t="s">
        <v>204</v>
      </c>
      <c r="N101" t="s">
        <v>204</v>
      </c>
      <c r="O101" t="s">
        <v>339</v>
      </c>
      <c r="P101" s="141">
        <v>43831</v>
      </c>
      <c r="Q101" t="s">
        <v>1212</v>
      </c>
      <c r="R101" t="s">
        <v>885</v>
      </c>
      <c r="S101" t="s">
        <v>889</v>
      </c>
      <c r="T101" t="s">
        <v>4951</v>
      </c>
      <c r="U101" s="131">
        <v>1</v>
      </c>
      <c r="V101" s="131">
        <v>8409.5930000000008</v>
      </c>
      <c r="W101" s="131">
        <v>8409.5930000000008</v>
      </c>
      <c r="X101" s="142">
        <v>0.14119999999999999</v>
      </c>
      <c r="Y101" s="132">
        <v>0.27661000000000002</v>
      </c>
      <c r="Z101" s="132">
        <v>2.316E-2</v>
      </c>
    </row>
    <row r="102" spans="1:26">
      <c r="A102" t="s">
        <v>1213</v>
      </c>
      <c r="B102" t="s">
        <v>1241</v>
      </c>
      <c r="C102" t="s">
        <v>5090</v>
      </c>
      <c r="D102" t="s">
        <v>5091</v>
      </c>
      <c r="E102" t="s">
        <v>309</v>
      </c>
      <c r="F102" t="s">
        <v>5092</v>
      </c>
      <c r="G102">
        <v>74241</v>
      </c>
      <c r="H102" t="s">
        <v>314</v>
      </c>
      <c r="I102" t="s">
        <v>1003</v>
      </c>
      <c r="J102" t="s">
        <v>837</v>
      </c>
      <c r="K102" t="s">
        <v>204</v>
      </c>
      <c r="L102" t="s">
        <v>204</v>
      </c>
      <c r="M102" t="s">
        <v>204</v>
      </c>
      <c r="N102" t="s">
        <v>204</v>
      </c>
      <c r="O102" t="s">
        <v>339</v>
      </c>
      <c r="P102" s="141">
        <v>44752</v>
      </c>
      <c r="Q102" t="s">
        <v>1212</v>
      </c>
      <c r="R102" t="s">
        <v>885</v>
      </c>
      <c r="S102" t="s">
        <v>889</v>
      </c>
      <c r="T102" t="s">
        <v>5093</v>
      </c>
      <c r="U102" s="131">
        <v>1</v>
      </c>
      <c r="V102" s="131">
        <v>3139.8580000000002</v>
      </c>
      <c r="W102" s="131">
        <v>3139.8580000000002</v>
      </c>
      <c r="X102" s="142">
        <v>5.8299999999999998E-2</v>
      </c>
      <c r="Y102" s="132">
        <v>0.10328</v>
      </c>
      <c r="Z102" s="132">
        <v>8.6499999999999997E-3</v>
      </c>
    </row>
    <row r="103" spans="1:26">
      <c r="A103" t="s">
        <v>1213</v>
      </c>
      <c r="B103" t="s">
        <v>1241</v>
      </c>
      <c r="C103" t="s">
        <v>5017</v>
      </c>
      <c r="D103" t="s">
        <v>5018</v>
      </c>
      <c r="E103" t="s">
        <v>310</v>
      </c>
      <c r="F103" t="s">
        <v>5077</v>
      </c>
      <c r="G103">
        <v>74204</v>
      </c>
      <c r="H103" t="s">
        <v>314</v>
      </c>
      <c r="I103" t="s">
        <v>1004</v>
      </c>
      <c r="J103" t="s">
        <v>833</v>
      </c>
      <c r="K103" t="s">
        <v>204</v>
      </c>
      <c r="L103" t="s">
        <v>204</v>
      </c>
      <c r="M103" t="s">
        <v>204</v>
      </c>
      <c r="N103" t="s">
        <v>204</v>
      </c>
      <c r="O103" t="s">
        <v>339</v>
      </c>
      <c r="P103" s="141">
        <v>44084</v>
      </c>
      <c r="Q103" t="s">
        <v>1212</v>
      </c>
      <c r="R103" t="s">
        <v>885</v>
      </c>
      <c r="S103" t="s">
        <v>889</v>
      </c>
      <c r="T103" t="s">
        <v>4734</v>
      </c>
      <c r="U103" s="131">
        <v>1</v>
      </c>
      <c r="V103" s="131">
        <v>3117.6370000000002</v>
      </c>
      <c r="W103" s="131">
        <v>3117.6370000000002</v>
      </c>
      <c r="X103" s="142">
        <v>7.8700000000000006E-2</v>
      </c>
      <c r="Y103" s="132">
        <v>0.10255</v>
      </c>
      <c r="Z103" s="132">
        <v>8.5900000000000004E-3</v>
      </c>
    </row>
    <row r="104" spans="1:26">
      <c r="A104" t="s">
        <v>1213</v>
      </c>
      <c r="B104" t="s">
        <v>1241</v>
      </c>
      <c r="C104" t="s">
        <v>5108</v>
      </c>
      <c r="D104" t="s">
        <v>5109</v>
      </c>
      <c r="E104" t="s">
        <v>309</v>
      </c>
      <c r="F104" t="s">
        <v>5110</v>
      </c>
      <c r="G104">
        <v>74239</v>
      </c>
      <c r="H104" t="s">
        <v>314</v>
      </c>
      <c r="I104" t="s">
        <v>1003</v>
      </c>
      <c r="J104" t="s">
        <v>837</v>
      </c>
      <c r="K104" t="s">
        <v>204</v>
      </c>
      <c r="L104" t="s">
        <v>204</v>
      </c>
      <c r="M104" t="s">
        <v>204</v>
      </c>
      <c r="N104" t="s">
        <v>204</v>
      </c>
      <c r="O104" t="s">
        <v>339</v>
      </c>
      <c r="P104" s="141">
        <v>44741</v>
      </c>
      <c r="Q104" t="s">
        <v>1212</v>
      </c>
      <c r="R104" t="s">
        <v>885</v>
      </c>
      <c r="S104" t="s">
        <v>889</v>
      </c>
      <c r="T104" t="s">
        <v>5111</v>
      </c>
      <c r="U104" s="131">
        <v>1</v>
      </c>
      <c r="V104" s="131">
        <v>2233.0940000000001</v>
      </c>
      <c r="W104" s="131">
        <v>2233.0940000000001</v>
      </c>
      <c r="X104" s="142">
        <v>3.4099999999999998E-2</v>
      </c>
      <c r="Y104" s="132">
        <v>7.3450000000000001E-2</v>
      </c>
      <c r="Z104" s="132">
        <v>6.1500000000000001E-3</v>
      </c>
    </row>
    <row r="105" spans="1:26">
      <c r="A105" t="s">
        <v>1213</v>
      </c>
      <c r="B105" t="s">
        <v>1241</v>
      </c>
      <c r="C105" t="s">
        <v>5081</v>
      </c>
      <c r="D105" t="s">
        <v>5082</v>
      </c>
      <c r="E105" t="s">
        <v>309</v>
      </c>
      <c r="F105" t="s">
        <v>5083</v>
      </c>
      <c r="G105">
        <v>74231</v>
      </c>
      <c r="H105" t="s">
        <v>314</v>
      </c>
      <c r="I105" t="s">
        <v>1003</v>
      </c>
      <c r="J105" t="s">
        <v>836</v>
      </c>
      <c r="K105" t="s">
        <v>204</v>
      </c>
      <c r="L105" t="s">
        <v>204</v>
      </c>
      <c r="M105" t="s">
        <v>204</v>
      </c>
      <c r="N105" t="s">
        <v>204</v>
      </c>
      <c r="O105" t="s">
        <v>339</v>
      </c>
      <c r="P105" s="141">
        <v>44591</v>
      </c>
      <c r="Q105" t="s">
        <v>1212</v>
      </c>
      <c r="R105" t="s">
        <v>885</v>
      </c>
      <c r="S105" t="s">
        <v>889</v>
      </c>
      <c r="T105" t="s">
        <v>5084</v>
      </c>
      <c r="U105" s="131">
        <v>1</v>
      </c>
      <c r="V105" s="131">
        <v>1821.557</v>
      </c>
      <c r="W105" s="131">
        <v>1821.557</v>
      </c>
      <c r="X105" s="142">
        <v>5.2600000000000001E-2</v>
      </c>
      <c r="Y105" s="132">
        <v>5.9909999999999998E-2</v>
      </c>
      <c r="Z105" s="132">
        <v>5.0200000000000002E-3</v>
      </c>
    </row>
    <row r="106" spans="1:26">
      <c r="A106" t="s">
        <v>1213</v>
      </c>
      <c r="B106" t="s">
        <v>1241</v>
      </c>
      <c r="C106" t="s">
        <v>5078</v>
      </c>
      <c r="D106" t="s">
        <v>5079</v>
      </c>
      <c r="E106" t="s">
        <v>309</v>
      </c>
      <c r="F106" t="s">
        <v>5080</v>
      </c>
      <c r="G106">
        <v>74217</v>
      </c>
      <c r="H106" t="s">
        <v>314</v>
      </c>
      <c r="I106" t="s">
        <v>1003</v>
      </c>
      <c r="J106" t="s">
        <v>836</v>
      </c>
      <c r="K106" t="s">
        <v>204</v>
      </c>
      <c r="L106" t="s">
        <v>204</v>
      </c>
      <c r="M106" t="s">
        <v>204</v>
      </c>
      <c r="N106" t="s">
        <v>204</v>
      </c>
      <c r="O106" t="s">
        <v>339</v>
      </c>
      <c r="P106" s="141">
        <v>44370</v>
      </c>
      <c r="Q106" t="s">
        <v>1212</v>
      </c>
      <c r="R106" t="s">
        <v>885</v>
      </c>
      <c r="S106" t="s">
        <v>889</v>
      </c>
      <c r="T106" t="s">
        <v>4934</v>
      </c>
      <c r="U106" s="131">
        <v>1</v>
      </c>
      <c r="V106" s="131">
        <v>1759.789</v>
      </c>
      <c r="W106" s="131">
        <v>1759.789</v>
      </c>
      <c r="X106" s="142">
        <v>0.15770000000000001</v>
      </c>
      <c r="Y106" s="132">
        <v>5.7880000000000001E-2</v>
      </c>
      <c r="Z106" s="132">
        <v>4.8500000000000001E-3</v>
      </c>
    </row>
    <row r="107" spans="1:26">
      <c r="A107" t="s">
        <v>1213</v>
      </c>
      <c r="B107" t="s">
        <v>1241</v>
      </c>
      <c r="C107" t="s">
        <v>5104</v>
      </c>
      <c r="D107" t="s">
        <v>5105</v>
      </c>
      <c r="E107" t="s">
        <v>309</v>
      </c>
      <c r="F107" t="s">
        <v>5106</v>
      </c>
      <c r="G107">
        <v>74233</v>
      </c>
      <c r="H107" t="s">
        <v>314</v>
      </c>
      <c r="I107" t="s">
        <v>1002</v>
      </c>
      <c r="J107" t="s">
        <v>569</v>
      </c>
      <c r="K107" t="s">
        <v>204</v>
      </c>
      <c r="L107" t="s">
        <v>204</v>
      </c>
      <c r="M107" t="s">
        <v>204</v>
      </c>
      <c r="N107" t="s">
        <v>224</v>
      </c>
      <c r="O107" t="s">
        <v>339</v>
      </c>
      <c r="P107" s="141">
        <v>44622</v>
      </c>
      <c r="Q107" t="s">
        <v>1212</v>
      </c>
      <c r="R107" t="s">
        <v>885</v>
      </c>
      <c r="S107" t="s">
        <v>889</v>
      </c>
      <c r="T107" t="s">
        <v>5107</v>
      </c>
      <c r="U107" s="131">
        <v>1</v>
      </c>
      <c r="V107" s="131">
        <v>1355.6890000000001</v>
      </c>
      <c r="W107" s="131">
        <v>1355.6890000000001</v>
      </c>
      <c r="X107" s="142">
        <v>0.14000000000000001</v>
      </c>
      <c r="Y107" s="132">
        <v>4.4589999999999998E-2</v>
      </c>
      <c r="Z107" s="132">
        <v>3.7299999999999998E-3</v>
      </c>
    </row>
    <row r="108" spans="1:26">
      <c r="A108" t="s">
        <v>1213</v>
      </c>
      <c r="B108" t="s">
        <v>1241</v>
      </c>
      <c r="C108" t="s">
        <v>4958</v>
      </c>
      <c r="D108" t="s">
        <v>4959</v>
      </c>
      <c r="E108" t="s">
        <v>309</v>
      </c>
      <c r="F108" t="s">
        <v>5129</v>
      </c>
      <c r="G108">
        <v>74252</v>
      </c>
      <c r="H108" t="s">
        <v>314</v>
      </c>
      <c r="I108" t="s">
        <v>1003</v>
      </c>
      <c r="J108" t="s">
        <v>839</v>
      </c>
      <c r="K108" t="s">
        <v>204</v>
      </c>
      <c r="L108" t="s">
        <v>204</v>
      </c>
      <c r="M108" t="s">
        <v>204</v>
      </c>
      <c r="N108" t="s">
        <v>204</v>
      </c>
      <c r="O108" t="s">
        <v>339</v>
      </c>
      <c r="P108" s="141">
        <v>45036</v>
      </c>
      <c r="Q108" t="s">
        <v>1212</v>
      </c>
      <c r="R108" t="s">
        <v>885</v>
      </c>
      <c r="S108" t="s">
        <v>889</v>
      </c>
      <c r="T108" t="s">
        <v>4961</v>
      </c>
      <c r="U108" s="131">
        <v>1</v>
      </c>
      <c r="V108" s="131">
        <v>596.28899999999999</v>
      </c>
      <c r="W108" s="131">
        <v>596.28899999999999</v>
      </c>
      <c r="X108" s="142">
        <v>1.95E-2</v>
      </c>
      <c r="Y108" s="132">
        <v>1.9609999999999999E-2</v>
      </c>
      <c r="Z108" s="132">
        <v>1.64E-3</v>
      </c>
    </row>
    <row r="109" spans="1:26">
      <c r="A109" t="s">
        <v>1213</v>
      </c>
      <c r="B109" t="s">
        <v>1241</v>
      </c>
      <c r="C109" t="s">
        <v>5137</v>
      </c>
      <c r="D109" t="s">
        <v>5138</v>
      </c>
      <c r="E109" t="s">
        <v>310</v>
      </c>
      <c r="F109" t="s">
        <v>5139</v>
      </c>
      <c r="G109">
        <v>74205</v>
      </c>
      <c r="H109" t="s">
        <v>314</v>
      </c>
      <c r="I109" t="s">
        <v>1001</v>
      </c>
      <c r="J109" t="s">
        <v>831</v>
      </c>
      <c r="K109" t="s">
        <v>205</v>
      </c>
      <c r="L109" t="s">
        <v>286</v>
      </c>
      <c r="M109" t="s">
        <v>286</v>
      </c>
      <c r="N109" t="s">
        <v>286</v>
      </c>
      <c r="O109" t="s">
        <v>339</v>
      </c>
      <c r="P109" s="141">
        <v>44159</v>
      </c>
      <c r="Q109" t="s">
        <v>1216</v>
      </c>
      <c r="R109" t="s">
        <v>885</v>
      </c>
      <c r="S109" t="s">
        <v>889</v>
      </c>
      <c r="T109" t="s">
        <v>4990</v>
      </c>
      <c r="U109" s="131">
        <v>3.7959999999999998</v>
      </c>
      <c r="V109" s="131">
        <v>547.63199999999995</v>
      </c>
      <c r="W109" s="131">
        <v>2079.0320000000002</v>
      </c>
      <c r="X109" s="142">
        <v>0.19639999999999999</v>
      </c>
      <c r="Y109" s="132">
        <v>6.8379999999999996E-2</v>
      </c>
      <c r="Z109" s="132">
        <v>5.7299999999999999E-3</v>
      </c>
    </row>
    <row r="110" spans="1:26">
      <c r="A110" t="s">
        <v>1213</v>
      </c>
      <c r="B110" t="s">
        <v>1241</v>
      </c>
      <c r="D110" t="s">
        <v>5143</v>
      </c>
      <c r="E110" t="s">
        <v>311</v>
      </c>
      <c r="F110" t="s">
        <v>5144</v>
      </c>
      <c r="G110">
        <v>74207</v>
      </c>
      <c r="H110" t="s">
        <v>314</v>
      </c>
      <c r="I110" t="s">
        <v>1005</v>
      </c>
      <c r="J110" t="s">
        <v>569</v>
      </c>
      <c r="K110" t="s">
        <v>205</v>
      </c>
      <c r="L110" t="s">
        <v>233</v>
      </c>
      <c r="M110" t="s">
        <v>224</v>
      </c>
      <c r="N110" t="s">
        <v>296</v>
      </c>
      <c r="O110" t="s">
        <v>339</v>
      </c>
      <c r="P110" s="141">
        <v>44166</v>
      </c>
      <c r="Q110" t="s">
        <v>1215</v>
      </c>
      <c r="R110" t="s">
        <v>885</v>
      </c>
      <c r="S110" t="s">
        <v>889</v>
      </c>
      <c r="T110" t="s">
        <v>5051</v>
      </c>
      <c r="U110" s="131">
        <v>3.6469999999999998</v>
      </c>
      <c r="V110" s="131">
        <v>474.471</v>
      </c>
      <c r="W110" s="131">
        <v>1730.3969999999999</v>
      </c>
      <c r="X110" s="142">
        <v>1.1111111111111111E-3</v>
      </c>
      <c r="Y110" s="132">
        <v>5.6919999999999998E-2</v>
      </c>
      <c r="Z110" s="132">
        <v>4.7699999999999999E-3</v>
      </c>
    </row>
    <row r="111" spans="1:26">
      <c r="A111" t="s">
        <v>1213</v>
      </c>
      <c r="B111" t="s">
        <v>1241</v>
      </c>
      <c r="D111" t="s">
        <v>3867</v>
      </c>
      <c r="E111" t="s">
        <v>311</v>
      </c>
      <c r="F111" t="s">
        <v>3866</v>
      </c>
      <c r="G111">
        <v>74242</v>
      </c>
      <c r="H111" t="s">
        <v>314</v>
      </c>
      <c r="I111" t="s">
        <v>1004</v>
      </c>
      <c r="J111" t="s">
        <v>833</v>
      </c>
      <c r="K111" t="s">
        <v>205</v>
      </c>
      <c r="L111" t="s">
        <v>272</v>
      </c>
      <c r="M111" t="s">
        <v>272</v>
      </c>
      <c r="N111" t="s">
        <v>272</v>
      </c>
      <c r="O111" t="s">
        <v>339</v>
      </c>
      <c r="P111" s="141">
        <v>44812</v>
      </c>
      <c r="Q111" t="s">
        <v>1216</v>
      </c>
      <c r="R111" t="s">
        <v>885</v>
      </c>
      <c r="S111" t="s">
        <v>889</v>
      </c>
      <c r="T111" t="s">
        <v>5156</v>
      </c>
      <c r="U111" s="131">
        <v>3.7959999999999998</v>
      </c>
      <c r="V111" s="131">
        <v>375.428</v>
      </c>
      <c r="W111" s="131">
        <v>1425.2750000000001</v>
      </c>
      <c r="X111" s="142">
        <v>0.127</v>
      </c>
      <c r="Y111" s="132">
        <v>4.6879999999999998E-2</v>
      </c>
      <c r="Z111" s="132">
        <v>3.9300000000000003E-3</v>
      </c>
    </row>
    <row r="112" spans="1:26">
      <c r="A112" t="s">
        <v>1213</v>
      </c>
      <c r="B112" t="s">
        <v>1241</v>
      </c>
      <c r="D112" t="s">
        <v>5052</v>
      </c>
      <c r="E112" t="s">
        <v>311</v>
      </c>
      <c r="F112" t="s">
        <v>5053</v>
      </c>
      <c r="G112">
        <v>74197</v>
      </c>
      <c r="H112" t="s">
        <v>314</v>
      </c>
      <c r="I112" t="s">
        <v>1003</v>
      </c>
      <c r="J112" t="s">
        <v>836</v>
      </c>
      <c r="K112" t="s">
        <v>205</v>
      </c>
      <c r="L112" t="s">
        <v>224</v>
      </c>
      <c r="M112" t="s">
        <v>224</v>
      </c>
      <c r="N112" t="s">
        <v>224</v>
      </c>
      <c r="O112" t="s">
        <v>339</v>
      </c>
      <c r="P112" s="141">
        <v>43857</v>
      </c>
      <c r="Q112" t="s">
        <v>1215</v>
      </c>
      <c r="R112" t="s">
        <v>885</v>
      </c>
      <c r="S112" t="s">
        <v>889</v>
      </c>
      <c r="T112" t="s">
        <v>4951</v>
      </c>
      <c r="U112" s="131">
        <v>3.6469999999999998</v>
      </c>
      <c r="V112" s="131">
        <v>288.16000000000003</v>
      </c>
      <c r="W112" s="131">
        <v>1050.9179999999999</v>
      </c>
      <c r="X112" s="142">
        <v>2.53E-2</v>
      </c>
      <c r="Y112" s="132">
        <v>3.4569999999999997E-2</v>
      </c>
      <c r="Z112" s="132">
        <v>2.8900000000000002E-3</v>
      </c>
    </row>
    <row r="113" spans="1:26">
      <c r="A113" t="s">
        <v>1213</v>
      </c>
      <c r="B113" t="s">
        <v>1241</v>
      </c>
      <c r="D113" t="s">
        <v>5041</v>
      </c>
      <c r="E113" t="s">
        <v>311</v>
      </c>
      <c r="F113" t="s">
        <v>5154</v>
      </c>
      <c r="G113">
        <v>74215</v>
      </c>
      <c r="H113" t="s">
        <v>314</v>
      </c>
      <c r="I113" t="s">
        <v>1000</v>
      </c>
      <c r="J113" t="s">
        <v>844</v>
      </c>
      <c r="K113" t="s">
        <v>205</v>
      </c>
      <c r="L113" t="s">
        <v>224</v>
      </c>
      <c r="M113" t="s">
        <v>224</v>
      </c>
      <c r="N113" t="s">
        <v>224</v>
      </c>
      <c r="O113" t="s">
        <v>339</v>
      </c>
      <c r="P113" s="141">
        <v>44308</v>
      </c>
      <c r="Q113" t="s">
        <v>1215</v>
      </c>
      <c r="R113" t="s">
        <v>885</v>
      </c>
      <c r="S113" t="s">
        <v>889</v>
      </c>
      <c r="T113" t="s">
        <v>5010</v>
      </c>
      <c r="U113" s="131">
        <v>3.6469999999999998</v>
      </c>
      <c r="V113" s="131">
        <v>266.95400000000001</v>
      </c>
      <c r="W113" s="131">
        <v>973.58299999999997</v>
      </c>
      <c r="X113" s="142">
        <v>3.5400000000000001E-2</v>
      </c>
      <c r="Y113" s="132">
        <v>3.202E-2</v>
      </c>
      <c r="Z113" s="132">
        <v>2.6800000000000001E-3</v>
      </c>
    </row>
    <row r="114" spans="1:26">
      <c r="A114" t="s">
        <v>1213</v>
      </c>
      <c r="B114" t="s">
        <v>1241</v>
      </c>
      <c r="D114" t="s">
        <v>5157</v>
      </c>
      <c r="E114" t="s">
        <v>311</v>
      </c>
      <c r="F114" t="s">
        <v>5158</v>
      </c>
      <c r="G114">
        <v>74247</v>
      </c>
      <c r="H114" t="s">
        <v>314</v>
      </c>
      <c r="I114" t="s">
        <v>1004</v>
      </c>
      <c r="J114" t="s">
        <v>833</v>
      </c>
      <c r="K114" t="s">
        <v>205</v>
      </c>
      <c r="L114" t="s">
        <v>233</v>
      </c>
      <c r="M114" t="s">
        <v>233</v>
      </c>
      <c r="N114" t="s">
        <v>233</v>
      </c>
      <c r="O114" t="s">
        <v>339</v>
      </c>
      <c r="P114" s="141">
        <v>44938</v>
      </c>
      <c r="Q114" t="s">
        <v>1231</v>
      </c>
      <c r="R114" t="s">
        <v>885</v>
      </c>
      <c r="S114" t="s">
        <v>889</v>
      </c>
      <c r="T114" t="s">
        <v>4946</v>
      </c>
      <c r="U114" s="131">
        <v>4.5739999999999998</v>
      </c>
      <c r="V114" s="131">
        <v>126.505</v>
      </c>
      <c r="W114" s="131">
        <v>578.66999999999996</v>
      </c>
      <c r="X114" s="142">
        <v>2.8799999999999999E-2</v>
      </c>
      <c r="Y114" s="132">
        <v>1.9029999999999998E-2</v>
      </c>
      <c r="Z114" s="132">
        <v>1.5900000000000001E-3</v>
      </c>
    </row>
    <row r="115" spans="1:26">
      <c r="A115" t="s">
        <v>1213</v>
      </c>
      <c r="B115" t="s">
        <v>1241</v>
      </c>
      <c r="D115" t="s">
        <v>5159</v>
      </c>
      <c r="E115" t="s">
        <v>311</v>
      </c>
      <c r="F115" t="s">
        <v>5160</v>
      </c>
      <c r="G115">
        <v>74193</v>
      </c>
      <c r="H115" t="s">
        <v>314</v>
      </c>
      <c r="I115" t="s">
        <v>1003</v>
      </c>
      <c r="J115" t="s">
        <v>836</v>
      </c>
      <c r="K115" t="s">
        <v>205</v>
      </c>
      <c r="L115" t="s">
        <v>224</v>
      </c>
      <c r="M115" t="s">
        <v>224</v>
      </c>
      <c r="N115" t="s">
        <v>224</v>
      </c>
      <c r="O115" t="s">
        <v>339</v>
      </c>
      <c r="P115" s="141">
        <v>43790</v>
      </c>
      <c r="Q115" t="s">
        <v>1215</v>
      </c>
      <c r="R115" t="s">
        <v>885</v>
      </c>
      <c r="S115" t="s">
        <v>889</v>
      </c>
      <c r="T115" t="s">
        <v>5161</v>
      </c>
      <c r="U115" s="131">
        <v>3.6469999999999998</v>
      </c>
      <c r="V115" s="131">
        <v>35.968000000000004</v>
      </c>
      <c r="W115" s="131">
        <v>131.17400000000001</v>
      </c>
      <c r="X115" s="142">
        <v>1.0200000000000001E-2</v>
      </c>
      <c r="Y115" s="132">
        <v>4.3099999999999996E-3</v>
      </c>
      <c r="Z115" s="132">
        <v>3.6000000000000002E-4</v>
      </c>
    </row>
    <row r="116" spans="1:26">
      <c r="A116" t="s">
        <v>1213</v>
      </c>
      <c r="B116" t="s">
        <v>1242</v>
      </c>
      <c r="C116" t="s">
        <v>5066</v>
      </c>
      <c r="D116" t="s">
        <v>5067</v>
      </c>
      <c r="E116" t="s">
        <v>309</v>
      </c>
      <c r="F116" t="s">
        <v>5068</v>
      </c>
      <c r="G116" t="s">
        <v>5069</v>
      </c>
      <c r="H116" t="s">
        <v>321</v>
      </c>
      <c r="I116" t="s">
        <v>1002</v>
      </c>
      <c r="J116" t="s">
        <v>569</v>
      </c>
      <c r="K116" t="s">
        <v>204</v>
      </c>
      <c r="L116" t="s">
        <v>217</v>
      </c>
      <c r="M116" t="s">
        <v>204</v>
      </c>
      <c r="N116" t="s">
        <v>204</v>
      </c>
      <c r="O116" t="s">
        <v>339</v>
      </c>
      <c r="P116" s="141">
        <v>45565</v>
      </c>
      <c r="Q116" t="s">
        <v>1212</v>
      </c>
      <c r="R116" t="s">
        <v>885</v>
      </c>
      <c r="S116" t="s">
        <v>889</v>
      </c>
      <c r="T116" t="s">
        <v>4934</v>
      </c>
      <c r="U116" s="131">
        <v>1</v>
      </c>
      <c r="V116" s="131">
        <v>889.27499999999998</v>
      </c>
      <c r="W116" s="131">
        <v>889.27499999999998</v>
      </c>
      <c r="X116" s="142">
        <v>1.6E-2</v>
      </c>
      <c r="Y116" s="132">
        <v>2.9870000000000001E-2</v>
      </c>
      <c r="Z116" s="132">
        <v>2.1299999999999999E-3</v>
      </c>
    </row>
    <row r="117" spans="1:26">
      <c r="A117" t="s">
        <v>1213</v>
      </c>
      <c r="B117" t="s">
        <v>1242</v>
      </c>
      <c r="D117" t="s">
        <v>5085</v>
      </c>
      <c r="E117" t="s">
        <v>309</v>
      </c>
      <c r="F117" t="s">
        <v>5086</v>
      </c>
      <c r="G117">
        <v>74249</v>
      </c>
      <c r="H117" t="s">
        <v>314</v>
      </c>
      <c r="I117" t="s">
        <v>1005</v>
      </c>
      <c r="J117" t="s">
        <v>832</v>
      </c>
      <c r="K117" t="s">
        <v>204</v>
      </c>
      <c r="L117" t="s">
        <v>204</v>
      </c>
      <c r="M117" t="s">
        <v>204</v>
      </c>
      <c r="N117" t="s">
        <v>204</v>
      </c>
      <c r="O117" t="s">
        <v>339</v>
      </c>
      <c r="P117" s="141">
        <v>45006</v>
      </c>
      <c r="Q117" t="s">
        <v>1212</v>
      </c>
      <c r="R117" t="s">
        <v>885</v>
      </c>
      <c r="S117" t="s">
        <v>889</v>
      </c>
      <c r="T117" t="s">
        <v>4739</v>
      </c>
      <c r="U117" s="131">
        <v>1</v>
      </c>
      <c r="V117" s="131">
        <v>2390.9490000000001</v>
      </c>
      <c r="W117" s="131">
        <v>2390.9490000000001</v>
      </c>
      <c r="X117" s="142">
        <v>0.19600000000000001</v>
      </c>
      <c r="Y117" s="132">
        <v>8.0299999999999996E-2</v>
      </c>
      <c r="Z117" s="132">
        <v>5.7400000000000003E-3</v>
      </c>
    </row>
    <row r="118" spans="1:26">
      <c r="A118" t="s">
        <v>1213</v>
      </c>
      <c r="B118" t="s">
        <v>1242</v>
      </c>
      <c r="C118" t="s">
        <v>5090</v>
      </c>
      <c r="D118" t="s">
        <v>5091</v>
      </c>
      <c r="E118" t="s">
        <v>309</v>
      </c>
      <c r="F118" t="s">
        <v>5092</v>
      </c>
      <c r="G118">
        <v>74241</v>
      </c>
      <c r="H118" t="s">
        <v>314</v>
      </c>
      <c r="I118" t="s">
        <v>1003</v>
      </c>
      <c r="J118" t="s">
        <v>837</v>
      </c>
      <c r="K118" t="s">
        <v>204</v>
      </c>
      <c r="L118" t="s">
        <v>204</v>
      </c>
      <c r="M118" t="s">
        <v>204</v>
      </c>
      <c r="N118" t="s">
        <v>204</v>
      </c>
      <c r="O118" t="s">
        <v>339</v>
      </c>
      <c r="P118" s="141">
        <v>44752</v>
      </c>
      <c r="Q118" t="s">
        <v>1212</v>
      </c>
      <c r="R118" t="s">
        <v>885</v>
      </c>
      <c r="S118" t="s">
        <v>889</v>
      </c>
      <c r="T118" t="s">
        <v>5093</v>
      </c>
      <c r="U118" s="131">
        <v>1</v>
      </c>
      <c r="V118" s="131">
        <v>2233.375</v>
      </c>
      <c r="W118" s="131">
        <v>2233.375</v>
      </c>
      <c r="X118" s="142">
        <v>5.8299999999999998E-2</v>
      </c>
      <c r="Y118" s="132">
        <v>7.5009999999999993E-2</v>
      </c>
      <c r="Z118" s="132">
        <v>5.3600000000000002E-3</v>
      </c>
    </row>
    <row r="119" spans="1:26">
      <c r="A119" t="s">
        <v>1213</v>
      </c>
      <c r="B119" t="s">
        <v>1242</v>
      </c>
      <c r="C119" t="s">
        <v>5070</v>
      </c>
      <c r="D119" t="s">
        <v>5071</v>
      </c>
      <c r="E119" t="s">
        <v>309</v>
      </c>
      <c r="F119" t="s">
        <v>5072</v>
      </c>
      <c r="G119">
        <v>74196</v>
      </c>
      <c r="H119" t="s">
        <v>314</v>
      </c>
      <c r="I119" t="s">
        <v>1005</v>
      </c>
      <c r="J119" t="s">
        <v>826</v>
      </c>
      <c r="K119" t="s">
        <v>204</v>
      </c>
      <c r="L119" t="s">
        <v>204</v>
      </c>
      <c r="M119" t="s">
        <v>204</v>
      </c>
      <c r="N119" t="s">
        <v>204</v>
      </c>
      <c r="O119" t="s">
        <v>339</v>
      </c>
      <c r="P119" s="141">
        <v>43831</v>
      </c>
      <c r="Q119" t="s">
        <v>1212</v>
      </c>
      <c r="R119" t="s">
        <v>885</v>
      </c>
      <c r="S119" t="s">
        <v>889</v>
      </c>
      <c r="T119" t="s">
        <v>4951</v>
      </c>
      <c r="U119" s="131">
        <v>1</v>
      </c>
      <c r="V119" s="131">
        <v>1958.607</v>
      </c>
      <c r="W119" s="131">
        <v>1958.607</v>
      </c>
      <c r="X119" s="142">
        <v>0.14119999999999999</v>
      </c>
      <c r="Y119" s="132">
        <v>6.5780000000000005E-2</v>
      </c>
      <c r="Z119" s="132">
        <v>4.7000000000000002E-3</v>
      </c>
    </row>
    <row r="120" spans="1:26">
      <c r="A120" t="s">
        <v>1213</v>
      </c>
      <c r="B120" t="s">
        <v>1242</v>
      </c>
      <c r="C120" t="s">
        <v>5087</v>
      </c>
      <c r="D120" t="s">
        <v>5088</v>
      </c>
      <c r="E120" t="s">
        <v>310</v>
      </c>
      <c r="F120" t="s">
        <v>5089</v>
      </c>
      <c r="G120" s="2">
        <v>74238</v>
      </c>
      <c r="H120" t="s">
        <v>314</v>
      </c>
      <c r="I120" t="s">
        <v>1004</v>
      </c>
      <c r="J120" t="s">
        <v>833</v>
      </c>
      <c r="K120" t="s">
        <v>204</v>
      </c>
      <c r="L120" t="s">
        <v>204</v>
      </c>
      <c r="M120" t="s">
        <v>204</v>
      </c>
      <c r="N120" t="s">
        <v>204</v>
      </c>
      <c r="O120" t="s">
        <v>339</v>
      </c>
      <c r="P120" s="141">
        <v>44721</v>
      </c>
      <c r="Q120" t="s">
        <v>1212</v>
      </c>
      <c r="R120" t="s">
        <v>885</v>
      </c>
      <c r="S120" t="s">
        <v>889</v>
      </c>
      <c r="T120" t="s">
        <v>4780</v>
      </c>
      <c r="U120" s="131">
        <v>1</v>
      </c>
      <c r="V120" s="131">
        <v>1722.2059999999999</v>
      </c>
      <c r="W120" s="131">
        <v>1722.2059999999999</v>
      </c>
      <c r="X120" s="142">
        <v>1.89E-2</v>
      </c>
      <c r="Y120" s="132">
        <v>5.7840000000000003E-2</v>
      </c>
      <c r="Z120" s="132">
        <v>4.13E-3</v>
      </c>
    </row>
    <row r="121" spans="1:26">
      <c r="A121" t="s">
        <v>1213</v>
      </c>
      <c r="B121" t="s">
        <v>1242</v>
      </c>
      <c r="C121" t="s">
        <v>5108</v>
      </c>
      <c r="D121" t="s">
        <v>5109</v>
      </c>
      <c r="E121" t="s">
        <v>309</v>
      </c>
      <c r="F121" t="s">
        <v>5110</v>
      </c>
      <c r="G121" s="2">
        <v>74239</v>
      </c>
      <c r="H121" t="s">
        <v>314</v>
      </c>
      <c r="I121" t="s">
        <v>1003</v>
      </c>
      <c r="J121" t="s">
        <v>837</v>
      </c>
      <c r="K121" t="s">
        <v>204</v>
      </c>
      <c r="L121" t="s">
        <v>204</v>
      </c>
      <c r="M121" t="s">
        <v>204</v>
      </c>
      <c r="N121" t="s">
        <v>204</v>
      </c>
      <c r="O121" t="s">
        <v>339</v>
      </c>
      <c r="P121" s="141">
        <v>44741</v>
      </c>
      <c r="Q121" t="s">
        <v>1212</v>
      </c>
      <c r="R121" t="s">
        <v>885</v>
      </c>
      <c r="S121" t="s">
        <v>889</v>
      </c>
      <c r="T121" t="s">
        <v>5111</v>
      </c>
      <c r="U121" s="131">
        <v>1</v>
      </c>
      <c r="V121" s="131">
        <v>1588.394</v>
      </c>
      <c r="W121" s="131">
        <v>1588.394</v>
      </c>
      <c r="X121" s="142">
        <v>3.4099999999999998E-2</v>
      </c>
      <c r="Y121" s="132">
        <v>5.3339999999999999E-2</v>
      </c>
      <c r="Z121" s="132">
        <v>3.81E-3</v>
      </c>
    </row>
    <row r="122" spans="1:26">
      <c r="A122" t="s">
        <v>1213</v>
      </c>
      <c r="B122" t="s">
        <v>1242</v>
      </c>
      <c r="C122" t="s">
        <v>5097</v>
      </c>
      <c r="D122" t="s">
        <v>5098</v>
      </c>
      <c r="E122" t="s">
        <v>309</v>
      </c>
      <c r="F122" t="s">
        <v>5099</v>
      </c>
      <c r="G122" s="2">
        <v>74228</v>
      </c>
      <c r="H122" t="s">
        <v>314</v>
      </c>
      <c r="I122" t="s">
        <v>1000</v>
      </c>
      <c r="J122" t="s">
        <v>844</v>
      </c>
      <c r="K122" t="s">
        <v>204</v>
      </c>
      <c r="L122" t="s">
        <v>204</v>
      </c>
      <c r="M122" t="s">
        <v>204</v>
      </c>
      <c r="N122" t="s">
        <v>204</v>
      </c>
      <c r="O122" t="s">
        <v>339</v>
      </c>
      <c r="P122" s="141">
        <v>44560</v>
      </c>
      <c r="Q122" t="s">
        <v>1215</v>
      </c>
      <c r="R122" t="s">
        <v>885</v>
      </c>
      <c r="S122" t="s">
        <v>889</v>
      </c>
      <c r="T122" t="s">
        <v>4923</v>
      </c>
      <c r="U122" s="131">
        <v>3.6469999999999998</v>
      </c>
      <c r="V122" s="131">
        <v>404.09800000000001</v>
      </c>
      <c r="W122" s="131">
        <v>1473.7470000000001</v>
      </c>
      <c r="X122" s="142">
        <v>5.9191354936875676E-2</v>
      </c>
      <c r="Y122" s="132">
        <v>4.9489999999999999E-2</v>
      </c>
      <c r="Z122" s="132">
        <v>3.5400000000000002E-3</v>
      </c>
    </row>
    <row r="123" spans="1:26">
      <c r="A123" t="s">
        <v>1213</v>
      </c>
      <c r="B123" t="s">
        <v>1242</v>
      </c>
      <c r="C123" t="s">
        <v>5104</v>
      </c>
      <c r="D123" t="s">
        <v>5105</v>
      </c>
      <c r="E123" t="s">
        <v>309</v>
      </c>
      <c r="F123" t="s">
        <v>5106</v>
      </c>
      <c r="G123" s="2">
        <v>74233</v>
      </c>
      <c r="H123" t="s">
        <v>314</v>
      </c>
      <c r="I123" t="s">
        <v>1002</v>
      </c>
      <c r="J123" t="s">
        <v>569</v>
      </c>
      <c r="K123" t="s">
        <v>204</v>
      </c>
      <c r="L123" t="s">
        <v>204</v>
      </c>
      <c r="M123" t="s">
        <v>204</v>
      </c>
      <c r="N123" t="s">
        <v>224</v>
      </c>
      <c r="O123" t="s">
        <v>339</v>
      </c>
      <c r="P123" s="141">
        <v>44622</v>
      </c>
      <c r="Q123" t="s">
        <v>1212</v>
      </c>
      <c r="R123" t="s">
        <v>885</v>
      </c>
      <c r="S123" t="s">
        <v>889</v>
      </c>
      <c r="T123" t="s">
        <v>5107</v>
      </c>
      <c r="U123" s="131">
        <v>1</v>
      </c>
      <c r="V123" s="131">
        <v>1119.403</v>
      </c>
      <c r="W123" s="131">
        <v>1119.403</v>
      </c>
      <c r="X123" s="142">
        <v>0.14000000000000001</v>
      </c>
      <c r="Y123" s="132">
        <v>3.7589999999999998E-2</v>
      </c>
      <c r="Z123" s="132">
        <v>2.6900000000000001E-3</v>
      </c>
    </row>
    <row r="124" spans="1:26">
      <c r="A124" t="s">
        <v>1213</v>
      </c>
      <c r="B124" t="s">
        <v>1242</v>
      </c>
      <c r="C124" t="s">
        <v>5100</v>
      </c>
      <c r="D124" t="s">
        <v>5101</v>
      </c>
      <c r="E124" t="s">
        <v>309</v>
      </c>
      <c r="F124" t="s">
        <v>5102</v>
      </c>
      <c r="G124" s="2">
        <v>74221</v>
      </c>
      <c r="H124" t="s">
        <v>314</v>
      </c>
      <c r="I124" t="s">
        <v>1000</v>
      </c>
      <c r="J124" t="s">
        <v>844</v>
      </c>
      <c r="K124" t="s">
        <v>204</v>
      </c>
      <c r="L124" t="s">
        <v>204</v>
      </c>
      <c r="M124" t="s">
        <v>204</v>
      </c>
      <c r="N124" t="s">
        <v>296</v>
      </c>
      <c r="O124" t="s">
        <v>339</v>
      </c>
      <c r="P124" s="141">
        <v>44409</v>
      </c>
      <c r="Q124" t="s">
        <v>1215</v>
      </c>
      <c r="R124" t="s">
        <v>885</v>
      </c>
      <c r="S124" t="s">
        <v>889</v>
      </c>
      <c r="T124" t="s">
        <v>5103</v>
      </c>
      <c r="U124" s="131">
        <v>3.6469999999999998</v>
      </c>
      <c r="V124" s="131">
        <v>291.64499999999998</v>
      </c>
      <c r="W124" s="131">
        <v>1063.6289999999999</v>
      </c>
      <c r="X124" s="142">
        <v>7.5700000000000003E-2</v>
      </c>
      <c r="Y124" s="132">
        <v>3.5720000000000002E-2</v>
      </c>
      <c r="Z124" s="132">
        <v>2.5500000000000002E-3</v>
      </c>
    </row>
    <row r="125" spans="1:26">
      <c r="A125" t="s">
        <v>1213</v>
      </c>
      <c r="B125" t="s">
        <v>1242</v>
      </c>
      <c r="C125" t="s">
        <v>5017</v>
      </c>
      <c r="D125" t="s">
        <v>5018</v>
      </c>
      <c r="E125" t="s">
        <v>310</v>
      </c>
      <c r="F125" t="s">
        <v>5077</v>
      </c>
      <c r="G125" s="2">
        <v>74204</v>
      </c>
      <c r="H125" t="s">
        <v>314</v>
      </c>
      <c r="I125" t="s">
        <v>1004</v>
      </c>
      <c r="J125" t="s">
        <v>833</v>
      </c>
      <c r="K125" t="s">
        <v>204</v>
      </c>
      <c r="L125" t="s">
        <v>204</v>
      </c>
      <c r="M125" t="s">
        <v>204</v>
      </c>
      <c r="N125" t="s">
        <v>204</v>
      </c>
      <c r="O125" t="s">
        <v>339</v>
      </c>
      <c r="P125" s="141">
        <v>44084</v>
      </c>
      <c r="Q125" t="s">
        <v>1212</v>
      </c>
      <c r="R125" t="s">
        <v>885</v>
      </c>
      <c r="S125" t="s">
        <v>889</v>
      </c>
      <c r="T125" t="s">
        <v>4734</v>
      </c>
      <c r="U125" s="131">
        <v>1</v>
      </c>
      <c r="V125" s="131">
        <v>941.78700000000003</v>
      </c>
      <c r="W125" s="131">
        <v>941.78700000000003</v>
      </c>
      <c r="X125" s="142">
        <v>7.8700000000000006E-2</v>
      </c>
      <c r="Y125" s="132">
        <v>3.1629999999999998E-2</v>
      </c>
      <c r="Z125" s="132">
        <v>2.2599999999999999E-3</v>
      </c>
    </row>
    <row r="126" spans="1:26">
      <c r="A126" t="s">
        <v>1213</v>
      </c>
      <c r="B126" t="s">
        <v>1242</v>
      </c>
      <c r="C126" t="s">
        <v>5122</v>
      </c>
      <c r="D126" t="s">
        <v>5123</v>
      </c>
      <c r="E126" t="s">
        <v>311</v>
      </c>
      <c r="F126" t="s">
        <v>5124</v>
      </c>
      <c r="G126" s="2">
        <v>74243</v>
      </c>
      <c r="H126" t="s">
        <v>314</v>
      </c>
      <c r="I126" t="s">
        <v>1000</v>
      </c>
      <c r="J126" t="s">
        <v>844</v>
      </c>
      <c r="K126" t="s">
        <v>204</v>
      </c>
      <c r="L126" t="s">
        <v>204</v>
      </c>
      <c r="M126" t="s">
        <v>204</v>
      </c>
      <c r="N126" t="s">
        <v>204</v>
      </c>
      <c r="O126" t="s">
        <v>339</v>
      </c>
      <c r="P126" s="141">
        <v>44823</v>
      </c>
      <c r="Q126" t="s">
        <v>1215</v>
      </c>
      <c r="R126" t="s">
        <v>885</v>
      </c>
      <c r="S126" t="s">
        <v>889</v>
      </c>
      <c r="T126" t="s">
        <v>5040</v>
      </c>
      <c r="U126" s="131">
        <v>3.6469999999999998</v>
      </c>
      <c r="V126" s="131">
        <v>228.745</v>
      </c>
      <c r="W126" s="131">
        <v>834.23299999999995</v>
      </c>
      <c r="X126" s="142">
        <v>0.1371</v>
      </c>
      <c r="Y126" s="132">
        <v>2.802E-2</v>
      </c>
      <c r="Z126" s="132">
        <v>2E-3</v>
      </c>
    </row>
    <row r="127" spans="1:26">
      <c r="A127" t="s">
        <v>1213</v>
      </c>
      <c r="B127" t="s">
        <v>1242</v>
      </c>
      <c r="C127" t="s">
        <v>4958</v>
      </c>
      <c r="D127" t="s">
        <v>4959</v>
      </c>
      <c r="E127" t="s">
        <v>309</v>
      </c>
      <c r="F127" t="s">
        <v>5129</v>
      </c>
      <c r="G127" s="2">
        <v>74252</v>
      </c>
      <c r="H127" t="s">
        <v>314</v>
      </c>
      <c r="I127" t="s">
        <v>1003</v>
      </c>
      <c r="J127" t="s">
        <v>839</v>
      </c>
      <c r="K127" t="s">
        <v>204</v>
      </c>
      <c r="L127" t="s">
        <v>204</v>
      </c>
      <c r="M127" t="s">
        <v>204</v>
      </c>
      <c r="N127" t="s">
        <v>204</v>
      </c>
      <c r="O127" t="s">
        <v>339</v>
      </c>
      <c r="P127" s="141">
        <v>45036</v>
      </c>
      <c r="Q127" t="s">
        <v>1212</v>
      </c>
      <c r="R127" t="s">
        <v>885</v>
      </c>
      <c r="S127" t="s">
        <v>889</v>
      </c>
      <c r="T127" t="s">
        <v>4961</v>
      </c>
      <c r="U127" s="131">
        <v>1</v>
      </c>
      <c r="V127" s="131">
        <v>594.44799999999998</v>
      </c>
      <c r="W127" s="131">
        <v>594.44799999999998</v>
      </c>
      <c r="X127" s="142">
        <v>1.95E-2</v>
      </c>
      <c r="Y127" s="132">
        <v>1.9959999999999999E-2</v>
      </c>
      <c r="Z127" s="132">
        <v>1.4300000000000001E-3</v>
      </c>
    </row>
    <row r="128" spans="1:26">
      <c r="A128" t="s">
        <v>1213</v>
      </c>
      <c r="B128" t="s">
        <v>1242</v>
      </c>
      <c r="C128" t="s">
        <v>5033</v>
      </c>
      <c r="D128" t="s">
        <v>5034</v>
      </c>
      <c r="E128" t="s">
        <v>309</v>
      </c>
      <c r="F128" t="s">
        <v>5035</v>
      </c>
      <c r="G128" s="2">
        <v>74177</v>
      </c>
      <c r="H128" t="s">
        <v>314</v>
      </c>
      <c r="I128" t="s">
        <v>1002</v>
      </c>
      <c r="J128" t="s">
        <v>569</v>
      </c>
      <c r="K128" t="s">
        <v>204</v>
      </c>
      <c r="L128" t="s">
        <v>204</v>
      </c>
      <c r="M128" t="s">
        <v>204</v>
      </c>
      <c r="N128" t="s">
        <v>204</v>
      </c>
      <c r="O128" t="s">
        <v>339</v>
      </c>
      <c r="P128" s="141">
        <v>43312</v>
      </c>
      <c r="Q128" t="s">
        <v>1212</v>
      </c>
      <c r="R128" t="s">
        <v>885</v>
      </c>
      <c r="S128" t="s">
        <v>889</v>
      </c>
      <c r="T128" t="s">
        <v>5036</v>
      </c>
      <c r="U128" s="131">
        <v>1</v>
      </c>
      <c r="V128" s="131">
        <v>180.67400000000001</v>
      </c>
      <c r="W128" s="131">
        <v>180.67400000000001</v>
      </c>
      <c r="X128" s="142">
        <v>2.9600000000000001E-2</v>
      </c>
      <c r="Y128" s="132">
        <v>6.0699999999999999E-3</v>
      </c>
      <c r="Z128" s="132">
        <v>4.2999999999999999E-4</v>
      </c>
    </row>
    <row r="129" spans="1:26">
      <c r="A129" t="s">
        <v>1213</v>
      </c>
      <c r="B129" t="s">
        <v>1242</v>
      </c>
      <c r="C129" t="s">
        <v>5037</v>
      </c>
      <c r="D129" t="s">
        <v>5038</v>
      </c>
      <c r="E129" t="s">
        <v>309</v>
      </c>
      <c r="F129" t="s">
        <v>5039</v>
      </c>
      <c r="G129" s="2">
        <v>74173</v>
      </c>
      <c r="H129" t="s">
        <v>314</v>
      </c>
      <c r="I129" t="s">
        <v>1000</v>
      </c>
      <c r="J129" t="s">
        <v>845</v>
      </c>
      <c r="K129" t="s">
        <v>204</v>
      </c>
      <c r="L129" t="s">
        <v>204</v>
      </c>
      <c r="M129" t="s">
        <v>204</v>
      </c>
      <c r="N129" t="s">
        <v>204</v>
      </c>
      <c r="O129" t="s">
        <v>339</v>
      </c>
      <c r="P129" s="141">
        <v>43157</v>
      </c>
      <c r="Q129" t="s">
        <v>1215</v>
      </c>
      <c r="R129" t="s">
        <v>885</v>
      </c>
      <c r="S129" t="s">
        <v>889</v>
      </c>
      <c r="T129" t="s">
        <v>5040</v>
      </c>
      <c r="U129" s="131">
        <v>3.6469999999999998</v>
      </c>
      <c r="V129" s="131">
        <v>40.869</v>
      </c>
      <c r="W129" s="131">
        <v>149.04900000000001</v>
      </c>
      <c r="X129" s="142">
        <v>0.10349999999999999</v>
      </c>
      <c r="Y129" s="132">
        <v>5.0099999999999997E-3</v>
      </c>
      <c r="Z129" s="132">
        <v>3.6000000000000002E-4</v>
      </c>
    </row>
    <row r="130" spans="1:26">
      <c r="A130" t="s">
        <v>1213</v>
      </c>
      <c r="B130" t="s">
        <v>1242</v>
      </c>
      <c r="D130" t="s">
        <v>4962</v>
      </c>
      <c r="E130" t="s">
        <v>309</v>
      </c>
      <c r="F130" t="s">
        <v>4963</v>
      </c>
      <c r="G130" s="2">
        <v>74254</v>
      </c>
      <c r="H130" t="s">
        <v>314</v>
      </c>
      <c r="I130" t="s">
        <v>1000</v>
      </c>
      <c r="J130" t="s">
        <v>845</v>
      </c>
      <c r="K130" t="s">
        <v>204</v>
      </c>
      <c r="L130" t="s">
        <v>204</v>
      </c>
      <c r="M130" t="s">
        <v>204</v>
      </c>
      <c r="N130" t="s">
        <v>204</v>
      </c>
      <c r="O130" t="s">
        <v>339</v>
      </c>
      <c r="P130" s="141">
        <v>45124</v>
      </c>
      <c r="Q130" t="s">
        <v>1215</v>
      </c>
      <c r="R130" t="s">
        <v>885</v>
      </c>
      <c r="S130" t="s">
        <v>889</v>
      </c>
      <c r="T130" t="s">
        <v>4964</v>
      </c>
      <c r="U130" s="131">
        <v>3.6469999999999998</v>
      </c>
      <c r="V130" s="131">
        <v>39.524999999999999</v>
      </c>
      <c r="W130" s="131">
        <v>144.149</v>
      </c>
      <c r="X130" s="142">
        <v>7.0800000000000002E-2</v>
      </c>
      <c r="Y130" s="132">
        <v>4.8399999999999997E-3</v>
      </c>
      <c r="Z130" s="132">
        <v>3.5E-4</v>
      </c>
    </row>
    <row r="131" spans="1:26">
      <c r="A131" t="s">
        <v>1213</v>
      </c>
      <c r="B131" t="s">
        <v>1242</v>
      </c>
      <c r="D131" t="s">
        <v>5135</v>
      </c>
      <c r="E131" t="s">
        <v>309</v>
      </c>
      <c r="F131" t="s">
        <v>5136</v>
      </c>
      <c r="G131" s="2">
        <v>74240</v>
      </c>
      <c r="H131" t="s">
        <v>314</v>
      </c>
      <c r="I131" t="s">
        <v>1005</v>
      </c>
      <c r="J131" t="s">
        <v>832</v>
      </c>
      <c r="K131" t="s">
        <v>205</v>
      </c>
      <c r="L131" t="s">
        <v>204</v>
      </c>
      <c r="M131" t="s">
        <v>204</v>
      </c>
      <c r="N131" t="s">
        <v>303</v>
      </c>
      <c r="O131" t="s">
        <v>339</v>
      </c>
      <c r="P131" s="141">
        <v>44748</v>
      </c>
      <c r="Q131" t="s">
        <v>1216</v>
      </c>
      <c r="R131" t="s">
        <v>885</v>
      </c>
      <c r="S131" t="s">
        <v>889</v>
      </c>
      <c r="T131" t="s">
        <v>5084</v>
      </c>
      <c r="U131" s="131">
        <v>3.7959999999999998</v>
      </c>
      <c r="V131" s="131">
        <v>522.40700000000004</v>
      </c>
      <c r="W131" s="131">
        <v>1983.2650000000001</v>
      </c>
      <c r="X131" s="142">
        <v>2.6239999999999999E-2</v>
      </c>
      <c r="Y131" s="132">
        <v>6.6610000000000003E-2</v>
      </c>
      <c r="Z131" s="132">
        <v>4.7600000000000003E-3</v>
      </c>
    </row>
    <row r="132" spans="1:26">
      <c r="A132" t="s">
        <v>1213</v>
      </c>
      <c r="B132" t="s">
        <v>1242</v>
      </c>
      <c r="C132" t="s">
        <v>5149</v>
      </c>
      <c r="D132" t="s">
        <v>5150</v>
      </c>
      <c r="E132" t="s">
        <v>310</v>
      </c>
      <c r="F132" t="s">
        <v>5151</v>
      </c>
      <c r="G132" s="2">
        <v>74256</v>
      </c>
      <c r="H132" t="s">
        <v>314</v>
      </c>
      <c r="I132" t="s">
        <v>1004</v>
      </c>
      <c r="J132" t="s">
        <v>832</v>
      </c>
      <c r="K132" t="s">
        <v>205</v>
      </c>
      <c r="L132" t="s">
        <v>272</v>
      </c>
      <c r="M132" t="s">
        <v>272</v>
      </c>
      <c r="N132" t="s">
        <v>272</v>
      </c>
      <c r="O132" t="s">
        <v>339</v>
      </c>
      <c r="P132" s="141">
        <v>45166</v>
      </c>
      <c r="Q132" t="s">
        <v>1216</v>
      </c>
      <c r="R132" t="s">
        <v>885</v>
      </c>
      <c r="S132" t="s">
        <v>889</v>
      </c>
      <c r="T132" t="s">
        <v>5152</v>
      </c>
      <c r="U132" s="131">
        <v>3.7959999999999998</v>
      </c>
      <c r="V132" s="131">
        <v>469.61099999999999</v>
      </c>
      <c r="W132" s="131">
        <v>1782.8320000000001</v>
      </c>
      <c r="X132" s="142">
        <v>0.1203</v>
      </c>
      <c r="Y132" s="132">
        <v>5.987E-2</v>
      </c>
      <c r="Z132" s="132">
        <v>4.28E-3</v>
      </c>
    </row>
    <row r="133" spans="1:26">
      <c r="A133" t="s">
        <v>1213</v>
      </c>
      <c r="B133" t="s">
        <v>1242</v>
      </c>
      <c r="D133" t="s">
        <v>5041</v>
      </c>
      <c r="E133" t="s">
        <v>311</v>
      </c>
      <c r="F133" t="s">
        <v>5153</v>
      </c>
      <c r="G133" s="2">
        <v>74235</v>
      </c>
      <c r="H133" t="s">
        <v>314</v>
      </c>
      <c r="I133" t="s">
        <v>1000</v>
      </c>
      <c r="J133" t="s">
        <v>844</v>
      </c>
      <c r="K133" t="s">
        <v>205</v>
      </c>
      <c r="L133" t="s">
        <v>224</v>
      </c>
      <c r="M133" t="s">
        <v>224</v>
      </c>
      <c r="N133" t="s">
        <v>224</v>
      </c>
      <c r="O133" t="s">
        <v>339</v>
      </c>
      <c r="P133" s="141">
        <v>44712</v>
      </c>
      <c r="Q133" t="s">
        <v>1215</v>
      </c>
      <c r="R133" t="s">
        <v>885</v>
      </c>
      <c r="S133" t="s">
        <v>889</v>
      </c>
      <c r="T133" t="s">
        <v>5010</v>
      </c>
      <c r="U133" s="131">
        <v>3.6469999999999998</v>
      </c>
      <c r="V133" s="131">
        <v>392.053</v>
      </c>
      <c r="W133" s="131">
        <v>1429.816</v>
      </c>
      <c r="X133" s="142">
        <v>5.4300000000000001E-2</v>
      </c>
      <c r="Y133" s="132">
        <v>4.802E-2</v>
      </c>
      <c r="Z133" s="132">
        <v>3.4299999999999999E-3</v>
      </c>
    </row>
    <row r="134" spans="1:26">
      <c r="A134" t="s">
        <v>1213</v>
      </c>
      <c r="B134" t="s">
        <v>1242</v>
      </c>
      <c r="C134" t="s">
        <v>5145</v>
      </c>
      <c r="D134" t="s">
        <v>5146</v>
      </c>
      <c r="E134" t="s">
        <v>311</v>
      </c>
      <c r="F134" t="s">
        <v>5147</v>
      </c>
      <c r="G134" s="2">
        <v>74237</v>
      </c>
      <c r="H134" t="s">
        <v>314</v>
      </c>
      <c r="I134" t="s">
        <v>1004</v>
      </c>
      <c r="J134" t="s">
        <v>833</v>
      </c>
      <c r="K134" t="s">
        <v>205</v>
      </c>
      <c r="L134" t="s">
        <v>233</v>
      </c>
      <c r="M134" t="s">
        <v>233</v>
      </c>
      <c r="N134" t="s">
        <v>233</v>
      </c>
      <c r="O134" t="s">
        <v>339</v>
      </c>
      <c r="P134" s="141">
        <v>44721</v>
      </c>
      <c r="Q134" t="s">
        <v>1231</v>
      </c>
      <c r="R134" t="s">
        <v>885</v>
      </c>
      <c r="S134" t="s">
        <v>889</v>
      </c>
      <c r="T134" t="s">
        <v>5148</v>
      </c>
      <c r="U134" s="131">
        <v>4.5739999999999998</v>
      </c>
      <c r="V134" s="131">
        <v>288.95100000000002</v>
      </c>
      <c r="W134" s="131">
        <v>1321.7470000000001</v>
      </c>
      <c r="X134" s="142">
        <v>4.5373999999999998E-2</v>
      </c>
      <c r="Y134" s="132">
        <v>4.4389999999999999E-2</v>
      </c>
      <c r="Z134" s="132">
        <v>3.1700000000000001E-3</v>
      </c>
    </row>
    <row r="135" spans="1:26">
      <c r="A135" t="s">
        <v>1213</v>
      </c>
      <c r="B135" t="s">
        <v>1242</v>
      </c>
      <c r="D135" t="s">
        <v>3867</v>
      </c>
      <c r="E135" t="s">
        <v>311</v>
      </c>
      <c r="F135" t="s">
        <v>3866</v>
      </c>
      <c r="G135" s="2">
        <v>74242</v>
      </c>
      <c r="H135" t="s">
        <v>314</v>
      </c>
      <c r="I135" t="s">
        <v>1004</v>
      </c>
      <c r="J135" t="s">
        <v>833</v>
      </c>
      <c r="K135" t="s">
        <v>205</v>
      </c>
      <c r="L135" t="s">
        <v>272</v>
      </c>
      <c r="M135" t="s">
        <v>272</v>
      </c>
      <c r="N135" t="s">
        <v>272</v>
      </c>
      <c r="O135" t="s">
        <v>339</v>
      </c>
      <c r="P135" s="141">
        <v>44812</v>
      </c>
      <c r="Q135" t="s">
        <v>1216</v>
      </c>
      <c r="R135" t="s">
        <v>885</v>
      </c>
      <c r="S135" t="s">
        <v>889</v>
      </c>
      <c r="T135" t="s">
        <v>5156</v>
      </c>
      <c r="U135" s="131">
        <v>3.7959999999999998</v>
      </c>
      <c r="V135" s="131">
        <v>247.33099999999999</v>
      </c>
      <c r="W135" s="131">
        <v>938.96699999999998</v>
      </c>
      <c r="X135" s="142">
        <v>0.127</v>
      </c>
      <c r="Y135" s="132">
        <v>3.1530000000000002E-2</v>
      </c>
      <c r="Z135" s="132">
        <v>2.2499999999999998E-3</v>
      </c>
    </row>
    <row r="136" spans="1:26">
      <c r="A136" t="s">
        <v>1213</v>
      </c>
      <c r="B136" t="s">
        <v>1242</v>
      </c>
      <c r="C136" t="s">
        <v>5007</v>
      </c>
      <c r="D136" t="s">
        <v>5008</v>
      </c>
      <c r="E136" t="s">
        <v>309</v>
      </c>
      <c r="F136" t="s">
        <v>5009</v>
      </c>
      <c r="G136" s="2">
        <v>74255</v>
      </c>
      <c r="H136" t="s">
        <v>314</v>
      </c>
      <c r="I136" t="s">
        <v>1005</v>
      </c>
      <c r="J136" t="s">
        <v>831</v>
      </c>
      <c r="K136" t="s">
        <v>205</v>
      </c>
      <c r="L136" t="s">
        <v>233</v>
      </c>
      <c r="M136" t="s">
        <v>233</v>
      </c>
      <c r="N136" t="s">
        <v>233</v>
      </c>
      <c r="O136" t="s">
        <v>339</v>
      </c>
      <c r="P136" s="141">
        <v>45208</v>
      </c>
      <c r="Q136" t="s">
        <v>1231</v>
      </c>
      <c r="R136" t="s">
        <v>885</v>
      </c>
      <c r="S136" t="s">
        <v>889</v>
      </c>
      <c r="T136" t="s">
        <v>5010</v>
      </c>
      <c r="U136" s="131">
        <v>4.5739999999999998</v>
      </c>
      <c r="V136" s="131">
        <v>153.13999999999999</v>
      </c>
      <c r="W136" s="131">
        <v>700.50699999999995</v>
      </c>
      <c r="X136" s="142">
        <v>0.104</v>
      </c>
      <c r="Y136" s="132">
        <v>2.3529999999999999E-2</v>
      </c>
      <c r="Z136" s="132">
        <v>1.6800000000000001E-3</v>
      </c>
    </row>
    <row r="137" spans="1:26">
      <c r="A137" t="s">
        <v>1213</v>
      </c>
      <c r="B137" t="s">
        <v>1242</v>
      </c>
      <c r="C137" t="s">
        <v>5137</v>
      </c>
      <c r="D137" t="s">
        <v>5138</v>
      </c>
      <c r="E137" t="s">
        <v>310</v>
      </c>
      <c r="F137" t="s">
        <v>5139</v>
      </c>
      <c r="G137" s="2">
        <v>74205</v>
      </c>
      <c r="H137" t="s">
        <v>314</v>
      </c>
      <c r="I137" t="s">
        <v>1001</v>
      </c>
      <c r="J137" t="s">
        <v>831</v>
      </c>
      <c r="K137" t="s">
        <v>205</v>
      </c>
      <c r="L137" t="s">
        <v>286</v>
      </c>
      <c r="M137" t="s">
        <v>286</v>
      </c>
      <c r="N137" t="s">
        <v>286</v>
      </c>
      <c r="O137" t="s">
        <v>339</v>
      </c>
      <c r="P137" s="141">
        <v>44159</v>
      </c>
      <c r="Q137" t="s">
        <v>1216</v>
      </c>
      <c r="R137" t="s">
        <v>885</v>
      </c>
      <c r="S137" t="s">
        <v>889</v>
      </c>
      <c r="T137" t="s">
        <v>4990</v>
      </c>
      <c r="U137" s="131">
        <v>3.7959999999999998</v>
      </c>
      <c r="V137" s="131">
        <v>168.215</v>
      </c>
      <c r="W137" s="131">
        <v>638.61300000000006</v>
      </c>
      <c r="X137" s="142">
        <v>0.19639999999999999</v>
      </c>
      <c r="Y137" s="132">
        <v>2.145E-2</v>
      </c>
      <c r="Z137" s="132">
        <v>1.5299999999999999E-3</v>
      </c>
    </row>
    <row r="138" spans="1:26">
      <c r="A138" t="s">
        <v>1213</v>
      </c>
      <c r="B138" t="s">
        <v>1242</v>
      </c>
      <c r="D138" t="s">
        <v>5041</v>
      </c>
      <c r="E138" t="s">
        <v>311</v>
      </c>
      <c r="F138" t="s">
        <v>5154</v>
      </c>
      <c r="G138" s="2">
        <v>74215</v>
      </c>
      <c r="H138" t="s">
        <v>314</v>
      </c>
      <c r="I138" t="s">
        <v>1000</v>
      </c>
      <c r="J138" t="s">
        <v>844</v>
      </c>
      <c r="K138" t="s">
        <v>205</v>
      </c>
      <c r="L138" t="s">
        <v>224</v>
      </c>
      <c r="M138" t="s">
        <v>224</v>
      </c>
      <c r="N138" t="s">
        <v>224</v>
      </c>
      <c r="O138" t="s">
        <v>339</v>
      </c>
      <c r="P138" s="141">
        <v>44308</v>
      </c>
      <c r="Q138" t="s">
        <v>1215</v>
      </c>
      <c r="R138" t="s">
        <v>885</v>
      </c>
      <c r="S138" t="s">
        <v>889</v>
      </c>
      <c r="T138" t="s">
        <v>5010</v>
      </c>
      <c r="U138" s="131">
        <v>3.6469999999999998</v>
      </c>
      <c r="V138" s="131">
        <v>175.09399999999999</v>
      </c>
      <c r="W138" s="131">
        <v>638.56799999999998</v>
      </c>
      <c r="X138" s="142">
        <v>3.5400000000000001E-2</v>
      </c>
      <c r="Y138" s="132">
        <v>2.145E-2</v>
      </c>
      <c r="Z138" s="132">
        <v>1.5299999999999999E-3</v>
      </c>
    </row>
    <row r="139" spans="1:26">
      <c r="A139" t="s">
        <v>1213</v>
      </c>
      <c r="B139" t="s">
        <v>1242</v>
      </c>
      <c r="D139" t="s">
        <v>5143</v>
      </c>
      <c r="E139" t="s">
        <v>311</v>
      </c>
      <c r="F139" t="s">
        <v>5144</v>
      </c>
      <c r="G139" s="2">
        <v>74207</v>
      </c>
      <c r="H139" t="s">
        <v>314</v>
      </c>
      <c r="I139" t="s">
        <v>1005</v>
      </c>
      <c r="J139" t="s">
        <v>569</v>
      </c>
      <c r="K139" t="s">
        <v>205</v>
      </c>
      <c r="L139" t="s">
        <v>233</v>
      </c>
      <c r="M139" t="s">
        <v>224</v>
      </c>
      <c r="N139" t="s">
        <v>296</v>
      </c>
      <c r="O139" t="s">
        <v>339</v>
      </c>
      <c r="P139" s="141">
        <v>44166</v>
      </c>
      <c r="Q139" t="s">
        <v>1215</v>
      </c>
      <c r="R139" t="s">
        <v>885</v>
      </c>
      <c r="S139" t="s">
        <v>889</v>
      </c>
      <c r="T139" t="s">
        <v>5051</v>
      </c>
      <c r="U139" s="131">
        <v>3.6469999999999998</v>
      </c>
      <c r="V139" s="131">
        <v>170.93600000000001</v>
      </c>
      <c r="W139" s="131">
        <v>623.40300000000002</v>
      </c>
      <c r="X139" s="142">
        <v>1.1111111111111111E-3</v>
      </c>
      <c r="Y139" s="132">
        <v>2.094E-2</v>
      </c>
      <c r="Z139" s="132">
        <v>1.5E-3</v>
      </c>
    </row>
    <row r="140" spans="1:26">
      <c r="A140" t="s">
        <v>1213</v>
      </c>
      <c r="B140" t="s">
        <v>1242</v>
      </c>
      <c r="C140" t="s">
        <v>5043</v>
      </c>
      <c r="D140" t="s">
        <v>5044</v>
      </c>
      <c r="E140" t="s">
        <v>309</v>
      </c>
      <c r="F140" t="s">
        <v>5045</v>
      </c>
      <c r="G140" s="2">
        <v>74189</v>
      </c>
      <c r="H140" t="s">
        <v>314</v>
      </c>
      <c r="I140" t="s">
        <v>1002</v>
      </c>
      <c r="J140" t="s">
        <v>569</v>
      </c>
      <c r="K140" t="s">
        <v>205</v>
      </c>
      <c r="L140" t="s">
        <v>224</v>
      </c>
      <c r="M140" t="s">
        <v>224</v>
      </c>
      <c r="N140" t="s">
        <v>224</v>
      </c>
      <c r="O140" t="s">
        <v>339</v>
      </c>
      <c r="P140" s="141">
        <v>43586</v>
      </c>
      <c r="Q140" t="s">
        <v>1215</v>
      </c>
      <c r="R140" t="s">
        <v>885</v>
      </c>
      <c r="S140" t="s">
        <v>889</v>
      </c>
      <c r="T140" t="s">
        <v>4923</v>
      </c>
      <c r="U140" s="131">
        <v>3.6469999999999998</v>
      </c>
      <c r="V140" s="131">
        <v>156.267</v>
      </c>
      <c r="W140" s="131">
        <v>569.90599999999995</v>
      </c>
      <c r="X140" s="142">
        <v>3.61E-2</v>
      </c>
      <c r="Y140" s="132">
        <v>1.9140000000000001E-2</v>
      </c>
      <c r="Z140" s="132">
        <v>1.3699999999999999E-3</v>
      </c>
    </row>
    <row r="141" spans="1:26">
      <c r="A141" t="s">
        <v>1213</v>
      </c>
      <c r="B141" t="s">
        <v>1242</v>
      </c>
      <c r="D141" t="s">
        <v>5054</v>
      </c>
      <c r="E141" t="s">
        <v>311</v>
      </c>
      <c r="F141" t="s">
        <v>5155</v>
      </c>
      <c r="G141" s="2">
        <v>74216</v>
      </c>
      <c r="H141" t="s">
        <v>314</v>
      </c>
      <c r="I141" t="s">
        <v>1000</v>
      </c>
      <c r="J141" t="s">
        <v>844</v>
      </c>
      <c r="K141" t="s">
        <v>205</v>
      </c>
      <c r="L141" t="s">
        <v>224</v>
      </c>
      <c r="M141" t="s">
        <v>224</v>
      </c>
      <c r="N141" t="s">
        <v>224</v>
      </c>
      <c r="O141" t="s">
        <v>339</v>
      </c>
      <c r="P141" s="141">
        <v>44371</v>
      </c>
      <c r="Q141" t="s">
        <v>1215</v>
      </c>
      <c r="R141" t="s">
        <v>885</v>
      </c>
      <c r="S141" t="s">
        <v>889</v>
      </c>
      <c r="T141" t="s">
        <v>5056</v>
      </c>
      <c r="U141" s="131">
        <v>3.6469999999999998</v>
      </c>
      <c r="V141" s="131">
        <v>124.90300000000001</v>
      </c>
      <c r="W141" s="131">
        <v>455.52100000000002</v>
      </c>
      <c r="X141" s="142">
        <v>1.6000000000000004E-2</v>
      </c>
      <c r="Y141" s="132">
        <v>1.5299999999999999E-2</v>
      </c>
      <c r="Z141" s="132">
        <v>1.09E-3</v>
      </c>
    </row>
    <row r="142" spans="1:26">
      <c r="A142" t="s">
        <v>1213</v>
      </c>
      <c r="B142" t="s">
        <v>1242</v>
      </c>
      <c r="D142" t="s">
        <v>5157</v>
      </c>
      <c r="E142" t="s">
        <v>311</v>
      </c>
      <c r="F142" t="s">
        <v>5158</v>
      </c>
      <c r="G142" s="2">
        <v>74247</v>
      </c>
      <c r="H142" t="s">
        <v>314</v>
      </c>
      <c r="I142" t="s">
        <v>1004</v>
      </c>
      <c r="J142" t="s">
        <v>833</v>
      </c>
      <c r="K142" t="s">
        <v>205</v>
      </c>
      <c r="L142" t="s">
        <v>233</v>
      </c>
      <c r="M142" t="s">
        <v>233</v>
      </c>
      <c r="N142" t="s">
        <v>233</v>
      </c>
      <c r="O142" t="s">
        <v>339</v>
      </c>
      <c r="P142" s="141">
        <v>44938</v>
      </c>
      <c r="Q142" t="s">
        <v>1231</v>
      </c>
      <c r="R142" t="s">
        <v>885</v>
      </c>
      <c r="S142" t="s">
        <v>889</v>
      </c>
      <c r="T142" t="s">
        <v>4946</v>
      </c>
      <c r="U142" s="131">
        <v>4.5739999999999998</v>
      </c>
      <c r="V142" s="131">
        <v>91.757000000000005</v>
      </c>
      <c r="W142" s="131">
        <v>419.72399999999999</v>
      </c>
      <c r="X142" s="142">
        <v>2.8799999999999999E-2</v>
      </c>
      <c r="Y142" s="132">
        <v>1.41E-2</v>
      </c>
      <c r="Z142" s="132">
        <v>1.01E-3</v>
      </c>
    </row>
    <row r="143" spans="1:26">
      <c r="A143" t="s">
        <v>1213</v>
      </c>
      <c r="B143" t="s">
        <v>1242</v>
      </c>
      <c r="C143" t="s">
        <v>5011</v>
      </c>
      <c r="D143" t="s">
        <v>5012</v>
      </c>
      <c r="E143" t="s">
        <v>311</v>
      </c>
      <c r="F143" t="s">
        <v>5013</v>
      </c>
      <c r="G143" s="2">
        <v>74272</v>
      </c>
      <c r="H143" t="s">
        <v>314</v>
      </c>
      <c r="I143" t="s">
        <v>1004</v>
      </c>
      <c r="J143" t="s">
        <v>832</v>
      </c>
      <c r="K143" t="s">
        <v>205</v>
      </c>
      <c r="L143" t="s">
        <v>224</v>
      </c>
      <c r="M143" t="s">
        <v>224</v>
      </c>
      <c r="N143" t="s">
        <v>224</v>
      </c>
      <c r="O143" t="s">
        <v>339</v>
      </c>
      <c r="P143" s="141">
        <v>45505</v>
      </c>
      <c r="Q143" t="s">
        <v>1215</v>
      </c>
      <c r="R143" t="s">
        <v>885</v>
      </c>
      <c r="S143" t="s">
        <v>889</v>
      </c>
      <c r="T143" t="s">
        <v>4951</v>
      </c>
      <c r="U143" s="131">
        <v>3.6469999999999998</v>
      </c>
      <c r="V143" s="131">
        <v>113.762</v>
      </c>
      <c r="W143" s="131">
        <v>414.89</v>
      </c>
      <c r="X143" s="142">
        <v>0.34670000000000001</v>
      </c>
      <c r="Y143" s="132">
        <v>1.393E-2</v>
      </c>
      <c r="Z143" s="132">
        <v>1E-3</v>
      </c>
    </row>
    <row r="144" spans="1:26">
      <c r="A144" t="s">
        <v>1213</v>
      </c>
      <c r="B144" t="s">
        <v>1242</v>
      </c>
      <c r="C144" t="s">
        <v>5011</v>
      </c>
      <c r="D144" t="s">
        <v>5012</v>
      </c>
      <c r="E144" t="s">
        <v>311</v>
      </c>
      <c r="F144" t="s">
        <v>5014</v>
      </c>
      <c r="G144" s="2">
        <v>74266</v>
      </c>
      <c r="H144" t="s">
        <v>314</v>
      </c>
      <c r="I144" t="s">
        <v>1004</v>
      </c>
      <c r="J144" t="s">
        <v>832</v>
      </c>
      <c r="K144" t="s">
        <v>205</v>
      </c>
      <c r="L144" t="s">
        <v>224</v>
      </c>
      <c r="M144" t="s">
        <v>224</v>
      </c>
      <c r="N144" t="s">
        <v>224</v>
      </c>
      <c r="O144" t="s">
        <v>339</v>
      </c>
      <c r="P144" s="141">
        <v>45400</v>
      </c>
      <c r="Q144" t="s">
        <v>1215</v>
      </c>
      <c r="R144" t="s">
        <v>885</v>
      </c>
      <c r="S144" t="s">
        <v>889</v>
      </c>
      <c r="T144" t="s">
        <v>4951</v>
      </c>
      <c r="U144" s="131">
        <v>3.6469999999999998</v>
      </c>
      <c r="V144" s="131">
        <v>80.725999999999999</v>
      </c>
      <c r="W144" s="131">
        <v>294.40899999999999</v>
      </c>
      <c r="X144" s="142">
        <v>0.4</v>
      </c>
      <c r="Y144" s="132">
        <v>9.8899999999999995E-3</v>
      </c>
      <c r="Z144" s="132">
        <v>7.1000000000000002E-4</v>
      </c>
    </row>
    <row r="145" spans="1:26">
      <c r="A145" t="s">
        <v>1213</v>
      </c>
      <c r="B145" t="s">
        <v>1242</v>
      </c>
      <c r="C145" t="s">
        <v>5162</v>
      </c>
      <c r="D145" t="s">
        <v>5163</v>
      </c>
      <c r="E145" t="s">
        <v>311</v>
      </c>
      <c r="F145" t="s">
        <v>5164</v>
      </c>
      <c r="G145" s="2">
        <v>74270</v>
      </c>
      <c r="H145" t="s">
        <v>314</v>
      </c>
      <c r="I145" t="s">
        <v>1004</v>
      </c>
      <c r="J145" t="s">
        <v>833</v>
      </c>
      <c r="K145" t="s">
        <v>205</v>
      </c>
      <c r="L145" t="s">
        <v>253</v>
      </c>
      <c r="M145" t="s">
        <v>253</v>
      </c>
      <c r="N145" t="s">
        <v>212</v>
      </c>
      <c r="O145" t="s">
        <v>339</v>
      </c>
      <c r="P145" s="141">
        <v>45484</v>
      </c>
      <c r="Q145" t="s">
        <v>1216</v>
      </c>
      <c r="R145" t="s">
        <v>885</v>
      </c>
      <c r="S145" t="s">
        <v>889</v>
      </c>
      <c r="T145" t="s">
        <v>4750</v>
      </c>
      <c r="U145" s="131">
        <v>3.7959999999999998</v>
      </c>
      <c r="V145" s="131">
        <v>69.075999999999993</v>
      </c>
      <c r="W145" s="131">
        <v>262.24</v>
      </c>
      <c r="X145" s="142">
        <v>0.1515</v>
      </c>
      <c r="Y145" s="132">
        <v>8.8100000000000001E-3</v>
      </c>
      <c r="Z145" s="132">
        <v>6.3000000000000003E-4</v>
      </c>
    </row>
    <row r="146" spans="1:26">
      <c r="A146" t="s">
        <v>1213</v>
      </c>
      <c r="B146" t="s">
        <v>1242</v>
      </c>
      <c r="D146" t="s">
        <v>5063</v>
      </c>
      <c r="E146" t="s">
        <v>311</v>
      </c>
      <c r="F146" t="s">
        <v>5064</v>
      </c>
      <c r="G146" s="2">
        <v>74188</v>
      </c>
      <c r="H146" t="s">
        <v>314</v>
      </c>
      <c r="I146" t="s">
        <v>1002</v>
      </c>
      <c r="J146" t="s">
        <v>569</v>
      </c>
      <c r="K146" t="s">
        <v>205</v>
      </c>
      <c r="L146" t="s">
        <v>224</v>
      </c>
      <c r="M146" t="s">
        <v>224</v>
      </c>
      <c r="N146" t="s">
        <v>224</v>
      </c>
      <c r="O146" t="s">
        <v>339</v>
      </c>
      <c r="P146" s="141">
        <v>43578</v>
      </c>
      <c r="Q146" t="s">
        <v>1215</v>
      </c>
      <c r="R146" t="s">
        <v>885</v>
      </c>
      <c r="S146" t="s">
        <v>889</v>
      </c>
      <c r="T146" t="s">
        <v>5065</v>
      </c>
      <c r="U146" s="131">
        <v>3.6469999999999998</v>
      </c>
      <c r="V146" s="131">
        <v>4.8689999999999998</v>
      </c>
      <c r="W146" s="131">
        <v>17.757999999999999</v>
      </c>
      <c r="X146" s="142">
        <v>1.7999999999999999E-2</v>
      </c>
      <c r="Y146" s="132">
        <v>5.9999999999999995E-4</v>
      </c>
      <c r="Z146" s="132">
        <v>4.0000000000000003E-5</v>
      </c>
    </row>
    <row r="147" spans="1:26">
      <c r="A147" t="s">
        <v>1213</v>
      </c>
      <c r="B147" t="s">
        <v>1243</v>
      </c>
      <c r="C147" t="s">
        <v>5066</v>
      </c>
      <c r="D147" t="s">
        <v>5067</v>
      </c>
      <c r="E147" t="s">
        <v>309</v>
      </c>
      <c r="F147" t="s">
        <v>5068</v>
      </c>
      <c r="G147" s="2" t="s">
        <v>5069</v>
      </c>
      <c r="H147" t="s">
        <v>321</v>
      </c>
      <c r="I147" t="s">
        <v>1002</v>
      </c>
      <c r="J147" t="s">
        <v>569</v>
      </c>
      <c r="K147" t="s">
        <v>204</v>
      </c>
      <c r="L147" t="s">
        <v>217</v>
      </c>
      <c r="M147" t="s">
        <v>204</v>
      </c>
      <c r="N147" t="s">
        <v>204</v>
      </c>
      <c r="O147" t="s">
        <v>339</v>
      </c>
      <c r="P147" s="141">
        <v>45565</v>
      </c>
      <c r="Q147" t="s">
        <v>1212</v>
      </c>
      <c r="R147" t="s">
        <v>885</v>
      </c>
      <c r="S147" t="s">
        <v>889</v>
      </c>
      <c r="T147" t="s">
        <v>4934</v>
      </c>
      <c r="U147" s="131">
        <v>1</v>
      </c>
      <c r="V147" s="131">
        <v>10506.18</v>
      </c>
      <c r="W147" s="131">
        <v>10506.18</v>
      </c>
      <c r="X147" s="142">
        <v>1.6E-2</v>
      </c>
      <c r="Y147" s="132">
        <v>1.2370000000000001E-2</v>
      </c>
      <c r="Z147" s="132">
        <v>2.3E-3</v>
      </c>
    </row>
    <row r="148" spans="1:26">
      <c r="A148" t="s">
        <v>1213</v>
      </c>
      <c r="B148" t="s">
        <v>1243</v>
      </c>
      <c r="C148" t="s">
        <v>5070</v>
      </c>
      <c r="D148" t="s">
        <v>5071</v>
      </c>
      <c r="E148" t="s">
        <v>309</v>
      </c>
      <c r="F148" t="s">
        <v>5072</v>
      </c>
      <c r="G148" s="2">
        <v>74196</v>
      </c>
      <c r="H148" t="s">
        <v>314</v>
      </c>
      <c r="I148" t="s">
        <v>1005</v>
      </c>
      <c r="J148" t="s">
        <v>826</v>
      </c>
      <c r="K148" t="s">
        <v>204</v>
      </c>
      <c r="L148" t="s">
        <v>204</v>
      </c>
      <c r="M148" t="s">
        <v>204</v>
      </c>
      <c r="N148" t="s">
        <v>204</v>
      </c>
      <c r="O148" t="s">
        <v>339</v>
      </c>
      <c r="P148" s="141">
        <v>43831</v>
      </c>
      <c r="Q148" t="s">
        <v>1212</v>
      </c>
      <c r="R148" t="s">
        <v>885</v>
      </c>
      <c r="S148" t="s">
        <v>889</v>
      </c>
      <c r="T148" t="s">
        <v>4951</v>
      </c>
      <c r="U148" s="131">
        <v>1</v>
      </c>
      <c r="V148" s="131">
        <v>71092.157999999996</v>
      </c>
      <c r="W148" s="131">
        <v>71092.157999999996</v>
      </c>
      <c r="X148" s="142">
        <v>0.14119999999999999</v>
      </c>
      <c r="Y148" s="132">
        <v>8.3690000000000001E-2</v>
      </c>
      <c r="Z148" s="132">
        <v>1.553E-2</v>
      </c>
    </row>
    <row r="149" spans="1:26">
      <c r="A149" t="s">
        <v>1213</v>
      </c>
      <c r="B149" t="s">
        <v>1243</v>
      </c>
      <c r="C149" t="s">
        <v>5017</v>
      </c>
      <c r="D149" t="s">
        <v>5018</v>
      </c>
      <c r="E149" t="s">
        <v>310</v>
      </c>
      <c r="F149" t="s">
        <v>5019</v>
      </c>
      <c r="G149" s="2">
        <v>74186</v>
      </c>
      <c r="H149" t="s">
        <v>314</v>
      </c>
      <c r="I149" t="s">
        <v>1004</v>
      </c>
      <c r="J149" t="s">
        <v>833</v>
      </c>
      <c r="K149" t="s">
        <v>204</v>
      </c>
      <c r="L149" t="s">
        <v>204</v>
      </c>
      <c r="M149" t="s">
        <v>204</v>
      </c>
      <c r="N149" t="s">
        <v>204</v>
      </c>
      <c r="O149" t="s">
        <v>339</v>
      </c>
      <c r="P149" s="141">
        <v>43542</v>
      </c>
      <c r="Q149" t="s">
        <v>1212</v>
      </c>
      <c r="R149" t="s">
        <v>885</v>
      </c>
      <c r="S149" t="s">
        <v>889</v>
      </c>
      <c r="T149" t="s">
        <v>5020</v>
      </c>
      <c r="U149" s="131">
        <v>1</v>
      </c>
      <c r="V149" s="131">
        <v>41644.949999999997</v>
      </c>
      <c r="W149" s="131">
        <v>41644.949999999997</v>
      </c>
      <c r="X149" s="142">
        <v>7.8700000000000006E-2</v>
      </c>
      <c r="Y149" s="132">
        <v>4.9029999999999997E-2</v>
      </c>
      <c r="Z149" s="132">
        <v>9.1000000000000004E-3</v>
      </c>
    </row>
    <row r="150" spans="1:26">
      <c r="A150" t="s">
        <v>1213</v>
      </c>
      <c r="B150" t="s">
        <v>1243</v>
      </c>
      <c r="D150" t="s">
        <v>5085</v>
      </c>
      <c r="E150" t="s">
        <v>309</v>
      </c>
      <c r="F150" t="s">
        <v>5086</v>
      </c>
      <c r="G150" s="2">
        <v>74249</v>
      </c>
      <c r="H150" t="s">
        <v>314</v>
      </c>
      <c r="I150" t="s">
        <v>1005</v>
      </c>
      <c r="J150" t="s">
        <v>832</v>
      </c>
      <c r="K150" t="s">
        <v>204</v>
      </c>
      <c r="L150" t="s">
        <v>204</v>
      </c>
      <c r="M150" t="s">
        <v>204</v>
      </c>
      <c r="N150" t="s">
        <v>204</v>
      </c>
      <c r="O150" t="s">
        <v>339</v>
      </c>
      <c r="P150" s="141">
        <v>45006</v>
      </c>
      <c r="Q150" t="s">
        <v>1212</v>
      </c>
      <c r="R150" t="s">
        <v>885</v>
      </c>
      <c r="S150" t="s">
        <v>889</v>
      </c>
      <c r="T150" t="s">
        <v>4739</v>
      </c>
      <c r="U150" s="131">
        <v>1</v>
      </c>
      <c r="V150" s="131">
        <v>34041.82</v>
      </c>
      <c r="W150" s="131">
        <v>34041.82</v>
      </c>
      <c r="X150" s="142">
        <v>0.19600000000000001</v>
      </c>
      <c r="Y150" s="132">
        <v>4.0070000000000001E-2</v>
      </c>
      <c r="Z150" s="132">
        <v>7.4400000000000004E-3</v>
      </c>
    </row>
    <row r="151" spans="1:26">
      <c r="A151" t="s">
        <v>1213</v>
      </c>
      <c r="B151" t="s">
        <v>1243</v>
      </c>
      <c r="C151" t="s">
        <v>5021</v>
      </c>
      <c r="D151" t="s">
        <v>5022</v>
      </c>
      <c r="E151" t="s">
        <v>309</v>
      </c>
      <c r="F151" t="s">
        <v>5023</v>
      </c>
      <c r="G151" s="2">
        <v>74185</v>
      </c>
      <c r="H151" t="s">
        <v>314</v>
      </c>
      <c r="I151" t="s">
        <v>1001</v>
      </c>
      <c r="J151" t="s">
        <v>831</v>
      </c>
      <c r="K151" t="s">
        <v>204</v>
      </c>
      <c r="L151" t="s">
        <v>204</v>
      </c>
      <c r="M151" t="s">
        <v>204</v>
      </c>
      <c r="N151" t="s">
        <v>204</v>
      </c>
      <c r="O151" t="s">
        <v>339</v>
      </c>
      <c r="P151" s="141">
        <v>43524</v>
      </c>
      <c r="Q151" t="s">
        <v>1212</v>
      </c>
      <c r="R151" t="s">
        <v>885</v>
      </c>
      <c r="S151" t="s">
        <v>889</v>
      </c>
      <c r="T151" t="s">
        <v>4900</v>
      </c>
      <c r="U151" s="131">
        <v>1</v>
      </c>
      <c r="V151" s="131">
        <v>33136.898999999998</v>
      </c>
      <c r="W151" s="131">
        <v>33136.898999999998</v>
      </c>
      <c r="X151" s="142">
        <v>0.1298</v>
      </c>
      <c r="Y151" s="132">
        <v>3.9010000000000003E-2</v>
      </c>
      <c r="Z151" s="132">
        <v>7.2399999999999999E-3</v>
      </c>
    </row>
    <row r="152" spans="1:26">
      <c r="A152" t="s">
        <v>1213</v>
      </c>
      <c r="B152" t="s">
        <v>1243</v>
      </c>
      <c r="C152" t="s">
        <v>5090</v>
      </c>
      <c r="D152" t="s">
        <v>5091</v>
      </c>
      <c r="E152" t="s">
        <v>309</v>
      </c>
      <c r="F152" t="s">
        <v>5092</v>
      </c>
      <c r="G152" s="2">
        <v>74241</v>
      </c>
      <c r="H152" t="s">
        <v>314</v>
      </c>
      <c r="I152" t="s">
        <v>1003</v>
      </c>
      <c r="J152" t="s">
        <v>837</v>
      </c>
      <c r="K152" t="s">
        <v>204</v>
      </c>
      <c r="L152" t="s">
        <v>204</v>
      </c>
      <c r="M152" t="s">
        <v>204</v>
      </c>
      <c r="N152" t="s">
        <v>204</v>
      </c>
      <c r="O152" t="s">
        <v>339</v>
      </c>
      <c r="P152" s="141">
        <v>44752</v>
      </c>
      <c r="Q152" t="s">
        <v>1212</v>
      </c>
      <c r="R152" t="s">
        <v>885</v>
      </c>
      <c r="S152" t="s">
        <v>889</v>
      </c>
      <c r="T152" t="s">
        <v>5093</v>
      </c>
      <c r="U152" s="131">
        <v>1</v>
      </c>
      <c r="V152" s="131">
        <v>28909.048999999999</v>
      </c>
      <c r="W152" s="131">
        <v>28909.048999999999</v>
      </c>
      <c r="X152" s="142">
        <v>5.8299999999999998E-2</v>
      </c>
      <c r="Y152" s="132">
        <v>3.4029999999999998E-2</v>
      </c>
      <c r="Z152" s="132">
        <v>6.3200000000000001E-3</v>
      </c>
    </row>
    <row r="153" spans="1:26">
      <c r="A153" t="s">
        <v>1213</v>
      </c>
      <c r="B153" t="s">
        <v>1243</v>
      </c>
      <c r="C153" t="s">
        <v>5073</v>
      </c>
      <c r="D153" t="s">
        <v>5074</v>
      </c>
      <c r="E153" t="s">
        <v>309</v>
      </c>
      <c r="F153" t="s">
        <v>5075</v>
      </c>
      <c r="G153" s="2">
        <v>74168</v>
      </c>
      <c r="H153" t="s">
        <v>314</v>
      </c>
      <c r="I153" t="s">
        <v>1005</v>
      </c>
      <c r="J153" t="s">
        <v>842</v>
      </c>
      <c r="K153" t="s">
        <v>204</v>
      </c>
      <c r="L153" t="s">
        <v>204</v>
      </c>
      <c r="M153" t="s">
        <v>204</v>
      </c>
      <c r="N153" t="s">
        <v>204</v>
      </c>
      <c r="O153" t="s">
        <v>339</v>
      </c>
      <c r="P153" s="141">
        <v>42565</v>
      </c>
      <c r="Q153" t="s">
        <v>1215</v>
      </c>
      <c r="R153" t="s">
        <v>885</v>
      </c>
      <c r="S153" t="s">
        <v>889</v>
      </c>
      <c r="T153" t="s">
        <v>5076</v>
      </c>
      <c r="U153" s="131">
        <v>3.6469999999999998</v>
      </c>
      <c r="V153" s="131">
        <v>7341.07</v>
      </c>
      <c r="W153" s="131">
        <v>26772.882000000001</v>
      </c>
      <c r="X153" s="142">
        <v>1.09E-2</v>
      </c>
      <c r="Y153" s="132">
        <v>3.1519999999999999E-2</v>
      </c>
      <c r="Z153" s="132">
        <v>5.8500000000000002E-3</v>
      </c>
    </row>
    <row r="154" spans="1:26">
      <c r="A154" t="s">
        <v>1213</v>
      </c>
      <c r="B154" t="s">
        <v>1243</v>
      </c>
      <c r="C154" t="s">
        <v>5017</v>
      </c>
      <c r="D154" t="s">
        <v>5018</v>
      </c>
      <c r="E154" t="s">
        <v>310</v>
      </c>
      <c r="F154" t="s">
        <v>5077</v>
      </c>
      <c r="G154" s="2">
        <v>74204</v>
      </c>
      <c r="H154" t="s">
        <v>314</v>
      </c>
      <c r="I154" t="s">
        <v>1004</v>
      </c>
      <c r="J154" t="s">
        <v>833</v>
      </c>
      <c r="K154" t="s">
        <v>204</v>
      </c>
      <c r="L154" t="s">
        <v>204</v>
      </c>
      <c r="M154" t="s">
        <v>204</v>
      </c>
      <c r="N154" t="s">
        <v>204</v>
      </c>
      <c r="O154" t="s">
        <v>339</v>
      </c>
      <c r="P154" s="141">
        <v>44084</v>
      </c>
      <c r="Q154" t="s">
        <v>1212</v>
      </c>
      <c r="R154" t="s">
        <v>885</v>
      </c>
      <c r="S154" t="s">
        <v>889</v>
      </c>
      <c r="T154" t="s">
        <v>4734</v>
      </c>
      <c r="U154" s="131">
        <v>1</v>
      </c>
      <c r="V154" s="131">
        <v>25384.91</v>
      </c>
      <c r="W154" s="131">
        <v>25384.91</v>
      </c>
      <c r="X154" s="142">
        <v>7.8700000000000006E-2</v>
      </c>
      <c r="Y154" s="132">
        <v>2.988E-2</v>
      </c>
      <c r="Z154" s="132">
        <v>5.5500000000000002E-3</v>
      </c>
    </row>
    <row r="155" spans="1:26">
      <c r="A155" t="s">
        <v>1213</v>
      </c>
      <c r="B155" t="s">
        <v>1243</v>
      </c>
      <c r="C155" t="s">
        <v>5108</v>
      </c>
      <c r="D155" t="s">
        <v>5109</v>
      </c>
      <c r="E155" t="s">
        <v>309</v>
      </c>
      <c r="F155" t="s">
        <v>5110</v>
      </c>
      <c r="G155" s="2">
        <v>74239</v>
      </c>
      <c r="H155" t="s">
        <v>314</v>
      </c>
      <c r="I155" t="s">
        <v>1003</v>
      </c>
      <c r="J155" t="s">
        <v>837</v>
      </c>
      <c r="K155" t="s">
        <v>204</v>
      </c>
      <c r="L155" t="s">
        <v>204</v>
      </c>
      <c r="M155" t="s">
        <v>204</v>
      </c>
      <c r="N155" t="s">
        <v>204</v>
      </c>
      <c r="O155" t="s">
        <v>339</v>
      </c>
      <c r="P155" s="141">
        <v>44741</v>
      </c>
      <c r="Q155" t="s">
        <v>1212</v>
      </c>
      <c r="R155" t="s">
        <v>885</v>
      </c>
      <c r="S155" t="s">
        <v>889</v>
      </c>
      <c r="T155" t="s">
        <v>5111</v>
      </c>
      <c r="U155" s="131">
        <v>1</v>
      </c>
      <c r="V155" s="131">
        <v>20560.350999999999</v>
      </c>
      <c r="W155" s="131">
        <v>20560.350999999999</v>
      </c>
      <c r="X155" s="142">
        <v>3.4099999999999998E-2</v>
      </c>
      <c r="Y155" s="132">
        <v>2.4199999999999999E-2</v>
      </c>
      <c r="Z155" s="132">
        <v>4.4900000000000001E-3</v>
      </c>
    </row>
    <row r="156" spans="1:26">
      <c r="A156" t="s">
        <v>1213</v>
      </c>
      <c r="B156" t="s">
        <v>1243</v>
      </c>
      <c r="C156" t="s">
        <v>5087</v>
      </c>
      <c r="D156" t="s">
        <v>5088</v>
      </c>
      <c r="E156" t="s">
        <v>310</v>
      </c>
      <c r="F156" t="s">
        <v>5089</v>
      </c>
      <c r="G156" s="2">
        <v>74238</v>
      </c>
      <c r="H156" t="s">
        <v>314</v>
      </c>
      <c r="I156" t="s">
        <v>1004</v>
      </c>
      <c r="J156" t="s">
        <v>833</v>
      </c>
      <c r="K156" t="s">
        <v>204</v>
      </c>
      <c r="L156" t="s">
        <v>204</v>
      </c>
      <c r="M156" t="s">
        <v>204</v>
      </c>
      <c r="N156" t="s">
        <v>204</v>
      </c>
      <c r="O156" t="s">
        <v>339</v>
      </c>
      <c r="P156" s="141">
        <v>44721</v>
      </c>
      <c r="Q156" t="s">
        <v>1212</v>
      </c>
      <c r="R156" t="s">
        <v>885</v>
      </c>
      <c r="S156" t="s">
        <v>889</v>
      </c>
      <c r="T156" t="s">
        <v>4780</v>
      </c>
      <c r="U156" s="131">
        <v>1</v>
      </c>
      <c r="V156" s="131">
        <v>20261.231</v>
      </c>
      <c r="W156" s="131">
        <v>20261.231</v>
      </c>
      <c r="X156" s="142">
        <v>1.89E-2</v>
      </c>
      <c r="Y156" s="132">
        <v>2.385E-2</v>
      </c>
      <c r="Z156" s="132">
        <v>4.4299999999999999E-3</v>
      </c>
    </row>
    <row r="157" spans="1:26">
      <c r="A157" t="s">
        <v>1213</v>
      </c>
      <c r="B157" t="s">
        <v>1243</v>
      </c>
      <c r="C157" t="s">
        <v>5081</v>
      </c>
      <c r="D157" t="s">
        <v>5082</v>
      </c>
      <c r="E157" t="s">
        <v>309</v>
      </c>
      <c r="F157" t="s">
        <v>5083</v>
      </c>
      <c r="G157" s="2">
        <v>74231</v>
      </c>
      <c r="H157" t="s">
        <v>314</v>
      </c>
      <c r="I157" t="s">
        <v>1003</v>
      </c>
      <c r="J157" t="s">
        <v>836</v>
      </c>
      <c r="K157" t="s">
        <v>204</v>
      </c>
      <c r="L157" t="s">
        <v>204</v>
      </c>
      <c r="M157" t="s">
        <v>204</v>
      </c>
      <c r="N157" t="s">
        <v>204</v>
      </c>
      <c r="O157" t="s">
        <v>339</v>
      </c>
      <c r="P157" s="141">
        <v>44591</v>
      </c>
      <c r="Q157" t="s">
        <v>1212</v>
      </c>
      <c r="R157" t="s">
        <v>885</v>
      </c>
      <c r="S157" t="s">
        <v>889</v>
      </c>
      <c r="T157" t="s">
        <v>5084</v>
      </c>
      <c r="U157" s="131">
        <v>1</v>
      </c>
      <c r="V157" s="131">
        <v>19448.929</v>
      </c>
      <c r="W157" s="131">
        <v>19448.929</v>
      </c>
      <c r="X157" s="142">
        <v>5.2600000000000001E-2</v>
      </c>
      <c r="Y157" s="132">
        <v>2.29E-2</v>
      </c>
      <c r="Z157" s="132">
        <v>4.2500000000000003E-3</v>
      </c>
    </row>
    <row r="158" spans="1:26">
      <c r="A158" t="s">
        <v>1213</v>
      </c>
      <c r="B158" t="s">
        <v>1243</v>
      </c>
      <c r="C158" t="s">
        <v>5021</v>
      </c>
      <c r="D158" t="s">
        <v>5027</v>
      </c>
      <c r="E158" t="s">
        <v>309</v>
      </c>
      <c r="F158" t="s">
        <v>5028</v>
      </c>
      <c r="G158" s="2">
        <v>74202</v>
      </c>
      <c r="H158" t="s">
        <v>314</v>
      </c>
      <c r="I158" t="s">
        <v>1001</v>
      </c>
      <c r="J158" t="s">
        <v>831</v>
      </c>
      <c r="K158" t="s">
        <v>204</v>
      </c>
      <c r="L158" t="s">
        <v>204</v>
      </c>
      <c r="M158" t="s">
        <v>204</v>
      </c>
      <c r="N158" t="s">
        <v>204</v>
      </c>
      <c r="O158" t="s">
        <v>339</v>
      </c>
      <c r="P158" s="141">
        <v>43913</v>
      </c>
      <c r="Q158" t="s">
        <v>1212</v>
      </c>
      <c r="R158" t="s">
        <v>885</v>
      </c>
      <c r="S158" t="s">
        <v>889</v>
      </c>
      <c r="T158" t="s">
        <v>4900</v>
      </c>
      <c r="U158" s="131">
        <v>1</v>
      </c>
      <c r="V158" s="131">
        <v>18269.058000000001</v>
      </c>
      <c r="W158" s="131">
        <v>18269.058000000001</v>
      </c>
      <c r="X158" s="142">
        <v>0.1036</v>
      </c>
      <c r="Y158" s="132">
        <v>2.1510000000000001E-2</v>
      </c>
      <c r="Z158" s="132">
        <v>3.9899999999999996E-3</v>
      </c>
    </row>
    <row r="159" spans="1:26">
      <c r="A159" t="s">
        <v>1213</v>
      </c>
      <c r="B159" t="s">
        <v>1243</v>
      </c>
      <c r="C159" t="s">
        <v>5078</v>
      </c>
      <c r="D159" t="s">
        <v>5079</v>
      </c>
      <c r="E159" t="s">
        <v>309</v>
      </c>
      <c r="F159" t="s">
        <v>5080</v>
      </c>
      <c r="G159" s="2">
        <v>74217</v>
      </c>
      <c r="H159" t="s">
        <v>314</v>
      </c>
      <c r="I159" t="s">
        <v>1003</v>
      </c>
      <c r="J159" t="s">
        <v>836</v>
      </c>
      <c r="K159" t="s">
        <v>204</v>
      </c>
      <c r="L159" t="s">
        <v>204</v>
      </c>
      <c r="M159" t="s">
        <v>204</v>
      </c>
      <c r="N159" t="s">
        <v>204</v>
      </c>
      <c r="O159" t="s">
        <v>339</v>
      </c>
      <c r="P159" s="141">
        <v>44370</v>
      </c>
      <c r="Q159" t="s">
        <v>1212</v>
      </c>
      <c r="R159" t="s">
        <v>885</v>
      </c>
      <c r="S159" t="s">
        <v>889</v>
      </c>
      <c r="T159" t="s">
        <v>4934</v>
      </c>
      <c r="U159" s="131">
        <v>1</v>
      </c>
      <c r="V159" s="131">
        <v>17878.611000000001</v>
      </c>
      <c r="W159" s="131">
        <v>17878.611000000001</v>
      </c>
      <c r="X159" s="142">
        <v>0.15770000000000001</v>
      </c>
      <c r="Y159" s="132">
        <v>2.1049999999999999E-2</v>
      </c>
      <c r="Z159" s="132">
        <v>3.9100000000000003E-3</v>
      </c>
    </row>
    <row r="160" spans="1:26">
      <c r="A160" t="s">
        <v>1213</v>
      </c>
      <c r="B160" t="s">
        <v>1243</v>
      </c>
      <c r="C160" t="s">
        <v>5024</v>
      </c>
      <c r="D160" t="s">
        <v>2176</v>
      </c>
      <c r="E160" t="s">
        <v>309</v>
      </c>
      <c r="F160" t="s">
        <v>5025</v>
      </c>
      <c r="G160" s="2">
        <v>74190</v>
      </c>
      <c r="H160" t="s">
        <v>314</v>
      </c>
      <c r="I160" t="s">
        <v>1005</v>
      </c>
      <c r="J160" t="s">
        <v>569</v>
      </c>
      <c r="K160" t="s">
        <v>204</v>
      </c>
      <c r="L160" t="s">
        <v>204</v>
      </c>
      <c r="M160" t="s">
        <v>204</v>
      </c>
      <c r="N160" t="s">
        <v>224</v>
      </c>
      <c r="O160" t="s">
        <v>339</v>
      </c>
      <c r="P160" s="141">
        <v>43691</v>
      </c>
      <c r="Q160" t="s">
        <v>1215</v>
      </c>
      <c r="R160" t="s">
        <v>885</v>
      </c>
      <c r="S160" t="s">
        <v>889</v>
      </c>
      <c r="T160" t="s">
        <v>5026</v>
      </c>
      <c r="U160" s="131">
        <v>3.6469999999999998</v>
      </c>
      <c r="V160" s="131">
        <v>4824.509</v>
      </c>
      <c r="W160" s="131">
        <v>17594.985000000001</v>
      </c>
      <c r="X160" s="142">
        <v>0.19874</v>
      </c>
      <c r="Y160" s="132">
        <v>2.0709999999999999E-2</v>
      </c>
      <c r="Z160" s="132">
        <v>3.8400000000000001E-3</v>
      </c>
    </row>
    <row r="161" spans="1:26">
      <c r="A161" t="s">
        <v>1213</v>
      </c>
      <c r="B161" t="s">
        <v>1243</v>
      </c>
      <c r="C161" t="s">
        <v>5097</v>
      </c>
      <c r="D161" t="s">
        <v>5098</v>
      </c>
      <c r="E161" t="s">
        <v>309</v>
      </c>
      <c r="F161" t="s">
        <v>5099</v>
      </c>
      <c r="G161" s="2">
        <v>74228</v>
      </c>
      <c r="H161" t="s">
        <v>314</v>
      </c>
      <c r="I161" t="s">
        <v>1000</v>
      </c>
      <c r="J161" t="s">
        <v>844</v>
      </c>
      <c r="K161" t="s">
        <v>204</v>
      </c>
      <c r="L161" t="s">
        <v>204</v>
      </c>
      <c r="M161" t="s">
        <v>204</v>
      </c>
      <c r="N161" t="s">
        <v>204</v>
      </c>
      <c r="O161" t="s">
        <v>339</v>
      </c>
      <c r="P161" s="141">
        <v>44560</v>
      </c>
      <c r="Q161" t="s">
        <v>1215</v>
      </c>
      <c r="R161" t="s">
        <v>885</v>
      </c>
      <c r="S161" t="s">
        <v>889</v>
      </c>
      <c r="T161" t="s">
        <v>4923</v>
      </c>
      <c r="U161" s="131">
        <v>3.6469999999999998</v>
      </c>
      <c r="V161" s="131">
        <v>4705.1620000000003</v>
      </c>
      <c r="W161" s="131">
        <v>17159.723999999998</v>
      </c>
      <c r="X161" s="142">
        <v>5.9191354936875676E-2</v>
      </c>
      <c r="Y161" s="132">
        <v>2.0199999999999999E-2</v>
      </c>
      <c r="Z161" s="132">
        <v>3.7499999999999999E-3</v>
      </c>
    </row>
    <row r="162" spans="1:26">
      <c r="A162" t="s">
        <v>1213</v>
      </c>
      <c r="B162" t="s">
        <v>1243</v>
      </c>
      <c r="C162" t="s">
        <v>5029</v>
      </c>
      <c r="D162" t="s">
        <v>5030</v>
      </c>
      <c r="E162" t="s">
        <v>309</v>
      </c>
      <c r="F162" t="s">
        <v>5031</v>
      </c>
      <c r="G162" s="2">
        <v>74176</v>
      </c>
      <c r="H162" t="s">
        <v>314</v>
      </c>
      <c r="I162" t="s">
        <v>1002</v>
      </c>
      <c r="J162" t="s">
        <v>569</v>
      </c>
      <c r="K162" t="s">
        <v>204</v>
      </c>
      <c r="L162" t="s">
        <v>204</v>
      </c>
      <c r="M162" t="s">
        <v>204</v>
      </c>
      <c r="N162" t="s">
        <v>204</v>
      </c>
      <c r="O162" t="s">
        <v>339</v>
      </c>
      <c r="P162" s="141">
        <v>43306</v>
      </c>
      <c r="Q162" t="s">
        <v>1212</v>
      </c>
      <c r="R162" t="s">
        <v>885</v>
      </c>
      <c r="S162" t="s">
        <v>889</v>
      </c>
      <c r="T162" t="s">
        <v>5032</v>
      </c>
      <c r="U162" s="131">
        <v>1</v>
      </c>
      <c r="V162" s="131">
        <v>14020.976000000001</v>
      </c>
      <c r="W162" s="131">
        <v>14020.976000000001</v>
      </c>
      <c r="X162" s="142">
        <v>1.7899999999999999E-2</v>
      </c>
      <c r="Y162" s="132">
        <v>1.651E-2</v>
      </c>
      <c r="Z162" s="132">
        <v>3.0599999999999998E-3</v>
      </c>
    </row>
    <row r="163" spans="1:26">
      <c r="A163" t="s">
        <v>1213</v>
      </c>
      <c r="B163" t="s">
        <v>1243</v>
      </c>
      <c r="C163" t="s">
        <v>5100</v>
      </c>
      <c r="D163" t="s">
        <v>5101</v>
      </c>
      <c r="E163" t="s">
        <v>309</v>
      </c>
      <c r="F163" t="s">
        <v>5102</v>
      </c>
      <c r="G163" s="2">
        <v>74221</v>
      </c>
      <c r="H163" t="s">
        <v>314</v>
      </c>
      <c r="I163" t="s">
        <v>1000</v>
      </c>
      <c r="J163" t="s">
        <v>844</v>
      </c>
      <c r="K163" t="s">
        <v>204</v>
      </c>
      <c r="L163" t="s">
        <v>204</v>
      </c>
      <c r="M163" t="s">
        <v>204</v>
      </c>
      <c r="N163" t="s">
        <v>296</v>
      </c>
      <c r="O163" t="s">
        <v>339</v>
      </c>
      <c r="P163" s="141">
        <v>44409</v>
      </c>
      <c r="Q163" t="s">
        <v>1215</v>
      </c>
      <c r="R163" t="s">
        <v>885</v>
      </c>
      <c r="S163" t="s">
        <v>889</v>
      </c>
      <c r="T163" t="s">
        <v>5103</v>
      </c>
      <c r="U163" s="131">
        <v>3.6469999999999998</v>
      </c>
      <c r="V163" s="131">
        <v>3787.39</v>
      </c>
      <c r="W163" s="131">
        <v>13812.61</v>
      </c>
      <c r="X163" s="142">
        <v>7.5700000000000003E-2</v>
      </c>
      <c r="Y163" s="132">
        <v>1.626E-2</v>
      </c>
      <c r="Z163" s="132">
        <v>3.0200000000000001E-3</v>
      </c>
    </row>
    <row r="164" spans="1:26">
      <c r="A164" t="s">
        <v>1213</v>
      </c>
      <c r="B164" t="s">
        <v>1243</v>
      </c>
      <c r="C164" t="s">
        <v>5104</v>
      </c>
      <c r="D164" t="s">
        <v>5105</v>
      </c>
      <c r="E164" t="s">
        <v>309</v>
      </c>
      <c r="F164" t="s">
        <v>5106</v>
      </c>
      <c r="G164" s="2">
        <v>74233</v>
      </c>
      <c r="H164" t="s">
        <v>314</v>
      </c>
      <c r="I164" t="s">
        <v>1002</v>
      </c>
      <c r="J164" t="s">
        <v>569</v>
      </c>
      <c r="K164" t="s">
        <v>204</v>
      </c>
      <c r="L164" t="s">
        <v>204</v>
      </c>
      <c r="M164" t="s">
        <v>204</v>
      </c>
      <c r="N164" t="s">
        <v>224</v>
      </c>
      <c r="O164" t="s">
        <v>339</v>
      </c>
      <c r="P164" s="141">
        <v>44622</v>
      </c>
      <c r="Q164" t="s">
        <v>1212</v>
      </c>
      <c r="R164" t="s">
        <v>885</v>
      </c>
      <c r="S164" t="s">
        <v>889</v>
      </c>
      <c r="T164" t="s">
        <v>5107</v>
      </c>
      <c r="U164" s="131">
        <v>1</v>
      </c>
      <c r="V164" s="131">
        <v>13421.023999999999</v>
      </c>
      <c r="W164" s="131">
        <v>13421.023999999999</v>
      </c>
      <c r="X164" s="142">
        <v>0.14000000000000001</v>
      </c>
      <c r="Y164" s="132">
        <v>1.5800000000000002E-2</v>
      </c>
      <c r="Z164" s="132">
        <v>2.9299999999999999E-3</v>
      </c>
    </row>
    <row r="165" spans="1:26">
      <c r="A165" t="s">
        <v>1213</v>
      </c>
      <c r="B165" t="s">
        <v>1243</v>
      </c>
      <c r="C165" t="s">
        <v>5122</v>
      </c>
      <c r="D165" t="s">
        <v>5123</v>
      </c>
      <c r="E165" t="s">
        <v>311</v>
      </c>
      <c r="F165" t="s">
        <v>5124</v>
      </c>
      <c r="G165" s="2">
        <v>74243</v>
      </c>
      <c r="H165" t="s">
        <v>314</v>
      </c>
      <c r="I165" t="s">
        <v>1000</v>
      </c>
      <c r="J165" t="s">
        <v>844</v>
      </c>
      <c r="K165" t="s">
        <v>204</v>
      </c>
      <c r="L165" t="s">
        <v>204</v>
      </c>
      <c r="M165" t="s">
        <v>204</v>
      </c>
      <c r="N165" t="s">
        <v>204</v>
      </c>
      <c r="O165" t="s">
        <v>339</v>
      </c>
      <c r="P165" s="141">
        <v>44823</v>
      </c>
      <c r="Q165" t="s">
        <v>1215</v>
      </c>
      <c r="R165" t="s">
        <v>885</v>
      </c>
      <c r="S165" t="s">
        <v>889</v>
      </c>
      <c r="T165" t="s">
        <v>5040</v>
      </c>
      <c r="U165" s="131">
        <v>3.6469999999999998</v>
      </c>
      <c r="V165" s="131">
        <v>3076.2840000000001</v>
      </c>
      <c r="W165" s="131">
        <v>11219.206</v>
      </c>
      <c r="X165" s="142">
        <v>0.1371</v>
      </c>
      <c r="Y165" s="132">
        <v>1.321E-2</v>
      </c>
      <c r="Z165" s="132">
        <v>2.4499999999999999E-3</v>
      </c>
    </row>
    <row r="166" spans="1:26">
      <c r="A166" t="s">
        <v>1213</v>
      </c>
      <c r="B166" t="s">
        <v>1243</v>
      </c>
      <c r="C166" t="s">
        <v>4958</v>
      </c>
      <c r="D166" t="s">
        <v>4959</v>
      </c>
      <c r="E166" t="s">
        <v>309</v>
      </c>
      <c r="F166" t="s">
        <v>5129</v>
      </c>
      <c r="G166" s="2">
        <v>74252</v>
      </c>
      <c r="H166" t="s">
        <v>314</v>
      </c>
      <c r="I166" t="s">
        <v>1003</v>
      </c>
      <c r="J166" t="s">
        <v>839</v>
      </c>
      <c r="K166" t="s">
        <v>204</v>
      </c>
      <c r="L166" t="s">
        <v>204</v>
      </c>
      <c r="M166" t="s">
        <v>204</v>
      </c>
      <c r="N166" t="s">
        <v>204</v>
      </c>
      <c r="O166" t="s">
        <v>339</v>
      </c>
      <c r="P166" s="141">
        <v>45036</v>
      </c>
      <c r="Q166" t="s">
        <v>1212</v>
      </c>
      <c r="R166" t="s">
        <v>885</v>
      </c>
      <c r="S166" t="s">
        <v>889</v>
      </c>
      <c r="T166" t="s">
        <v>4961</v>
      </c>
      <c r="U166" s="131">
        <v>1</v>
      </c>
      <c r="V166" s="131">
        <v>8316.7530000000006</v>
      </c>
      <c r="W166" s="131">
        <v>8316.7530000000006</v>
      </c>
      <c r="X166" s="142">
        <v>1.95E-2</v>
      </c>
      <c r="Y166" s="132">
        <v>9.7900000000000001E-3</v>
      </c>
      <c r="Z166" s="132">
        <v>1.82E-3</v>
      </c>
    </row>
    <row r="167" spans="1:26">
      <c r="A167" t="s">
        <v>1213</v>
      </c>
      <c r="B167" t="s">
        <v>1243</v>
      </c>
      <c r="C167" t="s">
        <v>5033</v>
      </c>
      <c r="D167" t="s">
        <v>5034</v>
      </c>
      <c r="E167" t="s">
        <v>309</v>
      </c>
      <c r="F167" t="s">
        <v>5035</v>
      </c>
      <c r="G167" s="2">
        <v>74177</v>
      </c>
      <c r="H167" t="s">
        <v>314</v>
      </c>
      <c r="I167" t="s">
        <v>1002</v>
      </c>
      <c r="J167" t="s">
        <v>569</v>
      </c>
      <c r="K167" t="s">
        <v>204</v>
      </c>
      <c r="L167" t="s">
        <v>204</v>
      </c>
      <c r="M167" t="s">
        <v>204</v>
      </c>
      <c r="N167" t="s">
        <v>204</v>
      </c>
      <c r="O167" t="s">
        <v>339</v>
      </c>
      <c r="P167" s="141">
        <v>43312</v>
      </c>
      <c r="Q167" t="s">
        <v>1212</v>
      </c>
      <c r="R167" t="s">
        <v>885</v>
      </c>
      <c r="S167" t="s">
        <v>889</v>
      </c>
      <c r="T167" t="s">
        <v>5036</v>
      </c>
      <c r="U167" s="131">
        <v>1</v>
      </c>
      <c r="V167" s="131">
        <v>7068.8819999999996</v>
      </c>
      <c r="W167" s="131">
        <v>7068.8819999999996</v>
      </c>
      <c r="X167" s="142">
        <v>2.9600000000000001E-2</v>
      </c>
      <c r="Y167" s="132">
        <v>8.3199999999999993E-3</v>
      </c>
      <c r="Z167" s="132">
        <v>1.5399999999999999E-3</v>
      </c>
    </row>
    <row r="168" spans="1:26">
      <c r="A168" t="s">
        <v>1213</v>
      </c>
      <c r="B168" t="s">
        <v>1243</v>
      </c>
      <c r="C168" t="s">
        <v>5037</v>
      </c>
      <c r="D168" t="s">
        <v>5038</v>
      </c>
      <c r="E168" t="s">
        <v>309</v>
      </c>
      <c r="F168" t="s">
        <v>5039</v>
      </c>
      <c r="G168" s="2">
        <v>74173</v>
      </c>
      <c r="H168" t="s">
        <v>314</v>
      </c>
      <c r="I168" t="s">
        <v>1000</v>
      </c>
      <c r="J168" t="s">
        <v>845</v>
      </c>
      <c r="K168" t="s">
        <v>204</v>
      </c>
      <c r="L168" t="s">
        <v>204</v>
      </c>
      <c r="M168" t="s">
        <v>204</v>
      </c>
      <c r="N168" t="s">
        <v>204</v>
      </c>
      <c r="O168" t="s">
        <v>339</v>
      </c>
      <c r="P168" s="141">
        <v>43157</v>
      </c>
      <c r="Q168" t="s">
        <v>1215</v>
      </c>
      <c r="R168" t="s">
        <v>885</v>
      </c>
      <c r="S168" t="s">
        <v>889</v>
      </c>
      <c r="T168" t="s">
        <v>5040</v>
      </c>
      <c r="U168" s="131">
        <v>3.6469999999999998</v>
      </c>
      <c r="V168" s="131">
        <v>1677.335</v>
      </c>
      <c r="W168" s="131">
        <v>6117.24</v>
      </c>
      <c r="X168" s="142">
        <v>0.10349999999999999</v>
      </c>
      <c r="Y168" s="132">
        <v>7.1999999999999998E-3</v>
      </c>
      <c r="Z168" s="132">
        <v>1.34E-3</v>
      </c>
    </row>
    <row r="169" spans="1:26">
      <c r="A169" t="s">
        <v>1213</v>
      </c>
      <c r="B169" t="s">
        <v>1243</v>
      </c>
      <c r="C169" t="s">
        <v>5094</v>
      </c>
      <c r="D169" t="s">
        <v>5082</v>
      </c>
      <c r="E169" t="s">
        <v>310</v>
      </c>
      <c r="F169" t="s">
        <v>5095</v>
      </c>
      <c r="G169" s="2">
        <v>74171</v>
      </c>
      <c r="H169" t="s">
        <v>314</v>
      </c>
      <c r="I169" t="s">
        <v>1003</v>
      </c>
      <c r="J169" t="s">
        <v>836</v>
      </c>
      <c r="K169" t="s">
        <v>204</v>
      </c>
      <c r="L169" t="s">
        <v>204</v>
      </c>
      <c r="M169" t="s">
        <v>204</v>
      </c>
      <c r="N169" t="s">
        <v>204</v>
      </c>
      <c r="O169" t="s">
        <v>339</v>
      </c>
      <c r="P169" s="141">
        <v>42736</v>
      </c>
      <c r="Q169" t="s">
        <v>1212</v>
      </c>
      <c r="R169" t="s">
        <v>885</v>
      </c>
      <c r="S169" t="s">
        <v>889</v>
      </c>
      <c r="T169" t="s">
        <v>5096</v>
      </c>
      <c r="U169" s="131">
        <v>1</v>
      </c>
      <c r="V169" s="131">
        <v>5393.4390000000003</v>
      </c>
      <c r="W169" s="131">
        <v>5393.4390000000003</v>
      </c>
      <c r="X169" s="142">
        <v>8.1000000000000003E-2</v>
      </c>
      <c r="Y169" s="132">
        <v>6.3499999999999997E-3</v>
      </c>
      <c r="Z169" s="132">
        <v>1.1800000000000001E-3</v>
      </c>
    </row>
    <row r="170" spans="1:26">
      <c r="A170" t="s">
        <v>1213</v>
      </c>
      <c r="B170" t="s">
        <v>1243</v>
      </c>
      <c r="C170" t="s">
        <v>5115</v>
      </c>
      <c r="D170" t="s">
        <v>5116</v>
      </c>
      <c r="E170" t="s">
        <v>309</v>
      </c>
      <c r="F170" t="s">
        <v>5117</v>
      </c>
      <c r="G170" s="2">
        <v>74179</v>
      </c>
      <c r="H170" t="s">
        <v>314</v>
      </c>
      <c r="I170" t="s">
        <v>1001</v>
      </c>
      <c r="J170" t="s">
        <v>831</v>
      </c>
      <c r="K170" t="s">
        <v>204</v>
      </c>
      <c r="L170" t="s">
        <v>204</v>
      </c>
      <c r="M170" t="s">
        <v>204</v>
      </c>
      <c r="N170" t="s">
        <v>204</v>
      </c>
      <c r="O170" t="s">
        <v>339</v>
      </c>
      <c r="P170" s="141">
        <v>43394</v>
      </c>
      <c r="Q170" t="s">
        <v>1212</v>
      </c>
      <c r="R170" t="s">
        <v>885</v>
      </c>
      <c r="S170" t="s">
        <v>889</v>
      </c>
      <c r="T170" t="s">
        <v>5096</v>
      </c>
      <c r="U170" s="131">
        <v>1</v>
      </c>
      <c r="V170" s="131">
        <v>2854.3420000000001</v>
      </c>
      <c r="W170" s="131">
        <v>2854.3420000000001</v>
      </c>
      <c r="X170" s="142">
        <v>0.11990000000000001</v>
      </c>
      <c r="Y170" s="132">
        <v>3.3600000000000001E-3</v>
      </c>
      <c r="Z170" s="132">
        <v>6.2E-4</v>
      </c>
    </row>
    <row r="171" spans="1:26">
      <c r="A171" t="s">
        <v>1213</v>
      </c>
      <c r="B171" t="s">
        <v>1243</v>
      </c>
      <c r="C171" t="s">
        <v>5112</v>
      </c>
      <c r="D171" t="s">
        <v>5113</v>
      </c>
      <c r="E171" t="s">
        <v>309</v>
      </c>
      <c r="F171" t="s">
        <v>5114</v>
      </c>
      <c r="G171" s="2">
        <v>74170</v>
      </c>
      <c r="H171" t="s">
        <v>314</v>
      </c>
      <c r="I171" t="s">
        <v>1003</v>
      </c>
      <c r="J171" t="s">
        <v>836</v>
      </c>
      <c r="K171" t="s">
        <v>204</v>
      </c>
      <c r="L171" t="s">
        <v>204</v>
      </c>
      <c r="M171" t="s">
        <v>204</v>
      </c>
      <c r="N171" t="s">
        <v>204</v>
      </c>
      <c r="O171" t="s">
        <v>339</v>
      </c>
      <c r="P171" s="141">
        <v>42583</v>
      </c>
      <c r="Q171" t="s">
        <v>1212</v>
      </c>
      <c r="R171" t="s">
        <v>885</v>
      </c>
      <c r="S171" t="s">
        <v>889</v>
      </c>
      <c r="T171" t="s">
        <v>4734</v>
      </c>
      <c r="U171" s="131">
        <v>1</v>
      </c>
      <c r="V171" s="131">
        <v>2749.4</v>
      </c>
      <c r="W171" s="131">
        <v>2749.4</v>
      </c>
      <c r="X171" s="142">
        <v>4.0399999999999998E-2</v>
      </c>
      <c r="Y171" s="132">
        <v>3.2399999999999998E-3</v>
      </c>
      <c r="Z171" s="132">
        <v>5.9999999999999995E-4</v>
      </c>
    </row>
    <row r="172" spans="1:26">
      <c r="A172" t="s">
        <v>1213</v>
      </c>
      <c r="B172" t="s">
        <v>1243</v>
      </c>
      <c r="C172" t="s">
        <v>5125</v>
      </c>
      <c r="D172" t="s">
        <v>5126</v>
      </c>
      <c r="E172" t="s">
        <v>309</v>
      </c>
      <c r="F172" t="s">
        <v>5127</v>
      </c>
      <c r="G172" s="2">
        <v>74166</v>
      </c>
      <c r="H172" t="s">
        <v>314</v>
      </c>
      <c r="I172" t="s">
        <v>1003</v>
      </c>
      <c r="J172" t="s">
        <v>836</v>
      </c>
      <c r="K172" t="s">
        <v>204</v>
      </c>
      <c r="L172" t="s">
        <v>204</v>
      </c>
      <c r="M172" t="s">
        <v>204</v>
      </c>
      <c r="N172" t="s">
        <v>204</v>
      </c>
      <c r="O172" t="s">
        <v>339</v>
      </c>
      <c r="P172" s="141">
        <v>41334</v>
      </c>
      <c r="Q172" t="s">
        <v>1212</v>
      </c>
      <c r="R172" t="s">
        <v>885</v>
      </c>
      <c r="S172" t="s">
        <v>889</v>
      </c>
      <c r="T172" t="s">
        <v>5128</v>
      </c>
      <c r="U172" s="131">
        <v>1</v>
      </c>
      <c r="V172" s="131">
        <v>2189.9180000000001</v>
      </c>
      <c r="W172" s="131">
        <v>2189.9180000000001</v>
      </c>
      <c r="X172" s="142">
        <v>0.16389999999999999</v>
      </c>
      <c r="Y172" s="132">
        <v>2.5799999999999998E-3</v>
      </c>
      <c r="Z172" s="132">
        <v>4.8000000000000001E-4</v>
      </c>
    </row>
    <row r="173" spans="1:26">
      <c r="A173" t="s">
        <v>1213</v>
      </c>
      <c r="B173" t="s">
        <v>1243</v>
      </c>
      <c r="C173" t="s">
        <v>5118</v>
      </c>
      <c r="D173" t="s">
        <v>5119</v>
      </c>
      <c r="E173" t="s">
        <v>309</v>
      </c>
      <c r="F173" t="s">
        <v>5120</v>
      </c>
      <c r="G173" s="2">
        <v>74167</v>
      </c>
      <c r="H173" t="s">
        <v>314</v>
      </c>
      <c r="I173" t="s">
        <v>1003</v>
      </c>
      <c r="J173" t="s">
        <v>836</v>
      </c>
      <c r="K173" t="s">
        <v>204</v>
      </c>
      <c r="L173" t="s">
        <v>204</v>
      </c>
      <c r="M173" t="s">
        <v>204</v>
      </c>
      <c r="N173" t="s">
        <v>204</v>
      </c>
      <c r="O173" t="s">
        <v>339</v>
      </c>
      <c r="P173" s="141">
        <v>42125</v>
      </c>
      <c r="Q173" t="s">
        <v>1212</v>
      </c>
      <c r="R173" t="s">
        <v>885</v>
      </c>
      <c r="S173" t="s">
        <v>889</v>
      </c>
      <c r="T173" t="s">
        <v>5121</v>
      </c>
      <c r="U173" s="131">
        <v>1</v>
      </c>
      <c r="V173" s="131">
        <v>1942.2750000000001</v>
      </c>
      <c r="W173" s="131">
        <v>1942.2750000000001</v>
      </c>
      <c r="X173" s="142">
        <v>0.30430000000000001</v>
      </c>
      <c r="Y173" s="132">
        <v>2.2899999999999999E-3</v>
      </c>
      <c r="Z173" s="132">
        <v>4.2000000000000002E-4</v>
      </c>
    </row>
    <row r="174" spans="1:26">
      <c r="A174" t="s">
        <v>1213</v>
      </c>
      <c r="B174" t="s">
        <v>1243</v>
      </c>
      <c r="D174" t="s">
        <v>4962</v>
      </c>
      <c r="E174" t="s">
        <v>309</v>
      </c>
      <c r="F174" t="s">
        <v>4963</v>
      </c>
      <c r="G174" s="2">
        <v>74254</v>
      </c>
      <c r="H174" t="s">
        <v>314</v>
      </c>
      <c r="I174" t="s">
        <v>1000</v>
      </c>
      <c r="J174" t="s">
        <v>845</v>
      </c>
      <c r="K174" t="s">
        <v>204</v>
      </c>
      <c r="L174" t="s">
        <v>204</v>
      </c>
      <c r="M174" t="s">
        <v>204</v>
      </c>
      <c r="N174" t="s">
        <v>204</v>
      </c>
      <c r="O174" t="s">
        <v>339</v>
      </c>
      <c r="P174" s="141">
        <v>45124</v>
      </c>
      <c r="Q174" t="s">
        <v>1215</v>
      </c>
      <c r="R174" t="s">
        <v>885</v>
      </c>
      <c r="S174" t="s">
        <v>889</v>
      </c>
      <c r="T174" t="s">
        <v>4964</v>
      </c>
      <c r="U174" s="131">
        <v>3.6469999999999998</v>
      </c>
      <c r="V174" s="131">
        <v>527.23599999999999</v>
      </c>
      <c r="W174" s="131">
        <v>1922.8309999999999</v>
      </c>
      <c r="X174" s="142">
        <v>7.0800000000000002E-2</v>
      </c>
      <c r="Y174" s="132">
        <v>2.2599999999999999E-3</v>
      </c>
      <c r="Z174" s="132">
        <v>4.2000000000000002E-4</v>
      </c>
    </row>
    <row r="175" spans="1:26">
      <c r="A175" t="s">
        <v>1213</v>
      </c>
      <c r="B175" t="s">
        <v>1243</v>
      </c>
      <c r="C175" t="s">
        <v>5166</v>
      </c>
      <c r="D175" t="s">
        <v>5167</v>
      </c>
      <c r="E175" t="s">
        <v>311</v>
      </c>
      <c r="F175" t="s">
        <v>5168</v>
      </c>
      <c r="G175" s="2">
        <v>74244</v>
      </c>
      <c r="H175" t="s">
        <v>314</v>
      </c>
      <c r="I175" t="s">
        <v>1004</v>
      </c>
      <c r="J175" t="s">
        <v>833</v>
      </c>
      <c r="K175" t="s">
        <v>205</v>
      </c>
      <c r="L175" t="s">
        <v>224</v>
      </c>
      <c r="M175" t="s">
        <v>224</v>
      </c>
      <c r="N175" t="s">
        <v>224</v>
      </c>
      <c r="O175" t="s">
        <v>339</v>
      </c>
      <c r="P175" s="141">
        <v>44881</v>
      </c>
      <c r="Q175" t="s">
        <v>1215</v>
      </c>
      <c r="R175" t="s">
        <v>885</v>
      </c>
      <c r="S175" t="s">
        <v>889</v>
      </c>
      <c r="T175" t="s">
        <v>4987</v>
      </c>
      <c r="U175" s="131">
        <v>3.6469999999999998</v>
      </c>
      <c r="V175" s="131">
        <v>8349.1749999999993</v>
      </c>
      <c r="W175" s="131">
        <v>30449.441999999999</v>
      </c>
      <c r="X175" s="142">
        <v>2.4199999999999999E-2</v>
      </c>
      <c r="Y175" s="132">
        <v>3.585E-2</v>
      </c>
      <c r="Z175" s="132">
        <v>6.6499999999999997E-3</v>
      </c>
    </row>
    <row r="176" spans="1:26">
      <c r="A176" t="s">
        <v>1213</v>
      </c>
      <c r="B176" t="s">
        <v>1243</v>
      </c>
      <c r="D176" t="s">
        <v>5135</v>
      </c>
      <c r="E176" t="s">
        <v>309</v>
      </c>
      <c r="F176" t="s">
        <v>5136</v>
      </c>
      <c r="G176" s="2">
        <v>74240</v>
      </c>
      <c r="H176" t="s">
        <v>314</v>
      </c>
      <c r="I176" t="s">
        <v>1005</v>
      </c>
      <c r="J176" t="s">
        <v>832</v>
      </c>
      <c r="K176" t="s">
        <v>205</v>
      </c>
      <c r="L176" t="s">
        <v>204</v>
      </c>
      <c r="M176" t="s">
        <v>204</v>
      </c>
      <c r="N176" t="s">
        <v>303</v>
      </c>
      <c r="O176" t="s">
        <v>339</v>
      </c>
      <c r="P176" s="141">
        <v>44748</v>
      </c>
      <c r="Q176" t="s">
        <v>1216</v>
      </c>
      <c r="R176" t="s">
        <v>885</v>
      </c>
      <c r="S176" t="s">
        <v>889</v>
      </c>
      <c r="T176" t="s">
        <v>5084</v>
      </c>
      <c r="U176" s="131">
        <v>3.7959999999999998</v>
      </c>
      <c r="V176" s="131">
        <v>6944.2060000000001</v>
      </c>
      <c r="W176" s="131">
        <v>26362.985000000001</v>
      </c>
      <c r="X176" s="142">
        <v>2.6239999999999999E-2</v>
      </c>
      <c r="Y176" s="132">
        <v>3.1029999999999999E-2</v>
      </c>
      <c r="Z176" s="132">
        <v>5.7600000000000004E-3</v>
      </c>
    </row>
    <row r="177" spans="1:26">
      <c r="A177" t="s">
        <v>1213</v>
      </c>
      <c r="B177" t="s">
        <v>1243</v>
      </c>
      <c r="C177" t="s">
        <v>5149</v>
      </c>
      <c r="D177" t="s">
        <v>5150</v>
      </c>
      <c r="E177" t="s">
        <v>310</v>
      </c>
      <c r="F177" t="s">
        <v>5151</v>
      </c>
      <c r="G177" s="2">
        <v>74256</v>
      </c>
      <c r="H177" t="s">
        <v>314</v>
      </c>
      <c r="I177" t="s">
        <v>1004</v>
      </c>
      <c r="J177" t="s">
        <v>832</v>
      </c>
      <c r="K177" t="s">
        <v>205</v>
      </c>
      <c r="L177" t="s">
        <v>272</v>
      </c>
      <c r="M177" t="s">
        <v>272</v>
      </c>
      <c r="N177" t="s">
        <v>272</v>
      </c>
      <c r="O177" t="s">
        <v>339</v>
      </c>
      <c r="P177" s="141">
        <v>45166</v>
      </c>
      <c r="Q177" t="s">
        <v>1216</v>
      </c>
      <c r="R177" t="s">
        <v>885</v>
      </c>
      <c r="S177" t="s">
        <v>889</v>
      </c>
      <c r="T177" t="s">
        <v>5152</v>
      </c>
      <c r="U177" s="131">
        <v>3.7959999999999998</v>
      </c>
      <c r="V177" s="131">
        <v>6454.5929999999998</v>
      </c>
      <c r="W177" s="131">
        <v>24504.217000000001</v>
      </c>
      <c r="X177" s="142">
        <v>0.1203</v>
      </c>
      <c r="Y177" s="132">
        <v>2.8850000000000001E-2</v>
      </c>
      <c r="Z177" s="132">
        <v>5.3499999999999997E-3</v>
      </c>
    </row>
    <row r="178" spans="1:26">
      <c r="A178" t="s">
        <v>1213</v>
      </c>
      <c r="B178" t="s">
        <v>1243</v>
      </c>
      <c r="D178" t="s">
        <v>5001</v>
      </c>
      <c r="E178" t="s">
        <v>311</v>
      </c>
      <c r="F178" t="s">
        <v>5002</v>
      </c>
      <c r="G178" s="2">
        <v>74203</v>
      </c>
      <c r="H178" t="s">
        <v>314</v>
      </c>
      <c r="I178" t="s">
        <v>1003</v>
      </c>
      <c r="J178" t="s">
        <v>833</v>
      </c>
      <c r="K178" t="s">
        <v>205</v>
      </c>
      <c r="L178" t="s">
        <v>224</v>
      </c>
      <c r="M178" t="s">
        <v>224</v>
      </c>
      <c r="N178" t="s">
        <v>224</v>
      </c>
      <c r="O178" t="s">
        <v>339</v>
      </c>
      <c r="P178" s="141">
        <v>43770</v>
      </c>
      <c r="Q178" t="s">
        <v>1215</v>
      </c>
      <c r="R178" t="s">
        <v>885</v>
      </c>
      <c r="S178" t="s">
        <v>889</v>
      </c>
      <c r="T178" t="s">
        <v>4905</v>
      </c>
      <c r="U178" s="131">
        <v>3.6469999999999998</v>
      </c>
      <c r="V178" s="131">
        <v>6184.6180000000004</v>
      </c>
      <c r="W178" s="131">
        <v>22555.302</v>
      </c>
      <c r="X178" s="142">
        <v>6.6350000000000006E-2</v>
      </c>
      <c r="Y178" s="132">
        <v>2.6550000000000001E-2</v>
      </c>
      <c r="Z178" s="132">
        <v>4.9300000000000004E-3</v>
      </c>
    </row>
    <row r="179" spans="1:26">
      <c r="A179" t="s">
        <v>1213</v>
      </c>
      <c r="B179" t="s">
        <v>1243</v>
      </c>
      <c r="D179" t="s">
        <v>5041</v>
      </c>
      <c r="E179" t="s">
        <v>311</v>
      </c>
      <c r="F179" t="s">
        <v>5153</v>
      </c>
      <c r="G179" s="2">
        <v>74235</v>
      </c>
      <c r="H179" t="s">
        <v>314</v>
      </c>
      <c r="I179" t="s">
        <v>1000</v>
      </c>
      <c r="J179" t="s">
        <v>844</v>
      </c>
      <c r="K179" t="s">
        <v>205</v>
      </c>
      <c r="L179" t="s">
        <v>224</v>
      </c>
      <c r="M179" t="s">
        <v>224</v>
      </c>
      <c r="N179" t="s">
        <v>224</v>
      </c>
      <c r="O179" t="s">
        <v>339</v>
      </c>
      <c r="P179" s="141">
        <v>44712</v>
      </c>
      <c r="Q179" t="s">
        <v>1215</v>
      </c>
      <c r="R179" t="s">
        <v>885</v>
      </c>
      <c r="S179" t="s">
        <v>889</v>
      </c>
      <c r="T179" t="s">
        <v>5010</v>
      </c>
      <c r="U179" s="131">
        <v>3.6469999999999998</v>
      </c>
      <c r="V179" s="131">
        <v>5216.5789999999997</v>
      </c>
      <c r="W179" s="131">
        <v>19024.864000000001</v>
      </c>
      <c r="X179" s="142">
        <v>5.4300000000000001E-2</v>
      </c>
      <c r="Y179" s="132">
        <v>2.24E-2</v>
      </c>
      <c r="Z179" s="132">
        <v>4.1599999999999996E-3</v>
      </c>
    </row>
    <row r="180" spans="1:26">
      <c r="A180" t="s">
        <v>1213</v>
      </c>
      <c r="B180" t="s">
        <v>1243</v>
      </c>
      <c r="C180" t="s">
        <v>5137</v>
      </c>
      <c r="D180" t="s">
        <v>5138</v>
      </c>
      <c r="E180" t="s">
        <v>310</v>
      </c>
      <c r="F180" t="s">
        <v>5139</v>
      </c>
      <c r="G180" s="2">
        <v>74205</v>
      </c>
      <c r="H180" t="s">
        <v>314</v>
      </c>
      <c r="I180" t="s">
        <v>1001</v>
      </c>
      <c r="J180" t="s">
        <v>831</v>
      </c>
      <c r="K180" t="s">
        <v>205</v>
      </c>
      <c r="L180" t="s">
        <v>286</v>
      </c>
      <c r="M180" t="s">
        <v>286</v>
      </c>
      <c r="N180" t="s">
        <v>286</v>
      </c>
      <c r="O180" t="s">
        <v>339</v>
      </c>
      <c r="P180" s="141">
        <v>44159</v>
      </c>
      <c r="Q180" t="s">
        <v>1216</v>
      </c>
      <c r="R180" t="s">
        <v>885</v>
      </c>
      <c r="S180" t="s">
        <v>889</v>
      </c>
      <c r="T180" t="s">
        <v>4990</v>
      </c>
      <c r="U180" s="131">
        <v>3.7959999999999998</v>
      </c>
      <c r="V180" s="131">
        <v>4461.4399999999996</v>
      </c>
      <c r="W180" s="131">
        <v>16937.409</v>
      </c>
      <c r="X180" s="142">
        <v>0.19639999999999999</v>
      </c>
      <c r="Y180" s="132">
        <v>1.9939999999999999E-2</v>
      </c>
      <c r="Z180" s="132">
        <v>3.7000000000000002E-3</v>
      </c>
    </row>
    <row r="181" spans="1:26">
      <c r="A181" t="s">
        <v>1213</v>
      </c>
      <c r="B181" t="s">
        <v>1243</v>
      </c>
      <c r="D181" t="s">
        <v>5041</v>
      </c>
      <c r="E181" t="s">
        <v>311</v>
      </c>
      <c r="F181" t="s">
        <v>5132</v>
      </c>
      <c r="G181" s="2">
        <v>74200</v>
      </c>
      <c r="H181" t="s">
        <v>314</v>
      </c>
      <c r="I181" t="s">
        <v>1000</v>
      </c>
      <c r="J181" t="s">
        <v>844</v>
      </c>
      <c r="K181" t="s">
        <v>205</v>
      </c>
      <c r="L181" t="s">
        <v>224</v>
      </c>
      <c r="M181" t="s">
        <v>224</v>
      </c>
      <c r="N181" t="s">
        <v>224</v>
      </c>
      <c r="O181" t="s">
        <v>339</v>
      </c>
      <c r="P181" s="141">
        <v>43891</v>
      </c>
      <c r="Q181" t="s">
        <v>1215</v>
      </c>
      <c r="R181" t="s">
        <v>885</v>
      </c>
      <c r="S181" t="s">
        <v>889</v>
      </c>
      <c r="T181" t="s">
        <v>5010</v>
      </c>
      <c r="U181" s="131">
        <v>3.6469999999999998</v>
      </c>
      <c r="V181" s="131">
        <v>4521.9660000000003</v>
      </c>
      <c r="W181" s="131">
        <v>16491.611000000001</v>
      </c>
      <c r="X181" s="142">
        <v>5.6800000000000003E-2</v>
      </c>
      <c r="Y181" s="132">
        <v>1.941E-2</v>
      </c>
      <c r="Z181" s="132">
        <v>3.5999999999999999E-3</v>
      </c>
    </row>
    <row r="182" spans="1:26">
      <c r="A182" t="s">
        <v>1213</v>
      </c>
      <c r="B182" t="s">
        <v>1243</v>
      </c>
      <c r="D182" t="s">
        <v>5041</v>
      </c>
      <c r="E182" t="s">
        <v>311</v>
      </c>
      <c r="F182" t="s">
        <v>5154</v>
      </c>
      <c r="G182" s="2">
        <v>74215</v>
      </c>
      <c r="H182" t="s">
        <v>314</v>
      </c>
      <c r="I182" t="s">
        <v>1000</v>
      </c>
      <c r="J182" t="s">
        <v>844</v>
      </c>
      <c r="K182" t="s">
        <v>205</v>
      </c>
      <c r="L182" t="s">
        <v>224</v>
      </c>
      <c r="M182" t="s">
        <v>224</v>
      </c>
      <c r="N182" t="s">
        <v>224</v>
      </c>
      <c r="O182" t="s">
        <v>339</v>
      </c>
      <c r="P182" s="141">
        <v>44308</v>
      </c>
      <c r="Q182" t="s">
        <v>1215</v>
      </c>
      <c r="R182" t="s">
        <v>885</v>
      </c>
      <c r="S182" t="s">
        <v>889</v>
      </c>
      <c r="T182" t="s">
        <v>5010</v>
      </c>
      <c r="U182" s="131">
        <v>3.6469999999999998</v>
      </c>
      <c r="V182" s="131">
        <v>4512.3410000000003</v>
      </c>
      <c r="W182" s="131">
        <v>16456.507000000001</v>
      </c>
      <c r="X182" s="142">
        <v>3.5400000000000001E-2</v>
      </c>
      <c r="Y182" s="132">
        <v>1.9369999999999998E-2</v>
      </c>
      <c r="Z182" s="132">
        <v>3.5999999999999999E-3</v>
      </c>
    </row>
    <row r="183" spans="1:26">
      <c r="A183" t="s">
        <v>1213</v>
      </c>
      <c r="B183" t="s">
        <v>1243</v>
      </c>
      <c r="D183" t="s">
        <v>5041</v>
      </c>
      <c r="E183" t="s">
        <v>311</v>
      </c>
      <c r="F183" t="s">
        <v>5042</v>
      </c>
      <c r="G183" s="2">
        <v>74180</v>
      </c>
      <c r="H183" t="s">
        <v>314</v>
      </c>
      <c r="I183" t="s">
        <v>1000</v>
      </c>
      <c r="J183" t="s">
        <v>844</v>
      </c>
      <c r="K183" t="s">
        <v>205</v>
      </c>
      <c r="L183" t="s">
        <v>224</v>
      </c>
      <c r="M183" t="s">
        <v>224</v>
      </c>
      <c r="N183" t="s">
        <v>224</v>
      </c>
      <c r="O183" t="s">
        <v>339</v>
      </c>
      <c r="P183" s="141">
        <v>43411</v>
      </c>
      <c r="Q183" t="s">
        <v>1215</v>
      </c>
      <c r="R183" t="s">
        <v>885</v>
      </c>
      <c r="S183" t="s">
        <v>889</v>
      </c>
      <c r="T183" t="s">
        <v>5010</v>
      </c>
      <c r="U183" s="131">
        <v>3.6469999999999998</v>
      </c>
      <c r="V183" s="131">
        <v>4494.3980000000001</v>
      </c>
      <c r="W183" s="131">
        <v>16391.071</v>
      </c>
      <c r="X183" s="142">
        <v>5.8900000000000001E-2</v>
      </c>
      <c r="Y183" s="132">
        <v>1.9300000000000001E-2</v>
      </c>
      <c r="Z183" s="132">
        <v>3.5799999999999998E-3</v>
      </c>
    </row>
    <row r="184" spans="1:26">
      <c r="A184" t="s">
        <v>1213</v>
      </c>
      <c r="B184" t="s">
        <v>1243</v>
      </c>
      <c r="C184" t="s">
        <v>5043</v>
      </c>
      <c r="D184" t="s">
        <v>5044</v>
      </c>
      <c r="E184" t="s">
        <v>309</v>
      </c>
      <c r="F184" t="s">
        <v>5045</v>
      </c>
      <c r="G184" s="2">
        <v>74189</v>
      </c>
      <c r="H184" t="s">
        <v>314</v>
      </c>
      <c r="I184" t="s">
        <v>1002</v>
      </c>
      <c r="J184" t="s">
        <v>569</v>
      </c>
      <c r="K184" t="s">
        <v>205</v>
      </c>
      <c r="L184" t="s">
        <v>224</v>
      </c>
      <c r="M184" t="s">
        <v>224</v>
      </c>
      <c r="N184" t="s">
        <v>224</v>
      </c>
      <c r="O184" t="s">
        <v>339</v>
      </c>
      <c r="P184" s="141">
        <v>43586</v>
      </c>
      <c r="Q184" t="s">
        <v>1215</v>
      </c>
      <c r="R184" t="s">
        <v>885</v>
      </c>
      <c r="S184" t="s">
        <v>889</v>
      </c>
      <c r="T184" t="s">
        <v>4923</v>
      </c>
      <c r="U184" s="131">
        <v>3.6469999999999998</v>
      </c>
      <c r="V184" s="131">
        <v>4387.393</v>
      </c>
      <c r="W184" s="131">
        <v>16000.822</v>
      </c>
      <c r="X184" s="142">
        <v>3.61E-2</v>
      </c>
      <c r="Y184" s="132">
        <v>1.8839999999999999E-2</v>
      </c>
      <c r="Z184" s="132">
        <v>3.5000000000000001E-3</v>
      </c>
    </row>
    <row r="185" spans="1:26">
      <c r="A185" t="s">
        <v>1213</v>
      </c>
      <c r="B185" t="s">
        <v>1243</v>
      </c>
      <c r="C185" t="s">
        <v>5145</v>
      </c>
      <c r="D185" t="s">
        <v>5146</v>
      </c>
      <c r="E185" t="s">
        <v>311</v>
      </c>
      <c r="F185" t="s">
        <v>5147</v>
      </c>
      <c r="G185" s="2">
        <v>74237</v>
      </c>
      <c r="H185" t="s">
        <v>314</v>
      </c>
      <c r="I185" t="s">
        <v>1004</v>
      </c>
      <c r="J185" t="s">
        <v>833</v>
      </c>
      <c r="K185" t="s">
        <v>205</v>
      </c>
      <c r="L185" t="s">
        <v>233</v>
      </c>
      <c r="M185" t="s">
        <v>233</v>
      </c>
      <c r="N185" t="s">
        <v>233</v>
      </c>
      <c r="O185" t="s">
        <v>339</v>
      </c>
      <c r="P185" s="141">
        <v>44721</v>
      </c>
      <c r="Q185" t="s">
        <v>1231</v>
      </c>
      <c r="R185" t="s">
        <v>885</v>
      </c>
      <c r="S185" t="s">
        <v>889</v>
      </c>
      <c r="T185" t="s">
        <v>5148</v>
      </c>
      <c r="U185" s="131">
        <v>4.5739999999999998</v>
      </c>
      <c r="V185" s="131">
        <v>3340.6320000000001</v>
      </c>
      <c r="W185" s="131">
        <v>15281.050999999999</v>
      </c>
      <c r="X185" s="142">
        <v>4.5373999999999998E-2</v>
      </c>
      <c r="Y185" s="132">
        <v>1.7989999999999999E-2</v>
      </c>
      <c r="Z185" s="132">
        <v>3.3400000000000001E-3</v>
      </c>
    </row>
    <row r="186" spans="1:26">
      <c r="A186" t="s">
        <v>1213</v>
      </c>
      <c r="B186" t="s">
        <v>1243</v>
      </c>
      <c r="D186" t="s">
        <v>5143</v>
      </c>
      <c r="E186" t="s">
        <v>311</v>
      </c>
      <c r="F186" t="s">
        <v>5144</v>
      </c>
      <c r="G186" s="2">
        <v>74207</v>
      </c>
      <c r="H186" t="s">
        <v>314</v>
      </c>
      <c r="I186" t="s">
        <v>1005</v>
      </c>
      <c r="J186" t="s">
        <v>569</v>
      </c>
      <c r="K186" t="s">
        <v>205</v>
      </c>
      <c r="L186" t="s">
        <v>233</v>
      </c>
      <c r="M186" t="s">
        <v>224</v>
      </c>
      <c r="N186" t="s">
        <v>296</v>
      </c>
      <c r="O186" t="s">
        <v>339</v>
      </c>
      <c r="P186" s="141">
        <v>44166</v>
      </c>
      <c r="Q186" t="s">
        <v>1215</v>
      </c>
      <c r="R186" t="s">
        <v>885</v>
      </c>
      <c r="S186" t="s">
        <v>889</v>
      </c>
      <c r="T186" t="s">
        <v>5051</v>
      </c>
      <c r="U186" s="131">
        <v>3.6469999999999998</v>
      </c>
      <c r="V186" s="131">
        <v>4168.0259999999998</v>
      </c>
      <c r="W186" s="131">
        <v>15200.790999999999</v>
      </c>
      <c r="X186" s="142">
        <v>1.1111111111111111E-3</v>
      </c>
      <c r="Y186" s="132">
        <v>1.789E-2</v>
      </c>
      <c r="Z186" s="132">
        <v>3.32E-3</v>
      </c>
    </row>
    <row r="187" spans="1:26">
      <c r="A187" t="s">
        <v>1213</v>
      </c>
      <c r="B187" t="s">
        <v>1243</v>
      </c>
      <c r="D187" t="s">
        <v>3867</v>
      </c>
      <c r="E187" t="s">
        <v>311</v>
      </c>
      <c r="F187" t="s">
        <v>3866</v>
      </c>
      <c r="G187" s="2">
        <v>74242</v>
      </c>
      <c r="H187" t="s">
        <v>314</v>
      </c>
      <c r="I187" t="s">
        <v>1004</v>
      </c>
      <c r="J187" t="s">
        <v>833</v>
      </c>
      <c r="K187" t="s">
        <v>205</v>
      </c>
      <c r="L187" t="s">
        <v>272</v>
      </c>
      <c r="M187" t="s">
        <v>272</v>
      </c>
      <c r="N187" t="s">
        <v>272</v>
      </c>
      <c r="O187" t="s">
        <v>339</v>
      </c>
      <c r="P187" s="141">
        <v>44812</v>
      </c>
      <c r="Q187" t="s">
        <v>1216</v>
      </c>
      <c r="R187" t="s">
        <v>885</v>
      </c>
      <c r="S187" t="s">
        <v>889</v>
      </c>
      <c r="T187" t="s">
        <v>5156</v>
      </c>
      <c r="U187" s="131">
        <v>3.7959999999999998</v>
      </c>
      <c r="V187" s="131">
        <v>3394.1590000000001</v>
      </c>
      <c r="W187" s="131">
        <v>12885.584999999999</v>
      </c>
      <c r="X187" s="142">
        <v>0.127</v>
      </c>
      <c r="Y187" s="132">
        <v>1.5169999999999999E-2</v>
      </c>
      <c r="Z187" s="132">
        <v>2.82E-3</v>
      </c>
    </row>
    <row r="188" spans="1:26">
      <c r="A188" t="s">
        <v>1213</v>
      </c>
      <c r="B188" t="s">
        <v>1243</v>
      </c>
      <c r="D188" t="s">
        <v>5133</v>
      </c>
      <c r="E188" t="s">
        <v>311</v>
      </c>
      <c r="F188" t="s">
        <v>5134</v>
      </c>
      <c r="G188" s="2">
        <v>74169</v>
      </c>
      <c r="H188" t="s">
        <v>314</v>
      </c>
      <c r="I188" t="s">
        <v>1004</v>
      </c>
      <c r="J188" t="s">
        <v>833</v>
      </c>
      <c r="K188" t="s">
        <v>205</v>
      </c>
      <c r="L188" t="s">
        <v>224</v>
      </c>
      <c r="M188" t="s">
        <v>224</v>
      </c>
      <c r="N188" t="s">
        <v>224</v>
      </c>
      <c r="O188" t="s">
        <v>339</v>
      </c>
      <c r="P188" s="141">
        <v>42583</v>
      </c>
      <c r="Q188" t="s">
        <v>1215</v>
      </c>
      <c r="R188" t="s">
        <v>885</v>
      </c>
      <c r="S188" t="s">
        <v>889</v>
      </c>
      <c r="T188" t="s">
        <v>5096</v>
      </c>
      <c r="U188" s="131">
        <v>3.6469999999999998</v>
      </c>
      <c r="V188" s="131">
        <v>3525.145</v>
      </c>
      <c r="W188" s="131">
        <v>12856.205</v>
      </c>
      <c r="X188" s="142">
        <v>0.02</v>
      </c>
      <c r="Y188" s="132">
        <v>1.5129999999999999E-2</v>
      </c>
      <c r="Z188" s="132">
        <v>2.81E-3</v>
      </c>
    </row>
    <row r="189" spans="1:26">
      <c r="A189" t="s">
        <v>1213</v>
      </c>
      <c r="B189" t="s">
        <v>1243</v>
      </c>
      <c r="C189" t="s">
        <v>5046</v>
      </c>
      <c r="D189" t="s">
        <v>5047</v>
      </c>
      <c r="E189" t="s">
        <v>311</v>
      </c>
      <c r="F189" t="s">
        <v>5048</v>
      </c>
      <c r="G189" s="2">
        <v>74178</v>
      </c>
      <c r="H189" t="s">
        <v>314</v>
      </c>
      <c r="I189" t="s">
        <v>1004</v>
      </c>
      <c r="J189" t="s">
        <v>833</v>
      </c>
      <c r="K189" t="s">
        <v>205</v>
      </c>
      <c r="L189" t="s">
        <v>224</v>
      </c>
      <c r="M189" t="s">
        <v>224</v>
      </c>
      <c r="N189" t="s">
        <v>224</v>
      </c>
      <c r="O189" t="s">
        <v>339</v>
      </c>
      <c r="P189" s="141">
        <v>43321</v>
      </c>
      <c r="Q189" t="s">
        <v>1215</v>
      </c>
      <c r="R189" t="s">
        <v>885</v>
      </c>
      <c r="S189" t="s">
        <v>889</v>
      </c>
      <c r="T189" t="s">
        <v>4934</v>
      </c>
      <c r="U189" s="131">
        <v>3.6469999999999998</v>
      </c>
      <c r="V189" s="131">
        <v>3320.989</v>
      </c>
      <c r="W189" s="131">
        <v>12111.647999999999</v>
      </c>
      <c r="X189" s="142">
        <v>3.4639999999999997E-2</v>
      </c>
      <c r="Y189" s="132">
        <v>1.426E-2</v>
      </c>
      <c r="Z189" s="132">
        <v>2.65E-3</v>
      </c>
    </row>
    <row r="190" spans="1:26">
      <c r="A190" t="s">
        <v>1213</v>
      </c>
      <c r="B190" t="s">
        <v>1243</v>
      </c>
      <c r="D190" t="s">
        <v>5049</v>
      </c>
      <c r="E190" t="s">
        <v>309</v>
      </c>
      <c r="F190" t="s">
        <v>5050</v>
      </c>
      <c r="G190" s="2">
        <v>74181</v>
      </c>
      <c r="H190" t="s">
        <v>314</v>
      </c>
      <c r="I190" t="s">
        <v>1004</v>
      </c>
      <c r="J190" t="s">
        <v>833</v>
      </c>
      <c r="K190" t="s">
        <v>205</v>
      </c>
      <c r="L190" t="s">
        <v>204</v>
      </c>
      <c r="M190" t="s">
        <v>204</v>
      </c>
      <c r="N190" t="s">
        <v>224</v>
      </c>
      <c r="O190" t="s">
        <v>339</v>
      </c>
      <c r="P190" s="141">
        <v>43412</v>
      </c>
      <c r="Q190" t="s">
        <v>1215</v>
      </c>
      <c r="R190" t="s">
        <v>885</v>
      </c>
      <c r="S190" t="s">
        <v>889</v>
      </c>
      <c r="T190" t="s">
        <v>5051</v>
      </c>
      <c r="U190" s="131">
        <v>3.6469999999999998</v>
      </c>
      <c r="V190" s="131">
        <v>3082.1089999999999</v>
      </c>
      <c r="W190" s="131">
        <v>11240.450999999999</v>
      </c>
      <c r="X190" s="142">
        <v>0.19900000000000001</v>
      </c>
      <c r="Y190" s="132">
        <v>1.323E-2</v>
      </c>
      <c r="Z190" s="132">
        <v>2.4599999999999999E-3</v>
      </c>
    </row>
    <row r="191" spans="1:26">
      <c r="A191" t="s">
        <v>1213</v>
      </c>
      <c r="B191" t="s">
        <v>1243</v>
      </c>
      <c r="C191" t="s">
        <v>5007</v>
      </c>
      <c r="D191" t="s">
        <v>5008</v>
      </c>
      <c r="E191" t="s">
        <v>309</v>
      </c>
      <c r="F191" t="s">
        <v>5009</v>
      </c>
      <c r="G191" s="2">
        <v>74255</v>
      </c>
      <c r="H191" t="s">
        <v>314</v>
      </c>
      <c r="I191" t="s">
        <v>1005</v>
      </c>
      <c r="J191" t="s">
        <v>831</v>
      </c>
      <c r="K191" t="s">
        <v>205</v>
      </c>
      <c r="L191" t="s">
        <v>233</v>
      </c>
      <c r="M191" t="s">
        <v>233</v>
      </c>
      <c r="N191" t="s">
        <v>233</v>
      </c>
      <c r="O191" t="s">
        <v>339</v>
      </c>
      <c r="P191" s="141">
        <v>45208</v>
      </c>
      <c r="Q191" t="s">
        <v>1231</v>
      </c>
      <c r="R191" t="s">
        <v>885</v>
      </c>
      <c r="S191" t="s">
        <v>889</v>
      </c>
      <c r="T191" t="s">
        <v>5010</v>
      </c>
      <c r="U191" s="131">
        <v>4.5739999999999998</v>
      </c>
      <c r="V191" s="131">
        <v>2019.923</v>
      </c>
      <c r="W191" s="131">
        <v>9239.732</v>
      </c>
      <c r="X191" s="142">
        <v>0.104</v>
      </c>
      <c r="Y191" s="132">
        <v>1.0880000000000001E-2</v>
      </c>
      <c r="Z191" s="132">
        <v>2.0200000000000001E-3</v>
      </c>
    </row>
    <row r="192" spans="1:26">
      <c r="A192" t="s">
        <v>1213</v>
      </c>
      <c r="B192" t="s">
        <v>1243</v>
      </c>
      <c r="C192" t="s">
        <v>5140</v>
      </c>
      <c r="D192" t="s">
        <v>5141</v>
      </c>
      <c r="E192" t="s">
        <v>311</v>
      </c>
      <c r="F192" t="s">
        <v>5142</v>
      </c>
      <c r="G192" s="2">
        <v>74199</v>
      </c>
      <c r="H192" t="s">
        <v>314</v>
      </c>
      <c r="I192" t="s">
        <v>1003</v>
      </c>
      <c r="J192" t="s">
        <v>837</v>
      </c>
      <c r="K192" t="s">
        <v>205</v>
      </c>
      <c r="L192" t="s">
        <v>224</v>
      </c>
      <c r="M192" t="s">
        <v>224</v>
      </c>
      <c r="N192" t="s">
        <v>224</v>
      </c>
      <c r="O192" t="s">
        <v>339</v>
      </c>
      <c r="P192" s="141">
        <v>43881</v>
      </c>
      <c r="Q192" t="s">
        <v>1215</v>
      </c>
      <c r="R192" t="s">
        <v>885</v>
      </c>
      <c r="S192" t="s">
        <v>889</v>
      </c>
      <c r="T192" t="s">
        <v>4934</v>
      </c>
      <c r="U192" s="131">
        <v>3.6469999999999998</v>
      </c>
      <c r="V192" s="131">
        <v>2514.8180000000002</v>
      </c>
      <c r="W192" s="131">
        <v>9171.5409999999993</v>
      </c>
      <c r="X192" s="142">
        <v>2.6270000000000002E-2</v>
      </c>
      <c r="Y192" s="132">
        <v>1.0800000000000001E-2</v>
      </c>
      <c r="Z192" s="132">
        <v>2E-3</v>
      </c>
    </row>
    <row r="193" spans="1:26">
      <c r="A193" t="s">
        <v>1213</v>
      </c>
      <c r="B193" t="s">
        <v>1243</v>
      </c>
      <c r="C193" t="s">
        <v>5057</v>
      </c>
      <c r="D193" t="s">
        <v>5058</v>
      </c>
      <c r="E193" t="s">
        <v>311</v>
      </c>
      <c r="F193" t="s">
        <v>5059</v>
      </c>
      <c r="G193" s="2">
        <v>74208</v>
      </c>
      <c r="H193" t="s">
        <v>314</v>
      </c>
      <c r="I193" t="s">
        <v>1004</v>
      </c>
      <c r="J193" t="s">
        <v>833</v>
      </c>
      <c r="K193" t="s">
        <v>205</v>
      </c>
      <c r="L193" t="s">
        <v>224</v>
      </c>
      <c r="M193" t="s">
        <v>224</v>
      </c>
      <c r="N193" t="s">
        <v>224</v>
      </c>
      <c r="O193" t="s">
        <v>339</v>
      </c>
      <c r="P193" s="141">
        <v>44186</v>
      </c>
      <c r="Q193" t="s">
        <v>1215</v>
      </c>
      <c r="R193" t="s">
        <v>885</v>
      </c>
      <c r="S193" t="s">
        <v>889</v>
      </c>
      <c r="T193" t="s">
        <v>4964</v>
      </c>
      <c r="U193" s="131">
        <v>3.6469999999999998</v>
      </c>
      <c r="V193" s="131">
        <v>2339.2020000000002</v>
      </c>
      <c r="W193" s="131">
        <v>8531.0689999999995</v>
      </c>
      <c r="X193" s="142">
        <v>4.7000000000000002E-3</v>
      </c>
      <c r="Y193" s="132">
        <v>1.004E-2</v>
      </c>
      <c r="Z193" s="132">
        <v>1.8600000000000001E-3</v>
      </c>
    </row>
    <row r="194" spans="1:26">
      <c r="A194" t="s">
        <v>1213</v>
      </c>
      <c r="B194" t="s">
        <v>1243</v>
      </c>
      <c r="D194" t="s">
        <v>5052</v>
      </c>
      <c r="E194" t="s">
        <v>311</v>
      </c>
      <c r="F194" t="s">
        <v>5053</v>
      </c>
      <c r="G194" s="2">
        <v>74197</v>
      </c>
      <c r="H194" t="s">
        <v>314</v>
      </c>
      <c r="I194" t="s">
        <v>1003</v>
      </c>
      <c r="J194" t="s">
        <v>836</v>
      </c>
      <c r="K194" t="s">
        <v>205</v>
      </c>
      <c r="L194" t="s">
        <v>224</v>
      </c>
      <c r="M194" t="s">
        <v>224</v>
      </c>
      <c r="N194" t="s">
        <v>224</v>
      </c>
      <c r="O194" t="s">
        <v>339</v>
      </c>
      <c r="P194" s="141">
        <v>43857</v>
      </c>
      <c r="Q194" t="s">
        <v>1215</v>
      </c>
      <c r="R194" t="s">
        <v>885</v>
      </c>
      <c r="S194" t="s">
        <v>889</v>
      </c>
      <c r="T194" t="s">
        <v>4951</v>
      </c>
      <c r="U194" s="131">
        <v>3.6469999999999998</v>
      </c>
      <c r="V194" s="131">
        <v>2285.915</v>
      </c>
      <c r="W194" s="131">
        <v>8336.732</v>
      </c>
      <c r="X194" s="142">
        <v>2.53E-2</v>
      </c>
      <c r="Y194" s="132">
        <v>9.8099999999999993E-3</v>
      </c>
      <c r="Z194" s="132">
        <v>1.82E-3</v>
      </c>
    </row>
    <row r="195" spans="1:26">
      <c r="A195" t="s">
        <v>1213</v>
      </c>
      <c r="B195" t="s">
        <v>1243</v>
      </c>
      <c r="D195" t="s">
        <v>5054</v>
      </c>
      <c r="E195" t="s">
        <v>311</v>
      </c>
      <c r="F195" t="s">
        <v>5155</v>
      </c>
      <c r="G195" s="2">
        <v>74216</v>
      </c>
      <c r="H195" t="s">
        <v>314</v>
      </c>
      <c r="I195" t="s">
        <v>1000</v>
      </c>
      <c r="J195" t="s">
        <v>844</v>
      </c>
      <c r="K195" t="s">
        <v>205</v>
      </c>
      <c r="L195" t="s">
        <v>224</v>
      </c>
      <c r="M195" t="s">
        <v>224</v>
      </c>
      <c r="N195" t="s">
        <v>224</v>
      </c>
      <c r="O195" t="s">
        <v>339</v>
      </c>
      <c r="P195" s="141">
        <v>44371</v>
      </c>
      <c r="Q195" t="s">
        <v>1215</v>
      </c>
      <c r="R195" t="s">
        <v>885</v>
      </c>
      <c r="S195" t="s">
        <v>889</v>
      </c>
      <c r="T195" t="s">
        <v>5056</v>
      </c>
      <c r="U195" s="131">
        <v>3.6469999999999998</v>
      </c>
      <c r="V195" s="131">
        <v>1966.06</v>
      </c>
      <c r="W195" s="131">
        <v>7170.2209999999995</v>
      </c>
      <c r="X195" s="142">
        <v>1.6000000000000004E-2</v>
      </c>
      <c r="Y195" s="132">
        <v>8.4399999999999996E-3</v>
      </c>
      <c r="Z195" s="132">
        <v>1.57E-3</v>
      </c>
    </row>
    <row r="196" spans="1:26">
      <c r="A196" t="s">
        <v>1213</v>
      </c>
      <c r="B196" t="s">
        <v>1243</v>
      </c>
      <c r="D196" t="s">
        <v>5054</v>
      </c>
      <c r="E196" t="s">
        <v>311</v>
      </c>
      <c r="F196" t="s">
        <v>5055</v>
      </c>
      <c r="G196" s="2">
        <v>74183</v>
      </c>
      <c r="H196" t="s">
        <v>314</v>
      </c>
      <c r="I196" t="s">
        <v>1000</v>
      </c>
      <c r="J196" t="s">
        <v>844</v>
      </c>
      <c r="K196" t="s">
        <v>205</v>
      </c>
      <c r="L196" t="s">
        <v>224</v>
      </c>
      <c r="M196" t="s">
        <v>224</v>
      </c>
      <c r="N196" t="s">
        <v>224</v>
      </c>
      <c r="O196" t="s">
        <v>339</v>
      </c>
      <c r="P196" s="141">
        <v>43482</v>
      </c>
      <c r="Q196" t="s">
        <v>1215</v>
      </c>
      <c r="R196" t="s">
        <v>885</v>
      </c>
      <c r="S196" t="s">
        <v>889</v>
      </c>
      <c r="T196" t="s">
        <v>5056</v>
      </c>
      <c r="U196" s="131">
        <v>3.6469999999999998</v>
      </c>
      <c r="V196" s="131">
        <v>1779.8240000000001</v>
      </c>
      <c r="W196" s="131">
        <v>6491.0190000000002</v>
      </c>
      <c r="X196" s="142">
        <v>5.2000000000000005E-2</v>
      </c>
      <c r="Y196" s="132">
        <v>7.6400000000000001E-3</v>
      </c>
      <c r="Z196" s="132">
        <v>1.42E-3</v>
      </c>
    </row>
    <row r="197" spans="1:26">
      <c r="A197" t="s">
        <v>1213</v>
      </c>
      <c r="B197" t="s">
        <v>1243</v>
      </c>
      <c r="D197" t="s">
        <v>5157</v>
      </c>
      <c r="E197" t="s">
        <v>311</v>
      </c>
      <c r="F197" t="s">
        <v>5158</v>
      </c>
      <c r="G197" s="2">
        <v>74247</v>
      </c>
      <c r="H197" t="s">
        <v>314</v>
      </c>
      <c r="I197" t="s">
        <v>1004</v>
      </c>
      <c r="J197" t="s">
        <v>833</v>
      </c>
      <c r="K197" t="s">
        <v>205</v>
      </c>
      <c r="L197" t="s">
        <v>233</v>
      </c>
      <c r="M197" t="s">
        <v>233</v>
      </c>
      <c r="N197" t="s">
        <v>233</v>
      </c>
      <c r="O197" t="s">
        <v>339</v>
      </c>
      <c r="P197" s="141">
        <v>44938</v>
      </c>
      <c r="Q197" t="s">
        <v>1231</v>
      </c>
      <c r="R197" t="s">
        <v>885</v>
      </c>
      <c r="S197" t="s">
        <v>889</v>
      </c>
      <c r="T197" t="s">
        <v>4946</v>
      </c>
      <c r="U197" s="131">
        <v>4.5739999999999998</v>
      </c>
      <c r="V197" s="131">
        <v>1201.5229999999999</v>
      </c>
      <c r="W197" s="131">
        <v>5496.1289999999999</v>
      </c>
      <c r="X197" s="142">
        <v>2.8799999999999999E-2</v>
      </c>
      <c r="Y197" s="132">
        <v>6.4700000000000001E-3</v>
      </c>
      <c r="Z197" s="132">
        <v>1.1999999999999999E-3</v>
      </c>
    </row>
    <row r="198" spans="1:26">
      <c r="A198" t="s">
        <v>1213</v>
      </c>
      <c r="B198" t="s">
        <v>1243</v>
      </c>
      <c r="C198" t="s">
        <v>5011</v>
      </c>
      <c r="D198" t="s">
        <v>5012</v>
      </c>
      <c r="E198" t="s">
        <v>311</v>
      </c>
      <c r="F198" t="s">
        <v>5013</v>
      </c>
      <c r="G198" s="2">
        <v>74272</v>
      </c>
      <c r="H198" t="s">
        <v>314</v>
      </c>
      <c r="I198" t="s">
        <v>1004</v>
      </c>
      <c r="J198" t="s">
        <v>832</v>
      </c>
      <c r="K198" t="s">
        <v>205</v>
      </c>
      <c r="L198" t="s">
        <v>224</v>
      </c>
      <c r="M198" t="s">
        <v>224</v>
      </c>
      <c r="N198" t="s">
        <v>224</v>
      </c>
      <c r="O198" t="s">
        <v>339</v>
      </c>
      <c r="P198" s="141">
        <v>45505</v>
      </c>
      <c r="Q198" t="s">
        <v>1215</v>
      </c>
      <c r="R198" t="s">
        <v>885</v>
      </c>
      <c r="S198" t="s">
        <v>889</v>
      </c>
      <c r="T198" t="s">
        <v>4951</v>
      </c>
      <c r="U198" s="131">
        <v>3.6469999999999998</v>
      </c>
      <c r="V198" s="131">
        <v>1344.5719999999999</v>
      </c>
      <c r="W198" s="131">
        <v>4903.6530000000002</v>
      </c>
      <c r="X198" s="142">
        <v>0.34670000000000001</v>
      </c>
      <c r="Y198" s="132">
        <v>5.77E-3</v>
      </c>
      <c r="Z198" s="132">
        <v>1.07E-3</v>
      </c>
    </row>
    <row r="199" spans="1:26">
      <c r="A199" t="s">
        <v>1213</v>
      </c>
      <c r="B199" t="s">
        <v>1243</v>
      </c>
      <c r="C199" t="s">
        <v>5011</v>
      </c>
      <c r="D199" t="s">
        <v>5012</v>
      </c>
      <c r="E199" t="s">
        <v>311</v>
      </c>
      <c r="F199" t="s">
        <v>5014</v>
      </c>
      <c r="G199" s="2">
        <v>74266</v>
      </c>
      <c r="H199" t="s">
        <v>314</v>
      </c>
      <c r="I199" t="s">
        <v>1004</v>
      </c>
      <c r="J199" t="s">
        <v>832</v>
      </c>
      <c r="K199" t="s">
        <v>205</v>
      </c>
      <c r="L199" t="s">
        <v>224</v>
      </c>
      <c r="M199" t="s">
        <v>224</v>
      </c>
      <c r="N199" t="s">
        <v>224</v>
      </c>
      <c r="O199" t="s">
        <v>339</v>
      </c>
      <c r="P199" s="141">
        <v>45400</v>
      </c>
      <c r="Q199" t="s">
        <v>1215</v>
      </c>
      <c r="R199" t="s">
        <v>885</v>
      </c>
      <c r="S199" t="s">
        <v>889</v>
      </c>
      <c r="T199" t="s">
        <v>4951</v>
      </c>
      <c r="U199" s="131">
        <v>3.6469999999999998</v>
      </c>
      <c r="V199" s="131">
        <v>975.34500000000003</v>
      </c>
      <c r="W199" s="131">
        <v>3557.0839999999998</v>
      </c>
      <c r="X199" s="142">
        <v>0.4</v>
      </c>
      <c r="Y199" s="132">
        <v>4.1900000000000001E-3</v>
      </c>
      <c r="Z199" s="132">
        <v>7.7999999999999999E-4</v>
      </c>
    </row>
    <row r="200" spans="1:26">
      <c r="A200" t="s">
        <v>1213</v>
      </c>
      <c r="B200" t="s">
        <v>1243</v>
      </c>
      <c r="C200" t="s">
        <v>5162</v>
      </c>
      <c r="D200" t="s">
        <v>5163</v>
      </c>
      <c r="E200" t="s">
        <v>311</v>
      </c>
      <c r="F200" t="s">
        <v>5164</v>
      </c>
      <c r="G200" s="2">
        <v>74270</v>
      </c>
      <c r="H200" t="s">
        <v>314</v>
      </c>
      <c r="I200" t="s">
        <v>1004</v>
      </c>
      <c r="J200" t="s">
        <v>833</v>
      </c>
      <c r="K200" t="s">
        <v>205</v>
      </c>
      <c r="L200" t="s">
        <v>253</v>
      </c>
      <c r="M200" t="s">
        <v>253</v>
      </c>
      <c r="N200" t="s">
        <v>212</v>
      </c>
      <c r="O200" t="s">
        <v>339</v>
      </c>
      <c r="P200" s="141">
        <v>45484</v>
      </c>
      <c r="Q200" t="s">
        <v>1216</v>
      </c>
      <c r="R200" t="s">
        <v>885</v>
      </c>
      <c r="S200" t="s">
        <v>889</v>
      </c>
      <c r="T200" t="s">
        <v>4750</v>
      </c>
      <c r="U200" s="131">
        <v>3.7959999999999998</v>
      </c>
      <c r="V200" s="131">
        <v>912.34100000000001</v>
      </c>
      <c r="W200" s="131">
        <v>3463.6109999999999</v>
      </c>
      <c r="X200" s="142">
        <v>0.1515</v>
      </c>
      <c r="Y200" s="132">
        <v>4.0800000000000003E-3</v>
      </c>
      <c r="Z200" s="132">
        <v>7.6000000000000004E-4</v>
      </c>
    </row>
    <row r="201" spans="1:26">
      <c r="A201" t="s">
        <v>1213</v>
      </c>
      <c r="B201" t="s">
        <v>1243</v>
      </c>
      <c r="C201" t="s">
        <v>5015</v>
      </c>
      <c r="D201" t="s">
        <v>5016</v>
      </c>
      <c r="E201" t="s">
        <v>311</v>
      </c>
      <c r="F201" t="s">
        <v>5015</v>
      </c>
      <c r="G201" s="2">
        <v>74271</v>
      </c>
      <c r="H201" t="s">
        <v>314</v>
      </c>
      <c r="I201" t="s">
        <v>1004</v>
      </c>
      <c r="J201" t="s">
        <v>832</v>
      </c>
      <c r="K201" t="s">
        <v>205</v>
      </c>
      <c r="L201" t="s">
        <v>217</v>
      </c>
      <c r="M201" t="s">
        <v>233</v>
      </c>
      <c r="N201" t="s">
        <v>233</v>
      </c>
      <c r="O201" t="s">
        <v>339</v>
      </c>
      <c r="P201" s="141">
        <v>45495</v>
      </c>
      <c r="Q201" t="s">
        <v>1231</v>
      </c>
      <c r="R201" t="s">
        <v>885</v>
      </c>
      <c r="S201" t="s">
        <v>889</v>
      </c>
      <c r="T201" t="s">
        <v>4990</v>
      </c>
      <c r="U201" s="131">
        <v>4.5739999999999998</v>
      </c>
      <c r="V201" s="131">
        <v>449.13900000000001</v>
      </c>
      <c r="W201" s="131">
        <v>2054.4969999999998</v>
      </c>
      <c r="X201" s="142">
        <v>3.6499999999999998E-2</v>
      </c>
      <c r="Y201" s="132">
        <v>2.4199999999999998E-3</v>
      </c>
      <c r="Z201" s="132">
        <v>4.4999999999999999E-4</v>
      </c>
    </row>
    <row r="202" spans="1:26">
      <c r="A202" t="s">
        <v>1213</v>
      </c>
      <c r="B202" t="s">
        <v>1243</v>
      </c>
      <c r="D202" t="s">
        <v>5159</v>
      </c>
      <c r="E202" t="s">
        <v>311</v>
      </c>
      <c r="F202" t="s">
        <v>5160</v>
      </c>
      <c r="G202" s="2">
        <v>74193</v>
      </c>
      <c r="H202" t="s">
        <v>314</v>
      </c>
      <c r="I202" t="s">
        <v>1003</v>
      </c>
      <c r="J202" t="s">
        <v>836</v>
      </c>
      <c r="K202" t="s">
        <v>205</v>
      </c>
      <c r="L202" t="s">
        <v>224</v>
      </c>
      <c r="M202" t="s">
        <v>224</v>
      </c>
      <c r="N202" t="s">
        <v>224</v>
      </c>
      <c r="O202" t="s">
        <v>339</v>
      </c>
      <c r="P202" s="141">
        <v>43790</v>
      </c>
      <c r="Q202" t="s">
        <v>1215</v>
      </c>
      <c r="R202" t="s">
        <v>885</v>
      </c>
      <c r="S202" t="s">
        <v>889</v>
      </c>
      <c r="T202" t="s">
        <v>5161</v>
      </c>
      <c r="U202" s="131">
        <v>3.6469999999999998</v>
      </c>
      <c r="V202" s="131">
        <v>288.303</v>
      </c>
      <c r="W202" s="131">
        <v>1051.442</v>
      </c>
      <c r="X202" s="142">
        <v>1.0200000000000001E-2</v>
      </c>
      <c r="Y202" s="132">
        <v>1.24E-3</v>
      </c>
      <c r="Z202" s="132">
        <v>2.3000000000000001E-4</v>
      </c>
    </row>
    <row r="203" spans="1:26">
      <c r="A203" t="s">
        <v>1213</v>
      </c>
      <c r="B203" t="s">
        <v>1243</v>
      </c>
      <c r="C203" t="s">
        <v>5060</v>
      </c>
      <c r="D203" t="s">
        <v>5061</v>
      </c>
      <c r="E203" t="s">
        <v>310</v>
      </c>
      <c r="F203" t="s">
        <v>5062</v>
      </c>
      <c r="G203" s="2">
        <v>74187</v>
      </c>
      <c r="H203" t="s">
        <v>314</v>
      </c>
      <c r="I203" t="s">
        <v>1003</v>
      </c>
      <c r="J203" t="s">
        <v>836</v>
      </c>
      <c r="K203" t="s">
        <v>205</v>
      </c>
      <c r="L203" t="s">
        <v>204</v>
      </c>
      <c r="M203" t="s">
        <v>204</v>
      </c>
      <c r="N203" t="s">
        <v>303</v>
      </c>
      <c r="O203" t="s">
        <v>339</v>
      </c>
      <c r="P203" s="141">
        <v>43571</v>
      </c>
      <c r="Q203" t="s">
        <v>1215</v>
      </c>
      <c r="R203" t="s">
        <v>885</v>
      </c>
      <c r="S203" t="s">
        <v>889</v>
      </c>
      <c r="T203" t="s">
        <v>4934</v>
      </c>
      <c r="U203" s="131">
        <v>3.6469999999999998</v>
      </c>
      <c r="V203" s="131">
        <v>237.61699999999999</v>
      </c>
      <c r="W203" s="131">
        <v>866.59</v>
      </c>
      <c r="X203" s="142">
        <v>3.3300000000000003E-2</v>
      </c>
      <c r="Y203" s="132">
        <v>1.0200000000000001E-3</v>
      </c>
      <c r="Z203" s="132">
        <v>1.9000000000000001E-4</v>
      </c>
    </row>
    <row r="204" spans="1:26">
      <c r="A204" t="s">
        <v>1213</v>
      </c>
      <c r="B204" t="s">
        <v>1243</v>
      </c>
      <c r="D204" t="s">
        <v>5063</v>
      </c>
      <c r="E204" t="s">
        <v>311</v>
      </c>
      <c r="F204" t="s">
        <v>5064</v>
      </c>
      <c r="G204" s="2">
        <v>74188</v>
      </c>
      <c r="H204" t="s">
        <v>314</v>
      </c>
      <c r="I204" t="s">
        <v>1002</v>
      </c>
      <c r="J204" t="s">
        <v>569</v>
      </c>
      <c r="K204" t="s">
        <v>205</v>
      </c>
      <c r="L204" t="s">
        <v>224</v>
      </c>
      <c r="M204" t="s">
        <v>224</v>
      </c>
      <c r="N204" t="s">
        <v>224</v>
      </c>
      <c r="O204" t="s">
        <v>339</v>
      </c>
      <c r="P204" s="141">
        <v>43578</v>
      </c>
      <c r="Q204" t="s">
        <v>1215</v>
      </c>
      <c r="R204" t="s">
        <v>885</v>
      </c>
      <c r="S204" t="s">
        <v>889</v>
      </c>
      <c r="T204" t="s">
        <v>5065</v>
      </c>
      <c r="U204" s="131">
        <v>3.6469999999999998</v>
      </c>
      <c r="V204" s="131">
        <v>188.86099999999999</v>
      </c>
      <c r="W204" s="131">
        <v>688.77800000000002</v>
      </c>
      <c r="X204" s="142">
        <v>1.7999999999999999E-2</v>
      </c>
      <c r="Y204" s="132">
        <v>8.0999999999999996E-4</v>
      </c>
      <c r="Z204" s="132">
        <v>1.4999999999999999E-4</v>
      </c>
    </row>
    <row r="205" spans="1:26">
      <c r="A205" t="s">
        <v>1213</v>
      </c>
      <c r="B205" t="s">
        <v>1247</v>
      </c>
      <c r="D205" t="s">
        <v>5169</v>
      </c>
      <c r="E205" t="s">
        <v>309</v>
      </c>
      <c r="F205" t="s">
        <v>5170</v>
      </c>
      <c r="G205" s="2">
        <v>74201</v>
      </c>
      <c r="H205" t="s">
        <v>314</v>
      </c>
      <c r="I205" t="s">
        <v>1003</v>
      </c>
      <c r="J205" t="s">
        <v>836</v>
      </c>
      <c r="K205" t="s">
        <v>204</v>
      </c>
      <c r="L205" t="s">
        <v>204</v>
      </c>
      <c r="M205" t="s">
        <v>204</v>
      </c>
      <c r="N205" t="s">
        <v>204</v>
      </c>
      <c r="O205" t="s">
        <v>339</v>
      </c>
      <c r="P205" s="141">
        <v>43858</v>
      </c>
      <c r="Q205" t="s">
        <v>1212</v>
      </c>
      <c r="R205" t="s">
        <v>885</v>
      </c>
      <c r="S205" t="s">
        <v>889</v>
      </c>
      <c r="T205" t="s">
        <v>4951</v>
      </c>
      <c r="U205" s="131">
        <v>1</v>
      </c>
      <c r="V205" s="131">
        <v>1201.433</v>
      </c>
      <c r="W205" s="131">
        <v>1201.433</v>
      </c>
      <c r="X205" s="142">
        <v>2.2400000000000003E-2</v>
      </c>
      <c r="Y205" s="132">
        <v>1</v>
      </c>
      <c r="Z205" s="132">
        <v>4.0600000000000002E-3</v>
      </c>
    </row>
    <row r="206" spans="1:26">
      <c r="A206" t="s">
        <v>1213</v>
      </c>
      <c r="B206" t="s">
        <v>1250</v>
      </c>
      <c r="D206" t="s">
        <v>5169</v>
      </c>
      <c r="E206" t="s">
        <v>309</v>
      </c>
      <c r="F206" t="s">
        <v>5170</v>
      </c>
      <c r="G206" s="2">
        <v>74201</v>
      </c>
      <c r="H206" t="s">
        <v>314</v>
      </c>
      <c r="I206" t="s">
        <v>1003</v>
      </c>
      <c r="J206" t="s">
        <v>836</v>
      </c>
      <c r="K206" t="s">
        <v>204</v>
      </c>
      <c r="L206" t="s">
        <v>204</v>
      </c>
      <c r="M206" t="s">
        <v>204</v>
      </c>
      <c r="N206" t="s">
        <v>204</v>
      </c>
      <c r="O206" t="s">
        <v>339</v>
      </c>
      <c r="P206" s="141">
        <v>43858</v>
      </c>
      <c r="Q206" t="s">
        <v>1212</v>
      </c>
      <c r="R206" t="s">
        <v>885</v>
      </c>
      <c r="S206" t="s">
        <v>889</v>
      </c>
      <c r="T206" t="s">
        <v>4951</v>
      </c>
      <c r="U206" s="131">
        <v>1</v>
      </c>
      <c r="V206" s="131">
        <v>12147.82</v>
      </c>
      <c r="W206" s="131">
        <v>12147.82</v>
      </c>
      <c r="X206" s="142">
        <v>2.2400000000000003E-2</v>
      </c>
      <c r="Y206" s="132">
        <v>1</v>
      </c>
      <c r="Z206" s="132">
        <v>3.4099999999999998E-3</v>
      </c>
    </row>
    <row r="207" spans="1:26">
      <c r="A207" t="s">
        <v>1213</v>
      </c>
      <c r="B207" t="s">
        <v>1251</v>
      </c>
      <c r="C207" t="s">
        <v>5066</v>
      </c>
      <c r="D207" t="s">
        <v>5067</v>
      </c>
      <c r="E207" t="s">
        <v>309</v>
      </c>
      <c r="F207" t="s">
        <v>5068</v>
      </c>
      <c r="G207" s="2" t="s">
        <v>5069</v>
      </c>
      <c r="H207" t="s">
        <v>321</v>
      </c>
      <c r="I207" t="s">
        <v>1002</v>
      </c>
      <c r="J207" t="s">
        <v>569</v>
      </c>
      <c r="K207" t="s">
        <v>204</v>
      </c>
      <c r="L207" t="s">
        <v>217</v>
      </c>
      <c r="M207" t="s">
        <v>204</v>
      </c>
      <c r="N207" t="s">
        <v>204</v>
      </c>
      <c r="O207" t="s">
        <v>339</v>
      </c>
      <c r="P207" s="141">
        <v>45565</v>
      </c>
      <c r="Q207" t="s">
        <v>1212</v>
      </c>
      <c r="R207" t="s">
        <v>885</v>
      </c>
      <c r="S207" t="s">
        <v>889</v>
      </c>
      <c r="T207" t="s">
        <v>4934</v>
      </c>
      <c r="U207" s="131">
        <v>1</v>
      </c>
      <c r="V207" s="131">
        <v>653.39300000000003</v>
      </c>
      <c r="W207" s="131">
        <v>653.39300000000003</v>
      </c>
      <c r="X207" s="142">
        <v>1.6E-2</v>
      </c>
      <c r="Y207" s="132">
        <v>9.5099999999999994E-3</v>
      </c>
      <c r="Z207" s="132">
        <v>2.15E-3</v>
      </c>
    </row>
    <row r="208" spans="1:26">
      <c r="A208" t="s">
        <v>1213</v>
      </c>
      <c r="B208" t="s">
        <v>1251</v>
      </c>
      <c r="C208" t="s">
        <v>5070</v>
      </c>
      <c r="D208" t="s">
        <v>5071</v>
      </c>
      <c r="E208" t="s">
        <v>309</v>
      </c>
      <c r="F208" t="s">
        <v>5072</v>
      </c>
      <c r="G208" s="2">
        <v>74196</v>
      </c>
      <c r="H208" t="s">
        <v>314</v>
      </c>
      <c r="I208" t="s">
        <v>1005</v>
      </c>
      <c r="J208" t="s">
        <v>826</v>
      </c>
      <c r="K208" t="s">
        <v>204</v>
      </c>
      <c r="L208" t="s">
        <v>204</v>
      </c>
      <c r="M208" t="s">
        <v>204</v>
      </c>
      <c r="N208" t="s">
        <v>204</v>
      </c>
      <c r="O208" t="s">
        <v>339</v>
      </c>
      <c r="P208" s="141">
        <v>43831</v>
      </c>
      <c r="Q208" t="s">
        <v>1212</v>
      </c>
      <c r="R208" t="s">
        <v>885</v>
      </c>
      <c r="S208" t="s">
        <v>889</v>
      </c>
      <c r="T208" t="s">
        <v>4951</v>
      </c>
      <c r="U208" s="131">
        <v>1</v>
      </c>
      <c r="V208" s="131">
        <v>8916.5499999999993</v>
      </c>
      <c r="W208" s="131">
        <v>8916.5499999999993</v>
      </c>
      <c r="X208" s="142">
        <v>0.14119999999999999</v>
      </c>
      <c r="Y208" s="132">
        <v>0.12984999999999999</v>
      </c>
      <c r="Z208" s="132">
        <v>2.9309999999999999E-2</v>
      </c>
    </row>
    <row r="209" spans="1:26">
      <c r="A209" t="s">
        <v>1213</v>
      </c>
      <c r="B209" t="s">
        <v>1251</v>
      </c>
      <c r="C209" t="s">
        <v>5017</v>
      </c>
      <c r="D209" t="s">
        <v>5018</v>
      </c>
      <c r="E209" t="s">
        <v>310</v>
      </c>
      <c r="F209" t="s">
        <v>5019</v>
      </c>
      <c r="G209" s="2">
        <v>74186</v>
      </c>
      <c r="H209" t="s">
        <v>314</v>
      </c>
      <c r="I209" t="s">
        <v>1004</v>
      </c>
      <c r="J209" t="s">
        <v>833</v>
      </c>
      <c r="K209" t="s">
        <v>204</v>
      </c>
      <c r="L209" t="s">
        <v>204</v>
      </c>
      <c r="M209" t="s">
        <v>204</v>
      </c>
      <c r="N209" t="s">
        <v>204</v>
      </c>
      <c r="O209" t="s">
        <v>339</v>
      </c>
      <c r="P209" s="141">
        <v>43542</v>
      </c>
      <c r="Q209" t="s">
        <v>1212</v>
      </c>
      <c r="R209" t="s">
        <v>885</v>
      </c>
      <c r="S209" t="s">
        <v>889</v>
      </c>
      <c r="T209" t="s">
        <v>5020</v>
      </c>
      <c r="U209" s="131">
        <v>1</v>
      </c>
      <c r="V209" s="131">
        <v>5193.8980000000001</v>
      </c>
      <c r="W209" s="131">
        <v>5193.8980000000001</v>
      </c>
      <c r="X209" s="142">
        <v>7.8700000000000006E-2</v>
      </c>
      <c r="Y209" s="132">
        <v>7.5639999999999999E-2</v>
      </c>
      <c r="Z209" s="132">
        <v>1.7080000000000001E-2</v>
      </c>
    </row>
    <row r="210" spans="1:26">
      <c r="A210" t="s">
        <v>1213</v>
      </c>
      <c r="B210" t="s">
        <v>1251</v>
      </c>
      <c r="C210" t="s">
        <v>5021</v>
      </c>
      <c r="D210" t="s">
        <v>5022</v>
      </c>
      <c r="E210" t="s">
        <v>309</v>
      </c>
      <c r="F210" t="s">
        <v>5023</v>
      </c>
      <c r="G210" s="2">
        <v>74185</v>
      </c>
      <c r="H210" t="s">
        <v>314</v>
      </c>
      <c r="I210" t="s">
        <v>1001</v>
      </c>
      <c r="J210" t="s">
        <v>831</v>
      </c>
      <c r="K210" t="s">
        <v>204</v>
      </c>
      <c r="L210" t="s">
        <v>204</v>
      </c>
      <c r="M210" t="s">
        <v>204</v>
      </c>
      <c r="N210" t="s">
        <v>204</v>
      </c>
      <c r="O210" t="s">
        <v>339</v>
      </c>
      <c r="P210" s="141">
        <v>43524</v>
      </c>
      <c r="Q210" t="s">
        <v>1212</v>
      </c>
      <c r="R210" t="s">
        <v>885</v>
      </c>
      <c r="S210" t="s">
        <v>889</v>
      </c>
      <c r="T210" t="s">
        <v>4900</v>
      </c>
      <c r="U210" s="131">
        <v>1</v>
      </c>
      <c r="V210" s="131">
        <v>4129.4189999999999</v>
      </c>
      <c r="W210" s="131">
        <v>4129.4189999999999</v>
      </c>
      <c r="X210" s="142">
        <v>0.1298</v>
      </c>
      <c r="Y210" s="132">
        <v>6.0130000000000003E-2</v>
      </c>
      <c r="Z210" s="132">
        <v>1.358E-2</v>
      </c>
    </row>
    <row r="211" spans="1:26">
      <c r="A211" t="s">
        <v>1213</v>
      </c>
      <c r="B211" t="s">
        <v>1251</v>
      </c>
      <c r="C211" t="s">
        <v>5017</v>
      </c>
      <c r="D211" t="s">
        <v>5018</v>
      </c>
      <c r="E211" t="s">
        <v>310</v>
      </c>
      <c r="F211" t="s">
        <v>5077</v>
      </c>
      <c r="G211" s="2">
        <v>74204</v>
      </c>
      <c r="H211" t="s">
        <v>314</v>
      </c>
      <c r="I211" t="s">
        <v>1004</v>
      </c>
      <c r="J211" t="s">
        <v>833</v>
      </c>
      <c r="K211" t="s">
        <v>204</v>
      </c>
      <c r="L211" t="s">
        <v>204</v>
      </c>
      <c r="M211" t="s">
        <v>204</v>
      </c>
      <c r="N211" t="s">
        <v>204</v>
      </c>
      <c r="O211" t="s">
        <v>339</v>
      </c>
      <c r="P211" s="141">
        <v>44084</v>
      </c>
      <c r="Q211" t="s">
        <v>1212</v>
      </c>
      <c r="R211" t="s">
        <v>885</v>
      </c>
      <c r="S211" t="s">
        <v>889</v>
      </c>
      <c r="T211" t="s">
        <v>4734</v>
      </c>
      <c r="U211" s="131">
        <v>1</v>
      </c>
      <c r="V211" s="131">
        <v>2901.1329999999998</v>
      </c>
      <c r="W211" s="131">
        <v>2901.1329999999998</v>
      </c>
      <c r="X211" s="142">
        <v>7.8700000000000006E-2</v>
      </c>
      <c r="Y211" s="132">
        <v>4.2250000000000003E-2</v>
      </c>
      <c r="Z211" s="132">
        <v>9.5399999999999999E-3</v>
      </c>
    </row>
    <row r="212" spans="1:26">
      <c r="A212" t="s">
        <v>1213</v>
      </c>
      <c r="B212" t="s">
        <v>1251</v>
      </c>
      <c r="C212" t="s">
        <v>5024</v>
      </c>
      <c r="D212" t="s">
        <v>2176</v>
      </c>
      <c r="E212" t="s">
        <v>309</v>
      </c>
      <c r="F212" t="s">
        <v>5025</v>
      </c>
      <c r="G212" s="2">
        <v>74190</v>
      </c>
      <c r="H212" t="s">
        <v>314</v>
      </c>
      <c r="I212" t="s">
        <v>1005</v>
      </c>
      <c r="J212" t="s">
        <v>569</v>
      </c>
      <c r="K212" t="s">
        <v>204</v>
      </c>
      <c r="L212" t="s">
        <v>204</v>
      </c>
      <c r="M212" t="s">
        <v>204</v>
      </c>
      <c r="N212" t="s">
        <v>224</v>
      </c>
      <c r="O212" t="s">
        <v>339</v>
      </c>
      <c r="P212" s="141">
        <v>43691</v>
      </c>
      <c r="Q212" t="s">
        <v>1215</v>
      </c>
      <c r="R212" t="s">
        <v>885</v>
      </c>
      <c r="S212" t="s">
        <v>889</v>
      </c>
      <c r="T212" t="s">
        <v>5026</v>
      </c>
      <c r="U212" s="131">
        <v>3.6469999999999998</v>
      </c>
      <c r="V212" s="131">
        <v>601.49099999999999</v>
      </c>
      <c r="W212" s="131">
        <v>2193.6390000000001</v>
      </c>
      <c r="X212" s="142">
        <v>0.19874</v>
      </c>
      <c r="Y212" s="132">
        <v>3.1940000000000003E-2</v>
      </c>
      <c r="Z212" s="132">
        <v>7.2100000000000003E-3</v>
      </c>
    </row>
    <row r="213" spans="1:26">
      <c r="A213" t="s">
        <v>1213</v>
      </c>
      <c r="B213" t="s">
        <v>1251</v>
      </c>
      <c r="C213" t="s">
        <v>5021</v>
      </c>
      <c r="D213" t="s">
        <v>5027</v>
      </c>
      <c r="E213" t="s">
        <v>309</v>
      </c>
      <c r="F213" t="s">
        <v>5028</v>
      </c>
      <c r="G213" s="2">
        <v>74202</v>
      </c>
      <c r="H213" t="s">
        <v>314</v>
      </c>
      <c r="I213" t="s">
        <v>1001</v>
      </c>
      <c r="J213" t="s">
        <v>831</v>
      </c>
      <c r="K213" t="s">
        <v>204</v>
      </c>
      <c r="L213" t="s">
        <v>204</v>
      </c>
      <c r="M213" t="s">
        <v>204</v>
      </c>
      <c r="N213" t="s">
        <v>204</v>
      </c>
      <c r="O213" t="s">
        <v>339</v>
      </c>
      <c r="P213" s="141">
        <v>43913</v>
      </c>
      <c r="Q213" t="s">
        <v>1212</v>
      </c>
      <c r="R213" t="s">
        <v>885</v>
      </c>
      <c r="S213" t="s">
        <v>889</v>
      </c>
      <c r="T213" t="s">
        <v>4900</v>
      </c>
      <c r="U213" s="131">
        <v>1</v>
      </c>
      <c r="V213" s="131">
        <v>2064.25</v>
      </c>
      <c r="W213" s="131">
        <v>2064.25</v>
      </c>
      <c r="X213" s="142">
        <v>0.1036</v>
      </c>
      <c r="Y213" s="132">
        <v>3.006E-2</v>
      </c>
      <c r="Z213" s="132">
        <v>6.79E-3</v>
      </c>
    </row>
    <row r="214" spans="1:26">
      <c r="A214" t="s">
        <v>1213</v>
      </c>
      <c r="B214" t="s">
        <v>1251</v>
      </c>
      <c r="D214" t="s">
        <v>5085</v>
      </c>
      <c r="E214" t="s">
        <v>309</v>
      </c>
      <c r="F214" t="s">
        <v>5086</v>
      </c>
      <c r="G214" s="2">
        <v>74249</v>
      </c>
      <c r="H214" t="s">
        <v>314</v>
      </c>
      <c r="I214" t="s">
        <v>1005</v>
      </c>
      <c r="J214" t="s">
        <v>832</v>
      </c>
      <c r="K214" t="s">
        <v>204</v>
      </c>
      <c r="L214" t="s">
        <v>204</v>
      </c>
      <c r="M214" t="s">
        <v>204</v>
      </c>
      <c r="N214" t="s">
        <v>204</v>
      </c>
      <c r="O214" t="s">
        <v>339</v>
      </c>
      <c r="P214" s="141">
        <v>45006</v>
      </c>
      <c r="Q214" t="s">
        <v>1212</v>
      </c>
      <c r="R214" t="s">
        <v>885</v>
      </c>
      <c r="S214" t="s">
        <v>889</v>
      </c>
      <c r="T214" t="s">
        <v>4739</v>
      </c>
      <c r="U214" s="131">
        <v>1</v>
      </c>
      <c r="V214" s="131">
        <v>1978.1790000000001</v>
      </c>
      <c r="W214" s="131">
        <v>1978.1790000000001</v>
      </c>
      <c r="X214" s="142">
        <v>0.19600000000000001</v>
      </c>
      <c r="Y214" s="132">
        <v>2.8809999999999999E-2</v>
      </c>
      <c r="Z214" s="132">
        <v>6.4999999999999997E-3</v>
      </c>
    </row>
    <row r="215" spans="1:26">
      <c r="A215" t="s">
        <v>1213</v>
      </c>
      <c r="B215" t="s">
        <v>1251</v>
      </c>
      <c r="C215" t="s">
        <v>5029</v>
      </c>
      <c r="D215" t="s">
        <v>5030</v>
      </c>
      <c r="E215" t="s">
        <v>309</v>
      </c>
      <c r="F215" t="s">
        <v>5031</v>
      </c>
      <c r="G215" s="2">
        <v>74176</v>
      </c>
      <c r="H215" t="s">
        <v>314</v>
      </c>
      <c r="I215" t="s">
        <v>1002</v>
      </c>
      <c r="J215" t="s">
        <v>569</v>
      </c>
      <c r="K215" t="s">
        <v>204</v>
      </c>
      <c r="L215" t="s">
        <v>204</v>
      </c>
      <c r="M215" t="s">
        <v>204</v>
      </c>
      <c r="N215" t="s">
        <v>204</v>
      </c>
      <c r="O215" t="s">
        <v>339</v>
      </c>
      <c r="P215" s="141">
        <v>43306</v>
      </c>
      <c r="Q215" t="s">
        <v>1212</v>
      </c>
      <c r="R215" t="s">
        <v>885</v>
      </c>
      <c r="S215" t="s">
        <v>889</v>
      </c>
      <c r="T215" t="s">
        <v>5032</v>
      </c>
      <c r="U215" s="131">
        <v>1</v>
      </c>
      <c r="V215" s="131">
        <v>1654.3579999999999</v>
      </c>
      <c r="W215" s="131">
        <v>1654.3579999999999</v>
      </c>
      <c r="X215" s="142">
        <v>1.7899999999999999E-2</v>
      </c>
      <c r="Y215" s="132">
        <v>2.409E-2</v>
      </c>
      <c r="Z215" s="132">
        <v>5.4400000000000004E-3</v>
      </c>
    </row>
    <row r="216" spans="1:26">
      <c r="A216" t="s">
        <v>1213</v>
      </c>
      <c r="B216" t="s">
        <v>1251</v>
      </c>
      <c r="C216" t="s">
        <v>5078</v>
      </c>
      <c r="D216" t="s">
        <v>5079</v>
      </c>
      <c r="E216" t="s">
        <v>309</v>
      </c>
      <c r="F216" t="s">
        <v>5080</v>
      </c>
      <c r="G216" s="2">
        <v>74217</v>
      </c>
      <c r="H216" t="s">
        <v>314</v>
      </c>
      <c r="I216" t="s">
        <v>1003</v>
      </c>
      <c r="J216" t="s">
        <v>836</v>
      </c>
      <c r="K216" t="s">
        <v>204</v>
      </c>
      <c r="L216" t="s">
        <v>204</v>
      </c>
      <c r="M216" t="s">
        <v>204</v>
      </c>
      <c r="N216" t="s">
        <v>204</v>
      </c>
      <c r="O216" t="s">
        <v>339</v>
      </c>
      <c r="P216" s="141">
        <v>44370</v>
      </c>
      <c r="Q216" t="s">
        <v>1212</v>
      </c>
      <c r="R216" t="s">
        <v>885</v>
      </c>
      <c r="S216" t="s">
        <v>889</v>
      </c>
      <c r="T216" t="s">
        <v>4934</v>
      </c>
      <c r="U216" s="131">
        <v>1</v>
      </c>
      <c r="V216" s="131">
        <v>1565.4580000000001</v>
      </c>
      <c r="W216" s="131">
        <v>1565.4580000000001</v>
      </c>
      <c r="X216" s="142">
        <v>0.15770000000000001</v>
      </c>
      <c r="Y216" s="132">
        <v>2.2800000000000001E-2</v>
      </c>
      <c r="Z216" s="132">
        <v>5.1500000000000001E-3</v>
      </c>
    </row>
    <row r="217" spans="1:26">
      <c r="A217" t="s">
        <v>1213</v>
      </c>
      <c r="B217" t="s">
        <v>1251</v>
      </c>
      <c r="C217" t="s">
        <v>5081</v>
      </c>
      <c r="D217" t="s">
        <v>5082</v>
      </c>
      <c r="E217" t="s">
        <v>309</v>
      </c>
      <c r="F217" t="s">
        <v>5083</v>
      </c>
      <c r="G217" s="2">
        <v>74231</v>
      </c>
      <c r="H217" t="s">
        <v>314</v>
      </c>
      <c r="I217" t="s">
        <v>1003</v>
      </c>
      <c r="J217" t="s">
        <v>836</v>
      </c>
      <c r="K217" t="s">
        <v>204</v>
      </c>
      <c r="L217" t="s">
        <v>204</v>
      </c>
      <c r="M217" t="s">
        <v>204</v>
      </c>
      <c r="N217" t="s">
        <v>204</v>
      </c>
      <c r="O217" t="s">
        <v>339</v>
      </c>
      <c r="P217" s="141">
        <v>44591</v>
      </c>
      <c r="Q217" t="s">
        <v>1212</v>
      </c>
      <c r="R217" t="s">
        <v>885</v>
      </c>
      <c r="S217" t="s">
        <v>889</v>
      </c>
      <c r="T217" t="s">
        <v>5084</v>
      </c>
      <c r="U217" s="131">
        <v>1</v>
      </c>
      <c r="V217" s="131">
        <v>1375.655</v>
      </c>
      <c r="W217" s="131">
        <v>1375.655</v>
      </c>
      <c r="X217" s="142">
        <v>5.2600000000000001E-2</v>
      </c>
      <c r="Y217" s="132">
        <v>2.0029999999999999E-2</v>
      </c>
      <c r="Z217" s="132">
        <v>4.5199999999999997E-3</v>
      </c>
    </row>
    <row r="218" spans="1:26">
      <c r="A218" t="s">
        <v>1213</v>
      </c>
      <c r="B218" t="s">
        <v>1251</v>
      </c>
      <c r="C218" t="s">
        <v>5087</v>
      </c>
      <c r="D218" t="s">
        <v>5088</v>
      </c>
      <c r="E218" t="s">
        <v>310</v>
      </c>
      <c r="F218" t="s">
        <v>5089</v>
      </c>
      <c r="G218" s="2">
        <v>74238</v>
      </c>
      <c r="H218" t="s">
        <v>314</v>
      </c>
      <c r="I218" t="s">
        <v>1004</v>
      </c>
      <c r="J218" t="s">
        <v>833</v>
      </c>
      <c r="K218" t="s">
        <v>204</v>
      </c>
      <c r="L218" t="s">
        <v>204</v>
      </c>
      <c r="M218" t="s">
        <v>204</v>
      </c>
      <c r="N218" t="s">
        <v>204</v>
      </c>
      <c r="O218" t="s">
        <v>339</v>
      </c>
      <c r="P218" s="141">
        <v>44721</v>
      </c>
      <c r="Q218" t="s">
        <v>1212</v>
      </c>
      <c r="R218" t="s">
        <v>885</v>
      </c>
      <c r="S218" t="s">
        <v>889</v>
      </c>
      <c r="T218" t="s">
        <v>4780</v>
      </c>
      <c r="U218" s="131">
        <v>1</v>
      </c>
      <c r="V218" s="131">
        <v>1215.673</v>
      </c>
      <c r="W218" s="131">
        <v>1215.673</v>
      </c>
      <c r="X218" s="142">
        <v>1.89E-2</v>
      </c>
      <c r="Y218" s="132">
        <v>1.77E-2</v>
      </c>
      <c r="Z218" s="132">
        <v>4.0000000000000001E-3</v>
      </c>
    </row>
    <row r="219" spans="1:26">
      <c r="A219" t="s">
        <v>1213</v>
      </c>
      <c r="B219" t="s">
        <v>1251</v>
      </c>
      <c r="C219" t="s">
        <v>5100</v>
      </c>
      <c r="D219" t="s">
        <v>5101</v>
      </c>
      <c r="E219" t="s">
        <v>309</v>
      </c>
      <c r="F219" t="s">
        <v>5102</v>
      </c>
      <c r="G219" s="2">
        <v>74221</v>
      </c>
      <c r="H219" t="s">
        <v>314</v>
      </c>
      <c r="I219" t="s">
        <v>1000</v>
      </c>
      <c r="J219" t="s">
        <v>844</v>
      </c>
      <c r="K219" t="s">
        <v>204</v>
      </c>
      <c r="L219" t="s">
        <v>204</v>
      </c>
      <c r="M219" t="s">
        <v>204</v>
      </c>
      <c r="N219" t="s">
        <v>296</v>
      </c>
      <c r="O219" t="s">
        <v>339</v>
      </c>
      <c r="P219" s="141">
        <v>44409</v>
      </c>
      <c r="Q219" t="s">
        <v>1215</v>
      </c>
      <c r="R219" t="s">
        <v>885</v>
      </c>
      <c r="S219" t="s">
        <v>889</v>
      </c>
      <c r="T219" t="s">
        <v>5103</v>
      </c>
      <c r="U219" s="131">
        <v>3.6469999999999998</v>
      </c>
      <c r="V219" s="131">
        <v>292.64800000000002</v>
      </c>
      <c r="W219" s="131">
        <v>1067.288</v>
      </c>
      <c r="X219" s="142">
        <v>7.5700000000000003E-2</v>
      </c>
      <c r="Y219" s="132">
        <v>1.554E-2</v>
      </c>
      <c r="Z219" s="132">
        <v>3.5100000000000001E-3</v>
      </c>
    </row>
    <row r="220" spans="1:26">
      <c r="A220" t="s">
        <v>1213</v>
      </c>
      <c r="B220" t="s">
        <v>1251</v>
      </c>
      <c r="C220" t="s">
        <v>5097</v>
      </c>
      <c r="D220" t="s">
        <v>5098</v>
      </c>
      <c r="E220" t="s">
        <v>309</v>
      </c>
      <c r="F220" t="s">
        <v>5099</v>
      </c>
      <c r="G220" s="2">
        <v>74228</v>
      </c>
      <c r="H220" t="s">
        <v>314</v>
      </c>
      <c r="I220" t="s">
        <v>1000</v>
      </c>
      <c r="J220" t="s">
        <v>844</v>
      </c>
      <c r="K220" t="s">
        <v>204</v>
      </c>
      <c r="L220" t="s">
        <v>204</v>
      </c>
      <c r="M220" t="s">
        <v>204</v>
      </c>
      <c r="N220" t="s">
        <v>204</v>
      </c>
      <c r="O220" t="s">
        <v>339</v>
      </c>
      <c r="P220" s="141">
        <v>44560</v>
      </c>
      <c r="Q220" t="s">
        <v>1215</v>
      </c>
      <c r="R220" t="s">
        <v>885</v>
      </c>
      <c r="S220" t="s">
        <v>889</v>
      </c>
      <c r="T220" t="s">
        <v>4923</v>
      </c>
      <c r="U220" s="131">
        <v>3.6469999999999998</v>
      </c>
      <c r="V220" s="131">
        <v>292.19499999999999</v>
      </c>
      <c r="W220" s="131">
        <v>1065.635</v>
      </c>
      <c r="X220" s="142">
        <v>5.9191354936875676E-2</v>
      </c>
      <c r="Y220" s="132">
        <v>1.5520000000000001E-2</v>
      </c>
      <c r="Z220" s="132">
        <v>3.5000000000000001E-3</v>
      </c>
    </row>
    <row r="221" spans="1:26">
      <c r="A221" t="s">
        <v>1213</v>
      </c>
      <c r="B221" t="s">
        <v>1251</v>
      </c>
      <c r="C221" t="s">
        <v>5090</v>
      </c>
      <c r="D221" t="s">
        <v>5091</v>
      </c>
      <c r="E221" t="s">
        <v>309</v>
      </c>
      <c r="F221" t="s">
        <v>5092</v>
      </c>
      <c r="G221" s="2">
        <v>74241</v>
      </c>
      <c r="H221" t="s">
        <v>314</v>
      </c>
      <c r="I221" t="s">
        <v>1003</v>
      </c>
      <c r="J221" t="s">
        <v>837</v>
      </c>
      <c r="K221" t="s">
        <v>204</v>
      </c>
      <c r="L221" t="s">
        <v>204</v>
      </c>
      <c r="M221" t="s">
        <v>204</v>
      </c>
      <c r="N221" t="s">
        <v>204</v>
      </c>
      <c r="O221" t="s">
        <v>339</v>
      </c>
      <c r="P221" s="141">
        <v>44752</v>
      </c>
      <c r="Q221" t="s">
        <v>1212</v>
      </c>
      <c r="R221" t="s">
        <v>885</v>
      </c>
      <c r="S221" t="s">
        <v>889</v>
      </c>
      <c r="T221" t="s">
        <v>5093</v>
      </c>
      <c r="U221" s="131">
        <v>1</v>
      </c>
      <c r="V221" s="131">
        <v>857.22</v>
      </c>
      <c r="W221" s="131">
        <v>857.22</v>
      </c>
      <c r="X221" s="142">
        <v>5.8299999999999998E-2</v>
      </c>
      <c r="Y221" s="132">
        <v>1.248E-2</v>
      </c>
      <c r="Z221" s="132">
        <v>2.82E-3</v>
      </c>
    </row>
    <row r="222" spans="1:26">
      <c r="A222" t="s">
        <v>1213</v>
      </c>
      <c r="B222" t="s">
        <v>1251</v>
      </c>
      <c r="C222" t="s">
        <v>5033</v>
      </c>
      <c r="D222" t="s">
        <v>5034</v>
      </c>
      <c r="E222" t="s">
        <v>309</v>
      </c>
      <c r="F222" t="s">
        <v>5035</v>
      </c>
      <c r="G222" s="2">
        <v>74177</v>
      </c>
      <c r="H222" t="s">
        <v>314</v>
      </c>
      <c r="I222" t="s">
        <v>1002</v>
      </c>
      <c r="J222" t="s">
        <v>569</v>
      </c>
      <c r="K222" t="s">
        <v>204</v>
      </c>
      <c r="L222" t="s">
        <v>204</v>
      </c>
      <c r="M222" t="s">
        <v>204</v>
      </c>
      <c r="N222" t="s">
        <v>204</v>
      </c>
      <c r="O222" t="s">
        <v>339</v>
      </c>
      <c r="P222" s="141">
        <v>43312</v>
      </c>
      <c r="Q222" t="s">
        <v>1212</v>
      </c>
      <c r="R222" t="s">
        <v>885</v>
      </c>
      <c r="S222" t="s">
        <v>889</v>
      </c>
      <c r="T222" t="s">
        <v>5036</v>
      </c>
      <c r="U222" s="131">
        <v>1</v>
      </c>
      <c r="V222" s="131">
        <v>828.09</v>
      </c>
      <c r="W222" s="131">
        <v>828.09</v>
      </c>
      <c r="X222" s="142">
        <v>2.9600000000000001E-2</v>
      </c>
      <c r="Y222" s="132">
        <v>1.206E-2</v>
      </c>
      <c r="Z222" s="132">
        <v>2.7200000000000002E-3</v>
      </c>
    </row>
    <row r="223" spans="1:26">
      <c r="A223" t="s">
        <v>1213</v>
      </c>
      <c r="B223" t="s">
        <v>1251</v>
      </c>
      <c r="C223" t="s">
        <v>5104</v>
      </c>
      <c r="D223" t="s">
        <v>5105</v>
      </c>
      <c r="E223" t="s">
        <v>309</v>
      </c>
      <c r="F223" t="s">
        <v>5106</v>
      </c>
      <c r="G223" s="2">
        <v>74233</v>
      </c>
      <c r="H223" t="s">
        <v>314</v>
      </c>
      <c r="I223" t="s">
        <v>1002</v>
      </c>
      <c r="J223" t="s">
        <v>569</v>
      </c>
      <c r="K223" t="s">
        <v>204</v>
      </c>
      <c r="L223" t="s">
        <v>204</v>
      </c>
      <c r="M223" t="s">
        <v>204</v>
      </c>
      <c r="N223" t="s">
        <v>224</v>
      </c>
      <c r="O223" t="s">
        <v>339</v>
      </c>
      <c r="P223" s="141">
        <v>44622</v>
      </c>
      <c r="Q223" t="s">
        <v>1212</v>
      </c>
      <c r="R223" t="s">
        <v>885</v>
      </c>
      <c r="S223" t="s">
        <v>889</v>
      </c>
      <c r="T223" t="s">
        <v>5107</v>
      </c>
      <c r="U223" s="131">
        <v>1</v>
      </c>
      <c r="V223" s="131">
        <v>806.32500000000005</v>
      </c>
      <c r="W223" s="131">
        <v>806.32500000000005</v>
      </c>
      <c r="X223" s="142">
        <v>0.14000000000000001</v>
      </c>
      <c r="Y223" s="132">
        <v>1.174E-2</v>
      </c>
      <c r="Z223" s="132">
        <v>2.65E-3</v>
      </c>
    </row>
    <row r="224" spans="1:26">
      <c r="A224" t="s">
        <v>1213</v>
      </c>
      <c r="B224" t="s">
        <v>1251</v>
      </c>
      <c r="C224" t="s">
        <v>5037</v>
      </c>
      <c r="D224" t="s">
        <v>5038</v>
      </c>
      <c r="E224" t="s">
        <v>309</v>
      </c>
      <c r="F224" t="s">
        <v>5039</v>
      </c>
      <c r="G224" s="2">
        <v>74173</v>
      </c>
      <c r="H224" t="s">
        <v>314</v>
      </c>
      <c r="I224" t="s">
        <v>1000</v>
      </c>
      <c r="J224" t="s">
        <v>845</v>
      </c>
      <c r="K224" t="s">
        <v>204</v>
      </c>
      <c r="L224" t="s">
        <v>204</v>
      </c>
      <c r="M224" t="s">
        <v>204</v>
      </c>
      <c r="N224" t="s">
        <v>204</v>
      </c>
      <c r="O224" t="s">
        <v>339</v>
      </c>
      <c r="P224" s="141">
        <v>43157</v>
      </c>
      <c r="Q224" t="s">
        <v>1215</v>
      </c>
      <c r="R224" t="s">
        <v>885</v>
      </c>
      <c r="S224" t="s">
        <v>889</v>
      </c>
      <c r="T224" t="s">
        <v>5040</v>
      </c>
      <c r="U224" s="131">
        <v>3.6469999999999998</v>
      </c>
      <c r="V224" s="131">
        <v>178.28100000000001</v>
      </c>
      <c r="W224" s="131">
        <v>650.19200000000001</v>
      </c>
      <c r="X224" s="142">
        <v>0.10349999999999999</v>
      </c>
      <c r="Y224" s="132">
        <v>9.4699999999999993E-3</v>
      </c>
      <c r="Z224" s="132">
        <v>2.14E-3</v>
      </c>
    </row>
    <row r="225" spans="1:26">
      <c r="A225" t="s">
        <v>1213</v>
      </c>
      <c r="B225" t="s">
        <v>1251</v>
      </c>
      <c r="C225" t="s">
        <v>5122</v>
      </c>
      <c r="D225" t="s">
        <v>5123</v>
      </c>
      <c r="E225" t="s">
        <v>311</v>
      </c>
      <c r="F225" t="s">
        <v>5124</v>
      </c>
      <c r="G225" s="2">
        <v>74243</v>
      </c>
      <c r="H225" t="s">
        <v>314</v>
      </c>
      <c r="I225" t="s">
        <v>1000</v>
      </c>
      <c r="J225" t="s">
        <v>844</v>
      </c>
      <c r="K225" t="s">
        <v>204</v>
      </c>
      <c r="L225" t="s">
        <v>204</v>
      </c>
      <c r="M225" t="s">
        <v>204</v>
      </c>
      <c r="N225" t="s">
        <v>204</v>
      </c>
      <c r="O225" t="s">
        <v>339</v>
      </c>
      <c r="P225" s="141">
        <v>44823</v>
      </c>
      <c r="Q225" t="s">
        <v>1215</v>
      </c>
      <c r="R225" t="s">
        <v>885</v>
      </c>
      <c r="S225" t="s">
        <v>889</v>
      </c>
      <c r="T225" t="s">
        <v>5040</v>
      </c>
      <c r="U225" s="131">
        <v>3.6469999999999998</v>
      </c>
      <c r="V225" s="131">
        <v>173.874</v>
      </c>
      <c r="W225" s="131">
        <v>634.11800000000005</v>
      </c>
      <c r="X225" s="142">
        <v>0.1371</v>
      </c>
      <c r="Y225" s="132">
        <v>9.2300000000000004E-3</v>
      </c>
      <c r="Z225" s="132">
        <v>2.0799999999999998E-3</v>
      </c>
    </row>
    <row r="226" spans="1:26">
      <c r="A226" t="s">
        <v>1213</v>
      </c>
      <c r="B226" t="s">
        <v>1251</v>
      </c>
      <c r="C226" t="s">
        <v>5108</v>
      </c>
      <c r="D226" t="s">
        <v>5109</v>
      </c>
      <c r="E226" t="s">
        <v>309</v>
      </c>
      <c r="F226" t="s">
        <v>5110</v>
      </c>
      <c r="G226" s="2">
        <v>74239</v>
      </c>
      <c r="H226" t="s">
        <v>314</v>
      </c>
      <c r="I226" t="s">
        <v>1003</v>
      </c>
      <c r="J226" t="s">
        <v>837</v>
      </c>
      <c r="K226" t="s">
        <v>204</v>
      </c>
      <c r="L226" t="s">
        <v>204</v>
      </c>
      <c r="M226" t="s">
        <v>204</v>
      </c>
      <c r="N226" t="s">
        <v>204</v>
      </c>
      <c r="O226" t="s">
        <v>339</v>
      </c>
      <c r="P226" s="141">
        <v>44741</v>
      </c>
      <c r="Q226" t="s">
        <v>1212</v>
      </c>
      <c r="R226" t="s">
        <v>885</v>
      </c>
      <c r="S226" t="s">
        <v>889</v>
      </c>
      <c r="T226" t="s">
        <v>5111</v>
      </c>
      <c r="U226" s="131">
        <v>1</v>
      </c>
      <c r="V226" s="131">
        <v>609.66200000000003</v>
      </c>
      <c r="W226" s="131">
        <v>609.66200000000003</v>
      </c>
      <c r="X226" s="142">
        <v>3.4099999999999998E-2</v>
      </c>
      <c r="Y226" s="132">
        <v>8.8800000000000007E-3</v>
      </c>
      <c r="Z226" s="132">
        <v>2E-3</v>
      </c>
    </row>
    <row r="227" spans="1:26">
      <c r="A227" t="s">
        <v>1213</v>
      </c>
      <c r="B227" t="s">
        <v>1251</v>
      </c>
      <c r="C227" t="s">
        <v>4958</v>
      </c>
      <c r="D227" t="s">
        <v>4959</v>
      </c>
      <c r="E227" t="s">
        <v>309</v>
      </c>
      <c r="F227" t="s">
        <v>5129</v>
      </c>
      <c r="G227" s="2">
        <v>74252</v>
      </c>
      <c r="H227" t="s">
        <v>314</v>
      </c>
      <c r="I227" t="s">
        <v>1003</v>
      </c>
      <c r="J227" t="s">
        <v>839</v>
      </c>
      <c r="K227" t="s">
        <v>204</v>
      </c>
      <c r="L227" t="s">
        <v>204</v>
      </c>
      <c r="M227" t="s">
        <v>204</v>
      </c>
      <c r="N227" t="s">
        <v>204</v>
      </c>
      <c r="O227" t="s">
        <v>339</v>
      </c>
      <c r="P227" s="141">
        <v>45036</v>
      </c>
      <c r="Q227" t="s">
        <v>1212</v>
      </c>
      <c r="R227" t="s">
        <v>885</v>
      </c>
      <c r="S227" t="s">
        <v>889</v>
      </c>
      <c r="T227" t="s">
        <v>4961</v>
      </c>
      <c r="U227" s="131">
        <v>1</v>
      </c>
      <c r="V227" s="131">
        <v>471.142</v>
      </c>
      <c r="W227" s="131">
        <v>471.142</v>
      </c>
      <c r="X227" s="142">
        <v>1.95E-2</v>
      </c>
      <c r="Y227" s="132">
        <v>6.8599999999999998E-3</v>
      </c>
      <c r="Z227" s="132">
        <v>1.5499999999999999E-3</v>
      </c>
    </row>
    <row r="228" spans="1:26">
      <c r="A228" t="s">
        <v>1213</v>
      </c>
      <c r="B228" t="s">
        <v>1251</v>
      </c>
      <c r="C228" t="s">
        <v>5115</v>
      </c>
      <c r="D228" t="s">
        <v>5116</v>
      </c>
      <c r="E228" t="s">
        <v>309</v>
      </c>
      <c r="F228" t="s">
        <v>5117</v>
      </c>
      <c r="G228" s="2">
        <v>74179</v>
      </c>
      <c r="H228" t="s">
        <v>314</v>
      </c>
      <c r="I228" t="s">
        <v>1001</v>
      </c>
      <c r="J228" t="s">
        <v>831</v>
      </c>
      <c r="K228" t="s">
        <v>204</v>
      </c>
      <c r="L228" t="s">
        <v>204</v>
      </c>
      <c r="M228" t="s">
        <v>204</v>
      </c>
      <c r="N228" t="s">
        <v>204</v>
      </c>
      <c r="O228" t="s">
        <v>339</v>
      </c>
      <c r="P228" s="141">
        <v>43394</v>
      </c>
      <c r="Q228" t="s">
        <v>1212</v>
      </c>
      <c r="R228" t="s">
        <v>885</v>
      </c>
      <c r="S228" t="s">
        <v>889</v>
      </c>
      <c r="T228" t="s">
        <v>5096</v>
      </c>
      <c r="U228" s="131">
        <v>1</v>
      </c>
      <c r="V228" s="131">
        <v>330.07</v>
      </c>
      <c r="W228" s="131">
        <v>330.07</v>
      </c>
      <c r="X228" s="142">
        <v>0.11990000000000001</v>
      </c>
      <c r="Y228" s="132">
        <v>4.81E-3</v>
      </c>
      <c r="Z228" s="132">
        <v>1.09E-3</v>
      </c>
    </row>
    <row r="229" spans="1:26">
      <c r="A229" t="s">
        <v>1213</v>
      </c>
      <c r="B229" t="s">
        <v>1251</v>
      </c>
      <c r="D229" t="s">
        <v>4962</v>
      </c>
      <c r="E229" t="s">
        <v>309</v>
      </c>
      <c r="F229" t="s">
        <v>4963</v>
      </c>
      <c r="G229" s="2">
        <v>74254</v>
      </c>
      <c r="H229" t="s">
        <v>314</v>
      </c>
      <c r="I229" t="s">
        <v>1000</v>
      </c>
      <c r="J229" t="s">
        <v>845</v>
      </c>
      <c r="K229" t="s">
        <v>204</v>
      </c>
      <c r="L229" t="s">
        <v>204</v>
      </c>
      <c r="M229" t="s">
        <v>204</v>
      </c>
      <c r="N229" t="s">
        <v>204</v>
      </c>
      <c r="O229" t="s">
        <v>339</v>
      </c>
      <c r="P229" s="141">
        <v>45124</v>
      </c>
      <c r="Q229" t="s">
        <v>1215</v>
      </c>
      <c r="R229" t="s">
        <v>885</v>
      </c>
      <c r="S229" t="s">
        <v>889</v>
      </c>
      <c r="T229" t="s">
        <v>4964</v>
      </c>
      <c r="U229" s="131">
        <v>3.6469999999999998</v>
      </c>
      <c r="V229" s="131">
        <v>31.173999999999999</v>
      </c>
      <c r="W229" s="131">
        <v>113.691</v>
      </c>
      <c r="X229" s="142">
        <v>7.0800000000000002E-2</v>
      </c>
      <c r="Y229" s="132">
        <v>1.66E-3</v>
      </c>
      <c r="Z229" s="132">
        <v>3.6999999999999999E-4</v>
      </c>
    </row>
    <row r="230" spans="1:26">
      <c r="A230" t="s">
        <v>1213</v>
      </c>
      <c r="B230" t="s">
        <v>1251</v>
      </c>
      <c r="C230" t="s">
        <v>5043</v>
      </c>
      <c r="D230" t="s">
        <v>5044</v>
      </c>
      <c r="E230" t="s">
        <v>309</v>
      </c>
      <c r="F230" t="s">
        <v>5045</v>
      </c>
      <c r="G230" s="2">
        <v>74189</v>
      </c>
      <c r="H230" t="s">
        <v>314</v>
      </c>
      <c r="I230" t="s">
        <v>1002</v>
      </c>
      <c r="J230" t="s">
        <v>569</v>
      </c>
      <c r="K230" t="s">
        <v>205</v>
      </c>
      <c r="L230" t="s">
        <v>224</v>
      </c>
      <c r="M230" t="s">
        <v>224</v>
      </c>
      <c r="N230" t="s">
        <v>224</v>
      </c>
      <c r="O230" t="s">
        <v>339</v>
      </c>
      <c r="P230" s="141">
        <v>43586</v>
      </c>
      <c r="Q230" t="s">
        <v>1215</v>
      </c>
      <c r="R230" t="s">
        <v>885</v>
      </c>
      <c r="S230" t="s">
        <v>889</v>
      </c>
      <c r="T230" t="s">
        <v>4923</v>
      </c>
      <c r="U230" s="131">
        <v>3.6469999999999998</v>
      </c>
      <c r="V230" s="131">
        <v>552.73099999999999</v>
      </c>
      <c r="W230" s="131">
        <v>2015.809</v>
      </c>
      <c r="X230" s="142">
        <v>3.61E-2</v>
      </c>
      <c r="Y230" s="132">
        <v>2.9350000000000001E-2</v>
      </c>
      <c r="Z230" s="132">
        <v>6.6299999999999996E-3</v>
      </c>
    </row>
    <row r="231" spans="1:26">
      <c r="A231" t="s">
        <v>1213</v>
      </c>
      <c r="B231" t="s">
        <v>1251</v>
      </c>
      <c r="D231" t="s">
        <v>5041</v>
      </c>
      <c r="E231" t="s">
        <v>311</v>
      </c>
      <c r="F231" t="s">
        <v>5042</v>
      </c>
      <c r="G231" s="2">
        <v>74180</v>
      </c>
      <c r="H231" t="s">
        <v>314</v>
      </c>
      <c r="I231" t="s">
        <v>1000</v>
      </c>
      <c r="J231" t="s">
        <v>844</v>
      </c>
      <c r="K231" t="s">
        <v>205</v>
      </c>
      <c r="L231" t="s">
        <v>224</v>
      </c>
      <c r="M231" t="s">
        <v>224</v>
      </c>
      <c r="N231" t="s">
        <v>224</v>
      </c>
      <c r="O231" t="s">
        <v>339</v>
      </c>
      <c r="P231" s="141">
        <v>43411</v>
      </c>
      <c r="Q231" t="s">
        <v>1215</v>
      </c>
      <c r="R231" t="s">
        <v>885</v>
      </c>
      <c r="S231" t="s">
        <v>889</v>
      </c>
      <c r="T231" t="s">
        <v>5010</v>
      </c>
      <c r="U231" s="131">
        <v>3.6469999999999998</v>
      </c>
      <c r="V231" s="131">
        <v>541.21</v>
      </c>
      <c r="W231" s="131">
        <v>1973.7919999999999</v>
      </c>
      <c r="X231" s="142">
        <v>5.8900000000000001E-2</v>
      </c>
      <c r="Y231" s="132">
        <v>2.8740000000000002E-2</v>
      </c>
      <c r="Z231" s="132">
        <v>6.4900000000000001E-3</v>
      </c>
    </row>
    <row r="232" spans="1:26">
      <c r="A232" t="s">
        <v>1213</v>
      </c>
      <c r="B232" t="s">
        <v>1251</v>
      </c>
      <c r="C232" t="s">
        <v>5137</v>
      </c>
      <c r="D232" t="s">
        <v>5138</v>
      </c>
      <c r="E232" t="s">
        <v>310</v>
      </c>
      <c r="F232" t="s">
        <v>5139</v>
      </c>
      <c r="G232" s="2">
        <v>74205</v>
      </c>
      <c r="H232" t="s">
        <v>314</v>
      </c>
      <c r="I232" t="s">
        <v>1001</v>
      </c>
      <c r="J232" t="s">
        <v>831</v>
      </c>
      <c r="K232" t="s">
        <v>205</v>
      </c>
      <c r="L232" t="s">
        <v>286</v>
      </c>
      <c r="M232" t="s">
        <v>286</v>
      </c>
      <c r="N232" t="s">
        <v>286</v>
      </c>
      <c r="O232" t="s">
        <v>339</v>
      </c>
      <c r="P232" s="141">
        <v>44159</v>
      </c>
      <c r="Q232" t="s">
        <v>1216</v>
      </c>
      <c r="R232" t="s">
        <v>885</v>
      </c>
      <c r="S232" t="s">
        <v>889</v>
      </c>
      <c r="T232" t="s">
        <v>4990</v>
      </c>
      <c r="U232" s="131">
        <v>3.7959999999999998</v>
      </c>
      <c r="V232" s="131">
        <v>504.64600000000002</v>
      </c>
      <c r="W232" s="131">
        <v>1915.838</v>
      </c>
      <c r="X232" s="142">
        <v>0.19639999999999999</v>
      </c>
      <c r="Y232" s="132">
        <v>2.7900000000000001E-2</v>
      </c>
      <c r="Z232" s="132">
        <v>6.3E-3</v>
      </c>
    </row>
    <row r="233" spans="1:26">
      <c r="A233" t="s">
        <v>1213</v>
      </c>
      <c r="B233" t="s">
        <v>1251</v>
      </c>
      <c r="D233" t="s">
        <v>5041</v>
      </c>
      <c r="E233" t="s">
        <v>311</v>
      </c>
      <c r="F233" t="s">
        <v>5132</v>
      </c>
      <c r="G233" s="2">
        <v>74200</v>
      </c>
      <c r="H233" t="s">
        <v>314</v>
      </c>
      <c r="I233" t="s">
        <v>1000</v>
      </c>
      <c r="J233" t="s">
        <v>844</v>
      </c>
      <c r="K233" t="s">
        <v>205</v>
      </c>
      <c r="L233" t="s">
        <v>224</v>
      </c>
      <c r="M233" t="s">
        <v>224</v>
      </c>
      <c r="N233" t="s">
        <v>224</v>
      </c>
      <c r="O233" t="s">
        <v>339</v>
      </c>
      <c r="P233" s="141">
        <v>43891</v>
      </c>
      <c r="Q233" t="s">
        <v>1215</v>
      </c>
      <c r="R233" t="s">
        <v>885</v>
      </c>
      <c r="S233" t="s">
        <v>889</v>
      </c>
      <c r="T233" t="s">
        <v>5010</v>
      </c>
      <c r="U233" s="131">
        <v>3.6469999999999998</v>
      </c>
      <c r="V233" s="131">
        <v>524.94399999999996</v>
      </c>
      <c r="W233" s="131">
        <v>1914.471</v>
      </c>
      <c r="X233" s="142">
        <v>5.6800000000000003E-2</v>
      </c>
      <c r="Y233" s="132">
        <v>2.7879999999999999E-2</v>
      </c>
      <c r="Z233" s="132">
        <v>6.2899999999999996E-3</v>
      </c>
    </row>
    <row r="234" spans="1:26">
      <c r="A234" t="s">
        <v>1213</v>
      </c>
      <c r="B234" t="s">
        <v>1251</v>
      </c>
      <c r="D234" t="s">
        <v>5001</v>
      </c>
      <c r="E234" t="s">
        <v>311</v>
      </c>
      <c r="F234" t="s">
        <v>5002</v>
      </c>
      <c r="G234" s="2">
        <v>74203</v>
      </c>
      <c r="H234" t="s">
        <v>314</v>
      </c>
      <c r="I234" t="s">
        <v>1003</v>
      </c>
      <c r="J234" t="s">
        <v>833</v>
      </c>
      <c r="K234" t="s">
        <v>205</v>
      </c>
      <c r="L234" t="s">
        <v>224</v>
      </c>
      <c r="M234" t="s">
        <v>224</v>
      </c>
      <c r="N234" t="s">
        <v>224</v>
      </c>
      <c r="O234" t="s">
        <v>339</v>
      </c>
      <c r="P234" s="141">
        <v>43770</v>
      </c>
      <c r="Q234" t="s">
        <v>1215</v>
      </c>
      <c r="R234" t="s">
        <v>885</v>
      </c>
      <c r="S234" t="s">
        <v>889</v>
      </c>
      <c r="T234" t="s">
        <v>4905</v>
      </c>
      <c r="U234" s="131">
        <v>3.6469999999999998</v>
      </c>
      <c r="V234" s="131">
        <v>499.93099999999998</v>
      </c>
      <c r="W234" s="131">
        <v>1823.248</v>
      </c>
      <c r="X234" s="142">
        <v>6.6350000000000006E-2</v>
      </c>
      <c r="Y234" s="132">
        <v>2.6550000000000001E-2</v>
      </c>
      <c r="Z234" s="132">
        <v>5.9899999999999997E-3</v>
      </c>
    </row>
    <row r="235" spans="1:26">
      <c r="A235" t="s">
        <v>1213</v>
      </c>
      <c r="B235" t="s">
        <v>1251</v>
      </c>
      <c r="D235" t="s">
        <v>5143</v>
      </c>
      <c r="E235" t="s">
        <v>311</v>
      </c>
      <c r="F235" t="s">
        <v>5144</v>
      </c>
      <c r="G235" s="2">
        <v>74207</v>
      </c>
      <c r="H235" t="s">
        <v>314</v>
      </c>
      <c r="I235" t="s">
        <v>1005</v>
      </c>
      <c r="J235" t="s">
        <v>569</v>
      </c>
      <c r="K235" t="s">
        <v>205</v>
      </c>
      <c r="L235" t="s">
        <v>233</v>
      </c>
      <c r="M235" t="s">
        <v>224</v>
      </c>
      <c r="N235" t="s">
        <v>296</v>
      </c>
      <c r="O235" t="s">
        <v>339</v>
      </c>
      <c r="P235" s="141">
        <v>44166</v>
      </c>
      <c r="Q235" t="s">
        <v>1215</v>
      </c>
      <c r="R235" t="s">
        <v>885</v>
      </c>
      <c r="S235" t="s">
        <v>889</v>
      </c>
      <c r="T235" t="s">
        <v>5051</v>
      </c>
      <c r="U235" s="131">
        <v>3.6469999999999998</v>
      </c>
      <c r="V235" s="131">
        <v>444.12299999999999</v>
      </c>
      <c r="W235" s="131">
        <v>1619.7159999999999</v>
      </c>
      <c r="X235" s="142">
        <v>1.1111111111111111E-3</v>
      </c>
      <c r="Y235" s="132">
        <v>2.359E-2</v>
      </c>
      <c r="Z235" s="132">
        <v>5.3299999999999997E-3</v>
      </c>
    </row>
    <row r="236" spans="1:26">
      <c r="A236" t="s">
        <v>1213</v>
      </c>
      <c r="B236" t="s">
        <v>1251</v>
      </c>
      <c r="D236" t="s">
        <v>5135</v>
      </c>
      <c r="E236" t="s">
        <v>309</v>
      </c>
      <c r="F236" t="s">
        <v>5136</v>
      </c>
      <c r="G236" s="2">
        <v>74240</v>
      </c>
      <c r="H236" t="s">
        <v>314</v>
      </c>
      <c r="I236" t="s">
        <v>1005</v>
      </c>
      <c r="J236" t="s">
        <v>832</v>
      </c>
      <c r="K236" t="s">
        <v>205</v>
      </c>
      <c r="L236" t="s">
        <v>204</v>
      </c>
      <c r="M236" t="s">
        <v>204</v>
      </c>
      <c r="N236" t="s">
        <v>303</v>
      </c>
      <c r="O236" t="s">
        <v>339</v>
      </c>
      <c r="P236" s="141">
        <v>44748</v>
      </c>
      <c r="Q236" t="s">
        <v>1216</v>
      </c>
      <c r="R236" t="s">
        <v>885</v>
      </c>
      <c r="S236" t="s">
        <v>889</v>
      </c>
      <c r="T236" t="s">
        <v>5084</v>
      </c>
      <c r="U236" s="131">
        <v>3.7959999999999998</v>
      </c>
      <c r="V236" s="131">
        <v>401.36500000000001</v>
      </c>
      <c r="W236" s="131">
        <v>1523.742</v>
      </c>
      <c r="X236" s="142">
        <v>2.6239999999999999E-2</v>
      </c>
      <c r="Y236" s="132">
        <v>2.2190000000000001E-2</v>
      </c>
      <c r="Z236" s="132">
        <v>5.0099999999999997E-3</v>
      </c>
    </row>
    <row r="237" spans="1:26">
      <c r="A237" t="s">
        <v>1213</v>
      </c>
      <c r="B237" t="s">
        <v>1251</v>
      </c>
      <c r="C237" t="s">
        <v>5149</v>
      </c>
      <c r="D237" t="s">
        <v>5150</v>
      </c>
      <c r="E237" t="s">
        <v>310</v>
      </c>
      <c r="F237" t="s">
        <v>5151</v>
      </c>
      <c r="G237" s="2">
        <v>74256</v>
      </c>
      <c r="H237" t="s">
        <v>314</v>
      </c>
      <c r="I237" t="s">
        <v>1004</v>
      </c>
      <c r="J237" t="s">
        <v>832</v>
      </c>
      <c r="K237" t="s">
        <v>205</v>
      </c>
      <c r="L237" t="s">
        <v>272</v>
      </c>
      <c r="M237" t="s">
        <v>272</v>
      </c>
      <c r="N237" t="s">
        <v>272</v>
      </c>
      <c r="O237" t="s">
        <v>339</v>
      </c>
      <c r="P237" s="141">
        <v>45166</v>
      </c>
      <c r="Q237" t="s">
        <v>1216</v>
      </c>
      <c r="R237" t="s">
        <v>885</v>
      </c>
      <c r="S237" t="s">
        <v>889</v>
      </c>
      <c r="T237" t="s">
        <v>5152</v>
      </c>
      <c r="U237" s="131">
        <v>3.7959999999999998</v>
      </c>
      <c r="V237" s="131">
        <v>380.37</v>
      </c>
      <c r="W237" s="131">
        <v>1444.038</v>
      </c>
      <c r="X237" s="142">
        <v>0.1203</v>
      </c>
      <c r="Y237" s="132">
        <v>2.103E-2</v>
      </c>
      <c r="Z237" s="132">
        <v>4.7499999999999999E-3</v>
      </c>
    </row>
    <row r="238" spans="1:26">
      <c r="A238" t="s">
        <v>1213</v>
      </c>
      <c r="B238" t="s">
        <v>1251</v>
      </c>
      <c r="C238" t="s">
        <v>5046</v>
      </c>
      <c r="D238" t="s">
        <v>5047</v>
      </c>
      <c r="E238" t="s">
        <v>311</v>
      </c>
      <c r="F238" t="s">
        <v>5048</v>
      </c>
      <c r="G238" s="2">
        <v>74178</v>
      </c>
      <c r="H238" t="s">
        <v>314</v>
      </c>
      <c r="I238" t="s">
        <v>1004</v>
      </c>
      <c r="J238" t="s">
        <v>833</v>
      </c>
      <c r="K238" t="s">
        <v>205</v>
      </c>
      <c r="L238" t="s">
        <v>224</v>
      </c>
      <c r="M238" t="s">
        <v>224</v>
      </c>
      <c r="N238" t="s">
        <v>224</v>
      </c>
      <c r="O238" t="s">
        <v>339</v>
      </c>
      <c r="P238" s="141">
        <v>43321</v>
      </c>
      <c r="Q238" t="s">
        <v>1215</v>
      </c>
      <c r="R238" t="s">
        <v>885</v>
      </c>
      <c r="S238" t="s">
        <v>889</v>
      </c>
      <c r="T238" t="s">
        <v>4934</v>
      </c>
      <c r="U238" s="131">
        <v>3.6469999999999998</v>
      </c>
      <c r="V238" s="131">
        <v>392.56700000000001</v>
      </c>
      <c r="W238" s="131">
        <v>1431.692</v>
      </c>
      <c r="X238" s="142">
        <v>3.4639999999999997E-2</v>
      </c>
      <c r="Y238" s="132">
        <v>2.085E-2</v>
      </c>
      <c r="Z238" s="132">
        <v>4.7099999999999998E-3</v>
      </c>
    </row>
    <row r="239" spans="1:26">
      <c r="A239" t="s">
        <v>1213</v>
      </c>
      <c r="B239" t="s">
        <v>1251</v>
      </c>
      <c r="D239" t="s">
        <v>5049</v>
      </c>
      <c r="E239" t="s">
        <v>309</v>
      </c>
      <c r="F239" t="s">
        <v>5050</v>
      </c>
      <c r="G239" s="2">
        <v>74181</v>
      </c>
      <c r="H239" t="s">
        <v>314</v>
      </c>
      <c r="I239" t="s">
        <v>1004</v>
      </c>
      <c r="J239" t="s">
        <v>833</v>
      </c>
      <c r="K239" t="s">
        <v>205</v>
      </c>
      <c r="L239" t="s">
        <v>204</v>
      </c>
      <c r="M239" t="s">
        <v>204</v>
      </c>
      <c r="N239" t="s">
        <v>224</v>
      </c>
      <c r="O239" t="s">
        <v>339</v>
      </c>
      <c r="P239" s="141">
        <v>43412</v>
      </c>
      <c r="Q239" t="s">
        <v>1215</v>
      </c>
      <c r="R239" t="s">
        <v>885</v>
      </c>
      <c r="S239" t="s">
        <v>889</v>
      </c>
      <c r="T239" t="s">
        <v>5051</v>
      </c>
      <c r="U239" s="131">
        <v>3.6469999999999998</v>
      </c>
      <c r="V239" s="131">
        <v>380.05200000000002</v>
      </c>
      <c r="W239" s="131">
        <v>1386.0509999999999</v>
      </c>
      <c r="X239" s="142">
        <v>0.19900000000000001</v>
      </c>
      <c r="Y239" s="132">
        <v>2.018E-2</v>
      </c>
      <c r="Z239" s="132">
        <v>4.5599999999999998E-3</v>
      </c>
    </row>
    <row r="240" spans="1:26">
      <c r="A240" t="s">
        <v>1213</v>
      </c>
      <c r="B240" t="s">
        <v>1251</v>
      </c>
      <c r="C240" t="s">
        <v>5166</v>
      </c>
      <c r="D240" t="s">
        <v>5167</v>
      </c>
      <c r="E240" t="s">
        <v>311</v>
      </c>
      <c r="F240" t="s">
        <v>5168</v>
      </c>
      <c r="G240" s="2">
        <v>74244</v>
      </c>
      <c r="H240" t="s">
        <v>314</v>
      </c>
      <c r="I240" t="s">
        <v>1004</v>
      </c>
      <c r="J240" t="s">
        <v>833</v>
      </c>
      <c r="K240" t="s">
        <v>205</v>
      </c>
      <c r="L240" t="s">
        <v>224</v>
      </c>
      <c r="M240" t="s">
        <v>224</v>
      </c>
      <c r="N240" t="s">
        <v>224</v>
      </c>
      <c r="O240" t="s">
        <v>339</v>
      </c>
      <c r="P240" s="141">
        <v>44881</v>
      </c>
      <c r="Q240" t="s">
        <v>1215</v>
      </c>
      <c r="R240" t="s">
        <v>885</v>
      </c>
      <c r="S240" t="s">
        <v>889</v>
      </c>
      <c r="T240" t="s">
        <v>4987</v>
      </c>
      <c r="U240" s="131">
        <v>3.6469999999999998</v>
      </c>
      <c r="V240" s="131">
        <v>353.51</v>
      </c>
      <c r="W240" s="131">
        <v>1289.25</v>
      </c>
      <c r="X240" s="142">
        <v>2.4199999999999999E-2</v>
      </c>
      <c r="Y240" s="132">
        <v>1.8769999999999998E-2</v>
      </c>
      <c r="Z240" s="132">
        <v>4.2399999999999998E-3</v>
      </c>
    </row>
    <row r="241" spans="1:26">
      <c r="A241" t="s">
        <v>1213</v>
      </c>
      <c r="B241" t="s">
        <v>1251</v>
      </c>
      <c r="C241" t="s">
        <v>5140</v>
      </c>
      <c r="D241" t="s">
        <v>5141</v>
      </c>
      <c r="E241" t="s">
        <v>311</v>
      </c>
      <c r="F241" t="s">
        <v>5142</v>
      </c>
      <c r="G241" s="2">
        <v>74199</v>
      </c>
      <c r="H241" t="s">
        <v>314</v>
      </c>
      <c r="I241" t="s">
        <v>1003</v>
      </c>
      <c r="J241" t="s">
        <v>837</v>
      </c>
      <c r="K241" t="s">
        <v>205</v>
      </c>
      <c r="L241" t="s">
        <v>224</v>
      </c>
      <c r="M241" t="s">
        <v>224</v>
      </c>
      <c r="N241" t="s">
        <v>224</v>
      </c>
      <c r="O241" t="s">
        <v>339</v>
      </c>
      <c r="P241" s="141">
        <v>43881</v>
      </c>
      <c r="Q241" t="s">
        <v>1215</v>
      </c>
      <c r="R241" t="s">
        <v>885</v>
      </c>
      <c r="S241" t="s">
        <v>889</v>
      </c>
      <c r="T241" t="s">
        <v>4934</v>
      </c>
      <c r="U241" s="131">
        <v>3.6469999999999998</v>
      </c>
      <c r="V241" s="131">
        <v>307.86599999999999</v>
      </c>
      <c r="W241" s="131">
        <v>1122.787</v>
      </c>
      <c r="X241" s="142">
        <v>2.6270000000000002E-2</v>
      </c>
      <c r="Y241" s="132">
        <v>1.635E-2</v>
      </c>
      <c r="Z241" s="132">
        <v>3.6900000000000001E-3</v>
      </c>
    </row>
    <row r="242" spans="1:26">
      <c r="A242" t="s">
        <v>1213</v>
      </c>
      <c r="B242" t="s">
        <v>1251</v>
      </c>
      <c r="D242" t="s">
        <v>5052</v>
      </c>
      <c r="E242" t="s">
        <v>311</v>
      </c>
      <c r="F242" t="s">
        <v>5053</v>
      </c>
      <c r="G242" s="2">
        <v>74197</v>
      </c>
      <c r="H242" t="s">
        <v>314</v>
      </c>
      <c r="I242" t="s">
        <v>1003</v>
      </c>
      <c r="J242" t="s">
        <v>836</v>
      </c>
      <c r="K242" t="s">
        <v>205</v>
      </c>
      <c r="L242" t="s">
        <v>224</v>
      </c>
      <c r="M242" t="s">
        <v>224</v>
      </c>
      <c r="N242" t="s">
        <v>224</v>
      </c>
      <c r="O242" t="s">
        <v>339</v>
      </c>
      <c r="P242" s="141">
        <v>43857</v>
      </c>
      <c r="Q242" t="s">
        <v>1215</v>
      </c>
      <c r="R242" t="s">
        <v>885</v>
      </c>
      <c r="S242" t="s">
        <v>889</v>
      </c>
      <c r="T242" t="s">
        <v>4951</v>
      </c>
      <c r="U242" s="131">
        <v>3.6469999999999998</v>
      </c>
      <c r="V242" s="131">
        <v>288.16000000000003</v>
      </c>
      <c r="W242" s="131">
        <v>1050.9179999999999</v>
      </c>
      <c r="X242" s="142">
        <v>2.53E-2</v>
      </c>
      <c r="Y242" s="132">
        <v>1.5299999999999999E-2</v>
      </c>
      <c r="Z242" s="132">
        <v>3.46E-3</v>
      </c>
    </row>
    <row r="243" spans="1:26">
      <c r="A243" t="s">
        <v>1213</v>
      </c>
      <c r="B243" t="s">
        <v>1251</v>
      </c>
      <c r="C243" t="s">
        <v>5145</v>
      </c>
      <c r="D243" t="s">
        <v>5146</v>
      </c>
      <c r="E243" t="s">
        <v>311</v>
      </c>
      <c r="F243" t="s">
        <v>5147</v>
      </c>
      <c r="G243" s="2">
        <v>74237</v>
      </c>
      <c r="H243" t="s">
        <v>314</v>
      </c>
      <c r="I243" t="s">
        <v>1004</v>
      </c>
      <c r="J243" t="s">
        <v>833</v>
      </c>
      <c r="K243" t="s">
        <v>205</v>
      </c>
      <c r="L243" t="s">
        <v>233</v>
      </c>
      <c r="M243" t="s">
        <v>233</v>
      </c>
      <c r="N243" t="s">
        <v>233</v>
      </c>
      <c r="O243" t="s">
        <v>339</v>
      </c>
      <c r="P243" s="141">
        <v>44721</v>
      </c>
      <c r="Q243" t="s">
        <v>1231</v>
      </c>
      <c r="R243" t="s">
        <v>885</v>
      </c>
      <c r="S243" t="s">
        <v>889</v>
      </c>
      <c r="T243" t="s">
        <v>5148</v>
      </c>
      <c r="U243" s="131">
        <v>4.5739999999999998</v>
      </c>
      <c r="V243" s="131">
        <v>207.86799999999999</v>
      </c>
      <c r="W243" s="131">
        <v>950.851</v>
      </c>
      <c r="X243" s="142">
        <v>4.5373999999999998E-2</v>
      </c>
      <c r="Y243" s="132">
        <v>1.3849999999999999E-2</v>
      </c>
      <c r="Z243" s="132">
        <v>3.13E-3</v>
      </c>
    </row>
    <row r="244" spans="1:26">
      <c r="A244" t="s">
        <v>1213</v>
      </c>
      <c r="B244" t="s">
        <v>1251</v>
      </c>
      <c r="C244" t="s">
        <v>5057</v>
      </c>
      <c r="D244" t="s">
        <v>5058</v>
      </c>
      <c r="E244" t="s">
        <v>311</v>
      </c>
      <c r="F244" t="s">
        <v>5059</v>
      </c>
      <c r="G244" s="2">
        <v>74208</v>
      </c>
      <c r="H244" t="s">
        <v>314</v>
      </c>
      <c r="I244" t="s">
        <v>1004</v>
      </c>
      <c r="J244" t="s">
        <v>833</v>
      </c>
      <c r="K244" t="s">
        <v>205</v>
      </c>
      <c r="L244" t="s">
        <v>224</v>
      </c>
      <c r="M244" t="s">
        <v>224</v>
      </c>
      <c r="N244" t="s">
        <v>224</v>
      </c>
      <c r="O244" t="s">
        <v>339</v>
      </c>
      <c r="P244" s="141">
        <v>44186</v>
      </c>
      <c r="Q244" t="s">
        <v>1215</v>
      </c>
      <c r="R244" t="s">
        <v>885</v>
      </c>
      <c r="S244" t="s">
        <v>889</v>
      </c>
      <c r="T244" t="s">
        <v>4964</v>
      </c>
      <c r="U244" s="131">
        <v>3.6469999999999998</v>
      </c>
      <c r="V244" s="131">
        <v>240.00299999999999</v>
      </c>
      <c r="W244" s="131">
        <v>875.29100000000005</v>
      </c>
      <c r="X244" s="142">
        <v>4.7000000000000002E-3</v>
      </c>
      <c r="Y244" s="132">
        <v>1.2749999999999999E-2</v>
      </c>
      <c r="Z244" s="132">
        <v>2.8800000000000002E-3</v>
      </c>
    </row>
    <row r="245" spans="1:26">
      <c r="A245" t="s">
        <v>1213</v>
      </c>
      <c r="B245" t="s">
        <v>1251</v>
      </c>
      <c r="D245" t="s">
        <v>5041</v>
      </c>
      <c r="E245" t="s">
        <v>311</v>
      </c>
      <c r="F245" t="s">
        <v>5154</v>
      </c>
      <c r="G245" s="2">
        <v>74215</v>
      </c>
      <c r="H245" t="s">
        <v>314</v>
      </c>
      <c r="I245" t="s">
        <v>1000</v>
      </c>
      <c r="J245" t="s">
        <v>844</v>
      </c>
      <c r="K245" t="s">
        <v>205</v>
      </c>
      <c r="L245" t="s">
        <v>224</v>
      </c>
      <c r="M245" t="s">
        <v>224</v>
      </c>
      <c r="N245" t="s">
        <v>224</v>
      </c>
      <c r="O245" t="s">
        <v>339</v>
      </c>
      <c r="P245" s="141">
        <v>44308</v>
      </c>
      <c r="Q245" t="s">
        <v>1215</v>
      </c>
      <c r="R245" t="s">
        <v>885</v>
      </c>
      <c r="S245" t="s">
        <v>889</v>
      </c>
      <c r="T245" t="s">
        <v>5010</v>
      </c>
      <c r="U245" s="131">
        <v>3.6469999999999998</v>
      </c>
      <c r="V245" s="131">
        <v>226.91</v>
      </c>
      <c r="W245" s="131">
        <v>827.54</v>
      </c>
      <c r="X245" s="142">
        <v>3.5400000000000001E-2</v>
      </c>
      <c r="Y245" s="132">
        <v>1.205E-2</v>
      </c>
      <c r="Z245" s="132">
        <v>2.7200000000000002E-3</v>
      </c>
    </row>
    <row r="246" spans="1:26">
      <c r="A246" t="s">
        <v>1213</v>
      </c>
      <c r="B246" t="s">
        <v>1251</v>
      </c>
      <c r="D246" t="s">
        <v>5054</v>
      </c>
      <c r="E246" t="s">
        <v>311</v>
      </c>
      <c r="F246" t="s">
        <v>5055</v>
      </c>
      <c r="G246" s="2">
        <v>74183</v>
      </c>
      <c r="H246" t="s">
        <v>314</v>
      </c>
      <c r="I246" t="s">
        <v>1000</v>
      </c>
      <c r="J246" t="s">
        <v>844</v>
      </c>
      <c r="K246" t="s">
        <v>205</v>
      </c>
      <c r="L246" t="s">
        <v>224</v>
      </c>
      <c r="M246" t="s">
        <v>224</v>
      </c>
      <c r="N246" t="s">
        <v>224</v>
      </c>
      <c r="O246" t="s">
        <v>339</v>
      </c>
      <c r="P246" s="141">
        <v>43482</v>
      </c>
      <c r="Q246" t="s">
        <v>1215</v>
      </c>
      <c r="R246" t="s">
        <v>885</v>
      </c>
      <c r="S246" t="s">
        <v>889</v>
      </c>
      <c r="T246" t="s">
        <v>5056</v>
      </c>
      <c r="U246" s="131">
        <v>3.6469999999999998</v>
      </c>
      <c r="V246" s="131">
        <v>220.71100000000001</v>
      </c>
      <c r="W246" s="131">
        <v>804.93499999999995</v>
      </c>
      <c r="X246" s="142">
        <v>5.2000000000000005E-2</v>
      </c>
      <c r="Y246" s="132">
        <v>1.172E-2</v>
      </c>
      <c r="Z246" s="132">
        <v>2.65E-3</v>
      </c>
    </row>
    <row r="247" spans="1:26">
      <c r="A247" t="s">
        <v>1213</v>
      </c>
      <c r="B247" t="s">
        <v>1251</v>
      </c>
      <c r="D247" t="s">
        <v>5054</v>
      </c>
      <c r="E247" t="s">
        <v>311</v>
      </c>
      <c r="F247" t="s">
        <v>5155</v>
      </c>
      <c r="G247" s="2">
        <v>74216</v>
      </c>
      <c r="H247" t="s">
        <v>314</v>
      </c>
      <c r="I247" t="s">
        <v>1000</v>
      </c>
      <c r="J247" t="s">
        <v>844</v>
      </c>
      <c r="K247" t="s">
        <v>205</v>
      </c>
      <c r="L247" t="s">
        <v>224</v>
      </c>
      <c r="M247" t="s">
        <v>224</v>
      </c>
      <c r="N247" t="s">
        <v>224</v>
      </c>
      <c r="O247" t="s">
        <v>339</v>
      </c>
      <c r="P247" s="141">
        <v>44371</v>
      </c>
      <c r="Q247" t="s">
        <v>1215</v>
      </c>
      <c r="R247" t="s">
        <v>885</v>
      </c>
      <c r="S247" t="s">
        <v>889</v>
      </c>
      <c r="T247" t="s">
        <v>5056</v>
      </c>
      <c r="U247" s="131">
        <v>3.6469999999999998</v>
      </c>
      <c r="V247" s="131">
        <v>164.80199999999999</v>
      </c>
      <c r="W247" s="131">
        <v>601.03399999999999</v>
      </c>
      <c r="X247" s="142">
        <v>1.6000000000000004E-2</v>
      </c>
      <c r="Y247" s="132">
        <v>8.7500000000000008E-3</v>
      </c>
      <c r="Z247" s="132">
        <v>1.98E-3</v>
      </c>
    </row>
    <row r="248" spans="1:26">
      <c r="A248" t="s">
        <v>1213</v>
      </c>
      <c r="B248" t="s">
        <v>1251</v>
      </c>
      <c r="D248" t="s">
        <v>5041</v>
      </c>
      <c r="E248" t="s">
        <v>311</v>
      </c>
      <c r="F248" t="s">
        <v>5153</v>
      </c>
      <c r="G248" s="2">
        <v>74235</v>
      </c>
      <c r="H248" t="s">
        <v>314</v>
      </c>
      <c r="I248" t="s">
        <v>1000</v>
      </c>
      <c r="J248" t="s">
        <v>844</v>
      </c>
      <c r="K248" t="s">
        <v>205</v>
      </c>
      <c r="L248" t="s">
        <v>224</v>
      </c>
      <c r="M248" t="s">
        <v>224</v>
      </c>
      <c r="N248" t="s">
        <v>224</v>
      </c>
      <c r="O248" t="s">
        <v>339</v>
      </c>
      <c r="P248" s="141">
        <v>44712</v>
      </c>
      <c r="Q248" t="s">
        <v>1215</v>
      </c>
      <c r="R248" t="s">
        <v>885</v>
      </c>
      <c r="S248" t="s">
        <v>889</v>
      </c>
      <c r="T248" t="s">
        <v>5010</v>
      </c>
      <c r="U248" s="131">
        <v>3.6469999999999998</v>
      </c>
      <c r="V248" s="131">
        <v>150.46799999999999</v>
      </c>
      <c r="W248" s="131">
        <v>548.755</v>
      </c>
      <c r="X248" s="142">
        <v>5.4300000000000001E-2</v>
      </c>
      <c r="Y248" s="132">
        <v>7.9900000000000006E-3</v>
      </c>
      <c r="Z248" s="132">
        <v>1.8E-3</v>
      </c>
    </row>
    <row r="249" spans="1:26">
      <c r="A249" t="s">
        <v>1213</v>
      </c>
      <c r="B249" t="s">
        <v>1251</v>
      </c>
      <c r="C249" t="s">
        <v>5007</v>
      </c>
      <c r="D249" t="s">
        <v>5008</v>
      </c>
      <c r="E249" t="s">
        <v>309</v>
      </c>
      <c r="F249" t="s">
        <v>5009</v>
      </c>
      <c r="G249" s="2">
        <v>74255</v>
      </c>
      <c r="H249" t="s">
        <v>314</v>
      </c>
      <c r="I249" t="s">
        <v>1005</v>
      </c>
      <c r="J249" t="s">
        <v>831</v>
      </c>
      <c r="K249" t="s">
        <v>205</v>
      </c>
      <c r="L249" t="s">
        <v>233</v>
      </c>
      <c r="M249" t="s">
        <v>233</v>
      </c>
      <c r="N249" t="s">
        <v>233</v>
      </c>
      <c r="O249" t="s">
        <v>339</v>
      </c>
      <c r="P249" s="141">
        <v>45208</v>
      </c>
      <c r="Q249" t="s">
        <v>1231</v>
      </c>
      <c r="R249" t="s">
        <v>885</v>
      </c>
      <c r="S249" t="s">
        <v>889</v>
      </c>
      <c r="T249" t="s">
        <v>5010</v>
      </c>
      <c r="U249" s="131">
        <v>4.5739999999999998</v>
      </c>
      <c r="V249" s="131">
        <v>119.556</v>
      </c>
      <c r="W249" s="131">
        <v>546.88599999999997</v>
      </c>
      <c r="X249" s="142">
        <v>0.104</v>
      </c>
      <c r="Y249" s="132">
        <v>7.9600000000000001E-3</v>
      </c>
      <c r="Z249" s="132">
        <v>1.8E-3</v>
      </c>
    </row>
    <row r="250" spans="1:26">
      <c r="A250" t="s">
        <v>1213</v>
      </c>
      <c r="B250" t="s">
        <v>1251</v>
      </c>
      <c r="D250" t="s">
        <v>3867</v>
      </c>
      <c r="E250" t="s">
        <v>311</v>
      </c>
      <c r="F250" t="s">
        <v>3866</v>
      </c>
      <c r="G250" s="2">
        <v>74242</v>
      </c>
      <c r="H250" t="s">
        <v>314</v>
      </c>
      <c r="I250" t="s">
        <v>1004</v>
      </c>
      <c r="J250" t="s">
        <v>833</v>
      </c>
      <c r="K250" t="s">
        <v>205</v>
      </c>
      <c r="L250" t="s">
        <v>272</v>
      </c>
      <c r="M250" t="s">
        <v>272</v>
      </c>
      <c r="N250" t="s">
        <v>272</v>
      </c>
      <c r="O250" t="s">
        <v>339</v>
      </c>
      <c r="P250" s="141">
        <v>44812</v>
      </c>
      <c r="Q250" t="s">
        <v>1216</v>
      </c>
      <c r="R250" t="s">
        <v>885</v>
      </c>
      <c r="S250" t="s">
        <v>889</v>
      </c>
      <c r="T250" t="s">
        <v>5156</v>
      </c>
      <c r="U250" s="131">
        <v>3.7959999999999998</v>
      </c>
      <c r="V250" s="131">
        <v>98.691000000000003</v>
      </c>
      <c r="W250" s="131">
        <v>374.67099999999999</v>
      </c>
      <c r="X250" s="142">
        <v>0.127</v>
      </c>
      <c r="Y250" s="132">
        <v>5.4599999999999996E-3</v>
      </c>
      <c r="Z250" s="132">
        <v>1.23E-3</v>
      </c>
    </row>
    <row r="251" spans="1:26">
      <c r="A251" t="s">
        <v>1213</v>
      </c>
      <c r="B251" t="s">
        <v>1251</v>
      </c>
      <c r="C251" t="s">
        <v>5011</v>
      </c>
      <c r="D251" t="s">
        <v>5012</v>
      </c>
      <c r="E251" t="s">
        <v>311</v>
      </c>
      <c r="F251" t="s">
        <v>5013</v>
      </c>
      <c r="G251" s="2">
        <v>74272</v>
      </c>
      <c r="H251" t="s">
        <v>314</v>
      </c>
      <c r="I251" t="s">
        <v>1004</v>
      </c>
      <c r="J251" t="s">
        <v>832</v>
      </c>
      <c r="K251" t="s">
        <v>205</v>
      </c>
      <c r="L251" t="s">
        <v>224</v>
      </c>
      <c r="M251" t="s">
        <v>224</v>
      </c>
      <c r="N251" t="s">
        <v>224</v>
      </c>
      <c r="O251" t="s">
        <v>339</v>
      </c>
      <c r="P251" s="141">
        <v>45505</v>
      </c>
      <c r="Q251" t="s">
        <v>1215</v>
      </c>
      <c r="R251" t="s">
        <v>885</v>
      </c>
      <c r="S251" t="s">
        <v>889</v>
      </c>
      <c r="T251" t="s">
        <v>4951</v>
      </c>
      <c r="U251" s="131">
        <v>3.6469999999999998</v>
      </c>
      <c r="V251" s="131">
        <v>84.716999999999999</v>
      </c>
      <c r="W251" s="131">
        <v>308.96199999999999</v>
      </c>
      <c r="X251" s="142">
        <v>0.34670000000000001</v>
      </c>
      <c r="Y251" s="132">
        <v>4.4999999999999997E-3</v>
      </c>
      <c r="Z251" s="132">
        <v>1.0200000000000001E-3</v>
      </c>
    </row>
    <row r="252" spans="1:26">
      <c r="A252" t="s">
        <v>1213</v>
      </c>
      <c r="B252" t="s">
        <v>1251</v>
      </c>
      <c r="C252" t="s">
        <v>5011</v>
      </c>
      <c r="D252" t="s">
        <v>5012</v>
      </c>
      <c r="E252" t="s">
        <v>311</v>
      </c>
      <c r="F252" t="s">
        <v>5014</v>
      </c>
      <c r="G252" s="2">
        <v>74266</v>
      </c>
      <c r="H252" t="s">
        <v>314</v>
      </c>
      <c r="I252" t="s">
        <v>1004</v>
      </c>
      <c r="J252" t="s">
        <v>832</v>
      </c>
      <c r="K252" t="s">
        <v>205</v>
      </c>
      <c r="L252" t="s">
        <v>224</v>
      </c>
      <c r="M252" t="s">
        <v>224</v>
      </c>
      <c r="N252" t="s">
        <v>224</v>
      </c>
      <c r="O252" t="s">
        <v>339</v>
      </c>
      <c r="P252" s="141">
        <v>45400</v>
      </c>
      <c r="Q252" t="s">
        <v>1215</v>
      </c>
      <c r="R252" t="s">
        <v>885</v>
      </c>
      <c r="S252" t="s">
        <v>889</v>
      </c>
      <c r="T252" t="s">
        <v>4951</v>
      </c>
      <c r="U252" s="131">
        <v>3.6469999999999998</v>
      </c>
      <c r="V252" s="131">
        <v>61.042000000000002</v>
      </c>
      <c r="W252" s="131">
        <v>222.62</v>
      </c>
      <c r="X252" s="142">
        <v>0.4</v>
      </c>
      <c r="Y252" s="132">
        <v>3.2399999999999998E-3</v>
      </c>
      <c r="Z252" s="132">
        <v>7.2999999999999996E-4</v>
      </c>
    </row>
    <row r="253" spans="1:26">
      <c r="A253" t="s">
        <v>1213</v>
      </c>
      <c r="B253" t="s">
        <v>1251</v>
      </c>
      <c r="C253" t="s">
        <v>5162</v>
      </c>
      <c r="D253" t="s">
        <v>5163</v>
      </c>
      <c r="E253" t="s">
        <v>311</v>
      </c>
      <c r="F253" t="s">
        <v>5164</v>
      </c>
      <c r="G253" s="2">
        <v>74270</v>
      </c>
      <c r="H253" t="s">
        <v>314</v>
      </c>
      <c r="I253" t="s">
        <v>1004</v>
      </c>
      <c r="J253" t="s">
        <v>833</v>
      </c>
      <c r="K253" t="s">
        <v>205</v>
      </c>
      <c r="L253" t="s">
        <v>253</v>
      </c>
      <c r="M253" t="s">
        <v>253</v>
      </c>
      <c r="N253" t="s">
        <v>212</v>
      </c>
      <c r="O253" t="s">
        <v>339</v>
      </c>
      <c r="P253" s="141">
        <v>45484</v>
      </c>
      <c r="Q253" t="s">
        <v>1216</v>
      </c>
      <c r="R253" t="s">
        <v>885</v>
      </c>
      <c r="S253" t="s">
        <v>889</v>
      </c>
      <c r="T253" t="s">
        <v>4750</v>
      </c>
      <c r="U253" s="131">
        <v>3.7959999999999998</v>
      </c>
      <c r="V253" s="131">
        <v>56.384</v>
      </c>
      <c r="W253" s="131">
        <v>214.05600000000001</v>
      </c>
      <c r="X253" s="142">
        <v>0.1515</v>
      </c>
      <c r="Y253" s="132">
        <v>3.1199999999999999E-3</v>
      </c>
      <c r="Z253" s="132">
        <v>6.9999999999999999E-4</v>
      </c>
    </row>
    <row r="254" spans="1:26">
      <c r="A254" t="s">
        <v>1213</v>
      </c>
      <c r="B254" t="s">
        <v>1251</v>
      </c>
      <c r="D254" t="s">
        <v>5157</v>
      </c>
      <c r="E254" t="s">
        <v>311</v>
      </c>
      <c r="F254" t="s">
        <v>5158</v>
      </c>
      <c r="G254" s="2">
        <v>74247</v>
      </c>
      <c r="H254" t="s">
        <v>314</v>
      </c>
      <c r="I254" t="s">
        <v>1004</v>
      </c>
      <c r="J254" t="s">
        <v>833</v>
      </c>
      <c r="K254" t="s">
        <v>205</v>
      </c>
      <c r="L254" t="s">
        <v>233</v>
      </c>
      <c r="M254" t="s">
        <v>233</v>
      </c>
      <c r="N254" t="s">
        <v>233</v>
      </c>
      <c r="O254" t="s">
        <v>339</v>
      </c>
      <c r="P254" s="141">
        <v>44938</v>
      </c>
      <c r="Q254" t="s">
        <v>1231</v>
      </c>
      <c r="R254" t="s">
        <v>885</v>
      </c>
      <c r="S254" t="s">
        <v>889</v>
      </c>
      <c r="T254" t="s">
        <v>4946</v>
      </c>
      <c r="U254" s="131">
        <v>4.5739999999999998</v>
      </c>
      <c r="V254" s="131">
        <v>34.07</v>
      </c>
      <c r="W254" s="131">
        <v>155.84700000000001</v>
      </c>
      <c r="X254" s="142">
        <v>2.8799999999999999E-2</v>
      </c>
      <c r="Y254" s="132">
        <v>2.2699999999999999E-3</v>
      </c>
      <c r="Z254" s="132">
        <v>5.1000000000000004E-4</v>
      </c>
    </row>
    <row r="255" spans="1:26">
      <c r="A255" t="s">
        <v>1213</v>
      </c>
      <c r="B255" t="s">
        <v>1251</v>
      </c>
      <c r="D255" t="s">
        <v>5159</v>
      </c>
      <c r="E255" t="s">
        <v>311</v>
      </c>
      <c r="F255" t="s">
        <v>5160</v>
      </c>
      <c r="G255" s="2">
        <v>74193</v>
      </c>
      <c r="H255" t="s">
        <v>314</v>
      </c>
      <c r="I255" t="s">
        <v>1003</v>
      </c>
      <c r="J255" t="s">
        <v>836</v>
      </c>
      <c r="K255" t="s">
        <v>205</v>
      </c>
      <c r="L255" t="s">
        <v>224</v>
      </c>
      <c r="M255" t="s">
        <v>224</v>
      </c>
      <c r="N255" t="s">
        <v>224</v>
      </c>
      <c r="O255" t="s">
        <v>339</v>
      </c>
      <c r="P255" s="141">
        <v>43790</v>
      </c>
      <c r="Q255" t="s">
        <v>1215</v>
      </c>
      <c r="R255" t="s">
        <v>885</v>
      </c>
      <c r="S255" t="s">
        <v>889</v>
      </c>
      <c r="T255" t="s">
        <v>5161</v>
      </c>
      <c r="U255" s="131">
        <v>3.6469999999999998</v>
      </c>
      <c r="V255" s="131">
        <v>35.686</v>
      </c>
      <c r="W255" s="131">
        <v>130.14500000000001</v>
      </c>
      <c r="X255" s="142">
        <v>1.0200000000000001E-2</v>
      </c>
      <c r="Y255" s="132">
        <v>1.9E-3</v>
      </c>
      <c r="Z255" s="132">
        <v>4.2999999999999999E-4</v>
      </c>
    </row>
    <row r="256" spans="1:26">
      <c r="A256" t="s">
        <v>1213</v>
      </c>
      <c r="B256" t="s">
        <v>1251</v>
      </c>
      <c r="C256" t="s">
        <v>5015</v>
      </c>
      <c r="D256" t="s">
        <v>5016</v>
      </c>
      <c r="E256" t="s">
        <v>311</v>
      </c>
      <c r="F256" t="s">
        <v>5015</v>
      </c>
      <c r="G256" s="2">
        <v>74271</v>
      </c>
      <c r="H256" t="s">
        <v>314</v>
      </c>
      <c r="I256" t="s">
        <v>1004</v>
      </c>
      <c r="J256" t="s">
        <v>832</v>
      </c>
      <c r="K256" t="s">
        <v>205</v>
      </c>
      <c r="L256" t="s">
        <v>217</v>
      </c>
      <c r="M256" t="s">
        <v>233</v>
      </c>
      <c r="N256" t="s">
        <v>233</v>
      </c>
      <c r="O256" t="s">
        <v>339</v>
      </c>
      <c r="P256" s="141">
        <v>45495</v>
      </c>
      <c r="Q256" t="s">
        <v>1231</v>
      </c>
      <c r="R256" t="s">
        <v>885</v>
      </c>
      <c r="S256" t="s">
        <v>889</v>
      </c>
      <c r="T256" t="s">
        <v>4990</v>
      </c>
      <c r="U256" s="131">
        <v>4.5739999999999998</v>
      </c>
      <c r="V256" s="131">
        <v>28.175000000000001</v>
      </c>
      <c r="W256" s="131">
        <v>128.88</v>
      </c>
      <c r="X256" s="142">
        <v>3.6499999999999998E-2</v>
      </c>
      <c r="Y256" s="132">
        <v>1.8799999999999999E-3</v>
      </c>
      <c r="Z256" s="132">
        <v>4.2000000000000002E-4</v>
      </c>
    </row>
    <row r="257" spans="1:26">
      <c r="A257" t="s">
        <v>1213</v>
      </c>
      <c r="B257" t="s">
        <v>1251</v>
      </c>
      <c r="C257" t="s">
        <v>5060</v>
      </c>
      <c r="D257" t="s">
        <v>5061</v>
      </c>
      <c r="E257" t="s">
        <v>310</v>
      </c>
      <c r="F257" t="s">
        <v>5062</v>
      </c>
      <c r="G257" s="2">
        <v>74187</v>
      </c>
      <c r="H257" t="s">
        <v>314</v>
      </c>
      <c r="I257" t="s">
        <v>1003</v>
      </c>
      <c r="J257" t="s">
        <v>836</v>
      </c>
      <c r="K257" t="s">
        <v>205</v>
      </c>
      <c r="L257" t="s">
        <v>204</v>
      </c>
      <c r="M257" t="s">
        <v>204</v>
      </c>
      <c r="N257" t="s">
        <v>303</v>
      </c>
      <c r="O257" t="s">
        <v>339</v>
      </c>
      <c r="P257" s="141">
        <v>43571</v>
      </c>
      <c r="Q257" t="s">
        <v>1215</v>
      </c>
      <c r="R257" t="s">
        <v>885</v>
      </c>
      <c r="S257" t="s">
        <v>889</v>
      </c>
      <c r="T257" t="s">
        <v>4934</v>
      </c>
      <c r="U257" s="131">
        <v>3.6469999999999998</v>
      </c>
      <c r="V257" s="131">
        <v>29.448</v>
      </c>
      <c r="W257" s="131">
        <v>107.396</v>
      </c>
      <c r="X257" s="142">
        <v>3.3300000000000003E-2</v>
      </c>
      <c r="Y257" s="132">
        <v>1.56E-3</v>
      </c>
      <c r="Z257" s="132">
        <v>3.5E-4</v>
      </c>
    </row>
    <row r="258" spans="1:26">
      <c r="A258" t="s">
        <v>1213</v>
      </c>
      <c r="B258" t="s">
        <v>1251</v>
      </c>
      <c r="D258" t="s">
        <v>5063</v>
      </c>
      <c r="E258" t="s">
        <v>311</v>
      </c>
      <c r="F258" t="s">
        <v>5064</v>
      </c>
      <c r="G258" s="2">
        <v>74188</v>
      </c>
      <c r="H258" t="s">
        <v>314</v>
      </c>
      <c r="I258" t="s">
        <v>1002</v>
      </c>
      <c r="J258" t="s">
        <v>569</v>
      </c>
      <c r="K258" t="s">
        <v>205</v>
      </c>
      <c r="L258" t="s">
        <v>224</v>
      </c>
      <c r="M258" t="s">
        <v>224</v>
      </c>
      <c r="N258" t="s">
        <v>224</v>
      </c>
      <c r="O258" t="s">
        <v>339</v>
      </c>
      <c r="P258" s="141">
        <v>43578</v>
      </c>
      <c r="Q258" t="s">
        <v>1215</v>
      </c>
      <c r="R258" t="s">
        <v>885</v>
      </c>
      <c r="S258" t="s">
        <v>889</v>
      </c>
      <c r="T258" t="s">
        <v>5065</v>
      </c>
      <c r="U258" s="131">
        <v>3.6469999999999998</v>
      </c>
      <c r="V258" s="131">
        <v>23.545000000000002</v>
      </c>
      <c r="W258" s="131">
        <v>85.867999999999995</v>
      </c>
      <c r="X258" s="142">
        <v>1.7999999999999999E-2</v>
      </c>
      <c r="Y258" s="132">
        <v>1.25E-3</v>
      </c>
      <c r="Z258" s="132">
        <v>2.7999999999999998E-4</v>
      </c>
    </row>
    <row r="259" spans="1:26">
      <c r="A259" t="s">
        <v>1213</v>
      </c>
      <c r="B259" t="s">
        <v>1252</v>
      </c>
      <c r="C259" t="s">
        <v>5066</v>
      </c>
      <c r="D259" t="s">
        <v>5067</v>
      </c>
      <c r="E259" t="s">
        <v>309</v>
      </c>
      <c r="F259" t="s">
        <v>5068</v>
      </c>
      <c r="G259" s="2" t="s">
        <v>5069</v>
      </c>
      <c r="H259" t="s">
        <v>321</v>
      </c>
      <c r="I259" t="s">
        <v>1002</v>
      </c>
      <c r="J259" t="s">
        <v>569</v>
      </c>
      <c r="K259" t="s">
        <v>204</v>
      </c>
      <c r="L259" t="s">
        <v>217</v>
      </c>
      <c r="M259" t="s">
        <v>204</v>
      </c>
      <c r="N259" t="s">
        <v>204</v>
      </c>
      <c r="O259" t="s">
        <v>339</v>
      </c>
      <c r="P259" s="141">
        <v>45565</v>
      </c>
      <c r="Q259" t="s">
        <v>1212</v>
      </c>
      <c r="R259" t="s">
        <v>885</v>
      </c>
      <c r="S259" t="s">
        <v>889</v>
      </c>
      <c r="T259" t="s">
        <v>4934</v>
      </c>
      <c r="U259" s="131">
        <v>1</v>
      </c>
      <c r="V259" s="131">
        <v>400.99900000000002</v>
      </c>
      <c r="W259" s="131">
        <v>400.99900000000002</v>
      </c>
      <c r="X259" s="142">
        <v>1.6E-2</v>
      </c>
      <c r="Y259" s="132">
        <v>1.474E-2</v>
      </c>
      <c r="Z259" s="132">
        <v>1.72E-3</v>
      </c>
    </row>
    <row r="260" spans="1:26">
      <c r="A260" t="s">
        <v>1213</v>
      </c>
      <c r="B260" t="s">
        <v>1252</v>
      </c>
      <c r="C260" t="s">
        <v>5070</v>
      </c>
      <c r="D260" t="s">
        <v>5071</v>
      </c>
      <c r="E260" t="s">
        <v>309</v>
      </c>
      <c r="F260" t="s">
        <v>5072</v>
      </c>
      <c r="G260" s="2">
        <v>74196</v>
      </c>
      <c r="H260" t="s">
        <v>314</v>
      </c>
      <c r="I260" t="s">
        <v>1005</v>
      </c>
      <c r="J260" t="s">
        <v>826</v>
      </c>
      <c r="K260" t="s">
        <v>204</v>
      </c>
      <c r="L260" t="s">
        <v>204</v>
      </c>
      <c r="M260" t="s">
        <v>204</v>
      </c>
      <c r="N260" t="s">
        <v>204</v>
      </c>
      <c r="O260" t="s">
        <v>339</v>
      </c>
      <c r="P260" s="141">
        <v>43831</v>
      </c>
      <c r="Q260" t="s">
        <v>1212</v>
      </c>
      <c r="R260" t="s">
        <v>885</v>
      </c>
      <c r="S260" t="s">
        <v>889</v>
      </c>
      <c r="T260" t="s">
        <v>4951</v>
      </c>
      <c r="U260" s="131">
        <v>1</v>
      </c>
      <c r="V260" s="131">
        <v>2937.9110000000001</v>
      </c>
      <c r="W260" s="131">
        <v>2937.9110000000001</v>
      </c>
      <c r="X260" s="142">
        <v>0.14119999999999999</v>
      </c>
      <c r="Y260" s="132">
        <v>0.10802</v>
      </c>
      <c r="Z260" s="132">
        <v>1.2619999999999999E-2</v>
      </c>
    </row>
    <row r="261" spans="1:26">
      <c r="A261" t="s">
        <v>1213</v>
      </c>
      <c r="B261" t="s">
        <v>1252</v>
      </c>
      <c r="C261" t="s">
        <v>5017</v>
      </c>
      <c r="D261" t="s">
        <v>5018</v>
      </c>
      <c r="E261" t="s">
        <v>310</v>
      </c>
      <c r="F261" t="s">
        <v>5019</v>
      </c>
      <c r="G261" s="2">
        <v>74186</v>
      </c>
      <c r="H261" t="s">
        <v>314</v>
      </c>
      <c r="I261" t="s">
        <v>1004</v>
      </c>
      <c r="J261" t="s">
        <v>833</v>
      </c>
      <c r="K261" t="s">
        <v>204</v>
      </c>
      <c r="L261" t="s">
        <v>204</v>
      </c>
      <c r="M261" t="s">
        <v>204</v>
      </c>
      <c r="N261" t="s">
        <v>204</v>
      </c>
      <c r="O261" t="s">
        <v>339</v>
      </c>
      <c r="P261" s="141">
        <v>43542</v>
      </c>
      <c r="Q261" t="s">
        <v>1212</v>
      </c>
      <c r="R261" t="s">
        <v>885</v>
      </c>
      <c r="S261" t="s">
        <v>889</v>
      </c>
      <c r="T261" t="s">
        <v>5020</v>
      </c>
      <c r="U261" s="131">
        <v>1</v>
      </c>
      <c r="V261" s="131">
        <v>1638.627</v>
      </c>
      <c r="W261" s="131">
        <v>1638.627</v>
      </c>
      <c r="X261" s="142">
        <v>7.8700000000000006E-2</v>
      </c>
      <c r="Y261" s="132">
        <v>6.0249999999999998E-2</v>
      </c>
      <c r="Z261" s="132">
        <v>7.0400000000000003E-3</v>
      </c>
    </row>
    <row r="262" spans="1:26">
      <c r="A262" t="s">
        <v>1213</v>
      </c>
      <c r="B262" t="s">
        <v>1252</v>
      </c>
      <c r="C262" t="s">
        <v>5021</v>
      </c>
      <c r="D262" t="s">
        <v>5022</v>
      </c>
      <c r="E262" t="s">
        <v>309</v>
      </c>
      <c r="F262" t="s">
        <v>5023</v>
      </c>
      <c r="G262" s="2">
        <v>74185</v>
      </c>
      <c r="H262" t="s">
        <v>314</v>
      </c>
      <c r="I262" t="s">
        <v>1001</v>
      </c>
      <c r="J262" t="s">
        <v>831</v>
      </c>
      <c r="K262" t="s">
        <v>204</v>
      </c>
      <c r="L262" t="s">
        <v>204</v>
      </c>
      <c r="M262" t="s">
        <v>204</v>
      </c>
      <c r="N262" t="s">
        <v>204</v>
      </c>
      <c r="O262" t="s">
        <v>339</v>
      </c>
      <c r="P262" s="141">
        <v>43524</v>
      </c>
      <c r="Q262" t="s">
        <v>1212</v>
      </c>
      <c r="R262" t="s">
        <v>885</v>
      </c>
      <c r="S262" t="s">
        <v>889</v>
      </c>
      <c r="T262" t="s">
        <v>4900</v>
      </c>
      <c r="U262" s="131">
        <v>1</v>
      </c>
      <c r="V262" s="131">
        <v>1303.136</v>
      </c>
      <c r="W262" s="131">
        <v>1303.136</v>
      </c>
      <c r="X262" s="142">
        <v>0.1298</v>
      </c>
      <c r="Y262" s="132">
        <v>4.7910000000000001E-2</v>
      </c>
      <c r="Z262" s="132">
        <v>5.5999999999999999E-3</v>
      </c>
    </row>
    <row r="263" spans="1:26">
      <c r="A263" t="s">
        <v>1213</v>
      </c>
      <c r="B263" t="s">
        <v>1252</v>
      </c>
      <c r="C263" t="s">
        <v>5017</v>
      </c>
      <c r="D263" t="s">
        <v>5018</v>
      </c>
      <c r="E263" t="s">
        <v>310</v>
      </c>
      <c r="F263" t="s">
        <v>5077</v>
      </c>
      <c r="G263" s="2">
        <v>74204</v>
      </c>
      <c r="H263" t="s">
        <v>314</v>
      </c>
      <c r="I263" t="s">
        <v>1004</v>
      </c>
      <c r="J263" t="s">
        <v>833</v>
      </c>
      <c r="K263" t="s">
        <v>204</v>
      </c>
      <c r="L263" t="s">
        <v>204</v>
      </c>
      <c r="M263" t="s">
        <v>204</v>
      </c>
      <c r="N263" t="s">
        <v>204</v>
      </c>
      <c r="O263" t="s">
        <v>339</v>
      </c>
      <c r="P263" s="141">
        <v>44084</v>
      </c>
      <c r="Q263" t="s">
        <v>1212</v>
      </c>
      <c r="R263" t="s">
        <v>885</v>
      </c>
      <c r="S263" t="s">
        <v>889</v>
      </c>
      <c r="T263" t="s">
        <v>4734</v>
      </c>
      <c r="U263" s="131">
        <v>1</v>
      </c>
      <c r="V263" s="131">
        <v>1093.3330000000001</v>
      </c>
      <c r="W263" s="131">
        <v>1093.3330000000001</v>
      </c>
      <c r="X263" s="142">
        <v>7.8700000000000006E-2</v>
      </c>
      <c r="Y263" s="132">
        <v>4.02E-2</v>
      </c>
      <c r="Z263" s="132">
        <v>4.6899999999999997E-3</v>
      </c>
    </row>
    <row r="264" spans="1:26">
      <c r="A264" t="s">
        <v>1213</v>
      </c>
      <c r="B264" t="s">
        <v>1252</v>
      </c>
      <c r="D264" t="s">
        <v>5085</v>
      </c>
      <c r="E264" t="s">
        <v>309</v>
      </c>
      <c r="F264" t="s">
        <v>5086</v>
      </c>
      <c r="G264" s="2">
        <v>74249</v>
      </c>
      <c r="H264" t="s">
        <v>314</v>
      </c>
      <c r="I264" t="s">
        <v>1005</v>
      </c>
      <c r="J264" t="s">
        <v>832</v>
      </c>
      <c r="K264" t="s">
        <v>204</v>
      </c>
      <c r="L264" t="s">
        <v>204</v>
      </c>
      <c r="M264" t="s">
        <v>204</v>
      </c>
      <c r="N264" t="s">
        <v>204</v>
      </c>
      <c r="O264" t="s">
        <v>339</v>
      </c>
      <c r="P264" s="141">
        <v>45006</v>
      </c>
      <c r="Q264" t="s">
        <v>1212</v>
      </c>
      <c r="R264" t="s">
        <v>885</v>
      </c>
      <c r="S264" t="s">
        <v>889</v>
      </c>
      <c r="T264" t="s">
        <v>4739</v>
      </c>
      <c r="U264" s="131">
        <v>1</v>
      </c>
      <c r="V264" s="131">
        <v>973.51300000000003</v>
      </c>
      <c r="W264" s="131">
        <v>973.51300000000003</v>
      </c>
      <c r="X264" s="142">
        <v>0.19600000000000001</v>
      </c>
      <c r="Y264" s="132">
        <v>3.5790000000000002E-2</v>
      </c>
      <c r="Z264" s="132">
        <v>4.1799999999999997E-3</v>
      </c>
    </row>
    <row r="265" spans="1:26">
      <c r="A265" t="s">
        <v>1213</v>
      </c>
      <c r="B265" t="s">
        <v>1252</v>
      </c>
      <c r="C265" t="s">
        <v>5090</v>
      </c>
      <c r="D265" t="s">
        <v>5091</v>
      </c>
      <c r="E265" t="s">
        <v>309</v>
      </c>
      <c r="F265" t="s">
        <v>5092</v>
      </c>
      <c r="G265" s="2">
        <v>74241</v>
      </c>
      <c r="H265" t="s">
        <v>314</v>
      </c>
      <c r="I265" t="s">
        <v>1003</v>
      </c>
      <c r="J265" t="s">
        <v>837</v>
      </c>
      <c r="K265" t="s">
        <v>204</v>
      </c>
      <c r="L265" t="s">
        <v>204</v>
      </c>
      <c r="M265" t="s">
        <v>204</v>
      </c>
      <c r="N265" t="s">
        <v>204</v>
      </c>
      <c r="O265" t="s">
        <v>339</v>
      </c>
      <c r="P265" s="141">
        <v>44752</v>
      </c>
      <c r="Q265" t="s">
        <v>1212</v>
      </c>
      <c r="R265" t="s">
        <v>885</v>
      </c>
      <c r="S265" t="s">
        <v>889</v>
      </c>
      <c r="T265" t="s">
        <v>5093</v>
      </c>
      <c r="U265" s="131">
        <v>1</v>
      </c>
      <c r="V265" s="131">
        <v>755.40599999999995</v>
      </c>
      <c r="W265" s="131">
        <v>755.40599999999995</v>
      </c>
      <c r="X265" s="142">
        <v>5.8299999999999998E-2</v>
      </c>
      <c r="Y265" s="132">
        <v>2.777E-2</v>
      </c>
      <c r="Z265" s="132">
        <v>3.2399999999999998E-3</v>
      </c>
    </row>
    <row r="266" spans="1:26">
      <c r="A266" t="s">
        <v>1213</v>
      </c>
      <c r="B266" t="s">
        <v>1252</v>
      </c>
      <c r="C266" t="s">
        <v>5021</v>
      </c>
      <c r="D266" t="s">
        <v>5027</v>
      </c>
      <c r="E266" t="s">
        <v>309</v>
      </c>
      <c r="F266" t="s">
        <v>5028</v>
      </c>
      <c r="G266" s="2">
        <v>74202</v>
      </c>
      <c r="H266" t="s">
        <v>314</v>
      </c>
      <c r="I266" t="s">
        <v>1001</v>
      </c>
      <c r="J266" t="s">
        <v>831</v>
      </c>
      <c r="K266" t="s">
        <v>204</v>
      </c>
      <c r="L266" t="s">
        <v>204</v>
      </c>
      <c r="M266" t="s">
        <v>204</v>
      </c>
      <c r="N266" t="s">
        <v>204</v>
      </c>
      <c r="O266" t="s">
        <v>339</v>
      </c>
      <c r="P266" s="141">
        <v>43913</v>
      </c>
      <c r="Q266" t="s">
        <v>1212</v>
      </c>
      <c r="R266" t="s">
        <v>885</v>
      </c>
      <c r="S266" t="s">
        <v>889</v>
      </c>
      <c r="T266" t="s">
        <v>4900</v>
      </c>
      <c r="U266" s="131">
        <v>1</v>
      </c>
      <c r="V266" s="131">
        <v>745.67600000000004</v>
      </c>
      <c r="W266" s="131">
        <v>745.67600000000004</v>
      </c>
      <c r="X266" s="142">
        <v>0.1036</v>
      </c>
      <c r="Y266" s="132">
        <v>2.742E-2</v>
      </c>
      <c r="Z266" s="132">
        <v>3.2000000000000002E-3</v>
      </c>
    </row>
    <row r="267" spans="1:26">
      <c r="A267" t="s">
        <v>1213</v>
      </c>
      <c r="B267" t="s">
        <v>1252</v>
      </c>
      <c r="C267" t="s">
        <v>5024</v>
      </c>
      <c r="D267" t="s">
        <v>2176</v>
      </c>
      <c r="E267" t="s">
        <v>309</v>
      </c>
      <c r="F267" t="s">
        <v>5025</v>
      </c>
      <c r="G267" s="2">
        <v>74190</v>
      </c>
      <c r="H267" t="s">
        <v>314</v>
      </c>
      <c r="I267" t="s">
        <v>1005</v>
      </c>
      <c r="J267" t="s">
        <v>569</v>
      </c>
      <c r="K267" t="s">
        <v>204</v>
      </c>
      <c r="L267" t="s">
        <v>204</v>
      </c>
      <c r="M267" t="s">
        <v>204</v>
      </c>
      <c r="N267" t="s">
        <v>224</v>
      </c>
      <c r="O267" t="s">
        <v>339</v>
      </c>
      <c r="P267" s="141">
        <v>43691</v>
      </c>
      <c r="Q267" t="s">
        <v>1215</v>
      </c>
      <c r="R267" t="s">
        <v>885</v>
      </c>
      <c r="S267" t="s">
        <v>889</v>
      </c>
      <c r="T267" t="s">
        <v>5026</v>
      </c>
      <c r="U267" s="131">
        <v>3.6469999999999998</v>
      </c>
      <c r="V267" s="131">
        <v>189.857</v>
      </c>
      <c r="W267" s="131">
        <v>692.40700000000004</v>
      </c>
      <c r="X267" s="142">
        <v>0.19874</v>
      </c>
      <c r="Y267" s="132">
        <v>2.546E-2</v>
      </c>
      <c r="Z267" s="132">
        <v>2.97E-3</v>
      </c>
    </row>
    <row r="268" spans="1:26">
      <c r="A268" t="s">
        <v>1213</v>
      </c>
      <c r="B268" t="s">
        <v>1252</v>
      </c>
      <c r="C268" t="s">
        <v>5078</v>
      </c>
      <c r="D268" t="s">
        <v>5079</v>
      </c>
      <c r="E268" t="s">
        <v>309</v>
      </c>
      <c r="F268" t="s">
        <v>5080</v>
      </c>
      <c r="G268" s="2">
        <v>74217</v>
      </c>
      <c r="H268" t="s">
        <v>314</v>
      </c>
      <c r="I268" t="s">
        <v>1003</v>
      </c>
      <c r="J268" t="s">
        <v>836</v>
      </c>
      <c r="K268" t="s">
        <v>204</v>
      </c>
      <c r="L268" t="s">
        <v>204</v>
      </c>
      <c r="M268" t="s">
        <v>204</v>
      </c>
      <c r="N268" t="s">
        <v>204</v>
      </c>
      <c r="O268" t="s">
        <v>339</v>
      </c>
      <c r="P268" s="141">
        <v>44370</v>
      </c>
      <c r="Q268" t="s">
        <v>1212</v>
      </c>
      <c r="R268" t="s">
        <v>885</v>
      </c>
      <c r="S268" t="s">
        <v>889</v>
      </c>
      <c r="T268" t="s">
        <v>4934</v>
      </c>
      <c r="U268" s="131">
        <v>1</v>
      </c>
      <c r="V268" s="131">
        <v>609.98900000000003</v>
      </c>
      <c r="W268" s="131">
        <v>609.98900000000003</v>
      </c>
      <c r="X268" s="142">
        <v>0.15770000000000001</v>
      </c>
      <c r="Y268" s="132">
        <v>2.2429999999999999E-2</v>
      </c>
      <c r="Z268" s="132">
        <v>2.6199999999999999E-3</v>
      </c>
    </row>
    <row r="269" spans="1:26">
      <c r="A269" t="s">
        <v>1213</v>
      </c>
      <c r="B269" t="s">
        <v>1252</v>
      </c>
      <c r="C269" t="s">
        <v>5081</v>
      </c>
      <c r="D269" t="s">
        <v>5082</v>
      </c>
      <c r="E269" t="s">
        <v>309</v>
      </c>
      <c r="F269" t="s">
        <v>5083</v>
      </c>
      <c r="G269" s="2">
        <v>74231</v>
      </c>
      <c r="H269" t="s">
        <v>314</v>
      </c>
      <c r="I269" t="s">
        <v>1003</v>
      </c>
      <c r="J269" t="s">
        <v>836</v>
      </c>
      <c r="K269" t="s">
        <v>204</v>
      </c>
      <c r="L269" t="s">
        <v>204</v>
      </c>
      <c r="M269" t="s">
        <v>204</v>
      </c>
      <c r="N269" t="s">
        <v>204</v>
      </c>
      <c r="O269" t="s">
        <v>339</v>
      </c>
      <c r="P269" s="141">
        <v>44591</v>
      </c>
      <c r="Q269" t="s">
        <v>1212</v>
      </c>
      <c r="R269" t="s">
        <v>885</v>
      </c>
      <c r="S269" t="s">
        <v>889</v>
      </c>
      <c r="T269" t="s">
        <v>5084</v>
      </c>
      <c r="U269" s="131">
        <v>1</v>
      </c>
      <c r="V269" s="131">
        <v>564.49400000000003</v>
      </c>
      <c r="W269" s="131">
        <v>564.49400000000003</v>
      </c>
      <c r="X269" s="142">
        <v>5.2600000000000001E-2</v>
      </c>
      <c r="Y269" s="132">
        <v>2.0760000000000001E-2</v>
      </c>
      <c r="Z269" s="132">
        <v>2.4199999999999998E-3</v>
      </c>
    </row>
    <row r="270" spans="1:26">
      <c r="A270" t="s">
        <v>1213</v>
      </c>
      <c r="B270" t="s">
        <v>1252</v>
      </c>
      <c r="C270" t="s">
        <v>5108</v>
      </c>
      <c r="D270" t="s">
        <v>5109</v>
      </c>
      <c r="E270" t="s">
        <v>309</v>
      </c>
      <c r="F270" t="s">
        <v>5110</v>
      </c>
      <c r="G270" s="2">
        <v>74239</v>
      </c>
      <c r="H270" t="s">
        <v>314</v>
      </c>
      <c r="I270" t="s">
        <v>1003</v>
      </c>
      <c r="J270" t="s">
        <v>837</v>
      </c>
      <c r="K270" t="s">
        <v>204</v>
      </c>
      <c r="L270" t="s">
        <v>204</v>
      </c>
      <c r="M270" t="s">
        <v>204</v>
      </c>
      <c r="N270" t="s">
        <v>204</v>
      </c>
      <c r="O270" t="s">
        <v>339</v>
      </c>
      <c r="P270" s="141">
        <v>44741</v>
      </c>
      <c r="Q270" t="s">
        <v>1212</v>
      </c>
      <c r="R270" t="s">
        <v>885</v>
      </c>
      <c r="S270" t="s">
        <v>889</v>
      </c>
      <c r="T270" t="s">
        <v>5111</v>
      </c>
      <c r="U270" s="131">
        <v>1</v>
      </c>
      <c r="V270" s="131">
        <v>537.25</v>
      </c>
      <c r="W270" s="131">
        <v>537.25</v>
      </c>
      <c r="X270" s="142">
        <v>3.4099999999999998E-2</v>
      </c>
      <c r="Y270" s="132">
        <v>1.975E-2</v>
      </c>
      <c r="Z270" s="132">
        <v>2.31E-3</v>
      </c>
    </row>
    <row r="271" spans="1:26">
      <c r="A271" t="s">
        <v>1213</v>
      </c>
      <c r="B271" t="s">
        <v>1252</v>
      </c>
      <c r="C271" t="s">
        <v>5087</v>
      </c>
      <c r="D271" t="s">
        <v>5088</v>
      </c>
      <c r="E271" t="s">
        <v>310</v>
      </c>
      <c r="F271" t="s">
        <v>5089</v>
      </c>
      <c r="G271" s="2">
        <v>74238</v>
      </c>
      <c r="H271" t="s">
        <v>314</v>
      </c>
      <c r="I271" t="s">
        <v>1004</v>
      </c>
      <c r="J271" t="s">
        <v>833</v>
      </c>
      <c r="K271" t="s">
        <v>204</v>
      </c>
      <c r="L271" t="s">
        <v>204</v>
      </c>
      <c r="M271" t="s">
        <v>204</v>
      </c>
      <c r="N271" t="s">
        <v>204</v>
      </c>
      <c r="O271" t="s">
        <v>339</v>
      </c>
      <c r="P271" s="141">
        <v>44721</v>
      </c>
      <c r="Q271" t="s">
        <v>1212</v>
      </c>
      <c r="R271" t="s">
        <v>885</v>
      </c>
      <c r="S271" t="s">
        <v>889</v>
      </c>
      <c r="T271" t="s">
        <v>4780</v>
      </c>
      <c r="U271" s="131">
        <v>1</v>
      </c>
      <c r="V271" s="131">
        <v>528.553</v>
      </c>
      <c r="W271" s="131">
        <v>528.553</v>
      </c>
      <c r="X271" s="142">
        <v>1.89E-2</v>
      </c>
      <c r="Y271" s="132">
        <v>1.9429999999999999E-2</v>
      </c>
      <c r="Z271" s="132">
        <v>2.2699999999999999E-3</v>
      </c>
    </row>
    <row r="272" spans="1:26">
      <c r="A272" t="s">
        <v>1213</v>
      </c>
      <c r="B272" t="s">
        <v>1252</v>
      </c>
      <c r="C272" t="s">
        <v>5029</v>
      </c>
      <c r="D272" t="s">
        <v>5030</v>
      </c>
      <c r="E272" t="s">
        <v>309</v>
      </c>
      <c r="F272" t="s">
        <v>5031</v>
      </c>
      <c r="G272" s="2">
        <v>74176</v>
      </c>
      <c r="H272" t="s">
        <v>314</v>
      </c>
      <c r="I272" t="s">
        <v>1002</v>
      </c>
      <c r="J272" t="s">
        <v>569</v>
      </c>
      <c r="K272" t="s">
        <v>204</v>
      </c>
      <c r="L272" t="s">
        <v>204</v>
      </c>
      <c r="M272" t="s">
        <v>204</v>
      </c>
      <c r="N272" t="s">
        <v>204</v>
      </c>
      <c r="O272" t="s">
        <v>339</v>
      </c>
      <c r="P272" s="141">
        <v>43306</v>
      </c>
      <c r="Q272" t="s">
        <v>1212</v>
      </c>
      <c r="R272" t="s">
        <v>885</v>
      </c>
      <c r="S272" t="s">
        <v>889</v>
      </c>
      <c r="T272" t="s">
        <v>5032</v>
      </c>
      <c r="U272" s="131">
        <v>1</v>
      </c>
      <c r="V272" s="131">
        <v>514.298</v>
      </c>
      <c r="W272" s="131">
        <v>514.298</v>
      </c>
      <c r="X272" s="142">
        <v>1.7899999999999999E-2</v>
      </c>
      <c r="Y272" s="132">
        <v>1.891E-2</v>
      </c>
      <c r="Z272" s="132">
        <v>2.2100000000000002E-3</v>
      </c>
    </row>
    <row r="273" spans="1:26">
      <c r="A273" t="s">
        <v>1213</v>
      </c>
      <c r="B273" t="s">
        <v>1252</v>
      </c>
      <c r="C273" t="s">
        <v>5097</v>
      </c>
      <c r="D273" t="s">
        <v>5098</v>
      </c>
      <c r="E273" t="s">
        <v>309</v>
      </c>
      <c r="F273" t="s">
        <v>5099</v>
      </c>
      <c r="G273" s="2">
        <v>74228</v>
      </c>
      <c r="H273" t="s">
        <v>314</v>
      </c>
      <c r="I273" t="s">
        <v>1000</v>
      </c>
      <c r="J273" t="s">
        <v>844</v>
      </c>
      <c r="K273" t="s">
        <v>204</v>
      </c>
      <c r="L273" t="s">
        <v>204</v>
      </c>
      <c r="M273" t="s">
        <v>204</v>
      </c>
      <c r="N273" t="s">
        <v>204</v>
      </c>
      <c r="O273" t="s">
        <v>339</v>
      </c>
      <c r="P273" s="141">
        <v>44560</v>
      </c>
      <c r="Q273" t="s">
        <v>1215</v>
      </c>
      <c r="R273" t="s">
        <v>885</v>
      </c>
      <c r="S273" t="s">
        <v>889</v>
      </c>
      <c r="T273" t="s">
        <v>4923</v>
      </c>
      <c r="U273" s="131">
        <v>3.6469999999999998</v>
      </c>
      <c r="V273" s="131">
        <v>118.122</v>
      </c>
      <c r="W273" s="131">
        <v>430.79199999999997</v>
      </c>
      <c r="X273" s="142">
        <v>5.9191354936875676E-2</v>
      </c>
      <c r="Y273" s="132">
        <v>1.584E-2</v>
      </c>
      <c r="Z273" s="132">
        <v>1.8500000000000001E-3</v>
      </c>
    </row>
    <row r="274" spans="1:26">
      <c r="A274" t="s">
        <v>1213</v>
      </c>
      <c r="B274" t="s">
        <v>1252</v>
      </c>
      <c r="C274" t="s">
        <v>5100</v>
      </c>
      <c r="D274" t="s">
        <v>5101</v>
      </c>
      <c r="E274" t="s">
        <v>309</v>
      </c>
      <c r="F274" t="s">
        <v>5102</v>
      </c>
      <c r="G274" s="2">
        <v>74221</v>
      </c>
      <c r="H274" t="s">
        <v>314</v>
      </c>
      <c r="I274" t="s">
        <v>1000</v>
      </c>
      <c r="J274" t="s">
        <v>844</v>
      </c>
      <c r="K274" t="s">
        <v>204</v>
      </c>
      <c r="L274" t="s">
        <v>204</v>
      </c>
      <c r="M274" t="s">
        <v>204</v>
      </c>
      <c r="N274" t="s">
        <v>296</v>
      </c>
      <c r="O274" t="s">
        <v>339</v>
      </c>
      <c r="P274" s="141">
        <v>44409</v>
      </c>
      <c r="Q274" t="s">
        <v>1215</v>
      </c>
      <c r="R274" t="s">
        <v>885</v>
      </c>
      <c r="S274" t="s">
        <v>889</v>
      </c>
      <c r="T274" t="s">
        <v>5103</v>
      </c>
      <c r="U274" s="131">
        <v>3.6469999999999998</v>
      </c>
      <c r="V274" s="131">
        <v>114.253</v>
      </c>
      <c r="W274" s="131">
        <v>416.68200000000002</v>
      </c>
      <c r="X274" s="142">
        <v>7.5700000000000003E-2</v>
      </c>
      <c r="Y274" s="132">
        <v>1.532E-2</v>
      </c>
      <c r="Z274" s="132">
        <v>1.7899999999999999E-3</v>
      </c>
    </row>
    <row r="275" spans="1:26">
      <c r="A275" t="s">
        <v>1213</v>
      </c>
      <c r="B275" t="s">
        <v>1252</v>
      </c>
      <c r="C275" t="s">
        <v>5104</v>
      </c>
      <c r="D275" t="s">
        <v>5105</v>
      </c>
      <c r="E275" t="s">
        <v>309</v>
      </c>
      <c r="F275" t="s">
        <v>5106</v>
      </c>
      <c r="G275" s="2">
        <v>74233</v>
      </c>
      <c r="H275" t="s">
        <v>314</v>
      </c>
      <c r="I275" t="s">
        <v>1002</v>
      </c>
      <c r="J275" t="s">
        <v>569</v>
      </c>
      <c r="K275" t="s">
        <v>204</v>
      </c>
      <c r="L275" t="s">
        <v>204</v>
      </c>
      <c r="M275" t="s">
        <v>204</v>
      </c>
      <c r="N275" t="s">
        <v>224</v>
      </c>
      <c r="O275" t="s">
        <v>339</v>
      </c>
      <c r="P275" s="141">
        <v>44622</v>
      </c>
      <c r="Q275" t="s">
        <v>1212</v>
      </c>
      <c r="R275" t="s">
        <v>885</v>
      </c>
      <c r="S275" t="s">
        <v>889</v>
      </c>
      <c r="T275" t="s">
        <v>5107</v>
      </c>
      <c r="U275" s="131">
        <v>1</v>
      </c>
      <c r="V275" s="131">
        <v>348.52100000000002</v>
      </c>
      <c r="W275" s="131">
        <v>348.52100000000002</v>
      </c>
      <c r="X275" s="142">
        <v>0.14000000000000001</v>
      </c>
      <c r="Y275" s="132">
        <v>1.281E-2</v>
      </c>
      <c r="Z275" s="132">
        <v>1.5E-3</v>
      </c>
    </row>
    <row r="276" spans="1:26">
      <c r="A276" t="s">
        <v>1213</v>
      </c>
      <c r="B276" t="s">
        <v>1252</v>
      </c>
      <c r="C276" t="s">
        <v>5122</v>
      </c>
      <c r="D276" t="s">
        <v>5123</v>
      </c>
      <c r="E276" t="s">
        <v>311</v>
      </c>
      <c r="F276" t="s">
        <v>5124</v>
      </c>
      <c r="G276" s="2">
        <v>74243</v>
      </c>
      <c r="H276" t="s">
        <v>314</v>
      </c>
      <c r="I276" t="s">
        <v>1000</v>
      </c>
      <c r="J276" t="s">
        <v>844</v>
      </c>
      <c r="K276" t="s">
        <v>204</v>
      </c>
      <c r="L276" t="s">
        <v>204</v>
      </c>
      <c r="M276" t="s">
        <v>204</v>
      </c>
      <c r="N276" t="s">
        <v>204</v>
      </c>
      <c r="O276" t="s">
        <v>339</v>
      </c>
      <c r="P276" s="141">
        <v>44823</v>
      </c>
      <c r="Q276" t="s">
        <v>1215</v>
      </c>
      <c r="R276" t="s">
        <v>885</v>
      </c>
      <c r="S276" t="s">
        <v>889</v>
      </c>
      <c r="T276" t="s">
        <v>5040</v>
      </c>
      <c r="U276" s="131">
        <v>3.6469999999999998</v>
      </c>
      <c r="V276" s="131">
        <v>81.233999999999995</v>
      </c>
      <c r="W276" s="131">
        <v>296.26100000000002</v>
      </c>
      <c r="X276" s="142">
        <v>0.1371</v>
      </c>
      <c r="Y276" s="132">
        <v>1.089E-2</v>
      </c>
      <c r="Z276" s="132">
        <v>1.2700000000000001E-3</v>
      </c>
    </row>
    <row r="277" spans="1:26">
      <c r="A277" t="s">
        <v>1213</v>
      </c>
      <c r="B277" t="s">
        <v>1252</v>
      </c>
      <c r="C277" t="s">
        <v>5033</v>
      </c>
      <c r="D277" t="s">
        <v>5034</v>
      </c>
      <c r="E277" t="s">
        <v>309</v>
      </c>
      <c r="F277" t="s">
        <v>5035</v>
      </c>
      <c r="G277" s="2">
        <v>74177</v>
      </c>
      <c r="H277" t="s">
        <v>314</v>
      </c>
      <c r="I277" t="s">
        <v>1002</v>
      </c>
      <c r="J277" t="s">
        <v>569</v>
      </c>
      <c r="K277" t="s">
        <v>204</v>
      </c>
      <c r="L277" t="s">
        <v>204</v>
      </c>
      <c r="M277" t="s">
        <v>204</v>
      </c>
      <c r="N277" t="s">
        <v>204</v>
      </c>
      <c r="O277" t="s">
        <v>339</v>
      </c>
      <c r="P277" s="141">
        <v>43312</v>
      </c>
      <c r="Q277" t="s">
        <v>1212</v>
      </c>
      <c r="R277" t="s">
        <v>885</v>
      </c>
      <c r="S277" t="s">
        <v>889</v>
      </c>
      <c r="T277" t="s">
        <v>5036</v>
      </c>
      <c r="U277" s="131">
        <v>1</v>
      </c>
      <c r="V277" s="131">
        <v>255.95500000000001</v>
      </c>
      <c r="W277" s="131">
        <v>255.95500000000001</v>
      </c>
      <c r="X277" s="142">
        <v>2.9600000000000001E-2</v>
      </c>
      <c r="Y277" s="132">
        <v>9.41E-3</v>
      </c>
      <c r="Z277" s="132">
        <v>1.1000000000000001E-3</v>
      </c>
    </row>
    <row r="278" spans="1:26">
      <c r="A278" t="s">
        <v>1213</v>
      </c>
      <c r="B278" t="s">
        <v>1252</v>
      </c>
      <c r="C278" t="s">
        <v>4958</v>
      </c>
      <c r="D278" t="s">
        <v>4959</v>
      </c>
      <c r="E278" t="s">
        <v>309</v>
      </c>
      <c r="F278" t="s">
        <v>5129</v>
      </c>
      <c r="G278" s="2">
        <v>74252</v>
      </c>
      <c r="H278" t="s">
        <v>314</v>
      </c>
      <c r="I278" t="s">
        <v>1003</v>
      </c>
      <c r="J278" t="s">
        <v>839</v>
      </c>
      <c r="K278" t="s">
        <v>204</v>
      </c>
      <c r="L278" t="s">
        <v>204</v>
      </c>
      <c r="M278" t="s">
        <v>204</v>
      </c>
      <c r="N278" t="s">
        <v>204</v>
      </c>
      <c r="O278" t="s">
        <v>339</v>
      </c>
      <c r="P278" s="141">
        <v>45036</v>
      </c>
      <c r="Q278" t="s">
        <v>1212</v>
      </c>
      <c r="R278" t="s">
        <v>885</v>
      </c>
      <c r="S278" t="s">
        <v>889</v>
      </c>
      <c r="T278" t="s">
        <v>4961</v>
      </c>
      <c r="U278" s="131">
        <v>1</v>
      </c>
      <c r="V278" s="131">
        <v>246.613</v>
      </c>
      <c r="W278" s="131">
        <v>246.613</v>
      </c>
      <c r="X278" s="142">
        <v>1.95E-2</v>
      </c>
      <c r="Y278" s="132">
        <v>9.0699999999999999E-3</v>
      </c>
      <c r="Z278" s="132">
        <v>1.06E-3</v>
      </c>
    </row>
    <row r="279" spans="1:26">
      <c r="A279" t="s">
        <v>1213</v>
      </c>
      <c r="B279" t="s">
        <v>1252</v>
      </c>
      <c r="C279" t="s">
        <v>5037</v>
      </c>
      <c r="D279" t="s">
        <v>5038</v>
      </c>
      <c r="E279" t="s">
        <v>309</v>
      </c>
      <c r="F279" t="s">
        <v>5039</v>
      </c>
      <c r="G279" s="2">
        <v>74173</v>
      </c>
      <c r="H279" t="s">
        <v>314</v>
      </c>
      <c r="I279" t="s">
        <v>1000</v>
      </c>
      <c r="J279" t="s">
        <v>845</v>
      </c>
      <c r="K279" t="s">
        <v>204</v>
      </c>
      <c r="L279" t="s">
        <v>204</v>
      </c>
      <c r="M279" t="s">
        <v>204</v>
      </c>
      <c r="N279" t="s">
        <v>204</v>
      </c>
      <c r="O279" t="s">
        <v>339</v>
      </c>
      <c r="P279" s="141">
        <v>43157</v>
      </c>
      <c r="Q279" t="s">
        <v>1215</v>
      </c>
      <c r="R279" t="s">
        <v>885</v>
      </c>
      <c r="S279" t="s">
        <v>889</v>
      </c>
      <c r="T279" t="s">
        <v>5040</v>
      </c>
      <c r="U279" s="131">
        <v>3.6469999999999998</v>
      </c>
      <c r="V279" s="131">
        <v>54.216999999999999</v>
      </c>
      <c r="W279" s="131">
        <v>197.73099999999999</v>
      </c>
      <c r="X279" s="142">
        <v>0.10349999999999999</v>
      </c>
      <c r="Y279" s="132">
        <v>7.2700000000000004E-3</v>
      </c>
      <c r="Z279" s="132">
        <v>8.4999999999999995E-4</v>
      </c>
    </row>
    <row r="280" spans="1:26">
      <c r="A280" t="s">
        <v>1213</v>
      </c>
      <c r="B280" t="s">
        <v>1252</v>
      </c>
      <c r="C280" t="s">
        <v>5115</v>
      </c>
      <c r="D280" t="s">
        <v>5116</v>
      </c>
      <c r="E280" t="s">
        <v>309</v>
      </c>
      <c r="F280" t="s">
        <v>5117</v>
      </c>
      <c r="G280" s="2">
        <v>74179</v>
      </c>
      <c r="H280" t="s">
        <v>314</v>
      </c>
      <c r="I280" t="s">
        <v>1001</v>
      </c>
      <c r="J280" t="s">
        <v>831</v>
      </c>
      <c r="K280" t="s">
        <v>204</v>
      </c>
      <c r="L280" t="s">
        <v>204</v>
      </c>
      <c r="M280" t="s">
        <v>204</v>
      </c>
      <c r="N280" t="s">
        <v>204</v>
      </c>
      <c r="O280" t="s">
        <v>339</v>
      </c>
      <c r="P280" s="141">
        <v>43394</v>
      </c>
      <c r="Q280" t="s">
        <v>1212</v>
      </c>
      <c r="R280" t="s">
        <v>885</v>
      </c>
      <c r="S280" t="s">
        <v>889</v>
      </c>
      <c r="T280" t="s">
        <v>5096</v>
      </c>
      <c r="U280" s="131">
        <v>1</v>
      </c>
      <c r="V280" s="131">
        <v>94.322999999999993</v>
      </c>
      <c r="W280" s="131">
        <v>94.322999999999993</v>
      </c>
      <c r="X280" s="142">
        <v>0.11990000000000001</v>
      </c>
      <c r="Y280" s="132">
        <v>3.47E-3</v>
      </c>
      <c r="Z280" s="132">
        <v>4.0999999999999999E-4</v>
      </c>
    </row>
    <row r="281" spans="1:26">
      <c r="A281" t="s">
        <v>1213</v>
      </c>
      <c r="B281" t="s">
        <v>1252</v>
      </c>
      <c r="D281" t="s">
        <v>4962</v>
      </c>
      <c r="E281" t="s">
        <v>309</v>
      </c>
      <c r="F281" t="s">
        <v>4963</v>
      </c>
      <c r="G281" s="2">
        <v>74254</v>
      </c>
      <c r="H281" t="s">
        <v>314</v>
      </c>
      <c r="I281" t="s">
        <v>1000</v>
      </c>
      <c r="J281" t="s">
        <v>845</v>
      </c>
      <c r="K281" t="s">
        <v>204</v>
      </c>
      <c r="L281" t="s">
        <v>204</v>
      </c>
      <c r="M281" t="s">
        <v>204</v>
      </c>
      <c r="N281" t="s">
        <v>204</v>
      </c>
      <c r="O281" t="s">
        <v>339</v>
      </c>
      <c r="P281" s="141">
        <v>45124</v>
      </c>
      <c r="Q281" t="s">
        <v>1215</v>
      </c>
      <c r="R281" t="s">
        <v>885</v>
      </c>
      <c r="S281" t="s">
        <v>889</v>
      </c>
      <c r="T281" t="s">
        <v>4964</v>
      </c>
      <c r="U281" s="131">
        <v>3.6469999999999998</v>
      </c>
      <c r="V281" s="131">
        <v>18.350999999999999</v>
      </c>
      <c r="W281" s="131">
        <v>66.927000000000007</v>
      </c>
      <c r="X281" s="142">
        <v>7.0800000000000002E-2</v>
      </c>
      <c r="Y281" s="132">
        <v>2.4599999999999999E-3</v>
      </c>
      <c r="Z281" s="132">
        <v>2.9E-4</v>
      </c>
    </row>
    <row r="282" spans="1:26">
      <c r="A282" t="s">
        <v>1213</v>
      </c>
      <c r="B282" t="s">
        <v>1252</v>
      </c>
      <c r="C282" t="s">
        <v>5149</v>
      </c>
      <c r="D282" t="s">
        <v>5150</v>
      </c>
      <c r="E282" t="s">
        <v>310</v>
      </c>
      <c r="F282" t="s">
        <v>5151</v>
      </c>
      <c r="G282" s="2">
        <v>74256</v>
      </c>
      <c r="H282" t="s">
        <v>314</v>
      </c>
      <c r="I282" t="s">
        <v>1004</v>
      </c>
      <c r="J282" t="s">
        <v>832</v>
      </c>
      <c r="K282" t="s">
        <v>205</v>
      </c>
      <c r="L282" t="s">
        <v>272</v>
      </c>
      <c r="M282" t="s">
        <v>272</v>
      </c>
      <c r="N282" t="s">
        <v>272</v>
      </c>
      <c r="O282" t="s">
        <v>339</v>
      </c>
      <c r="P282" s="141">
        <v>45166</v>
      </c>
      <c r="Q282" t="s">
        <v>1216</v>
      </c>
      <c r="R282" t="s">
        <v>885</v>
      </c>
      <c r="S282" t="s">
        <v>889</v>
      </c>
      <c r="T282" t="s">
        <v>5152</v>
      </c>
      <c r="U282" s="131">
        <v>3.7959999999999998</v>
      </c>
      <c r="V282" s="131">
        <v>204.815</v>
      </c>
      <c r="W282" s="131">
        <v>777.56</v>
      </c>
      <c r="X282" s="142">
        <v>0.1203</v>
      </c>
      <c r="Y282" s="132">
        <v>2.8590000000000001E-2</v>
      </c>
      <c r="Z282" s="132">
        <v>3.3400000000000001E-3</v>
      </c>
    </row>
    <row r="283" spans="1:26">
      <c r="A283" t="s">
        <v>1213</v>
      </c>
      <c r="B283" t="s">
        <v>1252</v>
      </c>
      <c r="D283" t="s">
        <v>5001</v>
      </c>
      <c r="E283" t="s">
        <v>311</v>
      </c>
      <c r="F283" t="s">
        <v>5002</v>
      </c>
      <c r="G283" s="2">
        <v>74203</v>
      </c>
      <c r="H283" t="s">
        <v>314</v>
      </c>
      <c r="I283" t="s">
        <v>1003</v>
      </c>
      <c r="J283" t="s">
        <v>833</v>
      </c>
      <c r="K283" t="s">
        <v>205</v>
      </c>
      <c r="L283" t="s">
        <v>224</v>
      </c>
      <c r="M283" t="s">
        <v>224</v>
      </c>
      <c r="N283" t="s">
        <v>224</v>
      </c>
      <c r="O283" t="s">
        <v>339</v>
      </c>
      <c r="P283" s="141">
        <v>43770</v>
      </c>
      <c r="Q283" t="s">
        <v>1215</v>
      </c>
      <c r="R283" t="s">
        <v>885</v>
      </c>
      <c r="S283" t="s">
        <v>889</v>
      </c>
      <c r="T283" t="s">
        <v>4905</v>
      </c>
      <c r="U283" s="131">
        <v>3.6469999999999998</v>
      </c>
      <c r="V283" s="131">
        <v>202.489</v>
      </c>
      <c r="W283" s="131">
        <v>738.47699999999998</v>
      </c>
      <c r="X283" s="142">
        <v>6.6350000000000006E-2</v>
      </c>
      <c r="Y283" s="132">
        <v>2.7150000000000001E-2</v>
      </c>
      <c r="Z283" s="132">
        <v>3.1700000000000001E-3</v>
      </c>
    </row>
    <row r="284" spans="1:26">
      <c r="A284" t="s">
        <v>1213</v>
      </c>
      <c r="B284" t="s">
        <v>1252</v>
      </c>
      <c r="C284" t="s">
        <v>5137</v>
      </c>
      <c r="D284" t="s">
        <v>5138</v>
      </c>
      <c r="E284" t="s">
        <v>310</v>
      </c>
      <c r="F284" t="s">
        <v>5139</v>
      </c>
      <c r="G284" s="2">
        <v>74205</v>
      </c>
      <c r="H284" t="s">
        <v>314</v>
      </c>
      <c r="I284" t="s">
        <v>1001</v>
      </c>
      <c r="J284" t="s">
        <v>831</v>
      </c>
      <c r="K284" t="s">
        <v>205</v>
      </c>
      <c r="L284" t="s">
        <v>286</v>
      </c>
      <c r="M284" t="s">
        <v>286</v>
      </c>
      <c r="N284" t="s">
        <v>286</v>
      </c>
      <c r="O284" t="s">
        <v>339</v>
      </c>
      <c r="P284" s="141">
        <v>44159</v>
      </c>
      <c r="Q284" t="s">
        <v>1216</v>
      </c>
      <c r="R284" t="s">
        <v>885</v>
      </c>
      <c r="S284" t="s">
        <v>889</v>
      </c>
      <c r="T284" t="s">
        <v>4990</v>
      </c>
      <c r="U284" s="131">
        <v>3.7959999999999998</v>
      </c>
      <c r="V284" s="131">
        <v>188.774</v>
      </c>
      <c r="W284" s="131">
        <v>716.66200000000003</v>
      </c>
      <c r="X284" s="142">
        <v>0.19639999999999999</v>
      </c>
      <c r="Y284" s="132">
        <v>2.6349999999999998E-2</v>
      </c>
      <c r="Z284" s="132">
        <v>3.0799999999999998E-3</v>
      </c>
    </row>
    <row r="285" spans="1:26">
      <c r="A285" t="s">
        <v>1213</v>
      </c>
      <c r="B285" t="s">
        <v>1252</v>
      </c>
      <c r="D285" t="s">
        <v>5135</v>
      </c>
      <c r="E285" t="s">
        <v>309</v>
      </c>
      <c r="F285" t="s">
        <v>5136</v>
      </c>
      <c r="G285" s="2">
        <v>74240</v>
      </c>
      <c r="H285" t="s">
        <v>314</v>
      </c>
      <c r="I285" t="s">
        <v>1005</v>
      </c>
      <c r="J285" t="s">
        <v>832</v>
      </c>
      <c r="K285" t="s">
        <v>205</v>
      </c>
      <c r="L285" t="s">
        <v>204</v>
      </c>
      <c r="M285" t="s">
        <v>204</v>
      </c>
      <c r="N285" t="s">
        <v>303</v>
      </c>
      <c r="O285" t="s">
        <v>339</v>
      </c>
      <c r="P285" s="141">
        <v>44748</v>
      </c>
      <c r="Q285" t="s">
        <v>1216</v>
      </c>
      <c r="R285" t="s">
        <v>885</v>
      </c>
      <c r="S285" t="s">
        <v>889</v>
      </c>
      <c r="T285" t="s">
        <v>5084</v>
      </c>
      <c r="U285" s="131">
        <v>3.7959999999999998</v>
      </c>
      <c r="V285" s="131">
        <v>181.571</v>
      </c>
      <c r="W285" s="131">
        <v>689.31600000000003</v>
      </c>
      <c r="X285" s="142">
        <v>2.6239999999999999E-2</v>
      </c>
      <c r="Y285" s="132">
        <v>2.5340000000000001E-2</v>
      </c>
      <c r="Z285" s="132">
        <v>2.96E-3</v>
      </c>
    </row>
    <row r="286" spans="1:26">
      <c r="A286" t="s">
        <v>1213</v>
      </c>
      <c r="B286" t="s">
        <v>1252</v>
      </c>
      <c r="D286" t="s">
        <v>5041</v>
      </c>
      <c r="E286" t="s">
        <v>311</v>
      </c>
      <c r="F286" t="s">
        <v>5132</v>
      </c>
      <c r="G286" s="2">
        <v>74200</v>
      </c>
      <c r="H286" t="s">
        <v>314</v>
      </c>
      <c r="I286" t="s">
        <v>1000</v>
      </c>
      <c r="J286" t="s">
        <v>844</v>
      </c>
      <c r="K286" t="s">
        <v>205</v>
      </c>
      <c r="L286" t="s">
        <v>224</v>
      </c>
      <c r="M286" t="s">
        <v>224</v>
      </c>
      <c r="N286" t="s">
        <v>224</v>
      </c>
      <c r="O286" t="s">
        <v>339</v>
      </c>
      <c r="P286" s="141">
        <v>43891</v>
      </c>
      <c r="Q286" t="s">
        <v>1215</v>
      </c>
      <c r="R286" t="s">
        <v>885</v>
      </c>
      <c r="S286" t="s">
        <v>889</v>
      </c>
      <c r="T286" t="s">
        <v>5010</v>
      </c>
      <c r="U286" s="131">
        <v>3.6469999999999998</v>
      </c>
      <c r="V286" s="131">
        <v>184.81200000000001</v>
      </c>
      <c r="W286" s="131">
        <v>674.00900000000001</v>
      </c>
      <c r="X286" s="142">
        <v>5.6800000000000003E-2</v>
      </c>
      <c r="Y286" s="132">
        <v>2.478E-2</v>
      </c>
      <c r="Z286" s="132">
        <v>2.8900000000000002E-3</v>
      </c>
    </row>
    <row r="287" spans="1:26">
      <c r="A287" t="s">
        <v>1213</v>
      </c>
      <c r="B287" t="s">
        <v>1252</v>
      </c>
      <c r="C287" t="s">
        <v>5043</v>
      </c>
      <c r="D287" t="s">
        <v>5044</v>
      </c>
      <c r="E287" t="s">
        <v>309</v>
      </c>
      <c r="F287" t="s">
        <v>5045</v>
      </c>
      <c r="G287" s="2">
        <v>74189</v>
      </c>
      <c r="H287" t="s">
        <v>314</v>
      </c>
      <c r="I287" t="s">
        <v>1002</v>
      </c>
      <c r="J287" t="s">
        <v>569</v>
      </c>
      <c r="K287" t="s">
        <v>205</v>
      </c>
      <c r="L287" t="s">
        <v>224</v>
      </c>
      <c r="M287" t="s">
        <v>224</v>
      </c>
      <c r="N287" t="s">
        <v>224</v>
      </c>
      <c r="O287" t="s">
        <v>339</v>
      </c>
      <c r="P287" s="141">
        <v>43586</v>
      </c>
      <c r="Q287" t="s">
        <v>1215</v>
      </c>
      <c r="R287" t="s">
        <v>885</v>
      </c>
      <c r="S287" t="s">
        <v>889</v>
      </c>
      <c r="T287" t="s">
        <v>4923</v>
      </c>
      <c r="U287" s="131">
        <v>3.6469999999999998</v>
      </c>
      <c r="V287" s="131">
        <v>174.42699999999999</v>
      </c>
      <c r="W287" s="131">
        <v>636.13499999999999</v>
      </c>
      <c r="X287" s="142">
        <v>3.61E-2</v>
      </c>
      <c r="Y287" s="132">
        <v>2.3390000000000001E-2</v>
      </c>
      <c r="Z287" s="132">
        <v>2.7299999999999998E-3</v>
      </c>
    </row>
    <row r="288" spans="1:26">
      <c r="A288" t="s">
        <v>1213</v>
      </c>
      <c r="B288" t="s">
        <v>1252</v>
      </c>
      <c r="C288" t="s">
        <v>5057</v>
      </c>
      <c r="D288" t="s">
        <v>5058</v>
      </c>
      <c r="E288" t="s">
        <v>311</v>
      </c>
      <c r="F288" t="s">
        <v>5059</v>
      </c>
      <c r="G288" s="2">
        <v>74208</v>
      </c>
      <c r="H288" t="s">
        <v>314</v>
      </c>
      <c r="I288" t="s">
        <v>1004</v>
      </c>
      <c r="J288" t="s">
        <v>833</v>
      </c>
      <c r="K288" t="s">
        <v>205</v>
      </c>
      <c r="L288" t="s">
        <v>224</v>
      </c>
      <c r="M288" t="s">
        <v>224</v>
      </c>
      <c r="N288" t="s">
        <v>224</v>
      </c>
      <c r="O288" t="s">
        <v>339</v>
      </c>
      <c r="P288" s="141">
        <v>44186</v>
      </c>
      <c r="Q288" t="s">
        <v>1215</v>
      </c>
      <c r="R288" t="s">
        <v>885</v>
      </c>
      <c r="S288" t="s">
        <v>889</v>
      </c>
      <c r="T288" t="s">
        <v>4964</v>
      </c>
      <c r="U288" s="131">
        <v>3.6469999999999998</v>
      </c>
      <c r="V288" s="131">
        <v>172.77600000000001</v>
      </c>
      <c r="W288" s="131">
        <v>630.11500000000001</v>
      </c>
      <c r="X288" s="142">
        <v>4.7000000000000002E-3</v>
      </c>
      <c r="Y288" s="132">
        <v>2.317E-2</v>
      </c>
      <c r="Z288" s="132">
        <v>2.7100000000000002E-3</v>
      </c>
    </row>
    <row r="289" spans="1:26">
      <c r="A289" t="s">
        <v>1213</v>
      </c>
      <c r="B289" t="s">
        <v>1252</v>
      </c>
      <c r="C289" t="s">
        <v>5166</v>
      </c>
      <c r="D289" t="s">
        <v>5167</v>
      </c>
      <c r="E289" t="s">
        <v>311</v>
      </c>
      <c r="F289" t="s">
        <v>5168</v>
      </c>
      <c r="G289" s="2">
        <v>74244</v>
      </c>
      <c r="H289" t="s">
        <v>314</v>
      </c>
      <c r="I289" t="s">
        <v>1004</v>
      </c>
      <c r="J289" t="s">
        <v>833</v>
      </c>
      <c r="K289" t="s">
        <v>205</v>
      </c>
      <c r="L289" t="s">
        <v>224</v>
      </c>
      <c r="M289" t="s">
        <v>224</v>
      </c>
      <c r="N289" t="s">
        <v>224</v>
      </c>
      <c r="O289" t="s">
        <v>339</v>
      </c>
      <c r="P289" s="141">
        <v>44881</v>
      </c>
      <c r="Q289" t="s">
        <v>1215</v>
      </c>
      <c r="R289" t="s">
        <v>885</v>
      </c>
      <c r="S289" t="s">
        <v>889</v>
      </c>
      <c r="T289" t="s">
        <v>4987</v>
      </c>
      <c r="U289" s="131">
        <v>3.6469999999999998</v>
      </c>
      <c r="V289" s="131">
        <v>172.44399999999999</v>
      </c>
      <c r="W289" s="131">
        <v>628.90200000000004</v>
      </c>
      <c r="X289" s="142">
        <v>2.4199999999999999E-2</v>
      </c>
      <c r="Y289" s="132">
        <v>2.3120000000000002E-2</v>
      </c>
      <c r="Z289" s="132">
        <v>2.7000000000000001E-3</v>
      </c>
    </row>
    <row r="290" spans="1:26">
      <c r="A290" t="s">
        <v>1213</v>
      </c>
      <c r="B290" t="s">
        <v>1252</v>
      </c>
      <c r="D290" t="s">
        <v>5041</v>
      </c>
      <c r="E290" t="s">
        <v>311</v>
      </c>
      <c r="F290" t="s">
        <v>5042</v>
      </c>
      <c r="G290" s="2">
        <v>74180</v>
      </c>
      <c r="H290" t="s">
        <v>314</v>
      </c>
      <c r="I290" t="s">
        <v>1000</v>
      </c>
      <c r="J290" t="s">
        <v>844</v>
      </c>
      <c r="K290" t="s">
        <v>205</v>
      </c>
      <c r="L290" t="s">
        <v>224</v>
      </c>
      <c r="M290" t="s">
        <v>224</v>
      </c>
      <c r="N290" t="s">
        <v>224</v>
      </c>
      <c r="O290" t="s">
        <v>339</v>
      </c>
      <c r="P290" s="141">
        <v>43411</v>
      </c>
      <c r="Q290" t="s">
        <v>1215</v>
      </c>
      <c r="R290" t="s">
        <v>885</v>
      </c>
      <c r="S290" t="s">
        <v>889</v>
      </c>
      <c r="T290" t="s">
        <v>5010</v>
      </c>
      <c r="U290" s="131">
        <v>3.6469999999999998</v>
      </c>
      <c r="V290" s="131">
        <v>164.71600000000001</v>
      </c>
      <c r="W290" s="131">
        <v>600.71799999999996</v>
      </c>
      <c r="X290" s="142">
        <v>5.8900000000000001E-2</v>
      </c>
      <c r="Y290" s="132">
        <v>2.2089999999999999E-2</v>
      </c>
      <c r="Z290" s="132">
        <v>2.5799999999999998E-3</v>
      </c>
    </row>
    <row r="291" spans="1:26">
      <c r="A291" t="s">
        <v>1213</v>
      </c>
      <c r="B291" t="s">
        <v>1252</v>
      </c>
      <c r="D291" t="s">
        <v>5143</v>
      </c>
      <c r="E291" t="s">
        <v>311</v>
      </c>
      <c r="F291" t="s">
        <v>5144</v>
      </c>
      <c r="G291" s="2">
        <v>74207</v>
      </c>
      <c r="H291" t="s">
        <v>314</v>
      </c>
      <c r="I291" t="s">
        <v>1005</v>
      </c>
      <c r="J291" t="s">
        <v>569</v>
      </c>
      <c r="K291" t="s">
        <v>205</v>
      </c>
      <c r="L291" t="s">
        <v>233</v>
      </c>
      <c r="M291" t="s">
        <v>224</v>
      </c>
      <c r="N291" t="s">
        <v>296</v>
      </c>
      <c r="O291" t="s">
        <v>339</v>
      </c>
      <c r="P291" s="141">
        <v>44166</v>
      </c>
      <c r="Q291" t="s">
        <v>1215</v>
      </c>
      <c r="R291" t="s">
        <v>885</v>
      </c>
      <c r="S291" t="s">
        <v>889</v>
      </c>
      <c r="T291" t="s">
        <v>5051</v>
      </c>
      <c r="U291" s="131">
        <v>3.6469999999999998</v>
      </c>
      <c r="V291" s="131">
        <v>164.548</v>
      </c>
      <c r="W291" s="131">
        <v>600.10500000000002</v>
      </c>
      <c r="X291" s="142">
        <v>1.1111111111111111E-3</v>
      </c>
      <c r="Y291" s="132">
        <v>2.206E-2</v>
      </c>
      <c r="Z291" s="132">
        <v>2.5799999999999998E-3</v>
      </c>
    </row>
    <row r="292" spans="1:26">
      <c r="A292" t="s">
        <v>1213</v>
      </c>
      <c r="B292" t="s">
        <v>1252</v>
      </c>
      <c r="D292" t="s">
        <v>5041</v>
      </c>
      <c r="E292" t="s">
        <v>311</v>
      </c>
      <c r="F292" t="s">
        <v>5153</v>
      </c>
      <c r="G292" s="2">
        <v>74235</v>
      </c>
      <c r="H292" t="s">
        <v>314</v>
      </c>
      <c r="I292" t="s">
        <v>1000</v>
      </c>
      <c r="J292" t="s">
        <v>844</v>
      </c>
      <c r="K292" t="s">
        <v>205</v>
      </c>
      <c r="L292" t="s">
        <v>224</v>
      </c>
      <c r="M292" t="s">
        <v>224</v>
      </c>
      <c r="N292" t="s">
        <v>224</v>
      </c>
      <c r="O292" t="s">
        <v>339</v>
      </c>
      <c r="P292" s="141">
        <v>44712</v>
      </c>
      <c r="Q292" t="s">
        <v>1215</v>
      </c>
      <c r="R292" t="s">
        <v>885</v>
      </c>
      <c r="S292" t="s">
        <v>889</v>
      </c>
      <c r="T292" t="s">
        <v>5010</v>
      </c>
      <c r="U292" s="131">
        <v>3.6469999999999998</v>
      </c>
      <c r="V292" s="131">
        <v>135.47900000000001</v>
      </c>
      <c r="W292" s="131">
        <v>494.09300000000002</v>
      </c>
      <c r="X292" s="142">
        <v>5.4300000000000001E-2</v>
      </c>
      <c r="Y292" s="132">
        <v>1.8169999999999999E-2</v>
      </c>
      <c r="Z292" s="132">
        <v>2.1199999999999999E-3</v>
      </c>
    </row>
    <row r="293" spans="1:26">
      <c r="A293" t="s">
        <v>1213</v>
      </c>
      <c r="B293" t="s">
        <v>1252</v>
      </c>
      <c r="D293" t="s">
        <v>5049</v>
      </c>
      <c r="E293" t="s">
        <v>309</v>
      </c>
      <c r="F293" t="s">
        <v>5050</v>
      </c>
      <c r="G293" s="2">
        <v>74181</v>
      </c>
      <c r="H293" t="s">
        <v>314</v>
      </c>
      <c r="I293" t="s">
        <v>1004</v>
      </c>
      <c r="J293" t="s">
        <v>833</v>
      </c>
      <c r="K293" t="s">
        <v>205</v>
      </c>
      <c r="L293" t="s">
        <v>204</v>
      </c>
      <c r="M293" t="s">
        <v>204</v>
      </c>
      <c r="N293" t="s">
        <v>224</v>
      </c>
      <c r="O293" t="s">
        <v>339</v>
      </c>
      <c r="P293" s="141">
        <v>43412</v>
      </c>
      <c r="Q293" t="s">
        <v>1215</v>
      </c>
      <c r="R293" t="s">
        <v>885</v>
      </c>
      <c r="S293" t="s">
        <v>889</v>
      </c>
      <c r="T293" t="s">
        <v>5051</v>
      </c>
      <c r="U293" s="131">
        <v>3.6469999999999998</v>
      </c>
      <c r="V293" s="131">
        <v>125.08</v>
      </c>
      <c r="W293" s="131">
        <v>456.16699999999997</v>
      </c>
      <c r="X293" s="142">
        <v>0.19900000000000001</v>
      </c>
      <c r="Y293" s="132">
        <v>1.677E-2</v>
      </c>
      <c r="Z293" s="132">
        <v>1.9599999999999999E-3</v>
      </c>
    </row>
    <row r="294" spans="1:26">
      <c r="A294" t="s">
        <v>1213</v>
      </c>
      <c r="B294" t="s">
        <v>1252</v>
      </c>
      <c r="C294" t="s">
        <v>5046</v>
      </c>
      <c r="D294" t="s">
        <v>5047</v>
      </c>
      <c r="E294" t="s">
        <v>311</v>
      </c>
      <c r="F294" t="s">
        <v>5048</v>
      </c>
      <c r="G294" s="2">
        <v>74178</v>
      </c>
      <c r="H294" t="s">
        <v>314</v>
      </c>
      <c r="I294" t="s">
        <v>1004</v>
      </c>
      <c r="J294" t="s">
        <v>833</v>
      </c>
      <c r="K294" t="s">
        <v>205</v>
      </c>
      <c r="L294" t="s">
        <v>224</v>
      </c>
      <c r="M294" t="s">
        <v>224</v>
      </c>
      <c r="N294" t="s">
        <v>224</v>
      </c>
      <c r="O294" t="s">
        <v>339</v>
      </c>
      <c r="P294" s="141">
        <v>43321</v>
      </c>
      <c r="Q294" t="s">
        <v>1215</v>
      </c>
      <c r="R294" t="s">
        <v>885</v>
      </c>
      <c r="S294" t="s">
        <v>889</v>
      </c>
      <c r="T294" t="s">
        <v>4934</v>
      </c>
      <c r="U294" s="131">
        <v>3.6469999999999998</v>
      </c>
      <c r="V294" s="131">
        <v>120.303</v>
      </c>
      <c r="W294" s="131">
        <v>438.74400000000003</v>
      </c>
      <c r="X294" s="142">
        <v>3.4639999999999997E-2</v>
      </c>
      <c r="Y294" s="132">
        <v>1.6129999999999999E-2</v>
      </c>
      <c r="Z294" s="132">
        <v>1.8799999999999999E-3</v>
      </c>
    </row>
    <row r="295" spans="1:26">
      <c r="A295" t="s">
        <v>1213</v>
      </c>
      <c r="B295" t="s">
        <v>1252</v>
      </c>
      <c r="D295" t="s">
        <v>5041</v>
      </c>
      <c r="E295" t="s">
        <v>311</v>
      </c>
      <c r="F295" t="s">
        <v>5154</v>
      </c>
      <c r="G295" s="2">
        <v>74215</v>
      </c>
      <c r="H295" t="s">
        <v>314</v>
      </c>
      <c r="I295" t="s">
        <v>1000</v>
      </c>
      <c r="J295" t="s">
        <v>844</v>
      </c>
      <c r="K295" t="s">
        <v>205</v>
      </c>
      <c r="L295" t="s">
        <v>224</v>
      </c>
      <c r="M295" t="s">
        <v>224</v>
      </c>
      <c r="N295" t="s">
        <v>224</v>
      </c>
      <c r="O295" t="s">
        <v>339</v>
      </c>
      <c r="P295" s="141">
        <v>44308</v>
      </c>
      <c r="Q295" t="s">
        <v>1215</v>
      </c>
      <c r="R295" t="s">
        <v>885</v>
      </c>
      <c r="S295" t="s">
        <v>889</v>
      </c>
      <c r="T295" t="s">
        <v>5010</v>
      </c>
      <c r="U295" s="131">
        <v>3.6469999999999998</v>
      </c>
      <c r="V295" s="131">
        <v>113.767</v>
      </c>
      <c r="W295" s="131">
        <v>414.90600000000001</v>
      </c>
      <c r="X295" s="142">
        <v>3.5400000000000001E-2</v>
      </c>
      <c r="Y295" s="132">
        <v>1.5259999999999999E-2</v>
      </c>
      <c r="Z295" s="132">
        <v>1.7799999999999999E-3</v>
      </c>
    </row>
    <row r="296" spans="1:26">
      <c r="A296" t="s">
        <v>1213</v>
      </c>
      <c r="B296" t="s">
        <v>1252</v>
      </c>
      <c r="C296" t="s">
        <v>5140</v>
      </c>
      <c r="D296" t="s">
        <v>5141</v>
      </c>
      <c r="E296" t="s">
        <v>311</v>
      </c>
      <c r="F296" t="s">
        <v>5142</v>
      </c>
      <c r="G296" s="2">
        <v>74199</v>
      </c>
      <c r="H296" t="s">
        <v>314</v>
      </c>
      <c r="I296" t="s">
        <v>1003</v>
      </c>
      <c r="J296" t="s">
        <v>837</v>
      </c>
      <c r="K296" t="s">
        <v>205</v>
      </c>
      <c r="L296" t="s">
        <v>224</v>
      </c>
      <c r="M296" t="s">
        <v>224</v>
      </c>
      <c r="N296" t="s">
        <v>224</v>
      </c>
      <c r="O296" t="s">
        <v>339</v>
      </c>
      <c r="P296" s="141">
        <v>43881</v>
      </c>
      <c r="Q296" t="s">
        <v>1215</v>
      </c>
      <c r="R296" t="s">
        <v>885</v>
      </c>
      <c r="S296" t="s">
        <v>889</v>
      </c>
      <c r="T296" t="s">
        <v>4934</v>
      </c>
      <c r="U296" s="131">
        <v>3.6469999999999998</v>
      </c>
      <c r="V296" s="131">
        <v>108.389</v>
      </c>
      <c r="W296" s="131">
        <v>395.29300000000001</v>
      </c>
      <c r="X296" s="142">
        <v>2.6270000000000002E-2</v>
      </c>
      <c r="Y296" s="132">
        <v>1.453E-2</v>
      </c>
      <c r="Z296" s="132">
        <v>1.6999999999999999E-3</v>
      </c>
    </row>
    <row r="297" spans="1:26">
      <c r="A297" t="s">
        <v>1213</v>
      </c>
      <c r="B297" t="s">
        <v>1252</v>
      </c>
      <c r="C297" t="s">
        <v>5145</v>
      </c>
      <c r="D297" t="s">
        <v>5146</v>
      </c>
      <c r="E297" t="s">
        <v>311</v>
      </c>
      <c r="F297" t="s">
        <v>5147</v>
      </c>
      <c r="G297" s="2">
        <v>74237</v>
      </c>
      <c r="H297" t="s">
        <v>314</v>
      </c>
      <c r="I297" t="s">
        <v>1004</v>
      </c>
      <c r="J297" t="s">
        <v>833</v>
      </c>
      <c r="K297" t="s">
        <v>205</v>
      </c>
      <c r="L297" t="s">
        <v>233</v>
      </c>
      <c r="M297" t="s">
        <v>233</v>
      </c>
      <c r="N297" t="s">
        <v>233</v>
      </c>
      <c r="O297" t="s">
        <v>339</v>
      </c>
      <c r="P297" s="141">
        <v>44721</v>
      </c>
      <c r="Q297" t="s">
        <v>1231</v>
      </c>
      <c r="R297" t="s">
        <v>885</v>
      </c>
      <c r="S297" t="s">
        <v>889</v>
      </c>
      <c r="T297" t="s">
        <v>5148</v>
      </c>
      <c r="U297" s="131">
        <v>4.5739999999999998</v>
      </c>
      <c r="V297" s="131">
        <v>84.769000000000005</v>
      </c>
      <c r="W297" s="131">
        <v>387.75700000000001</v>
      </c>
      <c r="X297" s="142">
        <v>4.5373999999999998E-2</v>
      </c>
      <c r="Y297" s="132">
        <v>1.426E-2</v>
      </c>
      <c r="Z297" s="132">
        <v>1.67E-3</v>
      </c>
    </row>
    <row r="298" spans="1:26">
      <c r="A298" t="s">
        <v>1213</v>
      </c>
      <c r="B298" t="s">
        <v>1252</v>
      </c>
      <c r="D298" t="s">
        <v>3867</v>
      </c>
      <c r="E298" t="s">
        <v>311</v>
      </c>
      <c r="F298" t="s">
        <v>3866</v>
      </c>
      <c r="G298" s="2">
        <v>74242</v>
      </c>
      <c r="H298" t="s">
        <v>314</v>
      </c>
      <c r="I298" t="s">
        <v>1004</v>
      </c>
      <c r="J298" t="s">
        <v>833</v>
      </c>
      <c r="K298" t="s">
        <v>205</v>
      </c>
      <c r="L298" t="s">
        <v>272</v>
      </c>
      <c r="M298" t="s">
        <v>272</v>
      </c>
      <c r="N298" t="s">
        <v>272</v>
      </c>
      <c r="O298" t="s">
        <v>339</v>
      </c>
      <c r="P298" s="141">
        <v>44812</v>
      </c>
      <c r="Q298" t="s">
        <v>1216</v>
      </c>
      <c r="R298" t="s">
        <v>885</v>
      </c>
      <c r="S298" t="s">
        <v>889</v>
      </c>
      <c r="T298" t="s">
        <v>5156</v>
      </c>
      <c r="U298" s="131">
        <v>3.7959999999999998</v>
      </c>
      <c r="V298" s="131">
        <v>88.62</v>
      </c>
      <c r="W298" s="131">
        <v>336.43700000000001</v>
      </c>
      <c r="X298" s="142">
        <v>0.127</v>
      </c>
      <c r="Y298" s="132">
        <v>1.2370000000000001E-2</v>
      </c>
      <c r="Z298" s="132">
        <v>1.4400000000000001E-3</v>
      </c>
    </row>
    <row r="299" spans="1:26">
      <c r="A299" t="s">
        <v>1213</v>
      </c>
      <c r="B299" t="s">
        <v>1252</v>
      </c>
      <c r="D299" t="s">
        <v>5052</v>
      </c>
      <c r="E299" t="s">
        <v>311</v>
      </c>
      <c r="F299" t="s">
        <v>5053</v>
      </c>
      <c r="G299" s="2">
        <v>74197</v>
      </c>
      <c r="H299" t="s">
        <v>314</v>
      </c>
      <c r="I299" t="s">
        <v>1003</v>
      </c>
      <c r="J299" t="s">
        <v>836</v>
      </c>
      <c r="K299" t="s">
        <v>205</v>
      </c>
      <c r="L299" t="s">
        <v>224</v>
      </c>
      <c r="M299" t="s">
        <v>224</v>
      </c>
      <c r="N299" t="s">
        <v>224</v>
      </c>
      <c r="O299" t="s">
        <v>339</v>
      </c>
      <c r="P299" s="141">
        <v>43857</v>
      </c>
      <c r="Q299" t="s">
        <v>1215</v>
      </c>
      <c r="R299" t="s">
        <v>885</v>
      </c>
      <c r="S299" t="s">
        <v>889</v>
      </c>
      <c r="T299" t="s">
        <v>4951</v>
      </c>
      <c r="U299" s="131">
        <v>3.6469999999999998</v>
      </c>
      <c r="V299" s="131">
        <v>91.117999999999995</v>
      </c>
      <c r="W299" s="131">
        <v>332.30900000000003</v>
      </c>
      <c r="X299" s="142">
        <v>2.53E-2</v>
      </c>
      <c r="Y299" s="132">
        <v>1.222E-2</v>
      </c>
      <c r="Z299" s="132">
        <v>1.4300000000000001E-3</v>
      </c>
    </row>
    <row r="300" spans="1:26">
      <c r="A300" t="s">
        <v>1213</v>
      </c>
      <c r="B300" t="s">
        <v>1252</v>
      </c>
      <c r="C300" t="s">
        <v>5007</v>
      </c>
      <c r="D300" t="s">
        <v>5008</v>
      </c>
      <c r="E300" t="s">
        <v>309</v>
      </c>
      <c r="F300" t="s">
        <v>5009</v>
      </c>
      <c r="G300" s="2">
        <v>74255</v>
      </c>
      <c r="H300" t="s">
        <v>314</v>
      </c>
      <c r="I300" t="s">
        <v>1005</v>
      </c>
      <c r="J300" t="s">
        <v>831</v>
      </c>
      <c r="K300" t="s">
        <v>205</v>
      </c>
      <c r="L300" t="s">
        <v>233</v>
      </c>
      <c r="M300" t="s">
        <v>233</v>
      </c>
      <c r="N300" t="s">
        <v>233</v>
      </c>
      <c r="O300" t="s">
        <v>339</v>
      </c>
      <c r="P300" s="141">
        <v>45208</v>
      </c>
      <c r="Q300" t="s">
        <v>1231</v>
      </c>
      <c r="R300" t="s">
        <v>885</v>
      </c>
      <c r="S300" t="s">
        <v>889</v>
      </c>
      <c r="T300" t="s">
        <v>5010</v>
      </c>
      <c r="U300" s="131">
        <v>4.5739999999999998</v>
      </c>
      <c r="V300" s="131">
        <v>70.748999999999995</v>
      </c>
      <c r="W300" s="131">
        <v>323.62799999999999</v>
      </c>
      <c r="X300" s="142">
        <v>0.104</v>
      </c>
      <c r="Y300" s="132">
        <v>1.1900000000000001E-2</v>
      </c>
      <c r="Z300" s="132">
        <v>1.39E-3</v>
      </c>
    </row>
    <row r="301" spans="1:26">
      <c r="A301" t="s">
        <v>1213</v>
      </c>
      <c r="B301" t="s">
        <v>1252</v>
      </c>
      <c r="D301" t="s">
        <v>5054</v>
      </c>
      <c r="E301" t="s">
        <v>311</v>
      </c>
      <c r="F301" t="s">
        <v>5055</v>
      </c>
      <c r="G301" s="2">
        <v>74183</v>
      </c>
      <c r="H301" t="s">
        <v>314</v>
      </c>
      <c r="I301" t="s">
        <v>1000</v>
      </c>
      <c r="J301" t="s">
        <v>844</v>
      </c>
      <c r="K301" t="s">
        <v>205</v>
      </c>
      <c r="L301" t="s">
        <v>224</v>
      </c>
      <c r="M301" t="s">
        <v>224</v>
      </c>
      <c r="N301" t="s">
        <v>224</v>
      </c>
      <c r="O301" t="s">
        <v>339</v>
      </c>
      <c r="P301" s="141">
        <v>43482</v>
      </c>
      <c r="Q301" t="s">
        <v>1215</v>
      </c>
      <c r="R301" t="s">
        <v>885</v>
      </c>
      <c r="S301" t="s">
        <v>889</v>
      </c>
      <c r="T301" t="s">
        <v>5056</v>
      </c>
      <c r="U301" s="131">
        <v>3.6469999999999998</v>
      </c>
      <c r="V301" s="131">
        <v>70.742999999999995</v>
      </c>
      <c r="W301" s="131">
        <v>258</v>
      </c>
      <c r="X301" s="142">
        <v>5.2000000000000005E-2</v>
      </c>
      <c r="Y301" s="132">
        <v>9.4900000000000002E-3</v>
      </c>
      <c r="Z301" s="132">
        <v>1.1100000000000001E-3</v>
      </c>
    </row>
    <row r="302" spans="1:26">
      <c r="A302" t="s">
        <v>1213</v>
      </c>
      <c r="B302" t="s">
        <v>1252</v>
      </c>
      <c r="D302" t="s">
        <v>5054</v>
      </c>
      <c r="E302" t="s">
        <v>311</v>
      </c>
      <c r="F302" t="s">
        <v>5155</v>
      </c>
      <c r="G302" s="2">
        <v>74216</v>
      </c>
      <c r="H302" t="s">
        <v>314</v>
      </c>
      <c r="I302" t="s">
        <v>1000</v>
      </c>
      <c r="J302" t="s">
        <v>844</v>
      </c>
      <c r="K302" t="s">
        <v>205</v>
      </c>
      <c r="L302" t="s">
        <v>224</v>
      </c>
      <c r="M302" t="s">
        <v>224</v>
      </c>
      <c r="N302" t="s">
        <v>224</v>
      </c>
      <c r="O302" t="s">
        <v>339</v>
      </c>
      <c r="P302" s="141">
        <v>44371</v>
      </c>
      <c r="Q302" t="s">
        <v>1215</v>
      </c>
      <c r="R302" t="s">
        <v>885</v>
      </c>
      <c r="S302" t="s">
        <v>889</v>
      </c>
      <c r="T302" t="s">
        <v>5056</v>
      </c>
      <c r="U302" s="131">
        <v>3.6469999999999998</v>
      </c>
      <c r="V302" s="131">
        <v>64.765000000000001</v>
      </c>
      <c r="W302" s="131">
        <v>236.197</v>
      </c>
      <c r="X302" s="142">
        <v>1.6000000000000004E-2</v>
      </c>
      <c r="Y302" s="132">
        <v>8.6800000000000002E-3</v>
      </c>
      <c r="Z302" s="132">
        <v>1.01E-3</v>
      </c>
    </row>
    <row r="303" spans="1:26">
      <c r="A303" t="s">
        <v>1213</v>
      </c>
      <c r="B303" t="s">
        <v>1252</v>
      </c>
      <c r="C303" t="s">
        <v>5011</v>
      </c>
      <c r="D303" t="s">
        <v>5012</v>
      </c>
      <c r="E303" t="s">
        <v>311</v>
      </c>
      <c r="F303" t="s">
        <v>5013</v>
      </c>
      <c r="G303" s="2">
        <v>74272</v>
      </c>
      <c r="H303" t="s">
        <v>314</v>
      </c>
      <c r="I303" t="s">
        <v>1004</v>
      </c>
      <c r="J303" t="s">
        <v>832</v>
      </c>
      <c r="K303" t="s">
        <v>205</v>
      </c>
      <c r="L303" t="s">
        <v>224</v>
      </c>
      <c r="M303" t="s">
        <v>224</v>
      </c>
      <c r="N303" t="s">
        <v>224</v>
      </c>
      <c r="O303" t="s">
        <v>339</v>
      </c>
      <c r="P303" s="141">
        <v>45505</v>
      </c>
      <c r="Q303" t="s">
        <v>1215</v>
      </c>
      <c r="R303" t="s">
        <v>885</v>
      </c>
      <c r="S303" t="s">
        <v>889</v>
      </c>
      <c r="T303" t="s">
        <v>4951</v>
      </c>
      <c r="U303" s="131">
        <v>3.6469999999999998</v>
      </c>
      <c r="V303" s="131">
        <v>51.435000000000002</v>
      </c>
      <c r="W303" s="131">
        <v>187.584</v>
      </c>
      <c r="X303" s="142">
        <v>0.34670000000000001</v>
      </c>
      <c r="Y303" s="132">
        <v>6.8999999999999999E-3</v>
      </c>
      <c r="Z303" s="132">
        <v>8.0999999999999996E-4</v>
      </c>
    </row>
    <row r="304" spans="1:26">
      <c r="A304" t="s">
        <v>1213</v>
      </c>
      <c r="B304" t="s">
        <v>1252</v>
      </c>
      <c r="D304" t="s">
        <v>5157</v>
      </c>
      <c r="E304" t="s">
        <v>311</v>
      </c>
      <c r="F304" t="s">
        <v>5158</v>
      </c>
      <c r="G304" s="2">
        <v>74247</v>
      </c>
      <c r="H304" t="s">
        <v>314</v>
      </c>
      <c r="I304" t="s">
        <v>1004</v>
      </c>
      <c r="J304" t="s">
        <v>833</v>
      </c>
      <c r="K304" t="s">
        <v>205</v>
      </c>
      <c r="L304" t="s">
        <v>233</v>
      </c>
      <c r="M304" t="s">
        <v>233</v>
      </c>
      <c r="N304" t="s">
        <v>233</v>
      </c>
      <c r="O304" t="s">
        <v>339</v>
      </c>
      <c r="P304" s="141">
        <v>44938</v>
      </c>
      <c r="Q304" t="s">
        <v>1231</v>
      </c>
      <c r="R304" t="s">
        <v>885</v>
      </c>
      <c r="S304" t="s">
        <v>889</v>
      </c>
      <c r="T304" t="s">
        <v>4946</v>
      </c>
      <c r="U304" s="131">
        <v>4.5739999999999998</v>
      </c>
      <c r="V304" s="131">
        <v>32.033000000000001</v>
      </c>
      <c r="W304" s="131">
        <v>146.53</v>
      </c>
      <c r="X304" s="142">
        <v>2.8799999999999999E-2</v>
      </c>
      <c r="Y304" s="132">
        <v>5.3899999999999998E-3</v>
      </c>
      <c r="Z304" s="132">
        <v>6.3000000000000003E-4</v>
      </c>
    </row>
    <row r="305" spans="1:26">
      <c r="A305" t="s">
        <v>1213</v>
      </c>
      <c r="B305" t="s">
        <v>1252</v>
      </c>
      <c r="C305" t="s">
        <v>5011</v>
      </c>
      <c r="D305" t="s">
        <v>5012</v>
      </c>
      <c r="E305" t="s">
        <v>311</v>
      </c>
      <c r="F305" t="s">
        <v>5014</v>
      </c>
      <c r="G305" s="2">
        <v>74266</v>
      </c>
      <c r="H305" t="s">
        <v>314</v>
      </c>
      <c r="I305" t="s">
        <v>1004</v>
      </c>
      <c r="J305" t="s">
        <v>832</v>
      </c>
      <c r="K305" t="s">
        <v>205</v>
      </c>
      <c r="L305" t="s">
        <v>224</v>
      </c>
      <c r="M305" t="s">
        <v>224</v>
      </c>
      <c r="N305" t="s">
        <v>224</v>
      </c>
      <c r="O305" t="s">
        <v>339</v>
      </c>
      <c r="P305" s="141">
        <v>45400</v>
      </c>
      <c r="Q305" t="s">
        <v>1215</v>
      </c>
      <c r="R305" t="s">
        <v>885</v>
      </c>
      <c r="S305" t="s">
        <v>889</v>
      </c>
      <c r="T305" t="s">
        <v>4951</v>
      </c>
      <c r="U305" s="131">
        <v>3.6469999999999998</v>
      </c>
      <c r="V305" s="131">
        <v>37.155000000000001</v>
      </c>
      <c r="W305" s="131">
        <v>135.505</v>
      </c>
      <c r="X305" s="142">
        <v>0.4</v>
      </c>
      <c r="Y305" s="132">
        <v>4.9800000000000001E-3</v>
      </c>
      <c r="Z305" s="132">
        <v>5.8E-4</v>
      </c>
    </row>
    <row r="306" spans="1:26">
      <c r="A306" t="s">
        <v>1213</v>
      </c>
      <c r="B306" t="s">
        <v>1252</v>
      </c>
      <c r="C306" t="s">
        <v>5162</v>
      </c>
      <c r="D306" t="s">
        <v>5163</v>
      </c>
      <c r="E306" t="s">
        <v>311</v>
      </c>
      <c r="F306" t="s">
        <v>5164</v>
      </c>
      <c r="G306" s="2">
        <v>74270</v>
      </c>
      <c r="H306" t="s">
        <v>314</v>
      </c>
      <c r="I306" t="s">
        <v>1004</v>
      </c>
      <c r="J306" t="s">
        <v>833</v>
      </c>
      <c r="K306" t="s">
        <v>205</v>
      </c>
      <c r="L306" t="s">
        <v>253</v>
      </c>
      <c r="M306" t="s">
        <v>253</v>
      </c>
      <c r="N306" t="s">
        <v>212</v>
      </c>
      <c r="O306" t="s">
        <v>339</v>
      </c>
      <c r="P306" s="141">
        <v>45484</v>
      </c>
      <c r="Q306" t="s">
        <v>1216</v>
      </c>
      <c r="R306" t="s">
        <v>885</v>
      </c>
      <c r="S306" t="s">
        <v>889</v>
      </c>
      <c r="T306" t="s">
        <v>4750</v>
      </c>
      <c r="U306" s="131">
        <v>3.7959999999999998</v>
      </c>
      <c r="V306" s="131">
        <v>34.33</v>
      </c>
      <c r="W306" s="131">
        <v>130.33000000000001</v>
      </c>
      <c r="X306" s="142">
        <v>0.1515</v>
      </c>
      <c r="Y306" s="132">
        <v>4.79E-3</v>
      </c>
      <c r="Z306" s="132">
        <v>5.5999999999999995E-4</v>
      </c>
    </row>
    <row r="307" spans="1:26">
      <c r="A307" t="s">
        <v>1213</v>
      </c>
      <c r="B307" t="s">
        <v>1252</v>
      </c>
      <c r="C307" t="s">
        <v>5015</v>
      </c>
      <c r="D307" t="s">
        <v>5016</v>
      </c>
      <c r="E307" t="s">
        <v>311</v>
      </c>
      <c r="F307" t="s">
        <v>5015</v>
      </c>
      <c r="G307" s="2">
        <v>74271</v>
      </c>
      <c r="H307" t="s">
        <v>314</v>
      </c>
      <c r="I307" t="s">
        <v>1004</v>
      </c>
      <c r="J307" t="s">
        <v>832</v>
      </c>
      <c r="K307" t="s">
        <v>205</v>
      </c>
      <c r="L307" t="s">
        <v>217</v>
      </c>
      <c r="M307" t="s">
        <v>233</v>
      </c>
      <c r="N307" t="s">
        <v>233</v>
      </c>
      <c r="O307" t="s">
        <v>339</v>
      </c>
      <c r="P307" s="141">
        <v>45495</v>
      </c>
      <c r="Q307" t="s">
        <v>1231</v>
      </c>
      <c r="R307" t="s">
        <v>885</v>
      </c>
      <c r="S307" t="s">
        <v>889</v>
      </c>
      <c r="T307" t="s">
        <v>4990</v>
      </c>
      <c r="U307" s="131">
        <v>4.5739999999999998</v>
      </c>
      <c r="V307" s="131">
        <v>17.071000000000002</v>
      </c>
      <c r="W307" s="131">
        <v>78.085999999999999</v>
      </c>
      <c r="X307" s="142">
        <v>3.6499999999999998E-2</v>
      </c>
      <c r="Y307" s="132">
        <v>2.8700000000000002E-3</v>
      </c>
      <c r="Z307" s="132">
        <v>3.4000000000000002E-4</v>
      </c>
    </row>
    <row r="308" spans="1:26">
      <c r="A308" t="s">
        <v>1213</v>
      </c>
      <c r="B308" t="s">
        <v>1252</v>
      </c>
      <c r="D308" t="s">
        <v>5159</v>
      </c>
      <c r="E308" t="s">
        <v>311</v>
      </c>
      <c r="F308" t="s">
        <v>5160</v>
      </c>
      <c r="G308" s="2">
        <v>74193</v>
      </c>
      <c r="H308" t="s">
        <v>314</v>
      </c>
      <c r="I308" t="s">
        <v>1003</v>
      </c>
      <c r="J308" t="s">
        <v>836</v>
      </c>
      <c r="K308" t="s">
        <v>205</v>
      </c>
      <c r="L308" t="s">
        <v>224</v>
      </c>
      <c r="M308" t="s">
        <v>224</v>
      </c>
      <c r="N308" t="s">
        <v>224</v>
      </c>
      <c r="O308" t="s">
        <v>339</v>
      </c>
      <c r="P308" s="141">
        <v>43790</v>
      </c>
      <c r="Q308" t="s">
        <v>1215</v>
      </c>
      <c r="R308" t="s">
        <v>885</v>
      </c>
      <c r="S308" t="s">
        <v>889</v>
      </c>
      <c r="T308" t="s">
        <v>5161</v>
      </c>
      <c r="U308" s="131">
        <v>3.6469999999999998</v>
      </c>
      <c r="V308" s="131">
        <v>11.849</v>
      </c>
      <c r="W308" s="131">
        <v>43.213000000000001</v>
      </c>
      <c r="X308" s="142">
        <v>1.0200000000000001E-2</v>
      </c>
      <c r="Y308" s="132">
        <v>1.5900000000000001E-3</v>
      </c>
      <c r="Z308" s="132">
        <v>1.9000000000000001E-4</v>
      </c>
    </row>
    <row r="309" spans="1:26">
      <c r="A309" t="s">
        <v>1213</v>
      </c>
      <c r="B309" t="s">
        <v>1252</v>
      </c>
      <c r="C309" t="s">
        <v>5060</v>
      </c>
      <c r="D309" t="s">
        <v>5061</v>
      </c>
      <c r="E309" t="s">
        <v>310</v>
      </c>
      <c r="F309" t="s">
        <v>5062</v>
      </c>
      <c r="G309" s="2">
        <v>74187</v>
      </c>
      <c r="H309" t="s">
        <v>314</v>
      </c>
      <c r="I309" t="s">
        <v>1003</v>
      </c>
      <c r="J309" t="s">
        <v>836</v>
      </c>
      <c r="K309" t="s">
        <v>205</v>
      </c>
      <c r="L309" t="s">
        <v>204</v>
      </c>
      <c r="M309" t="s">
        <v>204</v>
      </c>
      <c r="N309" t="s">
        <v>303</v>
      </c>
      <c r="O309" t="s">
        <v>339</v>
      </c>
      <c r="P309" s="141">
        <v>43571</v>
      </c>
      <c r="Q309" t="s">
        <v>1215</v>
      </c>
      <c r="R309" t="s">
        <v>885</v>
      </c>
      <c r="S309" t="s">
        <v>889</v>
      </c>
      <c r="T309" t="s">
        <v>4934</v>
      </c>
      <c r="U309" s="131">
        <v>3.6469999999999998</v>
      </c>
      <c r="V309" s="131">
        <v>9.3369999999999997</v>
      </c>
      <c r="W309" s="131">
        <v>34.051000000000002</v>
      </c>
      <c r="X309" s="142">
        <v>3.3300000000000003E-2</v>
      </c>
      <c r="Y309" s="132">
        <v>1.25E-3</v>
      </c>
      <c r="Z309" s="132">
        <v>1.4999999999999999E-4</v>
      </c>
    </row>
    <row r="310" spans="1:26">
      <c r="A310" t="s">
        <v>1213</v>
      </c>
      <c r="B310" t="s">
        <v>1252</v>
      </c>
      <c r="D310" t="s">
        <v>5063</v>
      </c>
      <c r="E310" t="s">
        <v>311</v>
      </c>
      <c r="F310" t="s">
        <v>5064</v>
      </c>
      <c r="G310" s="2">
        <v>74188</v>
      </c>
      <c r="H310" t="s">
        <v>314</v>
      </c>
      <c r="I310" t="s">
        <v>1002</v>
      </c>
      <c r="J310" t="s">
        <v>569</v>
      </c>
      <c r="K310" t="s">
        <v>205</v>
      </c>
      <c r="L310" t="s">
        <v>224</v>
      </c>
      <c r="M310" t="s">
        <v>224</v>
      </c>
      <c r="N310" t="s">
        <v>224</v>
      </c>
      <c r="O310" t="s">
        <v>339</v>
      </c>
      <c r="P310" s="141">
        <v>43578</v>
      </c>
      <c r="Q310" t="s">
        <v>1215</v>
      </c>
      <c r="R310" t="s">
        <v>885</v>
      </c>
      <c r="S310" t="s">
        <v>889</v>
      </c>
      <c r="T310" t="s">
        <v>5065</v>
      </c>
      <c r="U310" s="131">
        <v>3.6469999999999998</v>
      </c>
      <c r="V310" s="131">
        <v>7.44</v>
      </c>
      <c r="W310" s="131">
        <v>27.132000000000001</v>
      </c>
      <c r="X310" s="142">
        <v>1.7999999999999999E-2</v>
      </c>
      <c r="Y310" s="132">
        <v>1E-3</v>
      </c>
      <c r="Z310" s="132">
        <v>1.2E-4</v>
      </c>
    </row>
    <row r="311" spans="1:26">
      <c r="A311" t="s">
        <v>1213</v>
      </c>
      <c r="B311" t="s">
        <v>1253</v>
      </c>
      <c r="C311" t="s">
        <v>5066</v>
      </c>
      <c r="D311" t="s">
        <v>5067</v>
      </c>
      <c r="E311" t="s">
        <v>309</v>
      </c>
      <c r="F311" t="s">
        <v>5068</v>
      </c>
      <c r="G311" s="2" t="s">
        <v>5069</v>
      </c>
      <c r="H311" t="s">
        <v>321</v>
      </c>
      <c r="I311" t="s">
        <v>1002</v>
      </c>
      <c r="J311" t="s">
        <v>569</v>
      </c>
      <c r="K311" t="s">
        <v>204</v>
      </c>
      <c r="L311" t="s">
        <v>217</v>
      </c>
      <c r="M311" t="s">
        <v>204</v>
      </c>
      <c r="N311" t="s">
        <v>204</v>
      </c>
      <c r="O311" t="s">
        <v>339</v>
      </c>
      <c r="P311" s="141">
        <v>45565</v>
      </c>
      <c r="Q311" t="s">
        <v>1212</v>
      </c>
      <c r="R311" t="s">
        <v>885</v>
      </c>
      <c r="S311" t="s">
        <v>889</v>
      </c>
      <c r="T311" t="s">
        <v>4934</v>
      </c>
      <c r="U311" s="131">
        <v>1</v>
      </c>
      <c r="V311" s="131">
        <v>278.34199999999998</v>
      </c>
      <c r="W311" s="131">
        <v>278.34199999999998</v>
      </c>
      <c r="X311" s="142">
        <v>1.6E-2</v>
      </c>
      <c r="Y311" s="132">
        <v>1.384E-2</v>
      </c>
      <c r="Z311" s="132">
        <v>1.4599999999999999E-3</v>
      </c>
    </row>
    <row r="312" spans="1:26">
      <c r="A312" t="s">
        <v>1213</v>
      </c>
      <c r="B312" t="s">
        <v>1253</v>
      </c>
      <c r="C312" t="s">
        <v>5070</v>
      </c>
      <c r="D312" t="s">
        <v>5071</v>
      </c>
      <c r="E312" t="s">
        <v>309</v>
      </c>
      <c r="F312" t="s">
        <v>5072</v>
      </c>
      <c r="G312" s="2">
        <v>74196</v>
      </c>
      <c r="H312" t="s">
        <v>314</v>
      </c>
      <c r="I312" t="s">
        <v>1005</v>
      </c>
      <c r="J312" t="s">
        <v>826</v>
      </c>
      <c r="K312" t="s">
        <v>204</v>
      </c>
      <c r="L312" t="s">
        <v>204</v>
      </c>
      <c r="M312" t="s">
        <v>204</v>
      </c>
      <c r="N312" t="s">
        <v>204</v>
      </c>
      <c r="O312" t="s">
        <v>339</v>
      </c>
      <c r="P312" s="141">
        <v>43831</v>
      </c>
      <c r="Q312" t="s">
        <v>1212</v>
      </c>
      <c r="R312" t="s">
        <v>885</v>
      </c>
      <c r="S312" t="s">
        <v>889</v>
      </c>
      <c r="T312" t="s">
        <v>4951</v>
      </c>
      <c r="U312" s="131">
        <v>1</v>
      </c>
      <c r="V312" s="131">
        <v>2127.5929999999998</v>
      </c>
      <c r="W312" s="131">
        <v>2127.5929999999998</v>
      </c>
      <c r="X312" s="142">
        <v>0.14119999999999999</v>
      </c>
      <c r="Y312" s="132">
        <v>0.10578</v>
      </c>
      <c r="Z312" s="132">
        <v>1.115E-2</v>
      </c>
    </row>
    <row r="313" spans="1:26">
      <c r="A313" t="s">
        <v>1213</v>
      </c>
      <c r="B313" t="s">
        <v>1253</v>
      </c>
      <c r="C313" t="s">
        <v>5017</v>
      </c>
      <c r="D313" t="s">
        <v>5018</v>
      </c>
      <c r="E313" t="s">
        <v>310</v>
      </c>
      <c r="F313" t="s">
        <v>5019</v>
      </c>
      <c r="G313" s="2">
        <v>74186</v>
      </c>
      <c r="H313" t="s">
        <v>314</v>
      </c>
      <c r="I313" t="s">
        <v>1004</v>
      </c>
      <c r="J313" t="s">
        <v>833</v>
      </c>
      <c r="K313" t="s">
        <v>204</v>
      </c>
      <c r="L313" t="s">
        <v>204</v>
      </c>
      <c r="M313" t="s">
        <v>204</v>
      </c>
      <c r="N313" t="s">
        <v>204</v>
      </c>
      <c r="O313" t="s">
        <v>339</v>
      </c>
      <c r="P313" s="141">
        <v>43542</v>
      </c>
      <c r="Q313" t="s">
        <v>1212</v>
      </c>
      <c r="R313" t="s">
        <v>885</v>
      </c>
      <c r="S313" t="s">
        <v>889</v>
      </c>
      <c r="T313" t="s">
        <v>5020</v>
      </c>
      <c r="U313" s="131">
        <v>1</v>
      </c>
      <c r="V313" s="131">
        <v>1321.04</v>
      </c>
      <c r="W313" s="131">
        <v>1321.04</v>
      </c>
      <c r="X313" s="142">
        <v>7.8700000000000006E-2</v>
      </c>
      <c r="Y313" s="132">
        <v>6.5680000000000002E-2</v>
      </c>
      <c r="Z313" s="132">
        <v>6.9199999999999999E-3</v>
      </c>
    </row>
    <row r="314" spans="1:26">
      <c r="A314" t="s">
        <v>1213</v>
      </c>
      <c r="B314" t="s">
        <v>1253</v>
      </c>
      <c r="C314" t="s">
        <v>5021</v>
      </c>
      <c r="D314" t="s">
        <v>5022</v>
      </c>
      <c r="E314" t="s">
        <v>309</v>
      </c>
      <c r="F314" t="s">
        <v>5023</v>
      </c>
      <c r="G314" s="2">
        <v>74185</v>
      </c>
      <c r="H314" t="s">
        <v>314</v>
      </c>
      <c r="I314" t="s">
        <v>1001</v>
      </c>
      <c r="J314" t="s">
        <v>831</v>
      </c>
      <c r="K314" t="s">
        <v>204</v>
      </c>
      <c r="L314" t="s">
        <v>204</v>
      </c>
      <c r="M314" t="s">
        <v>204</v>
      </c>
      <c r="N314" t="s">
        <v>204</v>
      </c>
      <c r="O314" t="s">
        <v>339</v>
      </c>
      <c r="P314" s="141">
        <v>43524</v>
      </c>
      <c r="Q314" t="s">
        <v>1212</v>
      </c>
      <c r="R314" t="s">
        <v>885</v>
      </c>
      <c r="S314" t="s">
        <v>889</v>
      </c>
      <c r="T314" t="s">
        <v>4900</v>
      </c>
      <c r="U314" s="131">
        <v>1</v>
      </c>
      <c r="V314" s="131">
        <v>1083.126</v>
      </c>
      <c r="W314" s="131">
        <v>1083.126</v>
      </c>
      <c r="X314" s="142">
        <v>0.1298</v>
      </c>
      <c r="Y314" s="132">
        <v>5.3850000000000002E-2</v>
      </c>
      <c r="Z314" s="132">
        <v>5.6800000000000002E-3</v>
      </c>
    </row>
    <row r="315" spans="1:26">
      <c r="A315" t="s">
        <v>1213</v>
      </c>
      <c r="B315" t="s">
        <v>1253</v>
      </c>
      <c r="D315" t="s">
        <v>5085</v>
      </c>
      <c r="E315" t="s">
        <v>309</v>
      </c>
      <c r="F315" t="s">
        <v>5086</v>
      </c>
      <c r="G315" s="2">
        <v>74249</v>
      </c>
      <c r="H315" t="s">
        <v>314</v>
      </c>
      <c r="I315" t="s">
        <v>1005</v>
      </c>
      <c r="J315" t="s">
        <v>832</v>
      </c>
      <c r="K315" t="s">
        <v>204</v>
      </c>
      <c r="L315" t="s">
        <v>204</v>
      </c>
      <c r="M315" t="s">
        <v>204</v>
      </c>
      <c r="N315" t="s">
        <v>204</v>
      </c>
      <c r="O315" t="s">
        <v>339</v>
      </c>
      <c r="P315" s="141">
        <v>45006</v>
      </c>
      <c r="Q315" t="s">
        <v>1212</v>
      </c>
      <c r="R315" t="s">
        <v>885</v>
      </c>
      <c r="S315" t="s">
        <v>889</v>
      </c>
      <c r="T315" t="s">
        <v>4739</v>
      </c>
      <c r="U315" s="131">
        <v>1</v>
      </c>
      <c r="V315" s="131">
        <v>771.02300000000002</v>
      </c>
      <c r="W315" s="131">
        <v>771.02300000000002</v>
      </c>
      <c r="X315" s="142">
        <v>0.19600000000000001</v>
      </c>
      <c r="Y315" s="132">
        <v>3.8330000000000003E-2</v>
      </c>
      <c r="Z315" s="132">
        <v>4.0400000000000002E-3</v>
      </c>
    </row>
    <row r="316" spans="1:26">
      <c r="A316" t="s">
        <v>1213</v>
      </c>
      <c r="B316" t="s">
        <v>1253</v>
      </c>
      <c r="C316" t="s">
        <v>5017</v>
      </c>
      <c r="D316" t="s">
        <v>5018</v>
      </c>
      <c r="E316" t="s">
        <v>310</v>
      </c>
      <c r="F316" t="s">
        <v>5077</v>
      </c>
      <c r="G316" s="2">
        <v>74204</v>
      </c>
      <c r="H316" t="s">
        <v>314</v>
      </c>
      <c r="I316" t="s">
        <v>1004</v>
      </c>
      <c r="J316" t="s">
        <v>833</v>
      </c>
      <c r="K316" t="s">
        <v>204</v>
      </c>
      <c r="L316" t="s">
        <v>204</v>
      </c>
      <c r="M316" t="s">
        <v>204</v>
      </c>
      <c r="N316" t="s">
        <v>204</v>
      </c>
      <c r="O316" t="s">
        <v>339</v>
      </c>
      <c r="P316" s="141">
        <v>44084</v>
      </c>
      <c r="Q316" t="s">
        <v>1212</v>
      </c>
      <c r="R316" t="s">
        <v>885</v>
      </c>
      <c r="S316" t="s">
        <v>889</v>
      </c>
      <c r="T316" t="s">
        <v>4734</v>
      </c>
      <c r="U316" s="131">
        <v>1</v>
      </c>
      <c r="V316" s="131">
        <v>714.45899999999995</v>
      </c>
      <c r="W316" s="131">
        <v>714.45899999999995</v>
      </c>
      <c r="X316" s="142">
        <v>7.8700000000000006E-2</v>
      </c>
      <c r="Y316" s="132">
        <v>3.5520000000000003E-2</v>
      </c>
      <c r="Z316" s="132">
        <v>3.7399999999999998E-3</v>
      </c>
    </row>
    <row r="317" spans="1:26">
      <c r="A317" t="s">
        <v>1213</v>
      </c>
      <c r="B317" t="s">
        <v>1253</v>
      </c>
      <c r="C317" t="s">
        <v>5024</v>
      </c>
      <c r="D317" t="s">
        <v>2176</v>
      </c>
      <c r="E317" t="s">
        <v>309</v>
      </c>
      <c r="F317" t="s">
        <v>5025</v>
      </c>
      <c r="G317" s="2">
        <v>74190</v>
      </c>
      <c r="H317" t="s">
        <v>314</v>
      </c>
      <c r="I317" t="s">
        <v>1005</v>
      </c>
      <c r="J317" t="s">
        <v>569</v>
      </c>
      <c r="K317" t="s">
        <v>204</v>
      </c>
      <c r="L317" t="s">
        <v>204</v>
      </c>
      <c r="M317" t="s">
        <v>204</v>
      </c>
      <c r="N317" t="s">
        <v>224</v>
      </c>
      <c r="O317" t="s">
        <v>339</v>
      </c>
      <c r="P317" s="141">
        <v>43691</v>
      </c>
      <c r="Q317" t="s">
        <v>1215</v>
      </c>
      <c r="R317" t="s">
        <v>885</v>
      </c>
      <c r="S317" t="s">
        <v>889</v>
      </c>
      <c r="T317" t="s">
        <v>5026</v>
      </c>
      <c r="U317" s="131">
        <v>3.6469999999999998</v>
      </c>
      <c r="V317" s="131">
        <v>157.762</v>
      </c>
      <c r="W317" s="131">
        <v>575.36</v>
      </c>
      <c r="X317" s="142">
        <v>0.19874</v>
      </c>
      <c r="Y317" s="132">
        <v>2.861E-2</v>
      </c>
      <c r="Z317" s="132">
        <v>3.0200000000000001E-3</v>
      </c>
    </row>
    <row r="318" spans="1:26">
      <c r="A318" t="s">
        <v>1213</v>
      </c>
      <c r="B318" t="s">
        <v>1253</v>
      </c>
      <c r="C318" t="s">
        <v>5090</v>
      </c>
      <c r="D318" t="s">
        <v>5091</v>
      </c>
      <c r="E318" t="s">
        <v>309</v>
      </c>
      <c r="F318" t="s">
        <v>5092</v>
      </c>
      <c r="G318" s="2">
        <v>74241</v>
      </c>
      <c r="H318" t="s">
        <v>314</v>
      </c>
      <c r="I318" t="s">
        <v>1003</v>
      </c>
      <c r="J318" t="s">
        <v>837</v>
      </c>
      <c r="K318" t="s">
        <v>204</v>
      </c>
      <c r="L318" t="s">
        <v>204</v>
      </c>
      <c r="M318" t="s">
        <v>204</v>
      </c>
      <c r="N318" t="s">
        <v>204</v>
      </c>
      <c r="O318" t="s">
        <v>339</v>
      </c>
      <c r="P318" s="141">
        <v>44752</v>
      </c>
      <c r="Q318" t="s">
        <v>1212</v>
      </c>
      <c r="R318" t="s">
        <v>885</v>
      </c>
      <c r="S318" t="s">
        <v>889</v>
      </c>
      <c r="T318" t="s">
        <v>5093</v>
      </c>
      <c r="U318" s="131">
        <v>1</v>
      </c>
      <c r="V318" s="131">
        <v>558.34199999999998</v>
      </c>
      <c r="W318" s="131">
        <v>558.34199999999998</v>
      </c>
      <c r="X318" s="142">
        <v>5.8299999999999998E-2</v>
      </c>
      <c r="Y318" s="132">
        <v>2.776E-2</v>
      </c>
      <c r="Z318" s="132">
        <v>2.9299999999999999E-3</v>
      </c>
    </row>
    <row r="319" spans="1:26">
      <c r="A319" t="s">
        <v>1213</v>
      </c>
      <c r="B319" t="s">
        <v>1253</v>
      </c>
      <c r="C319" t="s">
        <v>5021</v>
      </c>
      <c r="D319" t="s">
        <v>5027</v>
      </c>
      <c r="E319" t="s">
        <v>309</v>
      </c>
      <c r="F319" t="s">
        <v>5028</v>
      </c>
      <c r="G319" s="2">
        <v>74202</v>
      </c>
      <c r="H319" t="s">
        <v>314</v>
      </c>
      <c r="I319" t="s">
        <v>1001</v>
      </c>
      <c r="J319" t="s">
        <v>831</v>
      </c>
      <c r="K319" t="s">
        <v>204</v>
      </c>
      <c r="L319" t="s">
        <v>204</v>
      </c>
      <c r="M319" t="s">
        <v>204</v>
      </c>
      <c r="N319" t="s">
        <v>204</v>
      </c>
      <c r="O319" t="s">
        <v>339</v>
      </c>
      <c r="P319" s="141">
        <v>43913</v>
      </c>
      <c r="Q319" t="s">
        <v>1212</v>
      </c>
      <c r="R319" t="s">
        <v>885</v>
      </c>
      <c r="S319" t="s">
        <v>889</v>
      </c>
      <c r="T319" t="s">
        <v>4900</v>
      </c>
      <c r="U319" s="131">
        <v>1</v>
      </c>
      <c r="V319" s="131">
        <v>518.33600000000001</v>
      </c>
      <c r="W319" s="131">
        <v>518.33600000000001</v>
      </c>
      <c r="X319" s="142">
        <v>0.1036</v>
      </c>
      <c r="Y319" s="132">
        <v>2.5770000000000001E-2</v>
      </c>
      <c r="Z319" s="132">
        <v>2.7200000000000002E-3</v>
      </c>
    </row>
    <row r="320" spans="1:26">
      <c r="A320" t="s">
        <v>1213</v>
      </c>
      <c r="B320" t="s">
        <v>1253</v>
      </c>
      <c r="C320" t="s">
        <v>5029</v>
      </c>
      <c r="D320" t="s">
        <v>5030</v>
      </c>
      <c r="E320" t="s">
        <v>309</v>
      </c>
      <c r="F320" t="s">
        <v>5031</v>
      </c>
      <c r="G320" s="2">
        <v>74176</v>
      </c>
      <c r="H320" t="s">
        <v>314</v>
      </c>
      <c r="I320" t="s">
        <v>1002</v>
      </c>
      <c r="J320" t="s">
        <v>569</v>
      </c>
      <c r="K320" t="s">
        <v>204</v>
      </c>
      <c r="L320" t="s">
        <v>204</v>
      </c>
      <c r="M320" t="s">
        <v>204</v>
      </c>
      <c r="N320" t="s">
        <v>204</v>
      </c>
      <c r="O320" t="s">
        <v>339</v>
      </c>
      <c r="P320" s="141">
        <v>43306</v>
      </c>
      <c r="Q320" t="s">
        <v>1212</v>
      </c>
      <c r="R320" t="s">
        <v>885</v>
      </c>
      <c r="S320" t="s">
        <v>889</v>
      </c>
      <c r="T320" t="s">
        <v>5032</v>
      </c>
      <c r="U320" s="131">
        <v>1</v>
      </c>
      <c r="V320" s="131">
        <v>443.9</v>
      </c>
      <c r="W320" s="131">
        <v>443.9</v>
      </c>
      <c r="X320" s="142">
        <v>1.7899999999999999E-2</v>
      </c>
      <c r="Y320" s="132">
        <v>2.2069999999999999E-2</v>
      </c>
      <c r="Z320" s="132">
        <v>2.33E-3</v>
      </c>
    </row>
    <row r="321" spans="1:26">
      <c r="A321" t="s">
        <v>1213</v>
      </c>
      <c r="B321" t="s">
        <v>1253</v>
      </c>
      <c r="C321" t="s">
        <v>5078</v>
      </c>
      <c r="D321" t="s">
        <v>5079</v>
      </c>
      <c r="E321" t="s">
        <v>309</v>
      </c>
      <c r="F321" t="s">
        <v>5080</v>
      </c>
      <c r="G321" s="2">
        <v>74217</v>
      </c>
      <c r="H321" t="s">
        <v>314</v>
      </c>
      <c r="I321" t="s">
        <v>1003</v>
      </c>
      <c r="J321" t="s">
        <v>836</v>
      </c>
      <c r="K321" t="s">
        <v>204</v>
      </c>
      <c r="L321" t="s">
        <v>204</v>
      </c>
      <c r="M321" t="s">
        <v>204</v>
      </c>
      <c r="N321" t="s">
        <v>204</v>
      </c>
      <c r="O321" t="s">
        <v>339</v>
      </c>
      <c r="P321" s="141">
        <v>44370</v>
      </c>
      <c r="Q321" t="s">
        <v>1212</v>
      </c>
      <c r="R321" t="s">
        <v>885</v>
      </c>
      <c r="S321" t="s">
        <v>889</v>
      </c>
      <c r="T321" t="s">
        <v>4934</v>
      </c>
      <c r="U321" s="131">
        <v>1</v>
      </c>
      <c r="V321" s="131">
        <v>426.45400000000001</v>
      </c>
      <c r="W321" s="131">
        <v>426.45400000000001</v>
      </c>
      <c r="X321" s="142">
        <v>0.15770000000000001</v>
      </c>
      <c r="Y321" s="132">
        <v>2.12E-2</v>
      </c>
      <c r="Z321" s="132">
        <v>2.2300000000000002E-3</v>
      </c>
    </row>
    <row r="322" spans="1:26">
      <c r="A322" t="s">
        <v>1213</v>
      </c>
      <c r="B322" t="s">
        <v>1253</v>
      </c>
      <c r="C322" t="s">
        <v>5081</v>
      </c>
      <c r="D322" t="s">
        <v>5082</v>
      </c>
      <c r="E322" t="s">
        <v>309</v>
      </c>
      <c r="F322" t="s">
        <v>5083</v>
      </c>
      <c r="G322" s="2">
        <v>74231</v>
      </c>
      <c r="H322" t="s">
        <v>314</v>
      </c>
      <c r="I322" t="s">
        <v>1003</v>
      </c>
      <c r="J322" t="s">
        <v>836</v>
      </c>
      <c r="K322" t="s">
        <v>204</v>
      </c>
      <c r="L322" t="s">
        <v>204</v>
      </c>
      <c r="M322" t="s">
        <v>204</v>
      </c>
      <c r="N322" t="s">
        <v>204</v>
      </c>
      <c r="O322" t="s">
        <v>339</v>
      </c>
      <c r="P322" s="141">
        <v>44591</v>
      </c>
      <c r="Q322" t="s">
        <v>1212</v>
      </c>
      <c r="R322" t="s">
        <v>885</v>
      </c>
      <c r="S322" t="s">
        <v>889</v>
      </c>
      <c r="T322" t="s">
        <v>5084</v>
      </c>
      <c r="U322" s="131">
        <v>1</v>
      </c>
      <c r="V322" s="131">
        <v>398.46499999999997</v>
      </c>
      <c r="W322" s="131">
        <v>398.46499999999997</v>
      </c>
      <c r="X322" s="142">
        <v>5.2600000000000001E-2</v>
      </c>
      <c r="Y322" s="132">
        <v>1.9810000000000001E-2</v>
      </c>
      <c r="Z322" s="132">
        <v>2.0899999999999998E-3</v>
      </c>
    </row>
    <row r="323" spans="1:26">
      <c r="A323" t="s">
        <v>1213</v>
      </c>
      <c r="B323" t="s">
        <v>1253</v>
      </c>
      <c r="C323" t="s">
        <v>5108</v>
      </c>
      <c r="D323" t="s">
        <v>5109</v>
      </c>
      <c r="E323" t="s">
        <v>309</v>
      </c>
      <c r="F323" t="s">
        <v>5110</v>
      </c>
      <c r="G323" s="2">
        <v>74239</v>
      </c>
      <c r="H323" t="s">
        <v>314</v>
      </c>
      <c r="I323" t="s">
        <v>1003</v>
      </c>
      <c r="J323" t="s">
        <v>837</v>
      </c>
      <c r="K323" t="s">
        <v>204</v>
      </c>
      <c r="L323" t="s">
        <v>204</v>
      </c>
      <c r="M323" t="s">
        <v>204</v>
      </c>
      <c r="N323" t="s">
        <v>204</v>
      </c>
      <c r="O323" t="s">
        <v>339</v>
      </c>
      <c r="P323" s="141">
        <v>44741</v>
      </c>
      <c r="Q323" t="s">
        <v>1212</v>
      </c>
      <c r="R323" t="s">
        <v>885</v>
      </c>
      <c r="S323" t="s">
        <v>889</v>
      </c>
      <c r="T323" t="s">
        <v>5111</v>
      </c>
      <c r="U323" s="131">
        <v>1</v>
      </c>
      <c r="V323" s="131">
        <v>397.101</v>
      </c>
      <c r="W323" s="131">
        <v>397.101</v>
      </c>
      <c r="X323" s="142">
        <v>3.4099999999999998E-2</v>
      </c>
      <c r="Y323" s="132">
        <v>1.9740000000000001E-2</v>
      </c>
      <c r="Z323" s="132">
        <v>2.0799999999999998E-3</v>
      </c>
    </row>
    <row r="324" spans="1:26">
      <c r="A324" t="s">
        <v>1213</v>
      </c>
      <c r="B324" t="s">
        <v>1253</v>
      </c>
      <c r="C324" t="s">
        <v>5087</v>
      </c>
      <c r="D324" t="s">
        <v>5088</v>
      </c>
      <c r="E324" t="s">
        <v>310</v>
      </c>
      <c r="F324" t="s">
        <v>5089</v>
      </c>
      <c r="G324" s="2">
        <v>74238</v>
      </c>
      <c r="H324" t="s">
        <v>314</v>
      </c>
      <c r="I324" t="s">
        <v>1004</v>
      </c>
      <c r="J324" t="s">
        <v>833</v>
      </c>
      <c r="K324" t="s">
        <v>204</v>
      </c>
      <c r="L324" t="s">
        <v>204</v>
      </c>
      <c r="M324" t="s">
        <v>204</v>
      </c>
      <c r="N324" t="s">
        <v>204</v>
      </c>
      <c r="O324" t="s">
        <v>339</v>
      </c>
      <c r="P324" s="141">
        <v>44721</v>
      </c>
      <c r="Q324" t="s">
        <v>1212</v>
      </c>
      <c r="R324" t="s">
        <v>885</v>
      </c>
      <c r="S324" t="s">
        <v>889</v>
      </c>
      <c r="T324" t="s">
        <v>4780</v>
      </c>
      <c r="U324" s="131">
        <v>1</v>
      </c>
      <c r="V324" s="131">
        <v>387.60700000000003</v>
      </c>
      <c r="W324" s="131">
        <v>387.60700000000003</v>
      </c>
      <c r="X324" s="142">
        <v>1.89E-2</v>
      </c>
      <c r="Y324" s="132">
        <v>1.9269999999999999E-2</v>
      </c>
      <c r="Z324" s="132">
        <v>2.0300000000000001E-3</v>
      </c>
    </row>
    <row r="325" spans="1:26">
      <c r="A325" t="s">
        <v>1213</v>
      </c>
      <c r="B325" t="s">
        <v>1253</v>
      </c>
      <c r="C325" t="s">
        <v>5097</v>
      </c>
      <c r="D325" t="s">
        <v>5098</v>
      </c>
      <c r="E325" t="s">
        <v>309</v>
      </c>
      <c r="F325" t="s">
        <v>5099</v>
      </c>
      <c r="G325" s="2">
        <v>74228</v>
      </c>
      <c r="H325" t="s">
        <v>314</v>
      </c>
      <c r="I325" t="s">
        <v>1000</v>
      </c>
      <c r="J325" t="s">
        <v>844</v>
      </c>
      <c r="K325" t="s">
        <v>204</v>
      </c>
      <c r="L325" t="s">
        <v>204</v>
      </c>
      <c r="M325" t="s">
        <v>204</v>
      </c>
      <c r="N325" t="s">
        <v>204</v>
      </c>
      <c r="O325" t="s">
        <v>339</v>
      </c>
      <c r="P325" s="141">
        <v>44560</v>
      </c>
      <c r="Q325" t="s">
        <v>1215</v>
      </c>
      <c r="R325" t="s">
        <v>885</v>
      </c>
      <c r="S325" t="s">
        <v>889</v>
      </c>
      <c r="T325" t="s">
        <v>4923</v>
      </c>
      <c r="U325" s="131">
        <v>3.6469999999999998</v>
      </c>
      <c r="V325" s="131">
        <v>88.072999999999993</v>
      </c>
      <c r="W325" s="131">
        <v>321.202</v>
      </c>
      <c r="X325" s="142">
        <v>5.9191354936875676E-2</v>
      </c>
      <c r="Y325" s="132">
        <v>1.5970000000000002E-2</v>
      </c>
      <c r="Z325" s="132">
        <v>1.6800000000000001E-3</v>
      </c>
    </row>
    <row r="326" spans="1:26">
      <c r="A326" t="s">
        <v>1213</v>
      </c>
      <c r="B326" t="s">
        <v>1253</v>
      </c>
      <c r="C326" t="s">
        <v>5100</v>
      </c>
      <c r="D326" t="s">
        <v>5101</v>
      </c>
      <c r="E326" t="s">
        <v>309</v>
      </c>
      <c r="F326" t="s">
        <v>5102</v>
      </c>
      <c r="G326" s="2">
        <v>74221</v>
      </c>
      <c r="H326" t="s">
        <v>314</v>
      </c>
      <c r="I326" t="s">
        <v>1000</v>
      </c>
      <c r="J326" t="s">
        <v>844</v>
      </c>
      <c r="K326" t="s">
        <v>204</v>
      </c>
      <c r="L326" t="s">
        <v>204</v>
      </c>
      <c r="M326" t="s">
        <v>204</v>
      </c>
      <c r="N326" t="s">
        <v>296</v>
      </c>
      <c r="O326" t="s">
        <v>339</v>
      </c>
      <c r="P326" s="141">
        <v>44409</v>
      </c>
      <c r="Q326" t="s">
        <v>1215</v>
      </c>
      <c r="R326" t="s">
        <v>885</v>
      </c>
      <c r="S326" t="s">
        <v>889</v>
      </c>
      <c r="T326" t="s">
        <v>5103</v>
      </c>
      <c r="U326" s="131">
        <v>3.6469999999999998</v>
      </c>
      <c r="V326" s="131">
        <v>80.179000000000002</v>
      </c>
      <c r="W326" s="131">
        <v>292.41300000000001</v>
      </c>
      <c r="X326" s="142">
        <v>7.5700000000000003E-2</v>
      </c>
      <c r="Y326" s="132">
        <v>1.4540000000000001E-2</v>
      </c>
      <c r="Z326" s="132">
        <v>1.5299999999999999E-3</v>
      </c>
    </row>
    <row r="327" spans="1:26">
      <c r="A327" t="s">
        <v>1213</v>
      </c>
      <c r="B327" t="s">
        <v>1253</v>
      </c>
      <c r="C327" t="s">
        <v>5104</v>
      </c>
      <c r="D327" t="s">
        <v>5105</v>
      </c>
      <c r="E327" t="s">
        <v>309</v>
      </c>
      <c r="F327" t="s">
        <v>5106</v>
      </c>
      <c r="G327" s="2">
        <v>74233</v>
      </c>
      <c r="H327" t="s">
        <v>314</v>
      </c>
      <c r="I327" t="s">
        <v>1002</v>
      </c>
      <c r="J327" t="s">
        <v>569</v>
      </c>
      <c r="K327" t="s">
        <v>204</v>
      </c>
      <c r="L327" t="s">
        <v>204</v>
      </c>
      <c r="M327" t="s">
        <v>204</v>
      </c>
      <c r="N327" t="s">
        <v>224</v>
      </c>
      <c r="O327" t="s">
        <v>339</v>
      </c>
      <c r="P327" s="141">
        <v>44622</v>
      </c>
      <c r="Q327" t="s">
        <v>1212</v>
      </c>
      <c r="R327" t="s">
        <v>885</v>
      </c>
      <c r="S327" t="s">
        <v>889</v>
      </c>
      <c r="T327" t="s">
        <v>5107</v>
      </c>
      <c r="U327" s="131">
        <v>1</v>
      </c>
      <c r="V327" s="131">
        <v>256.95999999999998</v>
      </c>
      <c r="W327" s="131">
        <v>256.95999999999998</v>
      </c>
      <c r="X327" s="142">
        <v>0.14000000000000001</v>
      </c>
      <c r="Y327" s="132">
        <v>1.278E-2</v>
      </c>
      <c r="Z327" s="132">
        <v>1.3500000000000001E-3</v>
      </c>
    </row>
    <row r="328" spans="1:26">
      <c r="A328" t="s">
        <v>1213</v>
      </c>
      <c r="B328" t="s">
        <v>1253</v>
      </c>
      <c r="C328" t="s">
        <v>5122</v>
      </c>
      <c r="D328" t="s">
        <v>5123</v>
      </c>
      <c r="E328" t="s">
        <v>311</v>
      </c>
      <c r="F328" t="s">
        <v>5124</v>
      </c>
      <c r="G328" s="2">
        <v>74243</v>
      </c>
      <c r="H328" t="s">
        <v>314</v>
      </c>
      <c r="I328" t="s">
        <v>1000</v>
      </c>
      <c r="J328" t="s">
        <v>844</v>
      </c>
      <c r="K328" t="s">
        <v>204</v>
      </c>
      <c r="L328" t="s">
        <v>204</v>
      </c>
      <c r="M328" t="s">
        <v>204</v>
      </c>
      <c r="N328" t="s">
        <v>204</v>
      </c>
      <c r="O328" t="s">
        <v>339</v>
      </c>
      <c r="P328" s="141">
        <v>44823</v>
      </c>
      <c r="Q328" t="s">
        <v>1215</v>
      </c>
      <c r="R328" t="s">
        <v>885</v>
      </c>
      <c r="S328" t="s">
        <v>889</v>
      </c>
      <c r="T328" t="s">
        <v>5040</v>
      </c>
      <c r="U328" s="131">
        <v>3.6469999999999998</v>
      </c>
      <c r="V328" s="131">
        <v>63.421999999999997</v>
      </c>
      <c r="W328" s="131">
        <v>231.3</v>
      </c>
      <c r="X328" s="142">
        <v>0.1371</v>
      </c>
      <c r="Y328" s="132">
        <v>1.15E-2</v>
      </c>
      <c r="Z328" s="132">
        <v>1.2099999999999999E-3</v>
      </c>
    </row>
    <row r="329" spans="1:26">
      <c r="A329" t="s">
        <v>1213</v>
      </c>
      <c r="B329" t="s">
        <v>1253</v>
      </c>
      <c r="C329" t="s">
        <v>5033</v>
      </c>
      <c r="D329" t="s">
        <v>5034</v>
      </c>
      <c r="E329" t="s">
        <v>309</v>
      </c>
      <c r="F329" t="s">
        <v>5035</v>
      </c>
      <c r="G329" s="2">
        <v>74177</v>
      </c>
      <c r="H329" t="s">
        <v>314</v>
      </c>
      <c r="I329" t="s">
        <v>1002</v>
      </c>
      <c r="J329" t="s">
        <v>569</v>
      </c>
      <c r="K329" t="s">
        <v>204</v>
      </c>
      <c r="L329" t="s">
        <v>204</v>
      </c>
      <c r="M329" t="s">
        <v>204</v>
      </c>
      <c r="N329" t="s">
        <v>204</v>
      </c>
      <c r="O329" t="s">
        <v>339</v>
      </c>
      <c r="P329" s="141">
        <v>43312</v>
      </c>
      <c r="Q329" t="s">
        <v>1212</v>
      </c>
      <c r="R329" t="s">
        <v>885</v>
      </c>
      <c r="S329" t="s">
        <v>889</v>
      </c>
      <c r="T329" t="s">
        <v>5036</v>
      </c>
      <c r="U329" s="131">
        <v>1</v>
      </c>
      <c r="V329" s="131">
        <v>218.315</v>
      </c>
      <c r="W329" s="131">
        <v>218.315</v>
      </c>
      <c r="X329" s="142">
        <v>2.9600000000000001E-2</v>
      </c>
      <c r="Y329" s="132">
        <v>1.085E-2</v>
      </c>
      <c r="Z329" s="132">
        <v>1.14E-3</v>
      </c>
    </row>
    <row r="330" spans="1:26">
      <c r="A330" t="s">
        <v>1213</v>
      </c>
      <c r="B330" t="s">
        <v>1253</v>
      </c>
      <c r="C330" t="s">
        <v>4958</v>
      </c>
      <c r="D330" t="s">
        <v>4959</v>
      </c>
      <c r="E330" t="s">
        <v>309</v>
      </c>
      <c r="F330" t="s">
        <v>5129</v>
      </c>
      <c r="G330" s="2">
        <v>74252</v>
      </c>
      <c r="H330" t="s">
        <v>314</v>
      </c>
      <c r="I330" t="s">
        <v>1003</v>
      </c>
      <c r="J330" t="s">
        <v>839</v>
      </c>
      <c r="K330" t="s">
        <v>204</v>
      </c>
      <c r="L330" t="s">
        <v>204</v>
      </c>
      <c r="M330" t="s">
        <v>204</v>
      </c>
      <c r="N330" t="s">
        <v>204</v>
      </c>
      <c r="O330" t="s">
        <v>339</v>
      </c>
      <c r="P330" s="141">
        <v>45036</v>
      </c>
      <c r="Q330" t="s">
        <v>1212</v>
      </c>
      <c r="R330" t="s">
        <v>885</v>
      </c>
      <c r="S330" t="s">
        <v>889</v>
      </c>
      <c r="T330" t="s">
        <v>4961</v>
      </c>
      <c r="U330" s="131">
        <v>1</v>
      </c>
      <c r="V330" s="131">
        <v>202.44300000000001</v>
      </c>
      <c r="W330" s="131">
        <v>202.44300000000001</v>
      </c>
      <c r="X330" s="142">
        <v>1.95E-2</v>
      </c>
      <c r="Y330" s="132">
        <v>1.0070000000000001E-2</v>
      </c>
      <c r="Z330" s="132">
        <v>1.06E-3</v>
      </c>
    </row>
    <row r="331" spans="1:26">
      <c r="A331" t="s">
        <v>1213</v>
      </c>
      <c r="B331" t="s">
        <v>1253</v>
      </c>
      <c r="C331" t="s">
        <v>5115</v>
      </c>
      <c r="D331" t="s">
        <v>5116</v>
      </c>
      <c r="E331" t="s">
        <v>309</v>
      </c>
      <c r="F331" t="s">
        <v>5117</v>
      </c>
      <c r="G331" s="2">
        <v>74179</v>
      </c>
      <c r="H331" t="s">
        <v>314</v>
      </c>
      <c r="I331" t="s">
        <v>1001</v>
      </c>
      <c r="J331" t="s">
        <v>831</v>
      </c>
      <c r="K331" t="s">
        <v>204</v>
      </c>
      <c r="L331" t="s">
        <v>204</v>
      </c>
      <c r="M331" t="s">
        <v>204</v>
      </c>
      <c r="N331" t="s">
        <v>204</v>
      </c>
      <c r="O331" t="s">
        <v>339</v>
      </c>
      <c r="P331" s="141">
        <v>43394</v>
      </c>
      <c r="Q331" t="s">
        <v>1212</v>
      </c>
      <c r="R331" t="s">
        <v>885</v>
      </c>
      <c r="S331" t="s">
        <v>889</v>
      </c>
      <c r="T331" t="s">
        <v>5096</v>
      </c>
      <c r="U331" s="131">
        <v>1</v>
      </c>
      <c r="V331" s="131">
        <v>94.322999999999993</v>
      </c>
      <c r="W331" s="131">
        <v>94.322999999999993</v>
      </c>
      <c r="X331" s="142">
        <v>0.11990000000000001</v>
      </c>
      <c r="Y331" s="132">
        <v>4.6899999999999997E-3</v>
      </c>
      <c r="Z331" s="132">
        <v>4.8999999999999998E-4</v>
      </c>
    </row>
    <row r="332" spans="1:26">
      <c r="A332" t="s">
        <v>1213</v>
      </c>
      <c r="B332" t="s">
        <v>1253</v>
      </c>
      <c r="D332" t="s">
        <v>4962</v>
      </c>
      <c r="E332" t="s">
        <v>309</v>
      </c>
      <c r="F332" t="s">
        <v>4963</v>
      </c>
      <c r="G332" s="2">
        <v>74254</v>
      </c>
      <c r="H332" t="s">
        <v>314</v>
      </c>
      <c r="I332" t="s">
        <v>1000</v>
      </c>
      <c r="J332" t="s">
        <v>845</v>
      </c>
      <c r="K332" t="s">
        <v>204</v>
      </c>
      <c r="L332" t="s">
        <v>204</v>
      </c>
      <c r="M332" t="s">
        <v>204</v>
      </c>
      <c r="N332" t="s">
        <v>204</v>
      </c>
      <c r="O332" t="s">
        <v>339</v>
      </c>
      <c r="P332" s="141">
        <v>45124</v>
      </c>
      <c r="Q332" t="s">
        <v>1215</v>
      </c>
      <c r="R332" t="s">
        <v>885</v>
      </c>
      <c r="S332" t="s">
        <v>889</v>
      </c>
      <c r="T332" t="s">
        <v>4964</v>
      </c>
      <c r="U332" s="131">
        <v>3.6469999999999998</v>
      </c>
      <c r="V332" s="131">
        <v>14.351000000000001</v>
      </c>
      <c r="W332" s="131">
        <v>52.338000000000001</v>
      </c>
      <c r="X332" s="142">
        <v>7.0800000000000002E-2</v>
      </c>
      <c r="Y332" s="132">
        <v>2.5999999999999999E-3</v>
      </c>
      <c r="Z332" s="132">
        <v>2.7E-4</v>
      </c>
    </row>
    <row r="333" spans="1:26">
      <c r="A333" t="s">
        <v>1213</v>
      </c>
      <c r="B333" t="s">
        <v>1253</v>
      </c>
      <c r="C333" t="s">
        <v>5149</v>
      </c>
      <c r="D333" t="s">
        <v>5150</v>
      </c>
      <c r="E333" t="s">
        <v>310</v>
      </c>
      <c r="F333" t="s">
        <v>5151</v>
      </c>
      <c r="G333" s="2">
        <v>74256</v>
      </c>
      <c r="H333" t="s">
        <v>314</v>
      </c>
      <c r="I333" t="s">
        <v>1004</v>
      </c>
      <c r="J333" t="s">
        <v>832</v>
      </c>
      <c r="K333" t="s">
        <v>205</v>
      </c>
      <c r="L333" t="s">
        <v>272</v>
      </c>
      <c r="M333" t="s">
        <v>272</v>
      </c>
      <c r="N333" t="s">
        <v>272</v>
      </c>
      <c r="O333" t="s">
        <v>339</v>
      </c>
      <c r="P333" s="141">
        <v>45166</v>
      </c>
      <c r="Q333" t="s">
        <v>1216</v>
      </c>
      <c r="R333" t="s">
        <v>885</v>
      </c>
      <c r="S333" t="s">
        <v>889</v>
      </c>
      <c r="T333" t="s">
        <v>5152</v>
      </c>
      <c r="U333" s="131">
        <v>3.7959999999999998</v>
      </c>
      <c r="V333" s="131">
        <v>168.24100000000001</v>
      </c>
      <c r="W333" s="131">
        <v>638.70899999999995</v>
      </c>
      <c r="X333" s="142">
        <v>0.1203</v>
      </c>
      <c r="Y333" s="132">
        <v>3.1759999999999997E-2</v>
      </c>
      <c r="Z333" s="132">
        <v>3.3500000000000001E-3</v>
      </c>
    </row>
    <row r="334" spans="1:26">
      <c r="A334" t="s">
        <v>1213</v>
      </c>
      <c r="B334" t="s">
        <v>1253</v>
      </c>
      <c r="C334" t="s">
        <v>5043</v>
      </c>
      <c r="D334" t="s">
        <v>5044</v>
      </c>
      <c r="E334" t="s">
        <v>309</v>
      </c>
      <c r="F334" t="s">
        <v>5045</v>
      </c>
      <c r="G334" s="2">
        <v>74189</v>
      </c>
      <c r="H334" t="s">
        <v>314</v>
      </c>
      <c r="I334" t="s">
        <v>1002</v>
      </c>
      <c r="J334" t="s">
        <v>569</v>
      </c>
      <c r="K334" t="s">
        <v>205</v>
      </c>
      <c r="L334" t="s">
        <v>224</v>
      </c>
      <c r="M334" t="s">
        <v>224</v>
      </c>
      <c r="N334" t="s">
        <v>224</v>
      </c>
      <c r="O334" t="s">
        <v>339</v>
      </c>
      <c r="P334" s="141">
        <v>43586</v>
      </c>
      <c r="Q334" t="s">
        <v>1215</v>
      </c>
      <c r="R334" t="s">
        <v>885</v>
      </c>
      <c r="S334" t="s">
        <v>889</v>
      </c>
      <c r="T334" t="s">
        <v>4923</v>
      </c>
      <c r="U334" s="131">
        <v>3.6469999999999998</v>
      </c>
      <c r="V334" s="131">
        <v>156.267</v>
      </c>
      <c r="W334" s="131">
        <v>569.90599999999995</v>
      </c>
      <c r="X334" s="142">
        <v>3.61E-2</v>
      </c>
      <c r="Y334" s="132">
        <v>2.8340000000000001E-2</v>
      </c>
      <c r="Z334" s="132">
        <v>2.99E-3</v>
      </c>
    </row>
    <row r="335" spans="1:26">
      <c r="A335" t="s">
        <v>1213</v>
      </c>
      <c r="B335" t="s">
        <v>1253</v>
      </c>
      <c r="C335" t="s">
        <v>5166</v>
      </c>
      <c r="D335" t="s">
        <v>5167</v>
      </c>
      <c r="E335" t="s">
        <v>311</v>
      </c>
      <c r="F335" t="s">
        <v>5168</v>
      </c>
      <c r="G335" s="2">
        <v>74244</v>
      </c>
      <c r="H335" t="s">
        <v>314</v>
      </c>
      <c r="I335" t="s">
        <v>1004</v>
      </c>
      <c r="J335" t="s">
        <v>833</v>
      </c>
      <c r="K335" t="s">
        <v>205</v>
      </c>
      <c r="L335" t="s">
        <v>224</v>
      </c>
      <c r="M335" t="s">
        <v>224</v>
      </c>
      <c r="N335" t="s">
        <v>224</v>
      </c>
      <c r="O335" t="s">
        <v>339</v>
      </c>
      <c r="P335" s="141">
        <v>44881</v>
      </c>
      <c r="Q335" t="s">
        <v>1215</v>
      </c>
      <c r="R335" t="s">
        <v>885</v>
      </c>
      <c r="S335" t="s">
        <v>889</v>
      </c>
      <c r="T335" t="s">
        <v>4987</v>
      </c>
      <c r="U335" s="131">
        <v>3.6469999999999998</v>
      </c>
      <c r="V335" s="131">
        <v>156.02199999999999</v>
      </c>
      <c r="W335" s="131">
        <v>569.01199999999994</v>
      </c>
      <c r="X335" s="142">
        <v>2.4199999999999999E-2</v>
      </c>
      <c r="Y335" s="132">
        <v>2.8289999999999999E-2</v>
      </c>
      <c r="Z335" s="132">
        <v>2.98E-3</v>
      </c>
    </row>
    <row r="336" spans="1:26">
      <c r="A336" t="s">
        <v>1213</v>
      </c>
      <c r="B336" t="s">
        <v>1253</v>
      </c>
      <c r="D336" t="s">
        <v>5001</v>
      </c>
      <c r="E336" t="s">
        <v>311</v>
      </c>
      <c r="F336" t="s">
        <v>5002</v>
      </c>
      <c r="G336" s="2">
        <v>74203</v>
      </c>
      <c r="H336" t="s">
        <v>314</v>
      </c>
      <c r="I336" t="s">
        <v>1003</v>
      </c>
      <c r="J336" t="s">
        <v>833</v>
      </c>
      <c r="K336" t="s">
        <v>205</v>
      </c>
      <c r="L336" t="s">
        <v>224</v>
      </c>
      <c r="M336" t="s">
        <v>224</v>
      </c>
      <c r="N336" t="s">
        <v>224</v>
      </c>
      <c r="O336" t="s">
        <v>339</v>
      </c>
      <c r="P336" s="141">
        <v>43770</v>
      </c>
      <c r="Q336" t="s">
        <v>1215</v>
      </c>
      <c r="R336" t="s">
        <v>885</v>
      </c>
      <c r="S336" t="s">
        <v>889</v>
      </c>
      <c r="T336" t="s">
        <v>4905</v>
      </c>
      <c r="U336" s="131">
        <v>3.6469999999999998</v>
      </c>
      <c r="V336" s="131">
        <v>146.82900000000001</v>
      </c>
      <c r="W336" s="131">
        <v>535.48500000000001</v>
      </c>
      <c r="X336" s="142">
        <v>6.6350000000000006E-2</v>
      </c>
      <c r="Y336" s="132">
        <v>2.6620000000000001E-2</v>
      </c>
      <c r="Z336" s="132">
        <v>2.81E-3</v>
      </c>
    </row>
    <row r="337" spans="1:26">
      <c r="A337" t="s">
        <v>1213</v>
      </c>
      <c r="B337" t="s">
        <v>1253</v>
      </c>
      <c r="D337" t="s">
        <v>5041</v>
      </c>
      <c r="E337" t="s">
        <v>311</v>
      </c>
      <c r="F337" t="s">
        <v>5042</v>
      </c>
      <c r="G337" s="2">
        <v>74180</v>
      </c>
      <c r="H337" t="s">
        <v>314</v>
      </c>
      <c r="I337" t="s">
        <v>1000</v>
      </c>
      <c r="J337" t="s">
        <v>844</v>
      </c>
      <c r="K337" t="s">
        <v>205</v>
      </c>
      <c r="L337" t="s">
        <v>224</v>
      </c>
      <c r="M337" t="s">
        <v>224</v>
      </c>
      <c r="N337" t="s">
        <v>224</v>
      </c>
      <c r="O337" t="s">
        <v>339</v>
      </c>
      <c r="P337" s="141">
        <v>43411</v>
      </c>
      <c r="Q337" t="s">
        <v>1215</v>
      </c>
      <c r="R337" t="s">
        <v>885</v>
      </c>
      <c r="S337" t="s">
        <v>889</v>
      </c>
      <c r="T337" t="s">
        <v>5010</v>
      </c>
      <c r="U337" s="131">
        <v>3.6469999999999998</v>
      </c>
      <c r="V337" s="131">
        <v>141.185</v>
      </c>
      <c r="W337" s="131">
        <v>514.9</v>
      </c>
      <c r="X337" s="142">
        <v>5.8900000000000001E-2</v>
      </c>
      <c r="Y337" s="132">
        <v>2.5600000000000001E-2</v>
      </c>
      <c r="Z337" s="132">
        <v>2.7000000000000001E-3</v>
      </c>
    </row>
    <row r="338" spans="1:26">
      <c r="A338" t="s">
        <v>1213</v>
      </c>
      <c r="B338" t="s">
        <v>1253</v>
      </c>
      <c r="D338" t="s">
        <v>5135</v>
      </c>
      <c r="E338" t="s">
        <v>309</v>
      </c>
      <c r="F338" t="s">
        <v>5136</v>
      </c>
      <c r="G338" s="2">
        <v>74240</v>
      </c>
      <c r="H338" t="s">
        <v>314</v>
      </c>
      <c r="I338" t="s">
        <v>1005</v>
      </c>
      <c r="J338" t="s">
        <v>832</v>
      </c>
      <c r="K338" t="s">
        <v>205</v>
      </c>
      <c r="L338" t="s">
        <v>204</v>
      </c>
      <c r="M338" t="s">
        <v>204</v>
      </c>
      <c r="N338" t="s">
        <v>303</v>
      </c>
      <c r="O338" t="s">
        <v>339</v>
      </c>
      <c r="P338" s="141">
        <v>44748</v>
      </c>
      <c r="Q338" t="s">
        <v>1216</v>
      </c>
      <c r="R338" t="s">
        <v>885</v>
      </c>
      <c r="S338" t="s">
        <v>889</v>
      </c>
      <c r="T338" t="s">
        <v>5084</v>
      </c>
      <c r="U338" s="131">
        <v>3.7959999999999998</v>
      </c>
      <c r="V338" s="131">
        <v>135.37899999999999</v>
      </c>
      <c r="W338" s="131">
        <v>513.95399999999995</v>
      </c>
      <c r="X338" s="142">
        <v>2.6239999999999999E-2</v>
      </c>
      <c r="Y338" s="132">
        <v>2.555E-2</v>
      </c>
      <c r="Z338" s="132">
        <v>2.6900000000000001E-3</v>
      </c>
    </row>
    <row r="339" spans="1:26">
      <c r="A339" t="s">
        <v>1213</v>
      </c>
      <c r="B339" t="s">
        <v>1253</v>
      </c>
      <c r="C339" t="s">
        <v>5137</v>
      </c>
      <c r="D339" t="s">
        <v>5138</v>
      </c>
      <c r="E339" t="s">
        <v>310</v>
      </c>
      <c r="F339" t="s">
        <v>5139</v>
      </c>
      <c r="G339" s="2">
        <v>74205</v>
      </c>
      <c r="H339" t="s">
        <v>314</v>
      </c>
      <c r="I339" t="s">
        <v>1001</v>
      </c>
      <c r="J339" t="s">
        <v>831</v>
      </c>
      <c r="K339" t="s">
        <v>205</v>
      </c>
      <c r="L339" t="s">
        <v>286</v>
      </c>
      <c r="M339" t="s">
        <v>286</v>
      </c>
      <c r="N339" t="s">
        <v>286</v>
      </c>
      <c r="O339" t="s">
        <v>339</v>
      </c>
      <c r="P339" s="141">
        <v>44159</v>
      </c>
      <c r="Q339" t="s">
        <v>1216</v>
      </c>
      <c r="R339" t="s">
        <v>885</v>
      </c>
      <c r="S339" t="s">
        <v>889</v>
      </c>
      <c r="T339" t="s">
        <v>4990</v>
      </c>
      <c r="U339" s="131">
        <v>3.7959999999999998</v>
      </c>
      <c r="V339" s="131">
        <v>121.489</v>
      </c>
      <c r="W339" s="131">
        <v>461.221</v>
      </c>
      <c r="X339" s="142">
        <v>0.19639999999999999</v>
      </c>
      <c r="Y339" s="132">
        <v>2.2929999999999999E-2</v>
      </c>
      <c r="Z339" s="132">
        <v>2.4199999999999998E-3</v>
      </c>
    </row>
    <row r="340" spans="1:26">
      <c r="A340" t="s">
        <v>1213</v>
      </c>
      <c r="B340" t="s">
        <v>1253</v>
      </c>
      <c r="D340" t="s">
        <v>5041</v>
      </c>
      <c r="E340" t="s">
        <v>311</v>
      </c>
      <c r="F340" t="s">
        <v>5132</v>
      </c>
      <c r="G340" s="2">
        <v>74200</v>
      </c>
      <c r="H340" t="s">
        <v>314</v>
      </c>
      <c r="I340" t="s">
        <v>1000</v>
      </c>
      <c r="J340" t="s">
        <v>844</v>
      </c>
      <c r="K340" t="s">
        <v>205</v>
      </c>
      <c r="L340" t="s">
        <v>224</v>
      </c>
      <c r="M340" t="s">
        <v>224</v>
      </c>
      <c r="N340" t="s">
        <v>224</v>
      </c>
      <c r="O340" t="s">
        <v>339</v>
      </c>
      <c r="P340" s="141">
        <v>43891</v>
      </c>
      <c r="Q340" t="s">
        <v>1215</v>
      </c>
      <c r="R340" t="s">
        <v>885</v>
      </c>
      <c r="S340" t="s">
        <v>889</v>
      </c>
      <c r="T340" t="s">
        <v>5010</v>
      </c>
      <c r="U340" s="131">
        <v>3.6469999999999998</v>
      </c>
      <c r="V340" s="131">
        <v>125.82599999999999</v>
      </c>
      <c r="W340" s="131">
        <v>458.887</v>
      </c>
      <c r="X340" s="142">
        <v>5.6800000000000003E-2</v>
      </c>
      <c r="Y340" s="132">
        <v>2.282E-2</v>
      </c>
      <c r="Z340" s="132">
        <v>2.3999999999999998E-3</v>
      </c>
    </row>
    <row r="341" spans="1:26">
      <c r="A341" t="s">
        <v>1213</v>
      </c>
      <c r="B341" t="s">
        <v>1253</v>
      </c>
      <c r="D341" t="s">
        <v>5143</v>
      </c>
      <c r="E341" t="s">
        <v>311</v>
      </c>
      <c r="F341" t="s">
        <v>5144</v>
      </c>
      <c r="G341" s="2">
        <v>74207</v>
      </c>
      <c r="H341" t="s">
        <v>314</v>
      </c>
      <c r="I341" t="s">
        <v>1005</v>
      </c>
      <c r="J341" t="s">
        <v>569</v>
      </c>
      <c r="K341" t="s">
        <v>205</v>
      </c>
      <c r="L341" t="s">
        <v>233</v>
      </c>
      <c r="M341" t="s">
        <v>224</v>
      </c>
      <c r="N341" t="s">
        <v>296</v>
      </c>
      <c r="O341" t="s">
        <v>339</v>
      </c>
      <c r="P341" s="141">
        <v>44166</v>
      </c>
      <c r="Q341" t="s">
        <v>1215</v>
      </c>
      <c r="R341" t="s">
        <v>885</v>
      </c>
      <c r="S341" t="s">
        <v>889</v>
      </c>
      <c r="T341" t="s">
        <v>5051</v>
      </c>
      <c r="U341" s="131">
        <v>3.6469999999999998</v>
      </c>
      <c r="V341" s="131">
        <v>108.637</v>
      </c>
      <c r="W341" s="131">
        <v>396.20100000000002</v>
      </c>
      <c r="X341" s="142">
        <v>1.1111111111111111E-3</v>
      </c>
      <c r="Y341" s="132">
        <v>1.9699999999999999E-2</v>
      </c>
      <c r="Z341" s="132">
        <v>2.0799999999999998E-3</v>
      </c>
    </row>
    <row r="342" spans="1:26">
      <c r="A342" t="s">
        <v>1213</v>
      </c>
      <c r="B342" t="s">
        <v>1253</v>
      </c>
      <c r="D342" t="s">
        <v>5041</v>
      </c>
      <c r="E342" t="s">
        <v>311</v>
      </c>
      <c r="F342" t="s">
        <v>5153</v>
      </c>
      <c r="G342" s="2">
        <v>74235</v>
      </c>
      <c r="H342" t="s">
        <v>314</v>
      </c>
      <c r="I342" t="s">
        <v>1000</v>
      </c>
      <c r="J342" t="s">
        <v>844</v>
      </c>
      <c r="K342" t="s">
        <v>205</v>
      </c>
      <c r="L342" t="s">
        <v>224</v>
      </c>
      <c r="M342" t="s">
        <v>224</v>
      </c>
      <c r="N342" t="s">
        <v>224</v>
      </c>
      <c r="O342" t="s">
        <v>339</v>
      </c>
      <c r="P342" s="141">
        <v>44712</v>
      </c>
      <c r="Q342" t="s">
        <v>1215</v>
      </c>
      <c r="R342" t="s">
        <v>885</v>
      </c>
      <c r="S342" t="s">
        <v>889</v>
      </c>
      <c r="T342" t="s">
        <v>5010</v>
      </c>
      <c r="U342" s="131">
        <v>3.6469999999999998</v>
      </c>
      <c r="V342" s="131">
        <v>101.907</v>
      </c>
      <c r="W342" s="131">
        <v>371.654</v>
      </c>
      <c r="X342" s="142">
        <v>5.4300000000000001E-2</v>
      </c>
      <c r="Y342" s="132">
        <v>1.848E-2</v>
      </c>
      <c r="Z342" s="132">
        <v>1.9499999999999999E-3</v>
      </c>
    </row>
    <row r="343" spans="1:26">
      <c r="A343" t="s">
        <v>1213</v>
      </c>
      <c r="B343" t="s">
        <v>1253</v>
      </c>
      <c r="C343" t="s">
        <v>5046</v>
      </c>
      <c r="D343" t="s">
        <v>5047</v>
      </c>
      <c r="E343" t="s">
        <v>311</v>
      </c>
      <c r="F343" t="s">
        <v>5048</v>
      </c>
      <c r="G343" s="2">
        <v>74178</v>
      </c>
      <c r="H343" t="s">
        <v>314</v>
      </c>
      <c r="I343" t="s">
        <v>1004</v>
      </c>
      <c r="J343" t="s">
        <v>833</v>
      </c>
      <c r="K343" t="s">
        <v>205</v>
      </c>
      <c r="L343" t="s">
        <v>224</v>
      </c>
      <c r="M343" t="s">
        <v>224</v>
      </c>
      <c r="N343" t="s">
        <v>224</v>
      </c>
      <c r="O343" t="s">
        <v>339</v>
      </c>
      <c r="P343" s="141">
        <v>43321</v>
      </c>
      <c r="Q343" t="s">
        <v>1215</v>
      </c>
      <c r="R343" t="s">
        <v>885</v>
      </c>
      <c r="S343" t="s">
        <v>889</v>
      </c>
      <c r="T343" t="s">
        <v>4934</v>
      </c>
      <c r="U343" s="131">
        <v>3.6469999999999998</v>
      </c>
      <c r="V343" s="131">
        <v>101.307</v>
      </c>
      <c r="W343" s="131">
        <v>369.46800000000002</v>
      </c>
      <c r="X343" s="142">
        <v>3.4639999999999997E-2</v>
      </c>
      <c r="Y343" s="132">
        <v>1.8370000000000001E-2</v>
      </c>
      <c r="Z343" s="132">
        <v>1.9400000000000001E-3</v>
      </c>
    </row>
    <row r="344" spans="1:26">
      <c r="A344" t="s">
        <v>1213</v>
      </c>
      <c r="B344" t="s">
        <v>1253</v>
      </c>
      <c r="D344" t="s">
        <v>5049</v>
      </c>
      <c r="E344" t="s">
        <v>309</v>
      </c>
      <c r="F344" t="s">
        <v>5050</v>
      </c>
      <c r="G344" s="2">
        <v>74181</v>
      </c>
      <c r="H344" t="s">
        <v>314</v>
      </c>
      <c r="I344" t="s">
        <v>1004</v>
      </c>
      <c r="J344" t="s">
        <v>833</v>
      </c>
      <c r="K344" t="s">
        <v>205</v>
      </c>
      <c r="L344" t="s">
        <v>204</v>
      </c>
      <c r="M344" t="s">
        <v>204</v>
      </c>
      <c r="N344" t="s">
        <v>224</v>
      </c>
      <c r="O344" t="s">
        <v>339</v>
      </c>
      <c r="P344" s="141">
        <v>43412</v>
      </c>
      <c r="Q344" t="s">
        <v>1215</v>
      </c>
      <c r="R344" t="s">
        <v>885</v>
      </c>
      <c r="S344" t="s">
        <v>889</v>
      </c>
      <c r="T344" t="s">
        <v>5051</v>
      </c>
      <c r="U344" s="131">
        <v>3.6469999999999998</v>
      </c>
      <c r="V344" s="131">
        <v>88.197999999999993</v>
      </c>
      <c r="W344" s="131">
        <v>321.65899999999999</v>
      </c>
      <c r="X344" s="142">
        <v>0.19900000000000001</v>
      </c>
      <c r="Y344" s="132">
        <v>1.5990000000000001E-2</v>
      </c>
      <c r="Z344" s="132">
        <v>1.6900000000000001E-3</v>
      </c>
    </row>
    <row r="345" spans="1:26">
      <c r="A345" t="s">
        <v>1213</v>
      </c>
      <c r="B345" t="s">
        <v>1253</v>
      </c>
      <c r="C345" t="s">
        <v>5145</v>
      </c>
      <c r="D345" t="s">
        <v>5146</v>
      </c>
      <c r="E345" t="s">
        <v>311</v>
      </c>
      <c r="F345" t="s">
        <v>5147</v>
      </c>
      <c r="G345" s="2">
        <v>74237</v>
      </c>
      <c r="H345" t="s">
        <v>314</v>
      </c>
      <c r="I345" t="s">
        <v>1004</v>
      </c>
      <c r="J345" t="s">
        <v>833</v>
      </c>
      <c r="K345" t="s">
        <v>205</v>
      </c>
      <c r="L345" t="s">
        <v>233</v>
      </c>
      <c r="M345" t="s">
        <v>233</v>
      </c>
      <c r="N345" t="s">
        <v>233</v>
      </c>
      <c r="O345" t="s">
        <v>339</v>
      </c>
      <c r="P345" s="141">
        <v>44721</v>
      </c>
      <c r="Q345" t="s">
        <v>1231</v>
      </c>
      <c r="R345" t="s">
        <v>885</v>
      </c>
      <c r="S345" t="s">
        <v>889</v>
      </c>
      <c r="T345" t="s">
        <v>5148</v>
      </c>
      <c r="U345" s="131">
        <v>4.5739999999999998</v>
      </c>
      <c r="V345" s="131">
        <v>62.655999999999999</v>
      </c>
      <c r="W345" s="131">
        <v>286.60700000000003</v>
      </c>
      <c r="X345" s="142">
        <v>4.5373999999999998E-2</v>
      </c>
      <c r="Y345" s="132">
        <v>1.4250000000000001E-2</v>
      </c>
      <c r="Z345" s="132">
        <v>1.5E-3</v>
      </c>
    </row>
    <row r="346" spans="1:26">
      <c r="A346" t="s">
        <v>1213</v>
      </c>
      <c r="B346" t="s">
        <v>1253</v>
      </c>
      <c r="C346" t="s">
        <v>5140</v>
      </c>
      <c r="D346" t="s">
        <v>5141</v>
      </c>
      <c r="E346" t="s">
        <v>311</v>
      </c>
      <c r="F346" t="s">
        <v>5142</v>
      </c>
      <c r="G346" s="2">
        <v>74199</v>
      </c>
      <c r="H346" t="s">
        <v>314</v>
      </c>
      <c r="I346" t="s">
        <v>1003</v>
      </c>
      <c r="J346" t="s">
        <v>837</v>
      </c>
      <c r="K346" t="s">
        <v>205</v>
      </c>
      <c r="L346" t="s">
        <v>224</v>
      </c>
      <c r="M346" t="s">
        <v>224</v>
      </c>
      <c r="N346" t="s">
        <v>224</v>
      </c>
      <c r="O346" t="s">
        <v>339</v>
      </c>
      <c r="P346" s="141">
        <v>43881</v>
      </c>
      <c r="Q346" t="s">
        <v>1215</v>
      </c>
      <c r="R346" t="s">
        <v>885</v>
      </c>
      <c r="S346" t="s">
        <v>889</v>
      </c>
      <c r="T346" t="s">
        <v>4934</v>
      </c>
      <c r="U346" s="131">
        <v>3.6469999999999998</v>
      </c>
      <c r="V346" s="131">
        <v>73.795000000000002</v>
      </c>
      <c r="W346" s="131">
        <v>269.13200000000001</v>
      </c>
      <c r="X346" s="142">
        <v>2.6270000000000002E-2</v>
      </c>
      <c r="Y346" s="132">
        <v>1.338E-2</v>
      </c>
      <c r="Z346" s="132">
        <v>1.41E-3</v>
      </c>
    </row>
    <row r="347" spans="1:26">
      <c r="A347" t="s">
        <v>1213</v>
      </c>
      <c r="B347" t="s">
        <v>1253</v>
      </c>
      <c r="D347" t="s">
        <v>5041</v>
      </c>
      <c r="E347" t="s">
        <v>311</v>
      </c>
      <c r="F347" t="s">
        <v>5154</v>
      </c>
      <c r="G347" s="2">
        <v>74215</v>
      </c>
      <c r="H347" t="s">
        <v>314</v>
      </c>
      <c r="I347" t="s">
        <v>1000</v>
      </c>
      <c r="J347" t="s">
        <v>844</v>
      </c>
      <c r="K347" t="s">
        <v>205</v>
      </c>
      <c r="L347" t="s">
        <v>224</v>
      </c>
      <c r="M347" t="s">
        <v>224</v>
      </c>
      <c r="N347" t="s">
        <v>224</v>
      </c>
      <c r="O347" t="s">
        <v>339</v>
      </c>
      <c r="P347" s="141">
        <v>44308</v>
      </c>
      <c r="Q347" t="s">
        <v>1215</v>
      </c>
      <c r="R347" t="s">
        <v>885</v>
      </c>
      <c r="S347" t="s">
        <v>889</v>
      </c>
      <c r="T347" t="s">
        <v>5010</v>
      </c>
      <c r="U347" s="131">
        <v>3.6469999999999998</v>
      </c>
      <c r="V347" s="131">
        <v>73.763999999999996</v>
      </c>
      <c r="W347" s="131">
        <v>269.017</v>
      </c>
      <c r="X347" s="142">
        <v>3.5400000000000001E-2</v>
      </c>
      <c r="Y347" s="132">
        <v>1.338E-2</v>
      </c>
      <c r="Z347" s="132">
        <v>1.41E-3</v>
      </c>
    </row>
    <row r="348" spans="1:26">
      <c r="A348" t="s">
        <v>1213</v>
      </c>
      <c r="B348" t="s">
        <v>1253</v>
      </c>
      <c r="D348" t="s">
        <v>3867</v>
      </c>
      <c r="E348" t="s">
        <v>311</v>
      </c>
      <c r="F348" t="s">
        <v>3866</v>
      </c>
      <c r="G348" s="2">
        <v>74242</v>
      </c>
      <c r="H348" t="s">
        <v>314</v>
      </c>
      <c r="I348" t="s">
        <v>1004</v>
      </c>
      <c r="J348" t="s">
        <v>833</v>
      </c>
      <c r="K348" t="s">
        <v>205</v>
      </c>
      <c r="L348" t="s">
        <v>272</v>
      </c>
      <c r="M348" t="s">
        <v>272</v>
      </c>
      <c r="N348" t="s">
        <v>272</v>
      </c>
      <c r="O348" t="s">
        <v>339</v>
      </c>
      <c r="P348" s="141">
        <v>44812</v>
      </c>
      <c r="Q348" t="s">
        <v>1216</v>
      </c>
      <c r="R348" t="s">
        <v>885</v>
      </c>
      <c r="S348" t="s">
        <v>889</v>
      </c>
      <c r="T348" t="s">
        <v>5156</v>
      </c>
      <c r="U348" s="131">
        <v>3.7959999999999998</v>
      </c>
      <c r="V348" s="131">
        <v>67.674000000000007</v>
      </c>
      <c r="W348" s="131">
        <v>256.91800000000001</v>
      </c>
      <c r="X348" s="142">
        <v>0.127</v>
      </c>
      <c r="Y348" s="132">
        <v>1.277E-2</v>
      </c>
      <c r="Z348" s="132">
        <v>1.3500000000000001E-3</v>
      </c>
    </row>
    <row r="349" spans="1:26">
      <c r="A349" t="s">
        <v>1213</v>
      </c>
      <c r="B349" t="s">
        <v>1253</v>
      </c>
      <c r="C349" t="s">
        <v>5007</v>
      </c>
      <c r="D349" t="s">
        <v>5008</v>
      </c>
      <c r="E349" t="s">
        <v>309</v>
      </c>
      <c r="F349" t="s">
        <v>5009</v>
      </c>
      <c r="G349" s="2">
        <v>74255</v>
      </c>
      <c r="H349" t="s">
        <v>314</v>
      </c>
      <c r="I349" t="s">
        <v>1005</v>
      </c>
      <c r="J349" t="s">
        <v>831</v>
      </c>
      <c r="K349" t="s">
        <v>205</v>
      </c>
      <c r="L349" t="s">
        <v>233</v>
      </c>
      <c r="M349" t="s">
        <v>233</v>
      </c>
      <c r="N349" t="s">
        <v>233</v>
      </c>
      <c r="O349" t="s">
        <v>339</v>
      </c>
      <c r="P349" s="141">
        <v>45208</v>
      </c>
      <c r="Q349" t="s">
        <v>1231</v>
      </c>
      <c r="R349" t="s">
        <v>885</v>
      </c>
      <c r="S349" t="s">
        <v>889</v>
      </c>
      <c r="T349" t="s">
        <v>5010</v>
      </c>
      <c r="U349" s="131">
        <v>4.5739999999999998</v>
      </c>
      <c r="V349" s="131">
        <v>55.076000000000001</v>
      </c>
      <c r="W349" s="131">
        <v>251.93199999999999</v>
      </c>
      <c r="X349" s="142">
        <v>0.104</v>
      </c>
      <c r="Y349" s="132">
        <v>1.2529999999999999E-2</v>
      </c>
      <c r="Z349" s="132">
        <v>1.32E-3</v>
      </c>
    </row>
    <row r="350" spans="1:26">
      <c r="A350" t="s">
        <v>1213</v>
      </c>
      <c r="B350" t="s">
        <v>1253</v>
      </c>
      <c r="D350" t="s">
        <v>5052</v>
      </c>
      <c r="E350" t="s">
        <v>311</v>
      </c>
      <c r="F350" t="s">
        <v>5053</v>
      </c>
      <c r="G350" s="2">
        <v>74197</v>
      </c>
      <c r="H350" t="s">
        <v>314</v>
      </c>
      <c r="I350" t="s">
        <v>1003</v>
      </c>
      <c r="J350" t="s">
        <v>836</v>
      </c>
      <c r="K350" t="s">
        <v>205</v>
      </c>
      <c r="L350" t="s">
        <v>224</v>
      </c>
      <c r="M350" t="s">
        <v>224</v>
      </c>
      <c r="N350" t="s">
        <v>224</v>
      </c>
      <c r="O350" t="s">
        <v>339</v>
      </c>
      <c r="P350" s="141">
        <v>43857</v>
      </c>
      <c r="Q350" t="s">
        <v>1215</v>
      </c>
      <c r="R350" t="s">
        <v>885</v>
      </c>
      <c r="S350" t="s">
        <v>889</v>
      </c>
      <c r="T350" t="s">
        <v>4951</v>
      </c>
      <c r="U350" s="131">
        <v>3.6469999999999998</v>
      </c>
      <c r="V350" s="131">
        <v>68.337999999999994</v>
      </c>
      <c r="W350" s="131">
        <v>249.22900000000001</v>
      </c>
      <c r="X350" s="142">
        <v>2.53E-2</v>
      </c>
      <c r="Y350" s="132">
        <v>1.239E-2</v>
      </c>
      <c r="Z350" s="132">
        <v>1.31E-3</v>
      </c>
    </row>
    <row r="351" spans="1:26">
      <c r="A351" t="s">
        <v>1213</v>
      </c>
      <c r="B351" t="s">
        <v>1253</v>
      </c>
      <c r="C351" t="s">
        <v>5057</v>
      </c>
      <c r="D351" t="s">
        <v>5058</v>
      </c>
      <c r="E351" t="s">
        <v>311</v>
      </c>
      <c r="F351" t="s">
        <v>5059</v>
      </c>
      <c r="G351" s="2">
        <v>74208</v>
      </c>
      <c r="H351" t="s">
        <v>314</v>
      </c>
      <c r="I351" t="s">
        <v>1004</v>
      </c>
      <c r="J351" t="s">
        <v>833</v>
      </c>
      <c r="K351" t="s">
        <v>205</v>
      </c>
      <c r="L351" t="s">
        <v>224</v>
      </c>
      <c r="M351" t="s">
        <v>224</v>
      </c>
      <c r="N351" t="s">
        <v>224</v>
      </c>
      <c r="O351" t="s">
        <v>339</v>
      </c>
      <c r="P351" s="141">
        <v>44186</v>
      </c>
      <c r="Q351" t="s">
        <v>1215</v>
      </c>
      <c r="R351" t="s">
        <v>885</v>
      </c>
      <c r="S351" t="s">
        <v>889</v>
      </c>
      <c r="T351" t="s">
        <v>4964</v>
      </c>
      <c r="U351" s="131">
        <v>3.6469999999999998</v>
      </c>
      <c r="V351" s="131">
        <v>56</v>
      </c>
      <c r="W351" s="131">
        <v>204.23</v>
      </c>
      <c r="X351" s="142">
        <v>4.7000000000000002E-3</v>
      </c>
      <c r="Y351" s="132">
        <v>1.0149999999999999E-2</v>
      </c>
      <c r="Z351" s="132">
        <v>1.07E-3</v>
      </c>
    </row>
    <row r="352" spans="1:26">
      <c r="A352" t="s">
        <v>1213</v>
      </c>
      <c r="B352" t="s">
        <v>1253</v>
      </c>
      <c r="D352" t="s">
        <v>5054</v>
      </c>
      <c r="E352" t="s">
        <v>311</v>
      </c>
      <c r="F352" t="s">
        <v>5055</v>
      </c>
      <c r="G352" s="2">
        <v>74183</v>
      </c>
      <c r="H352" t="s">
        <v>314</v>
      </c>
      <c r="I352" t="s">
        <v>1000</v>
      </c>
      <c r="J352" t="s">
        <v>844</v>
      </c>
      <c r="K352" t="s">
        <v>205</v>
      </c>
      <c r="L352" t="s">
        <v>224</v>
      </c>
      <c r="M352" t="s">
        <v>224</v>
      </c>
      <c r="N352" t="s">
        <v>224</v>
      </c>
      <c r="O352" t="s">
        <v>339</v>
      </c>
      <c r="P352" s="141">
        <v>43482</v>
      </c>
      <c r="Q352" t="s">
        <v>1215</v>
      </c>
      <c r="R352" t="s">
        <v>885</v>
      </c>
      <c r="S352" t="s">
        <v>889</v>
      </c>
      <c r="T352" t="s">
        <v>5056</v>
      </c>
      <c r="U352" s="131">
        <v>3.6469999999999998</v>
      </c>
      <c r="V352" s="131">
        <v>52.822000000000003</v>
      </c>
      <c r="W352" s="131">
        <v>192.64099999999999</v>
      </c>
      <c r="X352" s="142">
        <v>5.2000000000000005E-2</v>
      </c>
      <c r="Y352" s="132">
        <v>9.58E-3</v>
      </c>
      <c r="Z352" s="132">
        <v>1.01E-3</v>
      </c>
    </row>
    <row r="353" spans="1:26">
      <c r="A353" t="s">
        <v>1213</v>
      </c>
      <c r="B353" t="s">
        <v>1253</v>
      </c>
      <c r="D353" t="s">
        <v>5054</v>
      </c>
      <c r="E353" t="s">
        <v>311</v>
      </c>
      <c r="F353" t="s">
        <v>5155</v>
      </c>
      <c r="G353" s="2">
        <v>74216</v>
      </c>
      <c r="H353" t="s">
        <v>314</v>
      </c>
      <c r="I353" t="s">
        <v>1000</v>
      </c>
      <c r="J353" t="s">
        <v>844</v>
      </c>
      <c r="K353" t="s">
        <v>205</v>
      </c>
      <c r="L353" t="s">
        <v>224</v>
      </c>
      <c r="M353" t="s">
        <v>224</v>
      </c>
      <c r="N353" t="s">
        <v>224</v>
      </c>
      <c r="O353" t="s">
        <v>339</v>
      </c>
      <c r="P353" s="141">
        <v>44371</v>
      </c>
      <c r="Q353" t="s">
        <v>1215</v>
      </c>
      <c r="R353" t="s">
        <v>885</v>
      </c>
      <c r="S353" t="s">
        <v>889</v>
      </c>
      <c r="T353" t="s">
        <v>5056</v>
      </c>
      <c r="U353" s="131">
        <v>3.6469999999999998</v>
      </c>
      <c r="V353" s="131">
        <v>44.527000000000001</v>
      </c>
      <c r="W353" s="131">
        <v>162.38900000000001</v>
      </c>
      <c r="X353" s="142">
        <v>1.6000000000000004E-2</v>
      </c>
      <c r="Y353" s="132">
        <v>8.0700000000000008E-3</v>
      </c>
      <c r="Z353" s="132">
        <v>8.4999999999999995E-4</v>
      </c>
    </row>
    <row r="354" spans="1:26">
      <c r="A354" t="s">
        <v>1213</v>
      </c>
      <c r="B354" t="s">
        <v>1253</v>
      </c>
      <c r="C354" t="s">
        <v>5011</v>
      </c>
      <c r="D354" t="s">
        <v>5012</v>
      </c>
      <c r="E354" t="s">
        <v>311</v>
      </c>
      <c r="F354" t="s">
        <v>5013</v>
      </c>
      <c r="G354" s="2">
        <v>74272</v>
      </c>
      <c r="H354" t="s">
        <v>314</v>
      </c>
      <c r="I354" t="s">
        <v>1004</v>
      </c>
      <c r="J354" t="s">
        <v>832</v>
      </c>
      <c r="K354" t="s">
        <v>205</v>
      </c>
      <c r="L354" t="s">
        <v>224</v>
      </c>
      <c r="M354" t="s">
        <v>224</v>
      </c>
      <c r="N354" t="s">
        <v>224</v>
      </c>
      <c r="O354" t="s">
        <v>339</v>
      </c>
      <c r="P354" s="141">
        <v>45505</v>
      </c>
      <c r="Q354" t="s">
        <v>1215</v>
      </c>
      <c r="R354" t="s">
        <v>885</v>
      </c>
      <c r="S354" t="s">
        <v>889</v>
      </c>
      <c r="T354" t="s">
        <v>4951</v>
      </c>
      <c r="U354" s="131">
        <v>3.6469999999999998</v>
      </c>
      <c r="V354" s="131">
        <v>35.701999999999998</v>
      </c>
      <c r="W354" s="131">
        <v>130.20599999999999</v>
      </c>
      <c r="X354" s="142">
        <v>0.34670000000000001</v>
      </c>
      <c r="Y354" s="132">
        <v>6.4700000000000001E-3</v>
      </c>
      <c r="Z354" s="132">
        <v>6.8000000000000005E-4</v>
      </c>
    </row>
    <row r="355" spans="1:26">
      <c r="A355" t="s">
        <v>1213</v>
      </c>
      <c r="B355" t="s">
        <v>1253</v>
      </c>
      <c r="D355" t="s">
        <v>5157</v>
      </c>
      <c r="E355" t="s">
        <v>311</v>
      </c>
      <c r="F355" t="s">
        <v>5158</v>
      </c>
      <c r="G355" s="2">
        <v>74247</v>
      </c>
      <c r="H355" t="s">
        <v>314</v>
      </c>
      <c r="I355" t="s">
        <v>1004</v>
      </c>
      <c r="J355" t="s">
        <v>833</v>
      </c>
      <c r="K355" t="s">
        <v>205</v>
      </c>
      <c r="L355" t="s">
        <v>233</v>
      </c>
      <c r="M355" t="s">
        <v>233</v>
      </c>
      <c r="N355" t="s">
        <v>233</v>
      </c>
      <c r="O355" t="s">
        <v>339</v>
      </c>
      <c r="P355" s="141">
        <v>44938</v>
      </c>
      <c r="Q355" t="s">
        <v>1231</v>
      </c>
      <c r="R355" t="s">
        <v>885</v>
      </c>
      <c r="S355" t="s">
        <v>889</v>
      </c>
      <c r="T355" t="s">
        <v>4946</v>
      </c>
      <c r="U355" s="131">
        <v>4.5739999999999998</v>
      </c>
      <c r="V355" s="131">
        <v>25.247</v>
      </c>
      <c r="W355" s="131">
        <v>115.486</v>
      </c>
      <c r="X355" s="142">
        <v>2.8799999999999999E-2</v>
      </c>
      <c r="Y355" s="132">
        <v>5.7400000000000003E-3</v>
      </c>
      <c r="Z355" s="132">
        <v>6.0999999999999997E-4</v>
      </c>
    </row>
    <row r="356" spans="1:26">
      <c r="A356" t="s">
        <v>1213</v>
      </c>
      <c r="B356" t="s">
        <v>1253</v>
      </c>
      <c r="C356" t="s">
        <v>5011</v>
      </c>
      <c r="D356" t="s">
        <v>5012</v>
      </c>
      <c r="E356" t="s">
        <v>311</v>
      </c>
      <c r="F356" t="s">
        <v>5014</v>
      </c>
      <c r="G356" s="2">
        <v>74266</v>
      </c>
      <c r="H356" t="s">
        <v>314</v>
      </c>
      <c r="I356" t="s">
        <v>1004</v>
      </c>
      <c r="J356" t="s">
        <v>832</v>
      </c>
      <c r="K356" t="s">
        <v>205</v>
      </c>
      <c r="L356" t="s">
        <v>224</v>
      </c>
      <c r="M356" t="s">
        <v>224</v>
      </c>
      <c r="N356" t="s">
        <v>224</v>
      </c>
      <c r="O356" t="s">
        <v>339</v>
      </c>
      <c r="P356" s="141">
        <v>45400</v>
      </c>
      <c r="Q356" t="s">
        <v>1215</v>
      </c>
      <c r="R356" t="s">
        <v>885</v>
      </c>
      <c r="S356" t="s">
        <v>889</v>
      </c>
      <c r="T356" t="s">
        <v>4951</v>
      </c>
      <c r="U356" s="131">
        <v>3.6469999999999998</v>
      </c>
      <c r="V356" s="131">
        <v>26.981000000000002</v>
      </c>
      <c r="W356" s="131">
        <v>98.400999999999996</v>
      </c>
      <c r="X356" s="142">
        <v>0.4</v>
      </c>
      <c r="Y356" s="132">
        <v>4.8900000000000002E-3</v>
      </c>
      <c r="Z356" s="132">
        <v>5.1999999999999995E-4</v>
      </c>
    </row>
    <row r="357" spans="1:26">
      <c r="A357" t="s">
        <v>1213</v>
      </c>
      <c r="B357" t="s">
        <v>1253</v>
      </c>
      <c r="C357" t="s">
        <v>5162</v>
      </c>
      <c r="D357" t="s">
        <v>5163</v>
      </c>
      <c r="E357" t="s">
        <v>311</v>
      </c>
      <c r="F357" t="s">
        <v>5164</v>
      </c>
      <c r="G357" s="2">
        <v>74270</v>
      </c>
      <c r="H357" t="s">
        <v>314</v>
      </c>
      <c r="I357" t="s">
        <v>1004</v>
      </c>
      <c r="J357" t="s">
        <v>833</v>
      </c>
      <c r="K357" t="s">
        <v>205</v>
      </c>
      <c r="L357" t="s">
        <v>253</v>
      </c>
      <c r="M357" t="s">
        <v>253</v>
      </c>
      <c r="N357" t="s">
        <v>212</v>
      </c>
      <c r="O357" t="s">
        <v>339</v>
      </c>
      <c r="P357" s="141">
        <v>45484</v>
      </c>
      <c r="Q357" t="s">
        <v>1216</v>
      </c>
      <c r="R357" t="s">
        <v>885</v>
      </c>
      <c r="S357" t="s">
        <v>889</v>
      </c>
      <c r="T357" t="s">
        <v>4750</v>
      </c>
      <c r="U357" s="131">
        <v>3.7959999999999998</v>
      </c>
      <c r="V357" s="131">
        <v>25.591000000000001</v>
      </c>
      <c r="W357" s="131">
        <v>97.153999999999996</v>
      </c>
      <c r="X357" s="142">
        <v>0.1515</v>
      </c>
      <c r="Y357" s="132">
        <v>4.8300000000000001E-3</v>
      </c>
      <c r="Z357" s="132">
        <v>5.1000000000000004E-4</v>
      </c>
    </row>
    <row r="358" spans="1:26">
      <c r="A358" t="s">
        <v>1213</v>
      </c>
      <c r="B358" t="s">
        <v>1253</v>
      </c>
      <c r="C358" t="s">
        <v>5015</v>
      </c>
      <c r="D358" t="s">
        <v>5016</v>
      </c>
      <c r="E358" t="s">
        <v>311</v>
      </c>
      <c r="F358" t="s">
        <v>5015</v>
      </c>
      <c r="G358" s="2">
        <v>74271</v>
      </c>
      <c r="H358" t="s">
        <v>314</v>
      </c>
      <c r="I358" t="s">
        <v>1004</v>
      </c>
      <c r="J358" t="s">
        <v>832</v>
      </c>
      <c r="K358" t="s">
        <v>205</v>
      </c>
      <c r="L358" t="s">
        <v>217</v>
      </c>
      <c r="M358" t="s">
        <v>233</v>
      </c>
      <c r="N358" t="s">
        <v>233</v>
      </c>
      <c r="O358" t="s">
        <v>339</v>
      </c>
      <c r="P358" s="141">
        <v>45495</v>
      </c>
      <c r="Q358" t="s">
        <v>1231</v>
      </c>
      <c r="R358" t="s">
        <v>885</v>
      </c>
      <c r="S358" t="s">
        <v>889</v>
      </c>
      <c r="T358" t="s">
        <v>4990</v>
      </c>
      <c r="U358" s="131">
        <v>4.5739999999999998</v>
      </c>
      <c r="V358" s="131">
        <v>12.099</v>
      </c>
      <c r="W358" s="131">
        <v>55.343000000000004</v>
      </c>
      <c r="X358" s="142">
        <v>3.6499999999999998E-2</v>
      </c>
      <c r="Y358" s="132">
        <v>2.7499999999999998E-3</v>
      </c>
      <c r="Z358" s="132">
        <v>2.9E-4</v>
      </c>
    </row>
    <row r="359" spans="1:26">
      <c r="A359" t="s">
        <v>1213</v>
      </c>
      <c r="B359" t="s">
        <v>1253</v>
      </c>
      <c r="D359" t="s">
        <v>5159</v>
      </c>
      <c r="E359" t="s">
        <v>311</v>
      </c>
      <c r="F359" t="s">
        <v>5160</v>
      </c>
      <c r="G359" s="2">
        <v>74193</v>
      </c>
      <c r="H359" t="s">
        <v>314</v>
      </c>
      <c r="I359" t="s">
        <v>1003</v>
      </c>
      <c r="J359" t="s">
        <v>836</v>
      </c>
      <c r="K359" t="s">
        <v>205</v>
      </c>
      <c r="L359" t="s">
        <v>224</v>
      </c>
      <c r="M359" t="s">
        <v>224</v>
      </c>
      <c r="N359" t="s">
        <v>224</v>
      </c>
      <c r="O359" t="s">
        <v>339</v>
      </c>
      <c r="P359" s="141">
        <v>43790</v>
      </c>
      <c r="Q359" t="s">
        <v>1215</v>
      </c>
      <c r="R359" t="s">
        <v>885</v>
      </c>
      <c r="S359" t="s">
        <v>889</v>
      </c>
      <c r="T359" t="s">
        <v>5161</v>
      </c>
      <c r="U359" s="131">
        <v>3.6469999999999998</v>
      </c>
      <c r="V359" s="131">
        <v>9.0269999999999992</v>
      </c>
      <c r="W359" s="131">
        <v>32.920999999999999</v>
      </c>
      <c r="X359" s="142">
        <v>1.0200000000000001E-2</v>
      </c>
      <c r="Y359" s="132">
        <v>1.64E-3</v>
      </c>
      <c r="Z359" s="132">
        <v>1.7000000000000001E-4</v>
      </c>
    </row>
    <row r="360" spans="1:26">
      <c r="A360" t="s">
        <v>1213</v>
      </c>
      <c r="B360" t="s">
        <v>1253</v>
      </c>
      <c r="C360" t="s">
        <v>5060</v>
      </c>
      <c r="D360" t="s">
        <v>5061</v>
      </c>
      <c r="E360" t="s">
        <v>310</v>
      </c>
      <c r="F360" t="s">
        <v>5062</v>
      </c>
      <c r="G360" s="2">
        <v>74187</v>
      </c>
      <c r="H360" t="s">
        <v>314</v>
      </c>
      <c r="I360" t="s">
        <v>1003</v>
      </c>
      <c r="J360" t="s">
        <v>836</v>
      </c>
      <c r="K360" t="s">
        <v>205</v>
      </c>
      <c r="L360" t="s">
        <v>204</v>
      </c>
      <c r="M360" t="s">
        <v>204</v>
      </c>
      <c r="N360" t="s">
        <v>303</v>
      </c>
      <c r="O360" t="s">
        <v>339</v>
      </c>
      <c r="P360" s="141">
        <v>43571</v>
      </c>
      <c r="Q360" t="s">
        <v>1215</v>
      </c>
      <c r="R360" t="s">
        <v>885</v>
      </c>
      <c r="S360" t="s">
        <v>889</v>
      </c>
      <c r="T360" t="s">
        <v>4934</v>
      </c>
      <c r="U360" s="131">
        <v>3.6469999999999998</v>
      </c>
      <c r="V360" s="131">
        <v>7.4219999999999997</v>
      </c>
      <c r="W360" s="131">
        <v>27.068999999999999</v>
      </c>
      <c r="X360" s="142">
        <v>3.3300000000000003E-2</v>
      </c>
      <c r="Y360" s="132">
        <v>1.3500000000000001E-3</v>
      </c>
      <c r="Z360" s="132">
        <v>1.3999999999999999E-4</v>
      </c>
    </row>
    <row r="361" spans="1:26">
      <c r="A361" t="s">
        <v>1213</v>
      </c>
      <c r="B361" t="s">
        <v>1253</v>
      </c>
      <c r="D361" t="s">
        <v>5063</v>
      </c>
      <c r="E361" t="s">
        <v>311</v>
      </c>
      <c r="F361" t="s">
        <v>5064</v>
      </c>
      <c r="G361" s="2">
        <v>74188</v>
      </c>
      <c r="H361" t="s">
        <v>314</v>
      </c>
      <c r="I361" t="s">
        <v>1002</v>
      </c>
      <c r="J361" t="s">
        <v>569</v>
      </c>
      <c r="K361" t="s">
        <v>205</v>
      </c>
      <c r="L361" t="s">
        <v>224</v>
      </c>
      <c r="M361" t="s">
        <v>224</v>
      </c>
      <c r="N361" t="s">
        <v>224</v>
      </c>
      <c r="O361" t="s">
        <v>339</v>
      </c>
      <c r="P361" s="141">
        <v>43578</v>
      </c>
      <c r="Q361" t="s">
        <v>1215</v>
      </c>
      <c r="R361" t="s">
        <v>885</v>
      </c>
      <c r="S361" t="s">
        <v>889</v>
      </c>
      <c r="T361" t="s">
        <v>5065</v>
      </c>
      <c r="U361" s="131">
        <v>3.6469999999999998</v>
      </c>
      <c r="V361" s="131">
        <v>6.2140000000000004</v>
      </c>
      <c r="W361" s="131">
        <v>22.661999999999999</v>
      </c>
      <c r="X361" s="142">
        <v>1.7999999999999999E-2</v>
      </c>
      <c r="Y361" s="132">
        <v>1.1299999999999999E-3</v>
      </c>
      <c r="Z361" s="132">
        <v>1.2E-4</v>
      </c>
    </row>
    <row r="362" spans="1:26">
      <c r="A362" t="s">
        <v>1213</v>
      </c>
      <c r="B362" t="s">
        <v>1257</v>
      </c>
      <c r="C362" t="s">
        <v>5066</v>
      </c>
      <c r="D362" t="s">
        <v>5067</v>
      </c>
      <c r="E362" t="s">
        <v>309</v>
      </c>
      <c r="F362" t="s">
        <v>5068</v>
      </c>
      <c r="G362" s="2" t="s">
        <v>5069</v>
      </c>
      <c r="H362" t="s">
        <v>321</v>
      </c>
      <c r="I362" t="s">
        <v>1002</v>
      </c>
      <c r="J362" t="s">
        <v>569</v>
      </c>
      <c r="K362" t="s">
        <v>204</v>
      </c>
      <c r="L362" t="s">
        <v>217</v>
      </c>
      <c r="M362" t="s">
        <v>204</v>
      </c>
      <c r="N362" t="s">
        <v>204</v>
      </c>
      <c r="O362" t="s">
        <v>339</v>
      </c>
      <c r="P362" s="141">
        <v>45565</v>
      </c>
      <c r="Q362" t="s">
        <v>1212</v>
      </c>
      <c r="R362" t="s">
        <v>885</v>
      </c>
      <c r="S362" t="s">
        <v>889</v>
      </c>
      <c r="T362" t="s">
        <v>4934</v>
      </c>
      <c r="U362" s="131">
        <v>1</v>
      </c>
      <c r="V362" s="131">
        <v>707.64599999999996</v>
      </c>
      <c r="W362" s="131">
        <v>707.64599999999996</v>
      </c>
      <c r="X362" s="142">
        <v>1.6E-2</v>
      </c>
      <c r="Y362" s="132">
        <v>1.9439999999999999E-2</v>
      </c>
      <c r="Z362" s="132">
        <v>2.5200000000000001E-3</v>
      </c>
    </row>
    <row r="363" spans="1:26">
      <c r="A363" t="s">
        <v>1213</v>
      </c>
      <c r="B363" t="s">
        <v>1257</v>
      </c>
      <c r="D363" t="s">
        <v>5085</v>
      </c>
      <c r="E363" t="s">
        <v>309</v>
      </c>
      <c r="F363" t="s">
        <v>5086</v>
      </c>
      <c r="G363" s="2">
        <v>74249</v>
      </c>
      <c r="H363" t="s">
        <v>314</v>
      </c>
      <c r="I363" t="s">
        <v>1005</v>
      </c>
      <c r="J363" t="s">
        <v>832</v>
      </c>
      <c r="K363" t="s">
        <v>204</v>
      </c>
      <c r="L363" t="s">
        <v>204</v>
      </c>
      <c r="M363" t="s">
        <v>204</v>
      </c>
      <c r="N363" t="s">
        <v>204</v>
      </c>
      <c r="O363" t="s">
        <v>339</v>
      </c>
      <c r="P363" s="141">
        <v>45006</v>
      </c>
      <c r="Q363" t="s">
        <v>1212</v>
      </c>
      <c r="R363" t="s">
        <v>885</v>
      </c>
      <c r="S363" t="s">
        <v>889</v>
      </c>
      <c r="T363" t="s">
        <v>4739</v>
      </c>
      <c r="U363" s="131">
        <v>1</v>
      </c>
      <c r="V363" s="131">
        <v>1947.027</v>
      </c>
      <c r="W363" s="131">
        <v>1947.027</v>
      </c>
      <c r="X363" s="142">
        <v>0.19600000000000001</v>
      </c>
      <c r="Y363" s="132">
        <v>5.348E-2</v>
      </c>
      <c r="Z363" s="132">
        <v>6.9199999999999999E-3</v>
      </c>
    </row>
    <row r="364" spans="1:26">
      <c r="A364" t="s">
        <v>1213</v>
      </c>
      <c r="B364" t="s">
        <v>1257</v>
      </c>
      <c r="C364" t="s">
        <v>5090</v>
      </c>
      <c r="D364" t="s">
        <v>5091</v>
      </c>
      <c r="E364" t="s">
        <v>309</v>
      </c>
      <c r="F364" t="s">
        <v>5092</v>
      </c>
      <c r="G364" s="2">
        <v>74241</v>
      </c>
      <c r="H364" t="s">
        <v>314</v>
      </c>
      <c r="I364" t="s">
        <v>1003</v>
      </c>
      <c r="J364" t="s">
        <v>837</v>
      </c>
      <c r="K364" t="s">
        <v>204</v>
      </c>
      <c r="L364" t="s">
        <v>204</v>
      </c>
      <c r="M364" t="s">
        <v>204</v>
      </c>
      <c r="N364" t="s">
        <v>204</v>
      </c>
      <c r="O364" t="s">
        <v>339</v>
      </c>
      <c r="P364" s="141">
        <v>44752</v>
      </c>
      <c r="Q364" t="s">
        <v>1212</v>
      </c>
      <c r="R364" t="s">
        <v>885</v>
      </c>
      <c r="S364" t="s">
        <v>889</v>
      </c>
      <c r="T364" t="s">
        <v>5093</v>
      </c>
      <c r="U364" s="131">
        <v>1</v>
      </c>
      <c r="V364" s="131">
        <v>1642.1869999999999</v>
      </c>
      <c r="W364" s="131">
        <v>1642.1869999999999</v>
      </c>
      <c r="X364" s="142">
        <v>5.8299999999999998E-2</v>
      </c>
      <c r="Y364" s="132">
        <v>4.5109999999999997E-2</v>
      </c>
      <c r="Z364" s="132">
        <v>5.8399999999999997E-3</v>
      </c>
    </row>
    <row r="365" spans="1:26">
      <c r="A365" t="s">
        <v>1213</v>
      </c>
      <c r="B365" t="s">
        <v>1257</v>
      </c>
      <c r="C365" t="s">
        <v>5078</v>
      </c>
      <c r="D365" t="s">
        <v>5079</v>
      </c>
      <c r="E365" t="s">
        <v>309</v>
      </c>
      <c r="F365" t="s">
        <v>5080</v>
      </c>
      <c r="G365" s="2">
        <v>74217</v>
      </c>
      <c r="H365" t="s">
        <v>314</v>
      </c>
      <c r="I365" t="s">
        <v>1003</v>
      </c>
      <c r="J365" t="s">
        <v>836</v>
      </c>
      <c r="K365" t="s">
        <v>204</v>
      </c>
      <c r="L365" t="s">
        <v>204</v>
      </c>
      <c r="M365" t="s">
        <v>204</v>
      </c>
      <c r="N365" t="s">
        <v>204</v>
      </c>
      <c r="O365" t="s">
        <v>339</v>
      </c>
      <c r="P365" s="141">
        <v>44370</v>
      </c>
      <c r="Q365" t="s">
        <v>1212</v>
      </c>
      <c r="R365" t="s">
        <v>885</v>
      </c>
      <c r="S365" t="s">
        <v>889</v>
      </c>
      <c r="T365" t="s">
        <v>4934</v>
      </c>
      <c r="U365" s="131">
        <v>1</v>
      </c>
      <c r="V365" s="131">
        <v>1349.5329999999999</v>
      </c>
      <c r="W365" s="131">
        <v>1349.5329999999999</v>
      </c>
      <c r="X365" s="142">
        <v>0.15770000000000001</v>
      </c>
      <c r="Y365" s="132">
        <v>3.7069999999999999E-2</v>
      </c>
      <c r="Z365" s="132">
        <v>4.7999999999999996E-3</v>
      </c>
    </row>
    <row r="366" spans="1:26">
      <c r="A366" t="s">
        <v>1213</v>
      </c>
      <c r="B366" t="s">
        <v>1257</v>
      </c>
      <c r="C366" t="s">
        <v>5081</v>
      </c>
      <c r="D366" t="s">
        <v>5082</v>
      </c>
      <c r="E366" t="s">
        <v>309</v>
      </c>
      <c r="F366" t="s">
        <v>5083</v>
      </c>
      <c r="G366" s="2">
        <v>74231</v>
      </c>
      <c r="H366" t="s">
        <v>314</v>
      </c>
      <c r="I366" t="s">
        <v>1003</v>
      </c>
      <c r="J366" t="s">
        <v>836</v>
      </c>
      <c r="K366" t="s">
        <v>204</v>
      </c>
      <c r="L366" t="s">
        <v>204</v>
      </c>
      <c r="M366" t="s">
        <v>204</v>
      </c>
      <c r="N366" t="s">
        <v>204</v>
      </c>
      <c r="O366" t="s">
        <v>339</v>
      </c>
      <c r="P366" s="141">
        <v>44591</v>
      </c>
      <c r="Q366" t="s">
        <v>1212</v>
      </c>
      <c r="R366" t="s">
        <v>885</v>
      </c>
      <c r="S366" t="s">
        <v>889</v>
      </c>
      <c r="T366" t="s">
        <v>5084</v>
      </c>
      <c r="U366" s="131">
        <v>1</v>
      </c>
      <c r="V366" s="131">
        <v>1185.9110000000001</v>
      </c>
      <c r="W366" s="131">
        <v>1185.9110000000001</v>
      </c>
      <c r="X366" s="142">
        <v>5.2600000000000001E-2</v>
      </c>
      <c r="Y366" s="132">
        <v>3.2579999999999998E-2</v>
      </c>
      <c r="Z366" s="132">
        <v>4.2100000000000002E-3</v>
      </c>
    </row>
    <row r="367" spans="1:26">
      <c r="A367" t="s">
        <v>1213</v>
      </c>
      <c r="B367" t="s">
        <v>1257</v>
      </c>
      <c r="C367" t="s">
        <v>5108</v>
      </c>
      <c r="D367" t="s">
        <v>5109</v>
      </c>
      <c r="E367" t="s">
        <v>309</v>
      </c>
      <c r="F367" t="s">
        <v>5110</v>
      </c>
      <c r="G367" s="2">
        <v>74239</v>
      </c>
      <c r="H367" t="s">
        <v>314</v>
      </c>
      <c r="I367" t="s">
        <v>1003</v>
      </c>
      <c r="J367" t="s">
        <v>837</v>
      </c>
      <c r="K367" t="s">
        <v>204</v>
      </c>
      <c r="L367" t="s">
        <v>204</v>
      </c>
      <c r="M367" t="s">
        <v>204</v>
      </c>
      <c r="N367" t="s">
        <v>204</v>
      </c>
      <c r="O367" t="s">
        <v>339</v>
      </c>
      <c r="P367" s="141">
        <v>44741</v>
      </c>
      <c r="Q367" t="s">
        <v>1212</v>
      </c>
      <c r="R367" t="s">
        <v>885</v>
      </c>
      <c r="S367" t="s">
        <v>889</v>
      </c>
      <c r="T367" t="s">
        <v>5111</v>
      </c>
      <c r="U367" s="131">
        <v>1</v>
      </c>
      <c r="V367" s="131">
        <v>1167.9359999999999</v>
      </c>
      <c r="W367" s="131">
        <v>1167.9359999999999</v>
      </c>
      <c r="X367" s="142">
        <v>3.4099999999999998E-2</v>
      </c>
      <c r="Y367" s="132">
        <v>3.2079999999999997E-2</v>
      </c>
      <c r="Z367" s="132">
        <v>4.15E-3</v>
      </c>
    </row>
    <row r="368" spans="1:26">
      <c r="A368" t="s">
        <v>1213</v>
      </c>
      <c r="B368" t="s">
        <v>1257</v>
      </c>
      <c r="C368" t="s">
        <v>5070</v>
      </c>
      <c r="D368" t="s">
        <v>5071</v>
      </c>
      <c r="E368" t="s">
        <v>309</v>
      </c>
      <c r="F368" t="s">
        <v>5072</v>
      </c>
      <c r="G368" s="2">
        <v>74196</v>
      </c>
      <c r="H368" t="s">
        <v>314</v>
      </c>
      <c r="I368" t="s">
        <v>1005</v>
      </c>
      <c r="J368" t="s">
        <v>826</v>
      </c>
      <c r="K368" t="s">
        <v>204</v>
      </c>
      <c r="L368" t="s">
        <v>204</v>
      </c>
      <c r="M368" t="s">
        <v>204</v>
      </c>
      <c r="N368" t="s">
        <v>204</v>
      </c>
      <c r="O368" t="s">
        <v>339</v>
      </c>
      <c r="P368" s="141">
        <v>43831</v>
      </c>
      <c r="Q368" t="s">
        <v>1212</v>
      </c>
      <c r="R368" t="s">
        <v>885</v>
      </c>
      <c r="S368" t="s">
        <v>889</v>
      </c>
      <c r="T368" t="s">
        <v>4951</v>
      </c>
      <c r="U368" s="131">
        <v>1</v>
      </c>
      <c r="V368" s="131">
        <v>1148.29</v>
      </c>
      <c r="W368" s="131">
        <v>1148.29</v>
      </c>
      <c r="X368" s="142">
        <v>0.14119999999999999</v>
      </c>
      <c r="Y368" s="132">
        <v>3.1539999999999999E-2</v>
      </c>
      <c r="Z368" s="132">
        <v>4.0800000000000003E-3</v>
      </c>
    </row>
    <row r="369" spans="1:26">
      <c r="A369" t="s">
        <v>1213</v>
      </c>
      <c r="B369" t="s">
        <v>1257</v>
      </c>
      <c r="C369" t="s">
        <v>5017</v>
      </c>
      <c r="D369" t="s">
        <v>5018</v>
      </c>
      <c r="E369" t="s">
        <v>310</v>
      </c>
      <c r="F369" t="s">
        <v>5077</v>
      </c>
      <c r="G369" s="2">
        <v>74204</v>
      </c>
      <c r="H369" t="s">
        <v>314</v>
      </c>
      <c r="I369" t="s">
        <v>1004</v>
      </c>
      <c r="J369" t="s">
        <v>833</v>
      </c>
      <c r="K369" t="s">
        <v>204</v>
      </c>
      <c r="L369" t="s">
        <v>204</v>
      </c>
      <c r="M369" t="s">
        <v>204</v>
      </c>
      <c r="N369" t="s">
        <v>204</v>
      </c>
      <c r="O369" t="s">
        <v>339</v>
      </c>
      <c r="P369" s="141">
        <v>44084</v>
      </c>
      <c r="Q369" t="s">
        <v>1212</v>
      </c>
      <c r="R369" t="s">
        <v>885</v>
      </c>
      <c r="S369" t="s">
        <v>889</v>
      </c>
      <c r="T369" t="s">
        <v>4734</v>
      </c>
      <c r="U369" s="131">
        <v>1</v>
      </c>
      <c r="V369" s="131">
        <v>1114.9880000000001</v>
      </c>
      <c r="W369" s="131">
        <v>1114.9880000000001</v>
      </c>
      <c r="X369" s="142">
        <v>7.8700000000000006E-2</v>
      </c>
      <c r="Y369" s="132">
        <v>3.0630000000000001E-2</v>
      </c>
      <c r="Z369" s="132">
        <v>3.96E-3</v>
      </c>
    </row>
    <row r="370" spans="1:26">
      <c r="A370" t="s">
        <v>1213</v>
      </c>
      <c r="B370" t="s">
        <v>1257</v>
      </c>
      <c r="C370" t="s">
        <v>5087</v>
      </c>
      <c r="D370" t="s">
        <v>5088</v>
      </c>
      <c r="E370" t="s">
        <v>310</v>
      </c>
      <c r="F370" t="s">
        <v>5089</v>
      </c>
      <c r="G370" s="2">
        <v>74238</v>
      </c>
      <c r="H370" t="s">
        <v>314</v>
      </c>
      <c r="I370" t="s">
        <v>1004</v>
      </c>
      <c r="J370" t="s">
        <v>833</v>
      </c>
      <c r="K370" t="s">
        <v>204</v>
      </c>
      <c r="L370" t="s">
        <v>204</v>
      </c>
      <c r="M370" t="s">
        <v>204</v>
      </c>
      <c r="N370" t="s">
        <v>204</v>
      </c>
      <c r="O370" t="s">
        <v>339</v>
      </c>
      <c r="P370" s="141">
        <v>44721</v>
      </c>
      <c r="Q370" t="s">
        <v>1212</v>
      </c>
      <c r="R370" t="s">
        <v>885</v>
      </c>
      <c r="S370" t="s">
        <v>889</v>
      </c>
      <c r="T370" t="s">
        <v>4780</v>
      </c>
      <c r="U370" s="131">
        <v>1</v>
      </c>
      <c r="V370" s="131">
        <v>1101.153</v>
      </c>
      <c r="W370" s="131">
        <v>1101.153</v>
      </c>
      <c r="X370" s="142">
        <v>1.89E-2</v>
      </c>
      <c r="Y370" s="132">
        <v>3.0249999999999999E-2</v>
      </c>
      <c r="Z370" s="132">
        <v>3.9100000000000003E-3</v>
      </c>
    </row>
    <row r="371" spans="1:26">
      <c r="A371" t="s">
        <v>1213</v>
      </c>
      <c r="B371" t="s">
        <v>1257</v>
      </c>
      <c r="C371" t="s">
        <v>5097</v>
      </c>
      <c r="D371" t="s">
        <v>5098</v>
      </c>
      <c r="E371" t="s">
        <v>309</v>
      </c>
      <c r="F371" t="s">
        <v>5099</v>
      </c>
      <c r="G371" s="2">
        <v>74228</v>
      </c>
      <c r="H371" t="s">
        <v>314</v>
      </c>
      <c r="I371" t="s">
        <v>1000</v>
      </c>
      <c r="J371" t="s">
        <v>844</v>
      </c>
      <c r="K371" t="s">
        <v>204</v>
      </c>
      <c r="L371" t="s">
        <v>204</v>
      </c>
      <c r="M371" t="s">
        <v>204</v>
      </c>
      <c r="N371" t="s">
        <v>204</v>
      </c>
      <c r="O371" t="s">
        <v>339</v>
      </c>
      <c r="P371" s="141">
        <v>44560</v>
      </c>
      <c r="Q371" t="s">
        <v>1215</v>
      </c>
      <c r="R371" t="s">
        <v>885</v>
      </c>
      <c r="S371" t="s">
        <v>889</v>
      </c>
      <c r="T371" t="s">
        <v>4923</v>
      </c>
      <c r="U371" s="131">
        <v>3.6469999999999998</v>
      </c>
      <c r="V371" s="131">
        <v>259.03699999999998</v>
      </c>
      <c r="W371" s="131">
        <v>944.70799999999997</v>
      </c>
      <c r="X371" s="142">
        <v>5.9191354936875676E-2</v>
      </c>
      <c r="Y371" s="132">
        <v>2.5950000000000001E-2</v>
      </c>
      <c r="Z371" s="132">
        <v>3.3600000000000001E-3</v>
      </c>
    </row>
    <row r="372" spans="1:26">
      <c r="A372" t="s">
        <v>1213</v>
      </c>
      <c r="B372" t="s">
        <v>1257</v>
      </c>
      <c r="C372" t="s">
        <v>5100</v>
      </c>
      <c r="D372" t="s">
        <v>5101</v>
      </c>
      <c r="E372" t="s">
        <v>309</v>
      </c>
      <c r="F372" t="s">
        <v>5102</v>
      </c>
      <c r="G372" s="2">
        <v>74221</v>
      </c>
      <c r="H372" t="s">
        <v>314</v>
      </c>
      <c r="I372" t="s">
        <v>1000</v>
      </c>
      <c r="J372" t="s">
        <v>844</v>
      </c>
      <c r="K372" t="s">
        <v>204</v>
      </c>
      <c r="L372" t="s">
        <v>204</v>
      </c>
      <c r="M372" t="s">
        <v>204</v>
      </c>
      <c r="N372" t="s">
        <v>296</v>
      </c>
      <c r="O372" t="s">
        <v>339</v>
      </c>
      <c r="P372" s="141">
        <v>44409</v>
      </c>
      <c r="Q372" t="s">
        <v>1215</v>
      </c>
      <c r="R372" t="s">
        <v>885</v>
      </c>
      <c r="S372" t="s">
        <v>889</v>
      </c>
      <c r="T372" t="s">
        <v>5103</v>
      </c>
      <c r="U372" s="131">
        <v>3.6469999999999998</v>
      </c>
      <c r="V372" s="131">
        <v>250.55500000000001</v>
      </c>
      <c r="W372" s="131">
        <v>913.77499999999998</v>
      </c>
      <c r="X372" s="142">
        <v>7.5700000000000003E-2</v>
      </c>
      <c r="Y372" s="132">
        <v>2.5100000000000001E-2</v>
      </c>
      <c r="Z372" s="132">
        <v>3.2499999999999999E-3</v>
      </c>
    </row>
    <row r="373" spans="1:26">
      <c r="A373" t="s">
        <v>1213</v>
      </c>
      <c r="B373" t="s">
        <v>1257</v>
      </c>
      <c r="C373" t="s">
        <v>5104</v>
      </c>
      <c r="D373" t="s">
        <v>5105</v>
      </c>
      <c r="E373" t="s">
        <v>309</v>
      </c>
      <c r="F373" t="s">
        <v>5106</v>
      </c>
      <c r="G373" s="2">
        <v>74233</v>
      </c>
      <c r="H373" t="s">
        <v>314</v>
      </c>
      <c r="I373" t="s">
        <v>1002</v>
      </c>
      <c r="J373" t="s">
        <v>569</v>
      </c>
      <c r="K373" t="s">
        <v>204</v>
      </c>
      <c r="L373" t="s">
        <v>204</v>
      </c>
      <c r="M373" t="s">
        <v>204</v>
      </c>
      <c r="N373" t="s">
        <v>224</v>
      </c>
      <c r="O373" t="s">
        <v>339</v>
      </c>
      <c r="P373" s="141">
        <v>44622</v>
      </c>
      <c r="Q373" t="s">
        <v>1212</v>
      </c>
      <c r="R373" t="s">
        <v>885</v>
      </c>
      <c r="S373" t="s">
        <v>889</v>
      </c>
      <c r="T373" t="s">
        <v>5107</v>
      </c>
      <c r="U373" s="131">
        <v>1</v>
      </c>
      <c r="V373" s="131">
        <v>738.39200000000005</v>
      </c>
      <c r="W373" s="131">
        <v>738.39200000000005</v>
      </c>
      <c r="X373" s="142">
        <v>0.14000000000000001</v>
      </c>
      <c r="Y373" s="132">
        <v>2.0279999999999999E-2</v>
      </c>
      <c r="Z373" s="132">
        <v>2.6199999999999999E-3</v>
      </c>
    </row>
    <row r="374" spans="1:26">
      <c r="A374" t="s">
        <v>1213</v>
      </c>
      <c r="B374" t="s">
        <v>1257</v>
      </c>
      <c r="C374" t="s">
        <v>5122</v>
      </c>
      <c r="D374" t="s">
        <v>5123</v>
      </c>
      <c r="E374" t="s">
        <v>311</v>
      </c>
      <c r="F374" t="s">
        <v>5124</v>
      </c>
      <c r="G374" s="2">
        <v>74243</v>
      </c>
      <c r="H374" t="s">
        <v>314</v>
      </c>
      <c r="I374" t="s">
        <v>1000</v>
      </c>
      <c r="J374" t="s">
        <v>844</v>
      </c>
      <c r="K374" t="s">
        <v>204</v>
      </c>
      <c r="L374" t="s">
        <v>204</v>
      </c>
      <c r="M374" t="s">
        <v>204</v>
      </c>
      <c r="N374" t="s">
        <v>204</v>
      </c>
      <c r="O374" t="s">
        <v>339</v>
      </c>
      <c r="P374" s="141">
        <v>44823</v>
      </c>
      <c r="Q374" t="s">
        <v>1215</v>
      </c>
      <c r="R374" t="s">
        <v>885</v>
      </c>
      <c r="S374" t="s">
        <v>889</v>
      </c>
      <c r="T374" t="s">
        <v>5040</v>
      </c>
      <c r="U374" s="131">
        <v>3.6469999999999998</v>
      </c>
      <c r="V374" s="131">
        <v>178.148</v>
      </c>
      <c r="W374" s="131">
        <v>649.70699999999999</v>
      </c>
      <c r="X374" s="142">
        <v>0.1371</v>
      </c>
      <c r="Y374" s="132">
        <v>1.7850000000000001E-2</v>
      </c>
      <c r="Z374" s="132">
        <v>2.31E-3</v>
      </c>
    </row>
    <row r="375" spans="1:26">
      <c r="A375" t="s">
        <v>1213</v>
      </c>
      <c r="B375" t="s">
        <v>1257</v>
      </c>
      <c r="C375" t="s">
        <v>5017</v>
      </c>
      <c r="D375" t="s">
        <v>5018</v>
      </c>
      <c r="E375" t="s">
        <v>310</v>
      </c>
      <c r="F375" t="s">
        <v>5019</v>
      </c>
      <c r="G375" s="2">
        <v>74186</v>
      </c>
      <c r="H375" t="s">
        <v>314</v>
      </c>
      <c r="I375" t="s">
        <v>1004</v>
      </c>
      <c r="J375" t="s">
        <v>833</v>
      </c>
      <c r="K375" t="s">
        <v>204</v>
      </c>
      <c r="L375" t="s">
        <v>204</v>
      </c>
      <c r="M375" t="s">
        <v>204</v>
      </c>
      <c r="N375" t="s">
        <v>204</v>
      </c>
      <c r="O375" t="s">
        <v>339</v>
      </c>
      <c r="P375" s="141">
        <v>43542</v>
      </c>
      <c r="Q375" t="s">
        <v>1212</v>
      </c>
      <c r="R375" t="s">
        <v>885</v>
      </c>
      <c r="S375" t="s">
        <v>889</v>
      </c>
      <c r="T375" t="s">
        <v>5020</v>
      </c>
      <c r="U375" s="131">
        <v>1</v>
      </c>
      <c r="V375" s="131">
        <v>554.36099999999999</v>
      </c>
      <c r="W375" s="131">
        <v>554.36099999999999</v>
      </c>
      <c r="X375" s="142">
        <v>7.8700000000000006E-2</v>
      </c>
      <c r="Y375" s="132">
        <v>1.523E-2</v>
      </c>
      <c r="Z375" s="132">
        <v>1.97E-3</v>
      </c>
    </row>
    <row r="376" spans="1:26">
      <c r="A376" t="s">
        <v>1213</v>
      </c>
      <c r="B376" t="s">
        <v>1257</v>
      </c>
      <c r="C376" t="s">
        <v>4958</v>
      </c>
      <c r="D376" t="s">
        <v>4959</v>
      </c>
      <c r="E376" t="s">
        <v>309</v>
      </c>
      <c r="F376" t="s">
        <v>5129</v>
      </c>
      <c r="G376" s="2">
        <v>74252</v>
      </c>
      <c r="H376" t="s">
        <v>314</v>
      </c>
      <c r="I376" t="s">
        <v>1003</v>
      </c>
      <c r="J376" t="s">
        <v>839</v>
      </c>
      <c r="K376" t="s">
        <v>204</v>
      </c>
      <c r="L376" t="s">
        <v>204</v>
      </c>
      <c r="M376" t="s">
        <v>204</v>
      </c>
      <c r="N376" t="s">
        <v>204</v>
      </c>
      <c r="O376" t="s">
        <v>339</v>
      </c>
      <c r="P376" s="141">
        <v>45036</v>
      </c>
      <c r="Q376" t="s">
        <v>1212</v>
      </c>
      <c r="R376" t="s">
        <v>885</v>
      </c>
      <c r="S376" t="s">
        <v>889</v>
      </c>
      <c r="T376" t="s">
        <v>4961</v>
      </c>
      <c r="U376" s="131">
        <v>1</v>
      </c>
      <c r="V376" s="131">
        <v>460.09899999999999</v>
      </c>
      <c r="W376" s="131">
        <v>460.09899999999999</v>
      </c>
      <c r="X376" s="142">
        <v>1.95E-2</v>
      </c>
      <c r="Y376" s="132">
        <v>1.264E-2</v>
      </c>
      <c r="Z376" s="132">
        <v>1.64E-3</v>
      </c>
    </row>
    <row r="377" spans="1:26">
      <c r="A377" t="s">
        <v>1213</v>
      </c>
      <c r="B377" t="s">
        <v>1257</v>
      </c>
      <c r="C377" t="s">
        <v>5021</v>
      </c>
      <c r="D377" t="s">
        <v>5022</v>
      </c>
      <c r="E377" t="s">
        <v>309</v>
      </c>
      <c r="F377" t="s">
        <v>5023</v>
      </c>
      <c r="G377" s="2">
        <v>74185</v>
      </c>
      <c r="H377" t="s">
        <v>314</v>
      </c>
      <c r="I377" t="s">
        <v>1001</v>
      </c>
      <c r="J377" t="s">
        <v>831</v>
      </c>
      <c r="K377" t="s">
        <v>204</v>
      </c>
      <c r="L377" t="s">
        <v>204</v>
      </c>
      <c r="M377" t="s">
        <v>204</v>
      </c>
      <c r="N377" t="s">
        <v>204</v>
      </c>
      <c r="O377" t="s">
        <v>339</v>
      </c>
      <c r="P377" s="141">
        <v>43524</v>
      </c>
      <c r="Q377" t="s">
        <v>1212</v>
      </c>
      <c r="R377" t="s">
        <v>885</v>
      </c>
      <c r="S377" t="s">
        <v>889</v>
      </c>
      <c r="T377" t="s">
        <v>4900</v>
      </c>
      <c r="U377" s="131">
        <v>1</v>
      </c>
      <c r="V377" s="131">
        <v>423.096</v>
      </c>
      <c r="W377" s="131">
        <v>423.096</v>
      </c>
      <c r="X377" s="142">
        <v>0.1298</v>
      </c>
      <c r="Y377" s="132">
        <v>1.162E-2</v>
      </c>
      <c r="Z377" s="132">
        <v>1.5E-3</v>
      </c>
    </row>
    <row r="378" spans="1:26">
      <c r="A378" t="s">
        <v>1213</v>
      </c>
      <c r="B378" t="s">
        <v>1257</v>
      </c>
      <c r="C378" t="s">
        <v>5021</v>
      </c>
      <c r="D378" t="s">
        <v>5027</v>
      </c>
      <c r="E378" t="s">
        <v>309</v>
      </c>
      <c r="F378" t="s">
        <v>5028</v>
      </c>
      <c r="G378" s="2">
        <v>74202</v>
      </c>
      <c r="H378" t="s">
        <v>314</v>
      </c>
      <c r="I378" t="s">
        <v>1001</v>
      </c>
      <c r="J378" t="s">
        <v>831</v>
      </c>
      <c r="K378" t="s">
        <v>204</v>
      </c>
      <c r="L378" t="s">
        <v>204</v>
      </c>
      <c r="M378" t="s">
        <v>204</v>
      </c>
      <c r="N378" t="s">
        <v>204</v>
      </c>
      <c r="O378" t="s">
        <v>339</v>
      </c>
      <c r="P378" s="141">
        <v>43913</v>
      </c>
      <c r="Q378" t="s">
        <v>1212</v>
      </c>
      <c r="R378" t="s">
        <v>885</v>
      </c>
      <c r="S378" t="s">
        <v>889</v>
      </c>
      <c r="T378" t="s">
        <v>4900</v>
      </c>
      <c r="U378" s="131">
        <v>1</v>
      </c>
      <c r="V378" s="131">
        <v>300.089</v>
      </c>
      <c r="W378" s="131">
        <v>300.089</v>
      </c>
      <c r="X378" s="142">
        <v>0.1036</v>
      </c>
      <c r="Y378" s="132">
        <v>8.2400000000000008E-3</v>
      </c>
      <c r="Z378" s="132">
        <v>1.07E-3</v>
      </c>
    </row>
    <row r="379" spans="1:26">
      <c r="A379" t="s">
        <v>1213</v>
      </c>
      <c r="B379" t="s">
        <v>1257</v>
      </c>
      <c r="C379" t="s">
        <v>5024</v>
      </c>
      <c r="D379" t="s">
        <v>2176</v>
      </c>
      <c r="E379" t="s">
        <v>309</v>
      </c>
      <c r="F379" t="s">
        <v>5025</v>
      </c>
      <c r="G379" s="2">
        <v>74190</v>
      </c>
      <c r="H379" t="s">
        <v>314</v>
      </c>
      <c r="I379" t="s">
        <v>1005</v>
      </c>
      <c r="J379" t="s">
        <v>569</v>
      </c>
      <c r="K379" t="s">
        <v>204</v>
      </c>
      <c r="L379" t="s">
        <v>204</v>
      </c>
      <c r="M379" t="s">
        <v>204</v>
      </c>
      <c r="N379" t="s">
        <v>224</v>
      </c>
      <c r="O379" t="s">
        <v>339</v>
      </c>
      <c r="P379" s="141">
        <v>43691</v>
      </c>
      <c r="Q379" t="s">
        <v>1215</v>
      </c>
      <c r="R379" t="s">
        <v>885</v>
      </c>
      <c r="S379" t="s">
        <v>889</v>
      </c>
      <c r="T379" t="s">
        <v>5026</v>
      </c>
      <c r="U379" s="131">
        <v>3.6469999999999998</v>
      </c>
      <c r="V379" s="131">
        <v>61.654000000000003</v>
      </c>
      <c r="W379" s="131">
        <v>224.851</v>
      </c>
      <c r="X379" s="142">
        <v>0.19874</v>
      </c>
      <c r="Y379" s="132">
        <v>6.1799999999999997E-3</v>
      </c>
      <c r="Z379" s="132">
        <v>8.0000000000000004E-4</v>
      </c>
    </row>
    <row r="380" spans="1:26">
      <c r="A380" t="s">
        <v>1213</v>
      </c>
      <c r="B380" t="s">
        <v>1257</v>
      </c>
      <c r="C380" t="s">
        <v>5029</v>
      </c>
      <c r="D380" t="s">
        <v>5030</v>
      </c>
      <c r="E380" t="s">
        <v>309</v>
      </c>
      <c r="F380" t="s">
        <v>5031</v>
      </c>
      <c r="G380" s="2">
        <v>74176</v>
      </c>
      <c r="H380" t="s">
        <v>314</v>
      </c>
      <c r="I380" t="s">
        <v>1002</v>
      </c>
      <c r="J380" t="s">
        <v>569</v>
      </c>
      <c r="K380" t="s">
        <v>204</v>
      </c>
      <c r="L380" t="s">
        <v>204</v>
      </c>
      <c r="M380" t="s">
        <v>204</v>
      </c>
      <c r="N380" t="s">
        <v>204</v>
      </c>
      <c r="O380" t="s">
        <v>339</v>
      </c>
      <c r="P380" s="141">
        <v>43306</v>
      </c>
      <c r="Q380" t="s">
        <v>1212</v>
      </c>
      <c r="R380" t="s">
        <v>885</v>
      </c>
      <c r="S380" t="s">
        <v>889</v>
      </c>
      <c r="T380" t="s">
        <v>5032</v>
      </c>
      <c r="U380" s="131">
        <v>1</v>
      </c>
      <c r="V380" s="131">
        <v>131.01900000000001</v>
      </c>
      <c r="W380" s="131">
        <v>131.01900000000001</v>
      </c>
      <c r="X380" s="142">
        <v>1.7899999999999999E-2</v>
      </c>
      <c r="Y380" s="132">
        <v>3.5999999999999999E-3</v>
      </c>
      <c r="Z380" s="132">
        <v>4.6999999999999999E-4</v>
      </c>
    </row>
    <row r="381" spans="1:26">
      <c r="A381" t="s">
        <v>1213</v>
      </c>
      <c r="B381" t="s">
        <v>1257</v>
      </c>
      <c r="D381" t="s">
        <v>4962</v>
      </c>
      <c r="E381" t="s">
        <v>309</v>
      </c>
      <c r="F381" t="s">
        <v>4963</v>
      </c>
      <c r="G381" s="2">
        <v>74254</v>
      </c>
      <c r="H381" t="s">
        <v>314</v>
      </c>
      <c r="I381" t="s">
        <v>1000</v>
      </c>
      <c r="J381" t="s">
        <v>845</v>
      </c>
      <c r="K381" t="s">
        <v>204</v>
      </c>
      <c r="L381" t="s">
        <v>204</v>
      </c>
      <c r="M381" t="s">
        <v>204</v>
      </c>
      <c r="N381" t="s">
        <v>204</v>
      </c>
      <c r="O381" t="s">
        <v>339</v>
      </c>
      <c r="P381" s="141">
        <v>45124</v>
      </c>
      <c r="Q381" t="s">
        <v>1215</v>
      </c>
      <c r="R381" t="s">
        <v>885</v>
      </c>
      <c r="S381" t="s">
        <v>889</v>
      </c>
      <c r="T381" t="s">
        <v>4964</v>
      </c>
      <c r="U381" s="131">
        <v>3.6469999999999998</v>
      </c>
      <c r="V381" s="131">
        <v>29.408000000000001</v>
      </c>
      <c r="W381" s="131">
        <v>107.251</v>
      </c>
      <c r="X381" s="142">
        <v>7.0800000000000002E-2</v>
      </c>
      <c r="Y381" s="132">
        <v>2.9499999999999999E-3</v>
      </c>
      <c r="Z381" s="132">
        <v>3.8000000000000002E-4</v>
      </c>
    </row>
    <row r="382" spans="1:26">
      <c r="A382" t="s">
        <v>1213</v>
      </c>
      <c r="B382" t="s">
        <v>1257</v>
      </c>
      <c r="C382" t="s">
        <v>5033</v>
      </c>
      <c r="D382" t="s">
        <v>5034</v>
      </c>
      <c r="E382" t="s">
        <v>309</v>
      </c>
      <c r="F382" t="s">
        <v>5035</v>
      </c>
      <c r="G382" s="2">
        <v>74177</v>
      </c>
      <c r="H382" t="s">
        <v>314</v>
      </c>
      <c r="I382" t="s">
        <v>1002</v>
      </c>
      <c r="J382" t="s">
        <v>569</v>
      </c>
      <c r="K382" t="s">
        <v>204</v>
      </c>
      <c r="L382" t="s">
        <v>204</v>
      </c>
      <c r="M382" t="s">
        <v>204</v>
      </c>
      <c r="N382" t="s">
        <v>204</v>
      </c>
      <c r="O382" t="s">
        <v>339</v>
      </c>
      <c r="P382" s="141">
        <v>43312</v>
      </c>
      <c r="Q382" t="s">
        <v>1212</v>
      </c>
      <c r="R382" t="s">
        <v>885</v>
      </c>
      <c r="S382" t="s">
        <v>889</v>
      </c>
      <c r="T382" t="s">
        <v>5036</v>
      </c>
      <c r="U382" s="131">
        <v>1</v>
      </c>
      <c r="V382" s="131">
        <v>60.225000000000001</v>
      </c>
      <c r="W382" s="131">
        <v>60.225000000000001</v>
      </c>
      <c r="X382" s="142">
        <v>2.9600000000000001E-2</v>
      </c>
      <c r="Y382" s="132">
        <v>1.65E-3</v>
      </c>
      <c r="Z382" s="132">
        <v>2.1000000000000001E-4</v>
      </c>
    </row>
    <row r="383" spans="1:26">
      <c r="A383" t="s">
        <v>1213</v>
      </c>
      <c r="B383" t="s">
        <v>1257</v>
      </c>
      <c r="C383" t="s">
        <v>5037</v>
      </c>
      <c r="D383" t="s">
        <v>5038</v>
      </c>
      <c r="E383" t="s">
        <v>309</v>
      </c>
      <c r="F383" t="s">
        <v>5039</v>
      </c>
      <c r="G383" s="2">
        <v>74173</v>
      </c>
      <c r="H383" t="s">
        <v>314</v>
      </c>
      <c r="I383" t="s">
        <v>1000</v>
      </c>
      <c r="J383" t="s">
        <v>845</v>
      </c>
      <c r="K383" t="s">
        <v>204</v>
      </c>
      <c r="L383" t="s">
        <v>204</v>
      </c>
      <c r="M383" t="s">
        <v>204</v>
      </c>
      <c r="N383" t="s">
        <v>204</v>
      </c>
      <c r="O383" t="s">
        <v>339</v>
      </c>
      <c r="P383" s="141">
        <v>43157</v>
      </c>
      <c r="Q383" t="s">
        <v>1215</v>
      </c>
      <c r="R383" t="s">
        <v>885</v>
      </c>
      <c r="S383" t="s">
        <v>889</v>
      </c>
      <c r="T383" t="s">
        <v>5040</v>
      </c>
      <c r="U383" s="131">
        <v>3.6469999999999998</v>
      </c>
      <c r="V383" s="131">
        <v>15.641</v>
      </c>
      <c r="W383" s="131">
        <v>57.040999999999997</v>
      </c>
      <c r="X383" s="142">
        <v>0.10349999999999999</v>
      </c>
      <c r="Y383" s="132">
        <v>1.57E-3</v>
      </c>
      <c r="Z383" s="132">
        <v>2.0000000000000001E-4</v>
      </c>
    </row>
    <row r="384" spans="1:26">
      <c r="A384" t="s">
        <v>1213</v>
      </c>
      <c r="B384" t="s">
        <v>1257</v>
      </c>
      <c r="C384" t="s">
        <v>5115</v>
      </c>
      <c r="D384" t="s">
        <v>5116</v>
      </c>
      <c r="E384" t="s">
        <v>309</v>
      </c>
      <c r="F384" t="s">
        <v>5117</v>
      </c>
      <c r="G384" s="2">
        <v>74179</v>
      </c>
      <c r="H384" t="s">
        <v>314</v>
      </c>
      <c r="I384" t="s">
        <v>1001</v>
      </c>
      <c r="J384" t="s">
        <v>831</v>
      </c>
      <c r="K384" t="s">
        <v>204</v>
      </c>
      <c r="L384" t="s">
        <v>204</v>
      </c>
      <c r="M384" t="s">
        <v>204</v>
      </c>
      <c r="N384" t="s">
        <v>204</v>
      </c>
      <c r="O384" t="s">
        <v>339</v>
      </c>
      <c r="P384" s="141">
        <v>43394</v>
      </c>
      <c r="Q384" t="s">
        <v>1212</v>
      </c>
      <c r="R384" t="s">
        <v>885</v>
      </c>
      <c r="S384" t="s">
        <v>889</v>
      </c>
      <c r="T384" t="s">
        <v>5096</v>
      </c>
      <c r="U384" s="131">
        <v>1</v>
      </c>
      <c r="V384" s="131">
        <v>23.492999999999999</v>
      </c>
      <c r="W384" s="131">
        <v>23.492999999999999</v>
      </c>
      <c r="X384" s="142">
        <v>0.11990000000000001</v>
      </c>
      <c r="Y384" s="132">
        <v>6.4999999999999997E-4</v>
      </c>
      <c r="Z384" s="132">
        <v>8.0000000000000007E-5</v>
      </c>
    </row>
    <row r="385" spans="1:26">
      <c r="A385" t="s">
        <v>1213</v>
      </c>
      <c r="B385" t="s">
        <v>1257</v>
      </c>
      <c r="C385" t="s">
        <v>5057</v>
      </c>
      <c r="D385" t="s">
        <v>5058</v>
      </c>
      <c r="E385" t="s">
        <v>311</v>
      </c>
      <c r="F385" t="s">
        <v>5059</v>
      </c>
      <c r="G385" s="2">
        <v>74208</v>
      </c>
      <c r="H385" t="s">
        <v>314</v>
      </c>
      <c r="I385" t="s">
        <v>1004</v>
      </c>
      <c r="J385" t="s">
        <v>833</v>
      </c>
      <c r="K385" t="s">
        <v>205</v>
      </c>
      <c r="L385" t="s">
        <v>224</v>
      </c>
      <c r="M385" t="s">
        <v>224</v>
      </c>
      <c r="N385" t="s">
        <v>224</v>
      </c>
      <c r="O385" t="s">
        <v>339</v>
      </c>
      <c r="P385" s="141">
        <v>44186</v>
      </c>
      <c r="Q385" t="s">
        <v>1215</v>
      </c>
      <c r="R385" t="s">
        <v>885</v>
      </c>
      <c r="S385" t="s">
        <v>889</v>
      </c>
      <c r="T385" t="s">
        <v>4964</v>
      </c>
      <c r="U385" s="131">
        <v>3.6469999999999998</v>
      </c>
      <c r="V385" s="131">
        <v>1218.1179999999999</v>
      </c>
      <c r="W385" s="131">
        <v>4442.4759999999997</v>
      </c>
      <c r="X385" s="142">
        <v>4.7000000000000002E-3</v>
      </c>
      <c r="Y385" s="132">
        <v>0.12203</v>
      </c>
      <c r="Z385" s="132">
        <v>1.5789999999999998E-2</v>
      </c>
    </row>
    <row r="386" spans="1:26">
      <c r="A386" t="s">
        <v>1213</v>
      </c>
      <c r="B386" t="s">
        <v>1257</v>
      </c>
      <c r="D386" t="s">
        <v>5135</v>
      </c>
      <c r="E386" t="s">
        <v>309</v>
      </c>
      <c r="F386" t="s">
        <v>5136</v>
      </c>
      <c r="G386" s="2">
        <v>74240</v>
      </c>
      <c r="H386" t="s">
        <v>314</v>
      </c>
      <c r="I386" t="s">
        <v>1005</v>
      </c>
      <c r="J386" t="s">
        <v>832</v>
      </c>
      <c r="K386" t="s">
        <v>205</v>
      </c>
      <c r="L386" t="s">
        <v>204</v>
      </c>
      <c r="M386" t="s">
        <v>204</v>
      </c>
      <c r="N386" t="s">
        <v>303</v>
      </c>
      <c r="O386" t="s">
        <v>339</v>
      </c>
      <c r="P386" s="141">
        <v>44748</v>
      </c>
      <c r="Q386" t="s">
        <v>1216</v>
      </c>
      <c r="R386" t="s">
        <v>885</v>
      </c>
      <c r="S386" t="s">
        <v>889</v>
      </c>
      <c r="T386" t="s">
        <v>5084</v>
      </c>
      <c r="U386" s="131">
        <v>3.7959999999999998</v>
      </c>
      <c r="V386" s="131">
        <v>398.17700000000002</v>
      </c>
      <c r="W386" s="131">
        <v>1511.6379999999999</v>
      </c>
      <c r="X386" s="142">
        <v>2.6239999999999999E-2</v>
      </c>
      <c r="Y386" s="132">
        <v>4.1520000000000001E-2</v>
      </c>
      <c r="Z386" s="132">
        <v>5.3699999999999998E-3</v>
      </c>
    </row>
    <row r="387" spans="1:26">
      <c r="A387" t="s">
        <v>1213</v>
      </c>
      <c r="B387" t="s">
        <v>1257</v>
      </c>
      <c r="D387" t="s">
        <v>5143</v>
      </c>
      <c r="E387" t="s">
        <v>311</v>
      </c>
      <c r="F387" t="s">
        <v>5144</v>
      </c>
      <c r="G387" s="2">
        <v>74207</v>
      </c>
      <c r="H387" t="s">
        <v>314</v>
      </c>
      <c r="I387" t="s">
        <v>1005</v>
      </c>
      <c r="J387" t="s">
        <v>569</v>
      </c>
      <c r="K387" t="s">
        <v>205</v>
      </c>
      <c r="L387" t="s">
        <v>233</v>
      </c>
      <c r="M387" t="s">
        <v>224</v>
      </c>
      <c r="N387" t="s">
        <v>296</v>
      </c>
      <c r="O387" t="s">
        <v>339</v>
      </c>
      <c r="P387" s="141">
        <v>44166</v>
      </c>
      <c r="Q387" t="s">
        <v>1215</v>
      </c>
      <c r="R387" t="s">
        <v>885</v>
      </c>
      <c r="S387" t="s">
        <v>889</v>
      </c>
      <c r="T387" t="s">
        <v>5051</v>
      </c>
      <c r="U387" s="131">
        <v>3.6469999999999998</v>
      </c>
      <c r="V387" s="131">
        <v>399.38900000000001</v>
      </c>
      <c r="W387" s="131">
        <v>1456.57</v>
      </c>
      <c r="X387" s="142">
        <v>1.1111111111111111E-3</v>
      </c>
      <c r="Y387" s="132">
        <v>4.0009999999999997E-2</v>
      </c>
      <c r="Z387" s="132">
        <v>5.1799999999999997E-3</v>
      </c>
    </row>
    <row r="388" spans="1:26">
      <c r="A388" t="s">
        <v>1213</v>
      </c>
      <c r="B388" t="s">
        <v>1257</v>
      </c>
      <c r="C388" t="s">
        <v>5149</v>
      </c>
      <c r="D388" t="s">
        <v>5150</v>
      </c>
      <c r="E388" t="s">
        <v>310</v>
      </c>
      <c r="F388" t="s">
        <v>5151</v>
      </c>
      <c r="G388" s="2">
        <v>74256</v>
      </c>
      <c r="H388" t="s">
        <v>314</v>
      </c>
      <c r="I388" t="s">
        <v>1004</v>
      </c>
      <c r="J388" t="s">
        <v>832</v>
      </c>
      <c r="K388" t="s">
        <v>205</v>
      </c>
      <c r="L388" t="s">
        <v>272</v>
      </c>
      <c r="M388" t="s">
        <v>272</v>
      </c>
      <c r="N388" t="s">
        <v>272</v>
      </c>
      <c r="O388" t="s">
        <v>339</v>
      </c>
      <c r="P388" s="141">
        <v>45166</v>
      </c>
      <c r="Q388" t="s">
        <v>1216</v>
      </c>
      <c r="R388" t="s">
        <v>885</v>
      </c>
      <c r="S388" t="s">
        <v>889</v>
      </c>
      <c r="T388" t="s">
        <v>5152</v>
      </c>
      <c r="U388" s="131">
        <v>3.7959999999999998</v>
      </c>
      <c r="V388" s="131">
        <v>365.74099999999999</v>
      </c>
      <c r="W388" s="131">
        <v>1388.499</v>
      </c>
      <c r="X388" s="142">
        <v>0.1203</v>
      </c>
      <c r="Y388" s="132">
        <v>3.814E-2</v>
      </c>
      <c r="Z388" s="132">
        <v>4.9300000000000004E-3</v>
      </c>
    </row>
    <row r="389" spans="1:26">
      <c r="A389" t="s">
        <v>1213</v>
      </c>
      <c r="B389" t="s">
        <v>1257</v>
      </c>
      <c r="C389" t="s">
        <v>5043</v>
      </c>
      <c r="D389" t="s">
        <v>5044</v>
      </c>
      <c r="E389" t="s">
        <v>309</v>
      </c>
      <c r="F389" t="s">
        <v>5045</v>
      </c>
      <c r="G389" s="2">
        <v>74189</v>
      </c>
      <c r="H389" t="s">
        <v>314</v>
      </c>
      <c r="I389" t="s">
        <v>1002</v>
      </c>
      <c r="J389" t="s">
        <v>569</v>
      </c>
      <c r="K389" t="s">
        <v>205</v>
      </c>
      <c r="L389" t="s">
        <v>224</v>
      </c>
      <c r="M389" t="s">
        <v>224</v>
      </c>
      <c r="N389" t="s">
        <v>224</v>
      </c>
      <c r="O389" t="s">
        <v>339</v>
      </c>
      <c r="P389" s="141">
        <v>43586</v>
      </c>
      <c r="Q389" t="s">
        <v>1215</v>
      </c>
      <c r="R389" t="s">
        <v>885</v>
      </c>
      <c r="S389" t="s">
        <v>889</v>
      </c>
      <c r="T389" t="s">
        <v>4923</v>
      </c>
      <c r="U389" s="131">
        <v>3.6469999999999998</v>
      </c>
      <c r="V389" s="131">
        <v>367.971</v>
      </c>
      <c r="W389" s="131">
        <v>1341.989</v>
      </c>
      <c r="X389" s="142">
        <v>3.61E-2</v>
      </c>
      <c r="Y389" s="132">
        <v>3.6859999999999997E-2</v>
      </c>
      <c r="Z389" s="132">
        <v>4.7699999999999999E-3</v>
      </c>
    </row>
    <row r="390" spans="1:26">
      <c r="A390" t="s">
        <v>1213</v>
      </c>
      <c r="B390" t="s">
        <v>1257</v>
      </c>
      <c r="D390" t="s">
        <v>5041</v>
      </c>
      <c r="E390" t="s">
        <v>311</v>
      </c>
      <c r="F390" t="s">
        <v>5153</v>
      </c>
      <c r="G390" s="2">
        <v>74235</v>
      </c>
      <c r="H390" t="s">
        <v>314</v>
      </c>
      <c r="I390" t="s">
        <v>1000</v>
      </c>
      <c r="J390" t="s">
        <v>844</v>
      </c>
      <c r="K390" t="s">
        <v>205</v>
      </c>
      <c r="L390" t="s">
        <v>224</v>
      </c>
      <c r="M390" t="s">
        <v>224</v>
      </c>
      <c r="N390" t="s">
        <v>224</v>
      </c>
      <c r="O390" t="s">
        <v>339</v>
      </c>
      <c r="P390" s="141">
        <v>44712</v>
      </c>
      <c r="Q390" t="s">
        <v>1215</v>
      </c>
      <c r="R390" t="s">
        <v>885</v>
      </c>
      <c r="S390" t="s">
        <v>889</v>
      </c>
      <c r="T390" t="s">
        <v>5010</v>
      </c>
      <c r="U390" s="131">
        <v>3.6469999999999998</v>
      </c>
      <c r="V390" s="131">
        <v>299.733</v>
      </c>
      <c r="W390" s="131">
        <v>1093.1279999999999</v>
      </c>
      <c r="X390" s="142">
        <v>5.4300000000000001E-2</v>
      </c>
      <c r="Y390" s="132">
        <v>3.0030000000000001E-2</v>
      </c>
      <c r="Z390" s="132">
        <v>3.8899999999999998E-3</v>
      </c>
    </row>
    <row r="391" spans="1:26">
      <c r="A391" t="s">
        <v>1213</v>
      </c>
      <c r="B391" t="s">
        <v>1257</v>
      </c>
      <c r="C391" t="s">
        <v>5137</v>
      </c>
      <c r="D391" t="s">
        <v>5138</v>
      </c>
      <c r="E391" t="s">
        <v>310</v>
      </c>
      <c r="F391" t="s">
        <v>5139</v>
      </c>
      <c r="G391" s="2">
        <v>74205</v>
      </c>
      <c r="H391" t="s">
        <v>314</v>
      </c>
      <c r="I391" t="s">
        <v>1001</v>
      </c>
      <c r="J391" t="s">
        <v>831</v>
      </c>
      <c r="K391" t="s">
        <v>205</v>
      </c>
      <c r="L391" t="s">
        <v>286</v>
      </c>
      <c r="M391" t="s">
        <v>286</v>
      </c>
      <c r="N391" t="s">
        <v>286</v>
      </c>
      <c r="O391" t="s">
        <v>339</v>
      </c>
      <c r="P391" s="141">
        <v>44159</v>
      </c>
      <c r="Q391" t="s">
        <v>1216</v>
      </c>
      <c r="R391" t="s">
        <v>885</v>
      </c>
      <c r="S391" t="s">
        <v>889</v>
      </c>
      <c r="T391" t="s">
        <v>4990</v>
      </c>
      <c r="U391" s="131">
        <v>3.7959999999999998</v>
      </c>
      <c r="V391" s="131">
        <v>280.358</v>
      </c>
      <c r="W391" s="131">
        <v>1064.3520000000001</v>
      </c>
      <c r="X391" s="142">
        <v>0.19639999999999999</v>
      </c>
      <c r="Y391" s="132">
        <v>2.9239999999999999E-2</v>
      </c>
      <c r="Z391" s="132">
        <v>3.7799999999999999E-3</v>
      </c>
    </row>
    <row r="392" spans="1:26">
      <c r="A392" t="s">
        <v>1213</v>
      </c>
      <c r="B392" t="s">
        <v>1257</v>
      </c>
      <c r="D392" t="s">
        <v>5041</v>
      </c>
      <c r="E392" t="s">
        <v>311</v>
      </c>
      <c r="F392" t="s">
        <v>5154</v>
      </c>
      <c r="G392" s="2">
        <v>74215</v>
      </c>
      <c r="H392" t="s">
        <v>314</v>
      </c>
      <c r="I392" t="s">
        <v>1000</v>
      </c>
      <c r="J392" t="s">
        <v>844</v>
      </c>
      <c r="K392" t="s">
        <v>205</v>
      </c>
      <c r="L392" t="s">
        <v>224</v>
      </c>
      <c r="M392" t="s">
        <v>224</v>
      </c>
      <c r="N392" t="s">
        <v>224</v>
      </c>
      <c r="O392" t="s">
        <v>339</v>
      </c>
      <c r="P392" s="141">
        <v>44308</v>
      </c>
      <c r="Q392" t="s">
        <v>1215</v>
      </c>
      <c r="R392" t="s">
        <v>885</v>
      </c>
      <c r="S392" t="s">
        <v>889</v>
      </c>
      <c r="T392" t="s">
        <v>5010</v>
      </c>
      <c r="U392" s="131">
        <v>3.6469999999999998</v>
      </c>
      <c r="V392" s="131">
        <v>280.09100000000001</v>
      </c>
      <c r="W392" s="131">
        <v>1021.492</v>
      </c>
      <c r="X392" s="142">
        <v>3.5400000000000001E-2</v>
      </c>
      <c r="Y392" s="132">
        <v>2.8060000000000002E-2</v>
      </c>
      <c r="Z392" s="132">
        <v>3.63E-3</v>
      </c>
    </row>
    <row r="393" spans="1:26">
      <c r="A393" t="s">
        <v>1213</v>
      </c>
      <c r="B393" t="s">
        <v>1257</v>
      </c>
      <c r="D393" t="s">
        <v>5001</v>
      </c>
      <c r="E393" t="s">
        <v>311</v>
      </c>
      <c r="F393" t="s">
        <v>5002</v>
      </c>
      <c r="G393" s="2">
        <v>74203</v>
      </c>
      <c r="H393" t="s">
        <v>314</v>
      </c>
      <c r="I393" t="s">
        <v>1003</v>
      </c>
      <c r="J393" t="s">
        <v>833</v>
      </c>
      <c r="K393" t="s">
        <v>205</v>
      </c>
      <c r="L393" t="s">
        <v>224</v>
      </c>
      <c r="M393" t="s">
        <v>224</v>
      </c>
      <c r="N393" t="s">
        <v>224</v>
      </c>
      <c r="O393" t="s">
        <v>339</v>
      </c>
      <c r="P393" s="141">
        <v>43770</v>
      </c>
      <c r="Q393" t="s">
        <v>1215</v>
      </c>
      <c r="R393" t="s">
        <v>885</v>
      </c>
      <c r="S393" t="s">
        <v>889</v>
      </c>
      <c r="T393" t="s">
        <v>4905</v>
      </c>
      <c r="U393" s="131">
        <v>3.6469999999999998</v>
      </c>
      <c r="V393" s="131">
        <v>259.91199999999998</v>
      </c>
      <c r="W393" s="131">
        <v>947.899</v>
      </c>
      <c r="X393" s="142">
        <v>6.6350000000000006E-2</v>
      </c>
      <c r="Y393" s="132">
        <v>2.6040000000000001E-2</v>
      </c>
      <c r="Z393" s="132">
        <v>3.3700000000000002E-3</v>
      </c>
    </row>
    <row r="394" spans="1:26">
      <c r="A394" t="s">
        <v>1213</v>
      </c>
      <c r="B394" t="s">
        <v>1257</v>
      </c>
      <c r="C394" t="s">
        <v>5145</v>
      </c>
      <c r="D394" t="s">
        <v>5146</v>
      </c>
      <c r="E394" t="s">
        <v>311</v>
      </c>
      <c r="F394" t="s">
        <v>5147</v>
      </c>
      <c r="G394" s="2">
        <v>74237</v>
      </c>
      <c r="H394" t="s">
        <v>314</v>
      </c>
      <c r="I394" t="s">
        <v>1004</v>
      </c>
      <c r="J394" t="s">
        <v>833</v>
      </c>
      <c r="K394" t="s">
        <v>205</v>
      </c>
      <c r="L394" t="s">
        <v>233</v>
      </c>
      <c r="M394" t="s">
        <v>233</v>
      </c>
      <c r="N394" t="s">
        <v>233</v>
      </c>
      <c r="O394" t="s">
        <v>339</v>
      </c>
      <c r="P394" s="141">
        <v>44721</v>
      </c>
      <c r="Q394" t="s">
        <v>1231</v>
      </c>
      <c r="R394" t="s">
        <v>885</v>
      </c>
      <c r="S394" t="s">
        <v>889</v>
      </c>
      <c r="T394" t="s">
        <v>5148</v>
      </c>
      <c r="U394" s="131">
        <v>4.5739999999999998</v>
      </c>
      <c r="V394" s="131">
        <v>184.28100000000001</v>
      </c>
      <c r="W394" s="131">
        <v>842.95600000000002</v>
      </c>
      <c r="X394" s="142">
        <v>4.5373999999999998E-2</v>
      </c>
      <c r="Y394" s="132">
        <v>2.315E-2</v>
      </c>
      <c r="Z394" s="132">
        <v>3.0000000000000001E-3</v>
      </c>
    </row>
    <row r="395" spans="1:26">
      <c r="A395" t="s">
        <v>1213</v>
      </c>
      <c r="B395" t="s">
        <v>1257</v>
      </c>
      <c r="D395" t="s">
        <v>3867</v>
      </c>
      <c r="E395" t="s">
        <v>311</v>
      </c>
      <c r="F395" t="s">
        <v>3866</v>
      </c>
      <c r="G395" s="2">
        <v>74242</v>
      </c>
      <c r="H395" t="s">
        <v>314</v>
      </c>
      <c r="I395" t="s">
        <v>1004</v>
      </c>
      <c r="J395" t="s">
        <v>833</v>
      </c>
      <c r="K395" t="s">
        <v>205</v>
      </c>
      <c r="L395" t="s">
        <v>272</v>
      </c>
      <c r="M395" t="s">
        <v>272</v>
      </c>
      <c r="N395" t="s">
        <v>272</v>
      </c>
      <c r="O395" t="s">
        <v>339</v>
      </c>
      <c r="P395" s="141">
        <v>44812</v>
      </c>
      <c r="Q395" t="s">
        <v>1216</v>
      </c>
      <c r="R395" t="s">
        <v>885</v>
      </c>
      <c r="S395" t="s">
        <v>889</v>
      </c>
      <c r="T395" t="s">
        <v>5156</v>
      </c>
      <c r="U395" s="131">
        <v>3.7959999999999998</v>
      </c>
      <c r="V395" s="131">
        <v>201.41</v>
      </c>
      <c r="W395" s="131">
        <v>764.63300000000004</v>
      </c>
      <c r="X395" s="142">
        <v>0.127</v>
      </c>
      <c r="Y395" s="132">
        <v>2.1000000000000001E-2</v>
      </c>
      <c r="Z395" s="132">
        <v>2.7200000000000002E-3</v>
      </c>
    </row>
    <row r="396" spans="1:26">
      <c r="A396" t="s">
        <v>1213</v>
      </c>
      <c r="B396" t="s">
        <v>1257</v>
      </c>
      <c r="D396" t="s">
        <v>5054</v>
      </c>
      <c r="E396" t="s">
        <v>311</v>
      </c>
      <c r="F396" t="s">
        <v>5155</v>
      </c>
      <c r="G396" s="2">
        <v>74216</v>
      </c>
      <c r="H396" t="s">
        <v>314</v>
      </c>
      <c r="I396" t="s">
        <v>1000</v>
      </c>
      <c r="J396" t="s">
        <v>844</v>
      </c>
      <c r="K396" t="s">
        <v>205</v>
      </c>
      <c r="L396" t="s">
        <v>224</v>
      </c>
      <c r="M396" t="s">
        <v>224</v>
      </c>
      <c r="N396" t="s">
        <v>224</v>
      </c>
      <c r="O396" t="s">
        <v>339</v>
      </c>
      <c r="P396" s="141">
        <v>44371</v>
      </c>
      <c r="Q396" t="s">
        <v>1215</v>
      </c>
      <c r="R396" t="s">
        <v>885</v>
      </c>
      <c r="S396" t="s">
        <v>889</v>
      </c>
      <c r="T396" t="s">
        <v>5056</v>
      </c>
      <c r="U396" s="131">
        <v>3.6469999999999998</v>
      </c>
      <c r="V396" s="131">
        <v>144.56200000000001</v>
      </c>
      <c r="W396" s="131">
        <v>527.21799999999996</v>
      </c>
      <c r="X396" s="142">
        <v>1.6000000000000004E-2</v>
      </c>
      <c r="Y396" s="132">
        <v>1.448E-2</v>
      </c>
      <c r="Z396" s="132">
        <v>1.8699999999999999E-3</v>
      </c>
    </row>
    <row r="397" spans="1:26">
      <c r="A397" t="s">
        <v>1213</v>
      </c>
      <c r="B397" t="s">
        <v>1257</v>
      </c>
      <c r="C397" t="s">
        <v>5007</v>
      </c>
      <c r="D397" t="s">
        <v>5008</v>
      </c>
      <c r="E397" t="s">
        <v>309</v>
      </c>
      <c r="F397" t="s">
        <v>5009</v>
      </c>
      <c r="G397" s="2">
        <v>74255</v>
      </c>
      <c r="H397" t="s">
        <v>314</v>
      </c>
      <c r="I397" t="s">
        <v>1005</v>
      </c>
      <c r="J397" t="s">
        <v>831</v>
      </c>
      <c r="K397" t="s">
        <v>205</v>
      </c>
      <c r="L397" t="s">
        <v>233</v>
      </c>
      <c r="M397" t="s">
        <v>233</v>
      </c>
      <c r="N397" t="s">
        <v>233</v>
      </c>
      <c r="O397" t="s">
        <v>339</v>
      </c>
      <c r="P397" s="141">
        <v>45208</v>
      </c>
      <c r="Q397" t="s">
        <v>1231</v>
      </c>
      <c r="R397" t="s">
        <v>885</v>
      </c>
      <c r="S397" t="s">
        <v>889</v>
      </c>
      <c r="T397" t="s">
        <v>5010</v>
      </c>
      <c r="U397" s="131">
        <v>4.5739999999999998</v>
      </c>
      <c r="V397" s="131">
        <v>111.94499999999999</v>
      </c>
      <c r="W397" s="131">
        <v>512.06899999999996</v>
      </c>
      <c r="X397" s="142">
        <v>0.104</v>
      </c>
      <c r="Y397" s="132">
        <v>1.4069999999999999E-2</v>
      </c>
      <c r="Z397" s="132">
        <v>1.82E-3</v>
      </c>
    </row>
    <row r="398" spans="1:26">
      <c r="A398" t="s">
        <v>1213</v>
      </c>
      <c r="B398" t="s">
        <v>1257</v>
      </c>
      <c r="C398" t="s">
        <v>5011</v>
      </c>
      <c r="D398" t="s">
        <v>5012</v>
      </c>
      <c r="E398" t="s">
        <v>311</v>
      </c>
      <c r="F398" t="s">
        <v>5013</v>
      </c>
      <c r="G398" s="2">
        <v>74272</v>
      </c>
      <c r="H398" t="s">
        <v>314</v>
      </c>
      <c r="I398" t="s">
        <v>1004</v>
      </c>
      <c r="J398" t="s">
        <v>832</v>
      </c>
      <c r="K398" t="s">
        <v>205</v>
      </c>
      <c r="L398" t="s">
        <v>224</v>
      </c>
      <c r="M398" t="s">
        <v>224</v>
      </c>
      <c r="N398" t="s">
        <v>224</v>
      </c>
      <c r="O398" t="s">
        <v>339</v>
      </c>
      <c r="P398" s="141">
        <v>45505</v>
      </c>
      <c r="Q398" t="s">
        <v>1215</v>
      </c>
      <c r="R398" t="s">
        <v>885</v>
      </c>
      <c r="S398" t="s">
        <v>889</v>
      </c>
      <c r="T398" t="s">
        <v>4951</v>
      </c>
      <c r="U398" s="131">
        <v>3.6469999999999998</v>
      </c>
      <c r="V398" s="131">
        <v>90.766999999999996</v>
      </c>
      <c r="W398" s="131">
        <v>331.029</v>
      </c>
      <c r="X398" s="142">
        <v>0.34670000000000001</v>
      </c>
      <c r="Y398" s="132">
        <v>9.0900000000000009E-3</v>
      </c>
      <c r="Z398" s="132">
        <v>1.1800000000000001E-3</v>
      </c>
    </row>
    <row r="399" spans="1:26">
      <c r="A399" t="s">
        <v>1213</v>
      </c>
      <c r="B399" t="s">
        <v>1257</v>
      </c>
      <c r="D399" t="s">
        <v>5157</v>
      </c>
      <c r="E399" t="s">
        <v>311</v>
      </c>
      <c r="F399" t="s">
        <v>5158</v>
      </c>
      <c r="G399" s="2">
        <v>74247</v>
      </c>
      <c r="H399" t="s">
        <v>314</v>
      </c>
      <c r="I399" t="s">
        <v>1004</v>
      </c>
      <c r="J399" t="s">
        <v>833</v>
      </c>
      <c r="K399" t="s">
        <v>205</v>
      </c>
      <c r="L399" t="s">
        <v>233</v>
      </c>
      <c r="M399" t="s">
        <v>233</v>
      </c>
      <c r="N399" t="s">
        <v>233</v>
      </c>
      <c r="O399" t="s">
        <v>339</v>
      </c>
      <c r="P399" s="141">
        <v>44938</v>
      </c>
      <c r="Q399" t="s">
        <v>1231</v>
      </c>
      <c r="R399" t="s">
        <v>885</v>
      </c>
      <c r="S399" t="s">
        <v>889</v>
      </c>
      <c r="T399" t="s">
        <v>4946</v>
      </c>
      <c r="U399" s="131">
        <v>4.5739999999999998</v>
      </c>
      <c r="V399" s="131">
        <v>67.867000000000004</v>
      </c>
      <c r="W399" s="131">
        <v>310.44600000000003</v>
      </c>
      <c r="X399" s="142">
        <v>2.8799999999999999E-2</v>
      </c>
      <c r="Y399" s="132">
        <v>8.5299999999999994E-3</v>
      </c>
      <c r="Z399" s="132">
        <v>1.1000000000000001E-3</v>
      </c>
    </row>
    <row r="400" spans="1:26">
      <c r="A400" t="s">
        <v>1213</v>
      </c>
      <c r="B400" t="s">
        <v>1257</v>
      </c>
      <c r="C400" t="s">
        <v>5166</v>
      </c>
      <c r="D400" t="s">
        <v>5167</v>
      </c>
      <c r="E400" t="s">
        <v>311</v>
      </c>
      <c r="F400" t="s">
        <v>5168</v>
      </c>
      <c r="G400" s="2">
        <v>74244</v>
      </c>
      <c r="H400" t="s">
        <v>314</v>
      </c>
      <c r="I400" t="s">
        <v>1004</v>
      </c>
      <c r="J400" t="s">
        <v>833</v>
      </c>
      <c r="K400" t="s">
        <v>205</v>
      </c>
      <c r="L400" t="s">
        <v>224</v>
      </c>
      <c r="M400" t="s">
        <v>224</v>
      </c>
      <c r="N400" t="s">
        <v>224</v>
      </c>
      <c r="O400" t="s">
        <v>339</v>
      </c>
      <c r="P400" s="141">
        <v>44881</v>
      </c>
      <c r="Q400" t="s">
        <v>1215</v>
      </c>
      <c r="R400" t="s">
        <v>885</v>
      </c>
      <c r="S400" t="s">
        <v>889</v>
      </c>
      <c r="T400" t="s">
        <v>4987</v>
      </c>
      <c r="U400" s="131">
        <v>3.6469999999999998</v>
      </c>
      <c r="V400" s="131">
        <v>76.983999999999995</v>
      </c>
      <c r="W400" s="131">
        <v>280.75900000000001</v>
      </c>
      <c r="X400" s="142">
        <v>2.4199999999999999E-2</v>
      </c>
      <c r="Y400" s="132">
        <v>7.7099999999999998E-3</v>
      </c>
      <c r="Z400" s="132">
        <v>1E-3</v>
      </c>
    </row>
    <row r="401" spans="1:26">
      <c r="A401" t="s">
        <v>1213</v>
      </c>
      <c r="B401" t="s">
        <v>1257</v>
      </c>
      <c r="D401" t="s">
        <v>5041</v>
      </c>
      <c r="E401" t="s">
        <v>311</v>
      </c>
      <c r="F401" t="s">
        <v>5132</v>
      </c>
      <c r="G401" s="2">
        <v>74200</v>
      </c>
      <c r="H401" t="s">
        <v>314</v>
      </c>
      <c r="I401" t="s">
        <v>1000</v>
      </c>
      <c r="J401" t="s">
        <v>844</v>
      </c>
      <c r="K401" t="s">
        <v>205</v>
      </c>
      <c r="L401" t="s">
        <v>224</v>
      </c>
      <c r="M401" t="s">
        <v>224</v>
      </c>
      <c r="N401" t="s">
        <v>224</v>
      </c>
      <c r="O401" t="s">
        <v>339</v>
      </c>
      <c r="P401" s="141">
        <v>43891</v>
      </c>
      <c r="Q401" t="s">
        <v>1215</v>
      </c>
      <c r="R401" t="s">
        <v>885</v>
      </c>
      <c r="S401" t="s">
        <v>889</v>
      </c>
      <c r="T401" t="s">
        <v>5010</v>
      </c>
      <c r="U401" s="131">
        <v>3.6469999999999998</v>
      </c>
      <c r="V401" s="131">
        <v>70.778000000000006</v>
      </c>
      <c r="W401" s="131">
        <v>258.12900000000002</v>
      </c>
      <c r="X401" s="142">
        <v>5.6800000000000003E-2</v>
      </c>
      <c r="Y401" s="132">
        <v>7.0899999999999999E-3</v>
      </c>
      <c r="Z401" s="132">
        <v>9.2000000000000003E-4</v>
      </c>
    </row>
    <row r="402" spans="1:26">
      <c r="A402" t="s">
        <v>1213</v>
      </c>
      <c r="B402" t="s">
        <v>1257</v>
      </c>
      <c r="C402" t="s">
        <v>5011</v>
      </c>
      <c r="D402" t="s">
        <v>5012</v>
      </c>
      <c r="E402" t="s">
        <v>311</v>
      </c>
      <c r="F402" t="s">
        <v>5014</v>
      </c>
      <c r="G402" s="2">
        <v>74266</v>
      </c>
      <c r="H402" t="s">
        <v>314</v>
      </c>
      <c r="I402" t="s">
        <v>1004</v>
      </c>
      <c r="J402" t="s">
        <v>832</v>
      </c>
      <c r="K402" t="s">
        <v>205</v>
      </c>
      <c r="L402" t="s">
        <v>224</v>
      </c>
      <c r="M402" t="s">
        <v>224</v>
      </c>
      <c r="N402" t="s">
        <v>224</v>
      </c>
      <c r="O402" t="s">
        <v>339</v>
      </c>
      <c r="P402" s="141">
        <v>45400</v>
      </c>
      <c r="Q402" t="s">
        <v>1215</v>
      </c>
      <c r="R402" t="s">
        <v>885</v>
      </c>
      <c r="S402" t="s">
        <v>889</v>
      </c>
      <c r="T402" t="s">
        <v>4951</v>
      </c>
      <c r="U402" s="131">
        <v>3.6469999999999998</v>
      </c>
      <c r="V402" s="131">
        <v>66.349999999999994</v>
      </c>
      <c r="W402" s="131">
        <v>241.97800000000001</v>
      </c>
      <c r="X402" s="142">
        <v>0.4</v>
      </c>
      <c r="Y402" s="132">
        <v>6.6499999999999997E-3</v>
      </c>
      <c r="Z402" s="132">
        <v>8.5999999999999998E-4</v>
      </c>
    </row>
    <row r="403" spans="1:26">
      <c r="A403" t="s">
        <v>1213</v>
      </c>
      <c r="B403" t="s">
        <v>1257</v>
      </c>
      <c r="C403" t="s">
        <v>5162</v>
      </c>
      <c r="D403" t="s">
        <v>5163</v>
      </c>
      <c r="E403" t="s">
        <v>311</v>
      </c>
      <c r="F403" t="s">
        <v>5164</v>
      </c>
      <c r="G403" s="2">
        <v>74270</v>
      </c>
      <c r="H403" t="s">
        <v>314</v>
      </c>
      <c r="I403" t="s">
        <v>1004</v>
      </c>
      <c r="J403" t="s">
        <v>833</v>
      </c>
      <c r="K403" t="s">
        <v>205</v>
      </c>
      <c r="L403" t="s">
        <v>253</v>
      </c>
      <c r="M403" t="s">
        <v>253</v>
      </c>
      <c r="N403" t="s">
        <v>212</v>
      </c>
      <c r="O403" t="s">
        <v>339</v>
      </c>
      <c r="P403" s="141">
        <v>45484</v>
      </c>
      <c r="Q403" t="s">
        <v>1216</v>
      </c>
      <c r="R403" t="s">
        <v>885</v>
      </c>
      <c r="S403" t="s">
        <v>889</v>
      </c>
      <c r="T403" t="s">
        <v>4750</v>
      </c>
      <c r="U403" s="131">
        <v>3.7959999999999998</v>
      </c>
      <c r="V403" s="131">
        <v>52.015000000000001</v>
      </c>
      <c r="W403" s="131">
        <v>197.47</v>
      </c>
      <c r="X403" s="142">
        <v>0.1515</v>
      </c>
      <c r="Y403" s="132">
        <v>5.4200000000000003E-3</v>
      </c>
      <c r="Z403" s="132">
        <v>6.9999999999999999E-4</v>
      </c>
    </row>
    <row r="404" spans="1:26">
      <c r="A404" t="s">
        <v>1213</v>
      </c>
      <c r="B404" t="s">
        <v>1257</v>
      </c>
      <c r="D404" t="s">
        <v>5041</v>
      </c>
      <c r="E404" t="s">
        <v>311</v>
      </c>
      <c r="F404" t="s">
        <v>5042</v>
      </c>
      <c r="G404" s="2">
        <v>74180</v>
      </c>
      <c r="H404" t="s">
        <v>314</v>
      </c>
      <c r="I404" t="s">
        <v>1000</v>
      </c>
      <c r="J404" t="s">
        <v>844</v>
      </c>
      <c r="K404" t="s">
        <v>205</v>
      </c>
      <c r="L404" t="s">
        <v>224</v>
      </c>
      <c r="M404" t="s">
        <v>224</v>
      </c>
      <c r="N404" t="s">
        <v>224</v>
      </c>
      <c r="O404" t="s">
        <v>339</v>
      </c>
      <c r="P404" s="141">
        <v>43411</v>
      </c>
      <c r="Q404" t="s">
        <v>1215</v>
      </c>
      <c r="R404" t="s">
        <v>885</v>
      </c>
      <c r="S404" t="s">
        <v>889</v>
      </c>
      <c r="T404" t="s">
        <v>5010</v>
      </c>
      <c r="U404" s="131">
        <v>3.6469999999999998</v>
      </c>
      <c r="V404" s="131">
        <v>47.061999999999998</v>
      </c>
      <c r="W404" s="131">
        <v>171.63300000000001</v>
      </c>
      <c r="X404" s="142">
        <v>5.8900000000000001E-2</v>
      </c>
      <c r="Y404" s="132">
        <v>4.7099999999999998E-3</v>
      </c>
      <c r="Z404" s="132">
        <v>6.0999999999999997E-4</v>
      </c>
    </row>
    <row r="405" spans="1:26">
      <c r="A405" t="s">
        <v>1213</v>
      </c>
      <c r="B405" t="s">
        <v>1257</v>
      </c>
      <c r="C405" t="s">
        <v>5140</v>
      </c>
      <c r="D405" t="s">
        <v>5141</v>
      </c>
      <c r="E405" t="s">
        <v>311</v>
      </c>
      <c r="F405" t="s">
        <v>5142</v>
      </c>
      <c r="G405" s="2">
        <v>74199</v>
      </c>
      <c r="H405" t="s">
        <v>314</v>
      </c>
      <c r="I405" t="s">
        <v>1003</v>
      </c>
      <c r="J405" t="s">
        <v>837</v>
      </c>
      <c r="K405" t="s">
        <v>205</v>
      </c>
      <c r="L405" t="s">
        <v>224</v>
      </c>
      <c r="M405" t="s">
        <v>224</v>
      </c>
      <c r="N405" t="s">
        <v>224</v>
      </c>
      <c r="O405" t="s">
        <v>339</v>
      </c>
      <c r="P405" s="141">
        <v>43881</v>
      </c>
      <c r="Q405" t="s">
        <v>1215</v>
      </c>
      <c r="R405" t="s">
        <v>885</v>
      </c>
      <c r="S405" t="s">
        <v>889</v>
      </c>
      <c r="T405" t="s">
        <v>4934</v>
      </c>
      <c r="U405" s="131">
        <v>3.6469999999999998</v>
      </c>
      <c r="V405" s="131">
        <v>40.356999999999999</v>
      </c>
      <c r="W405" s="131">
        <v>147.18</v>
      </c>
      <c r="X405" s="142">
        <v>2.6270000000000002E-2</v>
      </c>
      <c r="Y405" s="132">
        <v>4.0400000000000002E-3</v>
      </c>
      <c r="Z405" s="132">
        <v>5.1999999999999995E-4</v>
      </c>
    </row>
    <row r="406" spans="1:26">
      <c r="A406" t="s">
        <v>1213</v>
      </c>
      <c r="B406" t="s">
        <v>1257</v>
      </c>
      <c r="C406" t="s">
        <v>5015</v>
      </c>
      <c r="D406" t="s">
        <v>5016</v>
      </c>
      <c r="E406" t="s">
        <v>311</v>
      </c>
      <c r="F406" t="s">
        <v>5015</v>
      </c>
      <c r="G406" s="2">
        <v>74271</v>
      </c>
      <c r="H406" t="s">
        <v>314</v>
      </c>
      <c r="I406" t="s">
        <v>1004</v>
      </c>
      <c r="J406" t="s">
        <v>832</v>
      </c>
      <c r="K406" t="s">
        <v>205</v>
      </c>
      <c r="L406" t="s">
        <v>217</v>
      </c>
      <c r="M406" t="s">
        <v>233</v>
      </c>
      <c r="N406" t="s">
        <v>233</v>
      </c>
      <c r="O406" t="s">
        <v>339</v>
      </c>
      <c r="P406" s="141">
        <v>45495</v>
      </c>
      <c r="Q406" t="s">
        <v>1231</v>
      </c>
      <c r="R406" t="s">
        <v>885</v>
      </c>
      <c r="S406" t="s">
        <v>889</v>
      </c>
      <c r="T406" t="s">
        <v>4990</v>
      </c>
      <c r="U406" s="131">
        <v>4.5739999999999998</v>
      </c>
      <c r="V406" s="131">
        <v>29.832000000000001</v>
      </c>
      <c r="W406" s="131">
        <v>136.46100000000001</v>
      </c>
      <c r="X406" s="142">
        <v>3.6499999999999998E-2</v>
      </c>
      <c r="Y406" s="132">
        <v>3.7499999999999999E-3</v>
      </c>
      <c r="Z406" s="132">
        <v>4.8999999999999998E-4</v>
      </c>
    </row>
    <row r="407" spans="1:26">
      <c r="A407" t="s">
        <v>1213</v>
      </c>
      <c r="B407" t="s">
        <v>1257</v>
      </c>
      <c r="D407" t="s">
        <v>5052</v>
      </c>
      <c r="E407" t="s">
        <v>311</v>
      </c>
      <c r="F407" t="s">
        <v>5053</v>
      </c>
      <c r="G407" s="2">
        <v>74197</v>
      </c>
      <c r="H407" t="s">
        <v>314</v>
      </c>
      <c r="I407" t="s">
        <v>1003</v>
      </c>
      <c r="J407" t="s">
        <v>836</v>
      </c>
      <c r="K407" t="s">
        <v>205</v>
      </c>
      <c r="L407" t="s">
        <v>224</v>
      </c>
      <c r="M407" t="s">
        <v>224</v>
      </c>
      <c r="N407" t="s">
        <v>224</v>
      </c>
      <c r="O407" t="s">
        <v>339</v>
      </c>
      <c r="P407" s="141">
        <v>43857</v>
      </c>
      <c r="Q407" t="s">
        <v>1215</v>
      </c>
      <c r="R407" t="s">
        <v>885</v>
      </c>
      <c r="S407" t="s">
        <v>889</v>
      </c>
      <c r="T407" t="s">
        <v>4951</v>
      </c>
      <c r="U407" s="131">
        <v>3.6469999999999998</v>
      </c>
      <c r="V407" s="131">
        <v>31.890999999999998</v>
      </c>
      <c r="W407" s="131">
        <v>116.307</v>
      </c>
      <c r="X407" s="142">
        <v>2.53E-2</v>
      </c>
      <c r="Y407" s="132">
        <v>3.1900000000000001E-3</v>
      </c>
      <c r="Z407" s="132">
        <v>4.0999999999999999E-4</v>
      </c>
    </row>
    <row r="408" spans="1:26">
      <c r="A408" t="s">
        <v>1213</v>
      </c>
      <c r="B408" t="s">
        <v>1257</v>
      </c>
      <c r="C408" t="s">
        <v>5046</v>
      </c>
      <c r="D408" t="s">
        <v>5047</v>
      </c>
      <c r="E408" t="s">
        <v>311</v>
      </c>
      <c r="F408" t="s">
        <v>5048</v>
      </c>
      <c r="G408" s="2">
        <v>74178</v>
      </c>
      <c r="H408" t="s">
        <v>314</v>
      </c>
      <c r="I408" t="s">
        <v>1004</v>
      </c>
      <c r="J408" t="s">
        <v>833</v>
      </c>
      <c r="K408" t="s">
        <v>205</v>
      </c>
      <c r="L408" t="s">
        <v>224</v>
      </c>
      <c r="M408" t="s">
        <v>224</v>
      </c>
      <c r="N408" t="s">
        <v>224</v>
      </c>
      <c r="O408" t="s">
        <v>339</v>
      </c>
      <c r="P408" s="141">
        <v>43321</v>
      </c>
      <c r="Q408" t="s">
        <v>1215</v>
      </c>
      <c r="R408" t="s">
        <v>885</v>
      </c>
      <c r="S408" t="s">
        <v>889</v>
      </c>
      <c r="T408" t="s">
        <v>4934</v>
      </c>
      <c r="U408" s="131">
        <v>3.6469999999999998</v>
      </c>
      <c r="V408" s="131">
        <v>31.658999999999999</v>
      </c>
      <c r="W408" s="131">
        <v>115.459</v>
      </c>
      <c r="X408" s="142">
        <v>3.4639999999999997E-2</v>
      </c>
      <c r="Y408" s="132">
        <v>3.1700000000000001E-3</v>
      </c>
      <c r="Z408" s="132">
        <v>4.0999999999999999E-4</v>
      </c>
    </row>
    <row r="409" spans="1:26">
      <c r="A409" t="s">
        <v>1213</v>
      </c>
      <c r="B409" t="s">
        <v>1257</v>
      </c>
      <c r="D409" t="s">
        <v>5049</v>
      </c>
      <c r="E409" t="s">
        <v>309</v>
      </c>
      <c r="F409" t="s">
        <v>5050</v>
      </c>
      <c r="G409" s="2">
        <v>74181</v>
      </c>
      <c r="H409" t="s">
        <v>314</v>
      </c>
      <c r="I409" t="s">
        <v>1004</v>
      </c>
      <c r="J409" t="s">
        <v>833</v>
      </c>
      <c r="K409" t="s">
        <v>205</v>
      </c>
      <c r="L409" t="s">
        <v>204</v>
      </c>
      <c r="M409" t="s">
        <v>204</v>
      </c>
      <c r="N409" t="s">
        <v>224</v>
      </c>
      <c r="O409" t="s">
        <v>339</v>
      </c>
      <c r="P409" s="141">
        <v>43412</v>
      </c>
      <c r="Q409" t="s">
        <v>1215</v>
      </c>
      <c r="R409" t="s">
        <v>885</v>
      </c>
      <c r="S409" t="s">
        <v>889</v>
      </c>
      <c r="T409" t="s">
        <v>5051</v>
      </c>
      <c r="U409" s="131">
        <v>3.6469999999999998</v>
      </c>
      <c r="V409" s="131">
        <v>30.468</v>
      </c>
      <c r="W409" s="131">
        <v>111.116</v>
      </c>
      <c r="X409" s="142">
        <v>0.19900000000000001</v>
      </c>
      <c r="Y409" s="132">
        <v>3.0500000000000002E-3</v>
      </c>
      <c r="Z409" s="132">
        <v>3.8999999999999999E-4</v>
      </c>
    </row>
    <row r="410" spans="1:26">
      <c r="A410" t="s">
        <v>1213</v>
      </c>
      <c r="B410" t="s">
        <v>1257</v>
      </c>
      <c r="D410" t="s">
        <v>5054</v>
      </c>
      <c r="E410" t="s">
        <v>311</v>
      </c>
      <c r="F410" t="s">
        <v>5055</v>
      </c>
      <c r="G410" s="2">
        <v>74183</v>
      </c>
      <c r="H410" t="s">
        <v>314</v>
      </c>
      <c r="I410" t="s">
        <v>1000</v>
      </c>
      <c r="J410" t="s">
        <v>844</v>
      </c>
      <c r="K410" t="s">
        <v>205</v>
      </c>
      <c r="L410" t="s">
        <v>224</v>
      </c>
      <c r="M410" t="s">
        <v>224</v>
      </c>
      <c r="N410" t="s">
        <v>224</v>
      </c>
      <c r="O410" t="s">
        <v>339</v>
      </c>
      <c r="P410" s="141">
        <v>43482</v>
      </c>
      <c r="Q410" t="s">
        <v>1215</v>
      </c>
      <c r="R410" t="s">
        <v>885</v>
      </c>
      <c r="S410" t="s">
        <v>889</v>
      </c>
      <c r="T410" t="s">
        <v>5056</v>
      </c>
      <c r="U410" s="131">
        <v>3.6469999999999998</v>
      </c>
      <c r="V410" s="131">
        <v>22.641999999999999</v>
      </c>
      <c r="W410" s="131">
        <v>82.573999999999998</v>
      </c>
      <c r="X410" s="142">
        <v>5.2000000000000005E-2</v>
      </c>
      <c r="Y410" s="132">
        <v>2.2699999999999999E-3</v>
      </c>
      <c r="Z410" s="132">
        <v>2.9E-4</v>
      </c>
    </row>
    <row r="411" spans="1:26">
      <c r="A411" t="s">
        <v>1213</v>
      </c>
      <c r="B411" t="s">
        <v>1257</v>
      </c>
      <c r="D411" t="s">
        <v>5159</v>
      </c>
      <c r="E411" t="s">
        <v>311</v>
      </c>
      <c r="F411" t="s">
        <v>5160</v>
      </c>
      <c r="G411" s="2">
        <v>74193</v>
      </c>
      <c r="H411" t="s">
        <v>314</v>
      </c>
      <c r="I411" t="s">
        <v>1003</v>
      </c>
      <c r="J411" t="s">
        <v>836</v>
      </c>
      <c r="K411" t="s">
        <v>205</v>
      </c>
      <c r="L411" t="s">
        <v>224</v>
      </c>
      <c r="M411" t="s">
        <v>224</v>
      </c>
      <c r="N411" t="s">
        <v>224</v>
      </c>
      <c r="O411" t="s">
        <v>339</v>
      </c>
      <c r="P411" s="141">
        <v>43790</v>
      </c>
      <c r="Q411" t="s">
        <v>1215</v>
      </c>
      <c r="R411" t="s">
        <v>885</v>
      </c>
      <c r="S411" t="s">
        <v>889</v>
      </c>
      <c r="T411" t="s">
        <v>5161</v>
      </c>
      <c r="U411" s="131">
        <v>3.6469999999999998</v>
      </c>
      <c r="V411" s="131">
        <v>4.5119999999999996</v>
      </c>
      <c r="W411" s="131">
        <v>16.456</v>
      </c>
      <c r="X411" s="142">
        <v>1.0200000000000001E-2</v>
      </c>
      <c r="Y411" s="132">
        <v>4.4999999999999999E-4</v>
      </c>
      <c r="Z411" s="132">
        <v>6.0000000000000002E-5</v>
      </c>
    </row>
    <row r="412" spans="1:26">
      <c r="A412" t="s">
        <v>1213</v>
      </c>
      <c r="B412" t="s">
        <v>1257</v>
      </c>
      <c r="C412" t="s">
        <v>5060</v>
      </c>
      <c r="D412" t="s">
        <v>5061</v>
      </c>
      <c r="E412" t="s">
        <v>310</v>
      </c>
      <c r="F412" t="s">
        <v>5062</v>
      </c>
      <c r="G412" s="2">
        <v>74187</v>
      </c>
      <c r="H412" t="s">
        <v>314</v>
      </c>
      <c r="I412" t="s">
        <v>1003</v>
      </c>
      <c r="J412" t="s">
        <v>836</v>
      </c>
      <c r="K412" t="s">
        <v>205</v>
      </c>
      <c r="L412" t="s">
        <v>204</v>
      </c>
      <c r="M412" t="s">
        <v>204</v>
      </c>
      <c r="N412" t="s">
        <v>303</v>
      </c>
      <c r="O412" t="s">
        <v>339</v>
      </c>
      <c r="P412" s="141">
        <v>43571</v>
      </c>
      <c r="Q412" t="s">
        <v>1215</v>
      </c>
      <c r="R412" t="s">
        <v>885</v>
      </c>
      <c r="S412" t="s">
        <v>889</v>
      </c>
      <c r="T412" t="s">
        <v>4934</v>
      </c>
      <c r="U412" s="131">
        <v>3.6469999999999998</v>
      </c>
      <c r="V412" s="131">
        <v>3.2320000000000002</v>
      </c>
      <c r="W412" s="131">
        <v>11.787000000000001</v>
      </c>
      <c r="X412" s="142">
        <v>3.3300000000000003E-2</v>
      </c>
      <c r="Y412" s="132">
        <v>3.2000000000000003E-4</v>
      </c>
      <c r="Z412" s="132">
        <v>4.0000000000000003E-5</v>
      </c>
    </row>
    <row r="413" spans="1:26">
      <c r="A413" t="s">
        <v>1213</v>
      </c>
      <c r="B413" t="s">
        <v>1257</v>
      </c>
      <c r="D413" t="s">
        <v>5063</v>
      </c>
      <c r="E413" t="s">
        <v>311</v>
      </c>
      <c r="F413" t="s">
        <v>5064</v>
      </c>
      <c r="G413" s="2">
        <v>74188</v>
      </c>
      <c r="H413" t="s">
        <v>314</v>
      </c>
      <c r="I413" t="s">
        <v>1002</v>
      </c>
      <c r="J413" t="s">
        <v>569</v>
      </c>
      <c r="K413" t="s">
        <v>205</v>
      </c>
      <c r="L413" t="s">
        <v>224</v>
      </c>
      <c r="M413" t="s">
        <v>224</v>
      </c>
      <c r="N413" t="s">
        <v>224</v>
      </c>
      <c r="O413" t="s">
        <v>339</v>
      </c>
      <c r="P413" s="141">
        <v>43578</v>
      </c>
      <c r="Q413" t="s">
        <v>1215</v>
      </c>
      <c r="R413" t="s">
        <v>885</v>
      </c>
      <c r="S413" t="s">
        <v>889</v>
      </c>
      <c r="T413" t="s">
        <v>5065</v>
      </c>
      <c r="U413" s="131">
        <v>3.6469999999999998</v>
      </c>
      <c r="V413" s="131">
        <v>2.4350000000000001</v>
      </c>
      <c r="W413" s="131">
        <v>8.8810000000000002</v>
      </c>
      <c r="X413" s="142">
        <v>1.7999999999999999E-2</v>
      </c>
      <c r="Y413" s="132">
        <v>2.4000000000000001E-4</v>
      </c>
      <c r="Z413" s="132">
        <v>3.0000000000000001E-5</v>
      </c>
    </row>
    <row r="414" spans="1:26">
      <c r="A414" t="s">
        <v>1213</v>
      </c>
      <c r="B414" t="s">
        <v>1219</v>
      </c>
    </row>
    <row r="415" spans="1:26">
      <c r="A415" t="s">
        <v>1213</v>
      </c>
      <c r="B415" t="s">
        <v>1220</v>
      </c>
    </row>
    <row r="416" spans="1:26">
      <c r="A416" t="s">
        <v>1213</v>
      </c>
      <c r="B416" t="s">
        <v>1221</v>
      </c>
    </row>
    <row r="417" spans="1:2">
      <c r="A417" t="s">
        <v>1213</v>
      </c>
      <c r="B417" t="s">
        <v>1222</v>
      </c>
    </row>
    <row r="418" spans="1:2">
      <c r="A418" t="s">
        <v>1213</v>
      </c>
      <c r="B418" t="s">
        <v>1223</v>
      </c>
    </row>
    <row r="419" spans="1:2">
      <c r="A419" t="s">
        <v>1213</v>
      </c>
      <c r="B419" t="s">
        <v>1227</v>
      </c>
    </row>
    <row r="420" spans="1:2">
      <c r="A420" t="s">
        <v>1213</v>
      </c>
      <c r="B420" t="s">
        <v>1228</v>
      </c>
    </row>
    <row r="421" spans="1:2">
      <c r="A421" t="s">
        <v>1213</v>
      </c>
      <c r="B421" t="s">
        <v>1229</v>
      </c>
    </row>
    <row r="422" spans="1:2">
      <c r="A422" t="s">
        <v>1213</v>
      </c>
      <c r="B422" t="s">
        <v>1232</v>
      </c>
    </row>
    <row r="423" spans="1:2">
      <c r="A423" t="s">
        <v>1213</v>
      </c>
      <c r="B423" t="s">
        <v>1236</v>
      </c>
    </row>
    <row r="424" spans="1:2">
      <c r="A424" t="s">
        <v>1213</v>
      </c>
      <c r="B424" t="s">
        <v>1244</v>
      </c>
    </row>
    <row r="425" spans="1:2">
      <c r="A425" t="s">
        <v>1213</v>
      </c>
      <c r="B425" t="s">
        <v>1248</v>
      </c>
    </row>
    <row r="426" spans="1:2">
      <c r="A426" t="s">
        <v>1213</v>
      </c>
      <c r="B426" t="s">
        <v>1254</v>
      </c>
    </row>
    <row r="427" spans="1:2">
      <c r="A427" t="s">
        <v>1213</v>
      </c>
      <c r="B427" t="s">
        <v>1255</v>
      </c>
    </row>
    <row r="428" spans="1:2">
      <c r="A428" t="s">
        <v>1213</v>
      </c>
      <c r="B428" t="s">
        <v>1256</v>
      </c>
    </row>
    <row r="1048573" spans="12:12">
      <c r="L1048573" s="109"/>
    </row>
  </sheetData>
  <sheetProtection formatColumns="0"/>
  <autoFilter ref="A1:AA428"/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3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37"/>
  <sheetViews>
    <sheetView rightToLeft="1" workbookViewId="0">
      <selection activeCell="AD1" sqref="AD1:AF1048576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t="s">
        <v>5171</v>
      </c>
      <c r="D2" t="s">
        <v>5172</v>
      </c>
      <c r="E2" t="s">
        <v>80</v>
      </c>
      <c r="F2" t="s">
        <v>5173</v>
      </c>
      <c r="G2" t="s">
        <v>5174</v>
      </c>
      <c r="H2" t="s">
        <v>312</v>
      </c>
      <c r="I2" t="s">
        <v>205</v>
      </c>
      <c r="J2" t="s">
        <v>224</v>
      </c>
      <c r="K2" s="109" t="s">
        <v>326</v>
      </c>
      <c r="L2" t="s">
        <v>5175</v>
      </c>
      <c r="M2" t="s">
        <v>534</v>
      </c>
      <c r="N2" t="s">
        <v>5176</v>
      </c>
      <c r="O2" t="s">
        <v>339</v>
      </c>
      <c r="P2" t="s">
        <v>5177</v>
      </c>
      <c r="Q2" t="s">
        <v>1215</v>
      </c>
      <c r="R2" t="s">
        <v>314</v>
      </c>
      <c r="S2" t="s">
        <v>889</v>
      </c>
      <c r="T2" t="s">
        <v>4734</v>
      </c>
      <c r="U2" s="131">
        <v>2.36</v>
      </c>
      <c r="V2" s="131">
        <v>1</v>
      </c>
      <c r="W2" s="131">
        <v>21000</v>
      </c>
      <c r="X2" s="131">
        <f t="shared" ref="X2:X21" si="0">Z2*1000/Y2/W2*100</f>
        <v>8.3565095904004585E-2</v>
      </c>
      <c r="Y2" s="131">
        <v>3.6469999999999998</v>
      </c>
      <c r="Z2" s="131">
        <v>6.4000000000000001E-2</v>
      </c>
      <c r="AA2" s="132">
        <v>1</v>
      </c>
      <c r="AB2" s="132">
        <v>0</v>
      </c>
    </row>
    <row r="3" spans="1:28">
      <c r="A3" t="s">
        <v>1213</v>
      </c>
      <c r="B3" t="s">
        <v>1217</v>
      </c>
      <c r="C3" t="s">
        <v>2309</v>
      </c>
      <c r="D3" t="s">
        <v>2310</v>
      </c>
      <c r="E3" t="s">
        <v>309</v>
      </c>
      <c r="F3" t="s">
        <v>5178</v>
      </c>
      <c r="G3" t="s">
        <v>5179</v>
      </c>
      <c r="H3" t="s">
        <v>312</v>
      </c>
      <c r="I3" t="s">
        <v>204</v>
      </c>
      <c r="J3" t="s">
        <v>204</v>
      </c>
      <c r="K3" s="109" t="s">
        <v>326</v>
      </c>
      <c r="L3" t="s">
        <v>3565</v>
      </c>
      <c r="M3" t="s">
        <v>447</v>
      </c>
      <c r="N3" t="s">
        <v>5180</v>
      </c>
      <c r="O3" t="s">
        <v>339</v>
      </c>
      <c r="P3" t="s">
        <v>5181</v>
      </c>
      <c r="Q3" t="s">
        <v>1212</v>
      </c>
      <c r="R3" t="s">
        <v>314</v>
      </c>
      <c r="S3" t="s">
        <v>889</v>
      </c>
      <c r="T3" t="s">
        <v>4734</v>
      </c>
      <c r="U3" s="131">
        <v>36000</v>
      </c>
      <c r="V3" s="131">
        <v>1</v>
      </c>
      <c r="W3" s="131">
        <v>2145</v>
      </c>
      <c r="X3" s="131">
        <f t="shared" si="0"/>
        <v>3223.9160839160841</v>
      </c>
      <c r="Y3" s="131">
        <v>1</v>
      </c>
      <c r="Z3" s="131">
        <v>69.153000000000006</v>
      </c>
      <c r="AA3" s="132">
        <v>0.99433000000000005</v>
      </c>
      <c r="AB3" s="132">
        <v>5.0000000000000002E-5</v>
      </c>
    </row>
    <row r="4" spans="1:28">
      <c r="A4" t="s">
        <v>1213</v>
      </c>
      <c r="B4" t="s">
        <v>1217</v>
      </c>
      <c r="C4" t="s">
        <v>1736</v>
      </c>
      <c r="D4" t="s">
        <v>1737</v>
      </c>
      <c r="E4" t="s">
        <v>309</v>
      </c>
      <c r="F4" t="s">
        <v>5182</v>
      </c>
      <c r="G4" t="s">
        <v>5183</v>
      </c>
      <c r="H4" t="s">
        <v>312</v>
      </c>
      <c r="I4" t="s">
        <v>204</v>
      </c>
      <c r="J4" t="s">
        <v>204</v>
      </c>
      <c r="K4" s="109" t="s">
        <v>326</v>
      </c>
      <c r="L4" t="s">
        <v>3911</v>
      </c>
      <c r="M4" t="s">
        <v>441</v>
      </c>
      <c r="N4" t="s">
        <v>2751</v>
      </c>
      <c r="O4" t="s">
        <v>339</v>
      </c>
      <c r="P4" t="s">
        <v>5184</v>
      </c>
      <c r="Q4" t="s">
        <v>1212</v>
      </c>
      <c r="R4" t="s">
        <v>314</v>
      </c>
      <c r="S4" t="s">
        <v>889</v>
      </c>
      <c r="T4" t="s">
        <v>4951</v>
      </c>
      <c r="U4" s="131">
        <v>11200</v>
      </c>
      <c r="V4" s="131">
        <v>1</v>
      </c>
      <c r="W4" s="131">
        <v>3127</v>
      </c>
      <c r="X4" s="131">
        <f t="shared" si="0"/>
        <v>0</v>
      </c>
      <c r="Y4" s="131">
        <v>1</v>
      </c>
      <c r="Z4" s="131">
        <v>0</v>
      </c>
      <c r="AA4" s="132">
        <v>0</v>
      </c>
      <c r="AB4" s="132">
        <v>0</v>
      </c>
    </row>
    <row r="5" spans="1:28">
      <c r="A5" t="s">
        <v>1213</v>
      </c>
      <c r="B5" t="s">
        <v>1217</v>
      </c>
      <c r="C5" t="s">
        <v>5185</v>
      </c>
      <c r="D5" t="s">
        <v>5186</v>
      </c>
      <c r="E5" t="s">
        <v>309</v>
      </c>
      <c r="F5" t="s">
        <v>5187</v>
      </c>
      <c r="G5" t="s">
        <v>5188</v>
      </c>
      <c r="H5" t="s">
        <v>312</v>
      </c>
      <c r="I5" t="s">
        <v>204</v>
      </c>
      <c r="J5" t="s">
        <v>204</v>
      </c>
      <c r="K5" s="109" t="s">
        <v>326</v>
      </c>
      <c r="L5" t="s">
        <v>5189</v>
      </c>
      <c r="M5" t="s">
        <v>477</v>
      </c>
      <c r="N5" t="s">
        <v>2292</v>
      </c>
      <c r="O5" t="s">
        <v>339</v>
      </c>
      <c r="P5" t="s">
        <v>5190</v>
      </c>
      <c r="Q5" t="s">
        <v>1212</v>
      </c>
      <c r="R5" t="s">
        <v>314</v>
      </c>
      <c r="S5" t="s">
        <v>889</v>
      </c>
      <c r="T5" t="s">
        <v>5191</v>
      </c>
      <c r="U5" s="131">
        <v>2250</v>
      </c>
      <c r="V5" s="131">
        <v>1</v>
      </c>
      <c r="W5" s="131">
        <v>40000</v>
      </c>
      <c r="X5" s="131">
        <f t="shared" si="0"/>
        <v>0</v>
      </c>
      <c r="Y5" s="131">
        <v>1</v>
      </c>
      <c r="Z5" s="131">
        <v>0</v>
      </c>
      <c r="AA5" s="132">
        <v>0</v>
      </c>
      <c r="AB5" s="132">
        <v>0</v>
      </c>
    </row>
    <row r="6" spans="1:28">
      <c r="A6" t="s">
        <v>1213</v>
      </c>
      <c r="B6" t="s">
        <v>1217</v>
      </c>
      <c r="C6" t="s">
        <v>5171</v>
      </c>
      <c r="D6" t="s">
        <v>5172</v>
      </c>
      <c r="E6" t="s">
        <v>80</v>
      </c>
      <c r="F6" t="s">
        <v>5173</v>
      </c>
      <c r="G6" t="s">
        <v>5174</v>
      </c>
      <c r="H6" t="s">
        <v>312</v>
      </c>
      <c r="I6" t="s">
        <v>205</v>
      </c>
      <c r="J6" t="s">
        <v>224</v>
      </c>
      <c r="K6" s="109" t="s">
        <v>326</v>
      </c>
      <c r="L6" t="s">
        <v>5175</v>
      </c>
      <c r="M6" t="s">
        <v>534</v>
      </c>
      <c r="N6" t="s">
        <v>5176</v>
      </c>
      <c r="O6" t="s">
        <v>339</v>
      </c>
      <c r="P6" t="s">
        <v>5177</v>
      </c>
      <c r="Q6" t="s">
        <v>1215</v>
      </c>
      <c r="R6" t="s">
        <v>314</v>
      </c>
      <c r="S6" t="s">
        <v>889</v>
      </c>
      <c r="T6" t="s">
        <v>4734</v>
      </c>
      <c r="U6" s="131">
        <v>2.36</v>
      </c>
      <c r="V6" s="131">
        <v>1</v>
      </c>
      <c r="W6" s="131">
        <v>130000</v>
      </c>
      <c r="X6" s="131">
        <f t="shared" si="0"/>
        <v>8.3103077344919965E-2</v>
      </c>
      <c r="Y6" s="131">
        <v>3.6469999999999998</v>
      </c>
      <c r="Z6" s="131">
        <v>0.39400000000000002</v>
      </c>
      <c r="AA6" s="132">
        <v>5.6699999999999997E-3</v>
      </c>
      <c r="AB6" s="132">
        <v>0</v>
      </c>
    </row>
    <row r="7" spans="1:28">
      <c r="A7" t="s">
        <v>1213</v>
      </c>
      <c r="B7" t="s">
        <v>1218</v>
      </c>
      <c r="C7" t="s">
        <v>2309</v>
      </c>
      <c r="D7" t="s">
        <v>2310</v>
      </c>
      <c r="E7" t="s">
        <v>309</v>
      </c>
      <c r="F7" t="s">
        <v>5178</v>
      </c>
      <c r="G7" t="s">
        <v>5179</v>
      </c>
      <c r="H7" t="s">
        <v>312</v>
      </c>
      <c r="I7" t="s">
        <v>204</v>
      </c>
      <c r="J7" t="s">
        <v>204</v>
      </c>
      <c r="K7" s="109" t="s">
        <v>326</v>
      </c>
      <c r="L7" t="s">
        <v>3565</v>
      </c>
      <c r="M7" t="s">
        <v>447</v>
      </c>
      <c r="N7" t="s">
        <v>5180</v>
      </c>
      <c r="O7" t="s">
        <v>339</v>
      </c>
      <c r="P7" t="s">
        <v>5181</v>
      </c>
      <c r="Q7" t="s">
        <v>1212</v>
      </c>
      <c r="R7" t="s">
        <v>314</v>
      </c>
      <c r="S7" t="s">
        <v>889</v>
      </c>
      <c r="T7" t="s">
        <v>4734</v>
      </c>
      <c r="U7" s="131">
        <v>36000</v>
      </c>
      <c r="V7" s="131">
        <v>1</v>
      </c>
      <c r="W7" s="131">
        <v>855</v>
      </c>
      <c r="X7" s="131">
        <f t="shared" si="0"/>
        <v>3223.8596491228072</v>
      </c>
      <c r="Y7" s="131">
        <v>1</v>
      </c>
      <c r="Z7" s="131">
        <v>27.564</v>
      </c>
      <c r="AA7" s="132">
        <v>0.99572000000000005</v>
      </c>
      <c r="AB7" s="132">
        <v>9.0000000000000006E-5</v>
      </c>
    </row>
    <row r="8" spans="1:28">
      <c r="A8" t="s">
        <v>1213</v>
      </c>
      <c r="B8" t="s">
        <v>1218</v>
      </c>
      <c r="C8" t="s">
        <v>1736</v>
      </c>
      <c r="D8" t="s">
        <v>1737</v>
      </c>
      <c r="E8" t="s">
        <v>309</v>
      </c>
      <c r="F8" t="s">
        <v>5182</v>
      </c>
      <c r="G8" t="s">
        <v>5183</v>
      </c>
      <c r="H8" t="s">
        <v>312</v>
      </c>
      <c r="I8" t="s">
        <v>204</v>
      </c>
      <c r="J8" t="s">
        <v>204</v>
      </c>
      <c r="K8" s="109" t="s">
        <v>326</v>
      </c>
      <c r="L8" t="s">
        <v>3911</v>
      </c>
      <c r="M8" t="s">
        <v>441</v>
      </c>
      <c r="N8" t="s">
        <v>2751</v>
      </c>
      <c r="O8" t="s">
        <v>339</v>
      </c>
      <c r="P8" t="s">
        <v>5184</v>
      </c>
      <c r="Q8" t="s">
        <v>1212</v>
      </c>
      <c r="R8" t="s">
        <v>314</v>
      </c>
      <c r="S8" t="s">
        <v>889</v>
      </c>
      <c r="T8" t="s">
        <v>4951</v>
      </c>
      <c r="U8" s="131">
        <v>11200</v>
      </c>
      <c r="V8" s="131">
        <v>1</v>
      </c>
      <c r="W8" s="131">
        <v>3608</v>
      </c>
      <c r="X8" s="131">
        <f t="shared" si="0"/>
        <v>0</v>
      </c>
      <c r="Y8" s="131">
        <v>1</v>
      </c>
      <c r="Z8" s="131">
        <v>0</v>
      </c>
      <c r="AA8" s="132">
        <v>0</v>
      </c>
      <c r="AB8" s="132">
        <v>0</v>
      </c>
    </row>
    <row r="9" spans="1:28">
      <c r="A9" t="s">
        <v>1213</v>
      </c>
      <c r="B9" t="s">
        <v>1218</v>
      </c>
      <c r="C9" t="s">
        <v>5185</v>
      </c>
      <c r="D9" t="s">
        <v>5186</v>
      </c>
      <c r="E9" t="s">
        <v>309</v>
      </c>
      <c r="F9" t="s">
        <v>5187</v>
      </c>
      <c r="G9" t="s">
        <v>5188</v>
      </c>
      <c r="H9" t="s">
        <v>312</v>
      </c>
      <c r="I9" t="s">
        <v>204</v>
      </c>
      <c r="J9" t="s">
        <v>204</v>
      </c>
      <c r="K9" s="109" t="s">
        <v>326</v>
      </c>
      <c r="L9" t="s">
        <v>5189</v>
      </c>
      <c r="M9" t="s">
        <v>477</v>
      </c>
      <c r="N9" t="s">
        <v>2292</v>
      </c>
      <c r="O9" t="s">
        <v>339</v>
      </c>
      <c r="P9" t="s">
        <v>5190</v>
      </c>
      <c r="Q9" t="s">
        <v>1212</v>
      </c>
      <c r="R9" t="s">
        <v>314</v>
      </c>
      <c r="S9" t="s">
        <v>889</v>
      </c>
      <c r="T9" t="s">
        <v>5191</v>
      </c>
      <c r="U9" s="131">
        <v>2250</v>
      </c>
      <c r="V9" s="131">
        <v>1</v>
      </c>
      <c r="W9" s="131">
        <v>24450</v>
      </c>
      <c r="X9" s="131">
        <f t="shared" si="0"/>
        <v>0</v>
      </c>
      <c r="Y9" s="131">
        <v>1</v>
      </c>
      <c r="Z9" s="131">
        <v>0</v>
      </c>
      <c r="AA9" s="132">
        <v>0</v>
      </c>
      <c r="AB9" s="132">
        <v>0</v>
      </c>
    </row>
    <row r="10" spans="1:28">
      <c r="A10" t="s">
        <v>1213</v>
      </c>
      <c r="B10" t="s">
        <v>1218</v>
      </c>
      <c r="C10" t="s">
        <v>5171</v>
      </c>
      <c r="D10" t="s">
        <v>5172</v>
      </c>
      <c r="E10" t="s">
        <v>80</v>
      </c>
      <c r="F10" t="s">
        <v>5173</v>
      </c>
      <c r="G10" t="s">
        <v>5174</v>
      </c>
      <c r="H10" t="s">
        <v>312</v>
      </c>
      <c r="I10" t="s">
        <v>205</v>
      </c>
      <c r="J10" t="s">
        <v>224</v>
      </c>
      <c r="K10" s="109" t="s">
        <v>326</v>
      </c>
      <c r="L10" t="s">
        <v>5175</v>
      </c>
      <c r="M10" t="s">
        <v>534</v>
      </c>
      <c r="N10" t="s">
        <v>5176</v>
      </c>
      <c r="O10" t="s">
        <v>339</v>
      </c>
      <c r="P10" t="s">
        <v>5177</v>
      </c>
      <c r="Q10" t="s">
        <v>1215</v>
      </c>
      <c r="R10" t="s">
        <v>314</v>
      </c>
      <c r="S10" t="s">
        <v>889</v>
      </c>
      <c r="T10" t="s">
        <v>4734</v>
      </c>
      <c r="U10" s="131">
        <v>2.36</v>
      </c>
      <c r="V10" s="131">
        <v>1</v>
      </c>
      <c r="W10" s="131">
        <v>39000</v>
      </c>
      <c r="X10" s="131">
        <f t="shared" si="0"/>
        <v>8.2962463000850722E-2</v>
      </c>
      <c r="Y10" s="131">
        <v>3.6469999999999998</v>
      </c>
      <c r="Z10" s="131">
        <v>0.11799999999999999</v>
      </c>
      <c r="AA10" s="132">
        <v>4.2700000000000004E-3</v>
      </c>
      <c r="AB10" s="132">
        <v>0</v>
      </c>
    </row>
    <row r="11" spans="1:28">
      <c r="A11" t="s">
        <v>1213</v>
      </c>
      <c r="B11" t="s">
        <v>1223</v>
      </c>
      <c r="C11" t="s">
        <v>3691</v>
      </c>
      <c r="D11" t="s">
        <v>3692</v>
      </c>
      <c r="E11" t="s">
        <v>309</v>
      </c>
      <c r="F11" t="s">
        <v>5192</v>
      </c>
      <c r="G11" t="s">
        <v>5193</v>
      </c>
      <c r="H11" t="s">
        <v>312</v>
      </c>
      <c r="I11" t="s">
        <v>204</v>
      </c>
      <c r="J11" t="s">
        <v>204</v>
      </c>
      <c r="K11" s="109" t="s">
        <v>326</v>
      </c>
      <c r="L11" t="s">
        <v>3693</v>
      </c>
      <c r="M11" t="s">
        <v>445</v>
      </c>
      <c r="N11" t="s">
        <v>1858</v>
      </c>
      <c r="O11" t="s">
        <v>339</v>
      </c>
      <c r="P11" t="s">
        <v>5194</v>
      </c>
      <c r="Q11" t="s">
        <v>1212</v>
      </c>
      <c r="R11" t="s">
        <v>314</v>
      </c>
      <c r="S11" t="s">
        <v>889</v>
      </c>
      <c r="T11" t="s">
        <v>4734</v>
      </c>
      <c r="U11" s="131">
        <v>680</v>
      </c>
      <c r="V11" s="131">
        <v>1</v>
      </c>
      <c r="W11" s="131">
        <v>59000</v>
      </c>
      <c r="X11" s="131">
        <f t="shared" si="0"/>
        <v>43.755932203389833</v>
      </c>
      <c r="Y11" s="131">
        <v>1</v>
      </c>
      <c r="Z11" s="131">
        <v>25.815999999999999</v>
      </c>
      <c r="AA11" s="132">
        <v>1</v>
      </c>
      <c r="AB11" s="132">
        <v>4.0000000000000003E-5</v>
      </c>
    </row>
    <row r="12" spans="1:28">
      <c r="A12" t="s">
        <v>1213</v>
      </c>
      <c r="B12" t="s">
        <v>1227</v>
      </c>
      <c r="C12" t="s">
        <v>3691</v>
      </c>
      <c r="D12" t="s">
        <v>3692</v>
      </c>
      <c r="E12" t="s">
        <v>309</v>
      </c>
      <c r="F12" t="s">
        <v>5192</v>
      </c>
      <c r="G12" t="s">
        <v>5193</v>
      </c>
      <c r="H12" t="s">
        <v>312</v>
      </c>
      <c r="I12" t="s">
        <v>204</v>
      </c>
      <c r="J12" t="s">
        <v>204</v>
      </c>
      <c r="K12" s="109" t="s">
        <v>326</v>
      </c>
      <c r="L12" t="s">
        <v>3693</v>
      </c>
      <c r="M12" t="s">
        <v>445</v>
      </c>
      <c r="N12" t="s">
        <v>1858</v>
      </c>
      <c r="O12" t="s">
        <v>339</v>
      </c>
      <c r="P12" t="s">
        <v>5194</v>
      </c>
      <c r="Q12" t="s">
        <v>1212</v>
      </c>
      <c r="R12" t="s">
        <v>314</v>
      </c>
      <c r="S12" t="s">
        <v>889</v>
      </c>
      <c r="T12" t="s">
        <v>4734</v>
      </c>
      <c r="U12" s="131">
        <v>680</v>
      </c>
      <c r="V12" s="131">
        <v>1</v>
      </c>
      <c r="W12" s="131">
        <v>90000</v>
      </c>
      <c r="X12" s="131">
        <f t="shared" si="0"/>
        <v>43.756666666666668</v>
      </c>
      <c r="Y12" s="131">
        <v>1</v>
      </c>
      <c r="Z12" s="131">
        <v>39.381</v>
      </c>
      <c r="AA12" s="132">
        <v>1</v>
      </c>
      <c r="AB12" s="132">
        <v>1.0000000000000001E-5</v>
      </c>
    </row>
    <row r="13" spans="1:28">
      <c r="A13" t="s">
        <v>1213</v>
      </c>
      <c r="B13" t="s">
        <v>1238</v>
      </c>
      <c r="C13" t="s">
        <v>4924</v>
      </c>
      <c r="D13" t="s">
        <v>4925</v>
      </c>
      <c r="E13" t="s">
        <v>309</v>
      </c>
      <c r="F13" t="s">
        <v>5195</v>
      </c>
      <c r="G13" t="s">
        <v>5196</v>
      </c>
      <c r="H13" t="s">
        <v>312</v>
      </c>
      <c r="I13" t="s">
        <v>204</v>
      </c>
      <c r="J13" t="s">
        <v>204</v>
      </c>
      <c r="K13" s="109" t="s">
        <v>326</v>
      </c>
      <c r="L13" t="s">
        <v>4927</v>
      </c>
      <c r="M13" t="s">
        <v>446</v>
      </c>
      <c r="N13" t="s">
        <v>5197</v>
      </c>
      <c r="O13" t="s">
        <v>339</v>
      </c>
      <c r="P13" t="s">
        <v>5198</v>
      </c>
      <c r="Q13" t="s">
        <v>1215</v>
      </c>
      <c r="R13" t="s">
        <v>314</v>
      </c>
      <c r="S13" t="s">
        <v>889</v>
      </c>
      <c r="T13" t="s">
        <v>4739</v>
      </c>
      <c r="U13" s="131">
        <v>2.806</v>
      </c>
      <c r="V13" s="131">
        <v>1</v>
      </c>
      <c r="W13" s="131">
        <v>214884.48000000001</v>
      </c>
      <c r="X13" s="131">
        <f t="shared" si="0"/>
        <v>110.58224148242259</v>
      </c>
      <c r="Y13" s="131">
        <v>3.6469999999999998</v>
      </c>
      <c r="Z13" s="131">
        <v>866.61500000000001</v>
      </c>
      <c r="AA13" s="132">
        <v>1</v>
      </c>
      <c r="AB13" s="132">
        <v>4.6999999999999999E-4</v>
      </c>
    </row>
    <row r="14" spans="1:28">
      <c r="A14" t="s">
        <v>1213</v>
      </c>
      <c r="B14" t="s">
        <v>1242</v>
      </c>
      <c r="C14" t="s">
        <v>4924</v>
      </c>
      <c r="D14" t="s">
        <v>4925</v>
      </c>
      <c r="E14" t="s">
        <v>309</v>
      </c>
      <c r="F14" t="s">
        <v>5195</v>
      </c>
      <c r="G14" t="s">
        <v>5196</v>
      </c>
      <c r="H14" t="s">
        <v>312</v>
      </c>
      <c r="I14" t="s">
        <v>204</v>
      </c>
      <c r="J14" t="s">
        <v>204</v>
      </c>
      <c r="K14" s="109" t="s">
        <v>326</v>
      </c>
      <c r="L14" t="s">
        <v>4927</v>
      </c>
      <c r="M14" t="s">
        <v>446</v>
      </c>
      <c r="N14" t="s">
        <v>5197</v>
      </c>
      <c r="O14" t="s">
        <v>339</v>
      </c>
      <c r="P14" t="s">
        <v>5198</v>
      </c>
      <c r="Q14" t="s">
        <v>1215</v>
      </c>
      <c r="R14" t="s">
        <v>314</v>
      </c>
      <c r="S14" t="s">
        <v>889</v>
      </c>
      <c r="T14" t="s">
        <v>4739</v>
      </c>
      <c r="U14" s="131">
        <v>2.806</v>
      </c>
      <c r="V14" s="131">
        <v>1</v>
      </c>
      <c r="W14" s="131">
        <v>22472.52</v>
      </c>
      <c r="X14" s="131">
        <f t="shared" si="0"/>
        <v>110.5820001755051</v>
      </c>
      <c r="Y14" s="131">
        <v>3.6469999999999998</v>
      </c>
      <c r="Z14" s="131">
        <v>90.63</v>
      </c>
      <c r="AA14" s="132">
        <v>1</v>
      </c>
      <c r="AB14" s="132">
        <v>2.2000000000000001E-4</v>
      </c>
    </row>
    <row r="15" spans="1:28">
      <c r="A15" t="s">
        <v>1213</v>
      </c>
      <c r="B15" t="s">
        <v>1243</v>
      </c>
      <c r="C15" t="s">
        <v>4924</v>
      </c>
      <c r="D15" t="s">
        <v>4925</v>
      </c>
      <c r="E15" t="s">
        <v>309</v>
      </c>
      <c r="F15" t="s">
        <v>5195</v>
      </c>
      <c r="G15" t="s">
        <v>5196</v>
      </c>
      <c r="H15" t="s">
        <v>312</v>
      </c>
      <c r="I15" t="s">
        <v>204</v>
      </c>
      <c r="J15" t="s">
        <v>204</v>
      </c>
      <c r="K15" s="109" t="s">
        <v>326</v>
      </c>
      <c r="L15" t="s">
        <v>4927</v>
      </c>
      <c r="M15" t="s">
        <v>446</v>
      </c>
      <c r="N15" t="s">
        <v>5197</v>
      </c>
      <c r="O15" t="s">
        <v>339</v>
      </c>
      <c r="P15" t="s">
        <v>5198</v>
      </c>
      <c r="Q15" t="s">
        <v>1215</v>
      </c>
      <c r="R15" t="s">
        <v>314</v>
      </c>
      <c r="S15" t="s">
        <v>889</v>
      </c>
      <c r="T15" t="s">
        <v>4739</v>
      </c>
      <c r="U15" s="131">
        <v>2.806</v>
      </c>
      <c r="V15" s="131">
        <v>1</v>
      </c>
      <c r="W15" s="131">
        <v>472700.9</v>
      </c>
      <c r="X15" s="131">
        <f t="shared" si="0"/>
        <v>110.58231715769897</v>
      </c>
      <c r="Y15" s="131">
        <v>3.6469999999999998</v>
      </c>
      <c r="Z15" s="131">
        <v>1906.373</v>
      </c>
      <c r="AA15" s="132">
        <v>1</v>
      </c>
      <c r="AB15" s="132">
        <v>4.2000000000000002E-4</v>
      </c>
    </row>
    <row r="16" spans="1:28">
      <c r="A16" t="s">
        <v>1213</v>
      </c>
      <c r="B16" t="s">
        <v>1248</v>
      </c>
      <c r="C16" t="s">
        <v>2309</v>
      </c>
      <c r="D16" t="s">
        <v>2310</v>
      </c>
      <c r="E16" t="s">
        <v>309</v>
      </c>
      <c r="F16" t="s">
        <v>5178</v>
      </c>
      <c r="G16" t="s">
        <v>5179</v>
      </c>
      <c r="H16" t="s">
        <v>312</v>
      </c>
      <c r="I16" t="s">
        <v>204</v>
      </c>
      <c r="J16" t="s">
        <v>204</v>
      </c>
      <c r="K16" s="109" t="s">
        <v>326</v>
      </c>
      <c r="L16" t="s">
        <v>3565</v>
      </c>
      <c r="M16" t="s">
        <v>447</v>
      </c>
      <c r="N16" t="s">
        <v>5180</v>
      </c>
      <c r="O16" t="s">
        <v>339</v>
      </c>
      <c r="P16" t="s">
        <v>5181</v>
      </c>
      <c r="Q16" t="s">
        <v>1212</v>
      </c>
      <c r="R16" t="s">
        <v>314</v>
      </c>
      <c r="S16" t="s">
        <v>889</v>
      </c>
      <c r="T16" t="s">
        <v>4734</v>
      </c>
      <c r="U16" s="131">
        <v>36000</v>
      </c>
      <c r="V16" s="131">
        <v>1</v>
      </c>
      <c r="W16" s="131">
        <v>1350</v>
      </c>
      <c r="X16" s="131">
        <f t="shared" si="0"/>
        <v>3223.9259259259256</v>
      </c>
      <c r="Y16" s="131">
        <v>1</v>
      </c>
      <c r="Z16" s="131">
        <v>43.523000000000003</v>
      </c>
      <c r="AA16" s="132">
        <v>1</v>
      </c>
      <c r="AB16" s="132">
        <v>5.0000000000000002E-5</v>
      </c>
    </row>
    <row r="17" spans="1:28">
      <c r="A17" t="s">
        <v>1213</v>
      </c>
      <c r="B17" t="s">
        <v>1250</v>
      </c>
      <c r="C17" t="s">
        <v>2309</v>
      </c>
      <c r="D17" t="s">
        <v>2310</v>
      </c>
      <c r="E17" t="s">
        <v>309</v>
      </c>
      <c r="F17" t="s">
        <v>5178</v>
      </c>
      <c r="G17" t="s">
        <v>5179</v>
      </c>
      <c r="H17" t="s">
        <v>312</v>
      </c>
      <c r="I17" t="s">
        <v>204</v>
      </c>
      <c r="J17" t="s">
        <v>204</v>
      </c>
      <c r="K17" s="109" t="s">
        <v>326</v>
      </c>
      <c r="L17" t="s">
        <v>3565</v>
      </c>
      <c r="M17" t="s">
        <v>447</v>
      </c>
      <c r="N17" t="s">
        <v>5180</v>
      </c>
      <c r="O17" t="s">
        <v>339</v>
      </c>
      <c r="P17" t="s">
        <v>5181</v>
      </c>
      <c r="Q17" t="s">
        <v>1212</v>
      </c>
      <c r="R17" t="s">
        <v>314</v>
      </c>
      <c r="S17" t="s">
        <v>889</v>
      </c>
      <c r="T17" t="s">
        <v>4734</v>
      </c>
      <c r="U17" s="131">
        <v>36000</v>
      </c>
      <c r="V17" s="131">
        <v>1</v>
      </c>
      <c r="W17" s="131">
        <v>2400</v>
      </c>
      <c r="X17" s="131">
        <f t="shared" si="0"/>
        <v>3223.916666666667</v>
      </c>
      <c r="Y17" s="131">
        <v>1</v>
      </c>
      <c r="Z17" s="131">
        <v>77.373999999999995</v>
      </c>
      <c r="AA17" s="132">
        <v>1</v>
      </c>
      <c r="AB17" s="132">
        <v>2.0000000000000002E-5</v>
      </c>
    </row>
    <row r="18" spans="1:28">
      <c r="A18" t="s">
        <v>1213</v>
      </c>
      <c r="B18" t="s">
        <v>1251</v>
      </c>
      <c r="C18" t="s">
        <v>4924</v>
      </c>
      <c r="D18" t="s">
        <v>4925</v>
      </c>
      <c r="E18" t="s">
        <v>309</v>
      </c>
      <c r="F18" t="s">
        <v>5195</v>
      </c>
      <c r="G18" t="s">
        <v>5196</v>
      </c>
      <c r="H18" t="s">
        <v>312</v>
      </c>
      <c r="I18" t="s">
        <v>204</v>
      </c>
      <c r="J18" t="s">
        <v>204</v>
      </c>
      <c r="K18" s="109" t="s">
        <v>326</v>
      </c>
      <c r="L18" t="s">
        <v>4927</v>
      </c>
      <c r="M18" t="s">
        <v>446</v>
      </c>
      <c r="N18" t="s">
        <v>5197</v>
      </c>
      <c r="O18" t="s">
        <v>339</v>
      </c>
      <c r="P18" t="s">
        <v>5198</v>
      </c>
      <c r="Q18" t="s">
        <v>1215</v>
      </c>
      <c r="R18" t="s">
        <v>314</v>
      </c>
      <c r="S18" t="s">
        <v>889</v>
      </c>
      <c r="T18" t="s">
        <v>4739</v>
      </c>
      <c r="U18" s="131">
        <v>2.806</v>
      </c>
      <c r="V18" s="131">
        <v>1</v>
      </c>
      <c r="W18" s="131">
        <v>44556.53</v>
      </c>
      <c r="X18" s="131">
        <f t="shared" si="0"/>
        <v>110.58251212380455</v>
      </c>
      <c r="Y18" s="131">
        <v>3.6469999999999998</v>
      </c>
      <c r="Z18" s="131">
        <v>179.69399999999999</v>
      </c>
      <c r="AA18" s="132">
        <v>1</v>
      </c>
      <c r="AB18" s="132">
        <v>5.9000000000000003E-4</v>
      </c>
    </row>
    <row r="19" spans="1:28">
      <c r="A19" t="s">
        <v>1213</v>
      </c>
      <c r="B19" t="s">
        <v>1252</v>
      </c>
      <c r="C19" t="s">
        <v>4924</v>
      </c>
      <c r="D19" t="s">
        <v>4925</v>
      </c>
      <c r="E19" t="s">
        <v>309</v>
      </c>
      <c r="F19" t="s">
        <v>5195</v>
      </c>
      <c r="G19" t="s">
        <v>5196</v>
      </c>
      <c r="H19" t="s">
        <v>312</v>
      </c>
      <c r="I19" t="s">
        <v>204</v>
      </c>
      <c r="J19" t="s">
        <v>204</v>
      </c>
      <c r="K19" s="109" t="s">
        <v>326</v>
      </c>
      <c r="L19" t="s">
        <v>4927</v>
      </c>
      <c r="M19" t="s">
        <v>446</v>
      </c>
      <c r="N19" t="s">
        <v>5197</v>
      </c>
      <c r="O19" t="s">
        <v>339</v>
      </c>
      <c r="P19" t="s">
        <v>5198</v>
      </c>
      <c r="Q19" t="s">
        <v>1215</v>
      </c>
      <c r="R19" t="s">
        <v>314</v>
      </c>
      <c r="S19" t="s">
        <v>889</v>
      </c>
      <c r="T19" t="s">
        <v>4739</v>
      </c>
      <c r="U19" s="131">
        <v>2.806</v>
      </c>
      <c r="V19" s="131">
        <v>1</v>
      </c>
      <c r="W19" s="131">
        <v>17239.939999999999</v>
      </c>
      <c r="X19" s="131">
        <f t="shared" si="0"/>
        <v>110.58296330016073</v>
      </c>
      <c r="Y19" s="131">
        <v>3.6469999999999998</v>
      </c>
      <c r="Z19" s="131">
        <v>69.528000000000006</v>
      </c>
      <c r="AA19" s="132">
        <v>1</v>
      </c>
      <c r="AB19" s="132">
        <v>2.9999999999999997E-4</v>
      </c>
    </row>
    <row r="20" spans="1:28">
      <c r="A20" t="s">
        <v>1213</v>
      </c>
      <c r="B20" t="s">
        <v>1253</v>
      </c>
      <c r="C20" t="s">
        <v>4924</v>
      </c>
      <c r="D20" t="s">
        <v>4925</v>
      </c>
      <c r="E20" t="s">
        <v>309</v>
      </c>
      <c r="F20" t="s">
        <v>5195</v>
      </c>
      <c r="G20" t="s">
        <v>5196</v>
      </c>
      <c r="H20" t="s">
        <v>312</v>
      </c>
      <c r="I20" t="s">
        <v>204</v>
      </c>
      <c r="J20" t="s">
        <v>204</v>
      </c>
      <c r="K20" s="109" t="s">
        <v>326</v>
      </c>
      <c r="L20" t="s">
        <v>4927</v>
      </c>
      <c r="M20" t="s">
        <v>446</v>
      </c>
      <c r="N20" t="s">
        <v>5197</v>
      </c>
      <c r="O20" t="s">
        <v>339</v>
      </c>
      <c r="P20" t="s">
        <v>5198</v>
      </c>
      <c r="Q20" t="s">
        <v>1215</v>
      </c>
      <c r="R20" t="s">
        <v>314</v>
      </c>
      <c r="S20" t="s">
        <v>889</v>
      </c>
      <c r="T20" t="s">
        <v>4739</v>
      </c>
      <c r="U20" s="131">
        <v>2.806</v>
      </c>
      <c r="V20" s="131">
        <v>1</v>
      </c>
      <c r="W20" s="131">
        <v>12250.55</v>
      </c>
      <c r="X20" s="131">
        <f t="shared" si="0"/>
        <v>110.5829938412182</v>
      </c>
      <c r="Y20" s="131">
        <v>3.6469999999999998</v>
      </c>
      <c r="Z20" s="131">
        <v>49.405999999999999</v>
      </c>
      <c r="AA20" s="132">
        <v>1</v>
      </c>
      <c r="AB20" s="132">
        <v>2.5999999999999998E-4</v>
      </c>
    </row>
    <row r="21" spans="1:28">
      <c r="A21" t="s">
        <v>1213</v>
      </c>
      <c r="B21" t="s">
        <v>1257</v>
      </c>
      <c r="C21" t="s">
        <v>4924</v>
      </c>
      <c r="D21" t="s">
        <v>4925</v>
      </c>
      <c r="E21" t="s">
        <v>309</v>
      </c>
      <c r="F21" t="s">
        <v>5195</v>
      </c>
      <c r="G21" t="s">
        <v>5196</v>
      </c>
      <c r="H21" t="s">
        <v>312</v>
      </c>
      <c r="I21" t="s">
        <v>204</v>
      </c>
      <c r="J21" t="s">
        <v>204</v>
      </c>
      <c r="K21" s="109" t="s">
        <v>326</v>
      </c>
      <c r="L21" t="s">
        <v>4927</v>
      </c>
      <c r="M21" t="s">
        <v>446</v>
      </c>
      <c r="N21" t="s">
        <v>5197</v>
      </c>
      <c r="O21" t="s">
        <v>339</v>
      </c>
      <c r="P21" t="s">
        <v>5198</v>
      </c>
      <c r="Q21" t="s">
        <v>1215</v>
      </c>
      <c r="R21" t="s">
        <v>314</v>
      </c>
      <c r="S21" t="s">
        <v>889</v>
      </c>
      <c r="T21" t="s">
        <v>4739</v>
      </c>
      <c r="U21" s="131">
        <v>2.806</v>
      </c>
      <c r="V21" s="131">
        <v>1</v>
      </c>
      <c r="W21" s="131">
        <v>39716.080000000002</v>
      </c>
      <c r="X21" s="131">
        <f t="shared" si="0"/>
        <v>110.58200456994555</v>
      </c>
      <c r="Y21" s="131">
        <v>3.6469999999999998</v>
      </c>
      <c r="Z21" s="131">
        <v>160.172</v>
      </c>
      <c r="AA21" s="132">
        <v>1</v>
      </c>
      <c r="AB21" s="132">
        <v>5.6999999999999998E-4</v>
      </c>
    </row>
    <row r="22" spans="1:28">
      <c r="A22" t="s">
        <v>1213</v>
      </c>
      <c r="B22" t="s">
        <v>1219</v>
      </c>
    </row>
    <row r="23" spans="1:28">
      <c r="A23" t="s">
        <v>1213</v>
      </c>
      <c r="B23" t="s">
        <v>1220</v>
      </c>
      <c r="C23" s="108"/>
      <c r="D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>
      <c r="A24" t="s">
        <v>1213</v>
      </c>
      <c r="B24" t="s">
        <v>1221</v>
      </c>
    </row>
    <row r="25" spans="1:28">
      <c r="A25" t="s">
        <v>1213</v>
      </c>
      <c r="B25" t="s">
        <v>1222</v>
      </c>
    </row>
    <row r="26" spans="1:28">
      <c r="A26" t="s">
        <v>1213</v>
      </c>
      <c r="B26" t="s">
        <v>1228</v>
      </c>
    </row>
    <row r="27" spans="1:28">
      <c r="A27" t="s">
        <v>1213</v>
      </c>
      <c r="B27" t="s">
        <v>1229</v>
      </c>
    </row>
    <row r="28" spans="1:28">
      <c r="A28" t="s">
        <v>1213</v>
      </c>
      <c r="B28" t="s">
        <v>1230</v>
      </c>
    </row>
    <row r="29" spans="1:28">
      <c r="A29" t="s">
        <v>1213</v>
      </c>
      <c r="B29" t="s">
        <v>1232</v>
      </c>
    </row>
    <row r="30" spans="1:28">
      <c r="A30" t="s">
        <v>1213</v>
      </c>
      <c r="B30" t="s">
        <v>1236</v>
      </c>
    </row>
    <row r="31" spans="1:28">
      <c r="A31" t="s">
        <v>1213</v>
      </c>
      <c r="B31" t="s">
        <v>1237</v>
      </c>
    </row>
    <row r="32" spans="1:28">
      <c r="A32" t="s">
        <v>1213</v>
      </c>
      <c r="B32" t="s">
        <v>1241</v>
      </c>
    </row>
    <row r="33" spans="1:2">
      <c r="A33" t="s">
        <v>1213</v>
      </c>
      <c r="B33" t="s">
        <v>1244</v>
      </c>
    </row>
    <row r="34" spans="1:2">
      <c r="A34" t="s">
        <v>1213</v>
      </c>
      <c r="B34" t="s">
        <v>1247</v>
      </c>
    </row>
    <row r="35" spans="1:2">
      <c r="A35" t="s">
        <v>1213</v>
      </c>
      <c r="B35" t="s">
        <v>1254</v>
      </c>
    </row>
    <row r="36" spans="1:2">
      <c r="A36" t="s">
        <v>1213</v>
      </c>
      <c r="B36" t="s">
        <v>1255</v>
      </c>
    </row>
    <row r="37" spans="1:2">
      <c r="A37" t="s">
        <v>1213</v>
      </c>
      <c r="B37" t="s">
        <v>1256</v>
      </c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1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B31"/>
  <sheetViews>
    <sheetView rightToLeft="1" workbookViewId="0">
      <selection activeCell="D14" sqref="D14"/>
    </sheetView>
  </sheetViews>
  <sheetFormatPr defaultColWidth="9" defaultRowHeight="14.25"/>
  <cols>
    <col min="1" max="4" width="11.625" style="2" customWidth="1"/>
    <col min="5" max="5" width="11.625" style="4" customWidth="1"/>
    <col min="6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119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6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6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6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6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1227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1228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1229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1230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1232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8"/>
      <c r="Q19" s="108"/>
      <c r="R19" s="109"/>
      <c r="S19" s="109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1243</v>
      </c>
      <c r="C20" s="108"/>
      <c r="D20" s="108"/>
      <c r="E20"/>
      <c r="F20" s="108"/>
      <c r="G20" s="108"/>
      <c r="H20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 t="s">
        <v>1244</v>
      </c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M2:M19">
      <formula1>Underlying_Asset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106"/>
  <sheetViews>
    <sheetView rightToLeft="1" topLeftCell="Y88" workbookViewId="0">
      <selection activeCell="I29" sqref="I29"/>
    </sheetView>
  </sheetViews>
  <sheetFormatPr defaultColWidth="9" defaultRowHeight="14.25"/>
  <cols>
    <col min="1" max="6" width="11.625" style="10" customWidth="1"/>
    <col min="7" max="8" width="14.125" style="10" bestFit="1" customWidth="1"/>
    <col min="9" max="14" width="11.625" style="10" customWidth="1"/>
    <col min="15" max="15" width="15.125" style="10" bestFit="1" customWidth="1"/>
    <col min="16" max="33" width="11.625" style="10" customWidth="1"/>
    <col min="34" max="34" width="11.625" customWidth="1"/>
    <col min="35" max="39" width="11.625" style="10" customWidth="1"/>
    <col min="40" max="41" width="11.625" style="2" customWidth="1"/>
    <col min="42" max="16384" width="9" style="10"/>
  </cols>
  <sheetData>
    <row r="1" spans="1:41" ht="66.75" customHeight="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17" t="s">
        <v>144</v>
      </c>
      <c r="AI1" s="17" t="s">
        <v>145</v>
      </c>
      <c r="AJ1" s="17" t="s">
        <v>146</v>
      </c>
      <c r="AK1" s="17" t="s">
        <v>147</v>
      </c>
      <c r="AL1" s="17" t="s">
        <v>148</v>
      </c>
      <c r="AM1" s="17" t="s">
        <v>149</v>
      </c>
      <c r="AN1" s="17" t="s">
        <v>64</v>
      </c>
      <c r="AO1" s="17" t="s">
        <v>65</v>
      </c>
    </row>
    <row r="2" spans="1:41">
      <c r="A2" t="s">
        <v>1213</v>
      </c>
      <c r="B2" t="s">
        <v>1222</v>
      </c>
      <c r="C2" t="s">
        <v>1017</v>
      </c>
      <c r="D2" t="s">
        <v>5199</v>
      </c>
      <c r="E2" t="s">
        <v>1215</v>
      </c>
      <c r="F2" s="131">
        <v>3.7480000000000002</v>
      </c>
      <c r="G2" s="131">
        <v>-5000000</v>
      </c>
      <c r="H2" s="143">
        <v>-5000</v>
      </c>
      <c r="I2" s="132">
        <v>-299.50132000000002</v>
      </c>
      <c r="J2" s="132">
        <v>-0.56925000000000003</v>
      </c>
      <c r="K2" t="s">
        <v>5199</v>
      </c>
      <c r="L2" t="s">
        <v>1212</v>
      </c>
      <c r="M2" s="131">
        <v>1</v>
      </c>
      <c r="N2" s="131">
        <v>-18735000</v>
      </c>
      <c r="O2" s="143">
        <v>-18735</v>
      </c>
      <c r="P2" s="132">
        <v>-299.42140999999998</v>
      </c>
      <c r="Q2" s="132">
        <v>-0.56910000000000005</v>
      </c>
      <c r="R2" s="131">
        <v>519.58299999999997</v>
      </c>
      <c r="S2" t="s">
        <v>204</v>
      </c>
      <c r="T2" t="s">
        <v>204</v>
      </c>
      <c r="U2" t="s">
        <v>746</v>
      </c>
      <c r="V2" s="144" t="s">
        <v>314</v>
      </c>
      <c r="W2" s="145" t="s">
        <v>928</v>
      </c>
      <c r="X2" t="s">
        <v>5200</v>
      </c>
      <c r="Y2" t="s">
        <v>339</v>
      </c>
      <c r="Z2" t="s">
        <v>5010</v>
      </c>
      <c r="AA2" t="s">
        <v>5201</v>
      </c>
      <c r="AB2" s="144" t="s">
        <v>896</v>
      </c>
      <c r="AC2" t="s">
        <v>897</v>
      </c>
      <c r="AD2" s="146" t="s">
        <v>339</v>
      </c>
      <c r="AE2" s="147" t="s">
        <v>912</v>
      </c>
      <c r="AF2" t="s">
        <v>896</v>
      </c>
      <c r="AG2" s="145" t="s">
        <v>896</v>
      </c>
      <c r="AH2" s="145" t="s">
        <v>896</v>
      </c>
      <c r="AI2" s="131">
        <v>3.7480000000000002</v>
      </c>
      <c r="AJ2" s="131">
        <v>3.7469999999999999</v>
      </c>
      <c r="AK2" s="111" t="s">
        <v>339</v>
      </c>
      <c r="AL2" s="140" t="s">
        <v>5326</v>
      </c>
      <c r="AM2" s="145" t="s">
        <v>5329</v>
      </c>
      <c r="AN2" s="132">
        <v>0.83038999999999996</v>
      </c>
      <c r="AO2" s="132">
        <v>1.58E-3</v>
      </c>
    </row>
    <row r="3" spans="1:41">
      <c r="A3" t="s">
        <v>1213</v>
      </c>
      <c r="B3" t="s">
        <v>1222</v>
      </c>
      <c r="C3" t="s">
        <v>1017</v>
      </c>
      <c r="D3" t="s">
        <v>5202</v>
      </c>
      <c r="E3" t="s">
        <v>1231</v>
      </c>
      <c r="F3" s="131">
        <v>4.9370000000000003</v>
      </c>
      <c r="G3" s="131">
        <v>12385.25</v>
      </c>
      <c r="H3" s="143">
        <v>12.385249999999999</v>
      </c>
      <c r="I3" s="132">
        <v>0.97713000000000005</v>
      </c>
      <c r="J3" s="132">
        <v>1.8600000000000001E-3</v>
      </c>
      <c r="K3" t="s">
        <v>5202</v>
      </c>
      <c r="L3" t="s">
        <v>1212</v>
      </c>
      <c r="M3" s="131">
        <v>1</v>
      </c>
      <c r="N3" s="131">
        <v>-3979833.75</v>
      </c>
      <c r="O3" s="143">
        <v>-3979.8337499999998</v>
      </c>
      <c r="P3" s="132">
        <v>-63.605409999999999</v>
      </c>
      <c r="Q3" s="132">
        <v>-0.12089</v>
      </c>
      <c r="R3" s="131">
        <v>106.123</v>
      </c>
      <c r="S3" t="s">
        <v>204</v>
      </c>
      <c r="T3" t="s">
        <v>204</v>
      </c>
      <c r="U3" t="s">
        <v>746</v>
      </c>
      <c r="V3" s="144" t="s">
        <v>314</v>
      </c>
      <c r="W3" s="145" t="s">
        <v>928</v>
      </c>
      <c r="X3" t="s">
        <v>5203</v>
      </c>
      <c r="Y3" t="s">
        <v>339</v>
      </c>
      <c r="Z3" t="s">
        <v>5204</v>
      </c>
      <c r="AA3" t="s">
        <v>1579</v>
      </c>
      <c r="AB3" s="144" t="s">
        <v>896</v>
      </c>
      <c r="AC3" t="s">
        <v>897</v>
      </c>
      <c r="AD3" s="146" t="s">
        <v>339</v>
      </c>
      <c r="AE3" s="147" t="s">
        <v>912</v>
      </c>
      <c r="AF3" t="s">
        <v>896</v>
      </c>
      <c r="AG3" s="145" t="s">
        <v>896</v>
      </c>
      <c r="AH3" s="145" t="s">
        <v>896</v>
      </c>
      <c r="AI3" s="131">
        <v>4.9370000000000003</v>
      </c>
      <c r="AJ3" s="131">
        <v>4.05</v>
      </c>
      <c r="AK3" s="111" t="s">
        <v>339</v>
      </c>
      <c r="AL3" s="140" t="s">
        <v>5326</v>
      </c>
      <c r="AM3" s="145" t="s">
        <v>5329</v>
      </c>
      <c r="AN3" s="132">
        <v>0.16961000000000001</v>
      </c>
      <c r="AO3" s="132">
        <v>3.2000000000000003E-4</v>
      </c>
    </row>
    <row r="4" spans="1:41">
      <c r="A4" t="s">
        <v>1213</v>
      </c>
      <c r="B4" t="s">
        <v>1223</v>
      </c>
      <c r="C4" t="s">
        <v>1017</v>
      </c>
      <c r="D4" t="s">
        <v>5205</v>
      </c>
      <c r="E4" t="s">
        <v>1215</v>
      </c>
      <c r="F4" s="131">
        <v>3.7730000000000001</v>
      </c>
      <c r="G4" s="131">
        <v>-7500000</v>
      </c>
      <c r="H4" s="143">
        <v>-7500</v>
      </c>
      <c r="I4" s="132">
        <v>-183.65181000000001</v>
      </c>
      <c r="J4" s="132">
        <v>-0.41665000000000002</v>
      </c>
      <c r="K4" t="s">
        <v>5205</v>
      </c>
      <c r="L4" t="s">
        <v>1212</v>
      </c>
      <c r="M4" s="131">
        <v>1</v>
      </c>
      <c r="N4" s="131">
        <v>-28200000</v>
      </c>
      <c r="O4" s="143">
        <v>-28200</v>
      </c>
      <c r="P4" s="132">
        <v>-183.01902999999999</v>
      </c>
      <c r="Q4" s="132">
        <v>-0.41521000000000002</v>
      </c>
      <c r="R4" s="131">
        <v>851.66300000000001</v>
      </c>
      <c r="S4" t="s">
        <v>204</v>
      </c>
      <c r="T4" t="s">
        <v>204</v>
      </c>
      <c r="U4" t="s">
        <v>746</v>
      </c>
      <c r="V4" s="144" t="s">
        <v>314</v>
      </c>
      <c r="W4" s="145" t="s">
        <v>928</v>
      </c>
      <c r="X4" t="s">
        <v>5200</v>
      </c>
      <c r="Y4" t="s">
        <v>339</v>
      </c>
      <c r="Z4" t="s">
        <v>5206</v>
      </c>
      <c r="AA4" t="s">
        <v>5207</v>
      </c>
      <c r="AB4" s="144" t="s">
        <v>896</v>
      </c>
      <c r="AC4" t="s">
        <v>897</v>
      </c>
      <c r="AD4" s="146" t="s">
        <v>339</v>
      </c>
      <c r="AE4" s="147" t="s">
        <v>912</v>
      </c>
      <c r="AF4" t="s">
        <v>896</v>
      </c>
      <c r="AG4" s="145" t="s">
        <v>896</v>
      </c>
      <c r="AH4" s="145" t="s">
        <v>896</v>
      </c>
      <c r="AI4" s="131">
        <v>3.7730000000000001</v>
      </c>
      <c r="AJ4" s="131">
        <v>3.76</v>
      </c>
      <c r="AK4" s="111" t="s">
        <v>339</v>
      </c>
      <c r="AL4" s="140" t="s">
        <v>5326</v>
      </c>
      <c r="AM4" s="145" t="s">
        <v>5329</v>
      </c>
      <c r="AN4" s="132">
        <v>0.55273000000000005</v>
      </c>
      <c r="AO4" s="132">
        <v>1.25E-3</v>
      </c>
    </row>
    <row r="5" spans="1:41">
      <c r="A5" t="s">
        <v>1213</v>
      </c>
      <c r="B5" t="s">
        <v>1223</v>
      </c>
      <c r="C5" t="s">
        <v>1017</v>
      </c>
      <c r="D5" t="s">
        <v>5208</v>
      </c>
      <c r="E5" t="s">
        <v>1215</v>
      </c>
      <c r="F5" s="131">
        <v>3.7719999999999998</v>
      </c>
      <c r="G5" s="131">
        <v>-6700000</v>
      </c>
      <c r="H5" s="143">
        <v>-6700</v>
      </c>
      <c r="I5" s="132">
        <v>-164.0188</v>
      </c>
      <c r="J5" s="132">
        <v>-0.37211</v>
      </c>
      <c r="K5" t="s">
        <v>5208</v>
      </c>
      <c r="L5" t="s">
        <v>1212</v>
      </c>
      <c r="M5" s="131">
        <v>1</v>
      </c>
      <c r="N5" s="131">
        <v>-25259000</v>
      </c>
      <c r="O5" s="143">
        <v>-25259</v>
      </c>
      <c r="P5" s="132">
        <v>-163.93183999999999</v>
      </c>
      <c r="Q5" s="132">
        <v>-0.37191000000000002</v>
      </c>
      <c r="R5" s="131">
        <v>831.33399999999995</v>
      </c>
      <c r="S5" t="s">
        <v>204</v>
      </c>
      <c r="T5" t="s">
        <v>204</v>
      </c>
      <c r="U5" t="s">
        <v>746</v>
      </c>
      <c r="V5" s="144" t="s">
        <v>314</v>
      </c>
      <c r="W5" s="145" t="s">
        <v>928</v>
      </c>
      <c r="X5" t="s">
        <v>5200</v>
      </c>
      <c r="Y5" t="s">
        <v>339</v>
      </c>
      <c r="Z5" t="s">
        <v>5026</v>
      </c>
      <c r="AA5" t="s">
        <v>5209</v>
      </c>
      <c r="AB5" s="144" t="s">
        <v>896</v>
      </c>
      <c r="AC5" t="s">
        <v>897</v>
      </c>
      <c r="AD5" s="146" t="s">
        <v>339</v>
      </c>
      <c r="AE5" s="147" t="s">
        <v>912</v>
      </c>
      <c r="AF5" t="s">
        <v>896</v>
      </c>
      <c r="AG5" s="145" t="s">
        <v>896</v>
      </c>
      <c r="AH5" s="145" t="s">
        <v>896</v>
      </c>
      <c r="AI5" s="131">
        <v>3.7719999999999998</v>
      </c>
      <c r="AJ5" s="131">
        <v>3.77</v>
      </c>
      <c r="AK5" s="111" t="s">
        <v>339</v>
      </c>
      <c r="AL5" s="140" t="s">
        <v>5326</v>
      </c>
      <c r="AM5" s="145" t="s">
        <v>5329</v>
      </c>
      <c r="AN5" s="132">
        <v>0.53954000000000002</v>
      </c>
      <c r="AO5" s="132">
        <v>1.2199999999999999E-3</v>
      </c>
    </row>
    <row r="6" spans="1:41">
      <c r="A6" t="s">
        <v>1213</v>
      </c>
      <c r="B6" t="s">
        <v>1223</v>
      </c>
      <c r="C6" t="s">
        <v>1017</v>
      </c>
      <c r="D6" t="s">
        <v>5210</v>
      </c>
      <c r="E6" t="s">
        <v>1215</v>
      </c>
      <c r="F6" s="131">
        <v>3.7469999999999999</v>
      </c>
      <c r="G6" s="131">
        <v>-7000000</v>
      </c>
      <c r="H6" s="143">
        <v>-7000</v>
      </c>
      <c r="I6" s="132">
        <v>-170.22717</v>
      </c>
      <c r="J6" s="132">
        <v>-0.38618999999999998</v>
      </c>
      <c r="K6" t="s">
        <v>5210</v>
      </c>
      <c r="L6" t="s">
        <v>1212</v>
      </c>
      <c r="M6" s="131">
        <v>1</v>
      </c>
      <c r="N6" s="131">
        <v>-26188400</v>
      </c>
      <c r="O6" s="143">
        <v>-26188.400000000001</v>
      </c>
      <c r="P6" s="132">
        <v>-169.96368000000001</v>
      </c>
      <c r="Q6" s="132">
        <v>-0.38558999999999999</v>
      </c>
      <c r="R6" s="131">
        <v>663.48299999999995</v>
      </c>
      <c r="S6" t="s">
        <v>204</v>
      </c>
      <c r="T6" t="s">
        <v>204</v>
      </c>
      <c r="U6" t="s">
        <v>746</v>
      </c>
      <c r="V6" s="144" t="s">
        <v>314</v>
      </c>
      <c r="W6" s="145" t="s">
        <v>928</v>
      </c>
      <c r="X6" t="s">
        <v>5200</v>
      </c>
      <c r="Y6" t="s">
        <v>339</v>
      </c>
      <c r="Z6" t="s">
        <v>5211</v>
      </c>
      <c r="AA6" t="s">
        <v>5207</v>
      </c>
      <c r="AB6" s="144" t="s">
        <v>896</v>
      </c>
      <c r="AC6" t="s">
        <v>897</v>
      </c>
      <c r="AD6" s="146" t="s">
        <v>339</v>
      </c>
      <c r="AE6" s="147" t="s">
        <v>912</v>
      </c>
      <c r="AF6" t="s">
        <v>896</v>
      </c>
      <c r="AG6" s="145" t="s">
        <v>896</v>
      </c>
      <c r="AH6" s="145" t="s">
        <v>896</v>
      </c>
      <c r="AI6" s="131">
        <v>3.7469999999999999</v>
      </c>
      <c r="AJ6" s="131">
        <v>3.7410000000000001</v>
      </c>
      <c r="AK6" s="111" t="s">
        <v>339</v>
      </c>
      <c r="AL6" s="140" t="s">
        <v>5326</v>
      </c>
      <c r="AM6" s="145" t="s">
        <v>5329</v>
      </c>
      <c r="AN6" s="132">
        <v>0.43059999999999998</v>
      </c>
      <c r="AO6" s="132">
        <v>9.7999999999999997E-4</v>
      </c>
    </row>
    <row r="7" spans="1:41">
      <c r="A7" t="s">
        <v>1213</v>
      </c>
      <c r="B7" t="s">
        <v>1223</v>
      </c>
      <c r="C7" t="s">
        <v>1017</v>
      </c>
      <c r="D7" t="s">
        <v>5212</v>
      </c>
      <c r="E7" t="s">
        <v>1215</v>
      </c>
      <c r="F7" s="131">
        <v>3.7490000000000001</v>
      </c>
      <c r="G7" s="131">
        <v>-5500000</v>
      </c>
      <c r="H7" s="143">
        <v>-5500</v>
      </c>
      <c r="I7" s="132">
        <v>-133.82131000000001</v>
      </c>
      <c r="J7" s="132">
        <v>-0.30359999999999998</v>
      </c>
      <c r="K7" t="s">
        <v>5212</v>
      </c>
      <c r="L7" t="s">
        <v>1212</v>
      </c>
      <c r="M7" s="131">
        <v>1</v>
      </c>
      <c r="N7" s="131">
        <v>-20515000</v>
      </c>
      <c r="O7" s="143">
        <v>-20515</v>
      </c>
      <c r="P7" s="132">
        <v>-133.1431</v>
      </c>
      <c r="Q7" s="132">
        <v>-0.30206</v>
      </c>
      <c r="R7" s="131">
        <v>478.48500000000001</v>
      </c>
      <c r="S7" t="s">
        <v>204</v>
      </c>
      <c r="T7" t="s">
        <v>204</v>
      </c>
      <c r="U7" t="s">
        <v>746</v>
      </c>
      <c r="V7" s="144" t="s">
        <v>314</v>
      </c>
      <c r="W7" s="145" t="s">
        <v>928</v>
      </c>
      <c r="X7" t="s">
        <v>5200</v>
      </c>
      <c r="Y7" t="s">
        <v>339</v>
      </c>
      <c r="Z7" t="s">
        <v>5213</v>
      </c>
      <c r="AA7" t="s">
        <v>5201</v>
      </c>
      <c r="AB7" s="144" t="s">
        <v>896</v>
      </c>
      <c r="AC7" t="s">
        <v>897</v>
      </c>
      <c r="AD7" s="146" t="s">
        <v>339</v>
      </c>
      <c r="AE7" s="147" t="s">
        <v>912</v>
      </c>
      <c r="AF7" t="s">
        <v>896</v>
      </c>
      <c r="AG7" s="145" t="s">
        <v>896</v>
      </c>
      <c r="AH7" s="145" t="s">
        <v>896</v>
      </c>
      <c r="AI7" s="131">
        <v>3.7490000000000001</v>
      </c>
      <c r="AJ7" s="131">
        <v>3.73</v>
      </c>
      <c r="AK7" s="111" t="s">
        <v>339</v>
      </c>
      <c r="AL7" s="140" t="s">
        <v>5326</v>
      </c>
      <c r="AM7" s="145" t="s">
        <v>5329</v>
      </c>
      <c r="AN7" s="132">
        <v>0.31053999999999998</v>
      </c>
      <c r="AO7" s="132">
        <v>6.9999999999999999E-4</v>
      </c>
    </row>
    <row r="8" spans="1:41">
      <c r="A8" t="s">
        <v>1213</v>
      </c>
      <c r="B8" t="s">
        <v>1223</v>
      </c>
      <c r="C8" t="s">
        <v>1017</v>
      </c>
      <c r="D8" t="s">
        <v>5214</v>
      </c>
      <c r="E8" t="s">
        <v>1216</v>
      </c>
      <c r="F8" s="131">
        <v>4.1539999999999999</v>
      </c>
      <c r="G8" s="131">
        <v>-1145000</v>
      </c>
      <c r="H8" s="143">
        <v>-1145</v>
      </c>
      <c r="I8" s="132">
        <v>-30.871729999999999</v>
      </c>
      <c r="J8" s="132">
        <v>-7.0040000000000005E-2</v>
      </c>
      <c r="K8" t="s">
        <v>5214</v>
      </c>
      <c r="L8" t="s">
        <v>1212</v>
      </c>
      <c r="M8" s="131">
        <v>1</v>
      </c>
      <c r="N8" s="131">
        <v>-4764345</v>
      </c>
      <c r="O8" s="143">
        <v>-4764.3450000000003</v>
      </c>
      <c r="P8" s="132">
        <v>-30.920770000000001</v>
      </c>
      <c r="Q8" s="132">
        <v>-7.0150000000000004E-2</v>
      </c>
      <c r="R8" s="131">
        <v>415.483</v>
      </c>
      <c r="S8" t="s">
        <v>204</v>
      </c>
      <c r="T8" t="s">
        <v>204</v>
      </c>
      <c r="U8" t="s">
        <v>746</v>
      </c>
      <c r="V8" s="144" t="s">
        <v>314</v>
      </c>
      <c r="W8" s="145" t="s">
        <v>928</v>
      </c>
      <c r="X8" t="s">
        <v>5215</v>
      </c>
      <c r="Y8" t="s">
        <v>339</v>
      </c>
      <c r="Z8" t="s">
        <v>5216</v>
      </c>
      <c r="AA8" t="s">
        <v>5217</v>
      </c>
      <c r="AB8" s="144" t="s">
        <v>896</v>
      </c>
      <c r="AC8" t="s">
        <v>897</v>
      </c>
      <c r="AD8" s="146" t="s">
        <v>339</v>
      </c>
      <c r="AE8" s="147" t="s">
        <v>912</v>
      </c>
      <c r="AF8" t="s">
        <v>896</v>
      </c>
      <c r="AG8" s="145" t="s">
        <v>896</v>
      </c>
      <c r="AH8" s="145" t="s">
        <v>896</v>
      </c>
      <c r="AI8" s="131">
        <v>4.1539999999999999</v>
      </c>
      <c r="AJ8" s="131">
        <v>4.1609999999999996</v>
      </c>
      <c r="AK8" s="111" t="s">
        <v>339</v>
      </c>
      <c r="AL8" s="140" t="s">
        <v>5326</v>
      </c>
      <c r="AM8" s="145" t="s">
        <v>5329</v>
      </c>
      <c r="AN8" s="132">
        <v>0.26965</v>
      </c>
      <c r="AO8" s="132">
        <v>6.0999999999999997E-4</v>
      </c>
    </row>
    <row r="9" spans="1:41">
      <c r="A9" t="s">
        <v>1213</v>
      </c>
      <c r="B9" t="s">
        <v>1223</v>
      </c>
      <c r="C9" t="s">
        <v>1017</v>
      </c>
      <c r="D9" t="s">
        <v>5218</v>
      </c>
      <c r="E9" t="s">
        <v>1215</v>
      </c>
      <c r="F9" s="131">
        <v>3.6429999999999998</v>
      </c>
      <c r="G9" s="131">
        <v>500000</v>
      </c>
      <c r="H9" s="143">
        <v>500</v>
      </c>
      <c r="I9" s="132">
        <v>11.8216</v>
      </c>
      <c r="J9" s="132">
        <v>2.682E-2</v>
      </c>
      <c r="K9" t="s">
        <v>5218</v>
      </c>
      <c r="L9" t="s">
        <v>1212</v>
      </c>
      <c r="M9" s="131">
        <v>1</v>
      </c>
      <c r="N9" s="131">
        <v>-1819650</v>
      </c>
      <c r="O9" s="143">
        <v>-1819.65</v>
      </c>
      <c r="P9" s="132">
        <v>-11.8096</v>
      </c>
      <c r="Q9" s="132">
        <v>-2.6790000000000001E-2</v>
      </c>
      <c r="R9" s="131">
        <v>3.4820000000000002</v>
      </c>
      <c r="S9" t="s">
        <v>204</v>
      </c>
      <c r="T9" t="s">
        <v>204</v>
      </c>
      <c r="U9" t="s">
        <v>746</v>
      </c>
      <c r="V9" s="144" t="s">
        <v>314</v>
      </c>
      <c r="W9" s="145" t="s">
        <v>928</v>
      </c>
      <c r="X9" t="s">
        <v>5200</v>
      </c>
      <c r="Y9" t="s">
        <v>339</v>
      </c>
      <c r="Z9" t="s">
        <v>5020</v>
      </c>
      <c r="AA9" t="s">
        <v>5207</v>
      </c>
      <c r="AB9" s="144" t="s">
        <v>896</v>
      </c>
      <c r="AC9" t="s">
        <v>897</v>
      </c>
      <c r="AD9" s="146" t="s">
        <v>339</v>
      </c>
      <c r="AE9" s="147" t="s">
        <v>912</v>
      </c>
      <c r="AF9" t="s">
        <v>896</v>
      </c>
      <c r="AG9" s="145" t="s">
        <v>896</v>
      </c>
      <c r="AH9" s="145" t="s">
        <v>896</v>
      </c>
      <c r="AI9" s="131">
        <v>3.6429999999999998</v>
      </c>
      <c r="AJ9" s="131">
        <v>3.6389999999999998</v>
      </c>
      <c r="AK9" s="111" t="s">
        <v>339</v>
      </c>
      <c r="AL9" s="140" t="s">
        <v>5326</v>
      </c>
      <c r="AM9" s="145" t="s">
        <v>5329</v>
      </c>
      <c r="AN9" s="132">
        <v>2.2599999999999999E-3</v>
      </c>
      <c r="AO9" s="132">
        <v>1.0000000000000001E-5</v>
      </c>
    </row>
    <row r="10" spans="1:41">
      <c r="A10" t="s">
        <v>1213</v>
      </c>
      <c r="B10" t="s">
        <v>1223</v>
      </c>
      <c r="C10" t="s">
        <v>1017</v>
      </c>
      <c r="D10" t="s">
        <v>5219</v>
      </c>
      <c r="E10" t="s">
        <v>1215</v>
      </c>
      <c r="F10" s="131">
        <v>3.6030000000000002</v>
      </c>
      <c r="G10" s="131">
        <v>-2500000</v>
      </c>
      <c r="H10" s="143">
        <v>-2500</v>
      </c>
      <c r="I10" s="132">
        <v>-58.459000000000003</v>
      </c>
      <c r="J10" s="132">
        <v>-0.13261999999999999</v>
      </c>
      <c r="K10" t="s">
        <v>5219</v>
      </c>
      <c r="L10" t="s">
        <v>1212</v>
      </c>
      <c r="M10" s="131">
        <v>1</v>
      </c>
      <c r="N10" s="131">
        <v>-9015000</v>
      </c>
      <c r="O10" s="143">
        <v>-9015</v>
      </c>
      <c r="P10" s="132">
        <v>-58.507680000000001</v>
      </c>
      <c r="Q10" s="132">
        <v>-0.13272999999999999</v>
      </c>
      <c r="R10" s="131">
        <v>-91.037000000000006</v>
      </c>
      <c r="S10" t="s">
        <v>204</v>
      </c>
      <c r="T10" t="s">
        <v>204</v>
      </c>
      <c r="U10" t="s">
        <v>746</v>
      </c>
      <c r="V10" s="144" t="s">
        <v>314</v>
      </c>
      <c r="W10" s="145" t="s">
        <v>928</v>
      </c>
      <c r="X10" t="s">
        <v>5200</v>
      </c>
      <c r="Y10" t="s">
        <v>339</v>
      </c>
      <c r="Z10" t="s">
        <v>5220</v>
      </c>
      <c r="AA10" t="s">
        <v>5201</v>
      </c>
      <c r="AB10" s="144" t="s">
        <v>896</v>
      </c>
      <c r="AC10" t="s">
        <v>897</v>
      </c>
      <c r="AD10" s="146" t="s">
        <v>339</v>
      </c>
      <c r="AE10" s="147" t="s">
        <v>912</v>
      </c>
      <c r="AF10" t="s">
        <v>896</v>
      </c>
      <c r="AG10" s="145" t="s">
        <v>896</v>
      </c>
      <c r="AH10" s="145" t="s">
        <v>896</v>
      </c>
      <c r="AI10" s="131">
        <v>3.6030000000000002</v>
      </c>
      <c r="AJ10" s="131">
        <v>3.6059999999999999</v>
      </c>
      <c r="AK10" s="111" t="s">
        <v>339</v>
      </c>
      <c r="AL10" s="140" t="s">
        <v>5326</v>
      </c>
      <c r="AM10" s="145" t="s">
        <v>5329</v>
      </c>
      <c r="AN10" s="132">
        <v>-5.9080000000000001E-2</v>
      </c>
      <c r="AO10" s="132">
        <v>-1.2999999999999999E-4</v>
      </c>
    </row>
    <row r="11" spans="1:41">
      <c r="A11" t="s">
        <v>1213</v>
      </c>
      <c r="B11" t="s">
        <v>1223</v>
      </c>
      <c r="C11" t="s">
        <v>1017</v>
      </c>
      <c r="D11" t="s">
        <v>5221</v>
      </c>
      <c r="E11" t="s">
        <v>1215</v>
      </c>
      <c r="F11" s="131">
        <v>3.7490000000000001</v>
      </c>
      <c r="G11" s="131">
        <v>-1325000</v>
      </c>
      <c r="H11" s="143">
        <v>-1325</v>
      </c>
      <c r="I11" s="132">
        <v>-32.238770000000002</v>
      </c>
      <c r="J11" s="132">
        <v>-7.3139999999999997E-2</v>
      </c>
      <c r="K11" t="s">
        <v>5221</v>
      </c>
      <c r="L11" t="s">
        <v>1225</v>
      </c>
      <c r="M11" s="131">
        <v>2.4E-2</v>
      </c>
      <c r="N11" s="131">
        <v>-201665000</v>
      </c>
      <c r="O11" s="143">
        <v>-201665</v>
      </c>
      <c r="P11" s="132">
        <v>-31.860440000000001</v>
      </c>
      <c r="Q11" s="132">
        <v>-7.2279999999999997E-2</v>
      </c>
      <c r="R11" s="131">
        <v>-112.18899999999999</v>
      </c>
      <c r="S11" t="s">
        <v>204</v>
      </c>
      <c r="T11" t="s">
        <v>204</v>
      </c>
      <c r="U11" t="s">
        <v>746</v>
      </c>
      <c r="V11" s="144" t="s">
        <v>314</v>
      </c>
      <c r="W11" t="s">
        <v>929</v>
      </c>
      <c r="X11" t="s">
        <v>5222</v>
      </c>
      <c r="Y11" t="s">
        <v>339</v>
      </c>
      <c r="Z11" t="s">
        <v>5213</v>
      </c>
      <c r="AA11" t="s">
        <v>5223</v>
      </c>
      <c r="AB11" s="144" t="s">
        <v>896</v>
      </c>
      <c r="AC11" t="s">
        <v>897</v>
      </c>
      <c r="AD11" s="146" t="s">
        <v>339</v>
      </c>
      <c r="AE11" s="147" t="s">
        <v>912</v>
      </c>
      <c r="AF11" t="s">
        <v>896</v>
      </c>
      <c r="AG11" s="145" t="s">
        <v>896</v>
      </c>
      <c r="AH11" s="145" t="s">
        <v>896</v>
      </c>
      <c r="AI11" s="131">
        <v>3.7490000000000001</v>
      </c>
      <c r="AJ11" s="131">
        <v>152.19999999999999</v>
      </c>
      <c r="AK11" s="111" t="s">
        <v>339</v>
      </c>
      <c r="AL11" s="140" t="s">
        <v>5326</v>
      </c>
      <c r="AM11" s="145" t="s">
        <v>5329</v>
      </c>
      <c r="AN11" s="132">
        <v>-7.281E-2</v>
      </c>
      <c r="AO11" s="132">
        <v>-1.7000000000000001E-4</v>
      </c>
    </row>
    <row r="12" spans="1:41">
      <c r="A12" t="s">
        <v>1213</v>
      </c>
      <c r="B12" t="s">
        <v>1223</v>
      </c>
      <c r="C12" t="s">
        <v>1017</v>
      </c>
      <c r="D12" t="s">
        <v>5224</v>
      </c>
      <c r="E12" t="s">
        <v>1215</v>
      </c>
      <c r="F12" s="131">
        <v>3.585</v>
      </c>
      <c r="G12" s="131">
        <v>-2250000</v>
      </c>
      <c r="H12" s="143">
        <v>-2250</v>
      </c>
      <c r="I12" s="132">
        <v>-52.350259999999999</v>
      </c>
      <c r="J12" s="132">
        <v>-0.11877</v>
      </c>
      <c r="K12" t="s">
        <v>5224</v>
      </c>
      <c r="L12" t="s">
        <v>1212</v>
      </c>
      <c r="M12" s="131">
        <v>1</v>
      </c>
      <c r="N12" s="131">
        <v>-8064000</v>
      </c>
      <c r="O12" s="143">
        <v>-8064</v>
      </c>
      <c r="P12" s="132">
        <v>-52.335659999999997</v>
      </c>
      <c r="Q12" s="132">
        <v>-0.11873</v>
      </c>
      <c r="R12" s="131">
        <v>-127.143</v>
      </c>
      <c r="S12" t="s">
        <v>204</v>
      </c>
      <c r="T12" t="s">
        <v>204</v>
      </c>
      <c r="U12" t="s">
        <v>746</v>
      </c>
      <c r="V12" s="144" t="s">
        <v>314</v>
      </c>
      <c r="W12" s="145" t="s">
        <v>928</v>
      </c>
      <c r="X12" t="s">
        <v>5200</v>
      </c>
      <c r="Y12" t="s">
        <v>339</v>
      </c>
      <c r="Z12" t="s">
        <v>5084</v>
      </c>
      <c r="AA12" t="s">
        <v>1290</v>
      </c>
      <c r="AB12" s="144" t="s">
        <v>896</v>
      </c>
      <c r="AC12" t="s">
        <v>897</v>
      </c>
      <c r="AD12" s="146" t="s">
        <v>339</v>
      </c>
      <c r="AE12" s="147" t="s">
        <v>912</v>
      </c>
      <c r="AF12" t="s">
        <v>896</v>
      </c>
      <c r="AG12" s="145" t="s">
        <v>896</v>
      </c>
      <c r="AH12" s="145" t="s">
        <v>896</v>
      </c>
      <c r="AI12" s="131">
        <v>3.585</v>
      </c>
      <c r="AJ12" s="131">
        <v>3.5840000000000001</v>
      </c>
      <c r="AK12" s="111" t="s">
        <v>339</v>
      </c>
      <c r="AL12" s="140" t="s">
        <v>5326</v>
      </c>
      <c r="AM12" s="145" t="s">
        <v>5329</v>
      </c>
      <c r="AN12" s="132">
        <v>-8.2519999999999996E-2</v>
      </c>
      <c r="AO12" s="132">
        <v>-1.9000000000000001E-4</v>
      </c>
    </row>
    <row r="13" spans="1:41">
      <c r="A13" t="s">
        <v>1213</v>
      </c>
      <c r="B13" t="s">
        <v>1223</v>
      </c>
      <c r="C13" t="s">
        <v>1017</v>
      </c>
      <c r="D13" t="s">
        <v>5225</v>
      </c>
      <c r="E13" t="s">
        <v>1215</v>
      </c>
      <c r="F13" s="131">
        <v>3.5790000000000002</v>
      </c>
      <c r="G13" s="131">
        <v>-5000000</v>
      </c>
      <c r="H13" s="143">
        <v>-5000</v>
      </c>
      <c r="I13" s="132">
        <v>-116.13921000000001</v>
      </c>
      <c r="J13" s="132">
        <v>-0.26347999999999999</v>
      </c>
      <c r="K13" t="s">
        <v>5225</v>
      </c>
      <c r="L13" t="s">
        <v>1212</v>
      </c>
      <c r="M13" s="131">
        <v>1</v>
      </c>
      <c r="N13" s="131">
        <v>-17825000</v>
      </c>
      <c r="O13" s="143">
        <v>-17825</v>
      </c>
      <c r="P13" s="132">
        <v>-115.6849</v>
      </c>
      <c r="Q13" s="132">
        <v>-0.26245000000000002</v>
      </c>
      <c r="R13" s="131">
        <v>-376.964</v>
      </c>
      <c r="S13" t="s">
        <v>204</v>
      </c>
      <c r="T13" t="s">
        <v>204</v>
      </c>
      <c r="U13" t="s">
        <v>746</v>
      </c>
      <c r="V13" s="144" t="s">
        <v>314</v>
      </c>
      <c r="W13" s="145" t="s">
        <v>928</v>
      </c>
      <c r="X13" t="s">
        <v>5200</v>
      </c>
      <c r="Y13" t="s">
        <v>339</v>
      </c>
      <c r="Z13" t="s">
        <v>5036</v>
      </c>
      <c r="AA13" t="s">
        <v>1290</v>
      </c>
      <c r="AB13" s="144" t="s">
        <v>896</v>
      </c>
      <c r="AC13" t="s">
        <v>897</v>
      </c>
      <c r="AD13" s="146" t="s">
        <v>339</v>
      </c>
      <c r="AE13" s="147" t="s">
        <v>912</v>
      </c>
      <c r="AF13" t="s">
        <v>896</v>
      </c>
      <c r="AG13" s="145" t="s">
        <v>896</v>
      </c>
      <c r="AH13" s="145" t="s">
        <v>896</v>
      </c>
      <c r="AI13" s="131">
        <v>3.5790000000000002</v>
      </c>
      <c r="AJ13" s="131">
        <v>3.5649999999999999</v>
      </c>
      <c r="AK13" s="111" t="s">
        <v>339</v>
      </c>
      <c r="AL13" s="140" t="s">
        <v>5326</v>
      </c>
      <c r="AM13" s="145" t="s">
        <v>5329</v>
      </c>
      <c r="AN13" s="132">
        <v>-0.24465000000000001</v>
      </c>
      <c r="AO13" s="132">
        <v>-5.5999999999999995E-4</v>
      </c>
    </row>
    <row r="14" spans="1:41">
      <c r="A14" t="s">
        <v>1213</v>
      </c>
      <c r="B14" t="s">
        <v>1223</v>
      </c>
      <c r="C14" t="s">
        <v>1017</v>
      </c>
      <c r="D14" t="s">
        <v>5226</v>
      </c>
      <c r="E14" t="s">
        <v>1216</v>
      </c>
      <c r="F14" s="131">
        <v>3.9510000000000001</v>
      </c>
      <c r="G14" s="131">
        <v>7825000</v>
      </c>
      <c r="H14" s="143">
        <v>7825</v>
      </c>
      <c r="I14" s="132">
        <v>200.62939</v>
      </c>
      <c r="J14" s="132">
        <v>0.45516000000000001</v>
      </c>
      <c r="K14" t="s">
        <v>5226</v>
      </c>
      <c r="L14" t="s">
        <v>1215</v>
      </c>
      <c r="M14" s="131">
        <v>3.7429999999999999</v>
      </c>
      <c r="N14" s="131">
        <v>-8300447</v>
      </c>
      <c r="O14" s="143">
        <v>-8300.4470000000001</v>
      </c>
      <c r="P14" s="132">
        <v>-201.63618</v>
      </c>
      <c r="Q14" s="132">
        <v>-0.45745000000000002</v>
      </c>
      <c r="R14" s="131">
        <v>-494.20299999999997</v>
      </c>
      <c r="S14" t="s">
        <v>204</v>
      </c>
      <c r="T14" t="s">
        <v>204</v>
      </c>
      <c r="U14" t="s">
        <v>746</v>
      </c>
      <c r="V14" s="144" t="s">
        <v>314</v>
      </c>
      <c r="W14" t="s">
        <v>929</v>
      </c>
      <c r="X14" t="s">
        <v>5227</v>
      </c>
      <c r="Y14" t="s">
        <v>339</v>
      </c>
      <c r="Z14" t="s">
        <v>5103</v>
      </c>
      <c r="AA14" t="s">
        <v>5228</v>
      </c>
      <c r="AB14" s="144" t="s">
        <v>896</v>
      </c>
      <c r="AC14" t="s">
        <v>897</v>
      </c>
      <c r="AD14" s="146" t="s">
        <v>339</v>
      </c>
      <c r="AE14" s="147" t="s">
        <v>912</v>
      </c>
      <c r="AF14" t="s">
        <v>896</v>
      </c>
      <c r="AG14" s="145" t="s">
        <v>896</v>
      </c>
      <c r="AH14" s="145" t="s">
        <v>896</v>
      </c>
      <c r="AI14" s="131">
        <v>3.9510000000000001</v>
      </c>
      <c r="AJ14" s="131">
        <v>1.0609999999999999</v>
      </c>
      <c r="AK14" s="111" t="s">
        <v>339</v>
      </c>
      <c r="AL14" s="140" t="s">
        <v>5326</v>
      </c>
      <c r="AM14" s="145" t="s">
        <v>5329</v>
      </c>
      <c r="AN14" s="132">
        <v>-0.32074000000000003</v>
      </c>
      <c r="AO14" s="132">
        <v>-7.2999999999999996E-4</v>
      </c>
    </row>
    <row r="15" spans="1:41">
      <c r="A15" t="s">
        <v>1213</v>
      </c>
      <c r="B15" t="s">
        <v>1223</v>
      </c>
      <c r="C15" t="s">
        <v>1017</v>
      </c>
      <c r="D15" t="s">
        <v>5229</v>
      </c>
      <c r="E15" t="s">
        <v>1215</v>
      </c>
      <c r="F15" s="131">
        <v>3.585</v>
      </c>
      <c r="G15" s="131">
        <v>-9000000</v>
      </c>
      <c r="H15" s="143">
        <v>-9000</v>
      </c>
      <c r="I15" s="132">
        <v>-209.40102999999999</v>
      </c>
      <c r="J15" s="132">
        <v>-0.47505999999999998</v>
      </c>
      <c r="K15" t="s">
        <v>5229</v>
      </c>
      <c r="L15" t="s">
        <v>1212</v>
      </c>
      <c r="M15" s="131">
        <v>1</v>
      </c>
      <c r="N15" s="131">
        <v>-32247000</v>
      </c>
      <c r="O15" s="143">
        <v>-32247</v>
      </c>
      <c r="P15" s="132">
        <v>-209.28421</v>
      </c>
      <c r="Q15" s="132">
        <v>-0.4748</v>
      </c>
      <c r="R15" s="131">
        <v>-501.57100000000003</v>
      </c>
      <c r="S15" t="s">
        <v>204</v>
      </c>
      <c r="T15" t="s">
        <v>204</v>
      </c>
      <c r="U15" t="s">
        <v>746</v>
      </c>
      <c r="V15" s="144" t="s">
        <v>314</v>
      </c>
      <c r="W15" s="145" t="s">
        <v>928</v>
      </c>
      <c r="X15" t="s">
        <v>5200</v>
      </c>
      <c r="Y15" t="s">
        <v>339</v>
      </c>
      <c r="Z15" t="s">
        <v>5084</v>
      </c>
      <c r="AA15" t="s">
        <v>5230</v>
      </c>
      <c r="AB15" s="144" t="s">
        <v>896</v>
      </c>
      <c r="AC15" t="s">
        <v>897</v>
      </c>
      <c r="AD15" s="146" t="s">
        <v>339</v>
      </c>
      <c r="AE15" s="147" t="s">
        <v>912</v>
      </c>
      <c r="AF15" t="s">
        <v>896</v>
      </c>
      <c r="AG15" s="145" t="s">
        <v>896</v>
      </c>
      <c r="AH15" s="145" t="s">
        <v>896</v>
      </c>
      <c r="AI15" s="131">
        <v>3.585</v>
      </c>
      <c r="AJ15" s="131">
        <v>3.5830000000000002</v>
      </c>
      <c r="AK15" s="111" t="s">
        <v>339</v>
      </c>
      <c r="AL15" s="140" t="s">
        <v>5326</v>
      </c>
      <c r="AM15" s="145" t="s">
        <v>5329</v>
      </c>
      <c r="AN15" s="132">
        <v>-0.32551999999999998</v>
      </c>
      <c r="AO15" s="132">
        <v>-7.3999999999999999E-4</v>
      </c>
    </row>
    <row r="16" spans="1:41">
      <c r="A16" t="s">
        <v>1213</v>
      </c>
      <c r="B16" t="s">
        <v>1227</v>
      </c>
      <c r="C16" t="s">
        <v>1017</v>
      </c>
      <c r="D16" t="s">
        <v>5199</v>
      </c>
      <c r="E16" t="s">
        <v>1215</v>
      </c>
      <c r="F16" s="131">
        <v>3.7480000000000002</v>
      </c>
      <c r="G16" s="131">
        <v>-19000000</v>
      </c>
      <c r="H16" s="143">
        <v>-19000</v>
      </c>
      <c r="I16" s="132">
        <v>-164.69075000000001</v>
      </c>
      <c r="J16" s="132">
        <v>-0.24345</v>
      </c>
      <c r="K16" t="s">
        <v>5199</v>
      </c>
      <c r="L16" t="s">
        <v>1212</v>
      </c>
      <c r="M16" s="131">
        <v>1</v>
      </c>
      <c r="N16" s="131">
        <v>-71193000</v>
      </c>
      <c r="O16" s="143">
        <v>-71193</v>
      </c>
      <c r="P16" s="132">
        <v>-164.64680999999999</v>
      </c>
      <c r="Q16" s="132">
        <v>-0.24338000000000001</v>
      </c>
      <c r="R16" s="131">
        <v>1974.4169999999999</v>
      </c>
      <c r="S16" t="s">
        <v>204</v>
      </c>
      <c r="T16" t="s">
        <v>204</v>
      </c>
      <c r="U16" t="s">
        <v>746</v>
      </c>
      <c r="V16" s="144" t="s">
        <v>314</v>
      </c>
      <c r="W16" s="145" t="s">
        <v>928</v>
      </c>
      <c r="X16" t="s">
        <v>5200</v>
      </c>
      <c r="Y16" t="s">
        <v>339</v>
      </c>
      <c r="Z16" t="s">
        <v>5010</v>
      </c>
      <c r="AA16" t="s">
        <v>5201</v>
      </c>
      <c r="AB16" s="144" t="s">
        <v>896</v>
      </c>
      <c r="AC16" t="s">
        <v>897</v>
      </c>
      <c r="AD16" s="146" t="s">
        <v>339</v>
      </c>
      <c r="AE16" s="147" t="s">
        <v>912</v>
      </c>
      <c r="AF16" t="s">
        <v>896</v>
      </c>
      <c r="AG16" s="145" t="s">
        <v>896</v>
      </c>
      <c r="AH16" s="145" t="s">
        <v>896</v>
      </c>
      <c r="AI16" s="131">
        <v>3.7480000000000002</v>
      </c>
      <c r="AJ16" s="131">
        <v>3.7469999999999999</v>
      </c>
      <c r="AK16" s="111" t="s">
        <v>339</v>
      </c>
      <c r="AL16" s="140" t="s">
        <v>5326</v>
      </c>
      <c r="AM16" s="145" t="s">
        <v>5329</v>
      </c>
      <c r="AN16" s="132">
        <v>0.45662000000000003</v>
      </c>
      <c r="AO16" s="132">
        <v>6.7000000000000002E-4</v>
      </c>
    </row>
    <row r="17" spans="1:41">
      <c r="A17" t="s">
        <v>1213</v>
      </c>
      <c r="B17" t="s">
        <v>1227</v>
      </c>
      <c r="C17" t="s">
        <v>1017</v>
      </c>
      <c r="D17" t="s">
        <v>5214</v>
      </c>
      <c r="E17" t="s">
        <v>1216</v>
      </c>
      <c r="F17" s="131">
        <v>4.1539999999999999</v>
      </c>
      <c r="G17" s="131">
        <v>-4090000</v>
      </c>
      <c r="H17" s="143">
        <v>-4090</v>
      </c>
      <c r="I17" s="132">
        <v>-39.295940000000002</v>
      </c>
      <c r="J17" s="132">
        <v>-5.8090000000000003E-2</v>
      </c>
      <c r="K17" t="s">
        <v>5214</v>
      </c>
      <c r="L17" t="s">
        <v>1212</v>
      </c>
      <c r="M17" s="131">
        <v>1</v>
      </c>
      <c r="N17" s="131">
        <v>-17018490</v>
      </c>
      <c r="O17" s="143">
        <v>-17018.490000000002</v>
      </c>
      <c r="P17" s="132">
        <v>-39.358359999999998</v>
      </c>
      <c r="Q17" s="132">
        <v>-5.8180000000000003E-2</v>
      </c>
      <c r="R17" s="131">
        <v>1484.1279999999999</v>
      </c>
      <c r="S17" t="s">
        <v>204</v>
      </c>
      <c r="T17" t="s">
        <v>204</v>
      </c>
      <c r="U17" t="s">
        <v>746</v>
      </c>
      <c r="V17" s="144" t="s">
        <v>314</v>
      </c>
      <c r="W17" s="145" t="s">
        <v>928</v>
      </c>
      <c r="X17" t="s">
        <v>5215</v>
      </c>
      <c r="Y17" t="s">
        <v>339</v>
      </c>
      <c r="Z17" t="s">
        <v>5216</v>
      </c>
      <c r="AA17" t="s">
        <v>5217</v>
      </c>
      <c r="AB17" s="144" t="s">
        <v>896</v>
      </c>
      <c r="AC17" t="s">
        <v>897</v>
      </c>
      <c r="AD17" s="146" t="s">
        <v>339</v>
      </c>
      <c r="AE17" s="147" t="s">
        <v>912</v>
      </c>
      <c r="AF17" t="s">
        <v>896</v>
      </c>
      <c r="AG17" s="145" t="s">
        <v>896</v>
      </c>
      <c r="AH17" s="145" t="s">
        <v>896</v>
      </c>
      <c r="AI17" s="131">
        <v>4.1539999999999999</v>
      </c>
      <c r="AJ17" s="131">
        <v>4.1609999999999996</v>
      </c>
      <c r="AK17" s="111" t="s">
        <v>339</v>
      </c>
      <c r="AL17" s="140" t="s">
        <v>5326</v>
      </c>
      <c r="AM17" s="145" t="s">
        <v>5329</v>
      </c>
      <c r="AN17" s="132">
        <v>0.34322999999999998</v>
      </c>
      <c r="AO17" s="132">
        <v>5.1000000000000004E-4</v>
      </c>
    </row>
    <row r="18" spans="1:41">
      <c r="A18" t="s">
        <v>1213</v>
      </c>
      <c r="B18" t="s">
        <v>1227</v>
      </c>
      <c r="C18" t="s">
        <v>1017</v>
      </c>
      <c r="D18" t="s">
        <v>5208</v>
      </c>
      <c r="E18" t="s">
        <v>1215</v>
      </c>
      <c r="F18" s="131">
        <v>3.7719999999999998</v>
      </c>
      <c r="G18" s="131">
        <v>-9000000</v>
      </c>
      <c r="H18" s="143">
        <v>-9000</v>
      </c>
      <c r="I18" s="132">
        <v>-78.510949999999994</v>
      </c>
      <c r="J18" s="132">
        <v>-0.11606</v>
      </c>
      <c r="K18" t="s">
        <v>5208</v>
      </c>
      <c r="L18" t="s">
        <v>1212</v>
      </c>
      <c r="M18" s="131">
        <v>1</v>
      </c>
      <c r="N18" s="131">
        <v>-33930000</v>
      </c>
      <c r="O18" s="143">
        <v>-33930</v>
      </c>
      <c r="P18" s="132">
        <v>-78.469319999999996</v>
      </c>
      <c r="Q18" s="132">
        <v>-0.11600000000000001</v>
      </c>
      <c r="R18" s="131">
        <v>1116.7170000000001</v>
      </c>
      <c r="S18" t="s">
        <v>204</v>
      </c>
      <c r="T18" t="s">
        <v>204</v>
      </c>
      <c r="U18" t="s">
        <v>746</v>
      </c>
      <c r="V18" s="144" t="s">
        <v>314</v>
      </c>
      <c r="W18" s="145" t="s">
        <v>928</v>
      </c>
      <c r="X18" t="s">
        <v>5200</v>
      </c>
      <c r="Y18" t="s">
        <v>339</v>
      </c>
      <c r="Z18" t="s">
        <v>5026</v>
      </c>
      <c r="AA18" t="s">
        <v>5209</v>
      </c>
      <c r="AB18" s="144" t="s">
        <v>896</v>
      </c>
      <c r="AC18" t="s">
        <v>897</v>
      </c>
      <c r="AD18" s="146" t="s">
        <v>339</v>
      </c>
      <c r="AE18" s="147" t="s">
        <v>912</v>
      </c>
      <c r="AF18" t="s">
        <v>896</v>
      </c>
      <c r="AG18" s="145" t="s">
        <v>896</v>
      </c>
      <c r="AH18" s="145" t="s">
        <v>896</v>
      </c>
      <c r="AI18" s="131">
        <v>3.7719999999999998</v>
      </c>
      <c r="AJ18" s="131">
        <v>3.77</v>
      </c>
      <c r="AK18" s="111" t="s">
        <v>339</v>
      </c>
      <c r="AL18" s="140" t="s">
        <v>5326</v>
      </c>
      <c r="AM18" s="145" t="s">
        <v>5329</v>
      </c>
      <c r="AN18" s="132">
        <v>0.25825999999999999</v>
      </c>
      <c r="AO18" s="132">
        <v>3.8000000000000002E-4</v>
      </c>
    </row>
    <row r="19" spans="1:41">
      <c r="A19" t="s">
        <v>1213</v>
      </c>
      <c r="B19" t="s">
        <v>1227</v>
      </c>
      <c r="C19" t="s">
        <v>1017</v>
      </c>
      <c r="D19" t="s">
        <v>5210</v>
      </c>
      <c r="E19" t="s">
        <v>1215</v>
      </c>
      <c r="F19" s="131">
        <v>3.7469999999999999</v>
      </c>
      <c r="G19" s="131">
        <v>-4500000</v>
      </c>
      <c r="H19" s="143">
        <v>-4500</v>
      </c>
      <c r="I19" s="132">
        <v>-38.9953</v>
      </c>
      <c r="J19" s="132">
        <v>-5.7639999999999997E-2</v>
      </c>
      <c r="K19" t="s">
        <v>5210</v>
      </c>
      <c r="L19" t="s">
        <v>1212</v>
      </c>
      <c r="M19" s="131">
        <v>1</v>
      </c>
      <c r="N19" s="131">
        <v>-16835400</v>
      </c>
      <c r="O19" s="143">
        <v>-16835.400000000001</v>
      </c>
      <c r="P19" s="132">
        <v>-38.934939999999997</v>
      </c>
      <c r="Q19" s="132">
        <v>-5.7549999999999997E-2</v>
      </c>
      <c r="R19" s="131">
        <v>426.52499999999998</v>
      </c>
      <c r="S19" t="s">
        <v>204</v>
      </c>
      <c r="T19" t="s">
        <v>204</v>
      </c>
      <c r="U19" t="s">
        <v>746</v>
      </c>
      <c r="V19" s="144" t="s">
        <v>314</v>
      </c>
      <c r="W19" s="145" t="s">
        <v>928</v>
      </c>
      <c r="X19" t="s">
        <v>5200</v>
      </c>
      <c r="Y19" t="s">
        <v>339</v>
      </c>
      <c r="Z19" t="s">
        <v>5211</v>
      </c>
      <c r="AA19" t="s">
        <v>5207</v>
      </c>
      <c r="AB19" s="144" t="s">
        <v>896</v>
      </c>
      <c r="AC19" t="s">
        <v>897</v>
      </c>
      <c r="AD19" s="146" t="s">
        <v>339</v>
      </c>
      <c r="AE19" s="147" t="s">
        <v>912</v>
      </c>
      <c r="AF19" t="s">
        <v>896</v>
      </c>
      <c r="AG19" s="145" t="s">
        <v>896</v>
      </c>
      <c r="AH19" s="145" t="s">
        <v>896</v>
      </c>
      <c r="AI19" s="131">
        <v>3.7469999999999999</v>
      </c>
      <c r="AJ19" s="131">
        <v>3.7410000000000001</v>
      </c>
      <c r="AK19" s="111" t="s">
        <v>339</v>
      </c>
      <c r="AL19" s="140" t="s">
        <v>5326</v>
      </c>
      <c r="AM19" s="145" t="s">
        <v>5329</v>
      </c>
      <c r="AN19" s="132">
        <v>9.8640000000000005E-2</v>
      </c>
      <c r="AO19" s="132">
        <v>1.4999999999999999E-4</v>
      </c>
    </row>
    <row r="20" spans="1:41">
      <c r="A20" t="s">
        <v>1213</v>
      </c>
      <c r="B20" t="s">
        <v>1227</v>
      </c>
      <c r="C20" t="s">
        <v>1017</v>
      </c>
      <c r="D20" t="s">
        <v>5202</v>
      </c>
      <c r="E20" t="s">
        <v>1231</v>
      </c>
      <c r="F20" s="131">
        <v>4.9370000000000003</v>
      </c>
      <c r="G20" s="131">
        <v>38384.730000000003</v>
      </c>
      <c r="H20" s="143">
        <v>38.384730000000005</v>
      </c>
      <c r="I20" s="132">
        <v>0.43822</v>
      </c>
      <c r="J20" s="132">
        <v>6.4999999999999997E-4</v>
      </c>
      <c r="K20" t="s">
        <v>5202</v>
      </c>
      <c r="L20" t="s">
        <v>1212</v>
      </c>
      <c r="M20" s="131">
        <v>1</v>
      </c>
      <c r="N20" s="131">
        <v>-12334416.75</v>
      </c>
      <c r="O20" s="143">
        <v>-12334.41675</v>
      </c>
      <c r="P20" s="132">
        <v>-28.525590000000001</v>
      </c>
      <c r="Q20" s="132">
        <v>-4.2169999999999999E-2</v>
      </c>
      <c r="R20" s="131">
        <v>328.90100000000001</v>
      </c>
      <c r="S20" t="s">
        <v>204</v>
      </c>
      <c r="T20" t="s">
        <v>204</v>
      </c>
      <c r="U20" t="s">
        <v>746</v>
      </c>
      <c r="V20" s="144" t="s">
        <v>314</v>
      </c>
      <c r="W20" s="145" t="s">
        <v>928</v>
      </c>
      <c r="X20" t="s">
        <v>5203</v>
      </c>
      <c r="Y20" t="s">
        <v>339</v>
      </c>
      <c r="Z20" t="s">
        <v>5204</v>
      </c>
      <c r="AA20" t="s">
        <v>1579</v>
      </c>
      <c r="AB20" s="144" t="s">
        <v>896</v>
      </c>
      <c r="AC20" t="s">
        <v>897</v>
      </c>
      <c r="AD20" s="146" t="s">
        <v>339</v>
      </c>
      <c r="AE20" s="147" t="s">
        <v>912</v>
      </c>
      <c r="AF20" t="s">
        <v>896</v>
      </c>
      <c r="AG20" s="145" t="s">
        <v>896</v>
      </c>
      <c r="AH20" s="145" t="s">
        <v>896</v>
      </c>
      <c r="AI20" s="131">
        <v>4.9370000000000003</v>
      </c>
      <c r="AJ20" s="131">
        <v>4.05</v>
      </c>
      <c r="AK20" s="111" t="s">
        <v>339</v>
      </c>
      <c r="AL20" s="140" t="s">
        <v>5326</v>
      </c>
      <c r="AM20" s="145" t="s">
        <v>5329</v>
      </c>
      <c r="AN20" s="132">
        <v>7.6060000000000003E-2</v>
      </c>
      <c r="AO20" s="132">
        <v>1.1E-4</v>
      </c>
    </row>
    <row r="21" spans="1:41" customFormat="1">
      <c r="A21" t="s">
        <v>1213</v>
      </c>
      <c r="B21" t="s">
        <v>1227</v>
      </c>
      <c r="C21" t="s">
        <v>1017</v>
      </c>
      <c r="D21" t="s">
        <v>5231</v>
      </c>
      <c r="E21" t="s">
        <v>1215</v>
      </c>
      <c r="F21" s="131">
        <v>3.5649999999999999</v>
      </c>
      <c r="G21" s="131">
        <v>3300000</v>
      </c>
      <c r="H21" s="143">
        <v>3300</v>
      </c>
      <c r="I21" s="132">
        <v>27.207550000000001</v>
      </c>
      <c r="J21" s="132">
        <v>4.0219999999999999E-2</v>
      </c>
      <c r="K21" t="s">
        <v>5231</v>
      </c>
      <c r="L21" t="s">
        <v>1212</v>
      </c>
      <c r="M21" s="131">
        <v>1</v>
      </c>
      <c r="N21" s="131">
        <v>-11730180</v>
      </c>
      <c r="O21" s="143">
        <v>-11730.18</v>
      </c>
      <c r="P21" s="132">
        <v>-27.12818</v>
      </c>
      <c r="Q21" s="132">
        <v>-4.0099999999999997E-2</v>
      </c>
      <c r="R21" s="131">
        <v>288.98500000000001</v>
      </c>
      <c r="S21" t="s">
        <v>204</v>
      </c>
      <c r="T21" t="s">
        <v>204</v>
      </c>
      <c r="U21" t="s">
        <v>746</v>
      </c>
      <c r="V21" s="144" t="s">
        <v>314</v>
      </c>
      <c r="W21" s="145" t="s">
        <v>928</v>
      </c>
      <c r="X21" t="s">
        <v>5200</v>
      </c>
      <c r="Y21" t="s">
        <v>339</v>
      </c>
      <c r="Z21" t="s">
        <v>5194</v>
      </c>
      <c r="AA21" t="s">
        <v>5201</v>
      </c>
      <c r="AB21" s="144" t="s">
        <v>896</v>
      </c>
      <c r="AC21" t="s">
        <v>897</v>
      </c>
      <c r="AD21" s="146" t="s">
        <v>339</v>
      </c>
      <c r="AE21" s="147" t="s">
        <v>912</v>
      </c>
      <c r="AF21" t="s">
        <v>896</v>
      </c>
      <c r="AG21" s="145" t="s">
        <v>896</v>
      </c>
      <c r="AH21" s="145" t="s">
        <v>896</v>
      </c>
      <c r="AI21" s="131">
        <v>3.5649999999999999</v>
      </c>
      <c r="AJ21" s="131">
        <v>3.5550000000000002</v>
      </c>
      <c r="AK21" s="111" t="s">
        <v>339</v>
      </c>
      <c r="AL21" s="140" t="s">
        <v>5326</v>
      </c>
      <c r="AM21" s="145" t="s">
        <v>5329</v>
      </c>
      <c r="AN21" s="132">
        <v>6.6830000000000001E-2</v>
      </c>
      <c r="AO21" s="132">
        <v>1E-4</v>
      </c>
    </row>
    <row r="22" spans="1:41">
      <c r="A22" t="s">
        <v>1213</v>
      </c>
      <c r="B22" t="s">
        <v>1227</v>
      </c>
      <c r="C22" t="s">
        <v>1017</v>
      </c>
      <c r="D22" t="s">
        <v>5205</v>
      </c>
      <c r="E22" t="s">
        <v>1215</v>
      </c>
      <c r="F22" s="131">
        <v>3.7730000000000001</v>
      </c>
      <c r="G22" s="131">
        <v>-2250000</v>
      </c>
      <c r="H22" s="143">
        <v>-2250</v>
      </c>
      <c r="I22" s="132">
        <v>-19.632940000000001</v>
      </c>
      <c r="J22" s="132">
        <v>-2.9020000000000001E-2</v>
      </c>
      <c r="K22" t="s">
        <v>5205</v>
      </c>
      <c r="L22" t="s">
        <v>1212</v>
      </c>
      <c r="M22" s="131">
        <v>1</v>
      </c>
      <c r="N22" s="131">
        <v>-8460000</v>
      </c>
      <c r="O22" s="143">
        <v>-8460</v>
      </c>
      <c r="P22" s="132">
        <v>-19.565290000000001</v>
      </c>
      <c r="Q22" s="132">
        <v>-2.8920000000000001E-2</v>
      </c>
      <c r="R22" s="131">
        <v>255.499</v>
      </c>
      <c r="S22" t="s">
        <v>204</v>
      </c>
      <c r="T22" t="s">
        <v>204</v>
      </c>
      <c r="U22" t="s">
        <v>746</v>
      </c>
      <c r="V22" s="144" t="s">
        <v>314</v>
      </c>
      <c r="W22" s="145" t="s">
        <v>928</v>
      </c>
      <c r="X22" t="s">
        <v>5200</v>
      </c>
      <c r="Y22" t="s">
        <v>339</v>
      </c>
      <c r="Z22" t="s">
        <v>5206</v>
      </c>
      <c r="AA22" t="s">
        <v>5207</v>
      </c>
      <c r="AB22" s="144" t="s">
        <v>896</v>
      </c>
      <c r="AC22" t="s">
        <v>897</v>
      </c>
      <c r="AD22" s="146" t="s">
        <v>339</v>
      </c>
      <c r="AE22" s="147" t="s">
        <v>912</v>
      </c>
      <c r="AF22" t="s">
        <v>896</v>
      </c>
      <c r="AG22" s="145" t="s">
        <v>896</v>
      </c>
      <c r="AH22" s="145" t="s">
        <v>896</v>
      </c>
      <c r="AI22" s="131">
        <v>3.7730000000000001</v>
      </c>
      <c r="AJ22" s="131">
        <v>3.76</v>
      </c>
      <c r="AK22" s="111" t="s">
        <v>339</v>
      </c>
      <c r="AL22" s="140" t="s">
        <v>5326</v>
      </c>
      <c r="AM22" s="145" t="s">
        <v>5329</v>
      </c>
      <c r="AN22" s="132">
        <v>5.9089999999999997E-2</v>
      </c>
      <c r="AO22" s="132">
        <v>9.0000000000000006E-5</v>
      </c>
    </row>
    <row r="23" spans="1:41">
      <c r="A23" t="s">
        <v>1213</v>
      </c>
      <c r="B23" t="s">
        <v>1227</v>
      </c>
      <c r="C23" t="s">
        <v>1017</v>
      </c>
      <c r="D23" t="s">
        <v>5232</v>
      </c>
      <c r="E23" t="s">
        <v>1215</v>
      </c>
      <c r="F23" s="131">
        <v>3.726</v>
      </c>
      <c r="G23" s="131">
        <v>-2000000</v>
      </c>
      <c r="H23" s="143">
        <v>-2000</v>
      </c>
      <c r="I23" s="132">
        <v>-17.234110000000001</v>
      </c>
      <c r="J23" s="132">
        <v>-2.5479999999999999E-2</v>
      </c>
      <c r="K23" t="s">
        <v>5232</v>
      </c>
      <c r="L23" t="s">
        <v>1212</v>
      </c>
      <c r="M23" s="131">
        <v>1</v>
      </c>
      <c r="N23" s="131">
        <v>-7425200</v>
      </c>
      <c r="O23" s="143">
        <v>-7425.2</v>
      </c>
      <c r="P23" s="132">
        <v>-17.172129999999999</v>
      </c>
      <c r="Q23" s="132">
        <v>-2.538E-2</v>
      </c>
      <c r="R23" s="131">
        <v>132.453</v>
      </c>
      <c r="S23" t="s">
        <v>204</v>
      </c>
      <c r="T23" t="s">
        <v>204</v>
      </c>
      <c r="U23" t="s">
        <v>746</v>
      </c>
      <c r="V23" s="144" t="s">
        <v>314</v>
      </c>
      <c r="W23" s="145" t="s">
        <v>928</v>
      </c>
      <c r="X23" t="s">
        <v>5200</v>
      </c>
      <c r="Y23" t="s">
        <v>339</v>
      </c>
      <c r="Z23" t="s">
        <v>5233</v>
      </c>
      <c r="AA23" t="s">
        <v>5207</v>
      </c>
      <c r="AB23" s="144" t="s">
        <v>896</v>
      </c>
      <c r="AC23" t="s">
        <v>897</v>
      </c>
      <c r="AD23" s="146" t="s">
        <v>339</v>
      </c>
      <c r="AE23" s="147" t="s">
        <v>912</v>
      </c>
      <c r="AF23" t="s">
        <v>896</v>
      </c>
      <c r="AG23" s="145" t="s">
        <v>896</v>
      </c>
      <c r="AH23" s="145" t="s">
        <v>896</v>
      </c>
      <c r="AI23" s="131">
        <v>3.726</v>
      </c>
      <c r="AJ23" s="131">
        <v>3.7130000000000001</v>
      </c>
      <c r="AK23" s="111" t="s">
        <v>339</v>
      </c>
      <c r="AL23" s="140" t="s">
        <v>5326</v>
      </c>
      <c r="AM23" s="145" t="s">
        <v>5329</v>
      </c>
      <c r="AN23" s="132">
        <v>3.0630000000000001E-2</v>
      </c>
      <c r="AO23" s="132">
        <v>5.0000000000000002E-5</v>
      </c>
    </row>
    <row r="24" spans="1:41">
      <c r="A24" t="s">
        <v>1213</v>
      </c>
      <c r="B24" t="s">
        <v>1227</v>
      </c>
      <c r="C24" t="s">
        <v>1017</v>
      </c>
      <c r="D24" t="s">
        <v>5234</v>
      </c>
      <c r="E24" t="s">
        <v>1215</v>
      </c>
      <c r="F24" s="131">
        <v>3.6030000000000002</v>
      </c>
      <c r="G24" s="131">
        <v>1585000</v>
      </c>
      <c r="H24" s="143">
        <v>1585</v>
      </c>
      <c r="I24" s="132">
        <v>13.20716</v>
      </c>
      <c r="J24" s="132">
        <v>1.9519999999999999E-2</v>
      </c>
      <c r="K24" t="s">
        <v>5234</v>
      </c>
      <c r="L24" t="s">
        <v>1212</v>
      </c>
      <c r="M24" s="131">
        <v>1</v>
      </c>
      <c r="N24" s="131">
        <v>-5699977</v>
      </c>
      <c r="O24" s="143">
        <v>-5699.9769999999999</v>
      </c>
      <c r="P24" s="132">
        <v>-13.18224</v>
      </c>
      <c r="Q24" s="132">
        <v>-1.949E-2</v>
      </c>
      <c r="R24" s="131">
        <v>73.177000000000007</v>
      </c>
      <c r="S24" t="s">
        <v>204</v>
      </c>
      <c r="T24" t="s">
        <v>204</v>
      </c>
      <c r="U24" t="s">
        <v>746</v>
      </c>
      <c r="V24" s="144" t="s">
        <v>314</v>
      </c>
      <c r="W24" s="145" t="s">
        <v>928</v>
      </c>
      <c r="X24" t="s">
        <v>5200</v>
      </c>
      <c r="Y24" t="s">
        <v>339</v>
      </c>
      <c r="Z24" t="s">
        <v>4923</v>
      </c>
      <c r="AA24" t="s">
        <v>5201</v>
      </c>
      <c r="AB24" s="144" t="s">
        <v>896</v>
      </c>
      <c r="AC24" t="s">
        <v>897</v>
      </c>
      <c r="AD24" s="146" t="s">
        <v>339</v>
      </c>
      <c r="AE24" s="147" t="s">
        <v>912</v>
      </c>
      <c r="AF24" t="s">
        <v>896</v>
      </c>
      <c r="AG24" s="145" t="s">
        <v>896</v>
      </c>
      <c r="AH24" s="145" t="s">
        <v>896</v>
      </c>
      <c r="AI24" s="131">
        <v>3.6030000000000002</v>
      </c>
      <c r="AJ24" s="131">
        <v>3.5960000000000001</v>
      </c>
      <c r="AK24" s="111" t="s">
        <v>339</v>
      </c>
      <c r="AL24" s="140" t="s">
        <v>5326</v>
      </c>
      <c r="AM24" s="145" t="s">
        <v>5329</v>
      </c>
      <c r="AN24" s="132">
        <v>1.6920000000000001E-2</v>
      </c>
      <c r="AO24" s="132">
        <v>3.0000000000000001E-5</v>
      </c>
    </row>
    <row r="25" spans="1:41">
      <c r="A25" t="s">
        <v>1213</v>
      </c>
      <c r="B25" t="s">
        <v>1227</v>
      </c>
      <c r="C25" t="s">
        <v>1017</v>
      </c>
      <c r="D25" t="s">
        <v>5235</v>
      </c>
      <c r="E25" t="s">
        <v>1215</v>
      </c>
      <c r="F25" s="131">
        <v>3.6030000000000002</v>
      </c>
      <c r="G25" s="131">
        <v>1585000</v>
      </c>
      <c r="H25" s="143">
        <v>1585</v>
      </c>
      <c r="I25" s="132">
        <v>13.20716</v>
      </c>
      <c r="J25" s="132">
        <v>1.9519999999999999E-2</v>
      </c>
      <c r="K25" t="s">
        <v>5235</v>
      </c>
      <c r="L25" t="s">
        <v>1212</v>
      </c>
      <c r="M25" s="131">
        <v>1</v>
      </c>
      <c r="N25" s="131">
        <v>-5707902</v>
      </c>
      <c r="O25" s="143">
        <v>-5707.902</v>
      </c>
      <c r="P25" s="132">
        <v>-13.200570000000001</v>
      </c>
      <c r="Q25" s="132">
        <v>-1.951E-2</v>
      </c>
      <c r="R25" s="131">
        <v>65.289000000000001</v>
      </c>
      <c r="S25" t="s">
        <v>204</v>
      </c>
      <c r="T25" t="s">
        <v>204</v>
      </c>
      <c r="U25" t="s">
        <v>746</v>
      </c>
      <c r="V25" s="144" t="s">
        <v>314</v>
      </c>
      <c r="W25" s="145" t="s">
        <v>928</v>
      </c>
      <c r="X25" t="s">
        <v>5200</v>
      </c>
      <c r="Y25" t="s">
        <v>339</v>
      </c>
      <c r="Z25" t="s">
        <v>4923</v>
      </c>
      <c r="AA25" t="s">
        <v>5201</v>
      </c>
      <c r="AB25" s="144" t="s">
        <v>896</v>
      </c>
      <c r="AC25" t="s">
        <v>897</v>
      </c>
      <c r="AD25" s="146" t="s">
        <v>339</v>
      </c>
      <c r="AE25" s="147" t="s">
        <v>912</v>
      </c>
      <c r="AF25" t="s">
        <v>896</v>
      </c>
      <c r="AG25" s="145" t="s">
        <v>896</v>
      </c>
      <c r="AH25" s="145" t="s">
        <v>896</v>
      </c>
      <c r="AI25" s="131">
        <v>3.6030000000000002</v>
      </c>
      <c r="AJ25" s="131">
        <v>3.601</v>
      </c>
      <c r="AK25" s="111" t="s">
        <v>339</v>
      </c>
      <c r="AL25" s="140" t="s">
        <v>5326</v>
      </c>
      <c r="AM25" s="145" t="s">
        <v>5329</v>
      </c>
      <c r="AN25" s="132">
        <v>1.5100000000000001E-2</v>
      </c>
      <c r="AO25" s="132">
        <v>2.0000000000000002E-5</v>
      </c>
    </row>
    <row r="26" spans="1:41">
      <c r="A26" t="s">
        <v>1213</v>
      </c>
      <c r="B26" t="s">
        <v>1227</v>
      </c>
      <c r="C26" t="s">
        <v>1017</v>
      </c>
      <c r="D26" t="s">
        <v>5236</v>
      </c>
      <c r="E26" t="s">
        <v>1215</v>
      </c>
      <c r="F26" s="131">
        <v>3.6629999999999998</v>
      </c>
      <c r="G26" s="131">
        <v>-3500000</v>
      </c>
      <c r="H26" s="143">
        <v>-3500</v>
      </c>
      <c r="I26" s="132">
        <v>-29.649750000000001</v>
      </c>
      <c r="J26" s="132">
        <v>-4.3830000000000001E-2</v>
      </c>
      <c r="K26" t="s">
        <v>5236</v>
      </c>
      <c r="L26" t="s">
        <v>1212</v>
      </c>
      <c r="M26" s="131">
        <v>1</v>
      </c>
      <c r="N26" s="131">
        <v>-12792500</v>
      </c>
      <c r="O26" s="143">
        <v>-12792.5</v>
      </c>
      <c r="P26" s="132">
        <v>-29.584990000000001</v>
      </c>
      <c r="Q26" s="132">
        <v>-4.3729999999999998E-2</v>
      </c>
      <c r="R26" s="131">
        <v>49.213000000000001</v>
      </c>
      <c r="S26" t="s">
        <v>204</v>
      </c>
      <c r="T26" t="s">
        <v>204</v>
      </c>
      <c r="U26" t="s">
        <v>746</v>
      </c>
      <c r="V26" s="144" t="s">
        <v>314</v>
      </c>
      <c r="W26" s="145" t="s">
        <v>928</v>
      </c>
      <c r="X26" t="s">
        <v>5200</v>
      </c>
      <c r="Y26" t="s">
        <v>339</v>
      </c>
      <c r="Z26" t="s">
        <v>5237</v>
      </c>
      <c r="AA26" t="s">
        <v>1290</v>
      </c>
      <c r="AB26" s="144" t="s">
        <v>896</v>
      </c>
      <c r="AC26" t="s">
        <v>897</v>
      </c>
      <c r="AD26" s="146" t="s">
        <v>339</v>
      </c>
      <c r="AE26" s="147" t="s">
        <v>912</v>
      </c>
      <c r="AF26" t="s">
        <v>896</v>
      </c>
      <c r="AG26" s="145" t="s">
        <v>896</v>
      </c>
      <c r="AH26" s="145" t="s">
        <v>896</v>
      </c>
      <c r="AI26" s="131">
        <v>3.6629999999999998</v>
      </c>
      <c r="AJ26" s="131">
        <v>3.6549999999999998</v>
      </c>
      <c r="AK26" s="111" t="s">
        <v>339</v>
      </c>
      <c r="AL26" s="140" t="s">
        <v>5326</v>
      </c>
      <c r="AM26" s="145" t="s">
        <v>5329</v>
      </c>
      <c r="AN26" s="132">
        <v>1.1379999999999999E-2</v>
      </c>
      <c r="AO26" s="132">
        <v>2.0000000000000002E-5</v>
      </c>
    </row>
    <row r="27" spans="1:41">
      <c r="A27" t="s">
        <v>1213</v>
      </c>
      <c r="B27" t="s">
        <v>1227</v>
      </c>
      <c r="C27" t="s">
        <v>1017</v>
      </c>
      <c r="D27" t="s">
        <v>5218</v>
      </c>
      <c r="E27" t="s">
        <v>1215</v>
      </c>
      <c r="F27" s="131">
        <v>3.6429999999999998</v>
      </c>
      <c r="G27" s="131">
        <v>3400000</v>
      </c>
      <c r="H27" s="143">
        <v>3400</v>
      </c>
      <c r="I27" s="132">
        <v>28.645350000000001</v>
      </c>
      <c r="J27" s="132">
        <v>4.2340000000000003E-2</v>
      </c>
      <c r="K27" t="s">
        <v>5218</v>
      </c>
      <c r="L27" t="s">
        <v>1212</v>
      </c>
      <c r="M27" s="131">
        <v>1</v>
      </c>
      <c r="N27" s="131">
        <v>-12373620</v>
      </c>
      <c r="O27" s="143">
        <v>-12373.62</v>
      </c>
      <c r="P27" s="132">
        <v>-28.61626</v>
      </c>
      <c r="Q27" s="132">
        <v>-4.2299999999999997E-2</v>
      </c>
      <c r="R27" s="131">
        <v>23.675000000000001</v>
      </c>
      <c r="S27" t="s">
        <v>204</v>
      </c>
      <c r="T27" t="s">
        <v>204</v>
      </c>
      <c r="U27" t="s">
        <v>746</v>
      </c>
      <c r="V27" s="144" t="s">
        <v>314</v>
      </c>
      <c r="W27" s="145" t="s">
        <v>928</v>
      </c>
      <c r="X27" t="s">
        <v>5200</v>
      </c>
      <c r="Y27" t="s">
        <v>339</v>
      </c>
      <c r="Z27" t="s">
        <v>5020</v>
      </c>
      <c r="AA27" t="s">
        <v>5207</v>
      </c>
      <c r="AB27" s="144" t="s">
        <v>896</v>
      </c>
      <c r="AC27" t="s">
        <v>897</v>
      </c>
      <c r="AD27" s="146" t="s">
        <v>339</v>
      </c>
      <c r="AE27" s="147" t="s">
        <v>912</v>
      </c>
      <c r="AF27" t="s">
        <v>896</v>
      </c>
      <c r="AG27" s="145" t="s">
        <v>896</v>
      </c>
      <c r="AH27" s="145" t="s">
        <v>896</v>
      </c>
      <c r="AI27" s="131">
        <v>3.6429999999999998</v>
      </c>
      <c r="AJ27" s="131">
        <v>3.6389999999999998</v>
      </c>
      <c r="AK27" s="111" t="s">
        <v>339</v>
      </c>
      <c r="AL27" s="140" t="s">
        <v>5326</v>
      </c>
      <c r="AM27" s="145" t="s">
        <v>5329</v>
      </c>
      <c r="AN27" s="132">
        <v>5.4799999999999996E-3</v>
      </c>
      <c r="AO27" s="132">
        <v>1.0000000000000001E-5</v>
      </c>
    </row>
    <row r="28" spans="1:41">
      <c r="A28" t="s">
        <v>1213</v>
      </c>
      <c r="B28" t="s">
        <v>1227</v>
      </c>
      <c r="C28" t="s">
        <v>1017</v>
      </c>
      <c r="D28" t="s">
        <v>5238</v>
      </c>
      <c r="E28" t="s">
        <v>1215</v>
      </c>
      <c r="F28" s="131">
        <v>3.6030000000000002</v>
      </c>
      <c r="G28" s="131">
        <v>-3000000</v>
      </c>
      <c r="H28" s="143">
        <v>-3000</v>
      </c>
      <c r="I28" s="132">
        <v>-24.997789999999998</v>
      </c>
      <c r="J28" s="132">
        <v>-3.6949999999999997E-2</v>
      </c>
      <c r="K28" t="s">
        <v>5238</v>
      </c>
      <c r="L28" t="s">
        <v>1212</v>
      </c>
      <c r="M28" s="131">
        <v>1</v>
      </c>
      <c r="N28" s="131">
        <v>-10830000</v>
      </c>
      <c r="O28" s="143">
        <v>-10830</v>
      </c>
      <c r="P28" s="132">
        <v>-25.04635</v>
      </c>
      <c r="Q28" s="132">
        <v>-3.7019999999999997E-2</v>
      </c>
      <c r="R28" s="131">
        <v>-108.657</v>
      </c>
      <c r="S28" t="s">
        <v>204</v>
      </c>
      <c r="T28" t="s">
        <v>204</v>
      </c>
      <c r="U28" t="s">
        <v>746</v>
      </c>
      <c r="V28" s="144" t="s">
        <v>314</v>
      </c>
      <c r="W28" s="145" t="s">
        <v>928</v>
      </c>
      <c r="X28" t="s">
        <v>5200</v>
      </c>
      <c r="Y28" t="s">
        <v>339</v>
      </c>
      <c r="Z28" t="s">
        <v>5220</v>
      </c>
      <c r="AA28" t="s">
        <v>5207</v>
      </c>
      <c r="AB28" s="144" t="s">
        <v>896</v>
      </c>
      <c r="AC28" t="s">
        <v>897</v>
      </c>
      <c r="AD28" s="146" t="s">
        <v>339</v>
      </c>
      <c r="AE28" s="147" t="s">
        <v>912</v>
      </c>
      <c r="AF28" t="s">
        <v>896</v>
      </c>
      <c r="AG28" s="145" t="s">
        <v>896</v>
      </c>
      <c r="AH28" s="145" t="s">
        <v>896</v>
      </c>
      <c r="AI28" s="131">
        <v>3.6030000000000002</v>
      </c>
      <c r="AJ28" s="131">
        <v>3.61</v>
      </c>
      <c r="AK28" s="111" t="s">
        <v>339</v>
      </c>
      <c r="AL28" s="140" t="s">
        <v>5326</v>
      </c>
      <c r="AM28" s="145" t="s">
        <v>5329</v>
      </c>
      <c r="AN28" s="132">
        <v>-2.513E-2</v>
      </c>
      <c r="AO28" s="132">
        <v>-4.0000000000000003E-5</v>
      </c>
    </row>
    <row r="29" spans="1:41">
      <c r="A29" t="s">
        <v>1213</v>
      </c>
      <c r="B29" t="s">
        <v>1227</v>
      </c>
      <c r="C29" t="s">
        <v>1017</v>
      </c>
      <c r="D29" t="s">
        <v>5224</v>
      </c>
      <c r="E29" t="s">
        <v>1215</v>
      </c>
      <c r="F29" s="131">
        <v>3.585</v>
      </c>
      <c r="G29" s="131">
        <v>-2500000</v>
      </c>
      <c r="H29" s="143">
        <v>-2500</v>
      </c>
      <c r="I29" s="132">
        <v>-20.727419999999999</v>
      </c>
      <c r="J29" s="132">
        <v>-3.0640000000000001E-2</v>
      </c>
      <c r="K29" t="s">
        <v>5224</v>
      </c>
      <c r="L29" t="s">
        <v>1212</v>
      </c>
      <c r="M29" s="131">
        <v>1</v>
      </c>
      <c r="N29" s="131">
        <v>-8960000</v>
      </c>
      <c r="O29" s="143">
        <v>-8960</v>
      </c>
      <c r="P29" s="132">
        <v>-20.721640000000001</v>
      </c>
      <c r="Q29" s="132">
        <v>-3.0630000000000001E-2</v>
      </c>
      <c r="R29" s="131">
        <v>-141.27000000000001</v>
      </c>
      <c r="S29" t="s">
        <v>204</v>
      </c>
      <c r="T29" t="s">
        <v>204</v>
      </c>
      <c r="U29" t="s">
        <v>746</v>
      </c>
      <c r="V29" s="144" t="s">
        <v>314</v>
      </c>
      <c r="W29" s="145" t="s">
        <v>928</v>
      </c>
      <c r="X29" t="s">
        <v>5200</v>
      </c>
      <c r="Y29" t="s">
        <v>339</v>
      </c>
      <c r="Z29" t="s">
        <v>5084</v>
      </c>
      <c r="AA29" t="s">
        <v>1290</v>
      </c>
      <c r="AB29" s="144" t="s">
        <v>896</v>
      </c>
      <c r="AC29" t="s">
        <v>897</v>
      </c>
      <c r="AD29" s="146" t="s">
        <v>339</v>
      </c>
      <c r="AE29" s="147" t="s">
        <v>912</v>
      </c>
      <c r="AF29" t="s">
        <v>896</v>
      </c>
      <c r="AG29" s="145" t="s">
        <v>896</v>
      </c>
      <c r="AH29" s="145" t="s">
        <v>896</v>
      </c>
      <c r="AI29" s="131">
        <v>3.585</v>
      </c>
      <c r="AJ29" s="131">
        <v>3.5840000000000001</v>
      </c>
      <c r="AK29" s="111" t="s">
        <v>339</v>
      </c>
      <c r="AL29" s="140" t="s">
        <v>5326</v>
      </c>
      <c r="AM29" s="145" t="s">
        <v>5329</v>
      </c>
      <c r="AN29" s="132">
        <v>-3.2669999999999998E-2</v>
      </c>
      <c r="AO29" s="132">
        <v>-5.0000000000000002E-5</v>
      </c>
    </row>
    <row r="30" spans="1:41">
      <c r="A30" t="s">
        <v>1213</v>
      </c>
      <c r="B30" t="s">
        <v>1227</v>
      </c>
      <c r="C30" t="s">
        <v>1017</v>
      </c>
      <c r="D30" t="s">
        <v>5239</v>
      </c>
      <c r="E30" t="s">
        <v>1216</v>
      </c>
      <c r="F30" s="131">
        <v>4.1429999999999998</v>
      </c>
      <c r="G30" s="131">
        <v>590000</v>
      </c>
      <c r="H30" s="143">
        <v>590</v>
      </c>
      <c r="I30" s="132">
        <v>5.6529199999999999</v>
      </c>
      <c r="J30" s="132">
        <v>8.3599999999999994E-3</v>
      </c>
      <c r="K30" t="s">
        <v>5239</v>
      </c>
      <c r="L30" t="s">
        <v>1212</v>
      </c>
      <c r="M30" s="131">
        <v>1</v>
      </c>
      <c r="N30" s="131">
        <v>-2453869</v>
      </c>
      <c r="O30" s="143">
        <v>-2453.8690000000001</v>
      </c>
      <c r="P30" s="132">
        <v>-5.67502</v>
      </c>
      <c r="Q30" s="132">
        <v>-8.3899999999999999E-3</v>
      </c>
      <c r="R30" s="131">
        <v>-212.97200000000001</v>
      </c>
      <c r="S30" t="s">
        <v>204</v>
      </c>
      <c r="T30" t="s">
        <v>204</v>
      </c>
      <c r="U30" t="s">
        <v>746</v>
      </c>
      <c r="V30" s="144" t="s">
        <v>314</v>
      </c>
      <c r="W30" s="145" t="s">
        <v>928</v>
      </c>
      <c r="X30" t="s">
        <v>5215</v>
      </c>
      <c r="Y30" t="s">
        <v>339</v>
      </c>
      <c r="Z30" t="s">
        <v>5026</v>
      </c>
      <c r="AA30" t="s">
        <v>5217</v>
      </c>
      <c r="AB30" s="144" t="s">
        <v>896</v>
      </c>
      <c r="AC30" t="s">
        <v>897</v>
      </c>
      <c r="AD30" s="146" t="s">
        <v>339</v>
      </c>
      <c r="AE30" s="147" t="s">
        <v>912</v>
      </c>
      <c r="AF30" t="s">
        <v>896</v>
      </c>
      <c r="AG30" s="145" t="s">
        <v>896</v>
      </c>
      <c r="AH30" s="145" t="s">
        <v>896</v>
      </c>
      <c r="AI30" s="131">
        <v>4.1429999999999998</v>
      </c>
      <c r="AJ30" s="131">
        <v>4.1589999999999998</v>
      </c>
      <c r="AK30" s="111" t="s">
        <v>339</v>
      </c>
      <c r="AL30" s="140" t="s">
        <v>5326</v>
      </c>
      <c r="AM30" s="145" t="s">
        <v>5329</v>
      </c>
      <c r="AN30" s="132">
        <v>-4.9250000000000002E-2</v>
      </c>
      <c r="AO30" s="132">
        <v>-6.9999999999999994E-5</v>
      </c>
    </row>
    <row r="31" spans="1:41">
      <c r="A31" t="s">
        <v>1213</v>
      </c>
      <c r="B31" t="s">
        <v>1227</v>
      </c>
      <c r="C31" t="s">
        <v>1017</v>
      </c>
      <c r="D31" t="s">
        <v>5221</v>
      </c>
      <c r="E31" t="s">
        <v>1215</v>
      </c>
      <c r="F31" s="131">
        <v>3.7490000000000001</v>
      </c>
      <c r="G31" s="131">
        <v>-3450000</v>
      </c>
      <c r="H31" s="143">
        <v>-3450</v>
      </c>
      <c r="I31" s="132">
        <v>-29.91235</v>
      </c>
      <c r="J31" s="132">
        <v>-4.4220000000000002E-2</v>
      </c>
      <c r="K31" t="s">
        <v>5221</v>
      </c>
      <c r="L31" t="s">
        <v>1225</v>
      </c>
      <c r="M31" s="131">
        <v>2.4E-2</v>
      </c>
      <c r="N31" s="131">
        <v>-525090000</v>
      </c>
      <c r="O31" s="143">
        <v>-525090</v>
      </c>
      <c r="P31" s="132">
        <v>-29.561319999999998</v>
      </c>
      <c r="Q31" s="132">
        <v>-4.3700000000000003E-2</v>
      </c>
      <c r="R31" s="131">
        <v>-292.113</v>
      </c>
      <c r="S31" t="s">
        <v>204</v>
      </c>
      <c r="T31" t="s">
        <v>204</v>
      </c>
      <c r="U31" t="s">
        <v>746</v>
      </c>
      <c r="V31" s="144" t="s">
        <v>314</v>
      </c>
      <c r="W31" t="s">
        <v>929</v>
      </c>
      <c r="X31" t="s">
        <v>5222</v>
      </c>
      <c r="Y31" t="s">
        <v>339</v>
      </c>
      <c r="Z31" t="s">
        <v>5213</v>
      </c>
      <c r="AA31" t="s">
        <v>5223</v>
      </c>
      <c r="AB31" s="144" t="s">
        <v>896</v>
      </c>
      <c r="AC31" t="s">
        <v>897</v>
      </c>
      <c r="AD31" s="146" t="s">
        <v>339</v>
      </c>
      <c r="AE31" s="147" t="s">
        <v>912</v>
      </c>
      <c r="AF31" t="s">
        <v>896</v>
      </c>
      <c r="AG31" s="145" t="s">
        <v>896</v>
      </c>
      <c r="AH31" s="145" t="s">
        <v>896</v>
      </c>
      <c r="AI31" s="131">
        <v>3.7490000000000001</v>
      </c>
      <c r="AJ31" s="131">
        <v>152.19999999999999</v>
      </c>
      <c r="AK31" s="111" t="s">
        <v>339</v>
      </c>
      <c r="AL31" s="140" t="s">
        <v>5326</v>
      </c>
      <c r="AM31" s="145" t="s">
        <v>5329</v>
      </c>
      <c r="AN31" s="132">
        <v>-6.7559999999999995E-2</v>
      </c>
      <c r="AO31" s="132">
        <v>-1E-4</v>
      </c>
    </row>
    <row r="32" spans="1:41">
      <c r="A32" t="s">
        <v>1213</v>
      </c>
      <c r="B32" t="s">
        <v>1227</v>
      </c>
      <c r="C32" t="s">
        <v>1017</v>
      </c>
      <c r="D32" t="s">
        <v>5226</v>
      </c>
      <c r="E32" t="s">
        <v>1216</v>
      </c>
      <c r="F32" s="131">
        <v>3.9510000000000001</v>
      </c>
      <c r="G32" s="131">
        <v>18050000</v>
      </c>
      <c r="H32" s="143">
        <v>18050</v>
      </c>
      <c r="I32" s="132">
        <v>164.91353000000001</v>
      </c>
      <c r="J32" s="132">
        <v>0.24378</v>
      </c>
      <c r="K32" t="s">
        <v>5226</v>
      </c>
      <c r="L32" t="s">
        <v>1215</v>
      </c>
      <c r="M32" s="131">
        <v>3.7429999999999999</v>
      </c>
      <c r="N32" s="131">
        <v>-19146718</v>
      </c>
      <c r="O32" s="143">
        <v>-19146.718000000001</v>
      </c>
      <c r="P32" s="132">
        <v>-165.74109000000001</v>
      </c>
      <c r="Q32" s="132">
        <v>-0.245</v>
      </c>
      <c r="R32" s="131">
        <v>-1139.982</v>
      </c>
      <c r="S32" t="s">
        <v>204</v>
      </c>
      <c r="T32" t="s">
        <v>204</v>
      </c>
      <c r="U32" t="s">
        <v>746</v>
      </c>
      <c r="V32" s="144" t="s">
        <v>314</v>
      </c>
      <c r="W32" t="s">
        <v>929</v>
      </c>
      <c r="X32" t="s">
        <v>5227</v>
      </c>
      <c r="Y32" t="s">
        <v>339</v>
      </c>
      <c r="Z32" t="s">
        <v>5103</v>
      </c>
      <c r="AA32" t="s">
        <v>5228</v>
      </c>
      <c r="AB32" s="144" t="s">
        <v>896</v>
      </c>
      <c r="AC32" t="s">
        <v>897</v>
      </c>
      <c r="AD32" s="146" t="s">
        <v>339</v>
      </c>
      <c r="AE32" s="147" t="s">
        <v>912</v>
      </c>
      <c r="AF32" t="s">
        <v>896</v>
      </c>
      <c r="AG32" s="145" t="s">
        <v>896</v>
      </c>
      <c r="AH32" s="145" t="s">
        <v>896</v>
      </c>
      <c r="AI32" s="131">
        <v>3.9510000000000001</v>
      </c>
      <c r="AJ32" s="131">
        <v>1.0609999999999999</v>
      </c>
      <c r="AK32" s="111" t="s">
        <v>339</v>
      </c>
      <c r="AL32" s="140" t="s">
        <v>5326</v>
      </c>
      <c r="AM32" s="145" t="s">
        <v>5329</v>
      </c>
      <c r="AN32" s="132">
        <v>-0.26363999999999999</v>
      </c>
      <c r="AO32" s="132">
        <v>-3.8999999999999999E-4</v>
      </c>
    </row>
    <row r="33" spans="1:41">
      <c r="A33" t="s">
        <v>1213</v>
      </c>
      <c r="B33" t="s">
        <v>1230</v>
      </c>
      <c r="C33" t="s">
        <v>1017</v>
      </c>
      <c r="D33" t="s">
        <v>5240</v>
      </c>
      <c r="E33" t="s">
        <v>1215</v>
      </c>
      <c r="F33" s="131">
        <v>3.7480000000000002</v>
      </c>
      <c r="G33" s="131">
        <v>-38522000</v>
      </c>
      <c r="H33" s="143">
        <v>-38522</v>
      </c>
      <c r="I33" s="132">
        <v>-258.80900000000003</v>
      </c>
      <c r="J33" s="132">
        <v>-3.55348</v>
      </c>
      <c r="K33" t="s">
        <v>5240</v>
      </c>
      <c r="L33" t="s">
        <v>1212</v>
      </c>
      <c r="M33" s="131">
        <v>1</v>
      </c>
      <c r="N33" s="131">
        <v>-143995236</v>
      </c>
      <c r="O33" s="143">
        <v>-143995.236</v>
      </c>
      <c r="P33" s="132">
        <v>-258.11847999999998</v>
      </c>
      <c r="Q33" s="132">
        <v>-3.544</v>
      </c>
      <c r="R33" s="131">
        <v>3606.6750000000002</v>
      </c>
      <c r="S33" t="s">
        <v>204</v>
      </c>
      <c r="T33" t="s">
        <v>204</v>
      </c>
      <c r="U33" t="s">
        <v>746</v>
      </c>
      <c r="V33" s="144" t="s">
        <v>314</v>
      </c>
      <c r="W33" s="145" t="s">
        <v>928</v>
      </c>
      <c r="X33" t="s">
        <v>5200</v>
      </c>
      <c r="Y33" t="s">
        <v>339</v>
      </c>
      <c r="Z33" t="s">
        <v>5241</v>
      </c>
      <c r="AA33" t="s">
        <v>5242</v>
      </c>
      <c r="AB33" s="144" t="s">
        <v>896</v>
      </c>
      <c r="AC33" t="s">
        <v>897</v>
      </c>
      <c r="AD33" s="146" t="s">
        <v>339</v>
      </c>
      <c r="AE33" s="147" t="s">
        <v>912</v>
      </c>
      <c r="AF33" t="s">
        <v>896</v>
      </c>
      <c r="AG33" s="145" t="s">
        <v>896</v>
      </c>
      <c r="AH33" s="145" t="s">
        <v>896</v>
      </c>
      <c r="AI33" s="131">
        <v>3.7480000000000002</v>
      </c>
      <c r="AJ33" s="131">
        <v>3.738</v>
      </c>
      <c r="AK33" s="111" t="s">
        <v>339</v>
      </c>
      <c r="AL33" s="140" t="s">
        <v>5326</v>
      </c>
      <c r="AM33" s="145" t="s">
        <v>5329</v>
      </c>
      <c r="AN33" s="132">
        <v>0.64651000000000003</v>
      </c>
      <c r="AO33" s="132">
        <v>8.8800000000000007E-3</v>
      </c>
    </row>
    <row r="34" spans="1:41">
      <c r="A34" t="s">
        <v>1213</v>
      </c>
      <c r="B34" t="s">
        <v>1230</v>
      </c>
      <c r="C34" t="s">
        <v>1017</v>
      </c>
      <c r="D34" t="s">
        <v>5243</v>
      </c>
      <c r="E34" t="s">
        <v>1216</v>
      </c>
      <c r="F34" s="131">
        <v>4.0839999999999996</v>
      </c>
      <c r="G34" s="131">
        <v>-6765000</v>
      </c>
      <c r="H34" s="143">
        <v>-6765</v>
      </c>
      <c r="I34" s="132">
        <v>-49.523789999999998</v>
      </c>
      <c r="J34" s="132">
        <v>-0.67996999999999996</v>
      </c>
      <c r="K34" t="s">
        <v>5243</v>
      </c>
      <c r="L34" t="s">
        <v>1212</v>
      </c>
      <c r="M34" s="131">
        <v>1</v>
      </c>
      <c r="N34" s="131">
        <v>-27637054.5</v>
      </c>
      <c r="O34" s="143">
        <v>-27637.054499999998</v>
      </c>
      <c r="P34" s="132">
        <v>-49.540770000000002</v>
      </c>
      <c r="Q34" s="132">
        <v>-0.68020000000000003</v>
      </c>
      <c r="R34" s="131">
        <v>1932.739</v>
      </c>
      <c r="S34" t="s">
        <v>204</v>
      </c>
      <c r="T34" t="s">
        <v>204</v>
      </c>
      <c r="U34" t="s">
        <v>746</v>
      </c>
      <c r="V34" s="144" t="s">
        <v>314</v>
      </c>
      <c r="W34" s="145" t="s">
        <v>928</v>
      </c>
      <c r="X34" t="s">
        <v>5215</v>
      </c>
      <c r="Y34" t="s">
        <v>339</v>
      </c>
      <c r="Z34" t="s">
        <v>5241</v>
      </c>
      <c r="AA34" t="s">
        <v>5242</v>
      </c>
      <c r="AB34" s="144" t="s">
        <v>896</v>
      </c>
      <c r="AC34" t="s">
        <v>897</v>
      </c>
      <c r="AD34" s="146" t="s">
        <v>339</v>
      </c>
      <c r="AE34" s="147" t="s">
        <v>912</v>
      </c>
      <c r="AF34" t="s">
        <v>896</v>
      </c>
      <c r="AG34" s="145" t="s">
        <v>896</v>
      </c>
      <c r="AH34" s="145" t="s">
        <v>896</v>
      </c>
      <c r="AI34" s="131">
        <v>4.0839999999999996</v>
      </c>
      <c r="AJ34" s="131">
        <v>4.085</v>
      </c>
      <c r="AK34" s="111" t="s">
        <v>339</v>
      </c>
      <c r="AL34" s="140" t="s">
        <v>5326</v>
      </c>
      <c r="AM34" s="145" t="s">
        <v>5329</v>
      </c>
      <c r="AN34" s="132">
        <v>0.34644999999999998</v>
      </c>
      <c r="AO34" s="132">
        <v>4.7600000000000003E-3</v>
      </c>
    </row>
    <row r="35" spans="1:41">
      <c r="A35" t="s">
        <v>1213</v>
      </c>
      <c r="B35" t="s">
        <v>1230</v>
      </c>
      <c r="C35" t="s">
        <v>1017</v>
      </c>
      <c r="D35" t="s">
        <v>5244</v>
      </c>
      <c r="E35" t="s">
        <v>1215</v>
      </c>
      <c r="F35" s="131">
        <v>3.7410000000000001</v>
      </c>
      <c r="G35" s="131">
        <v>-1020000</v>
      </c>
      <c r="H35" s="143">
        <v>-1020</v>
      </c>
      <c r="I35" s="132">
        <v>-6.8400400000000001</v>
      </c>
      <c r="J35" s="132">
        <v>-9.3909999999999993E-2</v>
      </c>
      <c r="K35" t="s">
        <v>5244</v>
      </c>
      <c r="L35" t="s">
        <v>1212</v>
      </c>
      <c r="M35" s="131">
        <v>1</v>
      </c>
      <c r="N35" s="131">
        <v>-3800724</v>
      </c>
      <c r="O35" s="143">
        <v>-3800.7240000000002</v>
      </c>
      <c r="P35" s="132">
        <v>-6.8129799999999996</v>
      </c>
      <c r="Q35" s="132">
        <v>-9.3539999999999998E-2</v>
      </c>
      <c r="R35" s="131">
        <v>83.504000000000005</v>
      </c>
      <c r="S35" t="s">
        <v>204</v>
      </c>
      <c r="T35" t="s">
        <v>204</v>
      </c>
      <c r="U35" t="s">
        <v>746</v>
      </c>
      <c r="V35" s="144" t="s">
        <v>314</v>
      </c>
      <c r="W35" s="145" t="s">
        <v>928</v>
      </c>
      <c r="X35" t="s">
        <v>5200</v>
      </c>
      <c r="Y35" t="s">
        <v>339</v>
      </c>
      <c r="Z35" t="s">
        <v>5245</v>
      </c>
      <c r="AA35" t="s">
        <v>5242</v>
      </c>
      <c r="AB35" s="144" t="s">
        <v>896</v>
      </c>
      <c r="AC35" t="s">
        <v>897</v>
      </c>
      <c r="AD35" s="146" t="s">
        <v>339</v>
      </c>
      <c r="AE35" s="147" t="s">
        <v>912</v>
      </c>
      <c r="AF35" t="s">
        <v>896</v>
      </c>
      <c r="AG35" s="145" t="s">
        <v>896</v>
      </c>
      <c r="AH35" s="145" t="s">
        <v>896</v>
      </c>
      <c r="AI35" s="131">
        <v>3.7410000000000001</v>
      </c>
      <c r="AJ35" s="131">
        <v>3.726</v>
      </c>
      <c r="AK35" s="111" t="s">
        <v>339</v>
      </c>
      <c r="AL35" s="140" t="s">
        <v>5326</v>
      </c>
      <c r="AM35" s="145" t="s">
        <v>5329</v>
      </c>
      <c r="AN35" s="132">
        <v>1.4970000000000001E-2</v>
      </c>
      <c r="AO35" s="132">
        <v>2.1000000000000001E-4</v>
      </c>
    </row>
    <row r="36" spans="1:41">
      <c r="A36" t="s">
        <v>1213</v>
      </c>
      <c r="B36" t="s">
        <v>1230</v>
      </c>
      <c r="C36" t="s">
        <v>1017</v>
      </c>
      <c r="D36" t="s">
        <v>5246</v>
      </c>
      <c r="E36" t="s">
        <v>1215</v>
      </c>
      <c r="F36" s="131">
        <v>3.7389999999999999</v>
      </c>
      <c r="G36" s="131">
        <v>-1015000</v>
      </c>
      <c r="H36" s="143">
        <v>-1015</v>
      </c>
      <c r="I36" s="132">
        <v>-6.8028700000000004</v>
      </c>
      <c r="J36" s="132">
        <v>-9.3399999999999997E-2</v>
      </c>
      <c r="K36" t="s">
        <v>5246</v>
      </c>
      <c r="L36" t="s">
        <v>1212</v>
      </c>
      <c r="M36" s="131">
        <v>1</v>
      </c>
      <c r="N36" s="131">
        <v>-3777424</v>
      </c>
      <c r="O36" s="143">
        <v>-3777.424</v>
      </c>
      <c r="P36" s="132">
        <v>-6.7712199999999996</v>
      </c>
      <c r="Q36" s="132">
        <v>-9.2969999999999997E-2</v>
      </c>
      <c r="R36" s="131">
        <v>78.441999999999993</v>
      </c>
      <c r="S36" t="s">
        <v>204</v>
      </c>
      <c r="T36" t="s">
        <v>204</v>
      </c>
      <c r="U36" t="s">
        <v>746</v>
      </c>
      <c r="V36" s="144" t="s">
        <v>314</v>
      </c>
      <c r="W36" s="145" t="s">
        <v>928</v>
      </c>
      <c r="X36" t="s">
        <v>5200</v>
      </c>
      <c r="Y36" t="s">
        <v>339</v>
      </c>
      <c r="Z36" t="s">
        <v>5247</v>
      </c>
      <c r="AA36" t="s">
        <v>5242</v>
      </c>
      <c r="AB36" s="144" t="s">
        <v>896</v>
      </c>
      <c r="AC36" t="s">
        <v>897</v>
      </c>
      <c r="AD36" s="146" t="s">
        <v>339</v>
      </c>
      <c r="AE36" s="147" t="s">
        <v>912</v>
      </c>
      <c r="AF36" t="s">
        <v>896</v>
      </c>
      <c r="AG36" s="145" t="s">
        <v>896</v>
      </c>
      <c r="AH36" s="145" t="s">
        <v>896</v>
      </c>
      <c r="AI36" s="131">
        <v>3.7389999999999999</v>
      </c>
      <c r="AJ36" s="131">
        <v>3.722</v>
      </c>
      <c r="AK36" s="111" t="s">
        <v>339</v>
      </c>
      <c r="AL36" s="140" t="s">
        <v>5326</v>
      </c>
      <c r="AM36" s="145" t="s">
        <v>5329</v>
      </c>
      <c r="AN36" s="132">
        <v>1.406E-2</v>
      </c>
      <c r="AO36" s="132">
        <v>1.9000000000000001E-4</v>
      </c>
    </row>
    <row r="37" spans="1:41">
      <c r="A37" t="s">
        <v>1213</v>
      </c>
      <c r="B37" t="s">
        <v>1230</v>
      </c>
      <c r="C37" t="s">
        <v>1017</v>
      </c>
      <c r="D37" t="s">
        <v>5248</v>
      </c>
      <c r="E37" t="s">
        <v>1231</v>
      </c>
      <c r="F37" s="131">
        <v>4.8659999999999997</v>
      </c>
      <c r="G37" s="131">
        <v>-210000</v>
      </c>
      <c r="H37" s="143">
        <v>-210</v>
      </c>
      <c r="I37" s="132">
        <v>-1.8318099999999999</v>
      </c>
      <c r="J37" s="132">
        <v>-2.5149999999999999E-2</v>
      </c>
      <c r="K37" t="s">
        <v>5248</v>
      </c>
      <c r="L37" t="s">
        <v>1212</v>
      </c>
      <c r="M37" s="131">
        <v>1</v>
      </c>
      <c r="N37" s="131">
        <v>-1018500</v>
      </c>
      <c r="O37" s="143">
        <v>-1018.5</v>
      </c>
      <c r="P37" s="132">
        <v>-1.8257099999999999</v>
      </c>
      <c r="Q37" s="132">
        <v>-2.5069999999999999E-2</v>
      </c>
      <c r="R37" s="131">
        <v>58.746000000000002</v>
      </c>
      <c r="S37" t="s">
        <v>204</v>
      </c>
      <c r="T37" t="s">
        <v>204</v>
      </c>
      <c r="U37" t="s">
        <v>746</v>
      </c>
      <c r="V37" s="144" t="s">
        <v>314</v>
      </c>
      <c r="W37" s="145" t="s">
        <v>928</v>
      </c>
      <c r="X37" t="s">
        <v>5203</v>
      </c>
      <c r="Y37" t="s">
        <v>339</v>
      </c>
      <c r="Z37" t="s">
        <v>5241</v>
      </c>
      <c r="AA37" t="s">
        <v>5242</v>
      </c>
      <c r="AB37" s="144" t="s">
        <v>896</v>
      </c>
      <c r="AC37" t="s">
        <v>897</v>
      </c>
      <c r="AD37" s="146" t="s">
        <v>339</v>
      </c>
      <c r="AE37" s="147" t="s">
        <v>912</v>
      </c>
      <c r="AF37" t="s">
        <v>896</v>
      </c>
      <c r="AG37" s="145" t="s">
        <v>896</v>
      </c>
      <c r="AH37" s="145" t="s">
        <v>896</v>
      </c>
      <c r="AI37" s="131">
        <v>4.8659999999999997</v>
      </c>
      <c r="AJ37" s="131">
        <v>4.8499999999999996</v>
      </c>
      <c r="AK37" s="111" t="s">
        <v>339</v>
      </c>
      <c r="AL37" s="140" t="s">
        <v>5326</v>
      </c>
      <c r="AM37" s="145" t="s">
        <v>5329</v>
      </c>
      <c r="AN37" s="132">
        <v>1.0529999999999999E-2</v>
      </c>
      <c r="AO37" s="132">
        <v>1.3999999999999999E-4</v>
      </c>
    </row>
    <row r="38" spans="1:41">
      <c r="A38" t="s">
        <v>1213</v>
      </c>
      <c r="B38" t="s">
        <v>1230</v>
      </c>
      <c r="C38" t="s">
        <v>1017</v>
      </c>
      <c r="D38" t="s">
        <v>5249</v>
      </c>
      <c r="E38" t="s">
        <v>1215</v>
      </c>
      <c r="F38" s="131">
        <v>3.6539999999999999</v>
      </c>
      <c r="G38" s="131">
        <v>-1000000</v>
      </c>
      <c r="H38" s="143">
        <v>-1000</v>
      </c>
      <c r="I38" s="132">
        <v>-6.5499700000000001</v>
      </c>
      <c r="J38" s="132">
        <v>-8.9929999999999996E-2</v>
      </c>
      <c r="K38" t="s">
        <v>5249</v>
      </c>
      <c r="L38" t="s">
        <v>1212</v>
      </c>
      <c r="M38" s="131">
        <v>1</v>
      </c>
      <c r="N38" s="131">
        <v>-3650000</v>
      </c>
      <c r="O38" s="143">
        <v>-3650</v>
      </c>
      <c r="P38" s="132">
        <v>-6.5427999999999997</v>
      </c>
      <c r="Q38" s="132">
        <v>-8.9829999999999993E-2</v>
      </c>
      <c r="R38" s="131">
        <v>5.93</v>
      </c>
      <c r="S38" t="s">
        <v>204</v>
      </c>
      <c r="T38" t="s">
        <v>204</v>
      </c>
      <c r="U38" t="s">
        <v>746</v>
      </c>
      <c r="V38" s="144" t="s">
        <v>314</v>
      </c>
      <c r="W38" s="145" t="s">
        <v>928</v>
      </c>
      <c r="X38" t="s">
        <v>5200</v>
      </c>
      <c r="Y38" t="s">
        <v>339</v>
      </c>
      <c r="Z38" t="s">
        <v>5096</v>
      </c>
      <c r="AA38" t="s">
        <v>5242</v>
      </c>
      <c r="AB38" s="144" t="s">
        <v>896</v>
      </c>
      <c r="AC38" t="s">
        <v>897</v>
      </c>
      <c r="AD38" s="146" t="s">
        <v>339</v>
      </c>
      <c r="AE38" s="147" t="s">
        <v>912</v>
      </c>
      <c r="AF38" t="s">
        <v>896</v>
      </c>
      <c r="AG38" s="145" t="s">
        <v>896</v>
      </c>
      <c r="AH38" s="145" t="s">
        <v>896</v>
      </c>
      <c r="AI38" s="131">
        <v>3.6539999999999999</v>
      </c>
      <c r="AJ38" s="131">
        <v>3.65</v>
      </c>
      <c r="AK38" s="111" t="s">
        <v>339</v>
      </c>
      <c r="AL38" s="140" t="s">
        <v>5326</v>
      </c>
      <c r="AM38" s="145" t="s">
        <v>5329</v>
      </c>
      <c r="AN38" s="132">
        <v>1.06E-3</v>
      </c>
      <c r="AO38" s="132">
        <v>1.0000000000000001E-5</v>
      </c>
    </row>
    <row r="39" spans="1:41">
      <c r="A39" t="s">
        <v>1213</v>
      </c>
      <c r="B39" t="s">
        <v>1230</v>
      </c>
      <c r="C39" t="s">
        <v>1017</v>
      </c>
      <c r="D39" t="s">
        <v>5250</v>
      </c>
      <c r="E39" t="s">
        <v>1215</v>
      </c>
      <c r="F39" s="131">
        <v>3.6459999999999999</v>
      </c>
      <c r="G39" s="131">
        <v>-1270000</v>
      </c>
      <c r="H39" s="143">
        <v>-1270</v>
      </c>
      <c r="I39" s="132">
        <v>-8.3002500000000001</v>
      </c>
      <c r="J39" s="132">
        <v>-0.11396000000000001</v>
      </c>
      <c r="K39" t="s">
        <v>5250</v>
      </c>
      <c r="L39" t="s">
        <v>1212</v>
      </c>
      <c r="M39" s="131">
        <v>1</v>
      </c>
      <c r="N39" s="131">
        <v>-4622800</v>
      </c>
      <c r="O39" s="143">
        <v>-4622.8</v>
      </c>
      <c r="P39" s="132">
        <v>-8.2865900000000003</v>
      </c>
      <c r="Q39" s="132">
        <v>-0.11378000000000001</v>
      </c>
      <c r="R39" s="131">
        <v>-5.125</v>
      </c>
      <c r="S39" t="s">
        <v>204</v>
      </c>
      <c r="T39" t="s">
        <v>204</v>
      </c>
      <c r="U39" t="s">
        <v>746</v>
      </c>
      <c r="V39" s="144" t="s">
        <v>314</v>
      </c>
      <c r="W39" s="145" t="s">
        <v>928</v>
      </c>
      <c r="X39" t="s">
        <v>5200</v>
      </c>
      <c r="Y39" t="s">
        <v>339</v>
      </c>
      <c r="Z39" t="s">
        <v>4951</v>
      </c>
      <c r="AA39" t="s">
        <v>5242</v>
      </c>
      <c r="AB39" s="144" t="s">
        <v>896</v>
      </c>
      <c r="AC39" t="s">
        <v>897</v>
      </c>
      <c r="AD39" s="146" t="s">
        <v>339</v>
      </c>
      <c r="AE39" s="147" t="s">
        <v>912</v>
      </c>
      <c r="AF39" t="s">
        <v>896</v>
      </c>
      <c r="AG39" s="145" t="s">
        <v>896</v>
      </c>
      <c r="AH39" s="145" t="s">
        <v>896</v>
      </c>
      <c r="AI39" s="131">
        <v>3.6459999999999999</v>
      </c>
      <c r="AJ39" s="131">
        <v>3.64</v>
      </c>
      <c r="AK39" s="111" t="s">
        <v>339</v>
      </c>
      <c r="AL39" s="140" t="s">
        <v>5326</v>
      </c>
      <c r="AM39" s="145" t="s">
        <v>5329</v>
      </c>
      <c r="AN39" s="132">
        <v>-9.2000000000000003E-4</v>
      </c>
      <c r="AO39" s="132">
        <v>-1.0000000000000001E-5</v>
      </c>
    </row>
    <row r="40" spans="1:41">
      <c r="A40" t="s">
        <v>1213</v>
      </c>
      <c r="B40" t="s">
        <v>1230</v>
      </c>
      <c r="C40" t="s">
        <v>1017</v>
      </c>
      <c r="D40" t="s">
        <v>5251</v>
      </c>
      <c r="E40" t="s">
        <v>1215</v>
      </c>
      <c r="F40" s="131">
        <v>3.5649999999999999</v>
      </c>
      <c r="G40" s="131">
        <v>-2176000</v>
      </c>
      <c r="H40" s="143">
        <v>-2176</v>
      </c>
      <c r="I40" s="132">
        <v>-13.90559</v>
      </c>
      <c r="J40" s="132">
        <v>-0.19092999999999999</v>
      </c>
      <c r="K40" t="s">
        <v>5251</v>
      </c>
      <c r="L40" t="s">
        <v>1212</v>
      </c>
      <c r="M40" s="131">
        <v>1</v>
      </c>
      <c r="N40" s="131">
        <v>-7746560</v>
      </c>
      <c r="O40" s="143">
        <v>-7746.56</v>
      </c>
      <c r="P40" s="132">
        <v>-13.886089999999999</v>
      </c>
      <c r="Q40" s="132">
        <v>-0.19066</v>
      </c>
      <c r="R40" s="131">
        <v>-182.261</v>
      </c>
      <c r="S40" t="s">
        <v>204</v>
      </c>
      <c r="T40" t="s">
        <v>204</v>
      </c>
      <c r="U40" t="s">
        <v>746</v>
      </c>
      <c r="V40" s="144" t="s">
        <v>314</v>
      </c>
      <c r="W40" s="145" t="s">
        <v>928</v>
      </c>
      <c r="X40" t="s">
        <v>5200</v>
      </c>
      <c r="Y40" t="s">
        <v>339</v>
      </c>
      <c r="Z40" t="s">
        <v>5194</v>
      </c>
      <c r="AA40" t="s">
        <v>5242</v>
      </c>
      <c r="AB40" s="144" t="s">
        <v>896</v>
      </c>
      <c r="AC40" t="s">
        <v>897</v>
      </c>
      <c r="AD40" s="146" t="s">
        <v>339</v>
      </c>
      <c r="AE40" s="147" t="s">
        <v>912</v>
      </c>
      <c r="AF40" t="s">
        <v>896</v>
      </c>
      <c r="AG40" s="145" t="s">
        <v>896</v>
      </c>
      <c r="AH40" s="145" t="s">
        <v>896</v>
      </c>
      <c r="AI40" s="131">
        <v>3.5649999999999999</v>
      </c>
      <c r="AJ40" s="131">
        <v>3.56</v>
      </c>
      <c r="AK40" s="111" t="s">
        <v>339</v>
      </c>
      <c r="AL40" s="140" t="s">
        <v>5326</v>
      </c>
      <c r="AM40" s="145" t="s">
        <v>5329</v>
      </c>
      <c r="AN40" s="132">
        <v>-3.2669999999999998E-2</v>
      </c>
      <c r="AO40" s="132">
        <v>-4.4999999999999999E-4</v>
      </c>
    </row>
    <row r="41" spans="1:41">
      <c r="A41" t="s">
        <v>1213</v>
      </c>
      <c r="B41" t="s">
        <v>1232</v>
      </c>
      <c r="C41" t="s">
        <v>1017</v>
      </c>
      <c r="D41" t="s">
        <v>5252</v>
      </c>
      <c r="E41" t="s">
        <v>1215</v>
      </c>
      <c r="F41" s="131">
        <v>3.5649999999999999</v>
      </c>
      <c r="G41" s="131">
        <v>31000000</v>
      </c>
      <c r="H41" s="143">
        <v>31000</v>
      </c>
      <c r="I41" s="132">
        <v>-349.13808999999998</v>
      </c>
      <c r="J41" s="132">
        <v>1.67336</v>
      </c>
      <c r="K41" t="s">
        <v>5252</v>
      </c>
      <c r="L41" t="s">
        <v>1212</v>
      </c>
      <c r="M41" s="131">
        <v>1</v>
      </c>
      <c r="N41" s="131">
        <v>-110267000</v>
      </c>
      <c r="O41" s="143">
        <v>-110267</v>
      </c>
      <c r="P41" s="132">
        <v>348.35460999999998</v>
      </c>
      <c r="Q41" s="132">
        <v>-1.66961</v>
      </c>
      <c r="R41" s="131">
        <v>2560.1819999999998</v>
      </c>
      <c r="S41" t="s">
        <v>204</v>
      </c>
      <c r="T41" t="s">
        <v>204</v>
      </c>
      <c r="U41" t="s">
        <v>746</v>
      </c>
      <c r="V41" s="144" t="s">
        <v>314</v>
      </c>
      <c r="W41" s="145" t="s">
        <v>928</v>
      </c>
      <c r="X41" t="s">
        <v>5200</v>
      </c>
      <c r="Y41" t="s">
        <v>339</v>
      </c>
      <c r="Z41" t="s">
        <v>5194</v>
      </c>
      <c r="AA41" t="s">
        <v>5253</v>
      </c>
      <c r="AB41" s="144" t="s">
        <v>896</v>
      </c>
      <c r="AC41" t="s">
        <v>897</v>
      </c>
      <c r="AD41" s="146" t="s">
        <v>339</v>
      </c>
      <c r="AE41" s="147" t="s">
        <v>912</v>
      </c>
      <c r="AF41" t="s">
        <v>896</v>
      </c>
      <c r="AG41" s="145" t="s">
        <v>896</v>
      </c>
      <c r="AH41" s="145" t="s">
        <v>896</v>
      </c>
      <c r="AI41" s="131">
        <v>3.5649999999999999</v>
      </c>
      <c r="AJ41" s="131">
        <v>3.5569999999999999</v>
      </c>
      <c r="AK41" s="111" t="s">
        <v>339</v>
      </c>
      <c r="AL41" s="140" t="s">
        <v>5326</v>
      </c>
      <c r="AM41" s="145" t="s">
        <v>5329</v>
      </c>
      <c r="AN41" s="132">
        <v>-0.80881000000000003</v>
      </c>
      <c r="AO41" s="132">
        <v>3.8800000000000002E-3</v>
      </c>
    </row>
    <row r="42" spans="1:41">
      <c r="A42" t="s">
        <v>1213</v>
      </c>
      <c r="B42" t="s">
        <v>1232</v>
      </c>
      <c r="C42" t="s">
        <v>1017</v>
      </c>
      <c r="D42" t="s">
        <v>5254</v>
      </c>
      <c r="E42" t="s">
        <v>1215</v>
      </c>
      <c r="F42" s="131">
        <v>3.63</v>
      </c>
      <c r="G42" s="131">
        <v>17000000</v>
      </c>
      <c r="H42" s="143">
        <v>17000</v>
      </c>
      <c r="I42" s="132">
        <v>-194.95373000000001</v>
      </c>
      <c r="J42" s="132">
        <v>0.93437999999999999</v>
      </c>
      <c r="K42" t="s">
        <v>5254</v>
      </c>
      <c r="L42" t="s">
        <v>1212</v>
      </c>
      <c r="M42" s="131">
        <v>1</v>
      </c>
      <c r="N42" s="131">
        <v>-61880000</v>
      </c>
      <c r="O42" s="143">
        <v>-61880</v>
      </c>
      <c r="P42" s="132">
        <v>195.49080000000001</v>
      </c>
      <c r="Q42" s="132">
        <v>-0.93696000000000002</v>
      </c>
      <c r="R42" s="131">
        <v>16.404</v>
      </c>
      <c r="S42" t="s">
        <v>204</v>
      </c>
      <c r="T42" t="s">
        <v>204</v>
      </c>
      <c r="U42" t="s">
        <v>746</v>
      </c>
      <c r="V42" s="144" t="s">
        <v>314</v>
      </c>
      <c r="W42" s="145" t="s">
        <v>928</v>
      </c>
      <c r="X42" t="s">
        <v>5200</v>
      </c>
      <c r="Y42" t="s">
        <v>339</v>
      </c>
      <c r="Z42" t="s">
        <v>4934</v>
      </c>
      <c r="AA42" t="s">
        <v>3185</v>
      </c>
      <c r="AB42" s="144" t="s">
        <v>896</v>
      </c>
      <c r="AC42" t="s">
        <v>897</v>
      </c>
      <c r="AD42" s="146" t="s">
        <v>339</v>
      </c>
      <c r="AE42" s="147" t="s">
        <v>912</v>
      </c>
      <c r="AF42" t="s">
        <v>896</v>
      </c>
      <c r="AG42" s="145" t="s">
        <v>896</v>
      </c>
      <c r="AH42" s="145" t="s">
        <v>896</v>
      </c>
      <c r="AI42" s="131">
        <v>3.63</v>
      </c>
      <c r="AJ42" s="131">
        <v>3.64</v>
      </c>
      <c r="AK42" s="111" t="s">
        <v>339</v>
      </c>
      <c r="AL42" s="140" t="s">
        <v>5326</v>
      </c>
      <c r="AM42" s="145" t="s">
        <v>5329</v>
      </c>
      <c r="AN42" s="132">
        <v>-5.1799999999999997E-3</v>
      </c>
      <c r="AO42" s="132">
        <v>2.0000000000000002E-5</v>
      </c>
    </row>
    <row r="43" spans="1:41">
      <c r="A43" t="s">
        <v>1213</v>
      </c>
      <c r="B43" t="s">
        <v>1232</v>
      </c>
      <c r="C43" t="s">
        <v>1017</v>
      </c>
      <c r="D43" t="s">
        <v>5255</v>
      </c>
      <c r="E43" t="s">
        <v>1215</v>
      </c>
      <c r="F43" s="131">
        <v>3.6459999999999999</v>
      </c>
      <c r="G43" s="131">
        <v>16000000</v>
      </c>
      <c r="H43" s="143">
        <v>16000</v>
      </c>
      <c r="I43" s="132">
        <v>-184.29462000000001</v>
      </c>
      <c r="J43" s="132">
        <v>0.88329000000000002</v>
      </c>
      <c r="K43" t="s">
        <v>5255</v>
      </c>
      <c r="L43" t="s">
        <v>1212</v>
      </c>
      <c r="M43" s="131">
        <v>1</v>
      </c>
      <c r="N43" s="131">
        <v>-58208000</v>
      </c>
      <c r="O43" s="143">
        <v>-58208</v>
      </c>
      <c r="P43" s="132">
        <v>183.89024000000001</v>
      </c>
      <c r="Q43" s="132">
        <v>-0.88136000000000003</v>
      </c>
      <c r="R43" s="131">
        <v>-11.25</v>
      </c>
      <c r="S43" t="s">
        <v>204</v>
      </c>
      <c r="T43" t="s">
        <v>204</v>
      </c>
      <c r="U43" t="s">
        <v>746</v>
      </c>
      <c r="V43" s="144" t="s">
        <v>314</v>
      </c>
      <c r="W43" s="145" t="s">
        <v>928</v>
      </c>
      <c r="X43" t="s">
        <v>5200</v>
      </c>
      <c r="Y43" t="s">
        <v>339</v>
      </c>
      <c r="Z43" t="s">
        <v>4961</v>
      </c>
      <c r="AA43" t="s">
        <v>1317</v>
      </c>
      <c r="AB43" s="144" t="s">
        <v>896</v>
      </c>
      <c r="AC43" t="s">
        <v>897</v>
      </c>
      <c r="AD43" s="146" t="s">
        <v>339</v>
      </c>
      <c r="AE43" s="147" t="s">
        <v>912</v>
      </c>
      <c r="AF43" t="s">
        <v>896</v>
      </c>
      <c r="AG43" s="145" t="s">
        <v>896</v>
      </c>
      <c r="AH43" s="145" t="s">
        <v>896</v>
      </c>
      <c r="AI43" s="131">
        <v>3.6459999999999999</v>
      </c>
      <c r="AJ43" s="131">
        <v>3.6379999999999999</v>
      </c>
      <c r="AK43" s="111" t="s">
        <v>339</v>
      </c>
      <c r="AL43" s="140" t="s">
        <v>5326</v>
      </c>
      <c r="AM43" s="145" t="s">
        <v>5329</v>
      </c>
      <c r="AN43" s="132">
        <v>3.5500000000000002E-3</v>
      </c>
      <c r="AO43" s="132">
        <v>-2.0000000000000002E-5</v>
      </c>
    </row>
    <row r="44" spans="1:41">
      <c r="A44" t="s">
        <v>1213</v>
      </c>
      <c r="B44" t="s">
        <v>1232</v>
      </c>
      <c r="C44" t="s">
        <v>1017</v>
      </c>
      <c r="D44" t="s">
        <v>5256</v>
      </c>
      <c r="E44" t="s">
        <v>1215</v>
      </c>
      <c r="F44" s="131">
        <v>3.722</v>
      </c>
      <c r="G44" s="131">
        <v>9000000</v>
      </c>
      <c r="H44" s="143">
        <v>9000</v>
      </c>
      <c r="I44" s="132">
        <v>-105.82661</v>
      </c>
      <c r="J44" s="132">
        <v>0.50721000000000005</v>
      </c>
      <c r="K44" t="s">
        <v>5256</v>
      </c>
      <c r="L44" t="s">
        <v>1212</v>
      </c>
      <c r="M44" s="131">
        <v>1</v>
      </c>
      <c r="N44" s="131">
        <v>-33383700</v>
      </c>
      <c r="O44" s="143">
        <v>-33383.699999999997</v>
      </c>
      <c r="P44" s="132">
        <v>105.46550999999999</v>
      </c>
      <c r="Q44" s="132">
        <v>-0.50548000000000004</v>
      </c>
      <c r="R44" s="131">
        <v>-560.81899999999996</v>
      </c>
      <c r="S44" t="s">
        <v>204</v>
      </c>
      <c r="T44" t="s">
        <v>204</v>
      </c>
      <c r="U44" t="s">
        <v>746</v>
      </c>
      <c r="V44" s="144" t="s">
        <v>314</v>
      </c>
      <c r="W44" s="145" t="s">
        <v>928</v>
      </c>
      <c r="X44" t="s">
        <v>5200</v>
      </c>
      <c r="Y44" t="s">
        <v>339</v>
      </c>
      <c r="Z44" t="s">
        <v>5257</v>
      </c>
      <c r="AA44" t="s">
        <v>5217</v>
      </c>
      <c r="AB44" s="144" t="s">
        <v>896</v>
      </c>
      <c r="AC44" t="s">
        <v>897</v>
      </c>
      <c r="AD44" s="146" t="s">
        <v>339</v>
      </c>
      <c r="AE44" s="147" t="s">
        <v>912</v>
      </c>
      <c r="AF44" t="s">
        <v>896</v>
      </c>
      <c r="AG44" s="145" t="s">
        <v>896</v>
      </c>
      <c r="AH44" s="145" t="s">
        <v>896</v>
      </c>
      <c r="AI44" s="131">
        <v>3.722</v>
      </c>
      <c r="AJ44" s="131">
        <v>3.7090000000000001</v>
      </c>
      <c r="AK44" s="111" t="s">
        <v>339</v>
      </c>
      <c r="AL44" s="140" t="s">
        <v>5326</v>
      </c>
      <c r="AM44" s="145" t="s">
        <v>5329</v>
      </c>
      <c r="AN44" s="132">
        <v>0.17716999999999999</v>
      </c>
      <c r="AO44" s="132">
        <v>-8.4999999999999995E-4</v>
      </c>
    </row>
    <row r="45" spans="1:41">
      <c r="A45" t="s">
        <v>1213</v>
      </c>
      <c r="B45" t="s">
        <v>1232</v>
      </c>
      <c r="C45" t="s">
        <v>1017</v>
      </c>
      <c r="D45" t="s">
        <v>5258</v>
      </c>
      <c r="E45" t="s">
        <v>1215</v>
      </c>
      <c r="F45" s="131">
        <v>3.7490000000000001</v>
      </c>
      <c r="G45" s="131">
        <v>15000000</v>
      </c>
      <c r="H45" s="143">
        <v>15000</v>
      </c>
      <c r="I45" s="132">
        <v>-177.65716</v>
      </c>
      <c r="J45" s="132">
        <v>0.85148000000000001</v>
      </c>
      <c r="K45" t="s">
        <v>5258</v>
      </c>
      <c r="L45" t="s">
        <v>1212</v>
      </c>
      <c r="M45" s="131">
        <v>1</v>
      </c>
      <c r="N45" s="131">
        <v>-56085000</v>
      </c>
      <c r="O45" s="143">
        <v>-56085</v>
      </c>
      <c r="P45" s="132">
        <v>177.18328</v>
      </c>
      <c r="Q45" s="132">
        <v>-0.84921000000000002</v>
      </c>
      <c r="R45" s="131">
        <v>-1439.319</v>
      </c>
      <c r="S45" t="s">
        <v>204</v>
      </c>
      <c r="T45" t="s">
        <v>204</v>
      </c>
      <c r="U45" t="s">
        <v>746</v>
      </c>
      <c r="V45" s="144" t="s">
        <v>314</v>
      </c>
      <c r="W45" s="145" t="s">
        <v>928</v>
      </c>
      <c r="X45" t="s">
        <v>5200</v>
      </c>
      <c r="Y45" t="s">
        <v>339</v>
      </c>
      <c r="Z45" t="s">
        <v>5213</v>
      </c>
      <c r="AA45" t="s">
        <v>5201</v>
      </c>
      <c r="AB45" s="144" t="s">
        <v>896</v>
      </c>
      <c r="AC45" t="s">
        <v>897</v>
      </c>
      <c r="AD45" s="146" t="s">
        <v>339</v>
      </c>
      <c r="AE45" s="147" t="s">
        <v>912</v>
      </c>
      <c r="AF45" t="s">
        <v>896</v>
      </c>
      <c r="AG45" s="145" t="s">
        <v>896</v>
      </c>
      <c r="AH45" s="145" t="s">
        <v>896</v>
      </c>
      <c r="AI45" s="131">
        <v>3.7490000000000001</v>
      </c>
      <c r="AJ45" s="131">
        <v>3.7389999999999999</v>
      </c>
      <c r="AK45" s="111" t="s">
        <v>339</v>
      </c>
      <c r="AL45" s="140" t="s">
        <v>5326</v>
      </c>
      <c r="AM45" s="145" t="s">
        <v>5329</v>
      </c>
      <c r="AN45" s="132">
        <v>0.45471</v>
      </c>
      <c r="AO45" s="132">
        <v>-2.1800000000000001E-3</v>
      </c>
    </row>
    <row r="46" spans="1:41">
      <c r="A46" t="s">
        <v>1213</v>
      </c>
      <c r="B46" t="s">
        <v>1232</v>
      </c>
      <c r="C46" t="s">
        <v>1017</v>
      </c>
      <c r="D46" t="s">
        <v>5259</v>
      </c>
      <c r="E46" t="s">
        <v>1215</v>
      </c>
      <c r="F46" s="131">
        <v>3.7469999999999999</v>
      </c>
      <c r="G46" s="131">
        <v>17000000</v>
      </c>
      <c r="H46" s="143">
        <v>17000</v>
      </c>
      <c r="I46" s="132">
        <v>-201.23737</v>
      </c>
      <c r="J46" s="132">
        <v>0.96450000000000002</v>
      </c>
      <c r="K46" t="s">
        <v>5259</v>
      </c>
      <c r="L46" t="s">
        <v>1212</v>
      </c>
      <c r="M46" s="131">
        <v>1</v>
      </c>
      <c r="N46" s="131">
        <v>-63546000</v>
      </c>
      <c r="O46" s="143">
        <v>-63546</v>
      </c>
      <c r="P46" s="132">
        <v>200.75400999999999</v>
      </c>
      <c r="Q46" s="132">
        <v>-0.96218000000000004</v>
      </c>
      <c r="R46" s="131">
        <v>-1566.5450000000001</v>
      </c>
      <c r="S46" t="s">
        <v>204</v>
      </c>
      <c r="T46" t="s">
        <v>204</v>
      </c>
      <c r="U46" t="s">
        <v>746</v>
      </c>
      <c r="V46" s="144" t="s">
        <v>314</v>
      </c>
      <c r="W46" s="145" t="s">
        <v>928</v>
      </c>
      <c r="X46" t="s">
        <v>5200</v>
      </c>
      <c r="Y46" t="s">
        <v>339</v>
      </c>
      <c r="Z46" t="s">
        <v>5211</v>
      </c>
      <c r="AA46" t="s">
        <v>5209</v>
      </c>
      <c r="AB46" s="144" t="s">
        <v>896</v>
      </c>
      <c r="AC46" t="s">
        <v>897</v>
      </c>
      <c r="AD46" s="146" t="s">
        <v>339</v>
      </c>
      <c r="AE46" s="147" t="s">
        <v>912</v>
      </c>
      <c r="AF46" t="s">
        <v>896</v>
      </c>
      <c r="AG46" s="145" t="s">
        <v>896</v>
      </c>
      <c r="AH46" s="145" t="s">
        <v>896</v>
      </c>
      <c r="AI46" s="131">
        <v>3.7469999999999999</v>
      </c>
      <c r="AJ46" s="131">
        <v>3.738</v>
      </c>
      <c r="AK46" s="111" t="s">
        <v>339</v>
      </c>
      <c r="AL46" s="140" t="s">
        <v>5326</v>
      </c>
      <c r="AM46" s="145" t="s">
        <v>5329</v>
      </c>
      <c r="AN46" s="132">
        <v>0.49490000000000001</v>
      </c>
      <c r="AO46" s="132">
        <v>-2.3700000000000001E-3</v>
      </c>
    </row>
    <row r="47" spans="1:41">
      <c r="A47" t="s">
        <v>1213</v>
      </c>
      <c r="B47" t="s">
        <v>1232</v>
      </c>
      <c r="C47" t="s">
        <v>1017</v>
      </c>
      <c r="D47" t="s">
        <v>5260</v>
      </c>
      <c r="E47" t="s">
        <v>1215</v>
      </c>
      <c r="F47" s="131">
        <v>3.7440000000000002</v>
      </c>
      <c r="G47" s="131">
        <v>25000000</v>
      </c>
      <c r="H47" s="143">
        <v>25000</v>
      </c>
      <c r="I47" s="132">
        <v>-295.70035999999999</v>
      </c>
      <c r="J47" s="132">
        <v>1.4172400000000001</v>
      </c>
      <c r="K47" t="s">
        <v>5260</v>
      </c>
      <c r="L47" t="s">
        <v>1212</v>
      </c>
      <c r="M47" s="131">
        <v>1</v>
      </c>
      <c r="N47" s="131">
        <v>-93275000</v>
      </c>
      <c r="O47" s="143">
        <v>-93275</v>
      </c>
      <c r="P47" s="132">
        <v>294.67363</v>
      </c>
      <c r="Q47" s="132">
        <v>-1.41232</v>
      </c>
      <c r="R47" s="131">
        <v>-2164.02</v>
      </c>
      <c r="S47" t="s">
        <v>204</v>
      </c>
      <c r="T47" t="s">
        <v>204</v>
      </c>
      <c r="U47" t="s">
        <v>746</v>
      </c>
      <c r="V47" s="144" t="s">
        <v>314</v>
      </c>
      <c r="W47" s="145" t="s">
        <v>928</v>
      </c>
      <c r="X47" t="s">
        <v>5200</v>
      </c>
      <c r="Y47" t="s">
        <v>339</v>
      </c>
      <c r="Z47" t="s">
        <v>5261</v>
      </c>
      <c r="AA47" t="s">
        <v>5262</v>
      </c>
      <c r="AB47" s="144" t="s">
        <v>896</v>
      </c>
      <c r="AC47" t="s">
        <v>897</v>
      </c>
      <c r="AD47" s="146" t="s">
        <v>339</v>
      </c>
      <c r="AE47" s="147" t="s">
        <v>912</v>
      </c>
      <c r="AF47" t="s">
        <v>896</v>
      </c>
      <c r="AG47" s="145" t="s">
        <v>896</v>
      </c>
      <c r="AH47" s="145" t="s">
        <v>896</v>
      </c>
      <c r="AI47" s="131">
        <v>3.7440000000000002</v>
      </c>
      <c r="AJ47" s="131">
        <v>3.7309999999999999</v>
      </c>
      <c r="AK47" s="111" t="s">
        <v>339</v>
      </c>
      <c r="AL47" s="140" t="s">
        <v>5326</v>
      </c>
      <c r="AM47" s="145" t="s">
        <v>5329</v>
      </c>
      <c r="AN47" s="132">
        <v>0.68366000000000005</v>
      </c>
      <c r="AO47" s="132">
        <v>-3.2799999999999999E-3</v>
      </c>
    </row>
    <row r="48" spans="1:41">
      <c r="A48" t="s">
        <v>1213</v>
      </c>
      <c r="B48" t="s">
        <v>1237</v>
      </c>
      <c r="C48" t="s">
        <v>1017</v>
      </c>
      <c r="D48" t="s">
        <v>5243</v>
      </c>
      <c r="E48" t="s">
        <v>1216</v>
      </c>
      <c r="F48" s="131">
        <v>4.0839999999999996</v>
      </c>
      <c r="G48" s="131">
        <v>-505000</v>
      </c>
      <c r="H48" s="143">
        <v>-505</v>
      </c>
      <c r="I48" s="132">
        <v>-70.558430000000001</v>
      </c>
      <c r="J48" s="132">
        <v>-0.30628</v>
      </c>
      <c r="K48" t="s">
        <v>5243</v>
      </c>
      <c r="L48" t="s">
        <v>1212</v>
      </c>
      <c r="M48" s="131">
        <v>1</v>
      </c>
      <c r="N48" s="131">
        <v>-2063076.5</v>
      </c>
      <c r="O48" s="143">
        <v>-2063.0765000000001</v>
      </c>
      <c r="P48" s="132">
        <v>-70.582620000000006</v>
      </c>
      <c r="Q48" s="132">
        <v>-0.30639</v>
      </c>
      <c r="R48" s="131">
        <v>144.27699999999999</v>
      </c>
      <c r="S48" t="s">
        <v>204</v>
      </c>
      <c r="T48" t="s">
        <v>204</v>
      </c>
      <c r="U48" t="s">
        <v>746</v>
      </c>
      <c r="V48" s="144" t="s">
        <v>314</v>
      </c>
      <c r="W48" s="145" t="s">
        <v>928</v>
      </c>
      <c r="X48" t="s">
        <v>5215</v>
      </c>
      <c r="Y48" t="s">
        <v>339</v>
      </c>
      <c r="Z48" t="s">
        <v>5241</v>
      </c>
      <c r="AA48" t="s">
        <v>5242</v>
      </c>
      <c r="AB48" s="144" t="s">
        <v>896</v>
      </c>
      <c r="AC48" t="s">
        <v>897</v>
      </c>
      <c r="AD48" s="146" t="s">
        <v>339</v>
      </c>
      <c r="AE48" s="147" t="s">
        <v>912</v>
      </c>
      <c r="AF48" t="s">
        <v>896</v>
      </c>
      <c r="AG48" s="145" t="s">
        <v>896</v>
      </c>
      <c r="AH48" s="145" t="s">
        <v>896</v>
      </c>
      <c r="AI48" s="131">
        <v>4.0839999999999996</v>
      </c>
      <c r="AJ48" s="131">
        <v>4.085</v>
      </c>
      <c r="AK48" s="111" t="s">
        <v>339</v>
      </c>
      <c r="AL48" s="140" t="s">
        <v>5326</v>
      </c>
      <c r="AM48" s="145" t="s">
        <v>5329</v>
      </c>
      <c r="AN48" s="132">
        <v>0.49359999999999998</v>
      </c>
      <c r="AO48" s="132">
        <v>2.14E-3</v>
      </c>
    </row>
    <row r="49" spans="1:41">
      <c r="A49" t="s">
        <v>1213</v>
      </c>
      <c r="B49" t="s">
        <v>1237</v>
      </c>
      <c r="C49" t="s">
        <v>1017</v>
      </c>
      <c r="D49" t="s">
        <v>5240</v>
      </c>
      <c r="E49" t="s">
        <v>1215</v>
      </c>
      <c r="F49" s="131">
        <v>3.7480000000000002</v>
      </c>
      <c r="G49" s="131">
        <v>-1468000</v>
      </c>
      <c r="H49" s="143">
        <v>-1468</v>
      </c>
      <c r="I49" s="132">
        <v>-188.23832999999999</v>
      </c>
      <c r="J49" s="132">
        <v>-0.81711</v>
      </c>
      <c r="K49" t="s">
        <v>5240</v>
      </c>
      <c r="L49" t="s">
        <v>1212</v>
      </c>
      <c r="M49" s="131">
        <v>1</v>
      </c>
      <c r="N49" s="131">
        <v>-5487384</v>
      </c>
      <c r="O49" s="143">
        <v>-5487.384</v>
      </c>
      <c r="P49" s="132">
        <v>-187.73609999999999</v>
      </c>
      <c r="Q49" s="132">
        <v>-0.81493000000000004</v>
      </c>
      <c r="R49" s="131">
        <v>137.44300000000001</v>
      </c>
      <c r="S49" t="s">
        <v>204</v>
      </c>
      <c r="T49" t="s">
        <v>204</v>
      </c>
      <c r="U49" t="s">
        <v>746</v>
      </c>
      <c r="V49" s="144" t="s">
        <v>314</v>
      </c>
      <c r="W49" s="145" t="s">
        <v>928</v>
      </c>
      <c r="X49" t="s">
        <v>5200</v>
      </c>
      <c r="Y49" t="s">
        <v>339</v>
      </c>
      <c r="Z49" t="s">
        <v>5241</v>
      </c>
      <c r="AA49" t="s">
        <v>5242</v>
      </c>
      <c r="AB49" s="144" t="s">
        <v>896</v>
      </c>
      <c r="AC49" t="s">
        <v>897</v>
      </c>
      <c r="AD49" s="146" t="s">
        <v>339</v>
      </c>
      <c r="AE49" s="147" t="s">
        <v>912</v>
      </c>
      <c r="AF49" t="s">
        <v>896</v>
      </c>
      <c r="AG49" s="145" t="s">
        <v>896</v>
      </c>
      <c r="AH49" s="145" t="s">
        <v>896</v>
      </c>
      <c r="AI49" s="131">
        <v>3.7480000000000002</v>
      </c>
      <c r="AJ49" s="131">
        <v>3.738</v>
      </c>
      <c r="AK49" s="111" t="s">
        <v>339</v>
      </c>
      <c r="AL49" s="140" t="s">
        <v>5326</v>
      </c>
      <c r="AM49" s="145" t="s">
        <v>5329</v>
      </c>
      <c r="AN49" s="132">
        <v>0.47022999999999998</v>
      </c>
      <c r="AO49" s="132">
        <v>2.0400000000000001E-3</v>
      </c>
    </row>
    <row r="50" spans="1:41">
      <c r="A50" t="s">
        <v>1213</v>
      </c>
      <c r="B50" t="s">
        <v>1237</v>
      </c>
      <c r="C50" t="s">
        <v>1017</v>
      </c>
      <c r="D50" t="s">
        <v>5263</v>
      </c>
      <c r="E50" t="s">
        <v>1215</v>
      </c>
      <c r="F50" s="131">
        <v>3.5710000000000002</v>
      </c>
      <c r="G50" s="131">
        <v>90000</v>
      </c>
      <c r="H50" s="143">
        <v>90</v>
      </c>
      <c r="I50" s="132">
        <v>10.9955</v>
      </c>
      <c r="J50" s="132">
        <v>4.7730000000000002E-2</v>
      </c>
      <c r="K50" t="s">
        <v>5263</v>
      </c>
      <c r="L50" t="s">
        <v>1212</v>
      </c>
      <c r="M50" s="131">
        <v>1</v>
      </c>
      <c r="N50" s="131">
        <v>-321300</v>
      </c>
      <c r="O50" s="143">
        <v>-321.3</v>
      </c>
      <c r="P50" s="132">
        <v>-10.992419999999999</v>
      </c>
      <c r="Q50" s="132">
        <v>-4.7719999999999999E-2</v>
      </c>
      <c r="R50" s="131">
        <v>6.641</v>
      </c>
      <c r="S50" t="s">
        <v>204</v>
      </c>
      <c r="T50" t="s">
        <v>204</v>
      </c>
      <c r="U50" t="s">
        <v>746</v>
      </c>
      <c r="V50" s="144" t="s">
        <v>314</v>
      </c>
      <c r="W50" s="145" t="s">
        <v>928</v>
      </c>
      <c r="X50" t="s">
        <v>5200</v>
      </c>
      <c r="Y50" t="s">
        <v>339</v>
      </c>
      <c r="Z50" t="s">
        <v>5107</v>
      </c>
      <c r="AA50" t="s">
        <v>5242</v>
      </c>
      <c r="AB50" s="144" t="s">
        <v>896</v>
      </c>
      <c r="AC50" t="s">
        <v>897</v>
      </c>
      <c r="AD50" s="146" t="s">
        <v>339</v>
      </c>
      <c r="AE50" s="147" t="s">
        <v>912</v>
      </c>
      <c r="AF50" t="s">
        <v>896</v>
      </c>
      <c r="AG50" s="145" t="s">
        <v>896</v>
      </c>
      <c r="AH50" s="145" t="s">
        <v>896</v>
      </c>
      <c r="AI50" s="131">
        <v>3.5710000000000002</v>
      </c>
      <c r="AJ50" s="131">
        <v>3.57</v>
      </c>
      <c r="AK50" s="111" t="s">
        <v>339</v>
      </c>
      <c r="AL50" s="140" t="s">
        <v>5326</v>
      </c>
      <c r="AM50" s="145" t="s">
        <v>5329</v>
      </c>
      <c r="AN50" s="132">
        <v>2.2720000000000001E-2</v>
      </c>
      <c r="AO50" s="132">
        <v>1E-4</v>
      </c>
    </row>
    <row r="51" spans="1:41">
      <c r="A51" t="s">
        <v>1213</v>
      </c>
      <c r="B51" t="s">
        <v>1237</v>
      </c>
      <c r="C51" t="s">
        <v>1017</v>
      </c>
      <c r="D51" t="s">
        <v>5264</v>
      </c>
      <c r="E51" t="s">
        <v>1215</v>
      </c>
      <c r="F51" s="131">
        <v>3.649</v>
      </c>
      <c r="G51" s="131">
        <v>277000</v>
      </c>
      <c r="H51" s="143">
        <v>277</v>
      </c>
      <c r="I51" s="132">
        <v>34.580880000000001</v>
      </c>
      <c r="J51" s="132">
        <v>0.15010999999999999</v>
      </c>
      <c r="K51" t="s">
        <v>5264</v>
      </c>
      <c r="L51" t="s">
        <v>1212</v>
      </c>
      <c r="M51" s="131">
        <v>1</v>
      </c>
      <c r="N51" s="131">
        <v>-1007172</v>
      </c>
      <c r="O51" s="143">
        <v>-1007.172</v>
      </c>
      <c r="P51" s="132">
        <v>-34.457680000000003</v>
      </c>
      <c r="Q51" s="132">
        <v>-0.14957999999999999</v>
      </c>
      <c r="R51" s="131">
        <v>2.222</v>
      </c>
      <c r="S51" t="s">
        <v>204</v>
      </c>
      <c r="T51" t="s">
        <v>204</v>
      </c>
      <c r="U51" t="s">
        <v>746</v>
      </c>
      <c r="V51" s="144" t="s">
        <v>314</v>
      </c>
      <c r="W51" s="145" t="s">
        <v>928</v>
      </c>
      <c r="X51" t="s">
        <v>5200</v>
      </c>
      <c r="Y51" t="s">
        <v>339</v>
      </c>
      <c r="Z51" t="s">
        <v>5265</v>
      </c>
      <c r="AA51" t="s">
        <v>5242</v>
      </c>
      <c r="AB51" s="144" t="s">
        <v>896</v>
      </c>
      <c r="AC51" t="s">
        <v>897</v>
      </c>
      <c r="AD51" s="146" t="s">
        <v>339</v>
      </c>
      <c r="AE51" s="147" t="s">
        <v>912</v>
      </c>
      <c r="AF51" t="s">
        <v>896</v>
      </c>
      <c r="AG51" s="145" t="s">
        <v>896</v>
      </c>
      <c r="AH51" s="145" t="s">
        <v>896</v>
      </c>
      <c r="AI51" s="131">
        <v>3.649</v>
      </c>
      <c r="AJ51" s="131">
        <v>3.6360000000000001</v>
      </c>
      <c r="AK51" s="111" t="s">
        <v>339</v>
      </c>
      <c r="AL51" s="140" t="s">
        <v>5326</v>
      </c>
      <c r="AM51" s="145" t="s">
        <v>5329</v>
      </c>
      <c r="AN51" s="132">
        <v>7.6E-3</v>
      </c>
      <c r="AO51" s="132">
        <v>3.0000000000000001E-5</v>
      </c>
    </row>
    <row r="52" spans="1:41">
      <c r="A52" t="s">
        <v>1213</v>
      </c>
      <c r="B52" t="s">
        <v>1237</v>
      </c>
      <c r="C52" t="s">
        <v>1017</v>
      </c>
      <c r="D52" t="s">
        <v>5266</v>
      </c>
      <c r="E52" t="s">
        <v>1215</v>
      </c>
      <c r="F52" s="131">
        <v>3.6339999999999999</v>
      </c>
      <c r="G52" s="131">
        <v>90000</v>
      </c>
      <c r="H52" s="143">
        <v>90</v>
      </c>
      <c r="I52" s="132">
        <v>11.18948</v>
      </c>
      <c r="J52" s="132">
        <v>4.8570000000000002E-2</v>
      </c>
      <c r="K52" t="s">
        <v>5266</v>
      </c>
      <c r="L52" t="s">
        <v>1212</v>
      </c>
      <c r="M52" s="131">
        <v>1</v>
      </c>
      <c r="N52" s="131">
        <v>-326250</v>
      </c>
      <c r="O52" s="143">
        <v>-326.25</v>
      </c>
      <c r="P52" s="132">
        <v>-11.161770000000001</v>
      </c>
      <c r="Q52" s="132">
        <v>-4.845E-2</v>
      </c>
      <c r="R52" s="131">
        <v>1.7090000000000001</v>
      </c>
      <c r="S52" t="s">
        <v>204</v>
      </c>
      <c r="T52" t="s">
        <v>204</v>
      </c>
      <c r="U52" t="s">
        <v>746</v>
      </c>
      <c r="V52" s="144" t="s">
        <v>314</v>
      </c>
      <c r="W52" s="145" t="s">
        <v>928</v>
      </c>
      <c r="X52" t="s">
        <v>5200</v>
      </c>
      <c r="Y52" t="s">
        <v>339</v>
      </c>
      <c r="Z52" t="s">
        <v>4990</v>
      </c>
      <c r="AA52" t="s">
        <v>5242</v>
      </c>
      <c r="AB52" s="144" t="s">
        <v>896</v>
      </c>
      <c r="AC52" t="s">
        <v>897</v>
      </c>
      <c r="AD52" s="146" t="s">
        <v>339</v>
      </c>
      <c r="AE52" s="147" t="s">
        <v>912</v>
      </c>
      <c r="AF52" t="s">
        <v>896</v>
      </c>
      <c r="AG52" s="145" t="s">
        <v>896</v>
      </c>
      <c r="AH52" s="145" t="s">
        <v>896</v>
      </c>
      <c r="AI52" s="131">
        <v>3.6339999999999999</v>
      </c>
      <c r="AJ52" s="131">
        <v>3.625</v>
      </c>
      <c r="AK52" s="111" t="s">
        <v>339</v>
      </c>
      <c r="AL52" s="140" t="s">
        <v>5326</v>
      </c>
      <c r="AM52" s="145" t="s">
        <v>5329</v>
      </c>
      <c r="AN52" s="132">
        <v>5.8500000000000002E-3</v>
      </c>
      <c r="AO52" s="132">
        <v>3.0000000000000001E-5</v>
      </c>
    </row>
    <row r="53" spans="1:41">
      <c r="A53" t="s">
        <v>1213</v>
      </c>
      <c r="B53" t="s">
        <v>1238</v>
      </c>
      <c r="C53" t="s">
        <v>1017</v>
      </c>
      <c r="D53" t="s">
        <v>5243</v>
      </c>
      <c r="E53" t="s">
        <v>1216</v>
      </c>
      <c r="F53" s="131">
        <v>4.0839999999999996</v>
      </c>
      <c r="G53" s="131">
        <v>-24390713</v>
      </c>
      <c r="H53" s="143">
        <v>-24390.713</v>
      </c>
      <c r="I53" s="132">
        <v>-89.226209999999995</v>
      </c>
      <c r="J53" s="132">
        <v>-0.54074999999999995</v>
      </c>
      <c r="K53" t="s">
        <v>5243</v>
      </c>
      <c r="L53" t="s">
        <v>1212</v>
      </c>
      <c r="M53" s="131">
        <v>1</v>
      </c>
      <c r="N53" s="131">
        <v>-99643379.819999993</v>
      </c>
      <c r="O53" s="143">
        <v>-99643.379819999987</v>
      </c>
      <c r="P53" s="132">
        <v>-89.256799999999998</v>
      </c>
      <c r="Q53" s="132">
        <v>-0.54093000000000002</v>
      </c>
      <c r="R53" s="131">
        <v>6968.348</v>
      </c>
      <c r="S53" t="s">
        <v>204</v>
      </c>
      <c r="T53" t="s">
        <v>204</v>
      </c>
      <c r="U53" t="s">
        <v>746</v>
      </c>
      <c r="V53" s="144" t="s">
        <v>314</v>
      </c>
      <c r="W53" s="145" t="s">
        <v>928</v>
      </c>
      <c r="X53" t="s">
        <v>5215</v>
      </c>
      <c r="Y53" t="s">
        <v>339</v>
      </c>
      <c r="Z53" t="s">
        <v>5241</v>
      </c>
      <c r="AA53" t="s">
        <v>5242</v>
      </c>
      <c r="AB53" s="144" t="s">
        <v>896</v>
      </c>
      <c r="AC53" t="s">
        <v>897</v>
      </c>
      <c r="AD53" s="146" t="s">
        <v>339</v>
      </c>
      <c r="AE53" s="147" t="s">
        <v>912</v>
      </c>
      <c r="AF53" t="s">
        <v>896</v>
      </c>
      <c r="AG53" s="145" t="s">
        <v>896</v>
      </c>
      <c r="AH53" s="145" t="s">
        <v>896</v>
      </c>
      <c r="AI53" s="131">
        <v>4.0839999999999996</v>
      </c>
      <c r="AJ53" s="131">
        <v>4.085</v>
      </c>
      <c r="AK53" s="111" t="s">
        <v>339</v>
      </c>
      <c r="AL53" s="140" t="s">
        <v>5326</v>
      </c>
      <c r="AM53" s="145" t="s">
        <v>5329</v>
      </c>
      <c r="AN53" s="132">
        <v>0.62419999999999998</v>
      </c>
      <c r="AO53" s="132">
        <v>3.7799999999999999E-3</v>
      </c>
    </row>
    <row r="54" spans="1:41">
      <c r="A54" t="s">
        <v>1213</v>
      </c>
      <c r="B54" t="s">
        <v>1238</v>
      </c>
      <c r="C54" t="s">
        <v>1017</v>
      </c>
      <c r="D54" t="s">
        <v>5240</v>
      </c>
      <c r="E54" t="s">
        <v>1215</v>
      </c>
      <c r="F54" s="131">
        <v>3.7480000000000002</v>
      </c>
      <c r="G54" s="131">
        <v>-33394000</v>
      </c>
      <c r="H54" s="143">
        <v>-33394</v>
      </c>
      <c r="I54" s="132">
        <v>-112.11427</v>
      </c>
      <c r="J54" s="132">
        <v>-0.67945999999999995</v>
      </c>
      <c r="K54" t="s">
        <v>5240</v>
      </c>
      <c r="L54" t="s">
        <v>1212</v>
      </c>
      <c r="M54" s="131">
        <v>1</v>
      </c>
      <c r="N54" s="131">
        <v>-124826772</v>
      </c>
      <c r="O54" s="143">
        <v>-124826.772</v>
      </c>
      <c r="P54" s="132">
        <v>-111.81514</v>
      </c>
      <c r="Q54" s="132">
        <v>-0.67764000000000002</v>
      </c>
      <c r="R54" s="131">
        <v>3126.5590000000002</v>
      </c>
      <c r="S54" t="s">
        <v>204</v>
      </c>
      <c r="T54" t="s">
        <v>204</v>
      </c>
      <c r="U54" t="s">
        <v>746</v>
      </c>
      <c r="V54" s="144" t="s">
        <v>314</v>
      </c>
      <c r="W54" s="145" t="s">
        <v>928</v>
      </c>
      <c r="X54" t="s">
        <v>5200</v>
      </c>
      <c r="Y54" t="s">
        <v>339</v>
      </c>
      <c r="Z54" t="s">
        <v>5241</v>
      </c>
      <c r="AA54" t="s">
        <v>5242</v>
      </c>
      <c r="AB54" s="144" t="s">
        <v>896</v>
      </c>
      <c r="AC54" t="s">
        <v>897</v>
      </c>
      <c r="AD54" s="146" t="s">
        <v>339</v>
      </c>
      <c r="AE54" s="147" t="s">
        <v>912</v>
      </c>
      <c r="AF54" t="s">
        <v>896</v>
      </c>
      <c r="AG54" s="145" t="s">
        <v>896</v>
      </c>
      <c r="AH54" s="145" t="s">
        <v>896</v>
      </c>
      <c r="AI54" s="131">
        <v>3.7480000000000002</v>
      </c>
      <c r="AJ54" s="131">
        <v>3.738</v>
      </c>
      <c r="AK54" s="111" t="s">
        <v>339</v>
      </c>
      <c r="AL54" s="140" t="s">
        <v>5326</v>
      </c>
      <c r="AM54" s="145" t="s">
        <v>5329</v>
      </c>
      <c r="AN54" s="132">
        <v>0.28006999999999999</v>
      </c>
      <c r="AO54" s="132">
        <v>1.6999999999999999E-3</v>
      </c>
    </row>
    <row r="55" spans="1:41">
      <c r="A55" t="s">
        <v>1213</v>
      </c>
      <c r="B55" t="s">
        <v>1238</v>
      </c>
      <c r="C55" t="s">
        <v>1017</v>
      </c>
      <c r="D55" t="s">
        <v>5263</v>
      </c>
      <c r="E55" t="s">
        <v>1215</v>
      </c>
      <c r="F55" s="131">
        <v>3.5710000000000002</v>
      </c>
      <c r="G55" s="131">
        <v>10200000</v>
      </c>
      <c r="H55" s="143">
        <v>10200</v>
      </c>
      <c r="I55" s="132">
        <v>32.627429999999997</v>
      </c>
      <c r="J55" s="132">
        <v>0.19774</v>
      </c>
      <c r="K55" t="s">
        <v>5263</v>
      </c>
      <c r="L55" t="s">
        <v>1212</v>
      </c>
      <c r="M55" s="131">
        <v>1</v>
      </c>
      <c r="N55" s="131">
        <v>-36414000</v>
      </c>
      <c r="O55" s="143">
        <v>-36414</v>
      </c>
      <c r="P55" s="132">
        <v>-32.618290000000002</v>
      </c>
      <c r="Q55" s="132">
        <v>-0.19767999999999999</v>
      </c>
      <c r="R55" s="131">
        <v>752.70100000000002</v>
      </c>
      <c r="S55" t="s">
        <v>204</v>
      </c>
      <c r="T55" t="s">
        <v>204</v>
      </c>
      <c r="U55" t="s">
        <v>746</v>
      </c>
      <c r="V55" s="144" t="s">
        <v>314</v>
      </c>
      <c r="W55" s="145" t="s">
        <v>928</v>
      </c>
      <c r="X55" t="s">
        <v>5200</v>
      </c>
      <c r="Y55" t="s">
        <v>339</v>
      </c>
      <c r="Z55" t="s">
        <v>5107</v>
      </c>
      <c r="AA55" t="s">
        <v>5242</v>
      </c>
      <c r="AB55" s="144" t="s">
        <v>896</v>
      </c>
      <c r="AC55" t="s">
        <v>897</v>
      </c>
      <c r="AD55" s="146" t="s">
        <v>339</v>
      </c>
      <c r="AE55" s="147" t="s">
        <v>912</v>
      </c>
      <c r="AF55" t="s">
        <v>896</v>
      </c>
      <c r="AG55" s="145" t="s">
        <v>896</v>
      </c>
      <c r="AH55" s="145" t="s">
        <v>896</v>
      </c>
      <c r="AI55" s="131">
        <v>3.5710000000000002</v>
      </c>
      <c r="AJ55" s="131">
        <v>3.57</v>
      </c>
      <c r="AK55" s="111" t="s">
        <v>339</v>
      </c>
      <c r="AL55" s="140" t="s">
        <v>5326</v>
      </c>
      <c r="AM55" s="145" t="s">
        <v>5329</v>
      </c>
      <c r="AN55" s="132">
        <v>6.7419999999999994E-2</v>
      </c>
      <c r="AO55" s="132">
        <v>4.0999999999999999E-4</v>
      </c>
    </row>
    <row r="56" spans="1:41">
      <c r="A56" t="s">
        <v>1213</v>
      </c>
      <c r="B56" t="s">
        <v>1238</v>
      </c>
      <c r="C56" t="s">
        <v>1017</v>
      </c>
      <c r="D56" t="s">
        <v>5248</v>
      </c>
      <c r="E56" t="s">
        <v>1231</v>
      </c>
      <c r="F56" s="131">
        <v>4.8659999999999997</v>
      </c>
      <c r="G56" s="131">
        <v>-461000</v>
      </c>
      <c r="H56" s="143">
        <v>-461</v>
      </c>
      <c r="I56" s="132">
        <v>-2.0094799999999999</v>
      </c>
      <c r="J56" s="132">
        <v>-1.218E-2</v>
      </c>
      <c r="K56" t="s">
        <v>5248</v>
      </c>
      <c r="L56" t="s">
        <v>1212</v>
      </c>
      <c r="M56" s="131">
        <v>1</v>
      </c>
      <c r="N56" s="131">
        <v>-2235850</v>
      </c>
      <c r="O56" s="143">
        <v>-2235.85</v>
      </c>
      <c r="P56" s="132">
        <v>-2.0027900000000001</v>
      </c>
      <c r="Q56" s="132">
        <v>-1.214E-2</v>
      </c>
      <c r="R56" s="131">
        <v>128.96100000000001</v>
      </c>
      <c r="S56" t="s">
        <v>204</v>
      </c>
      <c r="T56" t="s">
        <v>204</v>
      </c>
      <c r="U56" t="s">
        <v>746</v>
      </c>
      <c r="V56" s="144" t="s">
        <v>314</v>
      </c>
      <c r="W56" s="145" t="s">
        <v>928</v>
      </c>
      <c r="X56" t="s">
        <v>5203</v>
      </c>
      <c r="Y56" t="s">
        <v>339</v>
      </c>
      <c r="Z56" t="s">
        <v>5241</v>
      </c>
      <c r="AA56" t="s">
        <v>5242</v>
      </c>
      <c r="AB56" s="144" t="s">
        <v>896</v>
      </c>
      <c r="AC56" t="s">
        <v>897</v>
      </c>
      <c r="AD56" s="146" t="s">
        <v>339</v>
      </c>
      <c r="AE56" s="147" t="s">
        <v>912</v>
      </c>
      <c r="AF56" t="s">
        <v>896</v>
      </c>
      <c r="AG56" s="145" t="s">
        <v>896</v>
      </c>
      <c r="AH56" s="145" t="s">
        <v>896</v>
      </c>
      <c r="AI56" s="131">
        <v>4.8659999999999997</v>
      </c>
      <c r="AJ56" s="131">
        <v>4.8499999999999996</v>
      </c>
      <c r="AK56" s="111" t="s">
        <v>339</v>
      </c>
      <c r="AL56" s="140" t="s">
        <v>5326</v>
      </c>
      <c r="AM56" s="145" t="s">
        <v>5329</v>
      </c>
      <c r="AN56" s="132">
        <v>1.155E-2</v>
      </c>
      <c r="AO56" s="132">
        <v>6.9999999999999994E-5</v>
      </c>
    </row>
    <row r="57" spans="1:41">
      <c r="A57" t="s">
        <v>1213</v>
      </c>
      <c r="B57" t="s">
        <v>1238</v>
      </c>
      <c r="C57" t="s">
        <v>1017</v>
      </c>
      <c r="D57" t="s">
        <v>5266</v>
      </c>
      <c r="E57" t="s">
        <v>1215</v>
      </c>
      <c r="F57" s="131">
        <v>3.6339999999999999</v>
      </c>
      <c r="G57" s="131">
        <v>5049000</v>
      </c>
      <c r="H57" s="143">
        <v>5049</v>
      </c>
      <c r="I57" s="132">
        <v>16.435510000000001</v>
      </c>
      <c r="J57" s="132">
        <v>9.9610000000000004E-2</v>
      </c>
      <c r="K57" t="s">
        <v>5266</v>
      </c>
      <c r="L57" t="s">
        <v>1212</v>
      </c>
      <c r="M57" s="131">
        <v>1</v>
      </c>
      <c r="N57" s="131">
        <v>-18302625</v>
      </c>
      <c r="O57" s="143">
        <v>-18302.625</v>
      </c>
      <c r="P57" s="132">
        <v>-16.3948</v>
      </c>
      <c r="Q57" s="132">
        <v>-9.9360000000000004E-2</v>
      </c>
      <c r="R57" s="131">
        <v>95.85</v>
      </c>
      <c r="S57" t="s">
        <v>204</v>
      </c>
      <c r="T57" t="s">
        <v>204</v>
      </c>
      <c r="U57" t="s">
        <v>746</v>
      </c>
      <c r="V57" s="144" t="s">
        <v>314</v>
      </c>
      <c r="W57" s="145" t="s">
        <v>928</v>
      </c>
      <c r="X57" t="s">
        <v>5200</v>
      </c>
      <c r="Y57" t="s">
        <v>339</v>
      </c>
      <c r="Z57" t="s">
        <v>4990</v>
      </c>
      <c r="AA57" t="s">
        <v>5242</v>
      </c>
      <c r="AB57" s="144" t="s">
        <v>896</v>
      </c>
      <c r="AC57" t="s">
        <v>897</v>
      </c>
      <c r="AD57" s="146" t="s">
        <v>339</v>
      </c>
      <c r="AE57" s="147" t="s">
        <v>912</v>
      </c>
      <c r="AF57" t="s">
        <v>896</v>
      </c>
      <c r="AG57" s="145" t="s">
        <v>896</v>
      </c>
      <c r="AH57" s="145" t="s">
        <v>896</v>
      </c>
      <c r="AI57" s="131">
        <v>3.6339999999999999</v>
      </c>
      <c r="AJ57" s="131">
        <v>3.625</v>
      </c>
      <c r="AK57" s="111" t="s">
        <v>339</v>
      </c>
      <c r="AL57" s="140" t="s">
        <v>5326</v>
      </c>
      <c r="AM57" s="145" t="s">
        <v>5329</v>
      </c>
      <c r="AN57" s="132">
        <v>8.5900000000000004E-3</v>
      </c>
      <c r="AO57" s="132">
        <v>5.0000000000000002E-5</v>
      </c>
    </row>
    <row r="58" spans="1:41">
      <c r="A58" t="s">
        <v>1213</v>
      </c>
      <c r="B58" t="s">
        <v>1238</v>
      </c>
      <c r="C58" t="s">
        <v>1017</v>
      </c>
      <c r="D58" t="s">
        <v>5267</v>
      </c>
      <c r="E58" t="s">
        <v>1231</v>
      </c>
      <c r="F58" s="131">
        <v>4.8659999999999997</v>
      </c>
      <c r="G58" s="131">
        <v>-576415</v>
      </c>
      <c r="H58" s="143">
        <v>-576.41499999999996</v>
      </c>
      <c r="I58" s="132">
        <v>-2.5125700000000002</v>
      </c>
      <c r="J58" s="132">
        <v>-1.523E-2</v>
      </c>
      <c r="K58" t="s">
        <v>5267</v>
      </c>
      <c r="L58" t="s">
        <v>1215</v>
      </c>
      <c r="M58" s="131">
        <v>3.7480000000000002</v>
      </c>
      <c r="N58" s="131">
        <v>-747898.46</v>
      </c>
      <c r="O58" s="143">
        <v>-747.89846</v>
      </c>
      <c r="P58" s="132">
        <v>-2.5109300000000001</v>
      </c>
      <c r="Q58" s="132">
        <v>-1.5219999999999999E-2</v>
      </c>
      <c r="R58" s="131">
        <v>91.254999999999995</v>
      </c>
      <c r="S58" t="s">
        <v>204</v>
      </c>
      <c r="T58" t="s">
        <v>204</v>
      </c>
      <c r="U58" t="s">
        <v>746</v>
      </c>
      <c r="V58" s="144" t="s">
        <v>314</v>
      </c>
      <c r="W58" t="s">
        <v>929</v>
      </c>
      <c r="X58" t="s">
        <v>5268</v>
      </c>
      <c r="Y58" t="s">
        <v>339</v>
      </c>
      <c r="Z58" t="s">
        <v>5241</v>
      </c>
      <c r="AA58" t="s">
        <v>5242</v>
      </c>
      <c r="AB58" s="144" t="s">
        <v>896</v>
      </c>
      <c r="AC58" t="s">
        <v>897</v>
      </c>
      <c r="AD58" s="146" t="s">
        <v>339</v>
      </c>
      <c r="AE58" s="147" t="s">
        <v>912</v>
      </c>
      <c r="AF58" t="s">
        <v>896</v>
      </c>
      <c r="AG58" s="145" t="s">
        <v>896</v>
      </c>
      <c r="AH58" s="145" t="s">
        <v>896</v>
      </c>
      <c r="AI58" s="131">
        <v>4.8659999999999997</v>
      </c>
      <c r="AJ58" s="131">
        <v>1.298</v>
      </c>
      <c r="AK58" s="111" t="s">
        <v>339</v>
      </c>
      <c r="AL58" s="140" t="s">
        <v>5326</v>
      </c>
      <c r="AM58" s="145" t="s">
        <v>5329</v>
      </c>
      <c r="AN58" s="132">
        <v>8.1700000000000002E-3</v>
      </c>
      <c r="AO58" s="132">
        <v>5.0000000000000002E-5</v>
      </c>
    </row>
    <row r="59" spans="1:41">
      <c r="A59" t="s">
        <v>1213</v>
      </c>
      <c r="B59" t="s">
        <v>1241</v>
      </c>
      <c r="C59" t="s">
        <v>1017</v>
      </c>
      <c r="D59" t="s">
        <v>5243</v>
      </c>
      <c r="E59" t="s">
        <v>1216</v>
      </c>
      <c r="F59" s="131">
        <v>4.0839999999999996</v>
      </c>
      <c r="G59" s="131">
        <v>-1781988</v>
      </c>
      <c r="H59" s="143">
        <v>-1781.9880000000001</v>
      </c>
      <c r="I59" s="132">
        <v>-84.240960000000001</v>
      </c>
      <c r="J59" s="132">
        <v>-0.20041</v>
      </c>
      <c r="K59" t="s">
        <v>5243</v>
      </c>
      <c r="L59" t="s">
        <v>1212</v>
      </c>
      <c r="M59" s="131">
        <v>1</v>
      </c>
      <c r="N59" s="131">
        <v>-7279955.5800000001</v>
      </c>
      <c r="O59" s="143">
        <v>-7279.9555799999998</v>
      </c>
      <c r="P59" s="132">
        <v>-84.269840000000002</v>
      </c>
      <c r="Q59" s="132">
        <v>-0.20047999999999999</v>
      </c>
      <c r="R59" s="131">
        <v>509.108</v>
      </c>
      <c r="S59" t="s">
        <v>204</v>
      </c>
      <c r="T59" t="s">
        <v>204</v>
      </c>
      <c r="U59" t="s">
        <v>746</v>
      </c>
      <c r="V59" s="144" t="s">
        <v>314</v>
      </c>
      <c r="W59" s="145" t="s">
        <v>928</v>
      </c>
      <c r="X59" t="s">
        <v>5215</v>
      </c>
      <c r="Y59" t="s">
        <v>339</v>
      </c>
      <c r="Z59" t="s">
        <v>5241</v>
      </c>
      <c r="AA59" t="s">
        <v>5242</v>
      </c>
      <c r="AB59" s="144" t="s">
        <v>896</v>
      </c>
      <c r="AC59" t="s">
        <v>897</v>
      </c>
      <c r="AD59" s="146" t="s">
        <v>339</v>
      </c>
      <c r="AE59" s="147" t="s">
        <v>912</v>
      </c>
      <c r="AF59" t="s">
        <v>896</v>
      </c>
      <c r="AG59" s="145" t="s">
        <v>896</v>
      </c>
      <c r="AH59" s="145" t="s">
        <v>896</v>
      </c>
      <c r="AI59" s="131">
        <v>4.0839999999999996</v>
      </c>
      <c r="AJ59" s="131">
        <v>4.085</v>
      </c>
      <c r="AK59" s="111" t="s">
        <v>339</v>
      </c>
      <c r="AL59" s="140" t="s">
        <v>5326</v>
      </c>
      <c r="AM59" s="145" t="s">
        <v>5329</v>
      </c>
      <c r="AN59" s="132">
        <v>0.58931999999999995</v>
      </c>
      <c r="AO59" s="132">
        <v>1.4E-3</v>
      </c>
    </row>
    <row r="60" spans="1:41">
      <c r="A60" t="s">
        <v>1213</v>
      </c>
      <c r="B60" t="s">
        <v>1241</v>
      </c>
      <c r="C60" t="s">
        <v>1017</v>
      </c>
      <c r="D60" t="s">
        <v>5240</v>
      </c>
      <c r="E60" t="s">
        <v>1215</v>
      </c>
      <c r="F60" s="131">
        <v>3.7480000000000002</v>
      </c>
      <c r="G60" s="131">
        <v>-2600000</v>
      </c>
      <c r="H60" s="143">
        <v>-2600</v>
      </c>
      <c r="I60" s="132">
        <v>-112.80188</v>
      </c>
      <c r="J60" s="132">
        <v>-0.26835999999999999</v>
      </c>
      <c r="K60" t="s">
        <v>5240</v>
      </c>
      <c r="L60" t="s">
        <v>1212</v>
      </c>
      <c r="M60" s="131">
        <v>1</v>
      </c>
      <c r="N60" s="131">
        <v>-9718800</v>
      </c>
      <c r="O60" s="143">
        <v>-9718.7999999999993</v>
      </c>
      <c r="P60" s="132">
        <v>-112.50091999999999</v>
      </c>
      <c r="Q60" s="132">
        <v>-0.26765</v>
      </c>
      <c r="R60" s="131">
        <v>243.429</v>
      </c>
      <c r="S60" t="s">
        <v>204</v>
      </c>
      <c r="T60" t="s">
        <v>204</v>
      </c>
      <c r="U60" t="s">
        <v>746</v>
      </c>
      <c r="V60" s="144" t="s">
        <v>314</v>
      </c>
      <c r="W60" s="145" t="s">
        <v>928</v>
      </c>
      <c r="X60" t="s">
        <v>5200</v>
      </c>
      <c r="Y60" t="s">
        <v>339</v>
      </c>
      <c r="Z60" t="s">
        <v>5241</v>
      </c>
      <c r="AA60" t="s">
        <v>5242</v>
      </c>
      <c r="AB60" s="144" t="s">
        <v>896</v>
      </c>
      <c r="AC60" t="s">
        <v>897</v>
      </c>
      <c r="AD60" s="146" t="s">
        <v>339</v>
      </c>
      <c r="AE60" s="147" t="s">
        <v>912</v>
      </c>
      <c r="AF60" t="s">
        <v>896</v>
      </c>
      <c r="AG60" s="145" t="s">
        <v>896</v>
      </c>
      <c r="AH60" s="145" t="s">
        <v>896</v>
      </c>
      <c r="AI60" s="131">
        <v>3.7480000000000002</v>
      </c>
      <c r="AJ60" s="131">
        <v>3.738</v>
      </c>
      <c r="AK60" s="111" t="s">
        <v>339</v>
      </c>
      <c r="AL60" s="140" t="s">
        <v>5326</v>
      </c>
      <c r="AM60" s="145" t="s">
        <v>5329</v>
      </c>
      <c r="AN60" s="132">
        <v>0.28177999999999997</v>
      </c>
      <c r="AO60" s="132">
        <v>6.7000000000000002E-4</v>
      </c>
    </row>
    <row r="61" spans="1:41">
      <c r="A61" t="s">
        <v>1213</v>
      </c>
      <c r="B61" t="s">
        <v>1241</v>
      </c>
      <c r="C61" t="s">
        <v>1017</v>
      </c>
      <c r="D61" t="s">
        <v>5246</v>
      </c>
      <c r="E61" t="s">
        <v>1215</v>
      </c>
      <c r="F61" s="131">
        <v>3.7389999999999999</v>
      </c>
      <c r="G61" s="131">
        <v>-985000</v>
      </c>
      <c r="H61" s="143">
        <v>-985</v>
      </c>
      <c r="I61" s="132">
        <v>-42.63194</v>
      </c>
      <c r="J61" s="132">
        <v>-0.10142</v>
      </c>
      <c r="K61" t="s">
        <v>5246</v>
      </c>
      <c r="L61" t="s">
        <v>1212</v>
      </c>
      <c r="M61" s="131">
        <v>1</v>
      </c>
      <c r="N61" s="131">
        <v>-3665776</v>
      </c>
      <c r="O61" s="143">
        <v>-3665.7759999999998</v>
      </c>
      <c r="P61" s="132">
        <v>-42.433549999999997</v>
      </c>
      <c r="Q61" s="132">
        <v>-0.10095</v>
      </c>
      <c r="R61" s="131">
        <v>76.123999999999995</v>
      </c>
      <c r="S61" t="s">
        <v>204</v>
      </c>
      <c r="T61" t="s">
        <v>204</v>
      </c>
      <c r="U61" t="s">
        <v>746</v>
      </c>
      <c r="V61" s="144" t="s">
        <v>314</v>
      </c>
      <c r="W61" s="145" t="s">
        <v>928</v>
      </c>
      <c r="X61" t="s">
        <v>5200</v>
      </c>
      <c r="Y61" t="s">
        <v>339</v>
      </c>
      <c r="Z61" t="s">
        <v>5247</v>
      </c>
      <c r="AA61" t="s">
        <v>5242</v>
      </c>
      <c r="AB61" s="144" t="s">
        <v>896</v>
      </c>
      <c r="AC61" t="s">
        <v>897</v>
      </c>
      <c r="AD61" s="146" t="s">
        <v>339</v>
      </c>
      <c r="AE61" s="147" t="s">
        <v>912</v>
      </c>
      <c r="AF61" t="s">
        <v>896</v>
      </c>
      <c r="AG61" s="145" t="s">
        <v>896</v>
      </c>
      <c r="AH61" s="145" t="s">
        <v>896</v>
      </c>
      <c r="AI61" s="131">
        <v>3.7389999999999999</v>
      </c>
      <c r="AJ61" s="131">
        <v>3.722</v>
      </c>
      <c r="AK61" s="111" t="s">
        <v>339</v>
      </c>
      <c r="AL61" s="140" t="s">
        <v>5326</v>
      </c>
      <c r="AM61" s="145" t="s">
        <v>5329</v>
      </c>
      <c r="AN61" s="132">
        <v>8.8120000000000004E-2</v>
      </c>
      <c r="AO61" s="132">
        <v>2.1000000000000001E-4</v>
      </c>
    </row>
    <row r="62" spans="1:41">
      <c r="A62" t="s">
        <v>1213</v>
      </c>
      <c r="B62" t="s">
        <v>1241</v>
      </c>
      <c r="C62" t="s">
        <v>1017</v>
      </c>
      <c r="D62" t="s">
        <v>5263</v>
      </c>
      <c r="E62" t="s">
        <v>1215</v>
      </c>
      <c r="F62" s="131">
        <v>3.5710000000000002</v>
      </c>
      <c r="G62" s="131">
        <v>250000</v>
      </c>
      <c r="H62" s="143">
        <v>250</v>
      </c>
      <c r="I62" s="132">
        <v>10.334110000000001</v>
      </c>
      <c r="J62" s="132">
        <v>2.4590000000000001E-2</v>
      </c>
      <c r="K62" t="s">
        <v>5263</v>
      </c>
      <c r="L62" t="s">
        <v>1212</v>
      </c>
      <c r="M62" s="131">
        <v>1</v>
      </c>
      <c r="N62" s="131">
        <v>-892500</v>
      </c>
      <c r="O62" s="143">
        <v>-892.5</v>
      </c>
      <c r="P62" s="132">
        <v>-10.33122</v>
      </c>
      <c r="Q62" s="132">
        <v>-2.4580000000000001E-2</v>
      </c>
      <c r="R62" s="131">
        <v>18.449000000000002</v>
      </c>
      <c r="S62" t="s">
        <v>204</v>
      </c>
      <c r="T62" t="s">
        <v>204</v>
      </c>
      <c r="U62" t="s">
        <v>746</v>
      </c>
      <c r="V62" s="144" t="s">
        <v>314</v>
      </c>
      <c r="W62" s="145" t="s">
        <v>928</v>
      </c>
      <c r="X62" t="s">
        <v>5200</v>
      </c>
      <c r="Y62" t="s">
        <v>339</v>
      </c>
      <c r="Z62" t="s">
        <v>5107</v>
      </c>
      <c r="AA62" t="s">
        <v>5242</v>
      </c>
      <c r="AB62" s="144" t="s">
        <v>896</v>
      </c>
      <c r="AC62" t="s">
        <v>897</v>
      </c>
      <c r="AD62" s="146" t="s">
        <v>339</v>
      </c>
      <c r="AE62" s="147" t="s">
        <v>912</v>
      </c>
      <c r="AF62" t="s">
        <v>896</v>
      </c>
      <c r="AG62" s="145" t="s">
        <v>896</v>
      </c>
      <c r="AH62" s="145" t="s">
        <v>896</v>
      </c>
      <c r="AI62" s="131">
        <v>3.5710000000000002</v>
      </c>
      <c r="AJ62" s="131">
        <v>3.57</v>
      </c>
      <c r="AK62" s="111" t="s">
        <v>339</v>
      </c>
      <c r="AL62" s="140" t="s">
        <v>5326</v>
      </c>
      <c r="AM62" s="145" t="s">
        <v>5329</v>
      </c>
      <c r="AN62" s="132">
        <v>2.1360000000000001E-2</v>
      </c>
      <c r="AO62" s="132">
        <v>5.0000000000000002E-5</v>
      </c>
    </row>
    <row r="63" spans="1:41">
      <c r="A63" t="s">
        <v>1213</v>
      </c>
      <c r="B63" t="s">
        <v>1241</v>
      </c>
      <c r="C63" t="s">
        <v>1017</v>
      </c>
      <c r="D63" t="s">
        <v>5267</v>
      </c>
      <c r="E63" t="s">
        <v>1231</v>
      </c>
      <c r="F63" s="131">
        <v>4.8659999999999997</v>
      </c>
      <c r="G63" s="131">
        <v>-70000</v>
      </c>
      <c r="H63" s="143">
        <v>-70</v>
      </c>
      <c r="I63" s="132">
        <v>-3.9430399999999999</v>
      </c>
      <c r="J63" s="132">
        <v>-9.3799999999999994E-3</v>
      </c>
      <c r="K63" t="s">
        <v>5267</v>
      </c>
      <c r="L63" t="s">
        <v>1215</v>
      </c>
      <c r="M63" s="131">
        <v>3.7480000000000002</v>
      </c>
      <c r="N63" s="131">
        <v>-90825</v>
      </c>
      <c r="O63" s="143">
        <v>-90.825000000000003</v>
      </c>
      <c r="P63" s="132">
        <v>-3.9404699999999999</v>
      </c>
      <c r="Q63" s="132">
        <v>-9.3699999999999999E-3</v>
      </c>
      <c r="R63" s="131">
        <v>11.082000000000001</v>
      </c>
      <c r="S63" t="s">
        <v>204</v>
      </c>
      <c r="T63" t="s">
        <v>204</v>
      </c>
      <c r="U63" t="s">
        <v>746</v>
      </c>
      <c r="V63" s="144" t="s">
        <v>314</v>
      </c>
      <c r="W63" t="s">
        <v>929</v>
      </c>
      <c r="X63" t="s">
        <v>5268</v>
      </c>
      <c r="Y63" t="s">
        <v>339</v>
      </c>
      <c r="Z63" t="s">
        <v>5241</v>
      </c>
      <c r="AA63" t="s">
        <v>5242</v>
      </c>
      <c r="AB63" s="144" t="s">
        <v>896</v>
      </c>
      <c r="AC63" t="s">
        <v>897</v>
      </c>
      <c r="AD63" s="146" t="s">
        <v>339</v>
      </c>
      <c r="AE63" s="147" t="s">
        <v>912</v>
      </c>
      <c r="AF63" t="s">
        <v>896</v>
      </c>
      <c r="AG63" s="145" t="s">
        <v>896</v>
      </c>
      <c r="AH63" s="145" t="s">
        <v>896</v>
      </c>
      <c r="AI63" s="131">
        <v>4.8659999999999997</v>
      </c>
      <c r="AJ63" s="131">
        <v>1.298</v>
      </c>
      <c r="AK63" s="111" t="s">
        <v>339</v>
      </c>
      <c r="AL63" s="140" t="s">
        <v>5326</v>
      </c>
      <c r="AM63" s="145" t="s">
        <v>5329</v>
      </c>
      <c r="AN63" s="132">
        <v>1.2829999999999999E-2</v>
      </c>
      <c r="AO63" s="132">
        <v>3.0000000000000001E-5</v>
      </c>
    </row>
    <row r="64" spans="1:41">
      <c r="A64" t="s">
        <v>1213</v>
      </c>
      <c r="B64" t="s">
        <v>1241</v>
      </c>
      <c r="C64" t="s">
        <v>1017</v>
      </c>
      <c r="D64" t="s">
        <v>5266</v>
      </c>
      <c r="E64" t="s">
        <v>1215</v>
      </c>
      <c r="F64" s="131">
        <v>3.6339999999999999</v>
      </c>
      <c r="G64" s="131">
        <v>300000</v>
      </c>
      <c r="H64" s="143">
        <v>300</v>
      </c>
      <c r="I64" s="132">
        <v>12.619719999999999</v>
      </c>
      <c r="J64" s="132">
        <v>3.0020000000000002E-2</v>
      </c>
      <c r="K64" t="s">
        <v>5266</v>
      </c>
      <c r="L64" t="s">
        <v>1212</v>
      </c>
      <c r="M64" s="131">
        <v>1</v>
      </c>
      <c r="N64" s="131">
        <v>-1087500</v>
      </c>
      <c r="O64" s="143">
        <v>-1087.5</v>
      </c>
      <c r="P64" s="132">
        <v>-12.58846</v>
      </c>
      <c r="Q64" s="132">
        <v>-2.9950000000000001E-2</v>
      </c>
      <c r="R64" s="131">
        <v>5.6950000000000003</v>
      </c>
      <c r="S64" t="s">
        <v>204</v>
      </c>
      <c r="T64" t="s">
        <v>204</v>
      </c>
      <c r="U64" t="s">
        <v>746</v>
      </c>
      <c r="V64" s="144" t="s">
        <v>314</v>
      </c>
      <c r="W64" s="145" t="s">
        <v>928</v>
      </c>
      <c r="X64" t="s">
        <v>5200</v>
      </c>
      <c r="Y64" t="s">
        <v>339</v>
      </c>
      <c r="Z64" t="s">
        <v>4990</v>
      </c>
      <c r="AA64" t="s">
        <v>5242</v>
      </c>
      <c r="AB64" s="144" t="s">
        <v>896</v>
      </c>
      <c r="AC64" t="s">
        <v>897</v>
      </c>
      <c r="AD64" s="146" t="s">
        <v>339</v>
      </c>
      <c r="AE64" s="147" t="s">
        <v>912</v>
      </c>
      <c r="AF64" t="s">
        <v>896</v>
      </c>
      <c r="AG64" s="145" t="s">
        <v>896</v>
      </c>
      <c r="AH64" s="145" t="s">
        <v>896</v>
      </c>
      <c r="AI64" s="131">
        <v>3.6339999999999999</v>
      </c>
      <c r="AJ64" s="131">
        <v>3.625</v>
      </c>
      <c r="AK64" s="111" t="s">
        <v>339</v>
      </c>
      <c r="AL64" s="140" t="s">
        <v>5326</v>
      </c>
      <c r="AM64" s="145" t="s">
        <v>5329</v>
      </c>
      <c r="AN64" s="132">
        <v>6.5900000000000004E-3</v>
      </c>
      <c r="AO64" s="132">
        <v>2.0000000000000002E-5</v>
      </c>
    </row>
    <row r="65" spans="1:41">
      <c r="A65" t="s">
        <v>1213</v>
      </c>
      <c r="B65" t="s">
        <v>1242</v>
      </c>
      <c r="C65" t="s">
        <v>1017</v>
      </c>
      <c r="D65" t="s">
        <v>5243</v>
      </c>
      <c r="E65" t="s">
        <v>1216</v>
      </c>
      <c r="F65" s="131">
        <v>4.0839999999999996</v>
      </c>
      <c r="G65" s="131">
        <v>-2619670</v>
      </c>
      <c r="H65" s="143">
        <v>-2619.67</v>
      </c>
      <c r="I65" s="132">
        <v>-114.3926</v>
      </c>
      <c r="J65" s="132">
        <v>-0.25685000000000002</v>
      </c>
      <c r="K65" t="s">
        <v>5243</v>
      </c>
      <c r="L65" t="s">
        <v>1212</v>
      </c>
      <c r="M65" s="131">
        <v>1</v>
      </c>
      <c r="N65" s="131">
        <v>-10702137.85</v>
      </c>
      <c r="O65" s="143">
        <v>-10702.137849999999</v>
      </c>
      <c r="P65" s="132">
        <v>-114.43181</v>
      </c>
      <c r="Q65" s="132">
        <v>-0.25692999999999999</v>
      </c>
      <c r="R65" s="131">
        <v>748.43100000000004</v>
      </c>
      <c r="S65" t="s">
        <v>204</v>
      </c>
      <c r="T65" t="s">
        <v>204</v>
      </c>
      <c r="U65" t="s">
        <v>746</v>
      </c>
      <c r="V65" s="144" t="s">
        <v>314</v>
      </c>
      <c r="W65" s="145" t="s">
        <v>928</v>
      </c>
      <c r="X65" t="s">
        <v>5215</v>
      </c>
      <c r="Y65" t="s">
        <v>339</v>
      </c>
      <c r="Z65" t="s">
        <v>5241</v>
      </c>
      <c r="AA65" t="s">
        <v>5242</v>
      </c>
      <c r="AB65" s="144" t="s">
        <v>896</v>
      </c>
      <c r="AC65" t="s">
        <v>897</v>
      </c>
      <c r="AD65" s="146" t="s">
        <v>339</v>
      </c>
      <c r="AE65" s="147" t="s">
        <v>912</v>
      </c>
      <c r="AF65" t="s">
        <v>896</v>
      </c>
      <c r="AG65" s="145" t="s">
        <v>896</v>
      </c>
      <c r="AH65" s="145" t="s">
        <v>896</v>
      </c>
      <c r="AI65" s="131">
        <v>4.0839999999999996</v>
      </c>
      <c r="AJ65" s="131">
        <v>4.085</v>
      </c>
      <c r="AK65" s="111" t="s">
        <v>339</v>
      </c>
      <c r="AL65" s="140" t="s">
        <v>5326</v>
      </c>
      <c r="AM65" s="145" t="s">
        <v>5329</v>
      </c>
      <c r="AN65" s="132">
        <v>0.80025000000000002</v>
      </c>
      <c r="AO65" s="132">
        <v>1.8E-3</v>
      </c>
    </row>
    <row r="66" spans="1:41">
      <c r="A66" t="s">
        <v>1213</v>
      </c>
      <c r="B66" t="s">
        <v>1242</v>
      </c>
      <c r="C66" t="s">
        <v>1017</v>
      </c>
      <c r="D66" t="s">
        <v>5248</v>
      </c>
      <c r="E66" t="s">
        <v>1231</v>
      </c>
      <c r="F66" s="131">
        <v>4.8659999999999997</v>
      </c>
      <c r="G66" s="131">
        <v>-364388</v>
      </c>
      <c r="H66" s="143">
        <v>-364.38799999999998</v>
      </c>
      <c r="I66" s="132">
        <v>-18.95965</v>
      </c>
      <c r="J66" s="132">
        <v>-4.2569999999999997E-2</v>
      </c>
      <c r="K66" t="s">
        <v>5248</v>
      </c>
      <c r="L66" t="s">
        <v>1212</v>
      </c>
      <c r="M66" s="131">
        <v>1</v>
      </c>
      <c r="N66" s="131">
        <v>-1767281.8</v>
      </c>
      <c r="O66" s="143">
        <v>-1767.2818</v>
      </c>
      <c r="P66" s="132">
        <v>-18.896529999999998</v>
      </c>
      <c r="Q66" s="132">
        <v>-4.2430000000000002E-2</v>
      </c>
      <c r="R66" s="131">
        <v>101.934</v>
      </c>
      <c r="S66" t="s">
        <v>204</v>
      </c>
      <c r="T66" t="s">
        <v>204</v>
      </c>
      <c r="U66" t="s">
        <v>746</v>
      </c>
      <c r="V66" s="144" t="s">
        <v>314</v>
      </c>
      <c r="W66" s="145" t="s">
        <v>928</v>
      </c>
      <c r="X66" t="s">
        <v>5203</v>
      </c>
      <c r="Y66" t="s">
        <v>339</v>
      </c>
      <c r="Z66" t="s">
        <v>5241</v>
      </c>
      <c r="AA66" t="s">
        <v>5242</v>
      </c>
      <c r="AB66" s="144" t="s">
        <v>896</v>
      </c>
      <c r="AC66" t="s">
        <v>897</v>
      </c>
      <c r="AD66" s="146" t="s">
        <v>339</v>
      </c>
      <c r="AE66" s="147" t="s">
        <v>912</v>
      </c>
      <c r="AF66" t="s">
        <v>896</v>
      </c>
      <c r="AG66" s="145" t="s">
        <v>896</v>
      </c>
      <c r="AH66" s="145" t="s">
        <v>896</v>
      </c>
      <c r="AI66" s="131">
        <v>4.8659999999999997</v>
      </c>
      <c r="AJ66" s="131">
        <v>4.8499999999999996</v>
      </c>
      <c r="AK66" s="111" t="s">
        <v>339</v>
      </c>
      <c r="AL66" s="140" t="s">
        <v>5326</v>
      </c>
      <c r="AM66" s="145" t="s">
        <v>5329</v>
      </c>
      <c r="AN66" s="132">
        <v>0.10899</v>
      </c>
      <c r="AO66" s="132">
        <v>2.4000000000000001E-4</v>
      </c>
    </row>
    <row r="67" spans="1:41">
      <c r="A67" t="s">
        <v>1213</v>
      </c>
      <c r="B67" t="s">
        <v>1242</v>
      </c>
      <c r="C67" t="s">
        <v>1017</v>
      </c>
      <c r="D67" t="s">
        <v>5240</v>
      </c>
      <c r="E67" t="s">
        <v>1215</v>
      </c>
      <c r="F67" s="131">
        <v>3.7480000000000002</v>
      </c>
      <c r="G67" s="131">
        <v>-523000</v>
      </c>
      <c r="H67" s="143">
        <v>-523</v>
      </c>
      <c r="I67" s="132">
        <v>-20.959340000000001</v>
      </c>
      <c r="J67" s="132">
        <v>-4.7059999999999998E-2</v>
      </c>
      <c r="K67" t="s">
        <v>5240</v>
      </c>
      <c r="L67" t="s">
        <v>1212</v>
      </c>
      <c r="M67" s="131">
        <v>1</v>
      </c>
      <c r="N67" s="131">
        <v>-1954974</v>
      </c>
      <c r="O67" s="143">
        <v>-1954.9739999999999</v>
      </c>
      <c r="P67" s="132">
        <v>-20.903410000000001</v>
      </c>
      <c r="Q67" s="132">
        <v>-4.6929999999999999E-2</v>
      </c>
      <c r="R67" s="131">
        <v>48.966999999999999</v>
      </c>
      <c r="S67" t="s">
        <v>204</v>
      </c>
      <c r="T67" t="s">
        <v>204</v>
      </c>
      <c r="U67" t="s">
        <v>746</v>
      </c>
      <c r="V67" s="144" t="s">
        <v>314</v>
      </c>
      <c r="W67" s="145" t="s">
        <v>928</v>
      </c>
      <c r="X67" t="s">
        <v>5200</v>
      </c>
      <c r="Y67" t="s">
        <v>339</v>
      </c>
      <c r="Z67" t="s">
        <v>5241</v>
      </c>
      <c r="AA67" t="s">
        <v>5242</v>
      </c>
      <c r="AB67" s="144" t="s">
        <v>896</v>
      </c>
      <c r="AC67" t="s">
        <v>897</v>
      </c>
      <c r="AD67" s="146" t="s">
        <v>339</v>
      </c>
      <c r="AE67" s="147" t="s">
        <v>912</v>
      </c>
      <c r="AF67" t="s">
        <v>896</v>
      </c>
      <c r="AG67" s="145" t="s">
        <v>896</v>
      </c>
      <c r="AH67" s="145" t="s">
        <v>896</v>
      </c>
      <c r="AI67" s="131">
        <v>3.7480000000000002</v>
      </c>
      <c r="AJ67" s="131">
        <v>3.738</v>
      </c>
      <c r="AK67" s="111" t="s">
        <v>339</v>
      </c>
      <c r="AL67" s="140" t="s">
        <v>5326</v>
      </c>
      <c r="AM67" s="145" t="s">
        <v>5329</v>
      </c>
      <c r="AN67" s="132">
        <v>5.2359999999999997E-2</v>
      </c>
      <c r="AO67" s="132">
        <v>1.2E-4</v>
      </c>
    </row>
    <row r="68" spans="1:41">
      <c r="A68" t="s">
        <v>1213</v>
      </c>
      <c r="B68" t="s">
        <v>1242</v>
      </c>
      <c r="C68" t="s">
        <v>1017</v>
      </c>
      <c r="D68" t="s">
        <v>5267</v>
      </c>
      <c r="E68" t="s">
        <v>1231</v>
      </c>
      <c r="F68" s="131">
        <v>4.8659999999999997</v>
      </c>
      <c r="G68" s="131">
        <v>-226822</v>
      </c>
      <c r="H68" s="143">
        <v>-226.822</v>
      </c>
      <c r="I68" s="132">
        <v>-11.801880000000001</v>
      </c>
      <c r="J68" s="132">
        <v>-2.6499999999999999E-2</v>
      </c>
      <c r="K68" t="s">
        <v>5267</v>
      </c>
      <c r="L68" t="s">
        <v>1215</v>
      </c>
      <c r="M68" s="131">
        <v>3.7480000000000002</v>
      </c>
      <c r="N68" s="131">
        <v>-294301.55</v>
      </c>
      <c r="O68" s="143">
        <v>-294.30154999999996</v>
      </c>
      <c r="P68" s="132">
        <v>-11.7942</v>
      </c>
      <c r="Q68" s="132">
        <v>-2.648E-2</v>
      </c>
      <c r="R68" s="131">
        <v>35.908999999999999</v>
      </c>
      <c r="S68" t="s">
        <v>204</v>
      </c>
      <c r="T68" t="s">
        <v>204</v>
      </c>
      <c r="U68" t="s">
        <v>746</v>
      </c>
      <c r="V68" s="144" t="s">
        <v>314</v>
      </c>
      <c r="W68" t="s">
        <v>929</v>
      </c>
      <c r="X68" t="s">
        <v>5268</v>
      </c>
      <c r="Y68" t="s">
        <v>339</v>
      </c>
      <c r="Z68" t="s">
        <v>5241</v>
      </c>
      <c r="AA68" t="s">
        <v>5242</v>
      </c>
      <c r="AB68" s="144" t="s">
        <v>896</v>
      </c>
      <c r="AC68" t="s">
        <v>897</v>
      </c>
      <c r="AD68" s="146" t="s">
        <v>339</v>
      </c>
      <c r="AE68" s="147" t="s">
        <v>912</v>
      </c>
      <c r="AF68" t="s">
        <v>896</v>
      </c>
      <c r="AG68" s="145" t="s">
        <v>896</v>
      </c>
      <c r="AH68" s="145" t="s">
        <v>896</v>
      </c>
      <c r="AI68" s="131">
        <v>4.8659999999999997</v>
      </c>
      <c r="AJ68" s="131">
        <v>1.298</v>
      </c>
      <c r="AK68" s="111" t="s">
        <v>339</v>
      </c>
      <c r="AL68" s="140" t="s">
        <v>5326</v>
      </c>
      <c r="AM68" s="145" t="s">
        <v>5329</v>
      </c>
      <c r="AN68" s="132">
        <v>3.8399999999999997E-2</v>
      </c>
      <c r="AO68" s="132">
        <v>9.0000000000000006E-5</v>
      </c>
    </row>
    <row r="69" spans="1:41">
      <c r="A69" t="s">
        <v>1213</v>
      </c>
      <c r="B69" t="s">
        <v>1243</v>
      </c>
      <c r="C69" t="s">
        <v>1017</v>
      </c>
      <c r="D69" t="s">
        <v>5243</v>
      </c>
      <c r="E69" t="s">
        <v>1216</v>
      </c>
      <c r="F69" s="131">
        <v>4.0839999999999996</v>
      </c>
      <c r="G69" s="131">
        <v>-41504922</v>
      </c>
      <c r="H69" s="143">
        <v>-41504.921999999999</v>
      </c>
      <c r="I69" s="132">
        <v>-76.938779999999994</v>
      </c>
      <c r="J69" s="132">
        <v>-0.37031999999999998</v>
      </c>
      <c r="K69" t="s">
        <v>5243</v>
      </c>
      <c r="L69" t="s">
        <v>1212</v>
      </c>
      <c r="M69" s="131">
        <v>1</v>
      </c>
      <c r="N69" s="131">
        <v>-169560057.84999999</v>
      </c>
      <c r="O69" s="143">
        <v>-169560.05784999998</v>
      </c>
      <c r="P69" s="132">
        <v>-76.965159999999997</v>
      </c>
      <c r="Q69" s="132">
        <v>-0.37043999999999999</v>
      </c>
      <c r="R69" s="131">
        <v>11857.823</v>
      </c>
      <c r="S69" t="s">
        <v>204</v>
      </c>
      <c r="T69" t="s">
        <v>204</v>
      </c>
      <c r="U69" t="s">
        <v>746</v>
      </c>
      <c r="V69" s="144" t="s">
        <v>314</v>
      </c>
      <c r="W69" s="145" t="s">
        <v>928</v>
      </c>
      <c r="X69" t="s">
        <v>5215</v>
      </c>
      <c r="Y69" t="s">
        <v>339</v>
      </c>
      <c r="Z69" t="s">
        <v>5241</v>
      </c>
      <c r="AA69" t="s">
        <v>5242</v>
      </c>
      <c r="AB69" s="144" t="s">
        <v>896</v>
      </c>
      <c r="AC69" t="s">
        <v>897</v>
      </c>
      <c r="AD69" s="146" t="s">
        <v>339</v>
      </c>
      <c r="AE69" s="147" t="s">
        <v>912</v>
      </c>
      <c r="AF69" t="s">
        <v>896</v>
      </c>
      <c r="AG69" s="145" t="s">
        <v>896</v>
      </c>
      <c r="AH69" s="145" t="s">
        <v>896</v>
      </c>
      <c r="AI69" s="131">
        <v>4.0839999999999996</v>
      </c>
      <c r="AJ69" s="131">
        <v>4.085</v>
      </c>
      <c r="AK69" s="111" t="s">
        <v>339</v>
      </c>
      <c r="AL69" s="140" t="s">
        <v>5326</v>
      </c>
      <c r="AM69" s="145" t="s">
        <v>5329</v>
      </c>
      <c r="AN69" s="132">
        <v>0.53824000000000005</v>
      </c>
      <c r="AO69" s="132">
        <v>2.5899999999999999E-3</v>
      </c>
    </row>
    <row r="70" spans="1:41">
      <c r="A70" t="s">
        <v>1213</v>
      </c>
      <c r="B70" t="s">
        <v>1243</v>
      </c>
      <c r="C70" t="s">
        <v>1017</v>
      </c>
      <c r="D70" t="s">
        <v>5240</v>
      </c>
      <c r="E70" t="s">
        <v>1215</v>
      </c>
      <c r="F70" s="131">
        <v>3.7480000000000002</v>
      </c>
      <c r="G70" s="131">
        <v>-76809000</v>
      </c>
      <c r="H70" s="143">
        <v>-76809</v>
      </c>
      <c r="I70" s="132">
        <v>-130.67193</v>
      </c>
      <c r="J70" s="132">
        <v>-0.62894000000000005</v>
      </c>
      <c r="K70" t="s">
        <v>5240</v>
      </c>
      <c r="L70" t="s">
        <v>1212</v>
      </c>
      <c r="M70" s="131">
        <v>1</v>
      </c>
      <c r="N70" s="131">
        <v>-287112042</v>
      </c>
      <c r="O70" s="143">
        <v>-287112.04200000002</v>
      </c>
      <c r="P70" s="132">
        <v>-130.32328000000001</v>
      </c>
      <c r="Q70" s="132">
        <v>-0.62726000000000004</v>
      </c>
      <c r="R70" s="131">
        <v>7191.3469999999998</v>
      </c>
      <c r="S70" t="s">
        <v>204</v>
      </c>
      <c r="T70" t="s">
        <v>204</v>
      </c>
      <c r="U70" t="s">
        <v>746</v>
      </c>
      <c r="V70" s="144" t="s">
        <v>314</v>
      </c>
      <c r="W70" s="145" t="s">
        <v>928</v>
      </c>
      <c r="X70" t="s">
        <v>5200</v>
      </c>
      <c r="Y70" t="s">
        <v>339</v>
      </c>
      <c r="Z70" t="s">
        <v>5241</v>
      </c>
      <c r="AA70" t="s">
        <v>5242</v>
      </c>
      <c r="AB70" s="144" t="s">
        <v>896</v>
      </c>
      <c r="AC70" t="s">
        <v>897</v>
      </c>
      <c r="AD70" s="146" t="s">
        <v>339</v>
      </c>
      <c r="AE70" s="147" t="s">
        <v>912</v>
      </c>
      <c r="AF70" t="s">
        <v>896</v>
      </c>
      <c r="AG70" s="145" t="s">
        <v>896</v>
      </c>
      <c r="AH70" s="145" t="s">
        <v>896</v>
      </c>
      <c r="AI70" s="131">
        <v>3.7480000000000002</v>
      </c>
      <c r="AJ70" s="131">
        <v>3.738</v>
      </c>
      <c r="AK70" s="111" t="s">
        <v>339</v>
      </c>
      <c r="AL70" s="140" t="s">
        <v>5326</v>
      </c>
      <c r="AM70" s="145" t="s">
        <v>5329</v>
      </c>
      <c r="AN70" s="132">
        <v>0.32641999999999999</v>
      </c>
      <c r="AO70" s="132">
        <v>1.57E-3</v>
      </c>
    </row>
    <row r="71" spans="1:41">
      <c r="A71" t="s">
        <v>1213</v>
      </c>
      <c r="B71" t="s">
        <v>1243</v>
      </c>
      <c r="C71" t="s">
        <v>1017</v>
      </c>
      <c r="D71" t="s">
        <v>5263</v>
      </c>
      <c r="E71" t="s">
        <v>1215</v>
      </c>
      <c r="F71" s="131">
        <v>3.5710000000000002</v>
      </c>
      <c r="G71" s="131">
        <v>19300000</v>
      </c>
      <c r="H71" s="143">
        <v>19300</v>
      </c>
      <c r="I71" s="132">
        <v>31.28368</v>
      </c>
      <c r="J71" s="132">
        <v>0.15057000000000001</v>
      </c>
      <c r="K71" t="s">
        <v>5263</v>
      </c>
      <c r="L71" t="s">
        <v>1212</v>
      </c>
      <c r="M71" s="131">
        <v>1</v>
      </c>
      <c r="N71" s="131">
        <v>-68901000</v>
      </c>
      <c r="O71" s="143">
        <v>-68901</v>
      </c>
      <c r="P71" s="132">
        <v>-31.274909999999998</v>
      </c>
      <c r="Q71" s="132">
        <v>-0.15053</v>
      </c>
      <c r="R71" s="131">
        <v>1424.229</v>
      </c>
      <c r="S71" t="s">
        <v>204</v>
      </c>
      <c r="T71" t="s">
        <v>204</v>
      </c>
      <c r="U71" t="s">
        <v>746</v>
      </c>
      <c r="V71" s="144" t="s">
        <v>314</v>
      </c>
      <c r="W71" s="145" t="s">
        <v>928</v>
      </c>
      <c r="X71" t="s">
        <v>5200</v>
      </c>
      <c r="Y71" t="s">
        <v>339</v>
      </c>
      <c r="Z71" t="s">
        <v>5107</v>
      </c>
      <c r="AA71" t="s">
        <v>5242</v>
      </c>
      <c r="AB71" s="144" t="s">
        <v>896</v>
      </c>
      <c r="AC71" t="s">
        <v>897</v>
      </c>
      <c r="AD71" s="146" t="s">
        <v>339</v>
      </c>
      <c r="AE71" s="147" t="s">
        <v>912</v>
      </c>
      <c r="AF71" t="s">
        <v>896</v>
      </c>
      <c r="AG71" s="145" t="s">
        <v>896</v>
      </c>
      <c r="AH71" s="145" t="s">
        <v>896</v>
      </c>
      <c r="AI71" s="131">
        <v>3.5710000000000002</v>
      </c>
      <c r="AJ71" s="131">
        <v>3.57</v>
      </c>
      <c r="AK71" s="111" t="s">
        <v>339</v>
      </c>
      <c r="AL71" s="140" t="s">
        <v>5326</v>
      </c>
      <c r="AM71" s="145" t="s">
        <v>5329</v>
      </c>
      <c r="AN71" s="132">
        <v>6.4649999999999999E-2</v>
      </c>
      <c r="AO71" s="132">
        <v>3.1E-4</v>
      </c>
    </row>
    <row r="72" spans="1:41">
      <c r="A72" t="s">
        <v>1213</v>
      </c>
      <c r="B72" t="s">
        <v>1243</v>
      </c>
      <c r="C72" t="s">
        <v>1017</v>
      </c>
      <c r="D72" t="s">
        <v>5248</v>
      </c>
      <c r="E72" t="s">
        <v>1231</v>
      </c>
      <c r="F72" s="131">
        <v>4.8659999999999997</v>
      </c>
      <c r="G72" s="131">
        <v>-3569528</v>
      </c>
      <c r="H72" s="143">
        <v>-3569.5279999999998</v>
      </c>
      <c r="I72" s="132">
        <v>-7.8844500000000002</v>
      </c>
      <c r="J72" s="132">
        <v>-3.7949999999999998E-2</v>
      </c>
      <c r="K72" t="s">
        <v>5248</v>
      </c>
      <c r="L72" t="s">
        <v>1212</v>
      </c>
      <c r="M72" s="131">
        <v>1</v>
      </c>
      <c r="N72" s="131">
        <v>-17312210.800000001</v>
      </c>
      <c r="O72" s="143">
        <v>-17312.210800000001</v>
      </c>
      <c r="P72" s="132">
        <v>-7.8582000000000001</v>
      </c>
      <c r="Q72" s="132">
        <v>-3.7819999999999999E-2</v>
      </c>
      <c r="R72" s="131">
        <v>998.54300000000001</v>
      </c>
      <c r="S72" t="s">
        <v>204</v>
      </c>
      <c r="T72" t="s">
        <v>204</v>
      </c>
      <c r="U72" t="s">
        <v>746</v>
      </c>
      <c r="V72" s="144" t="s">
        <v>314</v>
      </c>
      <c r="W72" s="145" t="s">
        <v>928</v>
      </c>
      <c r="X72" t="s">
        <v>5203</v>
      </c>
      <c r="Y72" t="s">
        <v>339</v>
      </c>
      <c r="Z72" t="s">
        <v>5241</v>
      </c>
      <c r="AA72" t="s">
        <v>5242</v>
      </c>
      <c r="AB72" s="144" t="s">
        <v>896</v>
      </c>
      <c r="AC72" t="s">
        <v>897</v>
      </c>
      <c r="AD72" s="146" t="s">
        <v>339</v>
      </c>
      <c r="AE72" s="147" t="s">
        <v>912</v>
      </c>
      <c r="AF72" t="s">
        <v>896</v>
      </c>
      <c r="AG72" s="145" t="s">
        <v>896</v>
      </c>
      <c r="AH72" s="145" t="s">
        <v>896</v>
      </c>
      <c r="AI72" s="131">
        <v>4.8659999999999997</v>
      </c>
      <c r="AJ72" s="131">
        <v>4.8499999999999996</v>
      </c>
      <c r="AK72" s="111" t="s">
        <v>339</v>
      </c>
      <c r="AL72" s="140" t="s">
        <v>5326</v>
      </c>
      <c r="AM72" s="145" t="s">
        <v>5329</v>
      </c>
      <c r="AN72" s="132">
        <v>4.5319999999999999E-2</v>
      </c>
      <c r="AO72" s="132">
        <v>2.2000000000000001E-4</v>
      </c>
    </row>
    <row r="73" spans="1:41">
      <c r="A73" t="s">
        <v>1213</v>
      </c>
      <c r="B73" t="s">
        <v>1243</v>
      </c>
      <c r="C73" t="s">
        <v>1017</v>
      </c>
      <c r="D73" t="s">
        <v>5267</v>
      </c>
      <c r="E73" t="s">
        <v>1231</v>
      </c>
      <c r="F73" s="131">
        <v>4.8659999999999997</v>
      </c>
      <c r="G73" s="131">
        <v>-2019942</v>
      </c>
      <c r="H73" s="143">
        <v>-2019.942</v>
      </c>
      <c r="I73" s="132">
        <v>-4.4616899999999999</v>
      </c>
      <c r="J73" s="132">
        <v>-2.147E-2</v>
      </c>
      <c r="K73" t="s">
        <v>5267</v>
      </c>
      <c r="L73" t="s">
        <v>1215</v>
      </c>
      <c r="M73" s="131">
        <v>3.7480000000000002</v>
      </c>
      <c r="N73" s="131">
        <v>-2620874.75</v>
      </c>
      <c r="O73" s="143">
        <v>-2620.8747499999999</v>
      </c>
      <c r="P73" s="132">
        <v>-4.45878</v>
      </c>
      <c r="Q73" s="132">
        <v>-2.146E-2</v>
      </c>
      <c r="R73" s="131">
        <v>319.78800000000001</v>
      </c>
      <c r="S73" t="s">
        <v>204</v>
      </c>
      <c r="T73" t="s">
        <v>204</v>
      </c>
      <c r="U73" t="s">
        <v>746</v>
      </c>
      <c r="V73" s="144" t="s">
        <v>314</v>
      </c>
      <c r="W73" t="s">
        <v>929</v>
      </c>
      <c r="X73" t="s">
        <v>5268</v>
      </c>
      <c r="Y73" t="s">
        <v>339</v>
      </c>
      <c r="Z73" t="s">
        <v>5241</v>
      </c>
      <c r="AA73" t="s">
        <v>5242</v>
      </c>
      <c r="AB73" s="144" t="s">
        <v>896</v>
      </c>
      <c r="AC73" t="s">
        <v>897</v>
      </c>
      <c r="AD73" s="146" t="s">
        <v>339</v>
      </c>
      <c r="AE73" s="147" t="s">
        <v>912</v>
      </c>
      <c r="AF73" t="s">
        <v>896</v>
      </c>
      <c r="AG73" s="145" t="s">
        <v>896</v>
      </c>
      <c r="AH73" s="145" t="s">
        <v>896</v>
      </c>
      <c r="AI73" s="131">
        <v>4.8659999999999997</v>
      </c>
      <c r="AJ73" s="131">
        <v>1.298</v>
      </c>
      <c r="AK73" s="111" t="s">
        <v>339</v>
      </c>
      <c r="AL73" s="140" t="s">
        <v>5326</v>
      </c>
      <c r="AM73" s="145" t="s">
        <v>5329</v>
      </c>
      <c r="AN73" s="132">
        <v>1.452E-2</v>
      </c>
      <c r="AO73" s="132">
        <v>6.9999999999999994E-5</v>
      </c>
    </row>
    <row r="74" spans="1:41">
      <c r="A74" t="s">
        <v>1213</v>
      </c>
      <c r="B74" t="s">
        <v>1243</v>
      </c>
      <c r="C74" t="s">
        <v>1017</v>
      </c>
      <c r="D74" t="s">
        <v>5266</v>
      </c>
      <c r="E74" t="s">
        <v>1215</v>
      </c>
      <c r="F74" s="131">
        <v>3.6339999999999999</v>
      </c>
      <c r="G74" s="131">
        <v>12591000</v>
      </c>
      <c r="H74" s="143">
        <v>12591</v>
      </c>
      <c r="I74" s="132">
        <v>20.769010000000002</v>
      </c>
      <c r="J74" s="132">
        <v>9.9959999999999993E-2</v>
      </c>
      <c r="K74" t="s">
        <v>5266</v>
      </c>
      <c r="L74" t="s">
        <v>1212</v>
      </c>
      <c r="M74" s="131">
        <v>1</v>
      </c>
      <c r="N74" s="131">
        <v>-45642375</v>
      </c>
      <c r="O74" s="143">
        <v>-45642.375</v>
      </c>
      <c r="P74" s="132">
        <v>-20.717569999999998</v>
      </c>
      <c r="Q74" s="132">
        <v>-9.9720000000000003E-2</v>
      </c>
      <c r="R74" s="131">
        <v>239.02600000000001</v>
      </c>
      <c r="S74" t="s">
        <v>204</v>
      </c>
      <c r="T74" t="s">
        <v>204</v>
      </c>
      <c r="U74" t="s">
        <v>746</v>
      </c>
      <c r="V74" s="144" t="s">
        <v>314</v>
      </c>
      <c r="W74" s="145" t="s">
        <v>928</v>
      </c>
      <c r="X74" t="s">
        <v>5200</v>
      </c>
      <c r="Y74" t="s">
        <v>339</v>
      </c>
      <c r="Z74" t="s">
        <v>4990</v>
      </c>
      <c r="AA74" t="s">
        <v>5242</v>
      </c>
      <c r="AB74" s="144" t="s">
        <v>896</v>
      </c>
      <c r="AC74" t="s">
        <v>897</v>
      </c>
      <c r="AD74" s="146" t="s">
        <v>339</v>
      </c>
      <c r="AE74" s="147" t="s">
        <v>912</v>
      </c>
      <c r="AF74" t="s">
        <v>896</v>
      </c>
      <c r="AG74" s="145" t="s">
        <v>896</v>
      </c>
      <c r="AH74" s="145" t="s">
        <v>896</v>
      </c>
      <c r="AI74" s="131">
        <v>3.6339999999999999</v>
      </c>
      <c r="AJ74" s="131">
        <v>3.625</v>
      </c>
      <c r="AK74" s="111" t="s">
        <v>339</v>
      </c>
      <c r="AL74" s="140" t="s">
        <v>5326</v>
      </c>
      <c r="AM74" s="145" t="s">
        <v>5329</v>
      </c>
      <c r="AN74" s="132">
        <v>1.085E-2</v>
      </c>
      <c r="AO74" s="132">
        <v>5.0000000000000002E-5</v>
      </c>
    </row>
    <row r="75" spans="1:41">
      <c r="A75" t="s">
        <v>1213</v>
      </c>
      <c r="B75" t="s">
        <v>1251</v>
      </c>
      <c r="C75" t="s">
        <v>1017</v>
      </c>
      <c r="D75" t="s">
        <v>5240</v>
      </c>
      <c r="E75" t="s">
        <v>1215</v>
      </c>
      <c r="F75" s="131">
        <v>3.7480000000000002</v>
      </c>
      <c r="G75" s="131">
        <v>-9525000</v>
      </c>
      <c r="H75" s="143">
        <v>-9525</v>
      </c>
      <c r="I75" s="132">
        <v>-193.97549000000001</v>
      </c>
      <c r="J75" s="132">
        <v>-1.1736899999999999</v>
      </c>
      <c r="K75" t="s">
        <v>5240</v>
      </c>
      <c r="L75" t="s">
        <v>1212</v>
      </c>
      <c r="M75" s="131">
        <v>1</v>
      </c>
      <c r="N75" s="131">
        <v>-35604450</v>
      </c>
      <c r="O75" s="143">
        <v>-35604.449999999997</v>
      </c>
      <c r="P75" s="132">
        <v>-193.45795000000001</v>
      </c>
      <c r="Q75" s="132">
        <v>-1.17055</v>
      </c>
      <c r="R75" s="131">
        <v>891.79100000000005</v>
      </c>
      <c r="S75" t="s">
        <v>204</v>
      </c>
      <c r="T75" t="s">
        <v>204</v>
      </c>
      <c r="U75" t="s">
        <v>746</v>
      </c>
      <c r="V75" s="144" t="s">
        <v>314</v>
      </c>
      <c r="W75" s="145" t="s">
        <v>928</v>
      </c>
      <c r="X75" t="s">
        <v>5200</v>
      </c>
      <c r="Y75" t="s">
        <v>339</v>
      </c>
      <c r="Z75" t="s">
        <v>5241</v>
      </c>
      <c r="AA75" t="s">
        <v>5242</v>
      </c>
      <c r="AB75" s="144" t="s">
        <v>896</v>
      </c>
      <c r="AC75" t="s">
        <v>897</v>
      </c>
      <c r="AD75" s="146" t="s">
        <v>339</v>
      </c>
      <c r="AE75" s="147" t="s">
        <v>912</v>
      </c>
      <c r="AF75" t="s">
        <v>896</v>
      </c>
      <c r="AG75" s="145" t="s">
        <v>896</v>
      </c>
      <c r="AH75" s="145" t="s">
        <v>896</v>
      </c>
      <c r="AI75" s="131">
        <v>3.7480000000000002</v>
      </c>
      <c r="AJ75" s="131">
        <v>3.738</v>
      </c>
      <c r="AK75" s="111" t="s">
        <v>339</v>
      </c>
      <c r="AL75" s="140" t="s">
        <v>5326</v>
      </c>
      <c r="AM75" s="145" t="s">
        <v>5329</v>
      </c>
      <c r="AN75" s="132">
        <v>0.48455999999999999</v>
      </c>
      <c r="AO75" s="132">
        <v>2.9299999999999999E-3</v>
      </c>
    </row>
    <row r="76" spans="1:41">
      <c r="A76" t="s">
        <v>1213</v>
      </c>
      <c r="B76" t="s">
        <v>1251</v>
      </c>
      <c r="C76" t="s">
        <v>1017</v>
      </c>
      <c r="D76" t="s">
        <v>5243</v>
      </c>
      <c r="E76" t="s">
        <v>1216</v>
      </c>
      <c r="F76" s="131">
        <v>4.0839999999999996</v>
      </c>
      <c r="G76" s="131">
        <v>-3038489</v>
      </c>
      <c r="H76" s="143">
        <v>-3038.489</v>
      </c>
      <c r="I76" s="132">
        <v>-67.424090000000007</v>
      </c>
      <c r="J76" s="132">
        <v>-0.40795999999999999</v>
      </c>
      <c r="K76" t="s">
        <v>5243</v>
      </c>
      <c r="L76" t="s">
        <v>1212</v>
      </c>
      <c r="M76" s="131">
        <v>1</v>
      </c>
      <c r="N76" s="131">
        <v>-12413139.109999999</v>
      </c>
      <c r="O76" s="143">
        <v>-12413.13911</v>
      </c>
      <c r="P76" s="132">
        <v>-67.447199999999995</v>
      </c>
      <c r="Q76" s="132">
        <v>-0.40810000000000002</v>
      </c>
      <c r="R76" s="131">
        <v>868.08699999999999</v>
      </c>
      <c r="S76" t="s">
        <v>204</v>
      </c>
      <c r="T76" t="s">
        <v>204</v>
      </c>
      <c r="U76" t="s">
        <v>746</v>
      </c>
      <c r="V76" s="144" t="s">
        <v>314</v>
      </c>
      <c r="W76" s="145" t="s">
        <v>928</v>
      </c>
      <c r="X76" t="s">
        <v>5215</v>
      </c>
      <c r="Y76" t="s">
        <v>339</v>
      </c>
      <c r="Z76" t="s">
        <v>5241</v>
      </c>
      <c r="AA76" t="s">
        <v>5242</v>
      </c>
      <c r="AB76" s="144" t="s">
        <v>896</v>
      </c>
      <c r="AC76" t="s">
        <v>897</v>
      </c>
      <c r="AD76" s="146" t="s">
        <v>339</v>
      </c>
      <c r="AE76" s="147" t="s">
        <v>912</v>
      </c>
      <c r="AF76" t="s">
        <v>896</v>
      </c>
      <c r="AG76" s="145" t="s">
        <v>896</v>
      </c>
      <c r="AH76" s="145" t="s">
        <v>896</v>
      </c>
      <c r="AI76" s="131">
        <v>4.0839999999999996</v>
      </c>
      <c r="AJ76" s="131">
        <v>4.085</v>
      </c>
      <c r="AK76" s="111" t="s">
        <v>339</v>
      </c>
      <c r="AL76" s="140" t="s">
        <v>5326</v>
      </c>
      <c r="AM76" s="145" t="s">
        <v>5329</v>
      </c>
      <c r="AN76" s="132">
        <v>0.47167999999999999</v>
      </c>
      <c r="AO76" s="132">
        <v>2.8500000000000001E-3</v>
      </c>
    </row>
    <row r="77" spans="1:41">
      <c r="A77" t="s">
        <v>1213</v>
      </c>
      <c r="B77" t="s">
        <v>1251</v>
      </c>
      <c r="C77" t="s">
        <v>1017</v>
      </c>
      <c r="D77" t="s">
        <v>5248</v>
      </c>
      <c r="E77" t="s">
        <v>1231</v>
      </c>
      <c r="F77" s="131">
        <v>4.8659999999999997</v>
      </c>
      <c r="G77" s="131">
        <v>-208000</v>
      </c>
      <c r="H77" s="143">
        <v>-208</v>
      </c>
      <c r="I77" s="132">
        <v>-5.4996600000000004</v>
      </c>
      <c r="J77" s="132">
        <v>-3.3279999999999997E-2</v>
      </c>
      <c r="K77" t="s">
        <v>5248</v>
      </c>
      <c r="L77" t="s">
        <v>1212</v>
      </c>
      <c r="M77" s="131">
        <v>1</v>
      </c>
      <c r="N77" s="131">
        <v>-1008800</v>
      </c>
      <c r="O77" s="143">
        <v>-1008.8</v>
      </c>
      <c r="P77" s="132">
        <v>-5.4813499999999999</v>
      </c>
      <c r="Q77" s="132">
        <v>-3.3169999999999998E-2</v>
      </c>
      <c r="R77" s="131">
        <v>58.186</v>
      </c>
      <c r="S77" t="s">
        <v>204</v>
      </c>
      <c r="T77" t="s">
        <v>204</v>
      </c>
      <c r="U77" t="s">
        <v>746</v>
      </c>
      <c r="V77" s="144" t="s">
        <v>314</v>
      </c>
      <c r="W77" s="145" t="s">
        <v>928</v>
      </c>
      <c r="X77" t="s">
        <v>5203</v>
      </c>
      <c r="Y77" t="s">
        <v>339</v>
      </c>
      <c r="Z77" t="s">
        <v>5241</v>
      </c>
      <c r="AA77" t="s">
        <v>5242</v>
      </c>
      <c r="AB77" s="144" t="s">
        <v>896</v>
      </c>
      <c r="AC77" t="s">
        <v>897</v>
      </c>
      <c r="AD77" s="146" t="s">
        <v>339</v>
      </c>
      <c r="AE77" s="147" t="s">
        <v>912</v>
      </c>
      <c r="AF77" t="s">
        <v>896</v>
      </c>
      <c r="AG77" s="145" t="s">
        <v>896</v>
      </c>
      <c r="AH77" s="145" t="s">
        <v>896</v>
      </c>
      <c r="AI77" s="131">
        <v>4.8659999999999997</v>
      </c>
      <c r="AJ77" s="131">
        <v>4.8499999999999996</v>
      </c>
      <c r="AK77" s="111" t="s">
        <v>339</v>
      </c>
      <c r="AL77" s="140" t="s">
        <v>5326</v>
      </c>
      <c r="AM77" s="145" t="s">
        <v>5329</v>
      </c>
      <c r="AN77" s="132">
        <v>3.1620000000000002E-2</v>
      </c>
      <c r="AO77" s="132">
        <v>1.9000000000000001E-4</v>
      </c>
    </row>
    <row r="78" spans="1:41">
      <c r="A78" t="s">
        <v>1213</v>
      </c>
      <c r="B78" t="s">
        <v>1251</v>
      </c>
      <c r="C78" t="s">
        <v>1017</v>
      </c>
      <c r="D78" t="s">
        <v>5267</v>
      </c>
      <c r="E78" t="s">
        <v>1231</v>
      </c>
      <c r="F78" s="131">
        <v>4.8659999999999997</v>
      </c>
      <c r="G78" s="131">
        <v>-141234</v>
      </c>
      <c r="H78" s="143">
        <v>-141.23400000000001</v>
      </c>
      <c r="I78" s="132">
        <v>-3.7343199999999999</v>
      </c>
      <c r="J78" s="132">
        <v>-2.2599999999999999E-2</v>
      </c>
      <c r="K78" t="s">
        <v>5267</v>
      </c>
      <c r="L78" t="s">
        <v>1215</v>
      </c>
      <c r="M78" s="131">
        <v>3.7480000000000002</v>
      </c>
      <c r="N78" s="131">
        <v>-183251.12</v>
      </c>
      <c r="O78" s="143">
        <v>-183.25111999999999</v>
      </c>
      <c r="P78" s="132">
        <v>-3.7318899999999999</v>
      </c>
      <c r="Q78" s="132">
        <v>-2.2579999999999999E-2</v>
      </c>
      <c r="R78" s="131">
        <v>22.36</v>
      </c>
      <c r="S78" t="s">
        <v>204</v>
      </c>
      <c r="T78" t="s">
        <v>204</v>
      </c>
      <c r="U78" t="s">
        <v>746</v>
      </c>
      <c r="V78" s="144" t="s">
        <v>314</v>
      </c>
      <c r="W78" t="s">
        <v>929</v>
      </c>
      <c r="X78" t="s">
        <v>5268</v>
      </c>
      <c r="Y78" t="s">
        <v>339</v>
      </c>
      <c r="Z78" t="s">
        <v>5241</v>
      </c>
      <c r="AA78" t="s">
        <v>5242</v>
      </c>
      <c r="AB78" s="144" t="s">
        <v>896</v>
      </c>
      <c r="AC78" t="s">
        <v>897</v>
      </c>
      <c r="AD78" s="146" t="s">
        <v>339</v>
      </c>
      <c r="AE78" s="147" t="s">
        <v>912</v>
      </c>
      <c r="AF78" t="s">
        <v>896</v>
      </c>
      <c r="AG78" s="145" t="s">
        <v>896</v>
      </c>
      <c r="AH78" s="145" t="s">
        <v>896</v>
      </c>
      <c r="AI78" s="131">
        <v>4.8659999999999997</v>
      </c>
      <c r="AJ78" s="131">
        <v>1.298</v>
      </c>
      <c r="AK78" s="111" t="s">
        <v>339</v>
      </c>
      <c r="AL78" s="140" t="s">
        <v>5326</v>
      </c>
      <c r="AM78" s="145" t="s">
        <v>5329</v>
      </c>
      <c r="AN78" s="132">
        <v>1.2149999999999999E-2</v>
      </c>
      <c r="AO78" s="132">
        <v>6.9999999999999994E-5</v>
      </c>
    </row>
    <row r="79" spans="1:41">
      <c r="A79" t="s">
        <v>1213</v>
      </c>
      <c r="B79" t="s">
        <v>1252</v>
      </c>
      <c r="C79" t="s">
        <v>1017</v>
      </c>
      <c r="D79" t="s">
        <v>5240</v>
      </c>
      <c r="E79" t="s">
        <v>1215</v>
      </c>
      <c r="F79" s="131">
        <v>3.7480000000000002</v>
      </c>
      <c r="G79" s="131">
        <v>-4323000</v>
      </c>
      <c r="H79" s="143">
        <v>-4323</v>
      </c>
      <c r="I79" s="132">
        <v>-205.24697</v>
      </c>
      <c r="J79" s="132">
        <v>-0.69576000000000005</v>
      </c>
      <c r="K79" t="s">
        <v>5240</v>
      </c>
      <c r="L79" t="s">
        <v>1212</v>
      </c>
      <c r="M79" s="131">
        <v>1</v>
      </c>
      <c r="N79" s="131">
        <v>-16159374</v>
      </c>
      <c r="O79" s="143">
        <v>-16159.374</v>
      </c>
      <c r="P79" s="132">
        <v>-204.69935000000001</v>
      </c>
      <c r="Q79" s="132">
        <v>-0.69389999999999996</v>
      </c>
      <c r="R79" s="131">
        <v>404.74700000000001</v>
      </c>
      <c r="S79" t="s">
        <v>204</v>
      </c>
      <c r="T79" t="s">
        <v>204</v>
      </c>
      <c r="U79" t="s">
        <v>746</v>
      </c>
      <c r="V79" s="144" t="s">
        <v>314</v>
      </c>
      <c r="W79" s="145" t="s">
        <v>928</v>
      </c>
      <c r="X79" t="s">
        <v>5200</v>
      </c>
      <c r="Y79" t="s">
        <v>339</v>
      </c>
      <c r="Z79" t="s">
        <v>5241</v>
      </c>
      <c r="AA79" t="s">
        <v>5242</v>
      </c>
      <c r="AB79" s="144" t="s">
        <v>896</v>
      </c>
      <c r="AC79" t="s">
        <v>897</v>
      </c>
      <c r="AD79" s="146" t="s">
        <v>339</v>
      </c>
      <c r="AE79" s="147" t="s">
        <v>912</v>
      </c>
      <c r="AF79" t="s">
        <v>896</v>
      </c>
      <c r="AG79" s="145" t="s">
        <v>896</v>
      </c>
      <c r="AH79" s="145" t="s">
        <v>896</v>
      </c>
      <c r="AI79" s="131">
        <v>3.7480000000000002</v>
      </c>
      <c r="AJ79" s="131">
        <v>3.738</v>
      </c>
      <c r="AK79" s="111" t="s">
        <v>339</v>
      </c>
      <c r="AL79" s="140" t="s">
        <v>5326</v>
      </c>
      <c r="AM79" s="145" t="s">
        <v>5329</v>
      </c>
      <c r="AN79" s="132">
        <v>0.51271</v>
      </c>
      <c r="AO79" s="132">
        <v>1.74E-3</v>
      </c>
    </row>
    <row r="80" spans="1:41">
      <c r="A80" t="s">
        <v>1213</v>
      </c>
      <c r="B80" t="s">
        <v>1252</v>
      </c>
      <c r="C80" t="s">
        <v>1017</v>
      </c>
      <c r="D80" t="s">
        <v>5243</v>
      </c>
      <c r="E80" t="s">
        <v>1216</v>
      </c>
      <c r="F80" s="131">
        <v>4.0839999999999996</v>
      </c>
      <c r="G80" s="131">
        <v>-1193658</v>
      </c>
      <c r="H80" s="143">
        <v>-1193.6579999999999</v>
      </c>
      <c r="I80" s="132">
        <v>-61.751420000000003</v>
      </c>
      <c r="J80" s="132">
        <v>-0.20932999999999999</v>
      </c>
      <c r="K80" t="s">
        <v>5243</v>
      </c>
      <c r="L80" t="s">
        <v>1212</v>
      </c>
      <c r="M80" s="131">
        <v>1</v>
      </c>
      <c r="N80" s="131">
        <v>-4876451.03</v>
      </c>
      <c r="O80" s="143">
        <v>-4876.4510300000002</v>
      </c>
      <c r="P80" s="132">
        <v>-61.772590000000001</v>
      </c>
      <c r="Q80" s="132">
        <v>-0.2094</v>
      </c>
      <c r="R80" s="131">
        <v>341.024</v>
      </c>
      <c r="S80" t="s">
        <v>204</v>
      </c>
      <c r="T80" t="s">
        <v>204</v>
      </c>
      <c r="U80" t="s">
        <v>746</v>
      </c>
      <c r="V80" s="144" t="s">
        <v>314</v>
      </c>
      <c r="W80" s="145" t="s">
        <v>928</v>
      </c>
      <c r="X80" t="s">
        <v>5215</v>
      </c>
      <c r="Y80" t="s">
        <v>339</v>
      </c>
      <c r="Z80" t="s">
        <v>5241</v>
      </c>
      <c r="AA80" t="s">
        <v>5242</v>
      </c>
      <c r="AB80" s="144" t="s">
        <v>896</v>
      </c>
      <c r="AC80" t="s">
        <v>897</v>
      </c>
      <c r="AD80" s="146" t="s">
        <v>339</v>
      </c>
      <c r="AE80" s="147" t="s">
        <v>912</v>
      </c>
      <c r="AF80" t="s">
        <v>896</v>
      </c>
      <c r="AG80" s="145" t="s">
        <v>896</v>
      </c>
      <c r="AH80" s="145" t="s">
        <v>896</v>
      </c>
      <c r="AI80" s="131">
        <v>4.0839999999999996</v>
      </c>
      <c r="AJ80" s="131">
        <v>4.085</v>
      </c>
      <c r="AK80" s="111" t="s">
        <v>339</v>
      </c>
      <c r="AL80" s="140" t="s">
        <v>5326</v>
      </c>
      <c r="AM80" s="145" t="s">
        <v>5329</v>
      </c>
      <c r="AN80" s="132">
        <v>0.43198999999999999</v>
      </c>
      <c r="AO80" s="132">
        <v>1.4599999999999999E-3</v>
      </c>
    </row>
    <row r="81" spans="1:41">
      <c r="A81" t="s">
        <v>1213</v>
      </c>
      <c r="B81" t="s">
        <v>1252</v>
      </c>
      <c r="C81" t="s">
        <v>1017</v>
      </c>
      <c r="D81" t="s">
        <v>5248</v>
      </c>
      <c r="E81" t="s">
        <v>1231</v>
      </c>
      <c r="F81" s="131">
        <v>4.8659999999999997</v>
      </c>
      <c r="G81" s="131">
        <v>-117999</v>
      </c>
      <c r="H81" s="143">
        <v>-117.999</v>
      </c>
      <c r="I81" s="132">
        <v>-7.2737800000000004</v>
      </c>
      <c r="J81" s="132">
        <v>-2.4660000000000001E-2</v>
      </c>
      <c r="K81" t="s">
        <v>5248</v>
      </c>
      <c r="L81" t="s">
        <v>1212</v>
      </c>
      <c r="M81" s="131">
        <v>1</v>
      </c>
      <c r="N81" s="131">
        <v>-572295.15</v>
      </c>
      <c r="O81" s="143">
        <v>-572.29515000000004</v>
      </c>
      <c r="P81" s="132">
        <v>-7.2495700000000003</v>
      </c>
      <c r="Q81" s="132">
        <v>-2.4570000000000002E-2</v>
      </c>
      <c r="R81" s="131">
        <v>33.009</v>
      </c>
      <c r="S81" t="s">
        <v>204</v>
      </c>
      <c r="T81" t="s">
        <v>204</v>
      </c>
      <c r="U81" t="s">
        <v>746</v>
      </c>
      <c r="V81" s="144" t="s">
        <v>314</v>
      </c>
      <c r="W81" s="145" t="s">
        <v>928</v>
      </c>
      <c r="X81" t="s">
        <v>5203</v>
      </c>
      <c r="Y81" t="s">
        <v>339</v>
      </c>
      <c r="Z81" t="s">
        <v>5241</v>
      </c>
      <c r="AA81" t="s">
        <v>5242</v>
      </c>
      <c r="AB81" s="144" t="s">
        <v>896</v>
      </c>
      <c r="AC81" t="s">
        <v>897</v>
      </c>
      <c r="AD81" s="146" t="s">
        <v>339</v>
      </c>
      <c r="AE81" s="147" t="s">
        <v>912</v>
      </c>
      <c r="AF81" t="s">
        <v>896</v>
      </c>
      <c r="AG81" s="145" t="s">
        <v>896</v>
      </c>
      <c r="AH81" s="145" t="s">
        <v>896</v>
      </c>
      <c r="AI81" s="131">
        <v>4.8659999999999997</v>
      </c>
      <c r="AJ81" s="131">
        <v>4.8499999999999996</v>
      </c>
      <c r="AK81" s="111" t="s">
        <v>339</v>
      </c>
      <c r="AL81" s="140" t="s">
        <v>5326</v>
      </c>
      <c r="AM81" s="145" t="s">
        <v>5329</v>
      </c>
      <c r="AN81" s="132">
        <v>4.181E-2</v>
      </c>
      <c r="AO81" s="132">
        <v>1.3999999999999999E-4</v>
      </c>
    </row>
    <row r="82" spans="1:41">
      <c r="A82" t="s">
        <v>1213</v>
      </c>
      <c r="B82" t="s">
        <v>1252</v>
      </c>
      <c r="C82" t="s">
        <v>1017</v>
      </c>
      <c r="D82" t="s">
        <v>5267</v>
      </c>
      <c r="E82" t="s">
        <v>1231</v>
      </c>
      <c r="F82" s="131">
        <v>4.8659999999999997</v>
      </c>
      <c r="G82" s="131">
        <v>-67206</v>
      </c>
      <c r="H82" s="143">
        <v>-67.206000000000003</v>
      </c>
      <c r="I82" s="132">
        <v>-4.14276</v>
      </c>
      <c r="J82" s="132">
        <v>-1.404E-2</v>
      </c>
      <c r="K82" t="s">
        <v>5267</v>
      </c>
      <c r="L82" t="s">
        <v>1215</v>
      </c>
      <c r="M82" s="131">
        <v>3.7480000000000002</v>
      </c>
      <c r="N82" s="131">
        <v>-87199.79</v>
      </c>
      <c r="O82" s="143">
        <v>-87.199789999999993</v>
      </c>
      <c r="P82" s="132">
        <v>-4.1400600000000001</v>
      </c>
      <c r="Q82" s="132">
        <v>-1.4030000000000001E-2</v>
      </c>
      <c r="R82" s="131">
        <v>10.64</v>
      </c>
      <c r="S82" t="s">
        <v>204</v>
      </c>
      <c r="T82" t="s">
        <v>204</v>
      </c>
      <c r="U82" t="s">
        <v>746</v>
      </c>
      <c r="V82" s="144" t="s">
        <v>314</v>
      </c>
      <c r="W82" t="s">
        <v>929</v>
      </c>
      <c r="X82" t="s">
        <v>5268</v>
      </c>
      <c r="Y82" t="s">
        <v>339</v>
      </c>
      <c r="Z82" t="s">
        <v>5241</v>
      </c>
      <c r="AA82" t="s">
        <v>5242</v>
      </c>
      <c r="AB82" s="144" t="s">
        <v>896</v>
      </c>
      <c r="AC82" t="s">
        <v>897</v>
      </c>
      <c r="AD82" s="146" t="s">
        <v>339</v>
      </c>
      <c r="AE82" s="147" t="s">
        <v>912</v>
      </c>
      <c r="AF82" t="s">
        <v>896</v>
      </c>
      <c r="AG82" s="145" t="s">
        <v>896</v>
      </c>
      <c r="AH82" s="145" t="s">
        <v>896</v>
      </c>
      <c r="AI82" s="131">
        <v>4.8659999999999997</v>
      </c>
      <c r="AJ82" s="131">
        <v>1.298</v>
      </c>
      <c r="AK82" s="111" t="s">
        <v>339</v>
      </c>
      <c r="AL82" s="140" t="s">
        <v>5326</v>
      </c>
      <c r="AM82" s="145" t="s">
        <v>5329</v>
      </c>
      <c r="AN82" s="132">
        <v>1.3480000000000001E-2</v>
      </c>
      <c r="AO82" s="132">
        <v>5.0000000000000002E-5</v>
      </c>
    </row>
    <row r="83" spans="1:41">
      <c r="A83" t="s">
        <v>1213</v>
      </c>
      <c r="B83" t="s">
        <v>1253</v>
      </c>
      <c r="C83" t="s">
        <v>1017</v>
      </c>
      <c r="D83" t="s">
        <v>5240</v>
      </c>
      <c r="E83" t="s">
        <v>1215</v>
      </c>
      <c r="F83" s="131">
        <v>3.7480000000000002</v>
      </c>
      <c r="G83" s="131">
        <v>-3824000</v>
      </c>
      <c r="H83" s="143">
        <v>-3824</v>
      </c>
      <c r="I83" s="132">
        <v>-237.23885999999999</v>
      </c>
      <c r="J83" s="132">
        <v>-0.75112000000000001</v>
      </c>
      <c r="K83" t="s">
        <v>5240</v>
      </c>
      <c r="L83" t="s">
        <v>1212</v>
      </c>
      <c r="M83" s="131">
        <v>1</v>
      </c>
      <c r="N83" s="131">
        <v>-14294112</v>
      </c>
      <c r="O83" s="143">
        <v>-14294.111999999999</v>
      </c>
      <c r="P83" s="132">
        <v>-236.60588999999999</v>
      </c>
      <c r="Q83" s="132">
        <v>-0.74911000000000005</v>
      </c>
      <c r="R83" s="131">
        <v>358.02699999999999</v>
      </c>
      <c r="S83" t="s">
        <v>204</v>
      </c>
      <c r="T83" t="s">
        <v>204</v>
      </c>
      <c r="U83" t="s">
        <v>746</v>
      </c>
      <c r="V83" s="144" t="s">
        <v>314</v>
      </c>
      <c r="W83" s="145" t="s">
        <v>928</v>
      </c>
      <c r="X83" t="s">
        <v>5200</v>
      </c>
      <c r="Y83" t="s">
        <v>339</v>
      </c>
      <c r="Z83" t="s">
        <v>5241</v>
      </c>
      <c r="AA83" t="s">
        <v>5242</v>
      </c>
      <c r="AB83" s="144" t="s">
        <v>896</v>
      </c>
      <c r="AC83" t="s">
        <v>897</v>
      </c>
      <c r="AD83" s="146" t="s">
        <v>339</v>
      </c>
      <c r="AE83" s="147" t="s">
        <v>912</v>
      </c>
      <c r="AF83" t="s">
        <v>896</v>
      </c>
      <c r="AG83" s="145" t="s">
        <v>896</v>
      </c>
      <c r="AH83" s="145" t="s">
        <v>896</v>
      </c>
      <c r="AI83" s="131">
        <v>3.7480000000000002</v>
      </c>
      <c r="AJ83" s="131">
        <v>3.738</v>
      </c>
      <c r="AK83" s="111" t="s">
        <v>339</v>
      </c>
      <c r="AL83" s="140" t="s">
        <v>5326</v>
      </c>
      <c r="AM83" s="145" t="s">
        <v>5329</v>
      </c>
      <c r="AN83" s="132">
        <v>0.59262999999999999</v>
      </c>
      <c r="AO83" s="132">
        <v>1.8799999999999999E-3</v>
      </c>
    </row>
    <row r="84" spans="1:41">
      <c r="A84" t="s">
        <v>1213</v>
      </c>
      <c r="B84" t="s">
        <v>1253</v>
      </c>
      <c r="C84" t="s">
        <v>1017</v>
      </c>
      <c r="D84" t="s">
        <v>5243</v>
      </c>
      <c r="E84" t="s">
        <v>1216</v>
      </c>
      <c r="F84" s="131">
        <v>4.0839999999999996</v>
      </c>
      <c r="G84" s="131">
        <v>-723219</v>
      </c>
      <c r="H84" s="143">
        <v>-723.21900000000005</v>
      </c>
      <c r="I84" s="132">
        <v>-48.889240000000001</v>
      </c>
      <c r="J84" s="132">
        <v>-0.15479000000000001</v>
      </c>
      <c r="K84" t="s">
        <v>5243</v>
      </c>
      <c r="L84" t="s">
        <v>1212</v>
      </c>
      <c r="M84" s="131">
        <v>1</v>
      </c>
      <c r="N84" s="131">
        <v>-2954566.58</v>
      </c>
      <c r="O84" s="143">
        <v>-2954.5665800000002</v>
      </c>
      <c r="P84" s="132">
        <v>-48.905999999999999</v>
      </c>
      <c r="Q84" s="132">
        <v>-0.15484000000000001</v>
      </c>
      <c r="R84" s="131">
        <v>206.62100000000001</v>
      </c>
      <c r="S84" t="s">
        <v>204</v>
      </c>
      <c r="T84" t="s">
        <v>204</v>
      </c>
      <c r="U84" t="s">
        <v>746</v>
      </c>
      <c r="V84" s="144" t="s">
        <v>314</v>
      </c>
      <c r="W84" s="145" t="s">
        <v>928</v>
      </c>
      <c r="X84" t="s">
        <v>5215</v>
      </c>
      <c r="Y84" t="s">
        <v>339</v>
      </c>
      <c r="Z84" t="s">
        <v>5241</v>
      </c>
      <c r="AA84" t="s">
        <v>5242</v>
      </c>
      <c r="AB84" s="144" t="s">
        <v>896</v>
      </c>
      <c r="AC84" t="s">
        <v>897</v>
      </c>
      <c r="AD84" s="146" t="s">
        <v>339</v>
      </c>
      <c r="AE84" s="147" t="s">
        <v>912</v>
      </c>
      <c r="AF84" t="s">
        <v>896</v>
      </c>
      <c r="AG84" s="145" t="s">
        <v>896</v>
      </c>
      <c r="AH84" s="145" t="s">
        <v>896</v>
      </c>
      <c r="AI84" s="131">
        <v>4.0839999999999996</v>
      </c>
      <c r="AJ84" s="131">
        <v>4.085</v>
      </c>
      <c r="AK84" s="111" t="s">
        <v>339</v>
      </c>
      <c r="AL84" s="140" t="s">
        <v>5326</v>
      </c>
      <c r="AM84" s="145" t="s">
        <v>5329</v>
      </c>
      <c r="AN84" s="132">
        <v>0.34200999999999998</v>
      </c>
      <c r="AO84" s="132">
        <v>1.08E-3</v>
      </c>
    </row>
    <row r="85" spans="1:41">
      <c r="A85" t="s">
        <v>1213</v>
      </c>
      <c r="B85" t="s">
        <v>1253</v>
      </c>
      <c r="C85" t="s">
        <v>1017</v>
      </c>
      <c r="D85" t="s">
        <v>5248</v>
      </c>
      <c r="E85" t="s">
        <v>1231</v>
      </c>
      <c r="F85" s="131">
        <v>4.8659999999999997</v>
      </c>
      <c r="G85" s="131">
        <v>-114260</v>
      </c>
      <c r="H85" s="143">
        <v>-114.26</v>
      </c>
      <c r="I85" s="132">
        <v>-9.2034900000000004</v>
      </c>
      <c r="J85" s="132">
        <v>-2.9139999999999999E-2</v>
      </c>
      <c r="K85" t="s">
        <v>5248</v>
      </c>
      <c r="L85" t="s">
        <v>1212</v>
      </c>
      <c r="M85" s="131">
        <v>1</v>
      </c>
      <c r="N85" s="131">
        <v>-554161</v>
      </c>
      <c r="O85" s="143">
        <v>-554.16099999999994</v>
      </c>
      <c r="P85" s="132">
        <v>-9.1728500000000004</v>
      </c>
      <c r="Q85" s="132">
        <v>-2.904E-2</v>
      </c>
      <c r="R85" s="131">
        <v>31.963000000000001</v>
      </c>
      <c r="S85" t="s">
        <v>204</v>
      </c>
      <c r="T85" t="s">
        <v>204</v>
      </c>
      <c r="U85" t="s">
        <v>746</v>
      </c>
      <c r="V85" s="144" t="s">
        <v>314</v>
      </c>
      <c r="W85" s="145" t="s">
        <v>928</v>
      </c>
      <c r="X85" t="s">
        <v>5203</v>
      </c>
      <c r="Y85" t="s">
        <v>339</v>
      </c>
      <c r="Z85" t="s">
        <v>5241</v>
      </c>
      <c r="AA85" t="s">
        <v>5242</v>
      </c>
      <c r="AB85" s="144" t="s">
        <v>896</v>
      </c>
      <c r="AC85" t="s">
        <v>897</v>
      </c>
      <c r="AD85" s="146" t="s">
        <v>339</v>
      </c>
      <c r="AE85" s="147" t="s">
        <v>912</v>
      </c>
      <c r="AF85" t="s">
        <v>896</v>
      </c>
      <c r="AG85" s="145" t="s">
        <v>896</v>
      </c>
      <c r="AH85" s="145" t="s">
        <v>896</v>
      </c>
      <c r="AI85" s="131">
        <v>4.8659999999999997</v>
      </c>
      <c r="AJ85" s="131">
        <v>4.8499999999999996</v>
      </c>
      <c r="AK85" s="111" t="s">
        <v>339</v>
      </c>
      <c r="AL85" s="140" t="s">
        <v>5326</v>
      </c>
      <c r="AM85" s="145" t="s">
        <v>5329</v>
      </c>
      <c r="AN85" s="132">
        <v>5.2909999999999999E-2</v>
      </c>
      <c r="AO85" s="132">
        <v>1.7000000000000001E-4</v>
      </c>
    </row>
    <row r="86" spans="1:41">
      <c r="A86" t="s">
        <v>1213</v>
      </c>
      <c r="B86" t="s">
        <v>1253</v>
      </c>
      <c r="C86" t="s">
        <v>1017</v>
      </c>
      <c r="D86" t="s">
        <v>5267</v>
      </c>
      <c r="E86" t="s">
        <v>1231</v>
      </c>
      <c r="F86" s="131">
        <v>4.8659999999999997</v>
      </c>
      <c r="G86" s="131">
        <v>-47500</v>
      </c>
      <c r="H86" s="143">
        <v>-47.5</v>
      </c>
      <c r="I86" s="132">
        <v>-3.82606</v>
      </c>
      <c r="J86" s="132">
        <v>-1.2109999999999999E-2</v>
      </c>
      <c r="K86" t="s">
        <v>5267</v>
      </c>
      <c r="L86" t="s">
        <v>1215</v>
      </c>
      <c r="M86" s="131">
        <v>3.7480000000000002</v>
      </c>
      <c r="N86" s="131">
        <v>-61631.25</v>
      </c>
      <c r="O86" s="143">
        <v>-61.631250000000001</v>
      </c>
      <c r="P86" s="132">
        <v>-3.8235700000000001</v>
      </c>
      <c r="Q86" s="132">
        <v>-1.2109999999999999E-2</v>
      </c>
      <c r="R86" s="131">
        <v>7.52</v>
      </c>
      <c r="S86" t="s">
        <v>204</v>
      </c>
      <c r="T86" t="s">
        <v>204</v>
      </c>
      <c r="U86" t="s">
        <v>746</v>
      </c>
      <c r="V86" s="144" t="s">
        <v>314</v>
      </c>
      <c r="W86" t="s">
        <v>929</v>
      </c>
      <c r="X86" t="s">
        <v>5268</v>
      </c>
      <c r="Y86" t="s">
        <v>339</v>
      </c>
      <c r="Z86" t="s">
        <v>5241</v>
      </c>
      <c r="AA86" t="s">
        <v>5242</v>
      </c>
      <c r="AB86" s="144" t="s">
        <v>896</v>
      </c>
      <c r="AC86" t="s">
        <v>897</v>
      </c>
      <c r="AD86" s="146" t="s">
        <v>339</v>
      </c>
      <c r="AE86" s="147" t="s">
        <v>912</v>
      </c>
      <c r="AF86" t="s">
        <v>896</v>
      </c>
      <c r="AG86" s="145" t="s">
        <v>896</v>
      </c>
      <c r="AH86" s="145" t="s">
        <v>896</v>
      </c>
      <c r="AI86" s="131">
        <v>4.8659999999999997</v>
      </c>
      <c r="AJ86" s="131">
        <v>1.298</v>
      </c>
      <c r="AK86" s="111" t="s">
        <v>339</v>
      </c>
      <c r="AL86" s="140" t="s">
        <v>5326</v>
      </c>
      <c r="AM86" s="145" t="s">
        <v>5329</v>
      </c>
      <c r="AN86" s="132">
        <v>1.2449999999999999E-2</v>
      </c>
      <c r="AO86" s="132">
        <v>4.0000000000000003E-5</v>
      </c>
    </row>
    <row r="87" spans="1:41">
      <c r="A87" t="s">
        <v>1213</v>
      </c>
      <c r="B87" t="s">
        <v>1257</v>
      </c>
      <c r="C87" t="s">
        <v>1017</v>
      </c>
      <c r="D87" t="s">
        <v>5240</v>
      </c>
      <c r="E87" t="s">
        <v>1215</v>
      </c>
      <c r="F87" s="131">
        <v>3.7480000000000002</v>
      </c>
      <c r="G87" s="131">
        <v>-4532000</v>
      </c>
      <c r="H87" s="143">
        <v>-4532</v>
      </c>
      <c r="I87" s="132">
        <v>-196.82625999999999</v>
      </c>
      <c r="J87" s="132">
        <v>-0.60370999999999997</v>
      </c>
      <c r="K87" t="s">
        <v>5240</v>
      </c>
      <c r="L87" t="s">
        <v>1212</v>
      </c>
      <c r="M87" s="131">
        <v>1</v>
      </c>
      <c r="N87" s="131">
        <v>-16940616</v>
      </c>
      <c r="O87" s="143">
        <v>-16940.616000000002</v>
      </c>
      <c r="P87" s="132">
        <v>-196.30110999999999</v>
      </c>
      <c r="Q87" s="132">
        <v>-0.60209999999999997</v>
      </c>
      <c r="R87" s="131">
        <v>424.315</v>
      </c>
      <c r="S87" t="s">
        <v>204</v>
      </c>
      <c r="T87" t="s">
        <v>204</v>
      </c>
      <c r="U87" t="s">
        <v>746</v>
      </c>
      <c r="V87" s="144" t="s">
        <v>314</v>
      </c>
      <c r="W87" s="145" t="s">
        <v>928</v>
      </c>
      <c r="X87" t="s">
        <v>5200</v>
      </c>
      <c r="Y87" t="s">
        <v>339</v>
      </c>
      <c r="Z87" t="s">
        <v>5241</v>
      </c>
      <c r="AA87" t="s">
        <v>5242</v>
      </c>
      <c r="AB87" s="144" t="s">
        <v>896</v>
      </c>
      <c r="AC87" t="s">
        <v>897</v>
      </c>
      <c r="AD87" s="146" t="s">
        <v>339</v>
      </c>
      <c r="AE87" s="147" t="s">
        <v>912</v>
      </c>
      <c r="AF87" t="s">
        <v>896</v>
      </c>
      <c r="AG87" s="145" t="s">
        <v>896</v>
      </c>
      <c r="AH87" s="145" t="s">
        <v>896</v>
      </c>
      <c r="AI87" s="131">
        <v>3.7480000000000002</v>
      </c>
      <c r="AJ87" s="131">
        <v>3.738</v>
      </c>
      <c r="AK87" s="111" t="s">
        <v>339</v>
      </c>
      <c r="AL87" s="140" t="s">
        <v>5326</v>
      </c>
      <c r="AM87" s="145" t="s">
        <v>5329</v>
      </c>
      <c r="AN87" s="132">
        <v>0.49168000000000001</v>
      </c>
      <c r="AO87" s="132">
        <v>1.5100000000000001E-3</v>
      </c>
    </row>
    <row r="88" spans="1:41">
      <c r="A88" t="s">
        <v>1213</v>
      </c>
      <c r="B88" t="s">
        <v>1257</v>
      </c>
      <c r="C88" t="s">
        <v>1017</v>
      </c>
      <c r="D88" t="s">
        <v>5243</v>
      </c>
      <c r="E88" t="s">
        <v>1216</v>
      </c>
      <c r="F88" s="131">
        <v>4.0839999999999996</v>
      </c>
      <c r="G88" s="131">
        <v>-1202341</v>
      </c>
      <c r="H88" s="143">
        <v>-1202.3409999999999</v>
      </c>
      <c r="I88" s="132">
        <v>-56.897910000000003</v>
      </c>
      <c r="J88" s="132">
        <v>-0.17452000000000001</v>
      </c>
      <c r="K88" t="s">
        <v>5243</v>
      </c>
      <c r="L88" t="s">
        <v>1212</v>
      </c>
      <c r="M88" s="131">
        <v>1</v>
      </c>
      <c r="N88" s="131">
        <v>-4911923.6900000004</v>
      </c>
      <c r="O88" s="143">
        <v>-4911.9236900000005</v>
      </c>
      <c r="P88" s="132">
        <v>-56.917409999999997</v>
      </c>
      <c r="Q88" s="132">
        <v>-0.17458000000000001</v>
      </c>
      <c r="R88" s="131">
        <v>343.505</v>
      </c>
      <c r="S88" t="s">
        <v>204</v>
      </c>
      <c r="T88" t="s">
        <v>204</v>
      </c>
      <c r="U88" t="s">
        <v>746</v>
      </c>
      <c r="V88" s="144" t="s">
        <v>314</v>
      </c>
      <c r="W88" s="145" t="s">
        <v>928</v>
      </c>
      <c r="X88" t="s">
        <v>5215</v>
      </c>
      <c r="Y88" t="s">
        <v>339</v>
      </c>
      <c r="Z88" t="s">
        <v>5241</v>
      </c>
      <c r="AA88" t="s">
        <v>5242</v>
      </c>
      <c r="AB88" s="144" t="s">
        <v>896</v>
      </c>
      <c r="AC88" t="s">
        <v>897</v>
      </c>
      <c r="AD88" s="146" t="s">
        <v>339</v>
      </c>
      <c r="AE88" s="147" t="s">
        <v>912</v>
      </c>
      <c r="AF88" t="s">
        <v>896</v>
      </c>
      <c r="AG88" s="145" t="s">
        <v>896</v>
      </c>
      <c r="AH88" s="145" t="s">
        <v>896</v>
      </c>
      <c r="AI88" s="131">
        <v>4.0839999999999996</v>
      </c>
      <c r="AJ88" s="131">
        <v>4.085</v>
      </c>
      <c r="AK88" s="111" t="s">
        <v>339</v>
      </c>
      <c r="AL88" s="140" t="s">
        <v>5326</v>
      </c>
      <c r="AM88" s="145" t="s">
        <v>5329</v>
      </c>
      <c r="AN88" s="132">
        <v>0.39804</v>
      </c>
      <c r="AO88" s="132">
        <v>1.2199999999999999E-3</v>
      </c>
    </row>
    <row r="89" spans="1:41">
      <c r="A89" t="s">
        <v>1213</v>
      </c>
      <c r="B89" t="s">
        <v>1257</v>
      </c>
      <c r="C89" t="s">
        <v>1017</v>
      </c>
      <c r="D89" t="s">
        <v>5248</v>
      </c>
      <c r="E89" t="s">
        <v>1231</v>
      </c>
      <c r="F89" s="131">
        <v>4.8659999999999997</v>
      </c>
      <c r="G89" s="131">
        <v>-254825</v>
      </c>
      <c r="H89" s="143">
        <v>-254.82499999999999</v>
      </c>
      <c r="I89" s="132">
        <v>-14.368969999999999</v>
      </c>
      <c r="J89" s="132">
        <v>-4.4069999999999998E-2</v>
      </c>
      <c r="K89" t="s">
        <v>5248</v>
      </c>
      <c r="L89" t="s">
        <v>1212</v>
      </c>
      <c r="M89" s="131">
        <v>1</v>
      </c>
      <c r="N89" s="131">
        <v>-1235901.25</v>
      </c>
      <c r="O89" s="143">
        <v>-1235.9012499999999</v>
      </c>
      <c r="P89" s="132">
        <v>-14.32113</v>
      </c>
      <c r="Q89" s="132">
        <v>-4.3929999999999997E-2</v>
      </c>
      <c r="R89" s="131">
        <v>71.284999999999997</v>
      </c>
      <c r="S89" t="s">
        <v>204</v>
      </c>
      <c r="T89" t="s">
        <v>204</v>
      </c>
      <c r="U89" t="s">
        <v>746</v>
      </c>
      <c r="V89" s="144" t="s">
        <v>314</v>
      </c>
      <c r="W89" s="145" t="s">
        <v>928</v>
      </c>
      <c r="X89" t="s">
        <v>5203</v>
      </c>
      <c r="Y89" t="s">
        <v>339</v>
      </c>
      <c r="Z89" t="s">
        <v>5241</v>
      </c>
      <c r="AA89" t="s">
        <v>5242</v>
      </c>
      <c r="AB89" s="144" t="s">
        <v>896</v>
      </c>
      <c r="AC89" t="s">
        <v>897</v>
      </c>
      <c r="AD89" s="146" t="s">
        <v>339</v>
      </c>
      <c r="AE89" s="147" t="s">
        <v>912</v>
      </c>
      <c r="AF89" t="s">
        <v>896</v>
      </c>
      <c r="AG89" s="145" t="s">
        <v>896</v>
      </c>
      <c r="AH89" s="145" t="s">
        <v>896</v>
      </c>
      <c r="AI89" s="131">
        <v>4.8659999999999997</v>
      </c>
      <c r="AJ89" s="131">
        <v>4.8499999999999996</v>
      </c>
      <c r="AK89" s="111" t="s">
        <v>339</v>
      </c>
      <c r="AL89" s="140" t="s">
        <v>5326</v>
      </c>
      <c r="AM89" s="145" t="s">
        <v>5329</v>
      </c>
      <c r="AN89" s="132">
        <v>8.2600000000000007E-2</v>
      </c>
      <c r="AO89" s="132">
        <v>2.5000000000000001E-4</v>
      </c>
    </row>
    <row r="90" spans="1:41">
      <c r="A90" t="s">
        <v>1213</v>
      </c>
      <c r="B90" t="s">
        <v>1257</v>
      </c>
      <c r="C90" t="s">
        <v>1017</v>
      </c>
      <c r="D90" t="s">
        <v>5267</v>
      </c>
      <c r="E90" t="s">
        <v>1231</v>
      </c>
      <c r="F90" s="131">
        <v>4.8659999999999997</v>
      </c>
      <c r="G90" s="131">
        <v>-150881</v>
      </c>
      <c r="H90" s="143">
        <v>-150.881</v>
      </c>
      <c r="I90" s="132">
        <v>-8.5078200000000006</v>
      </c>
      <c r="J90" s="132">
        <v>-2.6100000000000002E-2</v>
      </c>
      <c r="K90" t="s">
        <v>5267</v>
      </c>
      <c r="L90" t="s">
        <v>1215</v>
      </c>
      <c r="M90" s="131">
        <v>3.7480000000000002</v>
      </c>
      <c r="N90" s="131">
        <v>-195768.1</v>
      </c>
      <c r="O90" s="143">
        <v>-195.7681</v>
      </c>
      <c r="P90" s="132">
        <v>-8.5022699999999993</v>
      </c>
      <c r="Q90" s="132">
        <v>-2.6079999999999999E-2</v>
      </c>
      <c r="R90" s="131">
        <v>23.887</v>
      </c>
      <c r="S90" t="s">
        <v>204</v>
      </c>
      <c r="T90" t="s">
        <v>204</v>
      </c>
      <c r="U90" t="s">
        <v>746</v>
      </c>
      <c r="V90" s="144" t="s">
        <v>314</v>
      </c>
      <c r="W90" t="s">
        <v>929</v>
      </c>
      <c r="X90" t="s">
        <v>5268</v>
      </c>
      <c r="Y90" t="s">
        <v>339</v>
      </c>
      <c r="Z90" t="s">
        <v>5241</v>
      </c>
      <c r="AA90" t="s">
        <v>5242</v>
      </c>
      <c r="AB90" s="144" t="s">
        <v>896</v>
      </c>
      <c r="AC90" t="s">
        <v>897</v>
      </c>
      <c r="AD90" s="146" t="s">
        <v>339</v>
      </c>
      <c r="AE90" s="147" t="s">
        <v>912</v>
      </c>
      <c r="AF90" t="s">
        <v>896</v>
      </c>
      <c r="AG90" s="145" t="s">
        <v>896</v>
      </c>
      <c r="AH90" s="145" t="s">
        <v>896</v>
      </c>
      <c r="AI90" s="131">
        <v>4.8659999999999997</v>
      </c>
      <c r="AJ90" s="131">
        <v>1.298</v>
      </c>
      <c r="AK90" s="111" t="s">
        <v>339</v>
      </c>
      <c r="AL90" s="140" t="s">
        <v>5326</v>
      </c>
      <c r="AM90" s="145" t="s">
        <v>5329</v>
      </c>
      <c r="AN90" s="132">
        <v>2.768E-2</v>
      </c>
      <c r="AO90" s="132">
        <v>8.0000000000000007E-5</v>
      </c>
    </row>
    <row r="91" spans="1:41">
      <c r="A91" t="s">
        <v>1213</v>
      </c>
      <c r="B91" t="s">
        <v>1214</v>
      </c>
    </row>
    <row r="92" spans="1:41">
      <c r="A92" t="s">
        <v>1213</v>
      </c>
      <c r="B92" t="s">
        <v>1217</v>
      </c>
    </row>
    <row r="93" spans="1:41">
      <c r="A93" t="s">
        <v>1213</v>
      </c>
      <c r="B93" t="s">
        <v>1218</v>
      </c>
    </row>
    <row r="94" spans="1:41">
      <c r="A94" t="s">
        <v>1213</v>
      </c>
      <c r="B94" t="s">
        <v>1219</v>
      </c>
    </row>
    <row r="95" spans="1:41">
      <c r="A95" t="s">
        <v>1213</v>
      </c>
      <c r="B95" t="s">
        <v>1220</v>
      </c>
    </row>
    <row r="96" spans="1:41">
      <c r="A96" t="s">
        <v>1213</v>
      </c>
      <c r="B96" t="s">
        <v>1221</v>
      </c>
    </row>
    <row r="97" spans="1:2">
      <c r="A97" t="s">
        <v>1213</v>
      </c>
      <c r="B97" t="s">
        <v>1228</v>
      </c>
    </row>
    <row r="98" spans="1:2">
      <c r="A98" t="s">
        <v>1213</v>
      </c>
      <c r="B98" t="s">
        <v>1229</v>
      </c>
    </row>
    <row r="99" spans="1:2">
      <c r="A99" t="s">
        <v>1213</v>
      </c>
      <c r="B99" t="s">
        <v>1236</v>
      </c>
    </row>
    <row r="100" spans="1:2">
      <c r="A100" t="s">
        <v>1213</v>
      </c>
      <c r="B100" t="s">
        <v>1244</v>
      </c>
    </row>
    <row r="101" spans="1:2">
      <c r="A101" t="s">
        <v>1213</v>
      </c>
      <c r="B101" t="s">
        <v>1247</v>
      </c>
    </row>
    <row r="102" spans="1:2">
      <c r="A102" t="s">
        <v>1213</v>
      </c>
      <c r="B102" t="s">
        <v>1248</v>
      </c>
    </row>
    <row r="103" spans="1:2">
      <c r="A103" t="s">
        <v>1213</v>
      </c>
      <c r="B103" t="s">
        <v>1250</v>
      </c>
    </row>
    <row r="104" spans="1:2">
      <c r="A104" t="s">
        <v>1213</v>
      </c>
      <c r="B104" t="s">
        <v>1254</v>
      </c>
    </row>
    <row r="105" spans="1:2">
      <c r="A105" t="s">
        <v>1213</v>
      </c>
      <c r="B105" t="s">
        <v>1255</v>
      </c>
    </row>
    <row r="106" spans="1:2">
      <c r="A106" t="s">
        <v>1213</v>
      </c>
      <c r="B106" t="s">
        <v>1256</v>
      </c>
    </row>
  </sheetData>
  <autoFilter ref="A1:AQ106"/>
  <dataValidations count="14">
    <dataValidation type="list" allowBlank="1" showInputMessage="1" showErrorMessage="1" sqref="U2:U90">
      <formula1>Underlying_Asset</formula1>
    </dataValidation>
    <dataValidation type="list" allowBlank="1" showInputMessage="1" showErrorMessage="1" sqref="AH2:AH90 AG2:AG1048576 AB2:AB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:Y20 AD2:AD1048576 AL91:AL1048576 Y22:Y214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9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9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90">
      <formula1>Penalty</formula1>
    </dataValidation>
    <dataValidation type="list" allowBlank="1" showInputMessage="1" showErrorMessage="1" sqref="C22:C76">
      <formula1>$C$833:$C$840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  <x14:dataValidation type="list" allowBlank="1" showInputMessage="1" showErrorMessage="1">
          <x14:formula1>
            <xm:f>'[520042177_in_0224 21.07.2024.xlsx]אפשרויות בחירה'!#REF!</xm:f>
          </x14:formula1>
          <xm:sqref>AE2:AE90</xm:sqref>
        </x14:dataValidation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63"/>
  <sheetViews>
    <sheetView rightToLeft="1" workbookViewId="0">
      <selection activeCell="H18" sqref="H18"/>
    </sheetView>
  </sheetViews>
  <sheetFormatPr defaultColWidth="9" defaultRowHeight="14.25"/>
  <cols>
    <col min="1" max="4" width="11.625" style="2" customWidth="1"/>
    <col min="5" max="5" width="27.375" style="2" customWidth="1"/>
    <col min="6" max="7" width="11.625" style="2" customWidth="1"/>
    <col min="8" max="8" width="38.25" style="2" bestFit="1" customWidth="1"/>
    <col min="9" max="27" width="11.625" style="2" customWidth="1"/>
    <col min="28" max="28" width="11.625" style="4"/>
    <col min="29" max="29" width="11.625" style="2" customWidth="1"/>
    <col min="30" max="30" width="16" style="2" bestFit="1" customWidth="1"/>
    <col min="31" max="49" width="11.625" style="2" customWidth="1"/>
    <col min="50" max="50" width="11.625" style="4" customWidth="1"/>
    <col min="51" max="53" width="11.625" style="2" customWidth="1"/>
    <col min="54" max="16384" width="9" style="2"/>
  </cols>
  <sheetData>
    <row r="1" spans="1:53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17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17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17" t="s">
        <v>162</v>
      </c>
      <c r="AE1" s="17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17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</row>
    <row r="2" spans="1:53" s="149" customFormat="1">
      <c r="A2" s="145" t="s">
        <v>1213</v>
      </c>
      <c r="B2" s="145" t="s">
        <v>1214</v>
      </c>
      <c r="C2" s="145" t="s">
        <v>1213</v>
      </c>
      <c r="D2" s="145" t="s">
        <v>309</v>
      </c>
      <c r="E2" s="145" t="s">
        <v>5330</v>
      </c>
      <c r="F2" s="145" t="s">
        <v>5269</v>
      </c>
      <c r="G2" s="145" t="s">
        <v>1011</v>
      </c>
      <c r="H2" s="150"/>
      <c r="I2" s="145" t="s">
        <v>204</v>
      </c>
      <c r="J2" s="145" t="s">
        <v>204</v>
      </c>
      <c r="K2" s="145" t="s">
        <v>442</v>
      </c>
      <c r="L2" s="145" t="s">
        <v>339</v>
      </c>
      <c r="M2" s="145" t="s">
        <v>339</v>
      </c>
      <c r="N2" s="155"/>
      <c r="O2" s="145"/>
      <c r="P2" s="145" t="s">
        <v>1324</v>
      </c>
      <c r="Q2" s="145" t="s">
        <v>312</v>
      </c>
      <c r="R2" s="145" t="s">
        <v>407</v>
      </c>
      <c r="S2" s="145" t="s">
        <v>1212</v>
      </c>
      <c r="T2" s="151">
        <v>3.2429999999999999</v>
      </c>
      <c r="U2" s="145" t="s">
        <v>314</v>
      </c>
      <c r="V2" s="145" t="s">
        <v>1467</v>
      </c>
      <c r="W2" s="145" t="s">
        <v>753</v>
      </c>
      <c r="X2" s="155"/>
      <c r="Y2" s="155"/>
      <c r="Z2" s="155"/>
      <c r="AA2" s="145"/>
      <c r="AB2" s="159"/>
      <c r="AC2" s="145" t="s">
        <v>761</v>
      </c>
      <c r="AD2" s="151">
        <f>AT2</f>
        <v>345.81799999999998</v>
      </c>
      <c r="AE2" s="160">
        <v>1</v>
      </c>
      <c r="AF2" s="145"/>
      <c r="AG2" s="155"/>
      <c r="AH2" s="155"/>
      <c r="AI2" s="150"/>
      <c r="AJ2" s="150"/>
      <c r="AK2" s="145" t="s">
        <v>886</v>
      </c>
      <c r="AL2" s="145" t="s">
        <v>4733</v>
      </c>
      <c r="AM2" s="145" t="s">
        <v>889</v>
      </c>
      <c r="AN2" s="145" t="s">
        <v>4734</v>
      </c>
      <c r="AO2" s="145" t="s">
        <v>4734</v>
      </c>
      <c r="AP2" s="150"/>
      <c r="AQ2" s="151">
        <v>309408.41499999998</v>
      </c>
      <c r="AR2" s="151">
        <v>111.767</v>
      </c>
      <c r="AS2" s="151">
        <v>1</v>
      </c>
      <c r="AT2" s="151">
        <v>345.81799999999998</v>
      </c>
      <c r="AU2" s="151">
        <v>345817.63</v>
      </c>
      <c r="AV2" s="155"/>
      <c r="AW2" s="155"/>
      <c r="AX2" s="159"/>
      <c r="AY2" s="155"/>
      <c r="AZ2" s="160">
        <v>1</v>
      </c>
      <c r="BA2" s="160">
        <v>3.3700000000000002E-3</v>
      </c>
    </row>
    <row r="3" spans="1:53">
      <c r="A3" t="s">
        <v>1213</v>
      </c>
      <c r="B3" t="s">
        <v>1217</v>
      </c>
      <c r="C3" s="145" t="s">
        <v>1213</v>
      </c>
      <c r="D3" t="s">
        <v>309</v>
      </c>
      <c r="E3" t="s">
        <v>5330</v>
      </c>
      <c r="F3" t="s">
        <v>5270</v>
      </c>
      <c r="G3" t="s">
        <v>1011</v>
      </c>
      <c r="H3" s="108"/>
      <c r="I3" t="s">
        <v>204</v>
      </c>
      <c r="J3" t="s">
        <v>204</v>
      </c>
      <c r="K3" t="s">
        <v>442</v>
      </c>
      <c r="L3" t="s">
        <v>339</v>
      </c>
      <c r="M3" t="s">
        <v>339</v>
      </c>
      <c r="N3" s="109"/>
      <c r="O3"/>
      <c r="P3" t="s">
        <v>1324</v>
      </c>
      <c r="Q3" t="s">
        <v>312</v>
      </c>
      <c r="R3" t="s">
        <v>407</v>
      </c>
      <c r="S3" t="s">
        <v>1212</v>
      </c>
      <c r="T3" s="131">
        <v>3.0760000000000001</v>
      </c>
      <c r="U3" t="s">
        <v>314</v>
      </c>
      <c r="V3" t="s">
        <v>1467</v>
      </c>
      <c r="W3" t="s">
        <v>753</v>
      </c>
      <c r="X3" s="109"/>
      <c r="Y3" s="109"/>
      <c r="Z3" s="109"/>
      <c r="AA3"/>
      <c r="AB3" s="16"/>
      <c r="AC3" t="s">
        <v>761</v>
      </c>
      <c r="AD3" s="131">
        <f t="shared" ref="AD3:AD50" si="0">AT3</f>
        <v>25098.853999999999</v>
      </c>
      <c r="AE3" s="132">
        <v>1</v>
      </c>
      <c r="AF3"/>
      <c r="AG3" s="109"/>
      <c r="AH3" s="109"/>
      <c r="AI3" s="108"/>
      <c r="AJ3" s="108"/>
      <c r="AK3" t="s">
        <v>886</v>
      </c>
      <c r="AL3" t="s">
        <v>4733</v>
      </c>
      <c r="AM3" t="s">
        <v>889</v>
      </c>
      <c r="AN3" t="s">
        <v>4734</v>
      </c>
      <c r="AO3" t="s">
        <v>4734</v>
      </c>
      <c r="AP3" s="108"/>
      <c r="AQ3" s="131">
        <v>19086533.688000001</v>
      </c>
      <c r="AR3" s="131">
        <f>AT3*1000/AQ3*100</f>
        <v>131.50032588567947</v>
      </c>
      <c r="AS3" s="131">
        <v>1</v>
      </c>
      <c r="AT3" s="131">
        <v>25098.853999999999</v>
      </c>
      <c r="AU3" s="131">
        <v>25098854.201000001</v>
      </c>
      <c r="AV3" s="109"/>
      <c r="AW3" s="109"/>
      <c r="AX3" s="16"/>
      <c r="AY3" s="109"/>
      <c r="AZ3" s="132">
        <v>1</v>
      </c>
      <c r="BA3" s="132">
        <v>1.9879999999999998E-2</v>
      </c>
    </row>
    <row r="4" spans="1:53">
      <c r="A4" t="s">
        <v>1213</v>
      </c>
      <c r="B4" t="s">
        <v>1222</v>
      </c>
      <c r="C4" s="145" t="s">
        <v>1213</v>
      </c>
      <c r="D4" t="s">
        <v>309</v>
      </c>
      <c r="E4" t="s">
        <v>5330</v>
      </c>
      <c r="F4" t="s">
        <v>5271</v>
      </c>
      <c r="G4" t="s">
        <v>1011</v>
      </c>
      <c r="H4" s="108"/>
      <c r="I4" t="s">
        <v>204</v>
      </c>
      <c r="J4" t="s">
        <v>204</v>
      </c>
      <c r="K4" t="s">
        <v>442</v>
      </c>
      <c r="L4" t="s">
        <v>339</v>
      </c>
      <c r="M4" t="s">
        <v>339</v>
      </c>
      <c r="N4" s="109"/>
      <c r="O4"/>
      <c r="P4" t="s">
        <v>1324</v>
      </c>
      <c r="Q4" t="s">
        <v>312</v>
      </c>
      <c r="R4" t="s">
        <v>407</v>
      </c>
      <c r="S4" t="s">
        <v>1212</v>
      </c>
      <c r="T4" s="131">
        <v>2.5880000000000001</v>
      </c>
      <c r="U4" t="s">
        <v>314</v>
      </c>
      <c r="V4" t="s">
        <v>1467</v>
      </c>
      <c r="W4" t="s">
        <v>753</v>
      </c>
      <c r="X4" s="109"/>
      <c r="Y4" s="109"/>
      <c r="Z4" s="109"/>
      <c r="AA4"/>
      <c r="AB4" s="16"/>
      <c r="AC4" t="s">
        <v>761</v>
      </c>
      <c r="AD4" s="131">
        <f t="shared" si="0"/>
        <v>2983.125</v>
      </c>
      <c r="AE4" s="132">
        <v>1</v>
      </c>
      <c r="AF4"/>
      <c r="AG4" s="109"/>
      <c r="AH4" s="109"/>
      <c r="AI4" s="108"/>
      <c r="AJ4" s="108"/>
      <c r="AK4" t="s">
        <v>886</v>
      </c>
      <c r="AL4" t="s">
        <v>4733</v>
      </c>
      <c r="AM4" t="s">
        <v>889</v>
      </c>
      <c r="AN4" t="s">
        <v>4734</v>
      </c>
      <c r="AO4" t="s">
        <v>4734</v>
      </c>
      <c r="AP4" s="108"/>
      <c r="AQ4" s="131">
        <v>2537262.6060000001</v>
      </c>
      <c r="AR4" s="131">
        <f>AT4*1000/AQ4*100</f>
        <v>117.57257577302582</v>
      </c>
      <c r="AS4" s="131">
        <v>1</v>
      </c>
      <c r="AT4" s="131">
        <v>2983.125</v>
      </c>
      <c r="AU4" s="131">
        <v>2983125.25</v>
      </c>
      <c r="AV4" s="109"/>
      <c r="AW4" s="109"/>
      <c r="AX4" s="16"/>
      <c r="AY4" s="109"/>
      <c r="AZ4" s="132">
        <v>1</v>
      </c>
      <c r="BA4" s="132">
        <v>9.0600000000000003E-3</v>
      </c>
    </row>
    <row r="5" spans="1:53">
      <c r="A5" t="s">
        <v>1213</v>
      </c>
      <c r="B5" t="s">
        <v>1227</v>
      </c>
      <c r="C5" s="145" t="s">
        <v>1213</v>
      </c>
      <c r="D5" t="s">
        <v>309</v>
      </c>
      <c r="E5" t="s">
        <v>5330</v>
      </c>
      <c r="F5" t="s">
        <v>5272</v>
      </c>
      <c r="G5" t="s">
        <v>1011</v>
      </c>
      <c r="H5" s="108"/>
      <c r="I5" t="s">
        <v>204</v>
      </c>
      <c r="J5" t="s">
        <v>204</v>
      </c>
      <c r="K5" t="s">
        <v>442</v>
      </c>
      <c r="L5" t="s">
        <v>339</v>
      </c>
      <c r="M5" t="s">
        <v>339</v>
      </c>
      <c r="N5" s="109"/>
      <c r="O5"/>
      <c r="P5" t="s">
        <v>1324</v>
      </c>
      <c r="Q5" t="s">
        <v>312</v>
      </c>
      <c r="R5" t="s">
        <v>407</v>
      </c>
      <c r="S5" t="s">
        <v>1212</v>
      </c>
      <c r="T5" s="131">
        <v>2.927</v>
      </c>
      <c r="U5" t="s">
        <v>314</v>
      </c>
      <c r="V5" t="s">
        <v>1467</v>
      </c>
      <c r="W5" t="s">
        <v>753</v>
      </c>
      <c r="X5" s="109"/>
      <c r="Y5" s="109"/>
      <c r="Z5" s="109"/>
      <c r="AA5"/>
      <c r="AB5" s="16"/>
      <c r="AC5" t="s">
        <v>761</v>
      </c>
      <c r="AD5" s="131">
        <f t="shared" si="0"/>
        <v>77803.100999999995</v>
      </c>
      <c r="AE5" s="132">
        <v>1</v>
      </c>
      <c r="AF5"/>
      <c r="AG5" s="109"/>
      <c r="AH5" s="109"/>
      <c r="AI5" s="108"/>
      <c r="AJ5" s="108"/>
      <c r="AK5" t="s">
        <v>886</v>
      </c>
      <c r="AL5" t="s">
        <v>4733</v>
      </c>
      <c r="AM5" t="s">
        <v>889</v>
      </c>
      <c r="AN5" t="s">
        <v>4734</v>
      </c>
      <c r="AO5" t="s">
        <v>4734</v>
      </c>
      <c r="AP5" s="108"/>
      <c r="AQ5" s="131">
        <v>61764311.781999998</v>
      </c>
      <c r="AR5" s="131">
        <f>AT5*1000/AQ5*100</f>
        <v>125.96772918738195</v>
      </c>
      <c r="AS5" s="131">
        <v>1</v>
      </c>
      <c r="AT5" s="131">
        <v>77803.100999999995</v>
      </c>
      <c r="AU5" s="131">
        <v>77803101.469999999</v>
      </c>
      <c r="AV5" s="109"/>
      <c r="AW5" s="109"/>
      <c r="AX5" s="16"/>
      <c r="AY5" s="109"/>
      <c r="AZ5" s="132">
        <v>1</v>
      </c>
      <c r="BA5" s="132">
        <v>2.6599999999999999E-2</v>
      </c>
    </row>
    <row r="6" spans="1:53">
      <c r="A6" t="s">
        <v>1213</v>
      </c>
      <c r="B6" t="s">
        <v>1230</v>
      </c>
      <c r="C6" t="s">
        <v>2456</v>
      </c>
      <c r="D6" t="s">
        <v>309</v>
      </c>
      <c r="E6" t="s">
        <v>5273</v>
      </c>
      <c r="F6" t="s">
        <v>5274</v>
      </c>
      <c r="G6" t="s">
        <v>1012</v>
      </c>
      <c r="H6" s="108"/>
      <c r="I6" t="s">
        <v>204</v>
      </c>
      <c r="J6" t="s">
        <v>204</v>
      </c>
      <c r="K6" t="s">
        <v>451</v>
      </c>
      <c r="L6" t="s">
        <v>339</v>
      </c>
      <c r="M6" t="s">
        <v>338</v>
      </c>
      <c r="N6" s="109"/>
      <c r="O6" t="s">
        <v>5275</v>
      </c>
      <c r="P6" t="s">
        <v>1551</v>
      </c>
      <c r="Q6" t="s">
        <v>413</v>
      </c>
      <c r="R6" t="s">
        <v>407</v>
      </c>
      <c r="S6" t="s">
        <v>1212</v>
      </c>
      <c r="T6" s="131">
        <v>2.21</v>
      </c>
      <c r="U6" t="s">
        <v>5276</v>
      </c>
      <c r="V6" s="132">
        <v>7.9500000000000001E-2</v>
      </c>
      <c r="W6" t="s">
        <v>753</v>
      </c>
      <c r="X6" t="s">
        <v>896</v>
      </c>
      <c r="Y6" s="109"/>
      <c r="Z6" s="132">
        <v>7.9500000000000001E-2</v>
      </c>
      <c r="AA6" t="s">
        <v>5277</v>
      </c>
      <c r="AB6" t="s">
        <v>412</v>
      </c>
      <c r="AC6" s="109"/>
      <c r="AD6" s="131">
        <f t="shared" si="0"/>
        <v>870.572</v>
      </c>
      <c r="AE6" s="109"/>
      <c r="AF6" s="109"/>
      <c r="AG6" t="s">
        <v>338</v>
      </c>
      <c r="AH6" t="s">
        <v>781</v>
      </c>
      <c r="AI6" t="s">
        <v>5278</v>
      </c>
      <c r="AJ6" t="s">
        <v>338</v>
      </c>
      <c r="AK6" t="s">
        <v>886</v>
      </c>
      <c r="AL6" t="s">
        <v>4733</v>
      </c>
      <c r="AM6" t="s">
        <v>889</v>
      </c>
      <c r="AN6" t="s">
        <v>4734</v>
      </c>
      <c r="AO6" t="s">
        <v>4734</v>
      </c>
      <c r="AP6" s="108"/>
      <c r="AQ6" s="131">
        <v>866327</v>
      </c>
      <c r="AR6" s="131">
        <v>100.49</v>
      </c>
      <c r="AS6" s="131">
        <v>1</v>
      </c>
      <c r="AT6" s="131">
        <v>870.572</v>
      </c>
      <c r="AU6" s="131">
        <v>870572.00199999998</v>
      </c>
      <c r="AV6" s="109"/>
      <c r="AW6" s="109"/>
      <c r="AX6" t="s">
        <v>339</v>
      </c>
      <c r="AY6" s="109"/>
      <c r="AZ6" s="132">
        <v>1</v>
      </c>
      <c r="BA6" s="132">
        <v>2.14E-3</v>
      </c>
    </row>
    <row r="7" spans="1:53">
      <c r="A7" t="s">
        <v>1213</v>
      </c>
      <c r="B7" t="s">
        <v>1238</v>
      </c>
      <c r="C7" t="s">
        <v>1636</v>
      </c>
      <c r="D7" t="s">
        <v>309</v>
      </c>
      <c r="E7" t="s">
        <v>5279</v>
      </c>
      <c r="F7" t="s">
        <v>5280</v>
      </c>
      <c r="G7" t="s">
        <v>1012</v>
      </c>
      <c r="H7" s="108"/>
      <c r="I7" t="s">
        <v>204</v>
      </c>
      <c r="J7" t="s">
        <v>204</v>
      </c>
      <c r="K7" t="s">
        <v>454</v>
      </c>
      <c r="L7" t="s">
        <v>339</v>
      </c>
      <c r="M7" t="s">
        <v>338</v>
      </c>
      <c r="N7" t="s">
        <v>1208</v>
      </c>
      <c r="O7" t="s">
        <v>5281</v>
      </c>
      <c r="P7" t="s">
        <v>1545</v>
      </c>
      <c r="Q7" t="s">
        <v>413</v>
      </c>
      <c r="R7" t="s">
        <v>407</v>
      </c>
      <c r="S7" t="s">
        <v>1215</v>
      </c>
      <c r="T7" s="109">
        <v>2.34</v>
      </c>
      <c r="U7" t="s">
        <v>823</v>
      </c>
      <c r="V7" s="132">
        <v>9.1353000000000004E-2</v>
      </c>
      <c r="W7" t="s">
        <v>755</v>
      </c>
      <c r="X7" t="s">
        <v>905</v>
      </c>
      <c r="Y7" s="132">
        <v>4.7500000000000001E-2</v>
      </c>
      <c r="Z7" s="132">
        <v>9.7199999999999995E-2</v>
      </c>
      <c r="AA7" t="s">
        <v>5282</v>
      </c>
      <c r="AB7" t="s">
        <v>412</v>
      </c>
      <c r="AC7" t="s">
        <v>777</v>
      </c>
      <c r="AD7" s="131">
        <f t="shared" si="0"/>
        <v>4864.3559999999998</v>
      </c>
      <c r="AE7" s="132">
        <v>0.45767000000000002</v>
      </c>
      <c r="AF7" t="s">
        <v>5281</v>
      </c>
      <c r="AG7" t="s">
        <v>339</v>
      </c>
      <c r="AH7" t="s">
        <v>781</v>
      </c>
      <c r="AI7" t="s">
        <v>5283</v>
      </c>
      <c r="AJ7" t="s">
        <v>339</v>
      </c>
      <c r="AK7" t="s">
        <v>886</v>
      </c>
      <c r="AL7" t="s">
        <v>4733</v>
      </c>
      <c r="AM7" t="s">
        <v>889</v>
      </c>
      <c r="AN7" t="s">
        <v>4734</v>
      </c>
      <c r="AO7" t="s">
        <v>4734</v>
      </c>
      <c r="AP7" s="108"/>
      <c r="AQ7" s="131">
        <v>1335399</v>
      </c>
      <c r="AR7" s="131">
        <v>99.88</v>
      </c>
      <c r="AS7" s="131">
        <v>3.6469999999999998</v>
      </c>
      <c r="AT7" s="131">
        <v>4864.3559999999998</v>
      </c>
      <c r="AU7" s="131">
        <v>1333796.5209999999</v>
      </c>
      <c r="AV7" s="109"/>
      <c r="AW7" s="109"/>
      <c r="AX7" t="s">
        <v>339</v>
      </c>
      <c r="AY7" s="109"/>
      <c r="AZ7" s="132">
        <v>0.47698000000000002</v>
      </c>
      <c r="BA7" s="132">
        <v>2.64E-3</v>
      </c>
    </row>
    <row r="8" spans="1:53">
      <c r="A8" t="s">
        <v>1213</v>
      </c>
      <c r="B8" t="s">
        <v>1238</v>
      </c>
      <c r="C8" t="s">
        <v>2456</v>
      </c>
      <c r="D8" t="s">
        <v>309</v>
      </c>
      <c r="E8" t="s">
        <v>5273</v>
      </c>
      <c r="F8" t="s">
        <v>5274</v>
      </c>
      <c r="G8" t="s">
        <v>1012</v>
      </c>
      <c r="H8" s="108"/>
      <c r="I8" t="s">
        <v>204</v>
      </c>
      <c r="J8" t="s">
        <v>204</v>
      </c>
      <c r="K8" t="s">
        <v>451</v>
      </c>
      <c r="L8" t="s">
        <v>339</v>
      </c>
      <c r="M8" t="s">
        <v>338</v>
      </c>
      <c r="N8" s="109"/>
      <c r="O8" t="s">
        <v>5275</v>
      </c>
      <c r="P8" t="s">
        <v>1551</v>
      </c>
      <c r="Q8" t="s">
        <v>413</v>
      </c>
      <c r="R8" t="s">
        <v>407</v>
      </c>
      <c r="S8" t="s">
        <v>1212</v>
      </c>
      <c r="T8" s="131">
        <v>2.21</v>
      </c>
      <c r="U8" t="s">
        <v>5276</v>
      </c>
      <c r="V8" s="132">
        <v>7.9500000000000001E-2</v>
      </c>
      <c r="W8" t="s">
        <v>753</v>
      </c>
      <c r="X8" t="s">
        <v>896</v>
      </c>
      <c r="Y8" s="109"/>
      <c r="Z8" s="132">
        <v>7.9500000000000001E-2</v>
      </c>
      <c r="AA8" t="s">
        <v>5277</v>
      </c>
      <c r="AB8" t="s">
        <v>412</v>
      </c>
      <c r="AC8" s="109"/>
      <c r="AD8" s="131">
        <f t="shared" si="0"/>
        <v>2283.9079999999999</v>
      </c>
      <c r="AE8" s="109"/>
      <c r="AF8" s="109"/>
      <c r="AG8" t="s">
        <v>338</v>
      </c>
      <c r="AH8" t="s">
        <v>781</v>
      </c>
      <c r="AI8" t="s">
        <v>5278</v>
      </c>
      <c r="AJ8" t="s">
        <v>338</v>
      </c>
      <c r="AK8" t="s">
        <v>886</v>
      </c>
      <c r="AL8" t="s">
        <v>4733</v>
      </c>
      <c r="AM8" t="s">
        <v>889</v>
      </c>
      <c r="AN8" t="s">
        <v>4734</v>
      </c>
      <c r="AO8" t="s">
        <v>4734</v>
      </c>
      <c r="AP8" s="108"/>
      <c r="AQ8" s="131">
        <v>2272771</v>
      </c>
      <c r="AR8" s="131">
        <v>100.49</v>
      </c>
      <c r="AS8" s="131">
        <v>1</v>
      </c>
      <c r="AT8" s="131">
        <v>2283.9079999999999</v>
      </c>
      <c r="AU8" s="131">
        <v>2283907.5780000002</v>
      </c>
      <c r="AV8" s="109"/>
      <c r="AW8" s="109"/>
      <c r="AX8" t="s">
        <v>339</v>
      </c>
      <c r="AY8" s="109"/>
      <c r="AZ8" s="132">
        <v>0.22395000000000001</v>
      </c>
      <c r="BA8" s="132">
        <v>1.24E-3</v>
      </c>
    </row>
    <row r="9" spans="1:53">
      <c r="A9" t="s">
        <v>1213</v>
      </c>
      <c r="B9" t="s">
        <v>1238</v>
      </c>
      <c r="C9" t="s">
        <v>4909</v>
      </c>
      <c r="D9" t="s">
        <v>309</v>
      </c>
      <c r="E9" t="s">
        <v>5284</v>
      </c>
      <c r="F9" t="s">
        <v>5285</v>
      </c>
      <c r="G9" t="s">
        <v>1012</v>
      </c>
      <c r="H9" t="s">
        <v>817</v>
      </c>
      <c r="I9" t="s">
        <v>204</v>
      </c>
      <c r="J9" t="s">
        <v>204</v>
      </c>
      <c r="K9" t="s">
        <v>477</v>
      </c>
      <c r="L9" t="s">
        <v>339</v>
      </c>
      <c r="M9" t="s">
        <v>339</v>
      </c>
      <c r="N9" t="s">
        <v>1208</v>
      </c>
      <c r="O9" t="s">
        <v>5286</v>
      </c>
      <c r="P9" s="109"/>
      <c r="Q9" t="s">
        <v>410</v>
      </c>
      <c r="R9" t="s">
        <v>410</v>
      </c>
      <c r="S9" t="s">
        <v>1212</v>
      </c>
      <c r="T9" s="131">
        <v>1.18</v>
      </c>
      <c r="U9" t="s">
        <v>5276</v>
      </c>
      <c r="V9" s="132">
        <v>5.2999999999999999E-2</v>
      </c>
      <c r="W9" t="s">
        <v>753</v>
      </c>
      <c r="X9" t="s">
        <v>896</v>
      </c>
      <c r="Y9" s="109"/>
      <c r="Z9" s="132">
        <v>8.1500000000000003E-2</v>
      </c>
      <c r="AA9" t="s">
        <v>1660</v>
      </c>
      <c r="AB9" t="s">
        <v>412</v>
      </c>
      <c r="AC9" s="109"/>
      <c r="AD9" s="131">
        <f t="shared" si="0"/>
        <v>2190.6669999999999</v>
      </c>
      <c r="AE9" s="109"/>
      <c r="AF9" s="109"/>
      <c r="AG9" t="s">
        <v>339</v>
      </c>
      <c r="AH9" t="s">
        <v>781</v>
      </c>
      <c r="AI9" t="s">
        <v>5278</v>
      </c>
      <c r="AJ9" t="s">
        <v>338</v>
      </c>
      <c r="AK9" t="s">
        <v>886</v>
      </c>
      <c r="AL9" t="s">
        <v>4733</v>
      </c>
      <c r="AM9" t="s">
        <v>889</v>
      </c>
      <c r="AN9" t="s">
        <v>4734</v>
      </c>
      <c r="AO9" t="s">
        <v>4734</v>
      </c>
      <c r="AP9" s="108"/>
      <c r="AQ9" s="131">
        <v>2258187.11</v>
      </c>
      <c r="AR9" s="131">
        <v>97.01</v>
      </c>
      <c r="AS9" s="131">
        <v>1</v>
      </c>
      <c r="AT9" s="131">
        <v>2190.6669999999999</v>
      </c>
      <c r="AU9" s="131">
        <v>2190667.3149999999</v>
      </c>
      <c r="AV9" s="109"/>
      <c r="AW9" s="109"/>
      <c r="AX9" t="s">
        <v>339</v>
      </c>
      <c r="AY9" s="109"/>
      <c r="AZ9" s="132">
        <v>0.21481</v>
      </c>
      <c r="BA9" s="132">
        <v>1.1900000000000001E-3</v>
      </c>
    </row>
    <row r="10" spans="1:53">
      <c r="A10" t="s">
        <v>1213</v>
      </c>
      <c r="B10" t="s">
        <v>1238</v>
      </c>
      <c r="C10" s="145" t="s">
        <v>1213</v>
      </c>
      <c r="D10" t="s">
        <v>309</v>
      </c>
      <c r="E10" t="s">
        <v>5332</v>
      </c>
      <c r="F10" t="s">
        <v>5287</v>
      </c>
      <c r="G10" t="s">
        <v>1011</v>
      </c>
      <c r="H10" s="108"/>
      <c r="I10" t="s">
        <v>204</v>
      </c>
      <c r="J10" t="s">
        <v>204</v>
      </c>
      <c r="K10" t="s">
        <v>442</v>
      </c>
      <c r="L10" t="s">
        <v>339</v>
      </c>
      <c r="M10" t="s">
        <v>339</v>
      </c>
      <c r="N10" s="109"/>
      <c r="O10"/>
      <c r="P10" t="s">
        <v>1324</v>
      </c>
      <c r="Q10" t="s">
        <v>312</v>
      </c>
      <c r="R10" t="s">
        <v>407</v>
      </c>
      <c r="S10" t="s">
        <v>1212</v>
      </c>
      <c r="T10" s="131">
        <v>1.6459999999999999</v>
      </c>
      <c r="U10" t="s">
        <v>314</v>
      </c>
      <c r="V10" t="s">
        <v>1467</v>
      </c>
      <c r="W10" t="s">
        <v>754</v>
      </c>
      <c r="X10" s="109"/>
      <c r="Y10" s="109"/>
      <c r="Z10" s="109"/>
      <c r="AA10"/>
      <c r="AB10" s="16"/>
      <c r="AC10" t="s">
        <v>761</v>
      </c>
      <c r="AD10" s="131">
        <f t="shared" si="0"/>
        <v>503.36700000000002</v>
      </c>
      <c r="AE10" s="132">
        <v>1</v>
      </c>
      <c r="AF10"/>
      <c r="AG10" s="109"/>
      <c r="AH10" s="109"/>
      <c r="AI10" s="108"/>
      <c r="AJ10" s="108"/>
      <c r="AK10" t="s">
        <v>886</v>
      </c>
      <c r="AL10" t="s">
        <v>4733</v>
      </c>
      <c r="AM10" t="s">
        <v>889</v>
      </c>
      <c r="AN10" t="s">
        <v>4734</v>
      </c>
      <c r="AO10" t="s">
        <v>4734</v>
      </c>
      <c r="AP10" s="108"/>
      <c r="AQ10" s="131">
        <v>351511.93800000002</v>
      </c>
      <c r="AR10" s="131">
        <v>143.20099999999999</v>
      </c>
      <c r="AS10" s="131">
        <v>1</v>
      </c>
      <c r="AT10" s="131">
        <v>503.36700000000002</v>
      </c>
      <c r="AU10" s="131">
        <v>503367.31099999999</v>
      </c>
      <c r="AV10" s="109"/>
      <c r="AW10" s="109"/>
      <c r="AX10" s="16"/>
      <c r="AY10" s="109"/>
      <c r="AZ10" s="132">
        <v>4.9360000000000001E-2</v>
      </c>
      <c r="BA10" s="132">
        <v>2.7E-4</v>
      </c>
    </row>
    <row r="11" spans="1:53">
      <c r="A11" t="s">
        <v>1213</v>
      </c>
      <c r="B11" t="s">
        <v>1238</v>
      </c>
      <c r="C11" t="s">
        <v>4936</v>
      </c>
      <c r="D11" t="s">
        <v>309</v>
      </c>
      <c r="E11" t="s">
        <v>5288</v>
      </c>
      <c r="F11" t="s">
        <v>5289</v>
      </c>
      <c r="G11" t="s">
        <v>1012</v>
      </c>
      <c r="H11" t="s">
        <v>815</v>
      </c>
      <c r="I11" t="s">
        <v>204</v>
      </c>
      <c r="J11" t="s">
        <v>204</v>
      </c>
      <c r="K11" t="s">
        <v>447</v>
      </c>
      <c r="L11" t="s">
        <v>339</v>
      </c>
      <c r="M11" t="s">
        <v>339</v>
      </c>
      <c r="N11" t="s">
        <v>1208</v>
      </c>
      <c r="O11" t="s">
        <v>5290</v>
      </c>
      <c r="P11" s="109"/>
      <c r="Q11" t="s">
        <v>410</v>
      </c>
      <c r="R11" t="s">
        <v>410</v>
      </c>
      <c r="S11" t="s">
        <v>1212</v>
      </c>
      <c r="T11" s="131">
        <v>1</v>
      </c>
      <c r="U11" t="s">
        <v>823</v>
      </c>
      <c r="V11" s="132">
        <v>0</v>
      </c>
      <c r="W11" t="s">
        <v>753</v>
      </c>
      <c r="X11" t="s">
        <v>900</v>
      </c>
      <c r="Y11" s="132">
        <v>0.04</v>
      </c>
      <c r="Z11" s="132">
        <v>0.100027</v>
      </c>
      <c r="AA11" t="s">
        <v>1795</v>
      </c>
      <c r="AB11" t="s">
        <v>412</v>
      </c>
      <c r="AC11" s="109"/>
      <c r="AD11" s="131">
        <f t="shared" si="0"/>
        <v>277.94799999999998</v>
      </c>
      <c r="AE11" s="109"/>
      <c r="AF11" s="109"/>
      <c r="AG11" t="s">
        <v>339</v>
      </c>
      <c r="AH11" t="s">
        <v>781</v>
      </c>
      <c r="AI11" t="s">
        <v>5291</v>
      </c>
      <c r="AJ11" t="s">
        <v>339</v>
      </c>
      <c r="AK11" t="s">
        <v>884</v>
      </c>
      <c r="AL11" s="109"/>
      <c r="AM11" t="s">
        <v>889</v>
      </c>
      <c r="AN11" t="s">
        <v>4734</v>
      </c>
      <c r="AO11" t="s">
        <v>4734</v>
      </c>
      <c r="AP11" s="108"/>
      <c r="AQ11" s="131">
        <v>252674</v>
      </c>
      <c r="AR11" s="131">
        <v>110.003</v>
      </c>
      <c r="AS11" s="131">
        <v>1</v>
      </c>
      <c r="AT11" s="131">
        <v>277.94799999999998</v>
      </c>
      <c r="AU11" s="131">
        <v>277948.304</v>
      </c>
      <c r="AV11" s="109"/>
      <c r="AW11" s="109"/>
      <c r="AX11" t="s">
        <v>339</v>
      </c>
      <c r="AY11" s="109"/>
      <c r="AZ11" s="132">
        <v>2.725E-2</v>
      </c>
      <c r="BA11" s="132">
        <v>1.4999999999999999E-4</v>
      </c>
    </row>
    <row r="12" spans="1:53">
      <c r="A12" t="s">
        <v>1213</v>
      </c>
      <c r="B12" t="s">
        <v>1238</v>
      </c>
      <c r="C12" s="145" t="s">
        <v>1213</v>
      </c>
      <c r="D12" t="s">
        <v>309</v>
      </c>
      <c r="E12" t="s">
        <v>5331</v>
      </c>
      <c r="F12" t="s">
        <v>5292</v>
      </c>
      <c r="G12" t="s">
        <v>1011</v>
      </c>
      <c r="H12" s="108"/>
      <c r="I12" t="s">
        <v>204</v>
      </c>
      <c r="J12" t="s">
        <v>204</v>
      </c>
      <c r="K12" t="s">
        <v>442</v>
      </c>
      <c r="L12" t="s">
        <v>339</v>
      </c>
      <c r="M12" t="s">
        <v>339</v>
      </c>
      <c r="N12" s="109"/>
      <c r="O12"/>
      <c r="P12" t="s">
        <v>1324</v>
      </c>
      <c r="Q12" t="s">
        <v>312</v>
      </c>
      <c r="R12" t="s">
        <v>407</v>
      </c>
      <c r="S12" t="s">
        <v>1212</v>
      </c>
      <c r="T12" s="131">
        <v>1.6220000000000001</v>
      </c>
      <c r="U12" t="s">
        <v>314</v>
      </c>
      <c r="V12" t="s">
        <v>1467</v>
      </c>
      <c r="W12" t="s">
        <v>753</v>
      </c>
      <c r="X12" s="109"/>
      <c r="Y12" s="109"/>
      <c r="Z12" s="109"/>
      <c r="AA12"/>
      <c r="AB12" s="16"/>
      <c r="AC12" t="s">
        <v>761</v>
      </c>
      <c r="AD12" s="131">
        <f t="shared" si="0"/>
        <v>78.016999999999996</v>
      </c>
      <c r="AE12" s="132">
        <v>1</v>
      </c>
      <c r="AF12"/>
      <c r="AG12" s="109"/>
      <c r="AH12" s="109"/>
      <c r="AI12" s="108"/>
      <c r="AJ12" s="108"/>
      <c r="AK12" t="s">
        <v>886</v>
      </c>
      <c r="AL12" t="s">
        <v>4733</v>
      </c>
      <c r="AM12" t="s">
        <v>889</v>
      </c>
      <c r="AN12" t="s">
        <v>4734</v>
      </c>
      <c r="AO12" t="s">
        <v>4734</v>
      </c>
      <c r="AP12" s="108"/>
      <c r="AQ12" s="131">
        <v>63675.21</v>
      </c>
      <c r="AR12" s="131">
        <v>122.523</v>
      </c>
      <c r="AS12" s="131">
        <v>1</v>
      </c>
      <c r="AT12" s="131">
        <v>78.016999999999996</v>
      </c>
      <c r="AU12" s="131">
        <v>78016.501000000004</v>
      </c>
      <c r="AV12" s="109"/>
      <c r="AW12" s="109"/>
      <c r="AX12" s="16"/>
      <c r="AY12" s="109"/>
      <c r="AZ12" s="132">
        <v>7.6499999999999997E-3</v>
      </c>
      <c r="BA12" s="132">
        <v>4.0000000000000003E-5</v>
      </c>
    </row>
    <row r="13" spans="1:53">
      <c r="A13" t="s">
        <v>1213</v>
      </c>
      <c r="B13" t="s">
        <v>1238</v>
      </c>
      <c r="C13" s="145" t="s">
        <v>1213</v>
      </c>
      <c r="D13" t="s">
        <v>309</v>
      </c>
      <c r="E13" t="s">
        <v>5330</v>
      </c>
      <c r="F13" t="s">
        <v>5293</v>
      </c>
      <c r="G13" t="s">
        <v>1011</v>
      </c>
      <c r="H13" s="108"/>
      <c r="I13" t="s">
        <v>204</v>
      </c>
      <c r="J13" t="s">
        <v>204</v>
      </c>
      <c r="K13" t="s">
        <v>442</v>
      </c>
      <c r="L13" t="s">
        <v>339</v>
      </c>
      <c r="M13" t="s">
        <v>339</v>
      </c>
      <c r="N13" s="109"/>
      <c r="O13"/>
      <c r="P13" t="s">
        <v>1324</v>
      </c>
      <c r="Q13" t="s">
        <v>312</v>
      </c>
      <c r="R13" t="s">
        <v>407</v>
      </c>
      <c r="S13" t="s">
        <v>1212</v>
      </c>
      <c r="T13" s="131">
        <v>8.3000000000000004E-2</v>
      </c>
      <c r="U13" t="s">
        <v>314</v>
      </c>
      <c r="V13" t="s">
        <v>1467</v>
      </c>
      <c r="W13" t="s">
        <v>753</v>
      </c>
      <c r="X13" s="109"/>
      <c r="Y13" s="109"/>
      <c r="Z13" s="109"/>
      <c r="AA13"/>
      <c r="AB13" s="16"/>
      <c r="AC13" t="s">
        <v>761</v>
      </c>
      <c r="AD13" s="131">
        <f t="shared" si="0"/>
        <v>0</v>
      </c>
      <c r="AE13" s="132">
        <v>1</v>
      </c>
      <c r="AF13"/>
      <c r="AG13" s="109"/>
      <c r="AH13" s="109"/>
      <c r="AI13" s="108"/>
      <c r="AJ13" s="108"/>
      <c r="AK13" t="s">
        <v>886</v>
      </c>
      <c r="AL13" t="s">
        <v>4733</v>
      </c>
      <c r="AM13" t="s">
        <v>889</v>
      </c>
      <c r="AN13" t="s">
        <v>4734</v>
      </c>
      <c r="AO13" t="s">
        <v>4734</v>
      </c>
      <c r="AP13" s="108"/>
      <c r="AQ13" s="131">
        <v>-4.0000000000000001E-3</v>
      </c>
      <c r="AR13" s="131">
        <v>0</v>
      </c>
      <c r="AS13" s="131">
        <v>1</v>
      </c>
      <c r="AT13" s="131">
        <v>0</v>
      </c>
      <c r="AU13" s="131">
        <v>0</v>
      </c>
      <c r="AV13" s="109"/>
      <c r="AW13" s="109"/>
      <c r="AX13" s="16"/>
      <c r="AY13" s="109"/>
      <c r="AZ13" s="109"/>
      <c r="BA13" s="109"/>
    </row>
    <row r="14" spans="1:53">
      <c r="A14" t="s">
        <v>1213</v>
      </c>
      <c r="B14" t="s">
        <v>1241</v>
      </c>
      <c r="C14" t="s">
        <v>1636</v>
      </c>
      <c r="D14" t="s">
        <v>309</v>
      </c>
      <c r="E14" t="s">
        <v>5279</v>
      </c>
      <c r="F14" t="s">
        <v>5280</v>
      </c>
      <c r="G14" t="s">
        <v>1012</v>
      </c>
      <c r="H14" s="108"/>
      <c r="I14" t="s">
        <v>204</v>
      </c>
      <c r="J14" t="s">
        <v>204</v>
      </c>
      <c r="K14" t="s">
        <v>454</v>
      </c>
      <c r="L14" t="s">
        <v>339</v>
      </c>
      <c r="M14" t="s">
        <v>338</v>
      </c>
      <c r="N14" t="s">
        <v>1208</v>
      </c>
      <c r="O14" t="s">
        <v>5281</v>
      </c>
      <c r="P14" t="s">
        <v>1545</v>
      </c>
      <c r="Q14" t="s">
        <v>413</v>
      </c>
      <c r="R14" t="s">
        <v>407</v>
      </c>
      <c r="S14" t="s">
        <v>1215</v>
      </c>
      <c r="T14" s="109">
        <v>2.34</v>
      </c>
      <c r="U14" t="s">
        <v>823</v>
      </c>
      <c r="V14" s="132">
        <v>9.1353000000000004E-2</v>
      </c>
      <c r="W14" t="s">
        <v>755</v>
      </c>
      <c r="X14" t="s">
        <v>905</v>
      </c>
      <c r="Y14" s="132">
        <v>4.7500000000000001E-2</v>
      </c>
      <c r="Z14" s="132">
        <v>9.7199999999999995E-2</v>
      </c>
      <c r="AA14" t="s">
        <v>5282</v>
      </c>
      <c r="AB14" t="s">
        <v>412</v>
      </c>
      <c r="AC14" t="s">
        <v>777</v>
      </c>
      <c r="AD14" s="131">
        <f t="shared" si="0"/>
        <v>1721.4570000000001</v>
      </c>
      <c r="AE14" s="132">
        <v>0.45767000000000002</v>
      </c>
      <c r="AF14" t="s">
        <v>5281</v>
      </c>
      <c r="AG14" t="s">
        <v>339</v>
      </c>
      <c r="AH14" t="s">
        <v>781</v>
      </c>
      <c r="AI14" t="s">
        <v>5283</v>
      </c>
      <c r="AJ14" t="s">
        <v>339</v>
      </c>
      <c r="AK14" t="s">
        <v>886</v>
      </c>
      <c r="AL14" t="s">
        <v>4733</v>
      </c>
      <c r="AM14" t="s">
        <v>889</v>
      </c>
      <c r="AN14" t="s">
        <v>4734</v>
      </c>
      <c r="AO14" t="s">
        <v>4734</v>
      </c>
      <c r="AP14" s="108"/>
      <c r="AQ14" s="131">
        <v>472587</v>
      </c>
      <c r="AR14" s="131">
        <v>99.88</v>
      </c>
      <c r="AS14" s="131">
        <v>3.6469999999999998</v>
      </c>
      <c r="AT14" s="131">
        <v>1721.4570000000001</v>
      </c>
      <c r="AU14" s="131">
        <v>472019.89600000001</v>
      </c>
      <c r="AV14" s="109"/>
      <c r="AW14" s="109"/>
      <c r="AX14" t="s">
        <v>339</v>
      </c>
      <c r="AY14" s="109"/>
      <c r="AZ14" s="132">
        <v>0.49431000000000003</v>
      </c>
      <c r="BA14" s="132">
        <v>4.7400000000000003E-3</v>
      </c>
    </row>
    <row r="15" spans="1:53">
      <c r="A15" t="s">
        <v>1213</v>
      </c>
      <c r="B15" t="s">
        <v>1241</v>
      </c>
      <c r="C15" s="145" t="s">
        <v>1213</v>
      </c>
      <c r="D15" t="s">
        <v>309</v>
      </c>
      <c r="E15" t="s">
        <v>5330</v>
      </c>
      <c r="F15" t="s">
        <v>5294</v>
      </c>
      <c r="G15" t="s">
        <v>1011</v>
      </c>
      <c r="H15" s="108"/>
      <c r="I15" t="s">
        <v>204</v>
      </c>
      <c r="J15" t="s">
        <v>204</v>
      </c>
      <c r="K15" t="s">
        <v>442</v>
      </c>
      <c r="L15" t="s">
        <v>339</v>
      </c>
      <c r="M15" t="s">
        <v>339</v>
      </c>
      <c r="N15" s="109"/>
      <c r="O15"/>
      <c r="P15" t="s">
        <v>1324</v>
      </c>
      <c r="Q15" t="s">
        <v>312</v>
      </c>
      <c r="R15" t="s">
        <v>407</v>
      </c>
      <c r="S15" t="s">
        <v>1212</v>
      </c>
      <c r="T15" s="131">
        <v>2.9359999999999999</v>
      </c>
      <c r="U15" t="s">
        <v>314</v>
      </c>
      <c r="V15" t="s">
        <v>1467</v>
      </c>
      <c r="W15" t="s">
        <v>753</v>
      </c>
      <c r="X15" s="109"/>
      <c r="Y15" s="109"/>
      <c r="Z15" s="109"/>
      <c r="AA15"/>
      <c r="AB15" s="16"/>
      <c r="AC15" t="s">
        <v>761</v>
      </c>
      <c r="AD15" s="131">
        <f t="shared" si="0"/>
        <v>1704.308</v>
      </c>
      <c r="AE15" s="132">
        <v>1</v>
      </c>
      <c r="AF15"/>
      <c r="AG15" s="109"/>
      <c r="AH15" s="109"/>
      <c r="AI15" s="108"/>
      <c r="AJ15" s="108"/>
      <c r="AK15" t="s">
        <v>886</v>
      </c>
      <c r="AL15" t="s">
        <v>4733</v>
      </c>
      <c r="AM15" t="s">
        <v>889</v>
      </c>
      <c r="AN15" t="s">
        <v>4734</v>
      </c>
      <c r="AO15" t="s">
        <v>4734</v>
      </c>
      <c r="AP15" s="108"/>
      <c r="AQ15" s="131">
        <v>1445278.736</v>
      </c>
      <c r="AR15" s="131">
        <f>AT15*1000/AQ15*100</f>
        <v>117.92244343931175</v>
      </c>
      <c r="AS15" s="131">
        <v>1</v>
      </c>
      <c r="AT15" s="131">
        <v>1704.308</v>
      </c>
      <c r="AU15" s="131">
        <v>1704308.45</v>
      </c>
      <c r="AV15" s="109"/>
      <c r="AW15" s="109"/>
      <c r="AX15" s="16"/>
      <c r="AY15" s="109"/>
      <c r="AZ15" s="132">
        <v>0.48938999999999999</v>
      </c>
      <c r="BA15" s="132">
        <v>4.6899999999999997E-3</v>
      </c>
    </row>
    <row r="16" spans="1:53">
      <c r="A16" t="s">
        <v>1213</v>
      </c>
      <c r="B16" t="s">
        <v>1241</v>
      </c>
      <c r="C16" s="145" t="s">
        <v>1213</v>
      </c>
      <c r="D16" t="s">
        <v>309</v>
      </c>
      <c r="E16" t="s">
        <v>5332</v>
      </c>
      <c r="F16" t="s">
        <v>5295</v>
      </c>
      <c r="G16" t="s">
        <v>1011</v>
      </c>
      <c r="H16" s="108"/>
      <c r="I16" t="s">
        <v>204</v>
      </c>
      <c r="J16" t="s">
        <v>204</v>
      </c>
      <c r="K16" t="s">
        <v>442</v>
      </c>
      <c r="L16" t="s">
        <v>339</v>
      </c>
      <c r="M16" t="s">
        <v>339</v>
      </c>
      <c r="N16" s="109"/>
      <c r="O16"/>
      <c r="P16" t="s">
        <v>1324</v>
      </c>
      <c r="Q16" t="s">
        <v>312</v>
      </c>
      <c r="R16" t="s">
        <v>407</v>
      </c>
      <c r="S16" t="s">
        <v>1212</v>
      </c>
      <c r="T16" s="131">
        <v>1.6679999999999999</v>
      </c>
      <c r="U16" t="s">
        <v>314</v>
      </c>
      <c r="V16" t="s">
        <v>1467</v>
      </c>
      <c r="W16" t="s">
        <v>754</v>
      </c>
      <c r="X16" s="109"/>
      <c r="Y16" s="109"/>
      <c r="Z16" s="109"/>
      <c r="AA16"/>
      <c r="AB16" s="16"/>
      <c r="AC16" t="s">
        <v>761</v>
      </c>
      <c r="AD16" s="131">
        <f t="shared" si="0"/>
        <v>56.78</v>
      </c>
      <c r="AE16" s="132">
        <v>1</v>
      </c>
      <c r="AF16"/>
      <c r="AG16" s="109"/>
      <c r="AH16" s="109"/>
      <c r="AI16" s="108"/>
      <c r="AJ16" s="108"/>
      <c r="AK16" t="s">
        <v>886</v>
      </c>
      <c r="AL16" t="s">
        <v>4733</v>
      </c>
      <c r="AM16" t="s">
        <v>889</v>
      </c>
      <c r="AN16" t="s">
        <v>4734</v>
      </c>
      <c r="AO16" t="s">
        <v>4734</v>
      </c>
      <c r="AP16" s="108"/>
      <c r="AQ16" s="131">
        <v>49389.18</v>
      </c>
      <c r="AR16" s="131">
        <v>114.965</v>
      </c>
      <c r="AS16" s="131">
        <v>1</v>
      </c>
      <c r="AT16" s="131">
        <v>56.78</v>
      </c>
      <c r="AU16" s="131">
        <v>56780.08</v>
      </c>
      <c r="AV16" s="109"/>
      <c r="AW16" s="109"/>
      <c r="AX16" s="16"/>
      <c r="AY16" s="109"/>
      <c r="AZ16" s="132">
        <v>1.6299999999999999E-2</v>
      </c>
      <c r="BA16" s="132">
        <v>1.6000000000000001E-4</v>
      </c>
    </row>
    <row r="17" spans="1:53">
      <c r="A17" t="s">
        <v>1213</v>
      </c>
      <c r="B17" t="s">
        <v>1242</v>
      </c>
      <c r="C17" t="s">
        <v>1636</v>
      </c>
      <c r="D17" t="s">
        <v>309</v>
      </c>
      <c r="E17" t="s">
        <v>5279</v>
      </c>
      <c r="F17" t="s">
        <v>5280</v>
      </c>
      <c r="G17" t="s">
        <v>1012</v>
      </c>
      <c r="H17" s="108"/>
      <c r="I17" t="s">
        <v>204</v>
      </c>
      <c r="J17" t="s">
        <v>204</v>
      </c>
      <c r="K17" t="s">
        <v>454</v>
      </c>
      <c r="L17" t="s">
        <v>339</v>
      </c>
      <c r="M17" t="s">
        <v>338</v>
      </c>
      <c r="N17" t="s">
        <v>1208</v>
      </c>
      <c r="O17" t="s">
        <v>5281</v>
      </c>
      <c r="P17" t="s">
        <v>1545</v>
      </c>
      <c r="Q17" t="s">
        <v>413</v>
      </c>
      <c r="R17" t="s">
        <v>407</v>
      </c>
      <c r="S17" t="s">
        <v>1215</v>
      </c>
      <c r="T17" s="109">
        <v>2.34</v>
      </c>
      <c r="U17" t="s">
        <v>823</v>
      </c>
      <c r="V17" s="132">
        <v>9.1353000000000004E-2</v>
      </c>
      <c r="W17" t="s">
        <v>755</v>
      </c>
      <c r="X17" t="s">
        <v>905</v>
      </c>
      <c r="Y17" s="132">
        <v>4.7500000000000001E-2</v>
      </c>
      <c r="Z17" s="132">
        <v>9.7199999999999995E-2</v>
      </c>
      <c r="AA17" t="s">
        <v>5282</v>
      </c>
      <c r="AB17" t="s">
        <v>412</v>
      </c>
      <c r="AC17" t="s">
        <v>777</v>
      </c>
      <c r="AD17" s="131">
        <f t="shared" si="0"/>
        <v>1224.373</v>
      </c>
      <c r="AE17" s="132">
        <v>0.45767000000000002</v>
      </c>
      <c r="AF17" t="s">
        <v>5281</v>
      </c>
      <c r="AG17" t="s">
        <v>339</v>
      </c>
      <c r="AH17" t="s">
        <v>781</v>
      </c>
      <c r="AI17" t="s">
        <v>5283</v>
      </c>
      <c r="AJ17" t="s">
        <v>339</v>
      </c>
      <c r="AK17" t="s">
        <v>886</v>
      </c>
      <c r="AL17" t="s">
        <v>4733</v>
      </c>
      <c r="AM17" t="s">
        <v>889</v>
      </c>
      <c r="AN17" t="s">
        <v>4734</v>
      </c>
      <c r="AO17" t="s">
        <v>4734</v>
      </c>
      <c r="AP17" s="108"/>
      <c r="AQ17" s="131">
        <v>336124</v>
      </c>
      <c r="AR17" s="131">
        <v>99.88</v>
      </c>
      <c r="AS17" s="131">
        <v>3.6469999999999998</v>
      </c>
      <c r="AT17" s="131">
        <v>1224.373</v>
      </c>
      <c r="AU17" s="131">
        <v>335720.65100000001</v>
      </c>
      <c r="AV17" s="109"/>
      <c r="AW17" s="109"/>
      <c r="AX17" t="s">
        <v>339</v>
      </c>
      <c r="AY17" s="109"/>
      <c r="AZ17" s="132">
        <v>0.55196999999999996</v>
      </c>
      <c r="BA17" s="132">
        <v>2.9399999999999999E-3</v>
      </c>
    </row>
    <row r="18" spans="1:53">
      <c r="A18" t="s">
        <v>1213</v>
      </c>
      <c r="B18" t="s">
        <v>1242</v>
      </c>
      <c r="C18" t="s">
        <v>2456</v>
      </c>
      <c r="D18" t="s">
        <v>309</v>
      </c>
      <c r="E18" t="s">
        <v>5273</v>
      </c>
      <c r="F18" t="s">
        <v>5274</v>
      </c>
      <c r="G18" t="s">
        <v>1012</v>
      </c>
      <c r="H18" s="108"/>
      <c r="I18" t="s">
        <v>204</v>
      </c>
      <c r="J18" t="s">
        <v>204</v>
      </c>
      <c r="K18" t="s">
        <v>451</v>
      </c>
      <c r="L18" t="s">
        <v>339</v>
      </c>
      <c r="M18" t="s">
        <v>338</v>
      </c>
      <c r="N18" s="109"/>
      <c r="O18" t="s">
        <v>5275</v>
      </c>
      <c r="P18" t="s">
        <v>1551</v>
      </c>
      <c r="Q18" t="s">
        <v>413</v>
      </c>
      <c r="R18" t="s">
        <v>407</v>
      </c>
      <c r="S18" t="s">
        <v>1212</v>
      </c>
      <c r="T18" s="131">
        <v>2.21</v>
      </c>
      <c r="U18" t="s">
        <v>5276</v>
      </c>
      <c r="V18" s="132">
        <v>7.9500000000000001E-2</v>
      </c>
      <c r="W18" t="s">
        <v>753</v>
      </c>
      <c r="X18" t="s">
        <v>896</v>
      </c>
      <c r="Y18" s="109"/>
      <c r="Z18" s="132">
        <v>7.9500000000000001E-2</v>
      </c>
      <c r="AA18" t="s">
        <v>5277</v>
      </c>
      <c r="AB18" t="s">
        <v>412</v>
      </c>
      <c r="AC18" s="109"/>
      <c r="AD18" s="131">
        <f t="shared" si="0"/>
        <v>940.43299999999999</v>
      </c>
      <c r="AE18" s="109"/>
      <c r="AF18" s="109"/>
      <c r="AG18" t="s">
        <v>338</v>
      </c>
      <c r="AH18" t="s">
        <v>781</v>
      </c>
      <c r="AI18" t="s">
        <v>5278</v>
      </c>
      <c r="AJ18" t="s">
        <v>338</v>
      </c>
      <c r="AK18" t="s">
        <v>886</v>
      </c>
      <c r="AL18" t="s">
        <v>4733</v>
      </c>
      <c r="AM18" t="s">
        <v>889</v>
      </c>
      <c r="AN18" t="s">
        <v>4734</v>
      </c>
      <c r="AO18" t="s">
        <v>4734</v>
      </c>
      <c r="AP18" s="108"/>
      <c r="AQ18" s="131">
        <v>935847</v>
      </c>
      <c r="AR18" s="131">
        <v>100.49</v>
      </c>
      <c r="AS18" s="131">
        <v>1</v>
      </c>
      <c r="AT18" s="131">
        <v>940.43299999999999</v>
      </c>
      <c r="AU18" s="131">
        <v>940432.65</v>
      </c>
      <c r="AV18" s="109"/>
      <c r="AW18" s="109"/>
      <c r="AX18" t="s">
        <v>339</v>
      </c>
      <c r="AY18" s="109"/>
      <c r="AZ18" s="132">
        <v>0.42396</v>
      </c>
      <c r="BA18" s="132">
        <v>2.2599999999999999E-3</v>
      </c>
    </row>
    <row r="19" spans="1:53">
      <c r="A19" t="s">
        <v>1213</v>
      </c>
      <c r="B19" t="s">
        <v>1242</v>
      </c>
      <c r="C19" t="s">
        <v>4936</v>
      </c>
      <c r="D19" t="s">
        <v>309</v>
      </c>
      <c r="E19" t="s">
        <v>5288</v>
      </c>
      <c r="F19" t="s">
        <v>5289</v>
      </c>
      <c r="G19" t="s">
        <v>1012</v>
      </c>
      <c r="H19" t="s">
        <v>815</v>
      </c>
      <c r="I19" t="s">
        <v>204</v>
      </c>
      <c r="J19" t="s">
        <v>204</v>
      </c>
      <c r="K19" t="s">
        <v>447</v>
      </c>
      <c r="L19" t="s">
        <v>339</v>
      </c>
      <c r="M19" t="s">
        <v>339</v>
      </c>
      <c r="N19" t="s">
        <v>1208</v>
      </c>
      <c r="O19" t="s">
        <v>5290</v>
      </c>
      <c r="P19" s="109"/>
      <c r="Q19" t="s">
        <v>410</v>
      </c>
      <c r="R19" t="s">
        <v>410</v>
      </c>
      <c r="S19" t="s">
        <v>1212</v>
      </c>
      <c r="T19" s="131">
        <v>1</v>
      </c>
      <c r="U19" t="s">
        <v>823</v>
      </c>
      <c r="V19" s="132">
        <v>0</v>
      </c>
      <c r="W19" t="s">
        <v>753</v>
      </c>
      <c r="X19" t="s">
        <v>900</v>
      </c>
      <c r="Y19" s="132">
        <v>0.04</v>
      </c>
      <c r="Z19" s="132">
        <v>0.100027</v>
      </c>
      <c r="AA19" t="s">
        <v>1795</v>
      </c>
      <c r="AB19" t="s">
        <v>412</v>
      </c>
      <c r="AC19" s="109"/>
      <c r="AD19" s="131">
        <f t="shared" si="0"/>
        <v>53.398000000000003</v>
      </c>
      <c r="AE19" s="109"/>
      <c r="AF19" s="109"/>
      <c r="AG19" t="s">
        <v>339</v>
      </c>
      <c r="AH19" t="s">
        <v>781</v>
      </c>
      <c r="AI19" t="s">
        <v>5291</v>
      </c>
      <c r="AJ19" t="s">
        <v>339</v>
      </c>
      <c r="AK19" t="s">
        <v>884</v>
      </c>
      <c r="AL19" s="109"/>
      <c r="AM19" t="s">
        <v>889</v>
      </c>
      <c r="AN19" t="s">
        <v>4734</v>
      </c>
      <c r="AO19" t="s">
        <v>4734</v>
      </c>
      <c r="AP19" s="108"/>
      <c r="AQ19" s="131">
        <v>48542</v>
      </c>
      <c r="AR19" s="131">
        <v>110.003</v>
      </c>
      <c r="AS19" s="131">
        <v>1</v>
      </c>
      <c r="AT19" s="131">
        <v>53.398000000000003</v>
      </c>
      <c r="AU19" s="131">
        <v>53397.525999999998</v>
      </c>
      <c r="AV19" s="109"/>
      <c r="AW19" s="109"/>
      <c r="AX19" t="s">
        <v>339</v>
      </c>
      <c r="AY19" s="109"/>
      <c r="AZ19" s="132">
        <v>2.4070000000000001E-2</v>
      </c>
      <c r="BA19" s="132">
        <v>1.2999999999999999E-4</v>
      </c>
    </row>
    <row r="20" spans="1:53">
      <c r="A20" t="s">
        <v>1213</v>
      </c>
      <c r="B20" t="s">
        <v>1243</v>
      </c>
      <c r="C20" s="145" t="s">
        <v>1213</v>
      </c>
      <c r="D20" t="s">
        <v>309</v>
      </c>
      <c r="E20" t="s">
        <v>5330</v>
      </c>
      <c r="F20" t="s">
        <v>5296</v>
      </c>
      <c r="G20" t="s">
        <v>1011</v>
      </c>
      <c r="H20" s="108"/>
      <c r="I20" t="s">
        <v>204</v>
      </c>
      <c r="J20" t="s">
        <v>204</v>
      </c>
      <c r="K20" t="s">
        <v>442</v>
      </c>
      <c r="L20" t="s">
        <v>339</v>
      </c>
      <c r="M20" t="s">
        <v>339</v>
      </c>
      <c r="N20" s="108"/>
      <c r="O20"/>
      <c r="P20" t="s">
        <v>1324</v>
      </c>
      <c r="Q20" t="s">
        <v>312</v>
      </c>
      <c r="R20" t="s">
        <v>407</v>
      </c>
      <c r="S20" t="s">
        <v>1212</v>
      </c>
      <c r="T20" s="131">
        <v>3.0379999999999998</v>
      </c>
      <c r="U20" t="s">
        <v>314</v>
      </c>
      <c r="V20" t="s">
        <v>1467</v>
      </c>
      <c r="W20" t="s">
        <v>753</v>
      </c>
      <c r="X20" s="109"/>
      <c r="Y20" s="108"/>
      <c r="Z20" s="108"/>
      <c r="AA20"/>
      <c r="AB20" s="16"/>
      <c r="AC20" t="s">
        <v>761</v>
      </c>
      <c r="AD20" s="131">
        <f t="shared" si="0"/>
        <v>42641.440999999999</v>
      </c>
      <c r="AE20" s="132">
        <v>1</v>
      </c>
      <c r="AF20"/>
      <c r="AG20" s="109"/>
      <c r="AH20" s="109"/>
      <c r="AI20" s="108"/>
      <c r="AJ20" s="108"/>
      <c r="AK20" t="s">
        <v>886</v>
      </c>
      <c r="AL20" t="s">
        <v>4733</v>
      </c>
      <c r="AM20" t="s">
        <v>889</v>
      </c>
      <c r="AN20" t="s">
        <v>4734</v>
      </c>
      <c r="AO20" t="s">
        <v>4734</v>
      </c>
      <c r="AP20" s="108"/>
      <c r="AQ20" s="131">
        <v>34193008.310999997</v>
      </c>
      <c r="AR20" s="131">
        <f>AT20*1000/AQ20*100</f>
        <v>124.70807076159518</v>
      </c>
      <c r="AS20" s="131">
        <v>1</v>
      </c>
      <c r="AT20" s="131">
        <v>42641.440999999999</v>
      </c>
      <c r="AU20" s="131">
        <v>42641440.520000003</v>
      </c>
      <c r="AV20" s="108"/>
      <c r="AW20" s="108"/>
      <c r="AX20" s="16"/>
      <c r="AY20" s="109"/>
      <c r="AZ20" s="132">
        <v>0.58391000000000004</v>
      </c>
      <c r="BA20" s="132">
        <v>9.3200000000000002E-3</v>
      </c>
    </row>
    <row r="21" spans="1:53">
      <c r="A21" t="s">
        <v>1213</v>
      </c>
      <c r="B21" t="s">
        <v>1243</v>
      </c>
      <c r="C21" t="s">
        <v>1636</v>
      </c>
      <c r="D21" t="s">
        <v>309</v>
      </c>
      <c r="E21" t="s">
        <v>5279</v>
      </c>
      <c r="F21" t="s">
        <v>5280</v>
      </c>
      <c r="G21" t="s">
        <v>1012</v>
      </c>
      <c r="H21" s="108"/>
      <c r="I21" t="s">
        <v>204</v>
      </c>
      <c r="J21" t="s">
        <v>204</v>
      </c>
      <c r="K21" t="s">
        <v>454</v>
      </c>
      <c r="L21" t="s">
        <v>339</v>
      </c>
      <c r="M21" t="s">
        <v>338</v>
      </c>
      <c r="N21" t="s">
        <v>1208</v>
      </c>
      <c r="O21" t="s">
        <v>5281</v>
      </c>
      <c r="P21" t="s">
        <v>1545</v>
      </c>
      <c r="Q21" t="s">
        <v>413</v>
      </c>
      <c r="R21" t="s">
        <v>407</v>
      </c>
      <c r="S21" t="s">
        <v>1215</v>
      </c>
      <c r="T21" s="109">
        <v>2.34</v>
      </c>
      <c r="U21" t="s">
        <v>823</v>
      </c>
      <c r="V21" s="132">
        <v>9.1353000000000004E-2</v>
      </c>
      <c r="W21" t="s">
        <v>755</v>
      </c>
      <c r="X21" t="s">
        <v>905</v>
      </c>
      <c r="Y21" s="132">
        <v>4.7500000000000001E-2</v>
      </c>
      <c r="Z21" s="132">
        <v>9.7199999999999995E-2</v>
      </c>
      <c r="AA21" t="s">
        <v>5282</v>
      </c>
      <c r="AB21" t="s">
        <v>412</v>
      </c>
      <c r="AC21" t="s">
        <v>777</v>
      </c>
      <c r="AD21" s="131">
        <f t="shared" si="0"/>
        <v>15849.154</v>
      </c>
      <c r="AE21" s="132">
        <v>0.45767000000000002</v>
      </c>
      <c r="AF21" t="s">
        <v>5281</v>
      </c>
      <c r="AG21" t="s">
        <v>339</v>
      </c>
      <c r="AH21" t="s">
        <v>781</v>
      </c>
      <c r="AI21" t="s">
        <v>5283</v>
      </c>
      <c r="AJ21" t="s">
        <v>339</v>
      </c>
      <c r="AK21" t="s">
        <v>886</v>
      </c>
      <c r="AL21" t="s">
        <v>4733</v>
      </c>
      <c r="AM21" t="s">
        <v>889</v>
      </c>
      <c r="AN21" t="s">
        <v>4734</v>
      </c>
      <c r="AO21" t="s">
        <v>4734</v>
      </c>
      <c r="AP21" s="108"/>
      <c r="AQ21" s="131">
        <v>4351027</v>
      </c>
      <c r="AR21" s="131">
        <v>99.88</v>
      </c>
      <c r="AS21" s="131">
        <v>3.6469999999999998</v>
      </c>
      <c r="AT21" s="131">
        <v>15849.154</v>
      </c>
      <c r="AU21" s="131">
        <v>4345805.7680000002</v>
      </c>
      <c r="AV21" s="108"/>
      <c r="AW21" s="108"/>
      <c r="AX21" t="s">
        <v>339</v>
      </c>
      <c r="AY21" s="108"/>
      <c r="AZ21" s="132">
        <v>0.21703</v>
      </c>
      <c r="BA21" s="132">
        <v>3.46E-3</v>
      </c>
    </row>
    <row r="22" spans="1:53">
      <c r="A22" t="s">
        <v>1213</v>
      </c>
      <c r="B22" t="s">
        <v>1243</v>
      </c>
      <c r="C22" t="s">
        <v>2456</v>
      </c>
      <c r="D22" t="s">
        <v>309</v>
      </c>
      <c r="E22" t="s">
        <v>5273</v>
      </c>
      <c r="F22" t="s">
        <v>5274</v>
      </c>
      <c r="G22" t="s">
        <v>1012</v>
      </c>
      <c r="H22" s="108"/>
      <c r="I22" t="s">
        <v>204</v>
      </c>
      <c r="J22" t="s">
        <v>204</v>
      </c>
      <c r="K22" t="s">
        <v>451</v>
      </c>
      <c r="L22" t="s">
        <v>339</v>
      </c>
      <c r="M22" t="s">
        <v>338</v>
      </c>
      <c r="N22" s="108"/>
      <c r="O22" t="s">
        <v>5275</v>
      </c>
      <c r="P22" t="s">
        <v>1551</v>
      </c>
      <c r="Q22" t="s">
        <v>413</v>
      </c>
      <c r="R22" t="s">
        <v>407</v>
      </c>
      <c r="S22" t="s">
        <v>1212</v>
      </c>
      <c r="T22" s="131">
        <v>2.21</v>
      </c>
      <c r="U22" t="s">
        <v>5276</v>
      </c>
      <c r="V22" s="132">
        <v>7.9500000000000001E-2</v>
      </c>
      <c r="W22" t="s">
        <v>753</v>
      </c>
      <c r="X22" t="s">
        <v>896</v>
      </c>
      <c r="Y22" s="108"/>
      <c r="Z22" s="132">
        <v>7.9500000000000001E-2</v>
      </c>
      <c r="AA22" t="s">
        <v>5277</v>
      </c>
      <c r="AB22" t="s">
        <v>412</v>
      </c>
      <c r="AC22" s="108"/>
      <c r="AD22" s="131">
        <f t="shared" si="0"/>
        <v>11728.536</v>
      </c>
      <c r="AE22" s="108"/>
      <c r="AF22" s="108"/>
      <c r="AG22" t="s">
        <v>338</v>
      </c>
      <c r="AH22" t="s">
        <v>781</v>
      </c>
      <c r="AI22" t="s">
        <v>5278</v>
      </c>
      <c r="AJ22" t="s">
        <v>338</v>
      </c>
      <c r="AK22" t="s">
        <v>886</v>
      </c>
      <c r="AL22" t="s">
        <v>4733</v>
      </c>
      <c r="AM22" t="s">
        <v>889</v>
      </c>
      <c r="AN22" t="s">
        <v>4734</v>
      </c>
      <c r="AO22" t="s">
        <v>4734</v>
      </c>
      <c r="AP22" s="108"/>
      <c r="AQ22" s="131">
        <v>11671346</v>
      </c>
      <c r="AR22" s="131">
        <v>100.49</v>
      </c>
      <c r="AS22" s="131">
        <v>1</v>
      </c>
      <c r="AT22" s="131">
        <v>11728.536</v>
      </c>
      <c r="AU22" s="131">
        <v>11728535.595000001</v>
      </c>
      <c r="AV22" s="108"/>
      <c r="AW22" s="108"/>
      <c r="AX22" t="s">
        <v>339</v>
      </c>
      <c r="AY22" s="108"/>
      <c r="AZ22" s="132">
        <v>0.16059999999999999</v>
      </c>
      <c r="BA22" s="132">
        <v>2.5600000000000002E-3</v>
      </c>
    </row>
    <row r="23" spans="1:53">
      <c r="A23" t="s">
        <v>1213</v>
      </c>
      <c r="B23" t="s">
        <v>1243</v>
      </c>
      <c r="C23" t="s">
        <v>4909</v>
      </c>
      <c r="D23" t="s">
        <v>309</v>
      </c>
      <c r="E23" t="s">
        <v>5284</v>
      </c>
      <c r="F23" t="s">
        <v>5285</v>
      </c>
      <c r="G23" t="s">
        <v>1012</v>
      </c>
      <c r="H23" t="s">
        <v>817</v>
      </c>
      <c r="I23" t="s">
        <v>204</v>
      </c>
      <c r="J23" t="s">
        <v>204</v>
      </c>
      <c r="K23" t="s">
        <v>477</v>
      </c>
      <c r="L23" t="s">
        <v>339</v>
      </c>
      <c r="M23" t="s">
        <v>339</v>
      </c>
      <c r="N23" t="s">
        <v>1208</v>
      </c>
      <c r="O23" t="s">
        <v>5286</v>
      </c>
      <c r="P23" s="108"/>
      <c r="Q23" t="s">
        <v>410</v>
      </c>
      <c r="R23" t="s">
        <v>410</v>
      </c>
      <c r="S23" t="s">
        <v>1212</v>
      </c>
      <c r="T23" s="131">
        <v>1.18</v>
      </c>
      <c r="U23" t="s">
        <v>5276</v>
      </c>
      <c r="V23" s="132">
        <v>5.2999999999999999E-2</v>
      </c>
      <c r="W23" t="s">
        <v>753</v>
      </c>
      <c r="X23" t="s">
        <v>896</v>
      </c>
      <c r="Y23" s="108"/>
      <c r="Z23" s="132">
        <v>8.1500000000000003E-2</v>
      </c>
      <c r="AA23" t="s">
        <v>1660</v>
      </c>
      <c r="AB23" t="s">
        <v>412</v>
      </c>
      <c r="AC23" s="108"/>
      <c r="AD23" s="131">
        <f t="shared" si="0"/>
        <v>1630.2819999999999</v>
      </c>
      <c r="AE23" s="108"/>
      <c r="AF23" s="108"/>
      <c r="AG23" t="s">
        <v>339</v>
      </c>
      <c r="AH23" t="s">
        <v>781</v>
      </c>
      <c r="AI23" t="s">
        <v>5278</v>
      </c>
      <c r="AJ23" t="s">
        <v>338</v>
      </c>
      <c r="AK23" t="s">
        <v>886</v>
      </c>
      <c r="AL23" t="s">
        <v>4733</v>
      </c>
      <c r="AM23" t="s">
        <v>889</v>
      </c>
      <c r="AN23" t="s">
        <v>4734</v>
      </c>
      <c r="AO23" t="s">
        <v>4734</v>
      </c>
      <c r="AP23" s="108"/>
      <c r="AQ23" s="131">
        <v>1680529.35</v>
      </c>
      <c r="AR23" s="131">
        <v>97.01</v>
      </c>
      <c r="AS23" s="131">
        <v>1</v>
      </c>
      <c r="AT23" s="131">
        <v>1630.2819999999999</v>
      </c>
      <c r="AU23" s="131">
        <v>1630281.5220000001</v>
      </c>
      <c r="AV23" s="108"/>
      <c r="AW23" s="108"/>
      <c r="AX23" t="s">
        <v>339</v>
      </c>
      <c r="AY23" s="108"/>
      <c r="AZ23" s="132">
        <v>2.232E-2</v>
      </c>
      <c r="BA23" s="132">
        <v>3.6000000000000002E-4</v>
      </c>
    </row>
    <row r="24" spans="1:53">
      <c r="A24" t="s">
        <v>1213</v>
      </c>
      <c r="B24" t="s">
        <v>1243</v>
      </c>
      <c r="C24" t="s">
        <v>4936</v>
      </c>
      <c r="D24" t="s">
        <v>309</v>
      </c>
      <c r="E24" t="s">
        <v>5288</v>
      </c>
      <c r="F24" t="s">
        <v>5289</v>
      </c>
      <c r="G24" t="s">
        <v>1012</v>
      </c>
      <c r="H24" t="s">
        <v>815</v>
      </c>
      <c r="I24" t="s">
        <v>204</v>
      </c>
      <c r="J24" t="s">
        <v>204</v>
      </c>
      <c r="K24" t="s">
        <v>447</v>
      </c>
      <c r="L24" t="s">
        <v>339</v>
      </c>
      <c r="M24" t="s">
        <v>339</v>
      </c>
      <c r="N24" t="s">
        <v>1208</v>
      </c>
      <c r="O24" t="s">
        <v>5290</v>
      </c>
      <c r="P24" s="108"/>
      <c r="Q24" t="s">
        <v>410</v>
      </c>
      <c r="R24" t="s">
        <v>410</v>
      </c>
      <c r="S24" t="s">
        <v>1212</v>
      </c>
      <c r="T24" s="131">
        <v>1</v>
      </c>
      <c r="U24" t="s">
        <v>823</v>
      </c>
      <c r="V24" s="132">
        <v>0</v>
      </c>
      <c r="W24" t="s">
        <v>753</v>
      </c>
      <c r="X24" t="s">
        <v>900</v>
      </c>
      <c r="Y24" s="132">
        <v>0.04</v>
      </c>
      <c r="Z24" s="132">
        <v>0.100027</v>
      </c>
      <c r="AA24" t="s">
        <v>1795</v>
      </c>
      <c r="AB24" t="s">
        <v>412</v>
      </c>
      <c r="AC24" s="108"/>
      <c r="AD24" s="131">
        <f t="shared" si="0"/>
        <v>691.24400000000003</v>
      </c>
      <c r="AE24" s="108"/>
      <c r="AF24" s="108"/>
      <c r="AG24" t="s">
        <v>339</v>
      </c>
      <c r="AH24" t="s">
        <v>781</v>
      </c>
      <c r="AI24" t="s">
        <v>5291</v>
      </c>
      <c r="AJ24" t="s">
        <v>339</v>
      </c>
      <c r="AK24" t="s">
        <v>884</v>
      </c>
      <c r="AL24" s="108"/>
      <c r="AM24" t="s">
        <v>889</v>
      </c>
      <c r="AN24" t="s">
        <v>4734</v>
      </c>
      <c r="AO24" t="s">
        <v>4734</v>
      </c>
      <c r="AP24" s="108"/>
      <c r="AQ24" s="131">
        <v>628388</v>
      </c>
      <c r="AR24" s="131">
        <v>110.003</v>
      </c>
      <c r="AS24" s="131">
        <v>1</v>
      </c>
      <c r="AT24" s="131">
        <v>691.24400000000003</v>
      </c>
      <c r="AU24" s="131">
        <v>691243.96900000004</v>
      </c>
      <c r="AV24" s="108"/>
      <c r="AW24" s="108"/>
      <c r="AX24" t="s">
        <v>339</v>
      </c>
      <c r="AY24" s="108"/>
      <c r="AZ24" s="132">
        <v>9.4699999999999993E-3</v>
      </c>
      <c r="BA24" s="132">
        <v>1.4999999999999999E-4</v>
      </c>
    </row>
    <row r="25" spans="1:53">
      <c r="A25" t="s">
        <v>1213</v>
      </c>
      <c r="B25" t="s">
        <v>1243</v>
      </c>
      <c r="C25" s="145" t="s">
        <v>1213</v>
      </c>
      <c r="D25" t="s">
        <v>309</v>
      </c>
      <c r="E25" t="s">
        <v>5332</v>
      </c>
      <c r="F25" t="s">
        <v>5297</v>
      </c>
      <c r="G25" t="s">
        <v>1011</v>
      </c>
      <c r="I25" t="s">
        <v>204</v>
      </c>
      <c r="J25" t="s">
        <v>204</v>
      </c>
      <c r="K25" t="s">
        <v>442</v>
      </c>
      <c r="L25" t="s">
        <v>339</v>
      </c>
      <c r="M25" t="s">
        <v>339</v>
      </c>
      <c r="O25"/>
      <c r="P25" t="s">
        <v>1324</v>
      </c>
      <c r="Q25" t="s">
        <v>312</v>
      </c>
      <c r="R25" t="s">
        <v>407</v>
      </c>
      <c r="S25" t="s">
        <v>1212</v>
      </c>
      <c r="T25" s="131">
        <v>1.948</v>
      </c>
      <c r="U25" t="s">
        <v>314</v>
      </c>
      <c r="V25" t="s">
        <v>1467</v>
      </c>
      <c r="W25" t="s">
        <v>754</v>
      </c>
      <c r="AA25"/>
      <c r="AC25" t="s">
        <v>761</v>
      </c>
      <c r="AD25" s="131">
        <f t="shared" si="0"/>
        <v>486.73799999999994</v>
      </c>
      <c r="AE25" s="132">
        <v>1</v>
      </c>
      <c r="AF25"/>
      <c r="AK25" t="s">
        <v>886</v>
      </c>
      <c r="AL25" t="s">
        <v>4733</v>
      </c>
      <c r="AM25" t="s">
        <v>889</v>
      </c>
      <c r="AN25" t="s">
        <v>4734</v>
      </c>
      <c r="AO25" t="s">
        <v>4734</v>
      </c>
      <c r="AQ25" s="131">
        <v>533241.81900000002</v>
      </c>
      <c r="AR25" s="131">
        <f>AT25*1000/AQ25*100</f>
        <v>91.279037512997434</v>
      </c>
      <c r="AS25" s="131">
        <v>1</v>
      </c>
      <c r="AT25" s="131">
        <f>652.175-165.437</f>
        <v>486.73799999999994</v>
      </c>
      <c r="AU25" s="131">
        <f>652175.441-165437</f>
        <v>486738.44099999999</v>
      </c>
      <c r="AZ25" s="132">
        <v>8.9300000000000004E-3</v>
      </c>
      <c r="BA25" s="132">
        <v>1.3999999999999999E-4</v>
      </c>
    </row>
    <row r="26" spans="1:53">
      <c r="A26" t="s">
        <v>1213</v>
      </c>
      <c r="B26" t="s">
        <v>1244</v>
      </c>
      <c r="C26" s="145" t="s">
        <v>1213</v>
      </c>
      <c r="D26" t="s">
        <v>309</v>
      </c>
      <c r="E26" t="s">
        <v>5330</v>
      </c>
      <c r="F26" t="s">
        <v>5298</v>
      </c>
      <c r="G26" t="s">
        <v>1011</v>
      </c>
      <c r="I26" t="s">
        <v>204</v>
      </c>
      <c r="J26" t="s">
        <v>204</v>
      </c>
      <c r="K26" t="s">
        <v>442</v>
      </c>
      <c r="L26" t="s">
        <v>339</v>
      </c>
      <c r="M26" t="s">
        <v>339</v>
      </c>
      <c r="O26"/>
      <c r="P26" t="s">
        <v>1324</v>
      </c>
      <c r="Q26" t="s">
        <v>312</v>
      </c>
      <c r="R26" t="s">
        <v>407</v>
      </c>
      <c r="S26" t="s">
        <v>1212</v>
      </c>
      <c r="T26" s="131">
        <v>3.423</v>
      </c>
      <c r="U26" t="s">
        <v>314</v>
      </c>
      <c r="V26" t="s">
        <v>1467</v>
      </c>
      <c r="W26" t="s">
        <v>753</v>
      </c>
      <c r="AA26"/>
      <c r="AC26" t="s">
        <v>761</v>
      </c>
      <c r="AD26" s="131">
        <f t="shared" si="0"/>
        <v>2419.9520000000002</v>
      </c>
      <c r="AE26" s="132">
        <v>1</v>
      </c>
      <c r="AF26"/>
      <c r="AK26" t="s">
        <v>886</v>
      </c>
      <c r="AL26" t="s">
        <v>4733</v>
      </c>
      <c r="AM26" t="s">
        <v>889</v>
      </c>
      <c r="AN26" t="s">
        <v>4734</v>
      </c>
      <c r="AO26" t="s">
        <v>4734</v>
      </c>
      <c r="AQ26" s="131">
        <v>1887541.517</v>
      </c>
      <c r="AR26" s="131">
        <f>AT26*1000/AQ26*100</f>
        <v>128.20655748257113</v>
      </c>
      <c r="AS26" s="131">
        <v>1</v>
      </c>
      <c r="AT26" s="131">
        <v>2419.9520000000002</v>
      </c>
      <c r="AU26" s="131">
        <v>2419952.19</v>
      </c>
      <c r="AZ26" s="132">
        <v>1</v>
      </c>
      <c r="BA26" s="132">
        <v>9.1500000000000001E-3</v>
      </c>
    </row>
    <row r="27" spans="1:53">
      <c r="A27" t="s">
        <v>1213</v>
      </c>
      <c r="B27" t="s">
        <v>1247</v>
      </c>
      <c r="C27" s="145" t="s">
        <v>1213</v>
      </c>
      <c r="D27" t="s">
        <v>309</v>
      </c>
      <c r="E27" t="s">
        <v>5330</v>
      </c>
      <c r="F27" t="s">
        <v>5299</v>
      </c>
      <c r="G27" t="s">
        <v>1011</v>
      </c>
      <c r="I27" t="s">
        <v>204</v>
      </c>
      <c r="J27" t="s">
        <v>204</v>
      </c>
      <c r="K27" t="s">
        <v>442</v>
      </c>
      <c r="L27" t="s">
        <v>339</v>
      </c>
      <c r="M27" t="s">
        <v>339</v>
      </c>
      <c r="O27"/>
      <c r="P27" t="s">
        <v>1324</v>
      </c>
      <c r="Q27" t="s">
        <v>312</v>
      </c>
      <c r="R27" t="s">
        <v>407</v>
      </c>
      <c r="S27" t="s">
        <v>1212</v>
      </c>
      <c r="T27" s="131">
        <v>2.8479999999999999</v>
      </c>
      <c r="U27" t="s">
        <v>314</v>
      </c>
      <c r="V27" t="s">
        <v>1467</v>
      </c>
      <c r="W27" t="s">
        <v>753</v>
      </c>
      <c r="AA27"/>
      <c r="AC27" t="s">
        <v>761</v>
      </c>
      <c r="AD27" s="131">
        <f t="shared" si="0"/>
        <v>4192.5720000000001</v>
      </c>
      <c r="AE27" s="132">
        <v>1</v>
      </c>
      <c r="AF27"/>
      <c r="AK27" t="s">
        <v>886</v>
      </c>
      <c r="AL27" t="s">
        <v>4733</v>
      </c>
      <c r="AM27" t="s">
        <v>889</v>
      </c>
      <c r="AN27" t="s">
        <v>4734</v>
      </c>
      <c r="AO27" t="s">
        <v>4734</v>
      </c>
      <c r="AQ27" s="131">
        <v>3202010.7549999999</v>
      </c>
      <c r="AR27" s="131">
        <f>AT27*1000/AQ27*100</f>
        <v>130.93560018351656</v>
      </c>
      <c r="AS27" s="131">
        <v>1</v>
      </c>
      <c r="AT27" s="131">
        <v>4192.5720000000001</v>
      </c>
      <c r="AU27" s="131">
        <v>4192572.26</v>
      </c>
      <c r="AZ27" s="132">
        <v>1</v>
      </c>
      <c r="BA27" s="132">
        <v>1.4149999999999999E-2</v>
      </c>
    </row>
    <row r="28" spans="1:53">
      <c r="A28" t="s">
        <v>1213</v>
      </c>
      <c r="B28" t="s">
        <v>1250</v>
      </c>
      <c r="C28" s="145" t="s">
        <v>1213</v>
      </c>
      <c r="D28" t="s">
        <v>309</v>
      </c>
      <c r="E28" t="s">
        <v>5330</v>
      </c>
      <c r="F28" t="s">
        <v>5300</v>
      </c>
      <c r="G28" t="s">
        <v>1011</v>
      </c>
      <c r="I28" t="s">
        <v>204</v>
      </c>
      <c r="J28" t="s">
        <v>204</v>
      </c>
      <c r="K28" t="s">
        <v>442</v>
      </c>
      <c r="L28" t="s">
        <v>339</v>
      </c>
      <c r="M28" t="s">
        <v>339</v>
      </c>
      <c r="O28"/>
      <c r="P28" t="s">
        <v>1324</v>
      </c>
      <c r="Q28" t="s">
        <v>312</v>
      </c>
      <c r="R28" t="s">
        <v>407</v>
      </c>
      <c r="S28" t="s">
        <v>1212</v>
      </c>
      <c r="T28" s="131">
        <v>2.8039999999999998</v>
      </c>
      <c r="U28" t="s">
        <v>314</v>
      </c>
      <c r="V28" t="s">
        <v>1467</v>
      </c>
      <c r="W28" t="s">
        <v>753</v>
      </c>
      <c r="AA28"/>
      <c r="AC28" t="s">
        <v>761</v>
      </c>
      <c r="AD28" s="131">
        <f t="shared" si="0"/>
        <v>55562.341</v>
      </c>
      <c r="AE28" s="132">
        <v>1</v>
      </c>
      <c r="AF28"/>
      <c r="AK28" t="s">
        <v>886</v>
      </c>
      <c r="AL28" t="s">
        <v>4733</v>
      </c>
      <c r="AM28" t="s">
        <v>889</v>
      </c>
      <c r="AN28" t="s">
        <v>4734</v>
      </c>
      <c r="AO28" t="s">
        <v>4734</v>
      </c>
      <c r="AQ28" s="131">
        <v>44014076.770000003</v>
      </c>
      <c r="AR28" s="131">
        <f>AT28*1000/AQ28*100</f>
        <v>126.23766094276296</v>
      </c>
      <c r="AS28" s="131">
        <v>1</v>
      </c>
      <c r="AT28" s="131">
        <v>55562.341</v>
      </c>
      <c r="AU28" s="131">
        <v>55562340.649999999</v>
      </c>
      <c r="AZ28" s="132">
        <v>1</v>
      </c>
      <c r="BA28" s="132">
        <v>1.558E-2</v>
      </c>
    </row>
    <row r="29" spans="1:53">
      <c r="A29" t="s">
        <v>1213</v>
      </c>
      <c r="B29" t="s">
        <v>1251</v>
      </c>
      <c r="C29" t="s">
        <v>1636</v>
      </c>
      <c r="D29" t="s">
        <v>309</v>
      </c>
      <c r="E29" t="s">
        <v>5279</v>
      </c>
      <c r="F29" t="s">
        <v>5280</v>
      </c>
      <c r="G29" t="s">
        <v>1012</v>
      </c>
      <c r="I29" t="s">
        <v>204</v>
      </c>
      <c r="J29" t="s">
        <v>204</v>
      </c>
      <c r="K29" t="s">
        <v>454</v>
      </c>
      <c r="L29" t="s">
        <v>339</v>
      </c>
      <c r="M29" t="s">
        <v>338</v>
      </c>
      <c r="N29" t="s">
        <v>1208</v>
      </c>
      <c r="O29" t="s">
        <v>5281</v>
      </c>
      <c r="P29" t="s">
        <v>1545</v>
      </c>
      <c r="Q29" t="s">
        <v>413</v>
      </c>
      <c r="R29" t="s">
        <v>407</v>
      </c>
      <c r="S29" t="s">
        <v>1215</v>
      </c>
      <c r="T29" s="109">
        <v>2.34</v>
      </c>
      <c r="U29" t="s">
        <v>823</v>
      </c>
      <c r="V29" s="132">
        <v>9.1353000000000004E-2</v>
      </c>
      <c r="W29" t="s">
        <v>755</v>
      </c>
      <c r="X29" t="s">
        <v>905</v>
      </c>
      <c r="Y29" s="132">
        <v>4.7500000000000001E-2</v>
      </c>
      <c r="Z29" s="132">
        <v>9.7199999999999995E-2</v>
      </c>
      <c r="AA29" t="s">
        <v>5282</v>
      </c>
      <c r="AB29" t="s">
        <v>412</v>
      </c>
      <c r="AC29" t="s">
        <v>777</v>
      </c>
      <c r="AD29" s="131">
        <f t="shared" si="0"/>
        <v>939.81899999999996</v>
      </c>
      <c r="AE29" s="132">
        <v>0.45767000000000002</v>
      </c>
      <c r="AF29" t="s">
        <v>5281</v>
      </c>
      <c r="AG29" t="s">
        <v>339</v>
      </c>
      <c r="AH29" t="s">
        <v>781</v>
      </c>
      <c r="AI29" t="s">
        <v>5283</v>
      </c>
      <c r="AJ29" t="s">
        <v>339</v>
      </c>
      <c r="AK29" t="s">
        <v>886</v>
      </c>
      <c r="AL29" t="s">
        <v>4733</v>
      </c>
      <c r="AM29" t="s">
        <v>889</v>
      </c>
      <c r="AN29" t="s">
        <v>4734</v>
      </c>
      <c r="AO29" t="s">
        <v>4734</v>
      </c>
      <c r="AQ29" s="131">
        <v>258006</v>
      </c>
      <c r="AR29" s="131">
        <v>99.88</v>
      </c>
      <c r="AS29" s="131">
        <v>3.6469999999999998</v>
      </c>
      <c r="AT29" s="131">
        <v>939.81899999999996</v>
      </c>
      <c r="AU29" s="131">
        <v>257696.39300000001</v>
      </c>
      <c r="AX29" t="s">
        <v>339</v>
      </c>
      <c r="AZ29" s="132">
        <v>0.50453999999999999</v>
      </c>
      <c r="BA29" s="132">
        <v>3.0899999999999999E-3</v>
      </c>
    </row>
    <row r="30" spans="1:53">
      <c r="A30" t="s">
        <v>1213</v>
      </c>
      <c r="B30" t="s">
        <v>1251</v>
      </c>
      <c r="C30" t="s">
        <v>2456</v>
      </c>
      <c r="D30" t="s">
        <v>309</v>
      </c>
      <c r="E30" t="s">
        <v>5273</v>
      </c>
      <c r="F30" t="s">
        <v>5274</v>
      </c>
      <c r="G30" t="s">
        <v>1012</v>
      </c>
      <c r="I30" t="s">
        <v>204</v>
      </c>
      <c r="J30" t="s">
        <v>204</v>
      </c>
      <c r="K30" t="s">
        <v>451</v>
      </c>
      <c r="L30" t="s">
        <v>339</v>
      </c>
      <c r="M30" t="s">
        <v>338</v>
      </c>
      <c r="O30" t="s">
        <v>5275</v>
      </c>
      <c r="P30" t="s">
        <v>1551</v>
      </c>
      <c r="Q30" t="s">
        <v>413</v>
      </c>
      <c r="R30" t="s">
        <v>407</v>
      </c>
      <c r="S30" t="s">
        <v>1212</v>
      </c>
      <c r="T30" s="131">
        <v>2.21</v>
      </c>
      <c r="U30" t="s">
        <v>5276</v>
      </c>
      <c r="V30" s="132">
        <v>7.9500000000000001E-2</v>
      </c>
      <c r="W30" t="s">
        <v>753</v>
      </c>
      <c r="X30" t="s">
        <v>896</v>
      </c>
      <c r="Z30" s="132">
        <v>7.9500000000000001E-2</v>
      </c>
      <c r="AA30" t="s">
        <v>5277</v>
      </c>
      <c r="AB30" t="s">
        <v>412</v>
      </c>
      <c r="AD30" s="131">
        <f t="shared" si="0"/>
        <v>738.91099999999994</v>
      </c>
      <c r="AG30" t="s">
        <v>338</v>
      </c>
      <c r="AH30" t="s">
        <v>781</v>
      </c>
      <c r="AI30" t="s">
        <v>5278</v>
      </c>
      <c r="AJ30" t="s">
        <v>338</v>
      </c>
      <c r="AK30" t="s">
        <v>886</v>
      </c>
      <c r="AL30" t="s">
        <v>4733</v>
      </c>
      <c r="AM30" t="s">
        <v>889</v>
      </c>
      <c r="AN30" t="s">
        <v>4734</v>
      </c>
      <c r="AO30" t="s">
        <v>4734</v>
      </c>
      <c r="AQ30" s="131">
        <v>735308</v>
      </c>
      <c r="AR30" s="131">
        <v>100.49</v>
      </c>
      <c r="AS30" s="131">
        <v>1</v>
      </c>
      <c r="AT30" s="131">
        <v>738.91099999999994</v>
      </c>
      <c r="AU30" s="131">
        <v>738911.00899999996</v>
      </c>
      <c r="AX30" t="s">
        <v>339</v>
      </c>
      <c r="AZ30" s="132">
        <v>0.39667999999999998</v>
      </c>
      <c r="BA30" s="132">
        <v>2.4299999999999999E-3</v>
      </c>
    </row>
    <row r="31" spans="1:53">
      <c r="A31" t="s">
        <v>1213</v>
      </c>
      <c r="B31" t="s">
        <v>1251</v>
      </c>
      <c r="C31" s="145" t="s">
        <v>1213</v>
      </c>
      <c r="D31" t="s">
        <v>309</v>
      </c>
      <c r="E31" t="s">
        <v>5332</v>
      </c>
      <c r="F31" t="s">
        <v>5301</v>
      </c>
      <c r="G31" t="s">
        <v>1011</v>
      </c>
      <c r="I31" t="s">
        <v>204</v>
      </c>
      <c r="J31" t="s">
        <v>204</v>
      </c>
      <c r="K31" t="s">
        <v>442</v>
      </c>
      <c r="L31" t="s">
        <v>339</v>
      </c>
      <c r="M31" t="s">
        <v>339</v>
      </c>
      <c r="O31"/>
      <c r="P31" t="s">
        <v>1324</v>
      </c>
      <c r="Q31" t="s">
        <v>312</v>
      </c>
      <c r="R31" t="s">
        <v>407</v>
      </c>
      <c r="S31" t="s">
        <v>1212</v>
      </c>
      <c r="T31" s="131">
        <v>3.073</v>
      </c>
      <c r="U31" t="s">
        <v>314</v>
      </c>
      <c r="V31" t="s">
        <v>1467</v>
      </c>
      <c r="W31" t="s">
        <v>754</v>
      </c>
      <c r="AA31"/>
      <c r="AC31" t="s">
        <v>761</v>
      </c>
      <c r="AD31" s="131">
        <f t="shared" si="0"/>
        <v>58.332999999999998</v>
      </c>
      <c r="AE31" s="132">
        <v>1</v>
      </c>
      <c r="AF31"/>
      <c r="AK31" t="s">
        <v>886</v>
      </c>
      <c r="AL31" t="s">
        <v>4733</v>
      </c>
      <c r="AM31" t="s">
        <v>889</v>
      </c>
      <c r="AN31" t="s">
        <v>4734</v>
      </c>
      <c r="AO31" t="s">
        <v>4734</v>
      </c>
      <c r="AQ31" s="131">
        <v>49604.442999999999</v>
      </c>
      <c r="AR31" s="131">
        <v>117.595</v>
      </c>
      <c r="AS31" s="131">
        <v>1</v>
      </c>
      <c r="AT31" s="131">
        <v>58.332999999999998</v>
      </c>
      <c r="AU31" s="131">
        <v>58332.54</v>
      </c>
      <c r="AZ31" s="132">
        <v>3.1320000000000001E-2</v>
      </c>
      <c r="BA31" s="132">
        <v>1.9000000000000001E-4</v>
      </c>
    </row>
    <row r="32" spans="1:53">
      <c r="A32" t="s">
        <v>1213</v>
      </c>
      <c r="B32" t="s">
        <v>1251</v>
      </c>
      <c r="C32" s="145" t="s">
        <v>1213</v>
      </c>
      <c r="D32" t="s">
        <v>309</v>
      </c>
      <c r="E32" t="s">
        <v>5330</v>
      </c>
      <c r="F32" t="s">
        <v>5302</v>
      </c>
      <c r="G32" t="s">
        <v>1011</v>
      </c>
      <c r="I32" t="s">
        <v>204</v>
      </c>
      <c r="J32" t="s">
        <v>204</v>
      </c>
      <c r="K32" t="s">
        <v>442</v>
      </c>
      <c r="L32" t="s">
        <v>339</v>
      </c>
      <c r="M32" t="s">
        <v>339</v>
      </c>
      <c r="O32"/>
      <c r="P32" t="s">
        <v>1324</v>
      </c>
      <c r="Q32" t="s">
        <v>312</v>
      </c>
      <c r="R32" t="s">
        <v>407</v>
      </c>
      <c r="S32" t="s">
        <v>1212</v>
      </c>
      <c r="T32" s="131">
        <v>1.518</v>
      </c>
      <c r="U32" t="s">
        <v>314</v>
      </c>
      <c r="V32" t="s">
        <v>1467</v>
      </c>
      <c r="W32" t="s">
        <v>753</v>
      </c>
      <c r="AA32"/>
      <c r="AC32" t="s">
        <v>761</v>
      </c>
      <c r="AD32" s="131">
        <f t="shared" si="0"/>
        <v>46.087000000000003</v>
      </c>
      <c r="AE32" s="132">
        <v>1</v>
      </c>
      <c r="AF32"/>
      <c r="AK32" t="s">
        <v>886</v>
      </c>
      <c r="AL32" t="s">
        <v>4733</v>
      </c>
      <c r="AM32" t="s">
        <v>889</v>
      </c>
      <c r="AN32" t="s">
        <v>4734</v>
      </c>
      <c r="AO32" t="s">
        <v>4734</v>
      </c>
      <c r="AQ32" s="131">
        <v>37811.603000000003</v>
      </c>
      <c r="AR32" s="131">
        <v>121.886</v>
      </c>
      <c r="AS32" s="131">
        <v>1</v>
      </c>
      <c r="AT32" s="131">
        <v>46.087000000000003</v>
      </c>
      <c r="AU32" s="131">
        <v>46086.93</v>
      </c>
      <c r="AZ32" s="132">
        <v>2.4740000000000002E-2</v>
      </c>
      <c r="BA32" s="132">
        <v>1.4999999999999999E-4</v>
      </c>
    </row>
    <row r="33" spans="1:53">
      <c r="A33" t="s">
        <v>1213</v>
      </c>
      <c r="B33" t="s">
        <v>1251</v>
      </c>
      <c r="C33" t="s">
        <v>4936</v>
      </c>
      <c r="D33" t="s">
        <v>309</v>
      </c>
      <c r="E33" t="s">
        <v>5288</v>
      </c>
      <c r="F33" t="s">
        <v>5289</v>
      </c>
      <c r="G33" t="s">
        <v>1012</v>
      </c>
      <c r="H33" t="s">
        <v>815</v>
      </c>
      <c r="I33" t="s">
        <v>204</v>
      </c>
      <c r="J33" t="s">
        <v>204</v>
      </c>
      <c r="K33" t="s">
        <v>447</v>
      </c>
      <c r="L33" t="s">
        <v>339</v>
      </c>
      <c r="M33" t="s">
        <v>339</v>
      </c>
      <c r="N33" t="s">
        <v>1208</v>
      </c>
      <c r="O33" t="s">
        <v>5290</v>
      </c>
      <c r="Q33" t="s">
        <v>410</v>
      </c>
      <c r="R33" t="s">
        <v>410</v>
      </c>
      <c r="S33" t="s">
        <v>1212</v>
      </c>
      <c r="T33" s="131">
        <v>1</v>
      </c>
      <c r="U33" t="s">
        <v>823</v>
      </c>
      <c r="V33" s="132">
        <v>0</v>
      </c>
      <c r="W33" t="s">
        <v>753</v>
      </c>
      <c r="X33" t="s">
        <v>900</v>
      </c>
      <c r="Y33" s="132">
        <v>0.04</v>
      </c>
      <c r="Z33" s="132">
        <v>0.100027</v>
      </c>
      <c r="AA33" t="s">
        <v>1795</v>
      </c>
      <c r="AB33" t="s">
        <v>412</v>
      </c>
      <c r="AD33" s="131">
        <f t="shared" si="0"/>
        <v>40.125999999999998</v>
      </c>
      <c r="AG33" t="s">
        <v>339</v>
      </c>
      <c r="AH33" t="s">
        <v>781</v>
      </c>
      <c r="AI33" t="s">
        <v>5291</v>
      </c>
      <c r="AJ33" t="s">
        <v>339</v>
      </c>
      <c r="AK33" t="s">
        <v>884</v>
      </c>
      <c r="AM33" t="s">
        <v>889</v>
      </c>
      <c r="AN33" t="s">
        <v>4734</v>
      </c>
      <c r="AO33" t="s">
        <v>4734</v>
      </c>
      <c r="AQ33" s="131">
        <v>36477</v>
      </c>
      <c r="AR33" s="131">
        <v>110.003</v>
      </c>
      <c r="AS33" s="131">
        <v>1</v>
      </c>
      <c r="AT33" s="131">
        <v>40.125999999999998</v>
      </c>
      <c r="AU33" s="131">
        <v>40125.697</v>
      </c>
      <c r="AX33" t="s">
        <v>339</v>
      </c>
      <c r="AZ33" s="132">
        <v>2.154E-2</v>
      </c>
      <c r="BA33" s="132">
        <v>1.2999999999999999E-4</v>
      </c>
    </row>
    <row r="34" spans="1:53">
      <c r="A34" t="s">
        <v>1213</v>
      </c>
      <c r="B34" t="s">
        <v>1251</v>
      </c>
      <c r="C34" s="145" t="s">
        <v>1213</v>
      </c>
      <c r="D34" t="s">
        <v>309</v>
      </c>
      <c r="E34" t="s">
        <v>5332</v>
      </c>
      <c r="F34" t="s">
        <v>5303</v>
      </c>
      <c r="G34" t="s">
        <v>1011</v>
      </c>
      <c r="I34" t="s">
        <v>204</v>
      </c>
      <c r="J34" t="s">
        <v>204</v>
      </c>
      <c r="K34" t="s">
        <v>442</v>
      </c>
      <c r="L34" t="s">
        <v>339</v>
      </c>
      <c r="M34" t="s">
        <v>339</v>
      </c>
      <c r="O34"/>
      <c r="P34" t="s">
        <v>1324</v>
      </c>
      <c r="Q34" t="s">
        <v>312</v>
      </c>
      <c r="R34" t="s">
        <v>407</v>
      </c>
      <c r="S34" t="s">
        <v>1212</v>
      </c>
      <c r="T34" s="131">
        <v>2.2189999999999999</v>
      </c>
      <c r="U34" t="s">
        <v>314</v>
      </c>
      <c r="V34" t="s">
        <v>1467</v>
      </c>
      <c r="W34" t="s">
        <v>754</v>
      </c>
      <c r="AA34"/>
      <c r="AC34" t="s">
        <v>761</v>
      </c>
      <c r="AD34" s="131">
        <f t="shared" si="0"/>
        <v>39.454000000000001</v>
      </c>
      <c r="AE34" s="132">
        <v>1</v>
      </c>
      <c r="AF34"/>
      <c r="AK34" t="s">
        <v>886</v>
      </c>
      <c r="AL34" t="s">
        <v>4733</v>
      </c>
      <c r="AM34" t="s">
        <v>889</v>
      </c>
      <c r="AN34" t="s">
        <v>4734</v>
      </c>
      <c r="AO34" t="s">
        <v>4734</v>
      </c>
      <c r="AQ34" s="131">
        <v>31423.311000000002</v>
      </c>
      <c r="AR34" s="131">
        <v>125.556</v>
      </c>
      <c r="AS34" s="131">
        <v>1</v>
      </c>
      <c r="AT34" s="131">
        <v>39.454000000000001</v>
      </c>
      <c r="AU34" s="131">
        <v>39453.769999999997</v>
      </c>
      <c r="AZ34" s="132">
        <v>2.1180000000000001E-2</v>
      </c>
      <c r="BA34" s="132">
        <v>1.2999999999999999E-4</v>
      </c>
    </row>
    <row r="35" spans="1:53">
      <c r="A35" t="s">
        <v>1213</v>
      </c>
      <c r="B35" t="s">
        <v>1252</v>
      </c>
      <c r="C35" t="s">
        <v>2456</v>
      </c>
      <c r="D35" t="s">
        <v>309</v>
      </c>
      <c r="E35" t="s">
        <v>5273</v>
      </c>
      <c r="F35" t="s">
        <v>5274</v>
      </c>
      <c r="G35" t="s">
        <v>1012</v>
      </c>
      <c r="I35" t="s">
        <v>204</v>
      </c>
      <c r="J35" t="s">
        <v>204</v>
      </c>
      <c r="K35" t="s">
        <v>451</v>
      </c>
      <c r="L35" t="s">
        <v>339</v>
      </c>
      <c r="M35" t="s">
        <v>338</v>
      </c>
      <c r="O35" t="s">
        <v>5275</v>
      </c>
      <c r="P35" t="s">
        <v>1551</v>
      </c>
      <c r="Q35" t="s">
        <v>413</v>
      </c>
      <c r="R35" t="s">
        <v>407</v>
      </c>
      <c r="S35" t="s">
        <v>1212</v>
      </c>
      <c r="T35" s="131">
        <v>2.21</v>
      </c>
      <c r="U35" t="s">
        <v>5276</v>
      </c>
      <c r="V35" s="132">
        <v>7.9500000000000001E-2</v>
      </c>
      <c r="W35" t="s">
        <v>753</v>
      </c>
      <c r="X35" t="s">
        <v>896</v>
      </c>
      <c r="Z35" s="132">
        <v>7.9500000000000001E-2</v>
      </c>
      <c r="AA35" t="s">
        <v>5277</v>
      </c>
      <c r="AB35" t="s">
        <v>412</v>
      </c>
      <c r="AD35" s="131">
        <f t="shared" si="0"/>
        <v>456.78100000000001</v>
      </c>
      <c r="AG35" t="s">
        <v>338</v>
      </c>
      <c r="AH35" t="s">
        <v>781</v>
      </c>
      <c r="AI35" t="s">
        <v>5278</v>
      </c>
      <c r="AJ35" t="s">
        <v>338</v>
      </c>
      <c r="AK35" t="s">
        <v>886</v>
      </c>
      <c r="AL35" t="s">
        <v>4733</v>
      </c>
      <c r="AM35" t="s">
        <v>889</v>
      </c>
      <c r="AN35" t="s">
        <v>4734</v>
      </c>
      <c r="AO35" t="s">
        <v>4734</v>
      </c>
      <c r="AQ35" s="131">
        <v>454554</v>
      </c>
      <c r="AR35" s="131">
        <v>100.49</v>
      </c>
      <c r="AS35" s="131">
        <v>1</v>
      </c>
      <c r="AT35" s="131">
        <v>456.78100000000001</v>
      </c>
      <c r="AU35" s="131">
        <v>456781.315</v>
      </c>
      <c r="AX35" t="s">
        <v>339</v>
      </c>
      <c r="AZ35" s="132">
        <v>0.47635</v>
      </c>
      <c r="BA35" s="132">
        <v>1.9599999999999999E-3</v>
      </c>
    </row>
    <row r="36" spans="1:53">
      <c r="A36" t="s">
        <v>1213</v>
      </c>
      <c r="B36" t="s">
        <v>1252</v>
      </c>
      <c r="C36" t="s">
        <v>1636</v>
      </c>
      <c r="D36" t="s">
        <v>309</v>
      </c>
      <c r="E36" t="s">
        <v>5279</v>
      </c>
      <c r="F36" t="s">
        <v>5280</v>
      </c>
      <c r="G36" t="s">
        <v>1012</v>
      </c>
      <c r="I36" t="s">
        <v>204</v>
      </c>
      <c r="J36" t="s">
        <v>204</v>
      </c>
      <c r="K36" t="s">
        <v>454</v>
      </c>
      <c r="L36" t="s">
        <v>339</v>
      </c>
      <c r="M36" t="s">
        <v>338</v>
      </c>
      <c r="N36" t="s">
        <v>1208</v>
      </c>
      <c r="O36" t="s">
        <v>5281</v>
      </c>
      <c r="P36" t="s">
        <v>1545</v>
      </c>
      <c r="Q36" t="s">
        <v>413</v>
      </c>
      <c r="R36" t="s">
        <v>407</v>
      </c>
      <c r="S36" t="s">
        <v>1215</v>
      </c>
      <c r="T36" s="109">
        <v>2.34</v>
      </c>
      <c r="U36" t="s">
        <v>823</v>
      </c>
      <c r="V36" s="132">
        <v>9.1353000000000004E-2</v>
      </c>
      <c r="W36" t="s">
        <v>755</v>
      </c>
      <c r="X36" t="s">
        <v>905</v>
      </c>
      <c r="Y36" s="132">
        <v>4.7500000000000001E-2</v>
      </c>
      <c r="Z36" s="132">
        <v>9.7199999999999995E-2</v>
      </c>
      <c r="AA36" t="s">
        <v>5282</v>
      </c>
      <c r="AB36" t="s">
        <v>412</v>
      </c>
      <c r="AC36" t="s">
        <v>777</v>
      </c>
      <c r="AD36" s="131">
        <f t="shared" si="0"/>
        <v>414.16300000000001</v>
      </c>
      <c r="AE36" s="132">
        <v>0.45767000000000002</v>
      </c>
      <c r="AF36" t="s">
        <v>5281</v>
      </c>
      <c r="AG36" t="s">
        <v>339</v>
      </c>
      <c r="AH36" t="s">
        <v>781</v>
      </c>
      <c r="AI36" t="s">
        <v>5283</v>
      </c>
      <c r="AJ36" t="s">
        <v>339</v>
      </c>
      <c r="AK36" t="s">
        <v>886</v>
      </c>
      <c r="AL36" t="s">
        <v>4733</v>
      </c>
      <c r="AM36" t="s">
        <v>889</v>
      </c>
      <c r="AN36" t="s">
        <v>4734</v>
      </c>
      <c r="AO36" t="s">
        <v>4734</v>
      </c>
      <c r="AQ36" s="131">
        <v>113699</v>
      </c>
      <c r="AR36" s="131">
        <v>99.88</v>
      </c>
      <c r="AS36" s="131">
        <v>3.6469999999999998</v>
      </c>
      <c r="AT36" s="131">
        <v>414.16300000000001</v>
      </c>
      <c r="AU36" s="131">
        <v>113562.561</v>
      </c>
      <c r="AX36" t="s">
        <v>339</v>
      </c>
      <c r="AZ36" s="132">
        <v>0.43191000000000002</v>
      </c>
      <c r="BA36" s="132">
        <v>1.7799999999999999E-3</v>
      </c>
    </row>
    <row r="37" spans="1:53">
      <c r="A37" t="s">
        <v>1213</v>
      </c>
      <c r="B37" t="s">
        <v>1252</v>
      </c>
      <c r="C37" s="145" t="s">
        <v>1213</v>
      </c>
      <c r="D37" t="s">
        <v>309</v>
      </c>
      <c r="E37" t="s">
        <v>5332</v>
      </c>
      <c r="F37" t="s">
        <v>5304</v>
      </c>
      <c r="G37" t="s">
        <v>1011</v>
      </c>
      <c r="I37" t="s">
        <v>204</v>
      </c>
      <c r="J37" t="s">
        <v>204</v>
      </c>
      <c r="K37" t="s">
        <v>442</v>
      </c>
      <c r="L37" t="s">
        <v>339</v>
      </c>
      <c r="M37" t="s">
        <v>339</v>
      </c>
      <c r="O37"/>
      <c r="P37" t="s">
        <v>1324</v>
      </c>
      <c r="Q37" t="s">
        <v>312</v>
      </c>
      <c r="R37" t="s">
        <v>407</v>
      </c>
      <c r="S37" t="s">
        <v>1212</v>
      </c>
      <c r="T37" s="131">
        <v>2.2730000000000001</v>
      </c>
      <c r="U37" t="s">
        <v>314</v>
      </c>
      <c r="V37" t="s">
        <v>1467</v>
      </c>
      <c r="W37" t="s">
        <v>754</v>
      </c>
      <c r="AA37"/>
      <c r="AC37" t="s">
        <v>761</v>
      </c>
      <c r="AD37" s="131">
        <f t="shared" si="0"/>
        <v>24.81</v>
      </c>
      <c r="AE37" s="132">
        <v>1</v>
      </c>
      <c r="AF37"/>
      <c r="AK37" t="s">
        <v>886</v>
      </c>
      <c r="AL37" t="s">
        <v>4733</v>
      </c>
      <c r="AM37" t="s">
        <v>889</v>
      </c>
      <c r="AN37" t="s">
        <v>4734</v>
      </c>
      <c r="AO37" t="s">
        <v>4734</v>
      </c>
      <c r="AQ37" s="131">
        <v>20712.406999999999</v>
      </c>
      <c r="AR37" s="131">
        <v>119.785</v>
      </c>
      <c r="AS37" s="131">
        <v>1</v>
      </c>
      <c r="AT37" s="131">
        <v>24.81</v>
      </c>
      <c r="AU37" s="131">
        <v>24810.42</v>
      </c>
      <c r="AZ37" s="132">
        <v>2.5870000000000001E-2</v>
      </c>
      <c r="BA37" s="132">
        <v>1.1E-4</v>
      </c>
    </row>
    <row r="38" spans="1:53">
      <c r="A38" t="s">
        <v>1213</v>
      </c>
      <c r="B38" t="s">
        <v>1252</v>
      </c>
      <c r="C38" s="145" t="s">
        <v>1213</v>
      </c>
      <c r="D38" t="s">
        <v>309</v>
      </c>
      <c r="E38" t="s">
        <v>5332</v>
      </c>
      <c r="F38" t="s">
        <v>5305</v>
      </c>
      <c r="G38" t="s">
        <v>1011</v>
      </c>
      <c r="I38" t="s">
        <v>204</v>
      </c>
      <c r="J38" t="s">
        <v>204</v>
      </c>
      <c r="K38" t="s">
        <v>442</v>
      </c>
      <c r="L38" t="s">
        <v>339</v>
      </c>
      <c r="M38" t="s">
        <v>339</v>
      </c>
      <c r="O38"/>
      <c r="P38" t="s">
        <v>1324</v>
      </c>
      <c r="Q38" t="s">
        <v>312</v>
      </c>
      <c r="R38" t="s">
        <v>407</v>
      </c>
      <c r="S38" t="s">
        <v>1212</v>
      </c>
      <c r="T38" s="131">
        <v>1.4730000000000001</v>
      </c>
      <c r="U38" t="s">
        <v>314</v>
      </c>
      <c r="V38" t="s">
        <v>1467</v>
      </c>
      <c r="W38" t="s">
        <v>754</v>
      </c>
      <c r="AA38"/>
      <c r="AC38" t="s">
        <v>761</v>
      </c>
      <c r="AD38" s="131">
        <f t="shared" si="0"/>
        <v>23.187000000000001</v>
      </c>
      <c r="AE38" s="132">
        <v>1</v>
      </c>
      <c r="AF38"/>
      <c r="AK38" t="s">
        <v>886</v>
      </c>
      <c r="AL38" t="s">
        <v>4733</v>
      </c>
      <c r="AM38" t="s">
        <v>889</v>
      </c>
      <c r="AN38" t="s">
        <v>4734</v>
      </c>
      <c r="AO38" t="s">
        <v>4734</v>
      </c>
      <c r="AQ38" s="131">
        <v>17884.266</v>
      </c>
      <c r="AR38" s="131">
        <v>129.648</v>
      </c>
      <c r="AS38" s="131">
        <v>1</v>
      </c>
      <c r="AT38" s="131">
        <v>23.187000000000001</v>
      </c>
      <c r="AU38" s="131">
        <v>23186.67</v>
      </c>
      <c r="AZ38" s="132">
        <v>2.418E-2</v>
      </c>
      <c r="BA38" s="132">
        <v>1E-4</v>
      </c>
    </row>
    <row r="39" spans="1:53">
      <c r="A39" t="s">
        <v>1213</v>
      </c>
      <c r="B39" t="s">
        <v>1252</v>
      </c>
      <c r="C39" s="145" t="s">
        <v>1213</v>
      </c>
      <c r="D39" t="s">
        <v>309</v>
      </c>
      <c r="E39" t="s">
        <v>5330</v>
      </c>
      <c r="F39" t="s">
        <v>5306</v>
      </c>
      <c r="G39" t="s">
        <v>1011</v>
      </c>
      <c r="I39" t="s">
        <v>204</v>
      </c>
      <c r="J39" t="s">
        <v>204</v>
      </c>
      <c r="K39" t="s">
        <v>442</v>
      </c>
      <c r="L39" t="s">
        <v>339</v>
      </c>
      <c r="M39" t="s">
        <v>339</v>
      </c>
      <c r="O39"/>
      <c r="P39" t="s">
        <v>1324</v>
      </c>
      <c r="Q39" t="s">
        <v>312</v>
      </c>
      <c r="R39" t="s">
        <v>407</v>
      </c>
      <c r="S39" t="s">
        <v>1212</v>
      </c>
      <c r="T39" s="131">
        <v>1.56</v>
      </c>
      <c r="U39" t="s">
        <v>314</v>
      </c>
      <c r="V39" t="s">
        <v>1467</v>
      </c>
      <c r="W39" t="s">
        <v>753</v>
      </c>
      <c r="AA39"/>
      <c r="AC39" t="s">
        <v>761</v>
      </c>
      <c r="AD39" s="131">
        <f t="shared" si="0"/>
        <v>22.231999999999999</v>
      </c>
      <c r="AE39" s="132">
        <v>1</v>
      </c>
      <c r="AF39"/>
      <c r="AK39" t="s">
        <v>886</v>
      </c>
      <c r="AL39" t="s">
        <v>4733</v>
      </c>
      <c r="AM39" t="s">
        <v>889</v>
      </c>
      <c r="AN39" t="s">
        <v>4734</v>
      </c>
      <c r="AO39" t="s">
        <v>4734</v>
      </c>
      <c r="AQ39" s="131">
        <v>18668.704000000002</v>
      </c>
      <c r="AR39" s="131">
        <v>119.086</v>
      </c>
      <c r="AS39" s="131">
        <v>1</v>
      </c>
      <c r="AT39" s="131">
        <v>22.231999999999999</v>
      </c>
      <c r="AU39" s="131">
        <v>22231.74</v>
      </c>
      <c r="AZ39" s="132">
        <v>2.3179999999999999E-2</v>
      </c>
      <c r="BA39" s="132">
        <v>1E-4</v>
      </c>
    </row>
    <row r="40" spans="1:53">
      <c r="A40" t="s">
        <v>1213</v>
      </c>
      <c r="B40" t="s">
        <v>1252</v>
      </c>
      <c r="C40" t="s">
        <v>4936</v>
      </c>
      <c r="D40" t="s">
        <v>309</v>
      </c>
      <c r="E40" t="s">
        <v>5288</v>
      </c>
      <c r="F40" t="s">
        <v>5289</v>
      </c>
      <c r="G40" t="s">
        <v>1012</v>
      </c>
      <c r="H40" t="s">
        <v>815</v>
      </c>
      <c r="I40" t="s">
        <v>204</v>
      </c>
      <c r="J40" t="s">
        <v>204</v>
      </c>
      <c r="K40" t="s">
        <v>447</v>
      </c>
      <c r="L40" t="s">
        <v>339</v>
      </c>
      <c r="M40" t="s">
        <v>339</v>
      </c>
      <c r="N40" t="s">
        <v>1208</v>
      </c>
      <c r="O40" t="s">
        <v>5290</v>
      </c>
      <c r="Q40" t="s">
        <v>410</v>
      </c>
      <c r="R40" t="s">
        <v>410</v>
      </c>
      <c r="S40" t="s">
        <v>1212</v>
      </c>
      <c r="T40" s="131">
        <v>1</v>
      </c>
      <c r="U40" t="s">
        <v>823</v>
      </c>
      <c r="V40" s="132">
        <v>0</v>
      </c>
      <c r="W40" t="s">
        <v>753</v>
      </c>
      <c r="X40" t="s">
        <v>900</v>
      </c>
      <c r="Y40" s="132">
        <v>0.04</v>
      </c>
      <c r="Z40" s="132">
        <v>0.100027</v>
      </c>
      <c r="AA40" t="s">
        <v>1795</v>
      </c>
      <c r="AB40" t="s">
        <v>412</v>
      </c>
      <c r="AD40" s="131">
        <f t="shared" si="0"/>
        <v>17.748000000000001</v>
      </c>
      <c r="AG40" t="s">
        <v>339</v>
      </c>
      <c r="AH40" t="s">
        <v>781</v>
      </c>
      <c r="AI40" t="s">
        <v>5291</v>
      </c>
      <c r="AJ40" t="s">
        <v>339</v>
      </c>
      <c r="AK40" t="s">
        <v>884</v>
      </c>
      <c r="AM40" t="s">
        <v>889</v>
      </c>
      <c r="AN40" t="s">
        <v>4734</v>
      </c>
      <c r="AO40" t="s">
        <v>4734</v>
      </c>
      <c r="AQ40" s="131">
        <v>16134</v>
      </c>
      <c r="AR40" s="131">
        <v>110.003</v>
      </c>
      <c r="AS40" s="131">
        <v>1</v>
      </c>
      <c r="AT40" s="131">
        <v>17.748000000000001</v>
      </c>
      <c r="AU40" s="131">
        <v>17747.841</v>
      </c>
      <c r="AX40" t="s">
        <v>339</v>
      </c>
      <c r="AZ40" s="132">
        <v>1.8509999999999999E-2</v>
      </c>
      <c r="BA40" s="132">
        <v>8.0000000000000007E-5</v>
      </c>
    </row>
    <row r="41" spans="1:53">
      <c r="A41" t="s">
        <v>1213</v>
      </c>
      <c r="B41" t="s">
        <v>1253</v>
      </c>
      <c r="C41" t="s">
        <v>2456</v>
      </c>
      <c r="D41" t="s">
        <v>309</v>
      </c>
      <c r="E41" t="s">
        <v>5273</v>
      </c>
      <c r="F41" t="s">
        <v>5274</v>
      </c>
      <c r="G41" t="s">
        <v>1012</v>
      </c>
      <c r="I41" t="s">
        <v>204</v>
      </c>
      <c r="J41" t="s">
        <v>204</v>
      </c>
      <c r="K41" t="s">
        <v>451</v>
      </c>
      <c r="L41" t="s">
        <v>339</v>
      </c>
      <c r="M41" t="s">
        <v>338</v>
      </c>
      <c r="O41" t="s">
        <v>5275</v>
      </c>
      <c r="P41" t="s">
        <v>1551</v>
      </c>
      <c r="Q41" t="s">
        <v>413</v>
      </c>
      <c r="R41" t="s">
        <v>407</v>
      </c>
      <c r="S41" t="s">
        <v>1212</v>
      </c>
      <c r="T41" s="131">
        <v>2.21</v>
      </c>
      <c r="U41" t="s">
        <v>5276</v>
      </c>
      <c r="V41" s="132">
        <v>7.9500000000000001E-2</v>
      </c>
      <c r="W41" t="s">
        <v>753</v>
      </c>
      <c r="X41" t="s">
        <v>896</v>
      </c>
      <c r="Z41" s="132">
        <v>7.9500000000000001E-2</v>
      </c>
      <c r="AA41" t="s">
        <v>5277</v>
      </c>
      <c r="AB41" t="s">
        <v>412</v>
      </c>
      <c r="AD41" s="131">
        <f t="shared" si="0"/>
        <v>327.80700000000002</v>
      </c>
      <c r="AG41" t="s">
        <v>338</v>
      </c>
      <c r="AH41" t="s">
        <v>781</v>
      </c>
      <c r="AI41" t="s">
        <v>5278</v>
      </c>
      <c r="AJ41" t="s">
        <v>338</v>
      </c>
      <c r="AK41" t="s">
        <v>886</v>
      </c>
      <c r="AL41" t="s">
        <v>4733</v>
      </c>
      <c r="AM41" t="s">
        <v>889</v>
      </c>
      <c r="AN41" t="s">
        <v>4734</v>
      </c>
      <c r="AO41" t="s">
        <v>4734</v>
      </c>
      <c r="AQ41" s="131">
        <v>326209</v>
      </c>
      <c r="AR41" s="131">
        <v>100.49</v>
      </c>
      <c r="AS41" s="131">
        <v>1</v>
      </c>
      <c r="AT41" s="131">
        <v>327.80700000000002</v>
      </c>
      <c r="AU41" s="131">
        <v>327807.424</v>
      </c>
      <c r="AX41" t="s">
        <v>339</v>
      </c>
      <c r="AZ41" s="132">
        <v>0.48413</v>
      </c>
      <c r="BA41" s="132">
        <v>1.72E-3</v>
      </c>
    </row>
    <row r="42" spans="1:53">
      <c r="A42" t="s">
        <v>1213</v>
      </c>
      <c r="B42" t="s">
        <v>1253</v>
      </c>
      <c r="C42" t="s">
        <v>1636</v>
      </c>
      <c r="D42" t="s">
        <v>309</v>
      </c>
      <c r="E42" t="s">
        <v>5279</v>
      </c>
      <c r="F42" t="s">
        <v>5280</v>
      </c>
      <c r="G42" t="s">
        <v>1012</v>
      </c>
      <c r="I42" t="s">
        <v>204</v>
      </c>
      <c r="J42" t="s">
        <v>204</v>
      </c>
      <c r="K42" t="s">
        <v>454</v>
      </c>
      <c r="L42" t="s">
        <v>339</v>
      </c>
      <c r="M42" t="s">
        <v>338</v>
      </c>
      <c r="N42" t="s">
        <v>1208</v>
      </c>
      <c r="O42" t="s">
        <v>5281</v>
      </c>
      <c r="P42" t="s">
        <v>1545</v>
      </c>
      <c r="Q42" t="s">
        <v>413</v>
      </c>
      <c r="R42" t="s">
        <v>407</v>
      </c>
      <c r="S42" t="s">
        <v>1215</v>
      </c>
      <c r="T42" s="109">
        <v>2.34</v>
      </c>
      <c r="U42" t="s">
        <v>823</v>
      </c>
      <c r="V42" s="132">
        <v>9.1353000000000004E-2</v>
      </c>
      <c r="W42" t="s">
        <v>755</v>
      </c>
      <c r="X42" t="s">
        <v>905</v>
      </c>
      <c r="Y42" s="132">
        <v>4.7500000000000001E-2</v>
      </c>
      <c r="Z42" s="132">
        <v>9.7199999999999995E-2</v>
      </c>
      <c r="AA42" t="s">
        <v>5282</v>
      </c>
      <c r="AB42" t="s">
        <v>412</v>
      </c>
      <c r="AC42" t="s">
        <v>777</v>
      </c>
      <c r="AD42" s="131">
        <f t="shared" si="0"/>
        <v>306.15199999999999</v>
      </c>
      <c r="AE42" s="132">
        <v>0.45767000000000002</v>
      </c>
      <c r="AF42" t="s">
        <v>5281</v>
      </c>
      <c r="AG42" t="s">
        <v>339</v>
      </c>
      <c r="AH42" t="s">
        <v>781</v>
      </c>
      <c r="AI42" t="s">
        <v>5283</v>
      </c>
      <c r="AJ42" t="s">
        <v>339</v>
      </c>
      <c r="AK42" t="s">
        <v>886</v>
      </c>
      <c r="AL42" t="s">
        <v>4733</v>
      </c>
      <c r="AM42" t="s">
        <v>889</v>
      </c>
      <c r="AN42" t="s">
        <v>4734</v>
      </c>
      <c r="AO42" t="s">
        <v>4734</v>
      </c>
      <c r="AQ42" s="131">
        <v>84047</v>
      </c>
      <c r="AR42" s="131">
        <v>99.88</v>
      </c>
      <c r="AS42" s="131">
        <v>3.6469999999999998</v>
      </c>
      <c r="AT42" s="131">
        <v>306.15199999999999</v>
      </c>
      <c r="AU42" s="131">
        <v>83946.144</v>
      </c>
      <c r="AX42" t="s">
        <v>339</v>
      </c>
      <c r="AZ42" s="132">
        <v>0.45215</v>
      </c>
      <c r="BA42" s="132">
        <v>1.6000000000000001E-3</v>
      </c>
    </row>
    <row r="43" spans="1:53">
      <c r="A43" t="s">
        <v>1213</v>
      </c>
      <c r="B43" t="s">
        <v>1253</v>
      </c>
      <c r="C43" s="145" t="s">
        <v>1213</v>
      </c>
      <c r="D43" t="s">
        <v>309</v>
      </c>
      <c r="E43" t="s">
        <v>5332</v>
      </c>
      <c r="F43" t="s">
        <v>5307</v>
      </c>
      <c r="G43" t="s">
        <v>1011</v>
      </c>
      <c r="I43" t="s">
        <v>204</v>
      </c>
      <c r="J43" t="s">
        <v>204</v>
      </c>
      <c r="K43" t="s">
        <v>442</v>
      </c>
      <c r="L43" t="s">
        <v>339</v>
      </c>
      <c r="M43" t="s">
        <v>339</v>
      </c>
      <c r="O43"/>
      <c r="P43" t="s">
        <v>1324</v>
      </c>
      <c r="Q43" t="s">
        <v>312</v>
      </c>
      <c r="R43" t="s">
        <v>407</v>
      </c>
      <c r="S43" t="s">
        <v>1212</v>
      </c>
      <c r="T43" s="131">
        <v>0.45600000000000002</v>
      </c>
      <c r="U43" t="s">
        <v>314</v>
      </c>
      <c r="V43" t="s">
        <v>1467</v>
      </c>
      <c r="W43" t="s">
        <v>754</v>
      </c>
      <c r="AA43"/>
      <c r="AC43" t="s">
        <v>761</v>
      </c>
      <c r="AD43" s="131">
        <f t="shared" si="0"/>
        <v>29.562999999999999</v>
      </c>
      <c r="AE43" s="132">
        <v>1</v>
      </c>
      <c r="AF43"/>
      <c r="AK43" t="s">
        <v>886</v>
      </c>
      <c r="AL43" t="s">
        <v>4733</v>
      </c>
      <c r="AM43" t="s">
        <v>889</v>
      </c>
      <c r="AN43" t="s">
        <v>4734</v>
      </c>
      <c r="AO43" t="s">
        <v>4734</v>
      </c>
      <c r="AQ43" s="131">
        <v>27909.985000000001</v>
      </c>
      <c r="AR43" s="131">
        <v>105.922</v>
      </c>
      <c r="AS43" s="131">
        <v>1</v>
      </c>
      <c r="AT43" s="131">
        <v>29.562999999999999</v>
      </c>
      <c r="AU43" s="131">
        <v>29562.71</v>
      </c>
      <c r="AZ43" s="132">
        <v>4.3659999999999997E-2</v>
      </c>
      <c r="BA43" s="132">
        <v>1.4999999999999999E-4</v>
      </c>
    </row>
    <row r="44" spans="1:53">
      <c r="A44" t="s">
        <v>1213</v>
      </c>
      <c r="B44" t="s">
        <v>1253</v>
      </c>
      <c r="C44" t="s">
        <v>4936</v>
      </c>
      <c r="D44" t="s">
        <v>309</v>
      </c>
      <c r="E44" t="s">
        <v>5288</v>
      </c>
      <c r="F44" t="s">
        <v>5289</v>
      </c>
      <c r="G44" t="s">
        <v>1012</v>
      </c>
      <c r="H44" t="s">
        <v>815</v>
      </c>
      <c r="I44" t="s">
        <v>204</v>
      </c>
      <c r="J44" t="s">
        <v>204</v>
      </c>
      <c r="K44" t="s">
        <v>447</v>
      </c>
      <c r="L44" t="s">
        <v>339</v>
      </c>
      <c r="M44" t="s">
        <v>339</v>
      </c>
      <c r="N44" t="s">
        <v>1208</v>
      </c>
      <c r="O44" t="s">
        <v>5290</v>
      </c>
      <c r="Q44" t="s">
        <v>410</v>
      </c>
      <c r="R44" t="s">
        <v>410</v>
      </c>
      <c r="S44" t="s">
        <v>1212</v>
      </c>
      <c r="T44" s="131">
        <v>1</v>
      </c>
      <c r="U44" t="s">
        <v>823</v>
      </c>
      <c r="V44" s="132">
        <v>0</v>
      </c>
      <c r="W44" t="s">
        <v>753</v>
      </c>
      <c r="X44" t="s">
        <v>900</v>
      </c>
      <c r="Y44" s="132">
        <v>0.04</v>
      </c>
      <c r="Z44" s="132">
        <v>0.100027</v>
      </c>
      <c r="AA44" t="s">
        <v>1795</v>
      </c>
      <c r="AB44" t="s">
        <v>412</v>
      </c>
      <c r="AD44" s="131">
        <f t="shared" si="0"/>
        <v>13.582000000000001</v>
      </c>
      <c r="AG44" t="s">
        <v>339</v>
      </c>
      <c r="AH44" t="s">
        <v>781</v>
      </c>
      <c r="AI44" t="s">
        <v>5291</v>
      </c>
      <c r="AJ44" t="s">
        <v>339</v>
      </c>
      <c r="AK44" t="s">
        <v>884</v>
      </c>
      <c r="AM44" t="s">
        <v>889</v>
      </c>
      <c r="AN44" t="s">
        <v>4734</v>
      </c>
      <c r="AO44" t="s">
        <v>4734</v>
      </c>
      <c r="AQ44" s="131">
        <v>12347</v>
      </c>
      <c r="AR44" s="131">
        <v>110.003</v>
      </c>
      <c r="AS44" s="131">
        <v>1</v>
      </c>
      <c r="AT44" s="131">
        <v>13.582000000000001</v>
      </c>
      <c r="AU44" s="131">
        <v>13582.037</v>
      </c>
      <c r="AX44" t="s">
        <v>339</v>
      </c>
      <c r="AZ44" s="132">
        <v>2.0060000000000001E-2</v>
      </c>
      <c r="BA44" s="132">
        <v>6.9999999999999994E-5</v>
      </c>
    </row>
    <row r="45" spans="1:53">
      <c r="A45" t="s">
        <v>1213</v>
      </c>
      <c r="B45" t="s">
        <v>1253</v>
      </c>
      <c r="C45" s="145" t="s">
        <v>1213</v>
      </c>
      <c r="D45" t="s">
        <v>309</v>
      </c>
      <c r="E45" t="s">
        <v>5332</v>
      </c>
      <c r="F45" t="s">
        <v>5308</v>
      </c>
      <c r="G45" t="s">
        <v>1011</v>
      </c>
      <c r="I45" t="s">
        <v>204</v>
      </c>
      <c r="J45" t="s">
        <v>204</v>
      </c>
      <c r="K45" t="s">
        <v>442</v>
      </c>
      <c r="L45" t="s">
        <v>339</v>
      </c>
      <c r="M45" t="s">
        <v>339</v>
      </c>
      <c r="O45"/>
      <c r="P45" t="s">
        <v>1324</v>
      </c>
      <c r="Q45" t="s">
        <v>312</v>
      </c>
      <c r="R45" t="s">
        <v>407</v>
      </c>
      <c r="S45" t="s">
        <v>1212</v>
      </c>
      <c r="T45" s="131">
        <v>3.0920000000000001</v>
      </c>
      <c r="U45" t="s">
        <v>314</v>
      </c>
      <c r="V45" t="s">
        <v>1467</v>
      </c>
      <c r="W45" t="s">
        <v>754</v>
      </c>
      <c r="AA45"/>
      <c r="AC45" t="s">
        <v>761</v>
      </c>
      <c r="AD45" s="131">
        <f t="shared" si="0"/>
        <v>0</v>
      </c>
      <c r="AE45" s="132">
        <v>1</v>
      </c>
      <c r="AF45"/>
      <c r="AK45" t="s">
        <v>886</v>
      </c>
      <c r="AL45" t="s">
        <v>4733</v>
      </c>
      <c r="AM45" t="s">
        <v>889</v>
      </c>
      <c r="AN45" t="s">
        <v>4734</v>
      </c>
      <c r="AO45" t="s">
        <v>4734</v>
      </c>
      <c r="AQ45" s="131">
        <v>32981.642</v>
      </c>
      <c r="AR45" s="131">
        <v>0</v>
      </c>
      <c r="AS45" s="131">
        <v>1</v>
      </c>
      <c r="AT45" s="131">
        <v>0</v>
      </c>
      <c r="AU45" s="131">
        <v>0</v>
      </c>
      <c r="AZ45" s="132">
        <v>0</v>
      </c>
      <c r="BA45" s="132">
        <v>0</v>
      </c>
    </row>
    <row r="46" spans="1:53">
      <c r="A46" t="s">
        <v>1213</v>
      </c>
      <c r="B46" t="s">
        <v>1254</v>
      </c>
      <c r="C46" s="145" t="s">
        <v>1213</v>
      </c>
      <c r="D46" t="s">
        <v>309</v>
      </c>
      <c r="E46" t="s">
        <v>5330</v>
      </c>
      <c r="F46" t="s">
        <v>5309</v>
      </c>
      <c r="G46" t="s">
        <v>1011</v>
      </c>
      <c r="I46" t="s">
        <v>204</v>
      </c>
      <c r="J46" t="s">
        <v>204</v>
      </c>
      <c r="K46" t="s">
        <v>442</v>
      </c>
      <c r="L46" t="s">
        <v>339</v>
      </c>
      <c r="M46" t="s">
        <v>339</v>
      </c>
      <c r="O46"/>
      <c r="P46" t="s">
        <v>1324</v>
      </c>
      <c r="Q46" t="s">
        <v>312</v>
      </c>
      <c r="R46" t="s">
        <v>407</v>
      </c>
      <c r="S46" t="s">
        <v>1212</v>
      </c>
      <c r="T46" s="131">
        <v>3.3069999999999999</v>
      </c>
      <c r="U46" t="s">
        <v>314</v>
      </c>
      <c r="V46" t="s">
        <v>1467</v>
      </c>
      <c r="W46" t="s">
        <v>753</v>
      </c>
      <c r="AA46"/>
      <c r="AC46" t="s">
        <v>761</v>
      </c>
      <c r="AD46" s="131">
        <f t="shared" si="0"/>
        <v>41438.811000000002</v>
      </c>
      <c r="AE46" s="132">
        <v>1</v>
      </c>
      <c r="AF46"/>
      <c r="AK46" t="s">
        <v>886</v>
      </c>
      <c r="AL46" t="s">
        <v>4733</v>
      </c>
      <c r="AM46" t="s">
        <v>889</v>
      </c>
      <c r="AN46" t="s">
        <v>4734</v>
      </c>
      <c r="AO46" t="s">
        <v>4734</v>
      </c>
      <c r="AQ46" s="131">
        <v>28146468.618999999</v>
      </c>
      <c r="AR46" s="131">
        <f>AT46*1000/AQ46*100</f>
        <v>147.22561313438493</v>
      </c>
      <c r="AS46" s="131">
        <v>1</v>
      </c>
      <c r="AT46" s="131">
        <v>41438.811000000002</v>
      </c>
      <c r="AU46" s="131">
        <v>41438811.299999997</v>
      </c>
      <c r="AZ46" s="132">
        <v>1</v>
      </c>
      <c r="BA46" s="132">
        <v>1.286E-2</v>
      </c>
    </row>
    <row r="47" spans="1:53">
      <c r="A47" t="s">
        <v>1213</v>
      </c>
      <c r="B47" t="s">
        <v>1256</v>
      </c>
      <c r="C47" s="145" t="s">
        <v>1213</v>
      </c>
      <c r="D47" t="s">
        <v>309</v>
      </c>
      <c r="E47" t="s">
        <v>5330</v>
      </c>
      <c r="F47" t="s">
        <v>5310</v>
      </c>
      <c r="G47" t="s">
        <v>1011</v>
      </c>
      <c r="I47" t="s">
        <v>204</v>
      </c>
      <c r="J47" t="s">
        <v>204</v>
      </c>
      <c r="K47" t="s">
        <v>442</v>
      </c>
      <c r="L47" t="s">
        <v>339</v>
      </c>
      <c r="M47" t="s">
        <v>339</v>
      </c>
      <c r="O47"/>
      <c r="P47" t="s">
        <v>1324</v>
      </c>
      <c r="Q47" t="s">
        <v>312</v>
      </c>
      <c r="R47" t="s">
        <v>407</v>
      </c>
      <c r="S47" t="s">
        <v>1212</v>
      </c>
      <c r="T47" s="131">
        <v>3.4159999999999999</v>
      </c>
      <c r="U47" t="s">
        <v>314</v>
      </c>
      <c r="V47" t="s">
        <v>1467</v>
      </c>
      <c r="W47" t="s">
        <v>753</v>
      </c>
      <c r="AA47"/>
      <c r="AC47" t="s">
        <v>761</v>
      </c>
      <c r="AD47" s="131">
        <f t="shared" si="0"/>
        <v>1185.3630000000001</v>
      </c>
      <c r="AE47" s="132">
        <v>1</v>
      </c>
      <c r="AF47"/>
      <c r="AK47" t="s">
        <v>886</v>
      </c>
      <c r="AL47" t="s">
        <v>4733</v>
      </c>
      <c r="AM47" t="s">
        <v>889</v>
      </c>
      <c r="AN47" t="s">
        <v>4734</v>
      </c>
      <c r="AO47" t="s">
        <v>4734</v>
      </c>
      <c r="AQ47" s="131">
        <v>990429.39500000002</v>
      </c>
      <c r="AR47" s="131">
        <v>119.682</v>
      </c>
      <c r="AS47" s="131">
        <v>1</v>
      </c>
      <c r="AT47" s="131">
        <v>1185.3630000000001</v>
      </c>
      <c r="AU47" s="131">
        <v>1185363.27</v>
      </c>
      <c r="AZ47" s="132">
        <v>1</v>
      </c>
      <c r="BA47" s="132">
        <v>6.3800000000000003E-3</v>
      </c>
    </row>
    <row r="48" spans="1:53">
      <c r="A48" t="s">
        <v>1213</v>
      </c>
      <c r="B48" t="s">
        <v>1257</v>
      </c>
      <c r="C48" t="s">
        <v>1636</v>
      </c>
      <c r="D48" t="s">
        <v>309</v>
      </c>
      <c r="E48" t="s">
        <v>5279</v>
      </c>
      <c r="F48" t="s">
        <v>5280</v>
      </c>
      <c r="G48" t="s">
        <v>1012</v>
      </c>
      <c r="I48" t="s">
        <v>204</v>
      </c>
      <c r="J48" t="s">
        <v>204</v>
      </c>
      <c r="K48" t="s">
        <v>454</v>
      </c>
      <c r="L48" t="s">
        <v>339</v>
      </c>
      <c r="M48" t="s">
        <v>338</v>
      </c>
      <c r="N48" t="s">
        <v>1208</v>
      </c>
      <c r="O48" t="s">
        <v>5281</v>
      </c>
      <c r="P48" t="s">
        <v>1545</v>
      </c>
      <c r="Q48" t="s">
        <v>413</v>
      </c>
      <c r="R48" t="s">
        <v>407</v>
      </c>
      <c r="S48" t="s">
        <v>1215</v>
      </c>
      <c r="T48" s="109">
        <v>2.34</v>
      </c>
      <c r="U48" t="s">
        <v>823</v>
      </c>
      <c r="V48" s="132">
        <v>9.1353000000000004E-2</v>
      </c>
      <c r="W48" t="s">
        <v>755</v>
      </c>
      <c r="X48" t="s">
        <v>905</v>
      </c>
      <c r="Y48" s="132">
        <v>4.7500000000000001E-2</v>
      </c>
      <c r="Z48" s="132">
        <v>9.7199999999999995E-2</v>
      </c>
      <c r="AA48" t="s">
        <v>5282</v>
      </c>
      <c r="AB48" t="s">
        <v>412</v>
      </c>
      <c r="AC48" t="s">
        <v>777</v>
      </c>
      <c r="AD48" s="131">
        <f t="shared" si="0"/>
        <v>900.32899999999995</v>
      </c>
      <c r="AE48" s="132">
        <v>0.45767000000000002</v>
      </c>
      <c r="AF48" t="s">
        <v>5281</v>
      </c>
      <c r="AG48" t="s">
        <v>339</v>
      </c>
      <c r="AH48" t="s">
        <v>781</v>
      </c>
      <c r="AI48" t="s">
        <v>5283</v>
      </c>
      <c r="AJ48" t="s">
        <v>339</v>
      </c>
      <c r="AK48" t="s">
        <v>886</v>
      </c>
      <c r="AL48" t="s">
        <v>4733</v>
      </c>
      <c r="AM48" t="s">
        <v>889</v>
      </c>
      <c r="AN48" t="s">
        <v>4734</v>
      </c>
      <c r="AO48" t="s">
        <v>4734</v>
      </c>
      <c r="AQ48" s="131">
        <v>247165</v>
      </c>
      <c r="AR48" s="131">
        <v>99.88</v>
      </c>
      <c r="AS48" s="131">
        <v>3.6469999999999998</v>
      </c>
      <c r="AT48" s="131">
        <v>900.32899999999995</v>
      </c>
      <c r="AU48" s="131">
        <v>246868.402</v>
      </c>
      <c r="AX48" t="s">
        <v>339</v>
      </c>
      <c r="AZ48" s="132">
        <v>0.51595000000000002</v>
      </c>
      <c r="BA48" s="132">
        <v>3.2000000000000002E-3</v>
      </c>
    </row>
    <row r="49" spans="1:53">
      <c r="A49" t="s">
        <v>1213</v>
      </c>
      <c r="B49" t="s">
        <v>1257</v>
      </c>
      <c r="C49" t="s">
        <v>2456</v>
      </c>
      <c r="D49" t="s">
        <v>309</v>
      </c>
      <c r="E49" t="s">
        <v>5273</v>
      </c>
      <c r="F49" t="s">
        <v>5274</v>
      </c>
      <c r="G49" t="s">
        <v>1012</v>
      </c>
      <c r="I49" t="s">
        <v>204</v>
      </c>
      <c r="J49" t="s">
        <v>204</v>
      </c>
      <c r="K49" t="s">
        <v>451</v>
      </c>
      <c r="L49" t="s">
        <v>339</v>
      </c>
      <c r="M49" t="s">
        <v>338</v>
      </c>
      <c r="O49" t="s">
        <v>5275</v>
      </c>
      <c r="P49" t="s">
        <v>1551</v>
      </c>
      <c r="Q49" t="s">
        <v>413</v>
      </c>
      <c r="R49" t="s">
        <v>407</v>
      </c>
      <c r="S49" t="s">
        <v>1212</v>
      </c>
      <c r="T49" s="131">
        <v>2.21</v>
      </c>
      <c r="U49" t="s">
        <v>5276</v>
      </c>
      <c r="V49" s="132">
        <v>7.9500000000000001E-2</v>
      </c>
      <c r="W49" t="s">
        <v>753</v>
      </c>
      <c r="X49" t="s">
        <v>896</v>
      </c>
      <c r="Z49" s="132">
        <v>7.9500000000000001E-2</v>
      </c>
      <c r="AA49" t="s">
        <v>5277</v>
      </c>
      <c r="AB49" t="s">
        <v>412</v>
      </c>
      <c r="AD49" s="131">
        <f t="shared" si="0"/>
        <v>806.08500000000004</v>
      </c>
      <c r="AG49" t="s">
        <v>338</v>
      </c>
      <c r="AH49" t="s">
        <v>781</v>
      </c>
      <c r="AI49" t="s">
        <v>5278</v>
      </c>
      <c r="AJ49" t="s">
        <v>338</v>
      </c>
      <c r="AK49" t="s">
        <v>886</v>
      </c>
      <c r="AL49" t="s">
        <v>4733</v>
      </c>
      <c r="AM49" t="s">
        <v>889</v>
      </c>
      <c r="AN49" t="s">
        <v>4734</v>
      </c>
      <c r="AO49" t="s">
        <v>4734</v>
      </c>
      <c r="AQ49" s="131">
        <v>802154</v>
      </c>
      <c r="AR49" s="131">
        <v>100.49</v>
      </c>
      <c r="AS49" s="131">
        <v>1</v>
      </c>
      <c r="AT49" s="131">
        <v>806.08500000000004</v>
      </c>
      <c r="AU49" s="131">
        <v>806084.55500000005</v>
      </c>
      <c r="AX49" t="s">
        <v>339</v>
      </c>
      <c r="AZ49" s="132">
        <v>0.46194000000000002</v>
      </c>
      <c r="BA49" s="132">
        <v>2.8600000000000001E-3</v>
      </c>
    </row>
    <row r="50" spans="1:53">
      <c r="A50" t="s">
        <v>1213</v>
      </c>
      <c r="B50" t="s">
        <v>1257</v>
      </c>
      <c r="C50" t="s">
        <v>4936</v>
      </c>
      <c r="D50" t="s">
        <v>309</v>
      </c>
      <c r="E50" t="s">
        <v>5288</v>
      </c>
      <c r="F50" t="s">
        <v>5289</v>
      </c>
      <c r="G50" t="s">
        <v>1012</v>
      </c>
      <c r="H50" t="s">
        <v>815</v>
      </c>
      <c r="I50" t="s">
        <v>204</v>
      </c>
      <c r="J50" t="s">
        <v>204</v>
      </c>
      <c r="K50" t="s">
        <v>447</v>
      </c>
      <c r="L50" t="s">
        <v>339</v>
      </c>
      <c r="M50" t="s">
        <v>339</v>
      </c>
      <c r="N50" t="s">
        <v>1208</v>
      </c>
      <c r="O50" t="s">
        <v>5290</v>
      </c>
      <c r="Q50" t="s">
        <v>410</v>
      </c>
      <c r="R50" t="s">
        <v>410</v>
      </c>
      <c r="S50" t="s">
        <v>1212</v>
      </c>
      <c r="T50" s="131">
        <v>1</v>
      </c>
      <c r="U50" t="s">
        <v>823</v>
      </c>
      <c r="V50" s="132">
        <v>0</v>
      </c>
      <c r="W50" t="s">
        <v>753</v>
      </c>
      <c r="X50" t="s">
        <v>900</v>
      </c>
      <c r="Y50" s="132">
        <v>0.04</v>
      </c>
      <c r="Z50" s="132">
        <v>0.100027</v>
      </c>
      <c r="AA50" t="s">
        <v>1795</v>
      </c>
      <c r="AB50" t="s">
        <v>412</v>
      </c>
      <c r="AD50" s="131">
        <f t="shared" si="0"/>
        <v>38.582999999999998</v>
      </c>
      <c r="AG50" t="s">
        <v>339</v>
      </c>
      <c r="AH50" t="s">
        <v>781</v>
      </c>
      <c r="AI50" t="s">
        <v>5291</v>
      </c>
      <c r="AJ50" t="s">
        <v>339</v>
      </c>
      <c r="AK50" t="s">
        <v>884</v>
      </c>
      <c r="AM50" t="s">
        <v>889</v>
      </c>
      <c r="AN50" t="s">
        <v>4734</v>
      </c>
      <c r="AO50" t="s">
        <v>4734</v>
      </c>
      <c r="AQ50" s="131">
        <v>35075</v>
      </c>
      <c r="AR50" s="131">
        <v>110.003</v>
      </c>
      <c r="AS50" s="131">
        <v>1</v>
      </c>
      <c r="AT50" s="131">
        <v>38.582999999999998</v>
      </c>
      <c r="AU50" s="131">
        <v>38583.457999999999</v>
      </c>
      <c r="AX50" t="s">
        <v>339</v>
      </c>
      <c r="AZ50" s="132">
        <v>2.2110000000000001E-2</v>
      </c>
      <c r="BA50" s="132">
        <v>1.3999999999999999E-4</v>
      </c>
    </row>
    <row r="51" spans="1:53">
      <c r="A51" t="s">
        <v>1213</v>
      </c>
      <c r="B51" t="s">
        <v>1218</v>
      </c>
    </row>
    <row r="52" spans="1:53">
      <c r="A52" t="s">
        <v>1213</v>
      </c>
      <c r="B52" t="s">
        <v>1219</v>
      </c>
    </row>
    <row r="53" spans="1:53">
      <c r="A53" t="s">
        <v>1213</v>
      </c>
      <c r="B53" t="s">
        <v>1220</v>
      </c>
    </row>
    <row r="54" spans="1:53">
      <c r="A54" t="s">
        <v>1213</v>
      </c>
      <c r="B54" t="s">
        <v>1221</v>
      </c>
    </row>
    <row r="55" spans="1:53">
      <c r="A55" t="s">
        <v>1213</v>
      </c>
      <c r="B55" t="s">
        <v>1223</v>
      </c>
    </row>
    <row r="56" spans="1:53">
      <c r="A56" t="s">
        <v>1213</v>
      </c>
      <c r="B56" t="s">
        <v>1228</v>
      </c>
    </row>
    <row r="57" spans="1:53">
      <c r="A57" t="s">
        <v>1213</v>
      </c>
      <c r="B57" t="s">
        <v>1229</v>
      </c>
    </row>
    <row r="58" spans="1:53">
      <c r="A58" t="s">
        <v>1213</v>
      </c>
      <c r="B58" t="s">
        <v>1232</v>
      </c>
    </row>
    <row r="59" spans="1:53">
      <c r="A59" t="s">
        <v>1213</v>
      </c>
      <c r="B59" t="s">
        <v>1236</v>
      </c>
    </row>
    <row r="60" spans="1:53">
      <c r="A60" t="s">
        <v>1213</v>
      </c>
      <c r="B60" t="s">
        <v>1237</v>
      </c>
    </row>
    <row r="61" spans="1:53">
      <c r="A61" t="s">
        <v>1213</v>
      </c>
      <c r="B61" t="s">
        <v>1248</v>
      </c>
    </row>
    <row r="62" spans="1:53">
      <c r="A62" t="s">
        <v>1213</v>
      </c>
      <c r="B62" t="s">
        <v>1255</v>
      </c>
    </row>
    <row r="63" spans="1:53">
      <c r="AR63" s="131"/>
    </row>
  </sheetData>
  <sheetProtection formatColumns="0"/>
  <autoFilter ref="A1:BB62"/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 D25:D28 D31:D32 D34 D37:D39 D43 D45:D47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31"/>
  <sheetViews>
    <sheetView rightToLeft="1" topLeftCell="B1" workbookViewId="0">
      <selection activeCell="C15" sqref="C15"/>
    </sheetView>
  </sheetViews>
  <sheetFormatPr defaultColWidth="9" defaultRowHeight="14.25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30" width="11.625" style="2" customWidth="1"/>
    <col min="31" max="16384" width="9" style="2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62</v>
      </c>
      <c r="U1" s="17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</row>
    <row r="2" spans="1:30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09"/>
      <c r="R2" s="16"/>
      <c r="S2" s="109"/>
      <c r="T2" s="109"/>
      <c r="U2" s="109"/>
      <c r="V2" s="109"/>
      <c r="W2" s="109"/>
      <c r="X2" s="108"/>
      <c r="Y2" s="109"/>
      <c r="Z2" s="109"/>
      <c r="AA2" s="109"/>
      <c r="AB2" s="109"/>
      <c r="AC2" s="109"/>
      <c r="AD2" s="109"/>
    </row>
    <row r="3" spans="1:30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09"/>
      <c r="R3" s="16"/>
      <c r="S3" s="109"/>
      <c r="T3" s="109"/>
      <c r="U3" s="109"/>
      <c r="V3" s="109"/>
      <c r="W3" s="109"/>
      <c r="X3" s="108"/>
      <c r="Y3" s="109"/>
      <c r="Z3" s="109"/>
      <c r="AA3" s="109"/>
      <c r="AB3" s="109"/>
      <c r="AC3" s="109"/>
      <c r="AD3" s="109"/>
    </row>
    <row r="4" spans="1:30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09"/>
      <c r="R4" s="16"/>
      <c r="S4" s="109"/>
      <c r="T4" s="109"/>
      <c r="U4" s="109"/>
      <c r="V4" s="109"/>
      <c r="W4" s="109"/>
      <c r="X4" s="108"/>
      <c r="Y4" s="109"/>
      <c r="Z4" s="109"/>
      <c r="AA4" s="109"/>
      <c r="AB4" s="109"/>
      <c r="AC4" s="109"/>
      <c r="AD4" s="109"/>
    </row>
    <row r="5" spans="1:30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8"/>
      <c r="Y5" s="109"/>
      <c r="Z5" s="109"/>
      <c r="AA5" s="109"/>
      <c r="AB5" s="109"/>
      <c r="AC5" s="109"/>
      <c r="AD5" s="109"/>
    </row>
    <row r="6" spans="1:30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8"/>
      <c r="Y6" s="109"/>
      <c r="Z6" s="109"/>
      <c r="AA6" s="109"/>
      <c r="AB6" s="109"/>
      <c r="AC6" s="109"/>
      <c r="AD6" s="109"/>
    </row>
    <row r="7" spans="1:30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8"/>
      <c r="Y7" s="109"/>
      <c r="Z7" s="109"/>
      <c r="AA7" s="109"/>
      <c r="AB7" s="109"/>
      <c r="AC7" s="109"/>
      <c r="AD7" s="109"/>
    </row>
    <row r="8" spans="1:30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8"/>
      <c r="Y8" s="109"/>
      <c r="Z8" s="109"/>
      <c r="AA8" s="109"/>
      <c r="AB8" s="109"/>
      <c r="AC8" s="109"/>
      <c r="AD8" s="109"/>
    </row>
    <row r="9" spans="1:30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8"/>
      <c r="Y9" s="109"/>
      <c r="Z9" s="109"/>
      <c r="AA9" s="109"/>
      <c r="AB9" s="109"/>
      <c r="AC9" s="109"/>
      <c r="AD9" s="109"/>
    </row>
    <row r="10" spans="1:30">
      <c r="A10" t="s">
        <v>1213</v>
      </c>
      <c r="B10" t="s">
        <v>1227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8"/>
      <c r="Y10" s="109"/>
      <c r="Z10" s="109"/>
      <c r="AA10" s="109"/>
      <c r="AB10" s="109"/>
      <c r="AC10" s="109"/>
      <c r="AD10" s="109"/>
    </row>
    <row r="11" spans="1:30">
      <c r="A11" t="s">
        <v>1213</v>
      </c>
      <c r="B11" t="s">
        <v>1228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8"/>
      <c r="Y11" s="109"/>
      <c r="Z11" s="109"/>
      <c r="AA11" s="109"/>
      <c r="AB11" s="109"/>
      <c r="AC11" s="109"/>
      <c r="AD11" s="109"/>
    </row>
    <row r="12" spans="1:30">
      <c r="A12" t="s">
        <v>1213</v>
      </c>
      <c r="B12" t="s">
        <v>1229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8"/>
      <c r="Y12" s="109"/>
      <c r="Z12" s="109"/>
      <c r="AA12" s="109"/>
      <c r="AB12" s="109"/>
      <c r="AC12" s="109"/>
      <c r="AD12" s="109"/>
    </row>
    <row r="13" spans="1:30">
      <c r="A13" t="s">
        <v>1213</v>
      </c>
      <c r="B13" t="s">
        <v>1230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8"/>
      <c r="Y13" s="109"/>
      <c r="Z13" s="109"/>
      <c r="AA13" s="109"/>
      <c r="AB13" s="109"/>
      <c r="AC13" s="109"/>
      <c r="AD13" s="109"/>
    </row>
    <row r="14" spans="1:30">
      <c r="A14" t="s">
        <v>1213</v>
      </c>
      <c r="B14" t="s">
        <v>1232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8"/>
      <c r="Y14" s="109"/>
      <c r="Z14" s="109"/>
      <c r="AA14" s="109"/>
      <c r="AB14" s="109"/>
      <c r="AC14" s="109"/>
      <c r="AD14" s="109"/>
    </row>
    <row r="15" spans="1:30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8"/>
      <c r="Y15" s="109"/>
      <c r="Z15" s="109"/>
      <c r="AA15" s="109"/>
      <c r="AB15" s="109"/>
      <c r="AC15" s="109"/>
      <c r="AD15" s="109"/>
    </row>
    <row r="16" spans="1:30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8"/>
      <c r="Y16" s="109"/>
      <c r="Z16" s="109"/>
      <c r="AA16" s="109"/>
      <c r="AB16" s="109"/>
      <c r="AC16" s="109"/>
      <c r="AD16" s="109"/>
    </row>
    <row r="17" spans="1:30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8"/>
      <c r="Y17" s="109"/>
      <c r="Z17" s="109"/>
      <c r="AA17" s="109"/>
      <c r="AB17" s="109"/>
      <c r="AC17" s="109"/>
      <c r="AD17" s="109"/>
    </row>
    <row r="18" spans="1:30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8"/>
      <c r="Y18" s="109"/>
      <c r="Z18" s="109"/>
      <c r="AA18" s="109"/>
      <c r="AB18" s="109"/>
      <c r="AC18" s="109"/>
      <c r="AD18" s="109"/>
    </row>
    <row r="19" spans="1:30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8"/>
      <c r="P19" s="109"/>
      <c r="Q19" s="109"/>
      <c r="R19" s="108"/>
      <c r="S19" s="108"/>
      <c r="T19" s="108"/>
      <c r="U19" s="108"/>
      <c r="V19" s="109"/>
      <c r="W19" s="109"/>
      <c r="X19" s="108"/>
      <c r="Y19" s="108"/>
      <c r="Z19" s="108"/>
      <c r="AA19" s="108"/>
      <c r="AB19" s="108"/>
      <c r="AC19" s="108"/>
      <c r="AD19" s="108"/>
    </row>
    <row r="20" spans="1:30" customFormat="1">
      <c r="A20" t="s">
        <v>1213</v>
      </c>
      <c r="B20" t="s">
        <v>1243</v>
      </c>
    </row>
    <row r="21" spans="1:30">
      <c r="A21" t="s">
        <v>1213</v>
      </c>
      <c r="B21" t="s">
        <v>1244</v>
      </c>
    </row>
    <row r="22" spans="1:30">
      <c r="A22" t="s">
        <v>1213</v>
      </c>
      <c r="B22" t="s">
        <v>1247</v>
      </c>
    </row>
    <row r="23" spans="1:30">
      <c r="A23" t="s">
        <v>1213</v>
      </c>
      <c r="B23" t="s">
        <v>1248</v>
      </c>
    </row>
    <row r="24" spans="1:30">
      <c r="A24" t="s">
        <v>1213</v>
      </c>
      <c r="B24" t="s">
        <v>1250</v>
      </c>
    </row>
    <row r="25" spans="1:30">
      <c r="A25" t="s">
        <v>1213</v>
      </c>
      <c r="B25" t="s">
        <v>1251</v>
      </c>
    </row>
    <row r="26" spans="1:30">
      <c r="A26" t="s">
        <v>1213</v>
      </c>
      <c r="B26" t="s">
        <v>1252</v>
      </c>
    </row>
    <row r="27" spans="1:30">
      <c r="A27" t="s">
        <v>1213</v>
      </c>
      <c r="B27" t="s">
        <v>1253</v>
      </c>
    </row>
    <row r="28" spans="1:30">
      <c r="A28" t="s">
        <v>1213</v>
      </c>
      <c r="B28" t="s">
        <v>1254</v>
      </c>
    </row>
    <row r="29" spans="1:30">
      <c r="A29" t="s">
        <v>1213</v>
      </c>
      <c r="B29" t="s">
        <v>1255</v>
      </c>
    </row>
    <row r="30" spans="1:30">
      <c r="A30" t="s">
        <v>1213</v>
      </c>
      <c r="B30" t="s">
        <v>1256</v>
      </c>
    </row>
    <row r="31" spans="1:30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M2:M19">
      <formula1>Underlying_Asset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L2:L19">
      <formula1>Holding_interest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V2:V19">
      <formula1>Valuation</formula1>
    </dataValidation>
    <dataValidation type="list" allowBlank="1" showInputMessage="1" showErrorMessage="1" sqref="W2:W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55"/>
  <sheetViews>
    <sheetView rightToLeft="1" workbookViewId="0">
      <selection activeCell="F16" sqref="F16"/>
    </sheetView>
  </sheetViews>
  <sheetFormatPr defaultColWidth="9" defaultRowHeight="14.25"/>
  <cols>
    <col min="1" max="4" width="11.625" style="2" customWidth="1"/>
    <col min="5" max="5" width="11.625" style="4" customWidth="1"/>
    <col min="6" max="22" width="11.625" style="2" customWidth="1"/>
    <col min="23" max="16384" width="9" style="2"/>
  </cols>
  <sheetData>
    <row r="1" spans="1:22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173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17" t="s">
        <v>62</v>
      </c>
      <c r="P1" s="17" t="s">
        <v>74</v>
      </c>
      <c r="Q1" s="17" t="s">
        <v>60</v>
      </c>
      <c r="R1" s="17" t="s">
        <v>61</v>
      </c>
      <c r="S1" s="17" t="s">
        <v>174</v>
      </c>
      <c r="T1" s="17" t="s">
        <v>63</v>
      </c>
      <c r="U1" s="17" t="s">
        <v>64</v>
      </c>
      <c r="V1" s="17" t="s">
        <v>65</v>
      </c>
    </row>
    <row r="2" spans="1:22">
      <c r="A2" t="s">
        <v>1213</v>
      </c>
      <c r="B2" t="s">
        <v>1247</v>
      </c>
      <c r="C2" t="s">
        <v>1209</v>
      </c>
      <c r="D2" t="s">
        <v>1210</v>
      </c>
      <c r="E2" t="s">
        <v>315</v>
      </c>
      <c r="F2" t="s">
        <v>951</v>
      </c>
      <c r="G2" t="s">
        <v>1299</v>
      </c>
      <c r="H2" t="s">
        <v>204</v>
      </c>
      <c r="I2" t="s">
        <v>204</v>
      </c>
      <c r="J2" t="s">
        <v>339</v>
      </c>
      <c r="K2" t="s">
        <v>1211</v>
      </c>
      <c r="L2" t="s">
        <v>413</v>
      </c>
      <c r="M2" t="s">
        <v>1212</v>
      </c>
      <c r="N2" s="131">
        <v>0.59699999999999998</v>
      </c>
      <c r="O2" s="132">
        <v>4.5499999999999999E-2</v>
      </c>
      <c r="P2" s="132">
        <v>4.7059999999999998E-2</v>
      </c>
      <c r="Q2" s="131">
        <v>1017.3</v>
      </c>
      <c r="R2" s="131">
        <v>1</v>
      </c>
      <c r="S2" s="131">
        <v>101.73</v>
      </c>
      <c r="T2" s="131">
        <v>1017.3</v>
      </c>
      <c r="U2" s="132">
        <v>0.31157000000000001</v>
      </c>
      <c r="V2" s="132">
        <v>3.4299999999999999E-3</v>
      </c>
    </row>
    <row r="3" spans="1:22">
      <c r="A3" t="s">
        <v>1213</v>
      </c>
      <c r="B3" t="s">
        <v>1247</v>
      </c>
      <c r="C3" t="s">
        <v>1209</v>
      </c>
      <c r="D3" t="s">
        <v>1210</v>
      </c>
      <c r="E3" t="s">
        <v>315</v>
      </c>
      <c r="F3" t="s">
        <v>950</v>
      </c>
      <c r="G3" t="s">
        <v>1317</v>
      </c>
      <c r="H3" t="s">
        <v>204</v>
      </c>
      <c r="I3" t="s">
        <v>204</v>
      </c>
      <c r="J3" t="s">
        <v>339</v>
      </c>
      <c r="K3" t="s">
        <v>1211</v>
      </c>
      <c r="L3" t="s">
        <v>413</v>
      </c>
      <c r="M3" t="s">
        <v>1215</v>
      </c>
      <c r="N3" s="131">
        <v>0.252</v>
      </c>
      <c r="O3" s="132">
        <v>5.7500000000000002E-2</v>
      </c>
      <c r="P3" s="132">
        <v>4.6969999999999998E-2</v>
      </c>
      <c r="Q3" s="131">
        <v>104.55</v>
      </c>
      <c r="R3" s="131">
        <v>3.6469999999999998</v>
      </c>
      <c r="S3" s="131">
        <v>104.55</v>
      </c>
      <c r="T3" s="131">
        <v>381.29399999999998</v>
      </c>
      <c r="U3" s="132">
        <v>0.11677999999999999</v>
      </c>
      <c r="V3" s="132">
        <v>1.2899999999999999E-3</v>
      </c>
    </row>
    <row r="4" spans="1:22">
      <c r="A4" t="s">
        <v>1213</v>
      </c>
      <c r="B4" t="s">
        <v>1247</v>
      </c>
      <c r="C4" t="s">
        <v>1209</v>
      </c>
      <c r="D4" t="s">
        <v>1210</v>
      </c>
      <c r="E4" t="s">
        <v>315</v>
      </c>
      <c r="F4" t="s">
        <v>950</v>
      </c>
      <c r="G4" t="s">
        <v>5311</v>
      </c>
      <c r="H4" t="s">
        <v>204</v>
      </c>
      <c r="I4" t="s">
        <v>204</v>
      </c>
      <c r="J4" t="s">
        <v>339</v>
      </c>
      <c r="K4" t="s">
        <v>1211</v>
      </c>
      <c r="L4" t="s">
        <v>413</v>
      </c>
      <c r="M4" t="s">
        <v>1215</v>
      </c>
      <c r="N4" s="131">
        <v>0.373</v>
      </c>
      <c r="O4" s="132">
        <v>5.8500000000000003E-2</v>
      </c>
      <c r="P4" s="132">
        <v>4.5940000000000002E-2</v>
      </c>
      <c r="Q4" s="131">
        <v>104.11</v>
      </c>
      <c r="R4" s="131">
        <v>3.6469999999999998</v>
      </c>
      <c r="S4" s="131">
        <v>104.11</v>
      </c>
      <c r="T4" s="131">
        <v>379.68900000000002</v>
      </c>
      <c r="U4" s="132">
        <v>0.11629</v>
      </c>
      <c r="V4" s="132">
        <v>1.2800000000000001E-3</v>
      </c>
    </row>
    <row r="5" spans="1:22">
      <c r="A5" t="s">
        <v>1213</v>
      </c>
      <c r="B5" t="s">
        <v>1247</v>
      </c>
      <c r="C5" t="s">
        <v>1209</v>
      </c>
      <c r="D5" t="s">
        <v>1210</v>
      </c>
      <c r="E5" t="s">
        <v>315</v>
      </c>
      <c r="F5" t="s">
        <v>950</v>
      </c>
      <c r="G5" t="s">
        <v>5312</v>
      </c>
      <c r="H5" t="s">
        <v>204</v>
      </c>
      <c r="I5" t="s">
        <v>204</v>
      </c>
      <c r="J5" t="s">
        <v>339</v>
      </c>
      <c r="K5" t="s">
        <v>1211</v>
      </c>
      <c r="L5" t="s">
        <v>413</v>
      </c>
      <c r="M5" t="s">
        <v>1215</v>
      </c>
      <c r="N5" s="131">
        <v>0.52600000000000002</v>
      </c>
      <c r="O5" s="132">
        <v>5.7500000000000002E-2</v>
      </c>
      <c r="P5" s="132">
        <v>4.6850000000000003E-2</v>
      </c>
      <c r="Q5" s="131">
        <v>103.25</v>
      </c>
      <c r="R5" s="131">
        <v>3.6469999999999998</v>
      </c>
      <c r="S5" s="131">
        <v>103.25</v>
      </c>
      <c r="T5" s="131">
        <v>376.553</v>
      </c>
      <c r="U5" s="132">
        <v>0.11533</v>
      </c>
      <c r="V5" s="132">
        <v>1.2700000000000001E-3</v>
      </c>
    </row>
    <row r="6" spans="1:22">
      <c r="A6" t="s">
        <v>1213</v>
      </c>
      <c r="B6" t="s">
        <v>1247</v>
      </c>
      <c r="C6" t="s">
        <v>1209</v>
      </c>
      <c r="D6" t="s">
        <v>1210</v>
      </c>
      <c r="E6" t="s">
        <v>315</v>
      </c>
      <c r="F6" t="s">
        <v>950</v>
      </c>
      <c r="G6" t="s">
        <v>5313</v>
      </c>
      <c r="H6" t="s">
        <v>204</v>
      </c>
      <c r="I6" t="s">
        <v>204</v>
      </c>
      <c r="J6" t="s">
        <v>339</v>
      </c>
      <c r="K6" t="s">
        <v>1211</v>
      </c>
      <c r="L6" t="s">
        <v>413</v>
      </c>
      <c r="M6" t="s">
        <v>1215</v>
      </c>
      <c r="N6" s="131">
        <v>0.61899999999999999</v>
      </c>
      <c r="O6" s="132">
        <v>5.8500000000000003E-2</v>
      </c>
      <c r="P6" s="132">
        <v>4.7800000000000002E-2</v>
      </c>
      <c r="Q6" s="131">
        <v>102.85</v>
      </c>
      <c r="R6" s="131">
        <v>3.6469999999999998</v>
      </c>
      <c r="S6" s="131">
        <v>102.85</v>
      </c>
      <c r="T6" s="131">
        <v>375.09399999999999</v>
      </c>
      <c r="U6" s="132">
        <v>0.11488</v>
      </c>
      <c r="V6" s="132">
        <v>1.2700000000000001E-3</v>
      </c>
    </row>
    <row r="7" spans="1:22">
      <c r="A7" t="s">
        <v>1213</v>
      </c>
      <c r="B7" t="s">
        <v>1247</v>
      </c>
      <c r="C7" t="s">
        <v>1209</v>
      </c>
      <c r="D7" t="s">
        <v>1210</v>
      </c>
      <c r="E7" t="s">
        <v>315</v>
      </c>
      <c r="F7" t="s">
        <v>950</v>
      </c>
      <c r="G7" t="s">
        <v>5314</v>
      </c>
      <c r="H7" t="s">
        <v>204</v>
      </c>
      <c r="I7" t="s">
        <v>204</v>
      </c>
      <c r="J7" t="s">
        <v>339</v>
      </c>
      <c r="K7" t="s">
        <v>1211</v>
      </c>
      <c r="L7" t="s">
        <v>413</v>
      </c>
      <c r="M7" t="s">
        <v>1215</v>
      </c>
      <c r="N7" s="131">
        <v>0.82499999999999996</v>
      </c>
      <c r="O7" s="132">
        <v>5.6000000000000001E-2</v>
      </c>
      <c r="P7" s="132">
        <v>5.2909999999999999E-2</v>
      </c>
      <c r="Q7" s="131">
        <v>101.22</v>
      </c>
      <c r="R7" s="131">
        <v>3.6469999999999998</v>
      </c>
      <c r="S7" s="131">
        <v>101.22</v>
      </c>
      <c r="T7" s="131">
        <v>369.149</v>
      </c>
      <c r="U7" s="132">
        <v>0.11305999999999999</v>
      </c>
      <c r="V7" s="132">
        <v>1.25E-3</v>
      </c>
    </row>
    <row r="8" spans="1:22">
      <c r="A8" t="s">
        <v>1213</v>
      </c>
      <c r="B8" t="s">
        <v>1247</v>
      </c>
      <c r="C8" t="s">
        <v>1209</v>
      </c>
      <c r="D8" t="s">
        <v>1210</v>
      </c>
      <c r="E8" t="s">
        <v>315</v>
      </c>
      <c r="F8" t="s">
        <v>950</v>
      </c>
      <c r="G8" t="s">
        <v>5315</v>
      </c>
      <c r="H8" t="s">
        <v>204</v>
      </c>
      <c r="I8" t="s">
        <v>204</v>
      </c>
      <c r="J8" t="s">
        <v>339</v>
      </c>
      <c r="K8" t="s">
        <v>1211</v>
      </c>
      <c r="L8" t="s">
        <v>413</v>
      </c>
      <c r="M8" t="s">
        <v>1215</v>
      </c>
      <c r="N8" s="131">
        <v>0.44400000000000001</v>
      </c>
      <c r="O8" s="132">
        <v>5.5E-2</v>
      </c>
      <c r="P8" s="132">
        <v>5.4879999999999998E-2</v>
      </c>
      <c r="Q8" s="131">
        <v>100.35</v>
      </c>
      <c r="R8" s="131">
        <v>3.6469999999999998</v>
      </c>
      <c r="S8" s="131">
        <v>100.35</v>
      </c>
      <c r="T8" s="131">
        <v>365.976</v>
      </c>
      <c r="U8" s="132">
        <v>0.11209</v>
      </c>
      <c r="V8" s="132">
        <v>1.24E-3</v>
      </c>
    </row>
    <row r="9" spans="1:22">
      <c r="A9" t="s">
        <v>1213</v>
      </c>
      <c r="B9" t="s">
        <v>1248</v>
      </c>
      <c r="C9" t="s">
        <v>1209</v>
      </c>
      <c r="D9" t="s">
        <v>1210</v>
      </c>
      <c r="E9" t="s">
        <v>315</v>
      </c>
      <c r="F9" t="s">
        <v>950</v>
      </c>
      <c r="G9" t="s">
        <v>5316</v>
      </c>
      <c r="H9" t="s">
        <v>204</v>
      </c>
      <c r="I9" t="s">
        <v>204</v>
      </c>
      <c r="J9" t="s">
        <v>339</v>
      </c>
      <c r="K9" t="s">
        <v>1211</v>
      </c>
      <c r="L9" t="s">
        <v>413</v>
      </c>
      <c r="M9" t="s">
        <v>1215</v>
      </c>
      <c r="N9" s="131">
        <v>0.38400000000000001</v>
      </c>
      <c r="O9" s="132">
        <v>5.5E-2</v>
      </c>
      <c r="P9" s="132">
        <v>4.8860000000000001E-2</v>
      </c>
      <c r="Q9" s="131">
        <v>706.16</v>
      </c>
      <c r="R9" s="131">
        <v>3.6469999999999998</v>
      </c>
      <c r="S9" s="131">
        <v>100.88</v>
      </c>
      <c r="T9" s="131">
        <v>2575.366</v>
      </c>
      <c r="U9" s="132">
        <v>0.11547</v>
      </c>
      <c r="V9" s="132">
        <v>3.0599999999999998E-3</v>
      </c>
    </row>
    <row r="10" spans="1:22">
      <c r="A10" t="s">
        <v>1213</v>
      </c>
      <c r="B10" t="s">
        <v>1248</v>
      </c>
      <c r="C10" t="s">
        <v>1209</v>
      </c>
      <c r="D10" t="s">
        <v>1210</v>
      </c>
      <c r="E10" t="s">
        <v>315</v>
      </c>
      <c r="F10" t="s">
        <v>950</v>
      </c>
      <c r="G10" t="s">
        <v>5317</v>
      </c>
      <c r="H10" t="s">
        <v>204</v>
      </c>
      <c r="I10" t="s">
        <v>204</v>
      </c>
      <c r="J10" t="s">
        <v>339</v>
      </c>
      <c r="K10" t="s">
        <v>1211</v>
      </c>
      <c r="L10" t="s">
        <v>413</v>
      </c>
      <c r="M10" t="s">
        <v>1215</v>
      </c>
      <c r="N10" s="131">
        <v>0.86599999999999999</v>
      </c>
      <c r="O10" s="132">
        <v>5.6000000000000001E-2</v>
      </c>
      <c r="P10" s="132">
        <v>5.2859999999999997E-2</v>
      </c>
      <c r="Q10" s="131">
        <v>505.05</v>
      </c>
      <c r="R10" s="131">
        <v>3.6469999999999998</v>
      </c>
      <c r="S10" s="131">
        <v>101.01</v>
      </c>
      <c r="T10" s="131">
        <v>1841.9169999999999</v>
      </c>
      <c r="U10" s="132">
        <v>8.2589999999999997E-2</v>
      </c>
      <c r="V10" s="132">
        <v>2.1900000000000001E-3</v>
      </c>
    </row>
    <row r="11" spans="1:22">
      <c r="A11" t="s">
        <v>1213</v>
      </c>
      <c r="B11" t="s">
        <v>1248</v>
      </c>
      <c r="C11" t="s">
        <v>1209</v>
      </c>
      <c r="D11" t="s">
        <v>1210</v>
      </c>
      <c r="E11" t="s">
        <v>315</v>
      </c>
      <c r="F11" t="s">
        <v>951</v>
      </c>
      <c r="G11" t="s">
        <v>1299</v>
      </c>
      <c r="H11" t="s">
        <v>204</v>
      </c>
      <c r="I11" t="s">
        <v>204</v>
      </c>
      <c r="J11" t="s">
        <v>339</v>
      </c>
      <c r="K11" t="s">
        <v>1211</v>
      </c>
      <c r="L11" t="s">
        <v>413</v>
      </c>
      <c r="M11" t="s">
        <v>1212</v>
      </c>
      <c r="N11" s="131">
        <v>0.59699999999999998</v>
      </c>
      <c r="O11" s="132">
        <v>4.5499999999999999E-2</v>
      </c>
      <c r="P11" s="132">
        <v>4.7059999999999998E-2</v>
      </c>
      <c r="Q11" s="131">
        <v>4069.2</v>
      </c>
      <c r="R11" s="131">
        <v>1</v>
      </c>
      <c r="S11" s="131">
        <v>101.73</v>
      </c>
      <c r="T11" s="131">
        <v>4069.2</v>
      </c>
      <c r="U11" s="132">
        <v>0.18245</v>
      </c>
      <c r="V11" s="132">
        <v>4.8300000000000001E-3</v>
      </c>
    </row>
    <row r="12" spans="1:22">
      <c r="A12" t="s">
        <v>1213</v>
      </c>
      <c r="B12" t="s">
        <v>1248</v>
      </c>
      <c r="C12" t="s">
        <v>1209</v>
      </c>
      <c r="D12" t="s">
        <v>1210</v>
      </c>
      <c r="E12" t="s">
        <v>315</v>
      </c>
      <c r="F12" t="s">
        <v>950</v>
      </c>
      <c r="G12" t="s">
        <v>5312</v>
      </c>
      <c r="H12" t="s">
        <v>204</v>
      </c>
      <c r="I12" t="s">
        <v>204</v>
      </c>
      <c r="J12" t="s">
        <v>339</v>
      </c>
      <c r="K12" t="s">
        <v>1211</v>
      </c>
      <c r="L12" t="s">
        <v>413</v>
      </c>
      <c r="M12" t="s">
        <v>1215</v>
      </c>
      <c r="N12" s="131">
        <v>0.52600000000000002</v>
      </c>
      <c r="O12" s="132">
        <v>5.7500000000000002E-2</v>
      </c>
      <c r="P12" s="132">
        <v>4.6850000000000003E-2</v>
      </c>
      <c r="Q12" s="131">
        <v>929.25</v>
      </c>
      <c r="R12" s="131">
        <v>3.6469999999999998</v>
      </c>
      <c r="S12" s="131">
        <v>103.25</v>
      </c>
      <c r="T12" s="131">
        <v>3388.9749999999999</v>
      </c>
      <c r="U12" s="132">
        <v>0.15195</v>
      </c>
      <c r="V12" s="132">
        <v>4.0200000000000001E-3</v>
      </c>
    </row>
    <row r="13" spans="1:22">
      <c r="A13" t="s">
        <v>1213</v>
      </c>
      <c r="B13" t="s">
        <v>1248</v>
      </c>
      <c r="C13" t="s">
        <v>1209</v>
      </c>
      <c r="D13" t="s">
        <v>1210</v>
      </c>
      <c r="E13" t="s">
        <v>315</v>
      </c>
      <c r="F13" t="s">
        <v>950</v>
      </c>
      <c r="G13" t="s">
        <v>5314</v>
      </c>
      <c r="H13" t="s">
        <v>204</v>
      </c>
      <c r="I13" t="s">
        <v>204</v>
      </c>
      <c r="J13" t="s">
        <v>339</v>
      </c>
      <c r="K13" t="s">
        <v>1211</v>
      </c>
      <c r="L13" t="s">
        <v>413</v>
      </c>
      <c r="M13" t="s">
        <v>1215</v>
      </c>
      <c r="N13" s="131">
        <v>0.82499999999999996</v>
      </c>
      <c r="O13" s="132">
        <v>5.6000000000000001E-2</v>
      </c>
      <c r="P13" s="132">
        <v>5.2909999999999999E-2</v>
      </c>
      <c r="Q13" s="131">
        <v>809.76</v>
      </c>
      <c r="R13" s="131">
        <v>3.6469999999999998</v>
      </c>
      <c r="S13" s="131">
        <v>101.22</v>
      </c>
      <c r="T13" s="131">
        <v>2953.1950000000002</v>
      </c>
      <c r="U13" s="132">
        <v>0.13241</v>
      </c>
      <c r="V13" s="132">
        <v>3.5100000000000001E-3</v>
      </c>
    </row>
    <row r="14" spans="1:22">
      <c r="A14" t="s">
        <v>1213</v>
      </c>
      <c r="B14" t="s">
        <v>1248</v>
      </c>
      <c r="C14" t="s">
        <v>1209</v>
      </c>
      <c r="D14" t="s">
        <v>1210</v>
      </c>
      <c r="E14" t="s">
        <v>315</v>
      </c>
      <c r="F14" t="s">
        <v>950</v>
      </c>
      <c r="G14" t="s">
        <v>5311</v>
      </c>
      <c r="H14" t="s">
        <v>204</v>
      </c>
      <c r="I14" t="s">
        <v>204</v>
      </c>
      <c r="J14" t="s">
        <v>339</v>
      </c>
      <c r="K14" t="s">
        <v>1211</v>
      </c>
      <c r="L14" t="s">
        <v>413</v>
      </c>
      <c r="M14" t="s">
        <v>1215</v>
      </c>
      <c r="N14" s="131">
        <v>0.373</v>
      </c>
      <c r="O14" s="132">
        <v>5.8500000000000003E-2</v>
      </c>
      <c r="P14" s="132">
        <v>4.5940000000000002E-2</v>
      </c>
      <c r="Q14" s="131">
        <v>624.66</v>
      </c>
      <c r="R14" s="131">
        <v>3.6469999999999998</v>
      </c>
      <c r="S14" s="131">
        <v>104.11</v>
      </c>
      <c r="T14" s="131">
        <v>2278.1350000000002</v>
      </c>
      <c r="U14" s="132">
        <v>0.10215</v>
      </c>
      <c r="V14" s="132">
        <v>2.7100000000000002E-3</v>
      </c>
    </row>
    <row r="15" spans="1:22">
      <c r="A15" t="s">
        <v>1213</v>
      </c>
      <c r="B15" t="s">
        <v>1248</v>
      </c>
      <c r="C15" t="s">
        <v>1209</v>
      </c>
      <c r="D15" t="s">
        <v>1210</v>
      </c>
      <c r="E15" t="s">
        <v>315</v>
      </c>
      <c r="F15" t="s">
        <v>950</v>
      </c>
      <c r="G15" t="s">
        <v>5313</v>
      </c>
      <c r="H15" t="s">
        <v>204</v>
      </c>
      <c r="I15" t="s">
        <v>204</v>
      </c>
      <c r="J15" t="s">
        <v>339</v>
      </c>
      <c r="K15" t="s">
        <v>1211</v>
      </c>
      <c r="L15" t="s">
        <v>413</v>
      </c>
      <c r="M15" t="s">
        <v>1215</v>
      </c>
      <c r="N15" s="131">
        <v>0.61899999999999999</v>
      </c>
      <c r="O15" s="132">
        <v>5.8500000000000003E-2</v>
      </c>
      <c r="P15" s="132">
        <v>4.7800000000000002E-2</v>
      </c>
      <c r="Q15" s="131">
        <v>617.1</v>
      </c>
      <c r="R15" s="131">
        <v>3.6469999999999998</v>
      </c>
      <c r="S15" s="131">
        <v>102.85</v>
      </c>
      <c r="T15" s="131">
        <v>2250.5639999999999</v>
      </c>
      <c r="U15" s="132">
        <v>0.10091</v>
      </c>
      <c r="V15" s="132">
        <v>2.6700000000000001E-3</v>
      </c>
    </row>
    <row r="16" spans="1:22">
      <c r="A16" t="s">
        <v>1213</v>
      </c>
      <c r="B16" t="s">
        <v>1248</v>
      </c>
      <c r="C16" t="s">
        <v>1209</v>
      </c>
      <c r="D16" t="s">
        <v>1210</v>
      </c>
      <c r="E16" t="s">
        <v>315</v>
      </c>
      <c r="F16" t="s">
        <v>950</v>
      </c>
      <c r="G16" t="s">
        <v>5315</v>
      </c>
      <c r="H16" t="s">
        <v>204</v>
      </c>
      <c r="I16" t="s">
        <v>204</v>
      </c>
      <c r="J16" t="s">
        <v>339</v>
      </c>
      <c r="K16" t="s">
        <v>1211</v>
      </c>
      <c r="L16" t="s">
        <v>413</v>
      </c>
      <c r="M16" t="s">
        <v>1215</v>
      </c>
      <c r="N16" s="131">
        <v>0.44400000000000001</v>
      </c>
      <c r="O16" s="132">
        <v>5.5E-2</v>
      </c>
      <c r="P16" s="132">
        <v>5.4879999999999998E-2</v>
      </c>
      <c r="Q16" s="131">
        <v>401.4</v>
      </c>
      <c r="R16" s="131">
        <v>3.6469999999999998</v>
      </c>
      <c r="S16" s="131">
        <v>100.35</v>
      </c>
      <c r="T16" s="131">
        <v>1463.9059999999999</v>
      </c>
      <c r="U16" s="132">
        <v>6.5640000000000004E-2</v>
      </c>
      <c r="V16" s="132">
        <v>1.74E-3</v>
      </c>
    </row>
    <row r="17" spans="1:22">
      <c r="A17" t="s">
        <v>1213</v>
      </c>
      <c r="B17" t="s">
        <v>1248</v>
      </c>
      <c r="C17" t="s">
        <v>1209</v>
      </c>
      <c r="D17" t="s">
        <v>1210</v>
      </c>
      <c r="E17" t="s">
        <v>315</v>
      </c>
      <c r="F17" t="s">
        <v>950</v>
      </c>
      <c r="G17" t="s">
        <v>5318</v>
      </c>
      <c r="H17" t="s">
        <v>204</v>
      </c>
      <c r="I17" t="s">
        <v>204</v>
      </c>
      <c r="J17" t="s">
        <v>339</v>
      </c>
      <c r="K17" t="s">
        <v>1211</v>
      </c>
      <c r="L17" t="s">
        <v>413</v>
      </c>
      <c r="M17" t="s">
        <v>1215</v>
      </c>
      <c r="N17" s="131">
        <v>0.92600000000000005</v>
      </c>
      <c r="O17" s="132">
        <v>5.6500000000000002E-2</v>
      </c>
      <c r="P17" s="132">
        <v>5.5059999999999998E-2</v>
      </c>
      <c r="Q17" s="131">
        <v>301.64999999999998</v>
      </c>
      <c r="R17" s="131">
        <v>3.6469999999999998</v>
      </c>
      <c r="S17" s="131">
        <v>100.55</v>
      </c>
      <c r="T17" s="131">
        <v>1100.1179999999999</v>
      </c>
      <c r="U17" s="132">
        <v>4.9329999999999999E-2</v>
      </c>
      <c r="V17" s="132">
        <v>1.31E-3</v>
      </c>
    </row>
    <row r="18" spans="1:22">
      <c r="A18" t="s">
        <v>1213</v>
      </c>
      <c r="B18" t="s">
        <v>1248</v>
      </c>
      <c r="C18" t="s">
        <v>1209</v>
      </c>
      <c r="D18" t="s">
        <v>1210</v>
      </c>
      <c r="E18" t="s">
        <v>315</v>
      </c>
      <c r="F18" t="s">
        <v>950</v>
      </c>
      <c r="G18" t="s">
        <v>1317</v>
      </c>
      <c r="H18" t="s">
        <v>204</v>
      </c>
      <c r="I18" t="s">
        <v>204</v>
      </c>
      <c r="J18" t="s">
        <v>339</v>
      </c>
      <c r="K18" t="s">
        <v>1211</v>
      </c>
      <c r="L18" t="s">
        <v>413</v>
      </c>
      <c r="M18" t="s">
        <v>1215</v>
      </c>
      <c r="N18" s="131">
        <v>0.252</v>
      </c>
      <c r="O18" s="132">
        <v>5.7500000000000002E-2</v>
      </c>
      <c r="P18" s="132">
        <v>4.6969999999999998E-2</v>
      </c>
      <c r="Q18" s="131">
        <v>104.55</v>
      </c>
      <c r="R18" s="131">
        <v>3.6469999999999998</v>
      </c>
      <c r="S18" s="131">
        <v>104.55</v>
      </c>
      <c r="T18" s="131">
        <v>381.29399999999998</v>
      </c>
      <c r="U18" s="132">
        <v>1.7100000000000001E-2</v>
      </c>
      <c r="V18" s="132">
        <v>4.4999999999999999E-4</v>
      </c>
    </row>
    <row r="19" spans="1:22">
      <c r="A19" t="s">
        <v>1213</v>
      </c>
      <c r="B19" t="s">
        <v>1250</v>
      </c>
      <c r="C19" t="s">
        <v>1209</v>
      </c>
      <c r="D19" t="s">
        <v>1210</v>
      </c>
      <c r="E19" t="s">
        <v>315</v>
      </c>
      <c r="F19" t="s">
        <v>950</v>
      </c>
      <c r="G19" t="s">
        <v>5317</v>
      </c>
      <c r="H19" t="s">
        <v>204</v>
      </c>
      <c r="I19" t="s">
        <v>204</v>
      </c>
      <c r="J19" t="s">
        <v>339</v>
      </c>
      <c r="K19" t="s">
        <v>1211</v>
      </c>
      <c r="L19" t="s">
        <v>413</v>
      </c>
      <c r="M19" t="s">
        <v>1215</v>
      </c>
      <c r="N19" s="131">
        <v>0.86599999999999999</v>
      </c>
      <c r="O19" s="132">
        <v>5.6000000000000001E-2</v>
      </c>
      <c r="P19" s="132">
        <v>5.2859999999999997E-2</v>
      </c>
      <c r="Q19" s="131">
        <v>1515.15</v>
      </c>
      <c r="R19" s="131">
        <v>3.6469999999999998</v>
      </c>
      <c r="S19" s="131">
        <v>101.01</v>
      </c>
      <c r="T19" s="131">
        <v>5525.7520000000004</v>
      </c>
      <c r="U19" s="132">
        <v>0.13111</v>
      </c>
      <c r="V19" s="132">
        <v>1.5499999999999999E-3</v>
      </c>
    </row>
    <row r="20" spans="1:22">
      <c r="A20" t="s">
        <v>1213</v>
      </c>
      <c r="B20" t="s">
        <v>1250</v>
      </c>
      <c r="C20" t="s">
        <v>1209</v>
      </c>
      <c r="D20" t="s">
        <v>1210</v>
      </c>
      <c r="E20" t="s">
        <v>315</v>
      </c>
      <c r="F20" t="s">
        <v>950</v>
      </c>
      <c r="G20" t="s">
        <v>5316</v>
      </c>
      <c r="H20" t="s">
        <v>204</v>
      </c>
      <c r="I20" t="s">
        <v>204</v>
      </c>
      <c r="J20" t="s">
        <v>339</v>
      </c>
      <c r="K20" t="s">
        <v>1211</v>
      </c>
      <c r="L20" t="s">
        <v>413</v>
      </c>
      <c r="M20" t="s">
        <v>1215</v>
      </c>
      <c r="N20" s="131">
        <v>0.38400000000000001</v>
      </c>
      <c r="O20" s="132">
        <v>5.5E-2</v>
      </c>
      <c r="P20" s="132">
        <v>4.8860000000000001E-2</v>
      </c>
      <c r="Q20" s="131">
        <v>807.04</v>
      </c>
      <c r="R20" s="131">
        <v>3.6469999999999998</v>
      </c>
      <c r="S20" s="131">
        <v>100.88</v>
      </c>
      <c r="T20" s="131">
        <v>2943.2750000000001</v>
      </c>
      <c r="U20" s="132">
        <v>6.9839999999999999E-2</v>
      </c>
      <c r="V20" s="132">
        <v>8.3000000000000001E-4</v>
      </c>
    </row>
    <row r="21" spans="1:22">
      <c r="A21" t="s">
        <v>1213</v>
      </c>
      <c r="B21" t="s">
        <v>1250</v>
      </c>
      <c r="C21" t="s">
        <v>1209</v>
      </c>
      <c r="D21" t="s">
        <v>1210</v>
      </c>
      <c r="E21" t="s">
        <v>315</v>
      </c>
      <c r="F21" t="s">
        <v>950</v>
      </c>
      <c r="G21" t="s">
        <v>5315</v>
      </c>
      <c r="H21" t="s">
        <v>204</v>
      </c>
      <c r="I21" t="s">
        <v>204</v>
      </c>
      <c r="J21" t="s">
        <v>339</v>
      </c>
      <c r="K21" t="s">
        <v>1211</v>
      </c>
      <c r="L21" t="s">
        <v>413</v>
      </c>
      <c r="M21" t="s">
        <v>1215</v>
      </c>
      <c r="N21" s="131">
        <v>0.44400000000000001</v>
      </c>
      <c r="O21" s="132">
        <v>5.5E-2</v>
      </c>
      <c r="P21" s="132">
        <v>5.4879999999999998E-2</v>
      </c>
      <c r="Q21" s="131">
        <v>2007</v>
      </c>
      <c r="R21" s="131">
        <v>3.6469999999999998</v>
      </c>
      <c r="S21" s="131">
        <v>100.35</v>
      </c>
      <c r="T21" s="131">
        <v>7319.5290000000005</v>
      </c>
      <c r="U21" s="132">
        <v>0.17366999999999999</v>
      </c>
      <c r="V21" s="132">
        <v>2.0500000000000002E-3</v>
      </c>
    </row>
    <row r="22" spans="1:22">
      <c r="A22" t="s">
        <v>1213</v>
      </c>
      <c r="B22" t="s">
        <v>1250</v>
      </c>
      <c r="C22" t="s">
        <v>1209</v>
      </c>
      <c r="D22" t="s">
        <v>1210</v>
      </c>
      <c r="E22" t="s">
        <v>315</v>
      </c>
      <c r="F22" t="s">
        <v>950</v>
      </c>
      <c r="G22" t="s">
        <v>5318</v>
      </c>
      <c r="H22" t="s">
        <v>204</v>
      </c>
      <c r="I22" t="s">
        <v>204</v>
      </c>
      <c r="J22" t="s">
        <v>339</v>
      </c>
      <c r="K22" t="s">
        <v>1211</v>
      </c>
      <c r="L22" t="s">
        <v>413</v>
      </c>
      <c r="M22" t="s">
        <v>1215</v>
      </c>
      <c r="N22" s="131">
        <v>0.92600000000000005</v>
      </c>
      <c r="O22" s="132">
        <v>5.6500000000000002E-2</v>
      </c>
      <c r="P22" s="132">
        <v>5.5059999999999998E-2</v>
      </c>
      <c r="Q22" s="131">
        <v>1709.35</v>
      </c>
      <c r="R22" s="131">
        <v>3.6469999999999998</v>
      </c>
      <c r="S22" s="131">
        <v>100.55</v>
      </c>
      <c r="T22" s="131">
        <v>6233.9989999999998</v>
      </c>
      <c r="U22" s="132">
        <v>0.14792</v>
      </c>
      <c r="V22" s="132">
        <v>1.75E-3</v>
      </c>
    </row>
    <row r="23" spans="1:22">
      <c r="A23" t="s">
        <v>1213</v>
      </c>
      <c r="B23" t="s">
        <v>1250</v>
      </c>
      <c r="C23" t="s">
        <v>1209</v>
      </c>
      <c r="D23" t="s">
        <v>1210</v>
      </c>
      <c r="E23" t="s">
        <v>315</v>
      </c>
      <c r="F23" t="s">
        <v>951</v>
      </c>
      <c r="G23" t="s">
        <v>1299</v>
      </c>
      <c r="H23" t="s">
        <v>204</v>
      </c>
      <c r="I23" t="s">
        <v>204</v>
      </c>
      <c r="J23" t="s">
        <v>339</v>
      </c>
      <c r="K23" t="s">
        <v>1211</v>
      </c>
      <c r="L23" t="s">
        <v>413</v>
      </c>
      <c r="M23" t="s">
        <v>1212</v>
      </c>
      <c r="N23" s="131">
        <v>0.59699999999999998</v>
      </c>
      <c r="O23" s="132">
        <v>4.5499999999999999E-2</v>
      </c>
      <c r="P23" s="132">
        <v>4.7059999999999998E-2</v>
      </c>
      <c r="Q23" s="131">
        <v>5086.5</v>
      </c>
      <c r="R23" s="131">
        <v>1</v>
      </c>
      <c r="S23" s="131">
        <v>101.73</v>
      </c>
      <c r="T23" s="131">
        <v>5086.5</v>
      </c>
      <c r="U23" s="132">
        <v>0.12069000000000001</v>
      </c>
      <c r="V23" s="132">
        <v>1.4300000000000001E-3</v>
      </c>
    </row>
    <row r="24" spans="1:22">
      <c r="A24" t="s">
        <v>1213</v>
      </c>
      <c r="B24" t="s">
        <v>1250</v>
      </c>
      <c r="C24" t="s">
        <v>1209</v>
      </c>
      <c r="D24" t="s">
        <v>1210</v>
      </c>
      <c r="E24" t="s">
        <v>315</v>
      </c>
      <c r="F24" t="s">
        <v>950</v>
      </c>
      <c r="G24" t="s">
        <v>5312</v>
      </c>
      <c r="H24" t="s">
        <v>204</v>
      </c>
      <c r="I24" t="s">
        <v>204</v>
      </c>
      <c r="J24" t="s">
        <v>339</v>
      </c>
      <c r="K24" t="s">
        <v>1211</v>
      </c>
      <c r="L24" t="s">
        <v>413</v>
      </c>
      <c r="M24" t="s">
        <v>1215</v>
      </c>
      <c r="N24" s="131">
        <v>0.52600000000000002</v>
      </c>
      <c r="O24" s="132">
        <v>5.7500000000000002E-2</v>
      </c>
      <c r="P24" s="132">
        <v>4.6850000000000003E-2</v>
      </c>
      <c r="Q24" s="131">
        <v>1032.5</v>
      </c>
      <c r="R24" s="131">
        <v>3.6469999999999998</v>
      </c>
      <c r="S24" s="131">
        <v>103.25</v>
      </c>
      <c r="T24" s="131">
        <v>3765.5279999999998</v>
      </c>
      <c r="U24" s="132">
        <v>8.9349999999999999E-2</v>
      </c>
      <c r="V24" s="132">
        <v>1.06E-3</v>
      </c>
    </row>
    <row r="25" spans="1:22">
      <c r="A25" t="s">
        <v>1213</v>
      </c>
      <c r="B25" t="s">
        <v>1250</v>
      </c>
      <c r="C25" t="s">
        <v>1209</v>
      </c>
      <c r="D25" t="s">
        <v>1210</v>
      </c>
      <c r="E25" t="s">
        <v>315</v>
      </c>
      <c r="F25" t="s">
        <v>950</v>
      </c>
      <c r="G25" t="s">
        <v>5314</v>
      </c>
      <c r="H25" t="s">
        <v>204</v>
      </c>
      <c r="I25" t="s">
        <v>204</v>
      </c>
      <c r="J25" t="s">
        <v>339</v>
      </c>
      <c r="K25" t="s">
        <v>1211</v>
      </c>
      <c r="L25" t="s">
        <v>413</v>
      </c>
      <c r="M25" t="s">
        <v>1215</v>
      </c>
      <c r="N25" s="131">
        <v>0.82499999999999996</v>
      </c>
      <c r="O25" s="132">
        <v>5.6000000000000001E-2</v>
      </c>
      <c r="P25" s="132">
        <v>5.2909999999999999E-2</v>
      </c>
      <c r="Q25" s="131">
        <v>1012.2</v>
      </c>
      <c r="R25" s="131">
        <v>3.6469999999999998</v>
      </c>
      <c r="S25" s="131">
        <v>101.22</v>
      </c>
      <c r="T25" s="131">
        <v>3691.4929999999999</v>
      </c>
      <c r="U25" s="132">
        <v>8.7590000000000001E-2</v>
      </c>
      <c r="V25" s="132">
        <v>1.0300000000000001E-3</v>
      </c>
    </row>
    <row r="26" spans="1:22">
      <c r="A26" t="s">
        <v>1213</v>
      </c>
      <c r="B26" t="s">
        <v>1250</v>
      </c>
      <c r="C26" t="s">
        <v>1209</v>
      </c>
      <c r="D26" t="s">
        <v>1210</v>
      </c>
      <c r="E26" t="s">
        <v>315</v>
      </c>
      <c r="F26" t="s">
        <v>950</v>
      </c>
      <c r="G26" t="s">
        <v>1317</v>
      </c>
      <c r="H26" t="s">
        <v>204</v>
      </c>
      <c r="I26" t="s">
        <v>204</v>
      </c>
      <c r="J26" t="s">
        <v>339</v>
      </c>
      <c r="K26" t="s">
        <v>1211</v>
      </c>
      <c r="L26" t="s">
        <v>413</v>
      </c>
      <c r="M26" t="s">
        <v>1215</v>
      </c>
      <c r="N26" s="131">
        <v>0.252</v>
      </c>
      <c r="O26" s="132">
        <v>5.7500000000000002E-2</v>
      </c>
      <c r="P26" s="132">
        <v>4.6969999999999998E-2</v>
      </c>
      <c r="Q26" s="131">
        <v>836.4</v>
      </c>
      <c r="R26" s="131">
        <v>3.6469999999999998</v>
      </c>
      <c r="S26" s="131">
        <v>104.55</v>
      </c>
      <c r="T26" s="131">
        <v>3050.3510000000001</v>
      </c>
      <c r="U26" s="132">
        <v>7.238E-2</v>
      </c>
      <c r="V26" s="132">
        <v>8.5999999999999998E-4</v>
      </c>
    </row>
    <row r="27" spans="1:22">
      <c r="A27" t="s">
        <v>1213</v>
      </c>
      <c r="B27" t="s">
        <v>1250</v>
      </c>
      <c r="C27" t="s">
        <v>1209</v>
      </c>
      <c r="D27" t="s">
        <v>1210</v>
      </c>
      <c r="E27" t="s">
        <v>315</v>
      </c>
      <c r="F27" t="s">
        <v>950</v>
      </c>
      <c r="G27" t="s">
        <v>5311</v>
      </c>
      <c r="H27" t="s">
        <v>204</v>
      </c>
      <c r="I27" t="s">
        <v>204</v>
      </c>
      <c r="J27" t="s">
        <v>339</v>
      </c>
      <c r="K27" t="s">
        <v>1211</v>
      </c>
      <c r="L27" t="s">
        <v>413</v>
      </c>
      <c r="M27" t="s">
        <v>1215</v>
      </c>
      <c r="N27" s="131">
        <v>0.373</v>
      </c>
      <c r="O27" s="132">
        <v>5.8500000000000003E-2</v>
      </c>
      <c r="P27" s="132">
        <v>4.5940000000000002E-2</v>
      </c>
      <c r="Q27" s="131">
        <v>624.66</v>
      </c>
      <c r="R27" s="131">
        <v>3.6469999999999998</v>
      </c>
      <c r="S27" s="131">
        <v>104.11</v>
      </c>
      <c r="T27" s="131">
        <v>2278.1350000000002</v>
      </c>
      <c r="U27" s="132">
        <v>5.4050000000000001E-2</v>
      </c>
      <c r="V27" s="132">
        <v>6.4000000000000005E-4</v>
      </c>
    </row>
    <row r="28" spans="1:22">
      <c r="A28" t="s">
        <v>1213</v>
      </c>
      <c r="B28" t="s">
        <v>1250</v>
      </c>
      <c r="C28" t="s">
        <v>1209</v>
      </c>
      <c r="D28" t="s">
        <v>1210</v>
      </c>
      <c r="E28" t="s">
        <v>315</v>
      </c>
      <c r="F28" t="s">
        <v>950</v>
      </c>
      <c r="G28" t="s">
        <v>5313</v>
      </c>
      <c r="H28" t="s">
        <v>204</v>
      </c>
      <c r="I28" t="s">
        <v>204</v>
      </c>
      <c r="J28" t="s">
        <v>339</v>
      </c>
      <c r="K28" t="s">
        <v>1211</v>
      </c>
      <c r="L28" t="s">
        <v>413</v>
      </c>
      <c r="M28" t="s">
        <v>1215</v>
      </c>
      <c r="N28" s="131">
        <v>0.61899999999999999</v>
      </c>
      <c r="O28" s="132">
        <v>5.8500000000000003E-2</v>
      </c>
      <c r="P28" s="132">
        <v>4.7800000000000002E-2</v>
      </c>
      <c r="Q28" s="131">
        <v>617.1</v>
      </c>
      <c r="R28" s="131">
        <v>3.6469999999999998</v>
      </c>
      <c r="S28" s="131">
        <v>102.85</v>
      </c>
      <c r="T28" s="131">
        <v>2250.5639999999999</v>
      </c>
      <c r="U28" s="132">
        <v>5.3400000000000003E-2</v>
      </c>
      <c r="V28" s="132">
        <v>6.3000000000000003E-4</v>
      </c>
    </row>
    <row r="29" spans="1:22">
      <c r="A29" t="s">
        <v>1213</v>
      </c>
      <c r="B29" t="s">
        <v>1214</v>
      </c>
    </row>
    <row r="30" spans="1:22">
      <c r="A30" t="s">
        <v>1213</v>
      </c>
      <c r="B30" t="s">
        <v>1217</v>
      </c>
    </row>
    <row r="31" spans="1:22">
      <c r="A31" t="s">
        <v>1213</v>
      </c>
      <c r="B31" t="s">
        <v>1218</v>
      </c>
    </row>
    <row r="32" spans="1:22">
      <c r="A32" t="s">
        <v>1213</v>
      </c>
      <c r="B32" t="s">
        <v>1219</v>
      </c>
    </row>
    <row r="33" spans="1:2">
      <c r="A33" t="s">
        <v>1213</v>
      </c>
      <c r="B33" t="s">
        <v>1220</v>
      </c>
    </row>
    <row r="34" spans="1:2">
      <c r="A34" t="s">
        <v>1213</v>
      </c>
      <c r="B34" t="s">
        <v>1221</v>
      </c>
    </row>
    <row r="35" spans="1:2">
      <c r="A35" t="s">
        <v>1213</v>
      </c>
      <c r="B35" t="s">
        <v>1222</v>
      </c>
    </row>
    <row r="36" spans="1:2">
      <c r="A36" t="s">
        <v>1213</v>
      </c>
      <c r="B36" t="s">
        <v>1223</v>
      </c>
    </row>
    <row r="37" spans="1:2">
      <c r="A37" t="s">
        <v>1213</v>
      </c>
      <c r="B37" t="s">
        <v>1227</v>
      </c>
    </row>
    <row r="38" spans="1:2">
      <c r="A38" t="s">
        <v>1213</v>
      </c>
      <c r="B38" t="s">
        <v>1228</v>
      </c>
    </row>
    <row r="39" spans="1:2">
      <c r="A39" t="s">
        <v>1213</v>
      </c>
      <c r="B39" t="s">
        <v>1229</v>
      </c>
    </row>
    <row r="40" spans="1:2">
      <c r="A40" t="s">
        <v>1213</v>
      </c>
      <c r="B40" t="s">
        <v>1230</v>
      </c>
    </row>
    <row r="41" spans="1:2">
      <c r="A41" t="s">
        <v>1213</v>
      </c>
      <c r="B41" t="s">
        <v>1232</v>
      </c>
    </row>
    <row r="42" spans="1:2">
      <c r="A42" t="s">
        <v>1213</v>
      </c>
      <c r="B42" t="s">
        <v>1236</v>
      </c>
    </row>
    <row r="43" spans="1:2">
      <c r="A43" t="s">
        <v>1213</v>
      </c>
      <c r="B43" t="s">
        <v>1237</v>
      </c>
    </row>
    <row r="44" spans="1:2">
      <c r="A44" t="s">
        <v>1213</v>
      </c>
      <c r="B44" t="s">
        <v>1238</v>
      </c>
    </row>
    <row r="45" spans="1:2">
      <c r="A45" t="s">
        <v>1213</v>
      </c>
      <c r="B45" t="s">
        <v>1241</v>
      </c>
    </row>
    <row r="46" spans="1:2">
      <c r="A46" t="s">
        <v>1213</v>
      </c>
      <c r="B46" t="s">
        <v>1242</v>
      </c>
    </row>
    <row r="47" spans="1:2">
      <c r="A47" t="s">
        <v>1213</v>
      </c>
      <c r="B47" t="s">
        <v>1243</v>
      </c>
    </row>
    <row r="48" spans="1:2">
      <c r="A48" t="s">
        <v>1213</v>
      </c>
      <c r="B48" t="s">
        <v>1244</v>
      </c>
    </row>
    <row r="49" spans="1:2">
      <c r="A49" t="s">
        <v>1213</v>
      </c>
      <c r="B49" t="s">
        <v>1251</v>
      </c>
    </row>
    <row r="50" spans="1:2">
      <c r="A50" t="s">
        <v>1213</v>
      </c>
      <c r="B50" t="s">
        <v>1252</v>
      </c>
    </row>
    <row r="51" spans="1:2">
      <c r="A51" t="s">
        <v>1213</v>
      </c>
      <c r="B51" t="s">
        <v>1253</v>
      </c>
    </row>
    <row r="52" spans="1:2">
      <c r="A52" t="s">
        <v>1213</v>
      </c>
      <c r="B52" t="s">
        <v>1254</v>
      </c>
    </row>
    <row r="53" spans="1:2">
      <c r="A53" t="s">
        <v>1213</v>
      </c>
      <c r="B53" t="s">
        <v>1255</v>
      </c>
    </row>
    <row r="54" spans="1:2">
      <c r="A54" t="s">
        <v>1213</v>
      </c>
      <c r="B54" t="s">
        <v>1256</v>
      </c>
    </row>
    <row r="55" spans="1:2">
      <c r="A55" t="s">
        <v>1213</v>
      </c>
      <c r="B55" t="s">
        <v>1257</v>
      </c>
    </row>
  </sheetData>
  <sheetProtection formatColumns="0"/>
  <autoFilter ref="A1:V55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H2:H8 H11:H18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 H9:H10 H19:H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33"/>
  <sheetViews>
    <sheetView rightToLeft="1" topLeftCell="F1" workbookViewId="0">
      <selection activeCell="N25" sqref="N25"/>
    </sheetView>
  </sheetViews>
  <sheetFormatPr defaultColWidth="9" defaultRowHeight="14.25"/>
  <cols>
    <col min="1" max="17" width="11.625" style="2" customWidth="1"/>
    <col min="18" max="18" width="14.5" style="2" bestFit="1" customWidth="1"/>
    <col min="19" max="24" width="11.625" style="2" customWidth="1"/>
    <col min="25" max="16384" width="9" style="2"/>
  </cols>
  <sheetData>
    <row r="1" spans="1:24" ht="66.75" customHeight="1">
      <c r="A1" s="17" t="s">
        <v>49</v>
      </c>
      <c r="B1" s="17" t="s">
        <v>50</v>
      </c>
      <c r="C1" s="17" t="s">
        <v>175</v>
      </c>
      <c r="D1" s="17" t="s">
        <v>54</v>
      </c>
      <c r="E1" s="17" t="s">
        <v>176</v>
      </c>
      <c r="F1" s="17" t="s">
        <v>56</v>
      </c>
      <c r="G1" s="17" t="s">
        <v>97</v>
      </c>
      <c r="H1" s="17" t="s">
        <v>177</v>
      </c>
      <c r="I1" s="17" t="s">
        <v>178</v>
      </c>
      <c r="J1" s="17" t="s">
        <v>179</v>
      </c>
      <c r="K1" s="17" t="s">
        <v>180</v>
      </c>
      <c r="L1" s="17" t="s">
        <v>181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17" t="s">
        <v>78</v>
      </c>
      <c r="U1" s="17" t="s">
        <v>88</v>
      </c>
      <c r="V1" s="17" t="s">
        <v>17</v>
      </c>
      <c r="W1" s="17" t="s">
        <v>64</v>
      </c>
      <c r="X1" s="17" t="s">
        <v>65</v>
      </c>
    </row>
    <row r="2" spans="1:24">
      <c r="A2" t="s">
        <v>1213</v>
      </c>
      <c r="B2" t="s">
        <v>1238</v>
      </c>
      <c r="C2" t="s">
        <v>5319</v>
      </c>
      <c r="D2" t="s">
        <v>1030</v>
      </c>
      <c r="E2" t="s">
        <v>204</v>
      </c>
      <c r="F2" t="s">
        <v>339</v>
      </c>
      <c r="G2" s="157">
        <v>42404</v>
      </c>
      <c r="H2" t="s">
        <v>462</v>
      </c>
      <c r="I2" t="s">
        <v>867</v>
      </c>
      <c r="J2" t="s">
        <v>5320</v>
      </c>
      <c r="K2" s="153">
        <v>4.4799999999999996E-3</v>
      </c>
      <c r="L2" t="s">
        <v>883</v>
      </c>
      <c r="M2" t="s">
        <v>887</v>
      </c>
      <c r="N2" t="s">
        <v>5321</v>
      </c>
      <c r="O2" t="s">
        <v>889</v>
      </c>
      <c r="P2" s="164">
        <v>45657</v>
      </c>
      <c r="Q2" t="s">
        <v>1212</v>
      </c>
      <c r="R2" s="131">
        <v>155204932.86399999</v>
      </c>
      <c r="S2" s="131">
        <v>155204.93299999999</v>
      </c>
      <c r="T2" s="161">
        <v>42156</v>
      </c>
      <c r="U2" s="162">
        <v>42156000</v>
      </c>
      <c r="V2" s="109" t="s">
        <v>15</v>
      </c>
      <c r="W2" s="132">
        <v>0.8014</v>
      </c>
      <c r="X2" s="132">
        <v>8.4260000000000002E-2</v>
      </c>
    </row>
    <row r="3" spans="1:24">
      <c r="A3" t="s">
        <v>1213</v>
      </c>
      <c r="B3" t="s">
        <v>1238</v>
      </c>
      <c r="C3" t="s">
        <v>5322</v>
      </c>
      <c r="D3" t="s">
        <v>1030</v>
      </c>
      <c r="E3" t="s">
        <v>204</v>
      </c>
      <c r="F3" t="s">
        <v>339</v>
      </c>
      <c r="G3" s="157">
        <v>42404</v>
      </c>
      <c r="H3" t="s">
        <v>856</v>
      </c>
      <c r="I3" t="s">
        <v>867</v>
      </c>
      <c r="J3" t="s">
        <v>5323</v>
      </c>
      <c r="K3" s="153">
        <v>8.8699999999999994E-3</v>
      </c>
      <c r="L3" t="s">
        <v>883</v>
      </c>
      <c r="M3" t="s">
        <v>887</v>
      </c>
      <c r="N3" t="s">
        <v>5321</v>
      </c>
      <c r="O3" t="s">
        <v>889</v>
      </c>
      <c r="P3" s="164">
        <v>45657</v>
      </c>
      <c r="Q3" t="s">
        <v>1212</v>
      </c>
      <c r="R3" s="131">
        <v>38462567.283</v>
      </c>
      <c r="S3" s="131">
        <v>38462.567000000003</v>
      </c>
      <c r="T3" s="161">
        <v>29452.49</v>
      </c>
      <c r="U3" s="162">
        <v>29452490</v>
      </c>
      <c r="V3" s="109" t="s">
        <v>15</v>
      </c>
      <c r="W3" s="132">
        <v>0.1986</v>
      </c>
      <c r="X3" s="132">
        <v>2.0879999999999999E-2</v>
      </c>
    </row>
    <row r="4" spans="1:24">
      <c r="A4" t="s">
        <v>1213</v>
      </c>
      <c r="B4" t="s">
        <v>1243</v>
      </c>
      <c r="C4" t="s">
        <v>5319</v>
      </c>
      <c r="D4" t="s">
        <v>1030</v>
      </c>
      <c r="E4" t="s">
        <v>204</v>
      </c>
      <c r="F4" t="s">
        <v>339</v>
      </c>
      <c r="G4" s="157">
        <v>42404</v>
      </c>
      <c r="H4" t="s">
        <v>462</v>
      </c>
      <c r="I4" t="s">
        <v>867</v>
      </c>
      <c r="J4" t="s">
        <v>5320</v>
      </c>
      <c r="K4" s="153">
        <v>4.4799999999999996E-3</v>
      </c>
      <c r="L4" t="s">
        <v>883</v>
      </c>
      <c r="M4" t="s">
        <v>887</v>
      </c>
      <c r="N4" t="s">
        <v>5321</v>
      </c>
      <c r="O4" t="s">
        <v>889</v>
      </c>
      <c r="P4" s="164">
        <v>45657</v>
      </c>
      <c r="Q4" t="s">
        <v>1212</v>
      </c>
      <c r="R4" s="131">
        <v>155204932.86399999</v>
      </c>
      <c r="S4" s="131">
        <v>155204.93299999999</v>
      </c>
      <c r="T4" s="161">
        <v>42156</v>
      </c>
      <c r="U4" s="162">
        <v>42156000</v>
      </c>
      <c r="V4" s="109" t="s">
        <v>15</v>
      </c>
      <c r="W4" s="132">
        <v>0.8014</v>
      </c>
      <c r="X4" s="132">
        <v>3.3910000000000003E-2</v>
      </c>
    </row>
    <row r="5" spans="1:24">
      <c r="A5" t="s">
        <v>1213</v>
      </c>
      <c r="B5" t="s">
        <v>1243</v>
      </c>
      <c r="C5" t="s">
        <v>5322</v>
      </c>
      <c r="D5" t="s">
        <v>1030</v>
      </c>
      <c r="E5" t="s">
        <v>204</v>
      </c>
      <c r="F5" t="s">
        <v>339</v>
      </c>
      <c r="G5" s="157">
        <v>42404</v>
      </c>
      <c r="H5" t="s">
        <v>856</v>
      </c>
      <c r="I5" t="s">
        <v>867</v>
      </c>
      <c r="J5" t="s">
        <v>5323</v>
      </c>
      <c r="K5" s="153">
        <v>8.8699999999999994E-3</v>
      </c>
      <c r="L5" t="s">
        <v>883</v>
      </c>
      <c r="M5" t="s">
        <v>887</v>
      </c>
      <c r="N5" t="s">
        <v>5321</v>
      </c>
      <c r="O5" t="s">
        <v>889</v>
      </c>
      <c r="P5" s="164">
        <v>45657</v>
      </c>
      <c r="Q5" t="s">
        <v>1212</v>
      </c>
      <c r="R5" s="131">
        <v>38462567.283</v>
      </c>
      <c r="S5" s="131">
        <v>38462.567000000003</v>
      </c>
      <c r="T5" s="161">
        <v>29452.49</v>
      </c>
      <c r="U5" s="162">
        <v>29452490</v>
      </c>
      <c r="V5" s="109" t="s">
        <v>15</v>
      </c>
      <c r="W5" s="132">
        <v>0.1986</v>
      </c>
      <c r="X5" s="132">
        <v>8.3999999999999995E-3</v>
      </c>
    </row>
    <row r="6" spans="1:24">
      <c r="A6" t="s">
        <v>1213</v>
      </c>
      <c r="B6" t="s">
        <v>1214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6"/>
      <c r="R6" s="151"/>
      <c r="S6" s="109"/>
      <c r="T6" s="109"/>
      <c r="U6" s="109"/>
      <c r="V6" s="109"/>
      <c r="W6" s="109"/>
      <c r="X6" s="109"/>
    </row>
    <row r="7" spans="1:24">
      <c r="A7" t="s">
        <v>1213</v>
      </c>
      <c r="B7" t="s">
        <v>1217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6"/>
      <c r="R7" s="163"/>
      <c r="S7" s="109"/>
      <c r="T7" s="109"/>
      <c r="U7" s="109"/>
      <c r="V7" s="109"/>
      <c r="W7" s="109"/>
      <c r="X7" s="109"/>
    </row>
    <row r="8" spans="1:24">
      <c r="A8" t="s">
        <v>1213</v>
      </c>
      <c r="B8" t="s">
        <v>1218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</row>
    <row r="9" spans="1:24">
      <c r="A9" t="s">
        <v>1213</v>
      </c>
      <c r="B9" t="s">
        <v>1219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</row>
    <row r="10" spans="1:24">
      <c r="A10" t="s">
        <v>1213</v>
      </c>
      <c r="B10" t="s">
        <v>1220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</row>
    <row r="11" spans="1:24">
      <c r="A11" t="s">
        <v>1213</v>
      </c>
      <c r="B11" t="s">
        <v>1221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</row>
    <row r="12" spans="1:24">
      <c r="A12" t="s">
        <v>1213</v>
      </c>
      <c r="B12" t="s">
        <v>1222</v>
      </c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</row>
    <row r="13" spans="1:24">
      <c r="A13" t="s">
        <v>1213</v>
      </c>
      <c r="B13" t="s">
        <v>1223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</row>
    <row r="14" spans="1:24">
      <c r="A14" t="s">
        <v>1213</v>
      </c>
      <c r="B14" t="s">
        <v>1227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</row>
    <row r="15" spans="1:24">
      <c r="A15" t="s">
        <v>1213</v>
      </c>
      <c r="B15" t="s">
        <v>1228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</row>
    <row r="16" spans="1:24">
      <c r="A16" t="s">
        <v>1213</v>
      </c>
      <c r="B16" t="s">
        <v>1229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</row>
    <row r="17" spans="1:24">
      <c r="A17" t="s">
        <v>1213</v>
      </c>
      <c r="B17" t="s">
        <v>1230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</row>
    <row r="18" spans="1:24">
      <c r="A18" t="s">
        <v>1213</v>
      </c>
      <c r="B18" t="s">
        <v>1232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</row>
    <row r="19" spans="1:24">
      <c r="A19" t="s">
        <v>1213</v>
      </c>
      <c r="B19" t="s">
        <v>1236</v>
      </c>
      <c r="C19" s="108"/>
      <c r="D19" s="109"/>
      <c r="E19" s="109"/>
      <c r="F19" s="109"/>
      <c r="G19" s="108"/>
      <c r="H19" s="109"/>
      <c r="I19" s="109"/>
      <c r="J19" s="108"/>
      <c r="K19" s="108"/>
      <c r="L19" s="109"/>
      <c r="M19" s="109"/>
      <c r="N19" s="108"/>
      <c r="O19" s="109"/>
      <c r="P19" s="108"/>
      <c r="Q19" s="108"/>
      <c r="R19" s="108"/>
      <c r="S19" s="108"/>
      <c r="T19" s="108"/>
      <c r="U19" s="108"/>
      <c r="V19" s="109"/>
      <c r="W19" s="108"/>
      <c r="X19" s="108"/>
    </row>
    <row r="20" spans="1:24">
      <c r="A20" t="s">
        <v>1213</v>
      </c>
      <c r="B20" t="s">
        <v>1237</v>
      </c>
      <c r="C20" s="108"/>
      <c r="D20" s="109"/>
      <c r="E20" s="109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</row>
    <row r="21" spans="1:24">
      <c r="A21" t="s">
        <v>1213</v>
      </c>
      <c r="B21" t="s">
        <v>1241</v>
      </c>
      <c r="C21" s="108"/>
      <c r="D21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1213</v>
      </c>
      <c r="B22" t="s">
        <v>1242</v>
      </c>
    </row>
    <row r="23" spans="1:24">
      <c r="A23" t="s">
        <v>1213</v>
      </c>
      <c r="B23" t="s">
        <v>1244</v>
      </c>
    </row>
    <row r="24" spans="1:24">
      <c r="A24" t="s">
        <v>1213</v>
      </c>
      <c r="B24" t="s">
        <v>1247</v>
      </c>
    </row>
    <row r="25" spans="1:24">
      <c r="A25" t="s">
        <v>1213</v>
      </c>
      <c r="B25" t="s">
        <v>1248</v>
      </c>
    </row>
    <row r="26" spans="1:24">
      <c r="A26" t="s">
        <v>1213</v>
      </c>
      <c r="B26" t="s">
        <v>1250</v>
      </c>
    </row>
    <row r="27" spans="1:24">
      <c r="A27" t="s">
        <v>1213</v>
      </c>
      <c r="B27" t="s">
        <v>1251</v>
      </c>
    </row>
    <row r="28" spans="1:24">
      <c r="A28" t="s">
        <v>1213</v>
      </c>
      <c r="B28" t="s">
        <v>1252</v>
      </c>
    </row>
    <row r="29" spans="1:24">
      <c r="A29" t="s">
        <v>1213</v>
      </c>
      <c r="B29" t="s">
        <v>1253</v>
      </c>
    </row>
    <row r="30" spans="1:24">
      <c r="A30" t="s">
        <v>1213</v>
      </c>
      <c r="B30" t="s">
        <v>1254</v>
      </c>
    </row>
    <row r="31" spans="1:24">
      <c r="A31" t="s">
        <v>1213</v>
      </c>
      <c r="B31" t="s">
        <v>1255</v>
      </c>
    </row>
    <row r="32" spans="1:24">
      <c r="A32" t="s">
        <v>1213</v>
      </c>
      <c r="B32" t="s">
        <v>1256</v>
      </c>
    </row>
    <row r="33" spans="1:2">
      <c r="A33" t="s">
        <v>1213</v>
      </c>
      <c r="B33" t="s">
        <v>1257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dataValidations count="8">
    <dataValidation type="list" allowBlank="1" showInputMessage="1" showErrorMessage="1" sqref="F2:F19">
      <formula1>Holding_interest</formula1>
    </dataValidation>
    <dataValidation type="list" allowBlank="1" showInputMessage="1" showErrorMessage="1" sqref="V2:V19">
      <formula1>In_the_books</formula1>
    </dataValidation>
    <dataValidation type="list" allowBlank="1" showInputMessage="1" showErrorMessage="1" sqref="L2:L19">
      <formula1>Valuation_Method</formula1>
    </dataValidation>
    <dataValidation type="list" allowBlank="1" showInputMessage="1" showErrorMessage="1" sqref="O2:O19">
      <formula1>Dependence_Independence</formula1>
    </dataValidation>
    <dataValidation type="list" allowBlank="1" showInputMessage="1" showErrorMessage="1" sqref="E2:E20">
      <formula1>Country_list</formula1>
    </dataValidation>
    <dataValidation type="list" allowBlank="1" showInputMessage="1" showErrorMessage="1" sqref="I2:I19">
      <formula1>real_estate_lifestage</formula1>
    </dataValidation>
    <dataValidation type="list" allowBlank="1" showInputMessage="1" showErrorMessage="1" sqref="M2:M19">
      <formula1>Valuation_Realestate</formula1>
    </dataValidation>
    <dataValidation type="list" allowBlank="1" showInputMessage="1" showErrorMessage="1" sqref="H2:H19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31"/>
  <sheetViews>
    <sheetView rightToLeft="1" workbookViewId="0">
      <selection activeCell="G23" sqref="G23"/>
    </sheetView>
  </sheetViews>
  <sheetFormatPr defaultColWidth="9" defaultRowHeight="14.25"/>
  <cols>
    <col min="1" max="4" width="11.625" style="2" customWidth="1"/>
    <col min="5" max="5" width="11.625" style="4" customWidth="1"/>
    <col min="6" max="23" width="11.625" style="2" customWidth="1"/>
    <col min="24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17" t="s">
        <v>106</v>
      </c>
      <c r="R1" s="17" t="s">
        <v>107</v>
      </c>
      <c r="S1" s="17" t="s">
        <v>182</v>
      </c>
      <c r="T1" s="17" t="s">
        <v>183</v>
      </c>
      <c r="U1" s="17" t="s">
        <v>63</v>
      </c>
      <c r="V1" s="17" t="s">
        <v>64</v>
      </c>
      <c r="W1" s="17" t="s">
        <v>65</v>
      </c>
    </row>
    <row r="2" spans="1:23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6"/>
      <c r="O2" s="109"/>
      <c r="P2" s="109"/>
      <c r="Q2" s="109"/>
      <c r="R2" s="109"/>
      <c r="S2" s="109"/>
      <c r="T2" s="109"/>
      <c r="U2" s="109"/>
      <c r="V2" s="109"/>
      <c r="W2" s="109"/>
    </row>
    <row r="3" spans="1:23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6"/>
      <c r="O3" s="109"/>
      <c r="P3" s="109"/>
      <c r="Q3" s="109"/>
      <c r="R3" s="109"/>
      <c r="S3" s="109"/>
      <c r="T3" s="109"/>
      <c r="U3" s="109"/>
      <c r="V3" s="109"/>
      <c r="W3" s="109"/>
    </row>
    <row r="4" spans="1:23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6"/>
      <c r="O4" s="109"/>
      <c r="P4" s="109"/>
      <c r="Q4" s="109"/>
      <c r="R4" s="109"/>
      <c r="S4" s="109"/>
      <c r="T4" s="109"/>
      <c r="U4" s="109"/>
      <c r="V4" s="109"/>
      <c r="W4" s="109"/>
    </row>
    <row r="5" spans="1:23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6"/>
      <c r="O5" s="109"/>
      <c r="P5" s="109"/>
      <c r="Q5" s="109"/>
      <c r="R5" s="109"/>
      <c r="S5" s="109"/>
      <c r="T5" s="109"/>
      <c r="U5" s="109"/>
      <c r="V5" s="109"/>
      <c r="W5" s="109"/>
    </row>
    <row r="6" spans="1:23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6"/>
      <c r="O6" s="109"/>
      <c r="P6" s="109"/>
      <c r="Q6" s="109"/>
      <c r="R6" s="109"/>
      <c r="S6" s="109"/>
      <c r="T6" s="109"/>
      <c r="U6" s="109"/>
      <c r="V6" s="109"/>
      <c r="W6" s="109"/>
    </row>
    <row r="7" spans="1:23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6"/>
      <c r="O7" s="109"/>
      <c r="P7" s="109"/>
      <c r="Q7" s="109"/>
      <c r="R7" s="109"/>
      <c r="S7" s="109"/>
      <c r="T7" s="109"/>
      <c r="U7" s="109"/>
      <c r="V7" s="109"/>
      <c r="W7" s="109"/>
    </row>
    <row r="8" spans="1:23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6"/>
      <c r="O8" s="109"/>
      <c r="P8" s="109"/>
      <c r="Q8" s="109"/>
      <c r="R8" s="109"/>
      <c r="S8" s="109"/>
      <c r="T8" s="109"/>
      <c r="U8" s="109"/>
      <c r="V8" s="109"/>
      <c r="W8" s="109"/>
    </row>
    <row r="9" spans="1:23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6"/>
      <c r="O9" s="109"/>
      <c r="P9" s="109"/>
      <c r="Q9" s="109"/>
      <c r="R9" s="109"/>
      <c r="S9" s="109"/>
      <c r="T9" s="109"/>
      <c r="U9" s="109"/>
      <c r="V9" s="109"/>
      <c r="W9" s="109"/>
    </row>
    <row r="10" spans="1:23">
      <c r="A10" t="s">
        <v>1213</v>
      </c>
      <c r="B10" t="s">
        <v>1227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6"/>
      <c r="O10" s="109"/>
      <c r="P10" s="109"/>
      <c r="Q10" s="109"/>
      <c r="R10" s="109"/>
      <c r="S10" s="109"/>
      <c r="T10" s="109"/>
      <c r="U10" s="109"/>
      <c r="V10" s="109"/>
      <c r="W10" s="109"/>
    </row>
    <row r="11" spans="1:23">
      <c r="A11" t="s">
        <v>1213</v>
      </c>
      <c r="B11" t="s">
        <v>1228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6"/>
      <c r="O11" s="109"/>
      <c r="P11" s="109"/>
      <c r="Q11" s="109"/>
      <c r="R11" s="109"/>
      <c r="S11" s="109"/>
      <c r="T11" s="109"/>
      <c r="U11" s="109"/>
      <c r="V11" s="109"/>
      <c r="W11" s="109"/>
    </row>
    <row r="12" spans="1:23">
      <c r="A12" t="s">
        <v>1213</v>
      </c>
      <c r="B12" t="s">
        <v>1229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6"/>
      <c r="O12" s="109"/>
      <c r="P12" s="109"/>
      <c r="Q12" s="109"/>
      <c r="R12" s="109"/>
      <c r="S12" s="109"/>
      <c r="T12" s="109"/>
      <c r="U12" s="109"/>
      <c r="V12" s="109"/>
      <c r="W12" s="109"/>
    </row>
    <row r="13" spans="1:23">
      <c r="A13" t="s">
        <v>1213</v>
      </c>
      <c r="B13" t="s">
        <v>1230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6"/>
      <c r="O13" s="109"/>
      <c r="P13" s="109"/>
      <c r="Q13" s="109"/>
      <c r="R13" s="109"/>
      <c r="S13" s="109"/>
      <c r="T13" s="109"/>
      <c r="U13" s="109"/>
      <c r="V13" s="109"/>
      <c r="W13" s="109"/>
    </row>
    <row r="14" spans="1:23">
      <c r="A14" t="s">
        <v>1213</v>
      </c>
      <c r="B14" t="s">
        <v>1232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6"/>
      <c r="O14" s="109"/>
      <c r="P14" s="109"/>
      <c r="Q14" s="109"/>
      <c r="R14" s="109"/>
      <c r="S14" s="109"/>
      <c r="T14" s="109"/>
      <c r="U14" s="109"/>
      <c r="V14" s="109"/>
      <c r="W14" s="109"/>
    </row>
    <row r="15" spans="1:23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6"/>
      <c r="O15" s="109"/>
      <c r="P15" s="109"/>
      <c r="Q15" s="109"/>
      <c r="R15" s="109"/>
      <c r="S15" s="109"/>
      <c r="T15" s="109"/>
      <c r="U15" s="109"/>
      <c r="V15" s="109"/>
      <c r="W15" s="109"/>
    </row>
    <row r="16" spans="1:23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6"/>
      <c r="O16" s="109"/>
      <c r="P16" s="109"/>
      <c r="Q16" s="109"/>
      <c r="R16" s="109"/>
      <c r="S16" s="109"/>
      <c r="T16" s="109"/>
      <c r="U16" s="109"/>
      <c r="V16" s="109"/>
      <c r="W16" s="109"/>
    </row>
    <row r="17" spans="1:23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6"/>
      <c r="O17" s="109"/>
      <c r="P17" s="109"/>
      <c r="Q17" s="109"/>
      <c r="R17" s="109"/>
      <c r="S17" s="109"/>
      <c r="T17" s="109"/>
      <c r="U17" s="109"/>
      <c r="V17" s="109"/>
      <c r="W17" s="109"/>
    </row>
    <row r="18" spans="1:23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8"/>
      <c r="J18" s="16"/>
      <c r="K18" s="16"/>
      <c r="L18" s="109"/>
      <c r="M18" s="109"/>
      <c r="N18" s="16"/>
      <c r="O18" s="109"/>
      <c r="P18" s="109"/>
      <c r="Q18" s="109"/>
      <c r="R18" s="109"/>
      <c r="S18" s="109"/>
      <c r="T18" s="109"/>
      <c r="U18" s="109"/>
      <c r="V18" s="109"/>
      <c r="W18" s="109"/>
    </row>
    <row r="19" spans="1:23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9"/>
      <c r="Q19" s="108"/>
      <c r="R19" s="108"/>
      <c r="S19" s="108"/>
      <c r="T19" s="108"/>
      <c r="U19" s="108"/>
      <c r="V19" s="108"/>
      <c r="W19" s="108"/>
    </row>
    <row r="20" spans="1:23" customFormat="1">
      <c r="A20" t="s">
        <v>1213</v>
      </c>
      <c r="B20" t="s">
        <v>1243</v>
      </c>
    </row>
    <row r="21" spans="1:23">
      <c r="A21" t="s">
        <v>1213</v>
      </c>
      <c r="B21" t="s">
        <v>1244</v>
      </c>
      <c r="C21" s="108"/>
      <c r="D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</row>
    <row r="22" spans="1:23">
      <c r="A22" t="s">
        <v>1213</v>
      </c>
      <c r="B22" t="s">
        <v>1247</v>
      </c>
    </row>
    <row r="23" spans="1:23">
      <c r="A23" t="s">
        <v>1213</v>
      </c>
      <c r="B23" t="s">
        <v>1248</v>
      </c>
    </row>
    <row r="24" spans="1:23">
      <c r="A24" t="s">
        <v>1213</v>
      </c>
      <c r="B24" t="s">
        <v>1250</v>
      </c>
    </row>
    <row r="25" spans="1:23">
      <c r="A25" t="s">
        <v>1213</v>
      </c>
      <c r="B25" t="s">
        <v>1251</v>
      </c>
    </row>
    <row r="26" spans="1:23">
      <c r="A26" t="s">
        <v>1213</v>
      </c>
      <c r="B26" t="s">
        <v>1252</v>
      </c>
    </row>
    <row r="27" spans="1:23">
      <c r="A27" t="s">
        <v>1213</v>
      </c>
      <c r="B27" t="s">
        <v>1253</v>
      </c>
    </row>
    <row r="28" spans="1:23">
      <c r="A28" t="s">
        <v>1213</v>
      </c>
      <c r="B28" t="s">
        <v>1254</v>
      </c>
    </row>
    <row r="29" spans="1:23">
      <c r="A29" t="s">
        <v>1213</v>
      </c>
      <c r="B29" t="s">
        <v>1255</v>
      </c>
    </row>
    <row r="30" spans="1:23">
      <c r="A30" t="s">
        <v>1213</v>
      </c>
      <c r="B30" t="s">
        <v>1256</v>
      </c>
    </row>
    <row r="31" spans="1:23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I19">
      <formula1>$C$861:$C$863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O2:O19">
      <formula1>Valuation</formula1>
    </dataValidation>
    <dataValidation type="list" allowBlank="1" showInputMessage="1" showErrorMessage="1" sqref="P2:P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1"/>
  <sheetViews>
    <sheetView rightToLeft="1" workbookViewId="0">
      <selection activeCell="I25" sqref="I25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7" t="s">
        <v>49</v>
      </c>
      <c r="B1" s="17" t="s">
        <v>50</v>
      </c>
      <c r="C1" s="17" t="s">
        <v>184</v>
      </c>
      <c r="D1" s="17" t="s">
        <v>185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186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</row>
    <row r="2" spans="1:18">
      <c r="A2" t="s">
        <v>1213</v>
      </c>
      <c r="B2" t="s">
        <v>1238</v>
      </c>
      <c r="C2" t="s">
        <v>5324</v>
      </c>
      <c r="D2" t="s">
        <v>5325</v>
      </c>
      <c r="E2" t="s">
        <v>314</v>
      </c>
      <c r="F2" t="s">
        <v>205</v>
      </c>
      <c r="G2" t="s">
        <v>204</v>
      </c>
      <c r="H2" t="s">
        <v>339</v>
      </c>
      <c r="I2" t="s">
        <v>5326</v>
      </c>
      <c r="J2" t="s">
        <v>1215</v>
      </c>
      <c r="K2" t="s">
        <v>5327</v>
      </c>
      <c r="L2" s="131">
        <v>145.46700000000001</v>
      </c>
      <c r="M2" s="131">
        <v>3.6469999999999998</v>
      </c>
      <c r="N2" s="131">
        <v>530.51800000000003</v>
      </c>
      <c r="O2" s="109"/>
      <c r="P2" s="16"/>
      <c r="Q2" s="132">
        <v>1</v>
      </c>
      <c r="R2" s="132">
        <v>2.9E-4</v>
      </c>
    </row>
    <row r="3" spans="1:18">
      <c r="A3" t="s">
        <v>1213</v>
      </c>
      <c r="B3" t="s">
        <v>1241</v>
      </c>
      <c r="C3" t="s">
        <v>5324</v>
      </c>
      <c r="D3" t="s">
        <v>5325</v>
      </c>
      <c r="E3" t="s">
        <v>314</v>
      </c>
      <c r="F3" t="s">
        <v>205</v>
      </c>
      <c r="G3" t="s">
        <v>204</v>
      </c>
      <c r="H3" t="s">
        <v>339</v>
      </c>
      <c r="I3" t="s">
        <v>5326</v>
      </c>
      <c r="J3" t="s">
        <v>1215</v>
      </c>
      <c r="K3" t="s">
        <v>5327</v>
      </c>
      <c r="L3" s="131">
        <v>51.472999999999999</v>
      </c>
      <c r="M3" s="131">
        <v>3.6469999999999998</v>
      </c>
      <c r="N3" s="131">
        <v>187.72200000000001</v>
      </c>
      <c r="O3" s="109"/>
      <c r="P3" s="16"/>
      <c r="Q3" s="132">
        <v>1</v>
      </c>
      <c r="R3" s="132">
        <v>5.1999999999999995E-4</v>
      </c>
    </row>
    <row r="4" spans="1:18">
      <c r="A4" t="s">
        <v>1213</v>
      </c>
      <c r="B4" t="s">
        <v>1242</v>
      </c>
      <c r="C4" t="s">
        <v>5324</v>
      </c>
      <c r="D4" t="s">
        <v>5325</v>
      </c>
      <c r="E4" t="s">
        <v>314</v>
      </c>
      <c r="F4" t="s">
        <v>205</v>
      </c>
      <c r="G4" t="s">
        <v>204</v>
      </c>
      <c r="H4" t="s">
        <v>339</v>
      </c>
      <c r="I4" t="s">
        <v>5326</v>
      </c>
      <c r="J4" t="s">
        <v>1215</v>
      </c>
      <c r="K4" t="s">
        <v>5327</v>
      </c>
      <c r="L4" s="131">
        <v>36.618000000000002</v>
      </c>
      <c r="M4" s="131">
        <v>3.6469999999999998</v>
      </c>
      <c r="N4" s="131">
        <v>133.54599999999999</v>
      </c>
      <c r="O4" s="109"/>
      <c r="P4" s="16"/>
      <c r="Q4" s="132">
        <v>1</v>
      </c>
      <c r="R4" s="132">
        <v>3.2000000000000003E-4</v>
      </c>
    </row>
    <row r="5" spans="1:18">
      <c r="A5" t="s">
        <v>1213</v>
      </c>
      <c r="B5" t="s">
        <v>1243</v>
      </c>
      <c r="C5" t="s">
        <v>5324</v>
      </c>
      <c r="D5" t="s">
        <v>5325</v>
      </c>
      <c r="E5" t="s">
        <v>314</v>
      </c>
      <c r="F5" t="s">
        <v>205</v>
      </c>
      <c r="G5" t="s">
        <v>204</v>
      </c>
      <c r="H5" t="s">
        <v>339</v>
      </c>
      <c r="I5" t="s">
        <v>5326</v>
      </c>
      <c r="J5" t="s">
        <v>1215</v>
      </c>
      <c r="K5" t="s">
        <v>5327</v>
      </c>
      <c r="L5" s="131">
        <v>473.95299999999997</v>
      </c>
      <c r="M5" s="131">
        <v>3.6469999999999998</v>
      </c>
      <c r="N5" s="131">
        <v>1728.5070000000001</v>
      </c>
      <c r="O5" s="109"/>
      <c r="P5" s="16"/>
      <c r="Q5" s="132">
        <v>1</v>
      </c>
      <c r="R5" s="132">
        <v>3.8000000000000002E-4</v>
      </c>
    </row>
    <row r="6" spans="1:18">
      <c r="A6" t="s">
        <v>1213</v>
      </c>
      <c r="B6" t="s">
        <v>1251</v>
      </c>
      <c r="C6" t="s">
        <v>5324</v>
      </c>
      <c r="D6" t="s">
        <v>5325</v>
      </c>
      <c r="E6" t="s">
        <v>314</v>
      </c>
      <c r="F6" t="s">
        <v>205</v>
      </c>
      <c r="G6" t="s">
        <v>204</v>
      </c>
      <c r="H6" t="s">
        <v>339</v>
      </c>
      <c r="I6" t="s">
        <v>5326</v>
      </c>
      <c r="J6" t="s">
        <v>1215</v>
      </c>
      <c r="K6" t="s">
        <v>5327</v>
      </c>
      <c r="L6" s="131">
        <v>28.113</v>
      </c>
      <c r="M6" s="131">
        <v>3.6469999999999998</v>
      </c>
      <c r="N6" s="131">
        <v>102.52800000000001</v>
      </c>
      <c r="O6" s="109"/>
      <c r="P6" s="16"/>
      <c r="Q6" s="132">
        <v>1</v>
      </c>
      <c r="R6" s="132">
        <v>3.4000000000000002E-4</v>
      </c>
    </row>
    <row r="7" spans="1:18">
      <c r="A7" t="s">
        <v>1213</v>
      </c>
      <c r="B7" t="s">
        <v>1252</v>
      </c>
      <c r="C7" t="s">
        <v>5324</v>
      </c>
      <c r="D7" t="s">
        <v>5325</v>
      </c>
      <c r="E7" t="s">
        <v>314</v>
      </c>
      <c r="F7" t="s">
        <v>205</v>
      </c>
      <c r="G7" t="s">
        <v>204</v>
      </c>
      <c r="H7" t="s">
        <v>339</v>
      </c>
      <c r="I7" t="s">
        <v>5326</v>
      </c>
      <c r="J7" t="s">
        <v>1215</v>
      </c>
      <c r="K7" t="s">
        <v>5327</v>
      </c>
      <c r="L7" s="131">
        <v>12.382999999999999</v>
      </c>
      <c r="M7" s="131">
        <v>3.6469999999999998</v>
      </c>
      <c r="N7" s="131">
        <v>45.161000000000001</v>
      </c>
      <c r="O7" s="109"/>
      <c r="P7" s="16"/>
      <c r="Q7" s="132">
        <v>1</v>
      </c>
      <c r="R7" s="132">
        <v>1.9000000000000001E-4</v>
      </c>
    </row>
    <row r="8" spans="1:18">
      <c r="A8" t="s">
        <v>1213</v>
      </c>
      <c r="B8" t="s">
        <v>1253</v>
      </c>
      <c r="C8" t="s">
        <v>5324</v>
      </c>
      <c r="D8" t="s">
        <v>5325</v>
      </c>
      <c r="E8" t="s">
        <v>314</v>
      </c>
      <c r="F8" t="s">
        <v>205</v>
      </c>
      <c r="G8" t="s">
        <v>204</v>
      </c>
      <c r="H8" t="s">
        <v>339</v>
      </c>
      <c r="I8" t="s">
        <v>5326</v>
      </c>
      <c r="J8" t="s">
        <v>1215</v>
      </c>
      <c r="K8" t="s">
        <v>5327</v>
      </c>
      <c r="L8" s="131">
        <v>9.1519999999999992</v>
      </c>
      <c r="M8" s="131">
        <v>3.6469999999999998</v>
      </c>
      <c r="N8" s="131">
        <v>33.377000000000002</v>
      </c>
      <c r="O8" s="109"/>
      <c r="P8" s="16"/>
      <c r="Q8" s="132">
        <v>1</v>
      </c>
      <c r="R8" s="132">
        <v>1.7000000000000001E-4</v>
      </c>
    </row>
    <row r="9" spans="1:18">
      <c r="A9" t="s">
        <v>1213</v>
      </c>
      <c r="B9" t="s">
        <v>1257</v>
      </c>
      <c r="C9" t="s">
        <v>5324</v>
      </c>
      <c r="D9" t="s">
        <v>5325</v>
      </c>
      <c r="E9" t="s">
        <v>314</v>
      </c>
      <c r="F9" t="s">
        <v>205</v>
      </c>
      <c r="G9" t="s">
        <v>204</v>
      </c>
      <c r="H9" t="s">
        <v>339</v>
      </c>
      <c r="I9" t="s">
        <v>5326</v>
      </c>
      <c r="J9" t="s">
        <v>1215</v>
      </c>
      <c r="K9" t="s">
        <v>5327</v>
      </c>
      <c r="L9" s="131">
        <v>26.922000000000001</v>
      </c>
      <c r="M9" s="131">
        <v>3.6469999999999998</v>
      </c>
      <c r="N9" s="131">
        <v>98.185000000000002</v>
      </c>
      <c r="O9" s="109"/>
      <c r="P9" s="16"/>
      <c r="Q9" s="132">
        <v>1</v>
      </c>
      <c r="R9" s="132">
        <v>3.5E-4</v>
      </c>
    </row>
    <row r="10" spans="1:18">
      <c r="A10" t="s">
        <v>1213</v>
      </c>
      <c r="B10" t="s">
        <v>1214</v>
      </c>
      <c r="C10" s="109"/>
      <c r="D10" s="109"/>
      <c r="E10" s="109"/>
      <c r="F10" s="16"/>
      <c r="G10" s="16"/>
      <c r="H10" s="109"/>
      <c r="I10"/>
      <c r="J10" s="16"/>
      <c r="K10" s="109"/>
      <c r="L10" s="108"/>
      <c r="M10" s="109"/>
      <c r="N10" s="109"/>
      <c r="O10" s="109"/>
      <c r="P10" s="16"/>
      <c r="Q10" s="109"/>
      <c r="R10" s="109"/>
    </row>
    <row r="11" spans="1:18">
      <c r="A11" t="s">
        <v>1213</v>
      </c>
      <c r="B11" t="s">
        <v>1217</v>
      </c>
      <c r="C11" s="109"/>
      <c r="D11" s="109"/>
      <c r="E11" s="109"/>
      <c r="F11" s="16"/>
      <c r="G11" s="16"/>
      <c r="H11" s="109"/>
      <c r="I11"/>
      <c r="J11" s="16"/>
      <c r="K11" s="109"/>
      <c r="L11" s="108"/>
      <c r="M11" s="109"/>
      <c r="N11" s="109"/>
      <c r="O11" s="109"/>
      <c r="P11" s="16"/>
      <c r="Q11" s="109"/>
      <c r="R11" s="109"/>
    </row>
    <row r="12" spans="1:18">
      <c r="A12" t="s">
        <v>1213</v>
      </c>
      <c r="B12" t="s">
        <v>1218</v>
      </c>
      <c r="C12" s="109"/>
      <c r="D12" s="109"/>
      <c r="E12" s="109"/>
      <c r="F12" s="16"/>
      <c r="G12" s="16"/>
      <c r="H12" s="109"/>
      <c r="I12"/>
      <c r="J12" s="16"/>
      <c r="K12" s="109"/>
      <c r="L12" s="108"/>
      <c r="M12" s="109"/>
      <c r="N12" s="109"/>
      <c r="O12" s="109"/>
      <c r="P12" s="16"/>
      <c r="Q12" s="109"/>
      <c r="R12" s="109"/>
    </row>
    <row r="13" spans="1:18">
      <c r="A13" t="s">
        <v>1213</v>
      </c>
      <c r="B13" t="s">
        <v>1219</v>
      </c>
      <c r="C13" s="109"/>
      <c r="D13" s="109"/>
      <c r="E13" s="109"/>
      <c r="F13" s="16"/>
      <c r="G13" s="16"/>
      <c r="H13" s="109"/>
      <c r="I13"/>
      <c r="J13" s="16"/>
      <c r="K13" s="109"/>
      <c r="L13" s="108"/>
      <c r="M13" s="109"/>
      <c r="N13" s="109"/>
      <c r="O13" s="109"/>
      <c r="P13" s="16"/>
      <c r="Q13" s="109"/>
      <c r="R13" s="109"/>
    </row>
    <row r="14" spans="1:18">
      <c r="A14" t="s">
        <v>1213</v>
      </c>
      <c r="B14" t="s">
        <v>1220</v>
      </c>
      <c r="C14" s="109"/>
      <c r="D14" s="109"/>
      <c r="E14" s="109"/>
      <c r="F14" s="16"/>
      <c r="G14" s="16"/>
      <c r="H14" s="109"/>
      <c r="I14"/>
      <c r="J14" s="16"/>
      <c r="K14" s="109"/>
      <c r="L14" s="108"/>
      <c r="M14" s="109"/>
      <c r="N14" s="109"/>
      <c r="O14" s="109"/>
      <c r="P14" s="16"/>
      <c r="Q14" s="109"/>
      <c r="R14" s="109"/>
    </row>
    <row r="15" spans="1:18">
      <c r="A15" t="s">
        <v>1213</v>
      </c>
      <c r="B15" t="s">
        <v>1221</v>
      </c>
      <c r="C15" s="109"/>
      <c r="D15" s="109"/>
      <c r="E15" s="109"/>
      <c r="F15" s="16"/>
      <c r="G15" s="16"/>
      <c r="H15" s="109"/>
      <c r="I15"/>
      <c r="J15" s="16"/>
      <c r="K15" s="109"/>
      <c r="L15" s="108"/>
      <c r="M15" s="109"/>
      <c r="N15" s="109"/>
      <c r="O15" s="109"/>
      <c r="P15" s="16"/>
      <c r="Q15" s="109"/>
      <c r="R15" s="109"/>
    </row>
    <row r="16" spans="1:18">
      <c r="A16" t="s">
        <v>1213</v>
      </c>
      <c r="B16" t="s">
        <v>1222</v>
      </c>
      <c r="C16" s="109"/>
      <c r="D16" s="109"/>
      <c r="E16" s="109"/>
      <c r="F16" s="16"/>
      <c r="G16" s="16"/>
      <c r="H16" s="109"/>
      <c r="I16"/>
      <c r="J16" s="16"/>
      <c r="K16" s="109"/>
      <c r="L16" s="108"/>
      <c r="M16" s="109"/>
      <c r="N16" s="109"/>
      <c r="O16" s="109"/>
      <c r="P16" s="16"/>
      <c r="Q16" s="109"/>
      <c r="R16" s="109"/>
    </row>
    <row r="17" spans="1:18">
      <c r="A17" t="s">
        <v>1213</v>
      </c>
      <c r="B17" t="s">
        <v>1223</v>
      </c>
      <c r="C17" s="109"/>
      <c r="D17" s="109"/>
      <c r="E17" s="109"/>
      <c r="F17" s="16"/>
      <c r="G17" s="16"/>
      <c r="H17" s="109"/>
      <c r="I17"/>
      <c r="J17" s="16"/>
      <c r="K17" s="109"/>
      <c r="L17" s="108"/>
      <c r="M17" s="109"/>
      <c r="N17" s="109"/>
      <c r="O17" s="109"/>
      <c r="P17" s="16"/>
      <c r="Q17" s="109"/>
      <c r="R17" s="109"/>
    </row>
    <row r="18" spans="1:18">
      <c r="A18" t="s">
        <v>1213</v>
      </c>
      <c r="B18" t="s">
        <v>1227</v>
      </c>
      <c r="C18" s="109"/>
      <c r="D18" s="109"/>
      <c r="E18" s="109"/>
      <c r="F18" s="16"/>
      <c r="G18" s="16"/>
      <c r="H18" s="109"/>
      <c r="I18"/>
      <c r="J18" s="16"/>
      <c r="K18" s="109"/>
      <c r="L18" s="108"/>
      <c r="M18" s="109"/>
      <c r="N18" s="109"/>
      <c r="O18" s="109"/>
      <c r="P18" s="16"/>
      <c r="Q18" s="109"/>
      <c r="R18" s="109"/>
    </row>
    <row r="19" spans="1:18">
      <c r="A19" t="s">
        <v>1213</v>
      </c>
      <c r="B19" t="s">
        <v>1228</v>
      </c>
      <c r="C19" s="108"/>
      <c r="D19" s="108"/>
      <c r="E19" s="109"/>
      <c r="F19" s="16"/>
      <c r="G19" s="16"/>
      <c r="H19" s="109"/>
      <c r="I19"/>
      <c r="J19" s="108"/>
      <c r="K19" s="108"/>
      <c r="L19" s="108"/>
      <c r="M19" s="108"/>
      <c r="N19" s="108"/>
      <c r="O19" s="108"/>
      <c r="P19" s="16"/>
      <c r="Q19" s="108"/>
      <c r="R19" s="108"/>
    </row>
    <row r="20" spans="1:18">
      <c r="A20" t="s">
        <v>1213</v>
      </c>
      <c r="B20" t="s">
        <v>1229</v>
      </c>
      <c r="I20"/>
    </row>
    <row r="21" spans="1:18">
      <c r="A21" t="s">
        <v>1213</v>
      </c>
      <c r="B21" t="s">
        <v>1230</v>
      </c>
      <c r="I21"/>
    </row>
    <row r="22" spans="1:18">
      <c r="A22" t="s">
        <v>1213</v>
      </c>
      <c r="B22" t="s">
        <v>1232</v>
      </c>
      <c r="I22"/>
    </row>
    <row r="23" spans="1:18">
      <c r="A23" t="s">
        <v>1213</v>
      </c>
      <c r="B23" t="s">
        <v>1236</v>
      </c>
      <c r="I23"/>
    </row>
    <row r="24" spans="1:18">
      <c r="A24" t="s">
        <v>1213</v>
      </c>
      <c r="B24" t="s">
        <v>1237</v>
      </c>
      <c r="I24"/>
    </row>
    <row r="25" spans="1:18">
      <c r="A25" t="s">
        <v>1213</v>
      </c>
      <c r="B25" t="s">
        <v>1244</v>
      </c>
      <c r="I25"/>
    </row>
    <row r="26" spans="1:18">
      <c r="A26" t="s">
        <v>1213</v>
      </c>
      <c r="B26" t="s">
        <v>1247</v>
      </c>
      <c r="I26"/>
    </row>
    <row r="27" spans="1:18">
      <c r="A27" t="s">
        <v>1213</v>
      </c>
      <c r="B27" t="s">
        <v>1248</v>
      </c>
      <c r="I27"/>
    </row>
    <row r="28" spans="1:18">
      <c r="A28" t="s">
        <v>1213</v>
      </c>
      <c r="B28" t="s">
        <v>1250</v>
      </c>
      <c r="I28"/>
    </row>
    <row r="29" spans="1:18">
      <c r="A29" t="s">
        <v>1213</v>
      </c>
      <c r="B29" t="s">
        <v>1254</v>
      </c>
      <c r="I29"/>
    </row>
    <row r="30" spans="1:18">
      <c r="A30" t="s">
        <v>1213</v>
      </c>
      <c r="B30" t="s">
        <v>1255</v>
      </c>
      <c r="I30"/>
    </row>
    <row r="31" spans="1:18">
      <c r="A31" t="s">
        <v>1213</v>
      </c>
      <c r="B31" t="s">
        <v>1256</v>
      </c>
      <c r="I31"/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F2:F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P2:P19">
      <formula1>In_the_books</formula1>
    </dataValidation>
    <dataValidation type="list" allowBlank="1" showInputMessage="1" showErrorMessage="1" sqref="G2:G19">
      <formula1>Country_list</formula1>
    </dataValidation>
    <dataValidation type="list" allowBlank="1" showInputMessage="1" showErrorMessage="1" sqref="E2:E19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215"/>
  <sheetViews>
    <sheetView rightToLeft="1" topLeftCell="A168" workbookViewId="0">
      <selection activeCell="U30" sqref="U30"/>
    </sheetView>
  </sheetViews>
  <sheetFormatPr defaultColWidth="9" defaultRowHeight="14.25"/>
  <cols>
    <col min="1" max="4" width="11.625" style="2" customWidth="1"/>
    <col min="5" max="5" width="11.625" style="4" customWidth="1"/>
    <col min="6" max="6" width="27.5" style="2" bestFit="1" customWidth="1"/>
    <col min="7" max="18" width="11.625" style="2" customWidth="1"/>
    <col min="19" max="19" width="9" style="2"/>
    <col min="20" max="20" width="21" customWidth="1"/>
    <col min="24" max="16384" width="9" style="2"/>
  </cols>
  <sheetData>
    <row r="1" spans="1:20" s="3" customFormat="1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17" t="s">
        <v>62</v>
      </c>
      <c r="O1" s="17" t="s">
        <v>63</v>
      </c>
      <c r="P1" s="17" t="s">
        <v>64</v>
      </c>
      <c r="Q1" s="17" t="s">
        <v>65</v>
      </c>
      <c r="T1"/>
    </row>
    <row r="2" spans="1:20">
      <c r="A2" t="s">
        <v>1213</v>
      </c>
      <c r="B2">
        <v>12936</v>
      </c>
      <c r="C2" t="s">
        <v>1209</v>
      </c>
      <c r="D2" t="s">
        <v>1210</v>
      </c>
      <c r="E2" t="s">
        <v>315</v>
      </c>
      <c r="F2" t="s">
        <v>934</v>
      </c>
      <c r="G2" t="s">
        <v>204</v>
      </c>
      <c r="H2" t="s">
        <v>339</v>
      </c>
      <c r="I2" t="s">
        <v>1211</v>
      </c>
      <c r="J2" t="s">
        <v>413</v>
      </c>
      <c r="K2" t="s">
        <v>1212</v>
      </c>
      <c r="L2" s="131">
        <f>2523.558-545.757069999992</f>
        <v>1977.8009300000081</v>
      </c>
      <c r="M2" s="131">
        <v>1</v>
      </c>
      <c r="N2" s="135">
        <v>0.04</v>
      </c>
      <c r="O2" s="131">
        <f>2523.558-545.757069999992</f>
        <v>1977.8009300000081</v>
      </c>
      <c r="P2" s="132">
        <f>O2/SUMIF(B:B,B2,O:O)</f>
        <v>0.78786148381845555</v>
      </c>
      <c r="Q2" s="132">
        <v>1.9253077756478176E-2</v>
      </c>
    </row>
    <row r="3" spans="1:20">
      <c r="A3" t="s">
        <v>1213</v>
      </c>
      <c r="B3">
        <v>12936</v>
      </c>
      <c r="C3" t="s">
        <v>1209</v>
      </c>
      <c r="D3" t="s">
        <v>1210</v>
      </c>
      <c r="E3" t="s">
        <v>315</v>
      </c>
      <c r="F3" t="s">
        <v>936</v>
      </c>
      <c r="G3" t="s">
        <v>204</v>
      </c>
      <c r="H3" t="s">
        <v>339</v>
      </c>
      <c r="I3" t="s">
        <v>1211</v>
      </c>
      <c r="J3" t="s">
        <v>413</v>
      </c>
      <c r="K3" t="s">
        <v>1215</v>
      </c>
      <c r="L3" s="131">
        <v>66.224999999999994</v>
      </c>
      <c r="M3" s="131">
        <v>3.6469999999999998</v>
      </c>
      <c r="N3" s="136">
        <v>3.7699999999999997E-2</v>
      </c>
      <c r="O3" s="131">
        <v>241.523</v>
      </c>
      <c r="P3" s="132">
        <f t="shared" ref="P3:P66" si="0">O3/SUMIF(B:B,B3,O:O)</f>
        <v>9.621123454334915E-2</v>
      </c>
      <c r="Q3" s="132">
        <v>2.3511269655322993E-3</v>
      </c>
    </row>
    <row r="4" spans="1:20">
      <c r="A4" t="s">
        <v>1213</v>
      </c>
      <c r="B4">
        <v>12936</v>
      </c>
      <c r="C4" t="s">
        <v>1209</v>
      </c>
      <c r="D4" t="s">
        <v>1210</v>
      </c>
      <c r="E4" t="s">
        <v>315</v>
      </c>
      <c r="F4" t="s">
        <v>936</v>
      </c>
      <c r="G4" t="s">
        <v>204</v>
      </c>
      <c r="H4" t="s">
        <v>339</v>
      </c>
      <c r="I4" t="s">
        <v>1211</v>
      </c>
      <c r="J4" t="s">
        <v>413</v>
      </c>
      <c r="K4" t="s">
        <v>1216</v>
      </c>
      <c r="L4" s="131">
        <v>0.115</v>
      </c>
      <c r="M4" s="131">
        <v>3.7959999999999998</v>
      </c>
      <c r="N4" s="136">
        <v>2.3199999999999998E-2</v>
      </c>
      <c r="O4" s="131">
        <v>0.437</v>
      </c>
      <c r="P4" s="132">
        <f t="shared" si="0"/>
        <v>1.7407994060790723E-4</v>
      </c>
      <c r="Q4" s="132">
        <v>4.2540150790509173E-6</v>
      </c>
    </row>
    <row r="5" spans="1:20">
      <c r="A5" t="s">
        <v>1213</v>
      </c>
      <c r="B5">
        <v>12936</v>
      </c>
      <c r="C5" t="s">
        <v>1209</v>
      </c>
      <c r="D5" t="s">
        <v>1210</v>
      </c>
      <c r="E5" t="s">
        <v>315</v>
      </c>
      <c r="F5" t="s">
        <v>935</v>
      </c>
      <c r="G5" t="s">
        <v>205</v>
      </c>
      <c r="H5" t="s">
        <v>339</v>
      </c>
      <c r="I5" t="s">
        <v>1211</v>
      </c>
      <c r="J5" t="s">
        <v>413</v>
      </c>
      <c r="K5" t="s">
        <v>1215</v>
      </c>
      <c r="L5" s="131">
        <v>79.676000000000002</v>
      </c>
      <c r="M5" s="131">
        <v>3.6469999999999998</v>
      </c>
      <c r="N5" s="136">
        <v>3.5000000000000003E-2</v>
      </c>
      <c r="O5" s="131">
        <v>290.58</v>
      </c>
      <c r="P5" s="132">
        <f t="shared" si="0"/>
        <v>0.11575320169758736</v>
      </c>
      <c r="Q5" s="132">
        <v>2.8286766628618206E-3</v>
      </c>
    </row>
    <row r="6" spans="1:20">
      <c r="A6" t="s">
        <v>1213</v>
      </c>
      <c r="B6">
        <v>12937</v>
      </c>
      <c r="C6" t="s">
        <v>1209</v>
      </c>
      <c r="D6" t="s">
        <v>1210</v>
      </c>
      <c r="E6" t="s">
        <v>315</v>
      </c>
      <c r="F6" t="s">
        <v>936</v>
      </c>
      <c r="G6" t="s">
        <v>204</v>
      </c>
      <c r="H6" t="s">
        <v>339</v>
      </c>
      <c r="I6" t="s">
        <v>1211</v>
      </c>
      <c r="J6" t="s">
        <v>413</v>
      </c>
      <c r="K6" t="s">
        <v>1215</v>
      </c>
      <c r="L6" s="131">
        <v>12521.63</v>
      </c>
      <c r="M6" s="131">
        <v>3.6469999999999998</v>
      </c>
      <c r="N6" s="136">
        <v>3.7699999999999997E-2</v>
      </c>
      <c r="O6" s="131">
        <v>45666.385999999999</v>
      </c>
      <c r="P6" s="132">
        <f t="shared" si="0"/>
        <v>0.37088415748651632</v>
      </c>
      <c r="Q6" s="132">
        <v>3.6167294241248177E-2</v>
      </c>
    </row>
    <row r="7" spans="1:20">
      <c r="A7" t="s">
        <v>1213</v>
      </c>
      <c r="B7">
        <v>12937</v>
      </c>
      <c r="C7" t="s">
        <v>1209</v>
      </c>
      <c r="D7" t="s">
        <v>1210</v>
      </c>
      <c r="E7" t="s">
        <v>315</v>
      </c>
      <c r="F7" t="s">
        <v>934</v>
      </c>
      <c r="G7" t="s">
        <v>204</v>
      </c>
      <c r="H7" t="s">
        <v>339</v>
      </c>
      <c r="I7" t="s">
        <v>1211</v>
      </c>
      <c r="J7" t="s">
        <v>413</v>
      </c>
      <c r="K7" t="s">
        <v>1212</v>
      </c>
      <c r="L7" s="131">
        <f>42881.704+2919.92432999983</f>
        <v>45801.628329999825</v>
      </c>
      <c r="M7" s="131">
        <v>1</v>
      </c>
      <c r="N7" s="135">
        <v>0.04</v>
      </c>
      <c r="O7" s="131">
        <f>42881.704+2919.92432999983</f>
        <v>45801.628329999825</v>
      </c>
      <c r="P7" s="132">
        <f t="shared" si="0"/>
        <v>0.37198254170326822</v>
      </c>
      <c r="Q7" s="132">
        <v>3.6274404734795353E-2</v>
      </c>
    </row>
    <row r="8" spans="1:20">
      <c r="A8" t="s">
        <v>1213</v>
      </c>
      <c r="B8">
        <v>12937</v>
      </c>
      <c r="C8" t="s">
        <v>1209</v>
      </c>
      <c r="D8" t="s">
        <v>1210</v>
      </c>
      <c r="E8" t="s">
        <v>315</v>
      </c>
      <c r="F8" t="s">
        <v>935</v>
      </c>
      <c r="G8" t="s">
        <v>205</v>
      </c>
      <c r="H8" t="s">
        <v>339</v>
      </c>
      <c r="I8" t="s">
        <v>1211</v>
      </c>
      <c r="J8" t="s">
        <v>413</v>
      </c>
      <c r="K8" t="s">
        <v>1215</v>
      </c>
      <c r="L8" s="131">
        <v>8306.7019999999993</v>
      </c>
      <c r="M8" s="131">
        <v>3.6469999999999998</v>
      </c>
      <c r="N8" s="136">
        <v>3.5000000000000003E-2</v>
      </c>
      <c r="O8" s="131">
        <v>30294.543000000001</v>
      </c>
      <c r="P8" s="132">
        <f t="shared" si="0"/>
        <v>0.24604018494027624</v>
      </c>
      <c r="Q8" s="132">
        <v>2.3992957327193472E-2</v>
      </c>
    </row>
    <row r="9" spans="1:20">
      <c r="A9" t="s">
        <v>1213</v>
      </c>
      <c r="B9">
        <v>12937</v>
      </c>
      <c r="C9" t="s">
        <v>1209</v>
      </c>
      <c r="D9" t="s">
        <v>1210</v>
      </c>
      <c r="E9" t="s">
        <v>315</v>
      </c>
      <c r="F9" t="s">
        <v>935</v>
      </c>
      <c r="G9" t="s">
        <v>205</v>
      </c>
      <c r="H9" t="s">
        <v>339</v>
      </c>
      <c r="I9" t="s">
        <v>1211</v>
      </c>
      <c r="J9" t="s">
        <v>413</v>
      </c>
      <c r="K9" t="s">
        <v>1216</v>
      </c>
      <c r="L9" s="131">
        <v>359.78199999999998</v>
      </c>
      <c r="M9" s="131">
        <v>3.7959999999999998</v>
      </c>
      <c r="N9" s="136">
        <v>1.9900000000000001E-2</v>
      </c>
      <c r="O9" s="131">
        <v>1365.8779999999999</v>
      </c>
      <c r="P9" s="132">
        <f t="shared" si="0"/>
        <v>1.109311586993917E-2</v>
      </c>
      <c r="Q9" s="132">
        <v>1.0817609154279819E-3</v>
      </c>
    </row>
    <row r="10" spans="1:20">
      <c r="A10" t="s">
        <v>1213</v>
      </c>
      <c r="B10">
        <v>12938</v>
      </c>
      <c r="C10" t="s">
        <v>1209</v>
      </c>
      <c r="D10" t="s">
        <v>1210</v>
      </c>
      <c r="E10" t="s">
        <v>315</v>
      </c>
      <c r="F10" t="s">
        <v>934</v>
      </c>
      <c r="G10" t="s">
        <v>204</v>
      </c>
      <c r="H10" t="s">
        <v>339</v>
      </c>
      <c r="I10" t="s">
        <v>1211</v>
      </c>
      <c r="J10" t="s">
        <v>413</v>
      </c>
      <c r="K10" t="s">
        <v>1212</v>
      </c>
      <c r="L10" s="131">
        <f>13987.503-108.179170000018</f>
        <v>13879.323829999983</v>
      </c>
      <c r="M10" s="131">
        <v>1</v>
      </c>
      <c r="N10" s="135">
        <v>0.04</v>
      </c>
      <c r="O10" s="131">
        <f>13987.503-108.179170000018</f>
        <v>13879.323829999983</v>
      </c>
      <c r="P10" s="132">
        <f t="shared" si="0"/>
        <v>0.5754362065689469</v>
      </c>
      <c r="Q10" s="132">
        <v>4.655991420891635E-2</v>
      </c>
    </row>
    <row r="11" spans="1:20">
      <c r="A11" t="s">
        <v>1213</v>
      </c>
      <c r="B11">
        <v>12938</v>
      </c>
      <c r="C11" t="s">
        <v>1209</v>
      </c>
      <c r="D11" t="s">
        <v>1210</v>
      </c>
      <c r="E11" t="s">
        <v>315</v>
      </c>
      <c r="F11" t="s">
        <v>936</v>
      </c>
      <c r="G11" t="s">
        <v>204</v>
      </c>
      <c r="H11" t="s">
        <v>339</v>
      </c>
      <c r="I11" t="s">
        <v>1211</v>
      </c>
      <c r="J11" t="s">
        <v>413</v>
      </c>
      <c r="K11" t="s">
        <v>1215</v>
      </c>
      <c r="L11" s="131">
        <v>193.06800000000001</v>
      </c>
      <c r="M11" s="131">
        <v>3.6469999999999998</v>
      </c>
      <c r="N11" s="136">
        <v>3.7699999999999997E-2</v>
      </c>
      <c r="O11" s="131">
        <v>704.12</v>
      </c>
      <c r="P11" s="132">
        <f t="shared" si="0"/>
        <v>2.9192786819595907E-2</v>
      </c>
      <c r="Q11" s="132">
        <v>2.3620579211445793E-3</v>
      </c>
    </row>
    <row r="12" spans="1:20">
      <c r="A12" t="s">
        <v>1213</v>
      </c>
      <c r="B12">
        <v>12938</v>
      </c>
      <c r="C12" t="s">
        <v>1209</v>
      </c>
      <c r="D12" t="s">
        <v>1210</v>
      </c>
      <c r="E12" t="s">
        <v>315</v>
      </c>
      <c r="F12" t="s">
        <v>935</v>
      </c>
      <c r="G12" t="s">
        <v>205</v>
      </c>
      <c r="H12" t="s">
        <v>339</v>
      </c>
      <c r="I12" t="s">
        <v>1211</v>
      </c>
      <c r="J12" t="s">
        <v>413</v>
      </c>
      <c r="K12" t="s">
        <v>1215</v>
      </c>
      <c r="L12" s="131">
        <v>2317.5390000000002</v>
      </c>
      <c r="M12" s="131">
        <v>3.6469999999999998</v>
      </c>
      <c r="N12" s="136">
        <v>3.5000000000000003E-2</v>
      </c>
      <c r="O12" s="131">
        <v>8452.0640000000003</v>
      </c>
      <c r="P12" s="132">
        <f t="shared" si="0"/>
        <v>0.35042223276938744</v>
      </c>
      <c r="Q12" s="132">
        <v>2.8353497587372805E-2</v>
      </c>
    </row>
    <row r="13" spans="1:20">
      <c r="A13" t="s">
        <v>1213</v>
      </c>
      <c r="B13">
        <v>12938</v>
      </c>
      <c r="C13" t="s">
        <v>1209</v>
      </c>
      <c r="D13" t="s">
        <v>1210</v>
      </c>
      <c r="E13" t="s">
        <v>315</v>
      </c>
      <c r="F13" t="s">
        <v>935</v>
      </c>
      <c r="G13" t="s">
        <v>205</v>
      </c>
      <c r="H13" t="s">
        <v>339</v>
      </c>
      <c r="I13" t="s">
        <v>1211</v>
      </c>
      <c r="J13" t="s">
        <v>413</v>
      </c>
      <c r="K13" t="s">
        <v>1216</v>
      </c>
      <c r="L13" s="131">
        <v>285.57299999999998</v>
      </c>
      <c r="M13" s="131">
        <v>3.7959999999999998</v>
      </c>
      <c r="N13" s="136">
        <v>1.9900000000000001E-2</v>
      </c>
      <c r="O13" s="131">
        <v>1084.1489999999999</v>
      </c>
      <c r="P13" s="132">
        <f t="shared" si="0"/>
        <v>4.4948773842069648E-2</v>
      </c>
      <c r="Q13" s="132">
        <v>3.636912363163913E-3</v>
      </c>
    </row>
    <row r="14" spans="1:20">
      <c r="A14" t="s">
        <v>1213</v>
      </c>
      <c r="B14">
        <v>13498</v>
      </c>
      <c r="C14" t="s">
        <v>1209</v>
      </c>
      <c r="D14" t="s">
        <v>1210</v>
      </c>
      <c r="E14" t="s">
        <v>315</v>
      </c>
      <c r="F14" t="s">
        <v>934</v>
      </c>
      <c r="G14" t="s">
        <v>204</v>
      </c>
      <c r="H14" t="s">
        <v>339</v>
      </c>
      <c r="I14" t="s">
        <v>1211</v>
      </c>
      <c r="J14" t="s">
        <v>413</v>
      </c>
      <c r="K14" t="s">
        <v>1212</v>
      </c>
      <c r="L14" s="131">
        <f>78582.753+2536.90309000015</f>
        <v>81119.65609000015</v>
      </c>
      <c r="M14" s="131">
        <v>1</v>
      </c>
      <c r="N14" s="135">
        <v>0.04</v>
      </c>
      <c r="O14" s="131">
        <f>78582.753+2536.90309000015</f>
        <v>81119.65609000015</v>
      </c>
      <c r="P14" s="132">
        <f t="shared" si="0"/>
        <v>0.91379303905466458</v>
      </c>
      <c r="Q14" s="132">
        <v>8.9617821419139751E-2</v>
      </c>
    </row>
    <row r="15" spans="1:20">
      <c r="A15" t="s">
        <v>1213</v>
      </c>
      <c r="B15">
        <v>13498</v>
      </c>
      <c r="C15" t="s">
        <v>1209</v>
      </c>
      <c r="D15" t="s">
        <v>1210</v>
      </c>
      <c r="E15" t="s">
        <v>315</v>
      </c>
      <c r="F15" t="s">
        <v>936</v>
      </c>
      <c r="G15" t="s">
        <v>204</v>
      </c>
      <c r="H15" t="s">
        <v>339</v>
      </c>
      <c r="I15" t="s">
        <v>1211</v>
      </c>
      <c r="J15" t="s">
        <v>413</v>
      </c>
      <c r="K15" t="s">
        <v>1215</v>
      </c>
      <c r="L15" s="131">
        <v>112.58</v>
      </c>
      <c r="M15" s="131">
        <v>3.6469999999999998</v>
      </c>
      <c r="N15" s="136">
        <v>3.7699999999999997E-2</v>
      </c>
      <c r="O15" s="131">
        <v>410.57799999999997</v>
      </c>
      <c r="P15" s="132">
        <f t="shared" si="0"/>
        <v>4.625060515206449E-3</v>
      </c>
      <c r="Q15" s="132">
        <v>4.5359050637251648E-4</v>
      </c>
    </row>
    <row r="16" spans="1:20">
      <c r="A16" t="s">
        <v>1213</v>
      </c>
      <c r="B16">
        <v>13498</v>
      </c>
      <c r="C16" t="s">
        <v>1209</v>
      </c>
      <c r="D16" t="s">
        <v>1210</v>
      </c>
      <c r="E16" t="s">
        <v>315</v>
      </c>
      <c r="F16" t="s">
        <v>936</v>
      </c>
      <c r="G16" t="s">
        <v>204</v>
      </c>
      <c r="H16" t="s">
        <v>339</v>
      </c>
      <c r="I16" t="s">
        <v>1211</v>
      </c>
      <c r="J16" t="s">
        <v>413</v>
      </c>
      <c r="K16" t="s">
        <v>1216</v>
      </c>
      <c r="L16" s="131">
        <v>0.504</v>
      </c>
      <c r="M16" s="131">
        <v>3.7959999999999998</v>
      </c>
      <c r="N16" s="136">
        <v>2.3199999999999998E-2</v>
      </c>
      <c r="O16" s="131">
        <v>1.9119999999999999</v>
      </c>
      <c r="P16" s="132">
        <f t="shared" si="0"/>
        <v>2.1538211265763706E-5</v>
      </c>
      <c r="Q16" s="132">
        <v>2.1123027736124475E-6</v>
      </c>
    </row>
    <row r="17" spans="1:17">
      <c r="A17" t="s">
        <v>1213</v>
      </c>
      <c r="B17">
        <v>13498</v>
      </c>
      <c r="C17" t="s">
        <v>1209</v>
      </c>
      <c r="D17" t="s">
        <v>1210</v>
      </c>
      <c r="E17" t="s">
        <v>315</v>
      </c>
      <c r="F17" t="s">
        <v>935</v>
      </c>
      <c r="G17" t="s">
        <v>205</v>
      </c>
      <c r="H17" t="s">
        <v>339</v>
      </c>
      <c r="I17" t="s">
        <v>1211</v>
      </c>
      <c r="J17" t="s">
        <v>413</v>
      </c>
      <c r="K17" t="s">
        <v>1215</v>
      </c>
      <c r="L17" s="131">
        <v>1985.279</v>
      </c>
      <c r="M17" s="131">
        <v>3.6469999999999998</v>
      </c>
      <c r="N17" s="136">
        <v>3.5000000000000003E-2</v>
      </c>
      <c r="O17" s="131">
        <v>7240.3140000000003</v>
      </c>
      <c r="P17" s="132">
        <f t="shared" si="0"/>
        <v>8.1560362218863328E-2</v>
      </c>
      <c r="Q17" s="132">
        <v>7.9988155564984492E-3</v>
      </c>
    </row>
    <row r="18" spans="1:17">
      <c r="A18" t="s">
        <v>1213</v>
      </c>
      <c r="B18">
        <v>13499</v>
      </c>
      <c r="C18" t="s">
        <v>1209</v>
      </c>
      <c r="D18" t="s">
        <v>1210</v>
      </c>
      <c r="E18" t="s">
        <v>315</v>
      </c>
      <c r="F18" t="s">
        <v>934</v>
      </c>
      <c r="G18" t="s">
        <v>204</v>
      </c>
      <c r="H18" t="s">
        <v>339</v>
      </c>
      <c r="I18" t="s">
        <v>1211</v>
      </c>
      <c r="J18" t="s">
        <v>413</v>
      </c>
      <c r="K18" t="s">
        <v>1212</v>
      </c>
      <c r="L18" s="131">
        <f>622.61-102.437669999999</f>
        <v>520.17233000000101</v>
      </c>
      <c r="M18" s="131">
        <v>1</v>
      </c>
      <c r="N18" s="135">
        <v>0.04</v>
      </c>
      <c r="O18" s="131">
        <f>622.61-102.437669999999</f>
        <v>520.17233000000101</v>
      </c>
      <c r="P18" s="132">
        <f t="shared" si="0"/>
        <v>0.97123301976571796</v>
      </c>
      <c r="Q18" s="132">
        <v>1.6185696316319855E-2</v>
      </c>
    </row>
    <row r="19" spans="1:17">
      <c r="A19" t="s">
        <v>1213</v>
      </c>
      <c r="B19">
        <v>13499</v>
      </c>
      <c r="C19" t="s">
        <v>1209</v>
      </c>
      <c r="D19" t="s">
        <v>1210</v>
      </c>
      <c r="E19" t="s">
        <v>315</v>
      </c>
      <c r="F19" t="s">
        <v>936</v>
      </c>
      <c r="G19" t="s">
        <v>204</v>
      </c>
      <c r="H19" t="s">
        <v>339</v>
      </c>
      <c r="I19" t="s">
        <v>1211</v>
      </c>
      <c r="J19" t="s">
        <v>413</v>
      </c>
      <c r="K19" t="s">
        <v>1215</v>
      </c>
      <c r="L19" s="131">
        <v>4.2249999999999996</v>
      </c>
      <c r="M19" s="131">
        <v>3.6469999999999998</v>
      </c>
      <c r="N19" s="136">
        <v>3.7699999999999997E-2</v>
      </c>
      <c r="O19" s="131">
        <v>15.407</v>
      </c>
      <c r="P19" s="132">
        <f t="shared" si="0"/>
        <v>2.8766980234281949E-2</v>
      </c>
      <c r="Q19" s="132">
        <v>4.7940462951103055E-4</v>
      </c>
    </row>
    <row r="20" spans="1:17">
      <c r="A20" t="s">
        <v>1213</v>
      </c>
      <c r="B20">
        <v>13500</v>
      </c>
      <c r="C20" t="s">
        <v>1209</v>
      </c>
      <c r="D20" t="s">
        <v>1210</v>
      </c>
      <c r="E20" t="s">
        <v>315</v>
      </c>
      <c r="F20" t="s">
        <v>934</v>
      </c>
      <c r="G20" t="s">
        <v>204</v>
      </c>
      <c r="H20" t="s">
        <v>339</v>
      </c>
      <c r="I20" t="s">
        <v>1211</v>
      </c>
      <c r="J20" t="s">
        <v>413</v>
      </c>
      <c r="K20" t="s">
        <v>1212</v>
      </c>
      <c r="L20" s="131">
        <f>33118.768+729.815230000065</f>
        <v>33848.583230000062</v>
      </c>
      <c r="M20" s="131">
        <v>1</v>
      </c>
      <c r="N20" s="135">
        <v>0.04</v>
      </c>
      <c r="O20" s="131">
        <f>33118.768+729.815230000065</f>
        <v>33848.583230000062</v>
      </c>
      <c r="P20" s="132">
        <f t="shared" si="0"/>
        <v>0.80276145957024148</v>
      </c>
      <c r="Q20" s="132">
        <v>8.9536074373628552E-2</v>
      </c>
    </row>
    <row r="21" spans="1:17">
      <c r="A21" t="s">
        <v>1213</v>
      </c>
      <c r="B21">
        <v>13500</v>
      </c>
      <c r="C21" t="s">
        <v>1209</v>
      </c>
      <c r="D21" t="s">
        <v>1210</v>
      </c>
      <c r="E21" t="s">
        <v>315</v>
      </c>
      <c r="F21" t="s">
        <v>936</v>
      </c>
      <c r="G21" t="s">
        <v>204</v>
      </c>
      <c r="H21" t="s">
        <v>339</v>
      </c>
      <c r="I21" t="s">
        <v>1211</v>
      </c>
      <c r="J21" t="s">
        <v>413</v>
      </c>
      <c r="K21" t="s">
        <v>1215</v>
      </c>
      <c r="L21" s="131">
        <v>112.569</v>
      </c>
      <c r="M21" s="131">
        <v>3.6469999999999998</v>
      </c>
      <c r="N21" s="136">
        <v>3.7699999999999997E-2</v>
      </c>
      <c r="O21" s="131">
        <v>410.54</v>
      </c>
      <c r="P21" s="132">
        <f t="shared" si="0"/>
        <v>9.7364692451846046E-3</v>
      </c>
      <c r="Q21" s="132">
        <v>1.0859580066787157E-3</v>
      </c>
    </row>
    <row r="22" spans="1:17">
      <c r="A22" t="s">
        <v>1213</v>
      </c>
      <c r="B22">
        <v>13500</v>
      </c>
      <c r="C22" t="s">
        <v>1209</v>
      </c>
      <c r="D22" t="s">
        <v>1210</v>
      </c>
      <c r="E22" t="s">
        <v>315</v>
      </c>
      <c r="F22" t="s">
        <v>936</v>
      </c>
      <c r="G22" t="s">
        <v>204</v>
      </c>
      <c r="H22" t="s">
        <v>339</v>
      </c>
      <c r="I22" t="s">
        <v>1211</v>
      </c>
      <c r="J22" t="s">
        <v>413</v>
      </c>
      <c r="K22" t="s">
        <v>1216</v>
      </c>
      <c r="L22" s="131">
        <v>11.441000000000001</v>
      </c>
      <c r="M22" s="131">
        <v>3.7959999999999998</v>
      </c>
      <c r="N22" s="136">
        <v>2.3199999999999998E-2</v>
      </c>
      <c r="O22" s="131">
        <v>43.433</v>
      </c>
      <c r="P22" s="132">
        <f t="shared" si="0"/>
        <v>1.0300678830956859E-3</v>
      </c>
      <c r="Q22" s="132">
        <v>1.1488871755267855E-4</v>
      </c>
    </row>
    <row r="23" spans="1:17">
      <c r="A23" t="s">
        <v>1213</v>
      </c>
      <c r="B23">
        <v>13500</v>
      </c>
      <c r="C23" t="s">
        <v>1209</v>
      </c>
      <c r="D23" t="s">
        <v>1210</v>
      </c>
      <c r="E23" t="s">
        <v>315</v>
      </c>
      <c r="F23" t="s">
        <v>935</v>
      </c>
      <c r="G23" t="s">
        <v>205</v>
      </c>
      <c r="H23" t="s">
        <v>339</v>
      </c>
      <c r="I23" t="s">
        <v>1211</v>
      </c>
      <c r="J23" t="s">
        <v>413</v>
      </c>
      <c r="K23" t="s">
        <v>1215</v>
      </c>
      <c r="L23" s="131">
        <v>2155.9160000000002</v>
      </c>
      <c r="M23" s="131">
        <v>3.6469999999999998</v>
      </c>
      <c r="N23" s="136">
        <v>3.5000000000000003E-2</v>
      </c>
      <c r="O23" s="131">
        <v>7862.6260000000002</v>
      </c>
      <c r="P23" s="132">
        <f t="shared" si="0"/>
        <v>0.18647200330147817</v>
      </c>
      <c r="Q23" s="132">
        <v>2.0798172305305798E-2</v>
      </c>
    </row>
    <row r="24" spans="1:17">
      <c r="A24" t="s">
        <v>1213</v>
      </c>
      <c r="B24">
        <v>141</v>
      </c>
      <c r="C24" t="s">
        <v>1209</v>
      </c>
      <c r="D24" t="s">
        <v>1210</v>
      </c>
      <c r="E24" t="s">
        <v>315</v>
      </c>
      <c r="F24" t="s">
        <v>934</v>
      </c>
      <c r="G24" t="s">
        <v>204</v>
      </c>
      <c r="H24" t="s">
        <v>339</v>
      </c>
      <c r="I24" t="s">
        <v>1211</v>
      </c>
      <c r="J24" t="s">
        <v>413</v>
      </c>
      <c r="K24" t="s">
        <v>1212</v>
      </c>
      <c r="L24" s="131">
        <f>11354.299-203.603049999976</f>
        <v>11150.695950000025</v>
      </c>
      <c r="M24" s="131">
        <v>1</v>
      </c>
      <c r="N24" s="135">
        <v>0.04</v>
      </c>
      <c r="O24" s="131">
        <f>11354.299-203.603049999976</f>
        <v>11150.695950000025</v>
      </c>
      <c r="P24" s="132">
        <f t="shared" si="0"/>
        <v>0.66225802487029961</v>
      </c>
      <c r="Q24" s="132">
        <v>3.3923658975080706E-2</v>
      </c>
    </row>
    <row r="25" spans="1:17">
      <c r="A25" t="s">
        <v>1213</v>
      </c>
      <c r="B25">
        <v>141</v>
      </c>
      <c r="C25" t="s">
        <v>1209</v>
      </c>
      <c r="D25" t="s">
        <v>1210</v>
      </c>
      <c r="E25" t="s">
        <v>315</v>
      </c>
      <c r="F25" t="s">
        <v>936</v>
      </c>
      <c r="G25" t="s">
        <v>204</v>
      </c>
      <c r="H25" t="s">
        <v>339</v>
      </c>
      <c r="I25" t="s">
        <v>1211</v>
      </c>
      <c r="J25" t="s">
        <v>413</v>
      </c>
      <c r="K25" t="s">
        <v>1215</v>
      </c>
      <c r="L25" s="131">
        <v>511.096</v>
      </c>
      <c r="M25" s="131">
        <v>3.6469999999999998</v>
      </c>
      <c r="N25" s="136">
        <v>3.7699999999999997E-2</v>
      </c>
      <c r="O25" s="131">
        <v>1863.9670000000001</v>
      </c>
      <c r="P25" s="132">
        <f t="shared" si="0"/>
        <v>0.11070404119873926</v>
      </c>
      <c r="Q25" s="132">
        <v>5.6707295340434893E-3</v>
      </c>
    </row>
    <row r="26" spans="1:17">
      <c r="A26" t="s">
        <v>1213</v>
      </c>
      <c r="B26">
        <v>141</v>
      </c>
      <c r="C26" t="s">
        <v>1209</v>
      </c>
      <c r="D26" t="s">
        <v>1210</v>
      </c>
      <c r="E26" t="s">
        <v>315</v>
      </c>
      <c r="F26" t="s">
        <v>936</v>
      </c>
      <c r="G26" t="s">
        <v>204</v>
      </c>
      <c r="H26" t="s">
        <v>339</v>
      </c>
      <c r="I26" t="s">
        <v>1211</v>
      </c>
      <c r="J26" t="s">
        <v>413</v>
      </c>
      <c r="K26" t="s">
        <v>1216</v>
      </c>
      <c r="L26" s="131">
        <v>9.6000000000000002E-2</v>
      </c>
      <c r="M26" s="131">
        <v>3.7959999999999998</v>
      </c>
      <c r="N26" s="136">
        <v>2.3199999999999998E-2</v>
      </c>
      <c r="O26" s="131">
        <v>0.36299999999999999</v>
      </c>
      <c r="P26" s="132">
        <f t="shared" si="0"/>
        <v>2.1559162235781187E-5</v>
      </c>
      <c r="Q26" s="132">
        <v>1.1043515367266623E-6</v>
      </c>
    </row>
    <row r="27" spans="1:17">
      <c r="A27" t="s">
        <v>1213</v>
      </c>
      <c r="B27">
        <v>141</v>
      </c>
      <c r="C27" t="s">
        <v>1209</v>
      </c>
      <c r="D27" t="s">
        <v>1210</v>
      </c>
      <c r="E27" t="s">
        <v>315</v>
      </c>
      <c r="F27" t="s">
        <v>935</v>
      </c>
      <c r="G27" t="s">
        <v>205</v>
      </c>
      <c r="H27" t="s">
        <v>339</v>
      </c>
      <c r="I27" t="s">
        <v>1211</v>
      </c>
      <c r="J27" t="s">
        <v>413</v>
      </c>
      <c r="K27" t="s">
        <v>1215</v>
      </c>
      <c r="L27" s="131">
        <v>1048.0840000000001</v>
      </c>
      <c r="M27" s="131">
        <v>3.6469999999999998</v>
      </c>
      <c r="N27" s="136">
        <v>3.5000000000000003E-2</v>
      </c>
      <c r="O27" s="131">
        <v>3822.3629999999998</v>
      </c>
      <c r="P27" s="132">
        <f t="shared" si="0"/>
        <v>0.2270163747687253</v>
      </c>
      <c r="Q27" s="132">
        <v>1.1628739539881914E-2</v>
      </c>
    </row>
    <row r="28" spans="1:17">
      <c r="A28" t="s">
        <v>1213</v>
      </c>
      <c r="B28">
        <v>142</v>
      </c>
      <c r="C28" t="s">
        <v>1209</v>
      </c>
      <c r="D28" t="s">
        <v>1210</v>
      </c>
      <c r="E28" t="s">
        <v>315</v>
      </c>
      <c r="F28" t="s">
        <v>934</v>
      </c>
      <c r="G28" t="s">
        <v>204</v>
      </c>
      <c r="H28" t="s">
        <v>339</v>
      </c>
      <c r="I28" t="s">
        <v>1211</v>
      </c>
      <c r="J28" t="s">
        <v>413</v>
      </c>
      <c r="K28" t="s">
        <v>1212</v>
      </c>
      <c r="L28" s="131">
        <f>44575.129-192.508350000135</f>
        <v>44382.620649999866</v>
      </c>
      <c r="M28" s="131">
        <v>1</v>
      </c>
      <c r="N28" s="135">
        <v>0.04</v>
      </c>
      <c r="O28" s="131">
        <f>44575.129-192.508350000135</f>
        <v>44382.620649999866</v>
      </c>
      <c r="P28" s="132">
        <f t="shared" si="0"/>
        <v>0.5869236304367712</v>
      </c>
      <c r="Q28" s="132">
        <v>6.5373592835662436E-2</v>
      </c>
    </row>
    <row r="29" spans="1:17">
      <c r="A29" t="s">
        <v>1213</v>
      </c>
      <c r="B29">
        <v>142</v>
      </c>
      <c r="C29" t="s">
        <v>1209</v>
      </c>
      <c r="D29" t="s">
        <v>1210</v>
      </c>
      <c r="E29" t="s">
        <v>315</v>
      </c>
      <c r="F29" t="s">
        <v>936</v>
      </c>
      <c r="G29" t="s">
        <v>204</v>
      </c>
      <c r="H29" t="s">
        <v>339</v>
      </c>
      <c r="I29" t="s">
        <v>1211</v>
      </c>
      <c r="J29" t="s">
        <v>413</v>
      </c>
      <c r="K29" t="s">
        <v>1216</v>
      </c>
      <c r="L29" s="131">
        <v>1381.5889999999999</v>
      </c>
      <c r="M29" s="131">
        <v>3.7959999999999998</v>
      </c>
      <c r="N29" s="136">
        <v>2.3199999999999998E-2</v>
      </c>
      <c r="O29" s="131">
        <v>5245.0640000000003</v>
      </c>
      <c r="P29" s="132">
        <f t="shared" si="0"/>
        <v>6.9361654622195512E-2</v>
      </c>
      <c r="Q29" s="132">
        <v>7.7257420429722194E-3</v>
      </c>
    </row>
    <row r="30" spans="1:17">
      <c r="A30" t="s">
        <v>1213</v>
      </c>
      <c r="B30">
        <v>142</v>
      </c>
      <c r="C30" t="s">
        <v>1209</v>
      </c>
      <c r="D30" t="s">
        <v>1210</v>
      </c>
      <c r="E30" t="s">
        <v>315</v>
      </c>
      <c r="F30" t="s">
        <v>936</v>
      </c>
      <c r="G30" t="s">
        <v>204</v>
      </c>
      <c r="H30" t="s">
        <v>339</v>
      </c>
      <c r="I30" t="s">
        <v>1211</v>
      </c>
      <c r="J30" t="s">
        <v>413</v>
      </c>
      <c r="K30" t="s">
        <v>1215</v>
      </c>
      <c r="L30" s="131">
        <v>1022.693</v>
      </c>
      <c r="M30" s="131">
        <v>3.6469999999999998</v>
      </c>
      <c r="N30" s="136">
        <v>3.7699999999999997E-2</v>
      </c>
      <c r="O30" s="131">
        <v>3729.761</v>
      </c>
      <c r="P30" s="132">
        <f t="shared" si="0"/>
        <v>4.9323019567603849E-2</v>
      </c>
      <c r="Q30" s="132">
        <v>5.493769259619731E-3</v>
      </c>
    </row>
    <row r="31" spans="1:17">
      <c r="A31" t="s">
        <v>1213</v>
      </c>
      <c r="B31">
        <v>142</v>
      </c>
      <c r="C31" t="s">
        <v>1209</v>
      </c>
      <c r="D31" t="s">
        <v>1210</v>
      </c>
      <c r="E31" t="s">
        <v>315</v>
      </c>
      <c r="F31" t="s">
        <v>936</v>
      </c>
      <c r="G31" t="s">
        <v>204</v>
      </c>
      <c r="H31" t="s">
        <v>339</v>
      </c>
      <c r="I31" t="s">
        <v>1211</v>
      </c>
      <c r="J31" t="s">
        <v>413</v>
      </c>
      <c r="K31" t="s">
        <v>1224</v>
      </c>
      <c r="L31" s="131">
        <v>14.526</v>
      </c>
      <c r="M31" s="131">
        <v>4.0279999999999996</v>
      </c>
      <c r="N31" s="137">
        <v>0</v>
      </c>
      <c r="O31" s="131">
        <v>58.506999999999998</v>
      </c>
      <c r="P31" s="132">
        <f t="shared" si="0"/>
        <v>7.7370692273360099E-4</v>
      </c>
      <c r="Q31" s="132">
        <v>8.6178164786583278E-5</v>
      </c>
    </row>
    <row r="32" spans="1:17">
      <c r="A32" t="s">
        <v>1213</v>
      </c>
      <c r="B32">
        <v>142</v>
      </c>
      <c r="C32" t="s">
        <v>1209</v>
      </c>
      <c r="D32" t="s">
        <v>1210</v>
      </c>
      <c r="E32" t="s">
        <v>315</v>
      </c>
      <c r="F32" t="s">
        <v>936</v>
      </c>
      <c r="G32" t="s">
        <v>204</v>
      </c>
      <c r="H32" t="s">
        <v>339</v>
      </c>
      <c r="I32" t="s">
        <v>1211</v>
      </c>
      <c r="J32" t="s">
        <v>413</v>
      </c>
      <c r="K32" t="s">
        <v>1225</v>
      </c>
      <c r="L32" s="131">
        <v>1560.856</v>
      </c>
      <c r="M32" s="131">
        <v>2.3E-2</v>
      </c>
      <c r="N32" s="137">
        <v>0</v>
      </c>
      <c r="O32" s="131">
        <v>36.344999999999999</v>
      </c>
      <c r="P32" s="132">
        <f t="shared" si="0"/>
        <v>4.8063271244043839E-4</v>
      </c>
      <c r="Q32" s="132">
        <v>5.3534541151800108E-5</v>
      </c>
    </row>
    <row r="33" spans="1:17">
      <c r="A33" t="s">
        <v>1213</v>
      </c>
      <c r="B33">
        <v>142</v>
      </c>
      <c r="C33" t="s">
        <v>1209</v>
      </c>
      <c r="D33" t="s">
        <v>1210</v>
      </c>
      <c r="E33" t="s">
        <v>315</v>
      </c>
      <c r="F33" t="s">
        <v>935</v>
      </c>
      <c r="G33" t="s">
        <v>205</v>
      </c>
      <c r="H33" t="s">
        <v>339</v>
      </c>
      <c r="I33" t="s">
        <v>1211</v>
      </c>
      <c r="J33" t="s">
        <v>413</v>
      </c>
      <c r="K33" t="s">
        <v>1215</v>
      </c>
      <c r="L33" s="131">
        <v>5361.7290000000003</v>
      </c>
      <c r="M33" s="131">
        <v>3.6469999999999998</v>
      </c>
      <c r="N33" s="136">
        <v>3.5000000000000003E-2</v>
      </c>
      <c r="O33" s="131">
        <v>19554.224999999999</v>
      </c>
      <c r="P33" s="132">
        <f t="shared" si="0"/>
        <v>0.25858853216180028</v>
      </c>
      <c r="Q33" s="132">
        <v>2.880248900685262E-2</v>
      </c>
    </row>
    <row r="34" spans="1:17">
      <c r="A34" t="s">
        <v>1213</v>
      </c>
      <c r="B34">
        <v>142</v>
      </c>
      <c r="C34" t="s">
        <v>1209</v>
      </c>
      <c r="D34" t="s">
        <v>1210</v>
      </c>
      <c r="E34" t="s">
        <v>315</v>
      </c>
      <c r="F34" t="s">
        <v>935</v>
      </c>
      <c r="G34" t="s">
        <v>205</v>
      </c>
      <c r="H34" t="s">
        <v>339</v>
      </c>
      <c r="I34" t="s">
        <v>1211</v>
      </c>
      <c r="J34" t="s">
        <v>413</v>
      </c>
      <c r="K34" t="s">
        <v>1225</v>
      </c>
      <c r="L34" s="131">
        <v>111953.512</v>
      </c>
      <c r="M34" s="131">
        <v>2.3E-2</v>
      </c>
      <c r="N34" s="137">
        <v>-5.7000000000000002E-3</v>
      </c>
      <c r="O34" s="131">
        <v>2606.8380000000002</v>
      </c>
      <c r="P34" s="132">
        <f t="shared" si="0"/>
        <v>3.4473287077529446E-2</v>
      </c>
      <c r="Q34" s="132">
        <v>3.8397544693101198E-3</v>
      </c>
    </row>
    <row r="35" spans="1:17">
      <c r="A35" t="s">
        <v>1213</v>
      </c>
      <c r="B35">
        <v>142</v>
      </c>
      <c r="C35" t="s">
        <v>1209</v>
      </c>
      <c r="D35" t="s">
        <v>1210</v>
      </c>
      <c r="E35" t="s">
        <v>315</v>
      </c>
      <c r="F35" t="s">
        <v>935</v>
      </c>
      <c r="G35" t="s">
        <v>205</v>
      </c>
      <c r="H35" t="s">
        <v>339</v>
      </c>
      <c r="I35" t="s">
        <v>1211</v>
      </c>
      <c r="J35" t="s">
        <v>413</v>
      </c>
      <c r="K35" t="s">
        <v>1216</v>
      </c>
      <c r="L35" s="131">
        <v>1.5049999999999999</v>
      </c>
      <c r="M35" s="131">
        <v>3.7959999999999998</v>
      </c>
      <c r="N35" s="136">
        <v>1.9900000000000001E-2</v>
      </c>
      <c r="O35" s="131">
        <v>5.7119999999999997</v>
      </c>
      <c r="P35" s="132">
        <f t="shared" si="0"/>
        <v>7.5536498925843554E-5</v>
      </c>
      <c r="Q35" s="132">
        <v>8.4135176519213709E-6</v>
      </c>
    </row>
    <row r="36" spans="1:17">
      <c r="A36" t="s">
        <v>1213</v>
      </c>
      <c r="B36">
        <v>142</v>
      </c>
      <c r="C36" t="s">
        <v>1209</v>
      </c>
      <c r="D36" t="s">
        <v>1210</v>
      </c>
      <c r="E36" t="s">
        <v>315</v>
      </c>
      <c r="F36" t="s">
        <v>935</v>
      </c>
      <c r="G36" t="s">
        <v>205</v>
      </c>
      <c r="H36" t="s">
        <v>339</v>
      </c>
      <c r="I36" t="s">
        <v>1211</v>
      </c>
      <c r="J36" t="s">
        <v>413</v>
      </c>
      <c r="K36" t="s">
        <v>1226</v>
      </c>
      <c r="L36" s="131">
        <v>0</v>
      </c>
      <c r="M36" s="131">
        <v>0.47</v>
      </c>
      <c r="N36" s="137">
        <v>1.53971E-2</v>
      </c>
      <c r="O36" s="131">
        <v>0</v>
      </c>
      <c r="P36" s="132">
        <f t="shared" si="0"/>
        <v>0</v>
      </c>
      <c r="Q36" s="132">
        <v>0</v>
      </c>
    </row>
    <row r="37" spans="1:17">
      <c r="A37" t="s">
        <v>1213</v>
      </c>
      <c r="B37">
        <v>143</v>
      </c>
      <c r="C37" t="s">
        <v>1209</v>
      </c>
      <c r="D37" t="s">
        <v>1210</v>
      </c>
      <c r="E37" t="s">
        <v>315</v>
      </c>
      <c r="F37" t="s">
        <v>934</v>
      </c>
      <c r="G37" t="s">
        <v>204</v>
      </c>
      <c r="H37" t="s">
        <v>339</v>
      </c>
      <c r="I37" t="s">
        <v>1211</v>
      </c>
      <c r="J37" t="s">
        <v>413</v>
      </c>
      <c r="K37" t="s">
        <v>1212</v>
      </c>
      <c r="L37" s="131">
        <f>207773.788+2491.17089000018</f>
        <v>210264.95889000018</v>
      </c>
      <c r="M37" s="131">
        <v>1</v>
      </c>
      <c r="N37" s="135">
        <v>0.04</v>
      </c>
      <c r="O37" s="131">
        <f>207773.788+2491.17089000018</f>
        <v>210264.95889000018</v>
      </c>
      <c r="P37" s="132">
        <f t="shared" si="0"/>
        <v>0.76453468187862172</v>
      </c>
      <c r="Q37" s="132">
        <v>7.1927436940329825E-2</v>
      </c>
    </row>
    <row r="38" spans="1:17">
      <c r="A38" t="s">
        <v>1213</v>
      </c>
      <c r="B38">
        <v>143</v>
      </c>
      <c r="C38" t="s">
        <v>1209</v>
      </c>
      <c r="D38" t="s">
        <v>1210</v>
      </c>
      <c r="E38" t="s">
        <v>315</v>
      </c>
      <c r="F38" t="s">
        <v>936</v>
      </c>
      <c r="G38" t="s">
        <v>204</v>
      </c>
      <c r="H38" t="s">
        <v>339</v>
      </c>
      <c r="I38" t="s">
        <v>1211</v>
      </c>
      <c r="J38" t="s">
        <v>413</v>
      </c>
      <c r="K38" t="s">
        <v>1216</v>
      </c>
      <c r="L38" s="131">
        <v>2960.9349999999999</v>
      </c>
      <c r="M38" s="131">
        <v>3.7959999999999998</v>
      </c>
      <c r="N38" s="136">
        <v>2.3199999999999998E-2</v>
      </c>
      <c r="O38" s="131">
        <v>11240.893</v>
      </c>
      <c r="P38" s="132">
        <f t="shared" si="0"/>
        <v>4.0872490590705572E-2</v>
      </c>
      <c r="Q38" s="132">
        <v>3.8452846669210132E-3</v>
      </c>
    </row>
    <row r="39" spans="1:17">
      <c r="A39" t="s">
        <v>1213</v>
      </c>
      <c r="B39">
        <v>143</v>
      </c>
      <c r="C39" t="s">
        <v>1209</v>
      </c>
      <c r="D39" t="s">
        <v>1210</v>
      </c>
      <c r="E39" t="s">
        <v>315</v>
      </c>
      <c r="F39" t="s">
        <v>936</v>
      </c>
      <c r="G39" t="s">
        <v>204</v>
      </c>
      <c r="H39" t="s">
        <v>339</v>
      </c>
      <c r="I39" t="s">
        <v>1211</v>
      </c>
      <c r="J39" t="s">
        <v>413</v>
      </c>
      <c r="K39" t="s">
        <v>1215</v>
      </c>
      <c r="L39" s="131">
        <v>1768.1780000000001</v>
      </c>
      <c r="M39" s="131">
        <v>3.6469999999999998</v>
      </c>
      <c r="N39" s="136">
        <v>3.7699999999999997E-2</v>
      </c>
      <c r="O39" s="131">
        <v>6448.5450000000001</v>
      </c>
      <c r="P39" s="132">
        <f t="shared" si="0"/>
        <v>2.3447255910739605E-2</v>
      </c>
      <c r="Q39" s="132">
        <v>2.2059182675655898E-3</v>
      </c>
    </row>
    <row r="40" spans="1:17">
      <c r="A40" t="s">
        <v>1213</v>
      </c>
      <c r="B40">
        <v>143</v>
      </c>
      <c r="C40" t="s">
        <v>1209</v>
      </c>
      <c r="D40" t="s">
        <v>1210</v>
      </c>
      <c r="E40" t="s">
        <v>315</v>
      </c>
      <c r="F40" t="s">
        <v>936</v>
      </c>
      <c r="G40" t="s">
        <v>204</v>
      </c>
      <c r="H40" t="s">
        <v>339</v>
      </c>
      <c r="I40" t="s">
        <v>1211</v>
      </c>
      <c r="J40" t="s">
        <v>413</v>
      </c>
      <c r="K40" t="s">
        <v>1224</v>
      </c>
      <c r="L40" s="131">
        <v>46.804000000000002</v>
      </c>
      <c r="M40" s="131">
        <v>4.0279999999999996</v>
      </c>
      <c r="N40" s="137">
        <v>0</v>
      </c>
      <c r="O40" s="131">
        <v>188.51599999999999</v>
      </c>
      <c r="P40" s="132">
        <f t="shared" si="0"/>
        <v>6.8545429942242582E-4</v>
      </c>
      <c r="Q40" s="132">
        <v>6.4487553103590768E-5</v>
      </c>
    </row>
    <row r="41" spans="1:17">
      <c r="A41" t="s">
        <v>1213</v>
      </c>
      <c r="B41">
        <v>143</v>
      </c>
      <c r="C41" t="s">
        <v>1209</v>
      </c>
      <c r="D41" t="s">
        <v>1210</v>
      </c>
      <c r="E41" t="s">
        <v>315</v>
      </c>
      <c r="F41" t="s">
        <v>936</v>
      </c>
      <c r="G41" t="s">
        <v>204</v>
      </c>
      <c r="H41" t="s">
        <v>339</v>
      </c>
      <c r="I41" t="s">
        <v>1211</v>
      </c>
      <c r="J41" t="s">
        <v>413</v>
      </c>
      <c r="K41" t="s">
        <v>1225</v>
      </c>
      <c r="L41" s="131">
        <v>3823.384</v>
      </c>
      <c r="M41" s="131">
        <v>2.3E-2</v>
      </c>
      <c r="N41" s="137">
        <v>0</v>
      </c>
      <c r="O41" s="131">
        <v>89.027000000000001</v>
      </c>
      <c r="P41" s="132">
        <f t="shared" si="0"/>
        <v>3.2370695280337113E-4</v>
      </c>
      <c r="Q41" s="132">
        <v>3.0454356076690442E-5</v>
      </c>
    </row>
    <row r="42" spans="1:17">
      <c r="A42" t="s">
        <v>1213</v>
      </c>
      <c r="B42">
        <v>143</v>
      </c>
      <c r="C42" t="s">
        <v>1209</v>
      </c>
      <c r="D42" t="s">
        <v>1210</v>
      </c>
      <c r="E42" t="s">
        <v>315</v>
      </c>
      <c r="F42" t="s">
        <v>935</v>
      </c>
      <c r="G42" t="s">
        <v>205</v>
      </c>
      <c r="H42" t="s">
        <v>339</v>
      </c>
      <c r="I42" t="s">
        <v>1211</v>
      </c>
      <c r="J42" t="s">
        <v>413</v>
      </c>
      <c r="K42" t="s">
        <v>1215</v>
      </c>
      <c r="L42" s="131">
        <v>10664.411</v>
      </c>
      <c r="M42" s="131">
        <v>3.6469999999999998</v>
      </c>
      <c r="N42" s="136">
        <v>3.5000000000000003E-2</v>
      </c>
      <c r="O42" s="131">
        <v>38893.105000000003</v>
      </c>
      <c r="P42" s="132">
        <f t="shared" si="0"/>
        <v>0.14141741836309837</v>
      </c>
      <c r="Q42" s="132">
        <v>1.3304553322004666E-2</v>
      </c>
    </row>
    <row r="43" spans="1:17">
      <c r="A43" t="s">
        <v>1213</v>
      </c>
      <c r="B43">
        <v>143</v>
      </c>
      <c r="C43" t="s">
        <v>1209</v>
      </c>
      <c r="D43" t="s">
        <v>1210</v>
      </c>
      <c r="E43" t="s">
        <v>315</v>
      </c>
      <c r="F43" t="s">
        <v>935</v>
      </c>
      <c r="G43" t="s">
        <v>205</v>
      </c>
      <c r="H43" t="s">
        <v>339</v>
      </c>
      <c r="I43" t="s">
        <v>1211</v>
      </c>
      <c r="J43" t="s">
        <v>413</v>
      </c>
      <c r="K43" t="s">
        <v>1225</v>
      </c>
      <c r="L43" s="131">
        <v>338991.19799999997</v>
      </c>
      <c r="M43" s="131">
        <v>2.3E-2</v>
      </c>
      <c r="N43" s="137">
        <v>-5.7000000000000002E-3</v>
      </c>
      <c r="O43" s="131">
        <v>7893.41</v>
      </c>
      <c r="P43" s="132">
        <f t="shared" si="0"/>
        <v>2.8700862640857912E-2</v>
      </c>
      <c r="Q43" s="132">
        <v>2.7001776854135161E-3</v>
      </c>
    </row>
    <row r="44" spans="1:17">
      <c r="A44" t="s">
        <v>1213</v>
      </c>
      <c r="B44">
        <v>143</v>
      </c>
      <c r="C44" t="s">
        <v>1209</v>
      </c>
      <c r="D44" t="s">
        <v>1210</v>
      </c>
      <c r="E44" t="s">
        <v>315</v>
      </c>
      <c r="F44" t="s">
        <v>935</v>
      </c>
      <c r="G44" t="s">
        <v>205</v>
      </c>
      <c r="H44" t="s">
        <v>339</v>
      </c>
      <c r="I44" t="s">
        <v>1211</v>
      </c>
      <c r="J44" t="s">
        <v>413</v>
      </c>
      <c r="K44" t="s">
        <v>1216</v>
      </c>
      <c r="L44" s="131">
        <v>1.3129999999999999</v>
      </c>
      <c r="M44" s="131">
        <v>3.7959999999999998</v>
      </c>
      <c r="N44" s="136">
        <v>1.9900000000000001E-2</v>
      </c>
      <c r="O44" s="131">
        <v>4.9859999999999998</v>
      </c>
      <c r="P44" s="132">
        <f t="shared" si="0"/>
        <v>1.8129363751194674E-5</v>
      </c>
      <c r="Q44" s="132">
        <v>1.7056108753342078E-6</v>
      </c>
    </row>
    <row r="45" spans="1:17">
      <c r="A45" t="s">
        <v>1213</v>
      </c>
      <c r="B45">
        <v>14318</v>
      </c>
      <c r="C45" t="s">
        <v>1209</v>
      </c>
      <c r="D45" t="s">
        <v>1210</v>
      </c>
      <c r="E45" t="s">
        <v>315</v>
      </c>
      <c r="F45" t="s">
        <v>934</v>
      </c>
      <c r="G45" t="s">
        <v>204</v>
      </c>
      <c r="H45" t="s">
        <v>339</v>
      </c>
      <c r="I45" t="s">
        <v>1211</v>
      </c>
      <c r="J45" t="s">
        <v>413</v>
      </c>
      <c r="K45" t="s">
        <v>1212</v>
      </c>
      <c r="L45" s="131">
        <f>566.654+0.00881000000026688</f>
        <v>566.66281000000026</v>
      </c>
      <c r="M45" s="131">
        <v>1</v>
      </c>
      <c r="N45" s="135">
        <v>0.04</v>
      </c>
      <c r="O45" s="131">
        <f>566.654+0.00881000000026688</f>
        <v>566.66281000000026</v>
      </c>
      <c r="P45" s="132">
        <f t="shared" si="0"/>
        <v>0.99874685791365658</v>
      </c>
      <c r="Q45" s="132">
        <v>0.12746089588801679</v>
      </c>
    </row>
    <row r="46" spans="1:17">
      <c r="A46" t="s">
        <v>1213</v>
      </c>
      <c r="B46">
        <v>14318</v>
      </c>
      <c r="C46" t="s">
        <v>1209</v>
      </c>
      <c r="D46" t="s">
        <v>1210</v>
      </c>
      <c r="E46" t="s">
        <v>315</v>
      </c>
      <c r="F46" t="s">
        <v>936</v>
      </c>
      <c r="G46" t="s">
        <v>204</v>
      </c>
      <c r="H46" t="s">
        <v>339</v>
      </c>
      <c r="I46" t="s">
        <v>1211</v>
      </c>
      <c r="J46" t="s">
        <v>413</v>
      </c>
      <c r="K46" t="s">
        <v>1215</v>
      </c>
      <c r="L46" s="131">
        <v>0.19500000000000001</v>
      </c>
      <c r="M46" s="131">
        <v>3.6469999999999998</v>
      </c>
      <c r="N46" s="136">
        <v>3.7699999999999997E-2</v>
      </c>
      <c r="O46" s="131">
        <v>0.71099999999999997</v>
      </c>
      <c r="P46" s="132">
        <f t="shared" si="0"/>
        <v>1.2531420863433926E-3</v>
      </c>
      <c r="Q46" s="132">
        <v>1.5992702428518273E-4</v>
      </c>
    </row>
    <row r="47" spans="1:17">
      <c r="A47" t="s">
        <v>1213</v>
      </c>
      <c r="B47">
        <v>14406</v>
      </c>
      <c r="C47" t="s">
        <v>1209</v>
      </c>
      <c r="D47" t="s">
        <v>1210</v>
      </c>
      <c r="E47" t="s">
        <v>315</v>
      </c>
      <c r="F47" t="s">
        <v>934</v>
      </c>
      <c r="G47" t="s">
        <v>204</v>
      </c>
      <c r="H47" t="s">
        <v>339</v>
      </c>
      <c r="I47" t="s">
        <v>1211</v>
      </c>
      <c r="J47" t="s">
        <v>413</v>
      </c>
      <c r="K47" t="s">
        <v>1212</v>
      </c>
      <c r="L47" s="131">
        <f>2370.946+146.40756</f>
        <v>2517.35356</v>
      </c>
      <c r="M47" s="131">
        <v>1</v>
      </c>
      <c r="N47" s="135">
        <v>0.04</v>
      </c>
      <c r="O47" s="131">
        <f>2370.946+146.40756</f>
        <v>2517.35356</v>
      </c>
      <c r="P47" s="132">
        <f t="shared" si="0"/>
        <v>0.98962046902790113</v>
      </c>
      <c r="Q47" s="132">
        <v>9.7967122336064444E-2</v>
      </c>
    </row>
    <row r="48" spans="1:17">
      <c r="A48" t="s">
        <v>1213</v>
      </c>
      <c r="B48">
        <v>14406</v>
      </c>
      <c r="C48" t="s">
        <v>1209</v>
      </c>
      <c r="D48" t="s">
        <v>1210</v>
      </c>
      <c r="E48" t="s">
        <v>315</v>
      </c>
      <c r="F48" t="s">
        <v>936</v>
      </c>
      <c r="G48" t="s">
        <v>204</v>
      </c>
      <c r="H48" t="s">
        <v>339</v>
      </c>
      <c r="I48" t="s">
        <v>1211</v>
      </c>
      <c r="J48" t="s">
        <v>413</v>
      </c>
      <c r="K48" t="s">
        <v>1215</v>
      </c>
      <c r="L48" s="131">
        <v>7.24</v>
      </c>
      <c r="M48" s="131">
        <v>3.6469999999999998</v>
      </c>
      <c r="N48" s="136">
        <v>3.7699999999999997E-2</v>
      </c>
      <c r="O48" s="131">
        <v>26.402999999999999</v>
      </c>
      <c r="P48" s="132">
        <f t="shared" si="0"/>
        <v>1.0379530972098996E-2</v>
      </c>
      <c r="Q48" s="132">
        <v>1.0275179347628506E-3</v>
      </c>
    </row>
    <row r="49" spans="1:17">
      <c r="A49" t="s">
        <v>1213</v>
      </c>
      <c r="B49">
        <v>14425</v>
      </c>
      <c r="C49" t="s">
        <v>1209</v>
      </c>
      <c r="D49" t="s">
        <v>1210</v>
      </c>
      <c r="E49" t="s">
        <v>315</v>
      </c>
      <c r="F49" t="s">
        <v>934</v>
      </c>
      <c r="G49" t="s">
        <v>204</v>
      </c>
      <c r="H49" t="s">
        <v>339</v>
      </c>
      <c r="I49" t="s">
        <v>1211</v>
      </c>
      <c r="J49" t="s">
        <v>413</v>
      </c>
      <c r="K49" t="s">
        <v>1212</v>
      </c>
      <c r="L49" s="131">
        <f>15035.827+1656.26468000008</f>
        <v>16692.091680000078</v>
      </c>
      <c r="M49" s="131">
        <v>1</v>
      </c>
      <c r="N49" s="135">
        <v>0.04</v>
      </c>
      <c r="O49" s="131">
        <f>15035.827+1656.26468000008</f>
        <v>16692.091680000078</v>
      </c>
      <c r="P49" s="132">
        <f t="shared" si="0"/>
        <v>0.87489894375181732</v>
      </c>
      <c r="Q49" s="132">
        <v>4.1092505803048185E-2</v>
      </c>
    </row>
    <row r="50" spans="1:17">
      <c r="A50" t="s">
        <v>1213</v>
      </c>
      <c r="B50">
        <v>14425</v>
      </c>
      <c r="C50" t="s">
        <v>1209</v>
      </c>
      <c r="D50" t="s">
        <v>1210</v>
      </c>
      <c r="E50" t="s">
        <v>315</v>
      </c>
      <c r="F50" t="s">
        <v>936</v>
      </c>
      <c r="G50" t="s">
        <v>204</v>
      </c>
      <c r="H50" t="s">
        <v>339</v>
      </c>
      <c r="I50" t="s">
        <v>1211</v>
      </c>
      <c r="J50" t="s">
        <v>413</v>
      </c>
      <c r="K50" t="s">
        <v>1215</v>
      </c>
      <c r="L50" s="131">
        <v>182.25</v>
      </c>
      <c r="M50" s="131">
        <v>3.6469999999999998</v>
      </c>
      <c r="N50" s="136">
        <v>3.7699999999999997E-2</v>
      </c>
      <c r="O50" s="131">
        <v>664.66600000000005</v>
      </c>
      <c r="P50" s="132">
        <f t="shared" si="0"/>
        <v>3.4837789804647343E-2</v>
      </c>
      <c r="Q50" s="132">
        <v>1.6362713544650685E-3</v>
      </c>
    </row>
    <row r="51" spans="1:17">
      <c r="A51" t="s">
        <v>1213</v>
      </c>
      <c r="B51">
        <v>14425</v>
      </c>
      <c r="C51" t="s">
        <v>1209</v>
      </c>
      <c r="D51" t="s">
        <v>1210</v>
      </c>
      <c r="E51" t="s">
        <v>315</v>
      </c>
      <c r="F51" t="s">
        <v>936</v>
      </c>
      <c r="G51" t="s">
        <v>204</v>
      </c>
      <c r="H51" t="s">
        <v>339</v>
      </c>
      <c r="I51" t="s">
        <v>1211</v>
      </c>
      <c r="J51" t="s">
        <v>413</v>
      </c>
      <c r="K51" t="s">
        <v>1216</v>
      </c>
      <c r="L51" s="131">
        <v>69.075999999999993</v>
      </c>
      <c r="M51" s="131">
        <v>3.7959999999999998</v>
      </c>
      <c r="N51" s="136">
        <v>2.3199999999999998E-2</v>
      </c>
      <c r="O51" s="131">
        <v>262.24</v>
      </c>
      <c r="P51" s="132">
        <f t="shared" si="0"/>
        <v>1.3745041868202553E-2</v>
      </c>
      <c r="Q51" s="132">
        <v>6.455810888399881E-4</v>
      </c>
    </row>
    <row r="52" spans="1:17">
      <c r="A52" t="s">
        <v>1213</v>
      </c>
      <c r="B52">
        <v>14425</v>
      </c>
      <c r="C52" t="s">
        <v>1209</v>
      </c>
      <c r="D52" t="s">
        <v>1210</v>
      </c>
      <c r="E52" t="s">
        <v>315</v>
      </c>
      <c r="F52" t="s">
        <v>936</v>
      </c>
      <c r="G52" t="s">
        <v>204</v>
      </c>
      <c r="H52" t="s">
        <v>339</v>
      </c>
      <c r="I52" t="s">
        <v>1211</v>
      </c>
      <c r="J52" t="s">
        <v>413</v>
      </c>
      <c r="K52" t="s">
        <v>1231</v>
      </c>
      <c r="L52" s="131">
        <v>6.0229999999999997</v>
      </c>
      <c r="M52" s="131">
        <v>4.5739999999999998</v>
      </c>
      <c r="N52" s="137">
        <v>0</v>
      </c>
      <c r="O52" s="131">
        <v>27.550999999999998</v>
      </c>
      <c r="P52" s="132">
        <f t="shared" si="0"/>
        <v>1.4440575370303864E-3</v>
      </c>
      <c r="Q52" s="132">
        <v>6.7824910687273158E-5</v>
      </c>
    </row>
    <row r="53" spans="1:17">
      <c r="A53" t="s">
        <v>1213</v>
      </c>
      <c r="B53">
        <v>14425</v>
      </c>
      <c r="C53" t="s">
        <v>1209</v>
      </c>
      <c r="D53" t="s">
        <v>1210</v>
      </c>
      <c r="E53" t="s">
        <v>315</v>
      </c>
      <c r="F53" t="s">
        <v>935</v>
      </c>
      <c r="G53" t="s">
        <v>205</v>
      </c>
      <c r="H53" t="s">
        <v>339</v>
      </c>
      <c r="I53" t="s">
        <v>1211</v>
      </c>
      <c r="J53" t="s">
        <v>413</v>
      </c>
      <c r="K53" t="s">
        <v>1215</v>
      </c>
      <c r="L53" s="131">
        <v>392.74200000000002</v>
      </c>
      <c r="M53" s="131">
        <v>3.6469999999999998</v>
      </c>
      <c r="N53" s="136">
        <v>3.5000000000000003E-2</v>
      </c>
      <c r="O53" s="131">
        <v>1432.3309999999999</v>
      </c>
      <c r="P53" s="132">
        <f t="shared" si="0"/>
        <v>7.5074167038302428E-2</v>
      </c>
      <c r="Q53" s="132">
        <v>3.5261051195823252E-3</v>
      </c>
    </row>
    <row r="54" spans="1:17">
      <c r="A54" t="s">
        <v>1213</v>
      </c>
      <c r="B54">
        <v>15108</v>
      </c>
      <c r="C54" t="s">
        <v>1233</v>
      </c>
      <c r="D54" t="s">
        <v>1234</v>
      </c>
      <c r="E54" t="s">
        <v>315</v>
      </c>
      <c r="F54" t="s">
        <v>938</v>
      </c>
      <c r="G54" t="s">
        <v>204</v>
      </c>
      <c r="H54" t="s">
        <v>339</v>
      </c>
      <c r="I54" t="s">
        <v>1211</v>
      </c>
      <c r="J54" t="s">
        <v>413</v>
      </c>
      <c r="K54" t="s">
        <v>1212</v>
      </c>
      <c r="L54" s="131">
        <v>93320.544999999998</v>
      </c>
      <c r="M54" s="131">
        <v>1</v>
      </c>
      <c r="N54" s="138">
        <v>4.3499999999999997E-2</v>
      </c>
      <c r="O54" s="131">
        <v>93320.544999999998</v>
      </c>
      <c r="P54" s="132">
        <f t="shared" si="0"/>
        <v>0.29969763738149319</v>
      </c>
      <c r="Q54" s="132">
        <v>0.14116639980631587</v>
      </c>
    </row>
    <row r="55" spans="1:17">
      <c r="A55" t="s">
        <v>1213</v>
      </c>
      <c r="B55">
        <v>15108</v>
      </c>
      <c r="C55" t="s">
        <v>1209</v>
      </c>
      <c r="D55" t="s">
        <v>1210</v>
      </c>
      <c r="E55" t="s">
        <v>315</v>
      </c>
      <c r="F55" t="s">
        <v>934</v>
      </c>
      <c r="G55" t="s">
        <v>204</v>
      </c>
      <c r="H55" t="s">
        <v>339</v>
      </c>
      <c r="I55" t="s">
        <v>1211</v>
      </c>
      <c r="J55" t="s">
        <v>413</v>
      </c>
      <c r="K55" t="s">
        <v>1212</v>
      </c>
      <c r="L55" s="131">
        <f>75403.456-616.624090000055</f>
        <v>74786.83190999995</v>
      </c>
      <c r="M55" s="131">
        <v>1</v>
      </c>
      <c r="N55" s="135">
        <v>0.04</v>
      </c>
      <c r="O55" s="131">
        <f>75403.456-616.624090000055</f>
        <v>74786.83190999995</v>
      </c>
      <c r="P55" s="132">
        <f t="shared" si="0"/>
        <v>0.24017687456362205</v>
      </c>
      <c r="Q55" s="132">
        <v>0.11313037031293371</v>
      </c>
    </row>
    <row r="56" spans="1:17">
      <c r="A56" t="s">
        <v>1213</v>
      </c>
      <c r="B56">
        <v>15108</v>
      </c>
      <c r="C56" t="s">
        <v>1233</v>
      </c>
      <c r="D56" t="s">
        <v>1234</v>
      </c>
      <c r="E56" t="s">
        <v>315</v>
      </c>
      <c r="F56" t="s">
        <v>938</v>
      </c>
      <c r="G56" t="s">
        <v>204</v>
      </c>
      <c r="H56" t="s">
        <v>339</v>
      </c>
      <c r="I56" t="s">
        <v>1235</v>
      </c>
      <c r="J56" t="s">
        <v>415</v>
      </c>
      <c r="K56" t="s">
        <v>1212</v>
      </c>
      <c r="L56" s="131">
        <v>73181.508000000002</v>
      </c>
      <c r="M56" s="131">
        <v>1</v>
      </c>
      <c r="N56" s="138">
        <v>4.5499999999999999E-2</v>
      </c>
      <c r="O56" s="131">
        <v>73181.508000000002</v>
      </c>
      <c r="P56" s="132">
        <f t="shared" si="0"/>
        <v>0.23502139906721337</v>
      </c>
      <c r="Q56" s="132">
        <v>0.11070198975752986</v>
      </c>
    </row>
    <row r="57" spans="1:17">
      <c r="A57" t="s">
        <v>1213</v>
      </c>
      <c r="B57">
        <v>15108</v>
      </c>
      <c r="C57" t="s">
        <v>1233</v>
      </c>
      <c r="D57" t="s">
        <v>1234</v>
      </c>
      <c r="E57" t="s">
        <v>315</v>
      </c>
      <c r="F57" t="s">
        <v>938</v>
      </c>
      <c r="G57" t="s">
        <v>204</v>
      </c>
      <c r="H57" t="s">
        <v>339</v>
      </c>
      <c r="I57" t="s">
        <v>1211</v>
      </c>
      <c r="J57" t="s">
        <v>413</v>
      </c>
      <c r="K57" t="s">
        <v>1212</v>
      </c>
      <c r="L57" s="131">
        <v>15626.557000000001</v>
      </c>
      <c r="M57" s="131">
        <v>1</v>
      </c>
      <c r="N57" s="138">
        <v>4.5499999999999999E-2</v>
      </c>
      <c r="O57" s="131">
        <v>15626.557000000001</v>
      </c>
      <c r="P57" s="132">
        <f t="shared" si="0"/>
        <v>5.0184471311298426E-2</v>
      </c>
      <c r="Q57" s="132">
        <v>2.3638361660427338E-2</v>
      </c>
    </row>
    <row r="58" spans="1:17">
      <c r="A58" t="s">
        <v>1213</v>
      </c>
      <c r="B58">
        <v>15108</v>
      </c>
      <c r="C58" t="s">
        <v>1209</v>
      </c>
      <c r="D58" t="s">
        <v>1210</v>
      </c>
      <c r="E58" t="s">
        <v>315</v>
      </c>
      <c r="F58" t="s">
        <v>936</v>
      </c>
      <c r="G58" t="s">
        <v>204</v>
      </c>
      <c r="H58" t="s">
        <v>339</v>
      </c>
      <c r="I58" t="s">
        <v>1211</v>
      </c>
      <c r="J58" t="s">
        <v>413</v>
      </c>
      <c r="K58" t="s">
        <v>1215</v>
      </c>
      <c r="L58" s="131">
        <v>1310.3130000000001</v>
      </c>
      <c r="M58" s="131">
        <v>3.6469999999999998</v>
      </c>
      <c r="N58" s="136">
        <v>3.7699999999999997E-2</v>
      </c>
      <c r="O58" s="131">
        <v>4778.7120000000004</v>
      </c>
      <c r="P58" s="132">
        <f t="shared" si="0"/>
        <v>1.5346767382537149E-2</v>
      </c>
      <c r="Q58" s="132">
        <v>7.2287787083888059E-3</v>
      </c>
    </row>
    <row r="59" spans="1:17">
      <c r="A59" t="s">
        <v>1213</v>
      </c>
      <c r="B59">
        <v>15108</v>
      </c>
      <c r="C59" t="s">
        <v>1233</v>
      </c>
      <c r="D59" t="s">
        <v>1234</v>
      </c>
      <c r="E59" t="s">
        <v>315</v>
      </c>
      <c r="F59" t="s">
        <v>934</v>
      </c>
      <c r="G59" t="s">
        <v>204</v>
      </c>
      <c r="H59" t="s">
        <v>339</v>
      </c>
      <c r="I59" t="s">
        <v>1211</v>
      </c>
      <c r="J59" t="s">
        <v>413</v>
      </c>
      <c r="K59" t="s">
        <v>1212</v>
      </c>
      <c r="L59" s="131">
        <v>484.25400000000002</v>
      </c>
      <c r="M59" s="131">
        <v>1</v>
      </c>
      <c r="N59" s="137">
        <v>0</v>
      </c>
      <c r="O59" s="131">
        <v>484.25400000000002</v>
      </c>
      <c r="P59" s="132">
        <f t="shared" si="0"/>
        <v>1.5551750120248182E-3</v>
      </c>
      <c r="Q59" s="132">
        <v>7.3253316053616807E-4</v>
      </c>
    </row>
    <row r="60" spans="1:17">
      <c r="A60" t="s">
        <v>1213</v>
      </c>
      <c r="B60">
        <v>15108</v>
      </c>
      <c r="C60" t="s">
        <v>1209</v>
      </c>
      <c r="D60" t="s">
        <v>1210</v>
      </c>
      <c r="E60" t="s">
        <v>315</v>
      </c>
      <c r="F60" t="s">
        <v>936</v>
      </c>
      <c r="G60" t="s">
        <v>204</v>
      </c>
      <c r="H60" t="s">
        <v>339</v>
      </c>
      <c r="I60" t="s">
        <v>1211</v>
      </c>
      <c r="J60" t="s">
        <v>413</v>
      </c>
      <c r="K60" t="s">
        <v>1216</v>
      </c>
      <c r="L60" s="131">
        <v>9.4E-2</v>
      </c>
      <c r="M60" s="131">
        <v>3.7959999999999998</v>
      </c>
      <c r="N60" s="136">
        <v>2.3199999999999998E-2</v>
      </c>
      <c r="O60" s="131">
        <v>0.35699999999999998</v>
      </c>
      <c r="P60" s="132">
        <f t="shared" si="0"/>
        <v>1.146500554033338E-6</v>
      </c>
      <c r="Q60" s="132">
        <v>5.4003547376255428E-7</v>
      </c>
    </row>
    <row r="61" spans="1:17">
      <c r="A61" t="s">
        <v>1213</v>
      </c>
      <c r="B61">
        <v>15108</v>
      </c>
      <c r="C61" t="s">
        <v>1209</v>
      </c>
      <c r="D61" t="s">
        <v>1210</v>
      </c>
      <c r="E61" t="s">
        <v>315</v>
      </c>
      <c r="F61" t="s">
        <v>935</v>
      </c>
      <c r="G61" t="s">
        <v>205</v>
      </c>
      <c r="H61" t="s">
        <v>339</v>
      </c>
      <c r="I61" t="s">
        <v>1211</v>
      </c>
      <c r="J61" t="s">
        <v>413</v>
      </c>
      <c r="K61" t="s">
        <v>1215</v>
      </c>
      <c r="L61" s="131">
        <v>13491.513999999999</v>
      </c>
      <c r="M61" s="131">
        <v>3.6469999999999998</v>
      </c>
      <c r="N61" s="136">
        <v>3.5000000000000003E-2</v>
      </c>
      <c r="O61" s="131">
        <v>49203.553</v>
      </c>
      <c r="P61" s="132">
        <f t="shared" si="0"/>
        <v>0.15801652878125691</v>
      </c>
      <c r="Q61" s="132">
        <v>7.443043152704748E-2</v>
      </c>
    </row>
    <row r="62" spans="1:17">
      <c r="A62" t="s">
        <v>1213</v>
      </c>
      <c r="B62">
        <v>15373</v>
      </c>
      <c r="C62" t="s">
        <v>1209</v>
      </c>
      <c r="D62" t="s">
        <v>1210</v>
      </c>
      <c r="E62" t="s">
        <v>315</v>
      </c>
      <c r="F62" t="s">
        <v>934</v>
      </c>
      <c r="G62" t="s">
        <v>204</v>
      </c>
      <c r="H62" t="s">
        <v>339</v>
      </c>
      <c r="I62" t="s">
        <v>1211</v>
      </c>
      <c r="J62" t="s">
        <v>413</v>
      </c>
      <c r="K62" t="s">
        <v>1212</v>
      </c>
      <c r="L62" s="131">
        <f>1956.44+0.307120000004943</f>
        <v>1956.747120000005</v>
      </c>
      <c r="M62" s="131">
        <v>1</v>
      </c>
      <c r="N62" s="135">
        <v>0.04</v>
      </c>
      <c r="O62" s="131">
        <f>1956.44+0.307120000004943</f>
        <v>1956.747120000005</v>
      </c>
      <c r="P62" s="132">
        <f t="shared" si="0"/>
        <v>0.9940405738418876</v>
      </c>
      <c r="Q62" s="132">
        <v>5.9030248817296113E-2</v>
      </c>
    </row>
    <row r="63" spans="1:17">
      <c r="A63" t="s">
        <v>1213</v>
      </c>
      <c r="B63">
        <v>15373</v>
      </c>
      <c r="C63" t="s">
        <v>1209</v>
      </c>
      <c r="D63" t="s">
        <v>1210</v>
      </c>
      <c r="E63" t="s">
        <v>315</v>
      </c>
      <c r="F63" t="s">
        <v>936</v>
      </c>
      <c r="G63" t="s">
        <v>204</v>
      </c>
      <c r="H63" t="s">
        <v>339</v>
      </c>
      <c r="I63" t="s">
        <v>1211</v>
      </c>
      <c r="J63" t="s">
        <v>413</v>
      </c>
      <c r="K63" t="s">
        <v>1215</v>
      </c>
      <c r="L63" s="131">
        <v>3.2170000000000001</v>
      </c>
      <c r="M63" s="131">
        <v>3.6469999999999998</v>
      </c>
      <c r="N63" s="136">
        <v>3.7699999999999997E-2</v>
      </c>
      <c r="O63" s="131">
        <v>11.731</v>
      </c>
      <c r="P63" s="132">
        <f t="shared" si="0"/>
        <v>5.9594261581124254E-3</v>
      </c>
      <c r="Q63" s="132">
        <v>3.5389542256012053E-4</v>
      </c>
    </row>
    <row r="64" spans="1:17">
      <c r="A64" t="s">
        <v>1213</v>
      </c>
      <c r="B64">
        <v>35011</v>
      </c>
      <c r="C64" t="s">
        <v>1209</v>
      </c>
      <c r="D64" t="s">
        <v>1210</v>
      </c>
      <c r="E64" t="s">
        <v>315</v>
      </c>
      <c r="F64" t="s">
        <v>934</v>
      </c>
      <c r="G64" t="s">
        <v>204</v>
      </c>
      <c r="H64" t="s">
        <v>339</v>
      </c>
      <c r="I64" t="s">
        <v>1211</v>
      </c>
      <c r="J64" t="s">
        <v>413</v>
      </c>
      <c r="K64" t="s">
        <v>1212</v>
      </c>
      <c r="L64" s="131">
        <v>1484.8689999999999</v>
      </c>
      <c r="M64" s="131">
        <v>1</v>
      </c>
      <c r="N64" s="135">
        <v>0.04</v>
      </c>
      <c r="O64" s="131">
        <v>1484.8689999999999</v>
      </c>
      <c r="P64" s="132">
        <f t="shared" si="0"/>
        <v>0.28942676554695068</v>
      </c>
      <c r="Q64" s="132">
        <v>2.20521244719728E-2</v>
      </c>
    </row>
    <row r="65" spans="1:17">
      <c r="A65" t="s">
        <v>1213</v>
      </c>
      <c r="B65">
        <v>35011</v>
      </c>
      <c r="C65" t="s">
        <v>1209</v>
      </c>
      <c r="D65" t="s">
        <v>1210</v>
      </c>
      <c r="E65" t="s">
        <v>315</v>
      </c>
      <c r="F65" t="s">
        <v>936</v>
      </c>
      <c r="G65" t="s">
        <v>204</v>
      </c>
      <c r="H65" t="s">
        <v>339</v>
      </c>
      <c r="I65" t="s">
        <v>1211</v>
      </c>
      <c r="J65" t="s">
        <v>413</v>
      </c>
      <c r="K65" t="s">
        <v>1215</v>
      </c>
      <c r="L65" s="131">
        <v>356.75900000000001</v>
      </c>
      <c r="M65" s="131">
        <v>3.6469999999999998</v>
      </c>
      <c r="N65" s="136">
        <v>3.7699999999999997E-2</v>
      </c>
      <c r="O65" s="131">
        <v>1301.0989999999999</v>
      </c>
      <c r="P65" s="132">
        <f t="shared" si="0"/>
        <v>0.25360679980952666</v>
      </c>
      <c r="Q65" s="132">
        <v>1.9322914747603552E-2</v>
      </c>
    </row>
    <row r="66" spans="1:17">
      <c r="A66" t="s">
        <v>1213</v>
      </c>
      <c r="B66">
        <v>35011</v>
      </c>
      <c r="C66" t="s">
        <v>1209</v>
      </c>
      <c r="D66" t="s">
        <v>1210</v>
      </c>
      <c r="E66" t="s">
        <v>315</v>
      </c>
      <c r="F66" t="s">
        <v>936</v>
      </c>
      <c r="G66" t="s">
        <v>204</v>
      </c>
      <c r="H66" t="s">
        <v>339</v>
      </c>
      <c r="I66" t="s">
        <v>1211</v>
      </c>
      <c r="J66" t="s">
        <v>413</v>
      </c>
      <c r="K66" t="s">
        <v>1231</v>
      </c>
      <c r="L66" s="131">
        <v>29.193999999999999</v>
      </c>
      <c r="M66" s="131">
        <v>4.5739999999999998</v>
      </c>
      <c r="N66" s="137">
        <v>0</v>
      </c>
      <c r="O66" s="131">
        <v>133.54300000000001</v>
      </c>
      <c r="P66" s="132">
        <f t="shared" si="0"/>
        <v>2.6029850816089797E-2</v>
      </c>
      <c r="Q66" s="132">
        <v>1.9832772172903223E-3</v>
      </c>
    </row>
    <row r="67" spans="1:17">
      <c r="A67" t="s">
        <v>1213</v>
      </c>
      <c r="B67">
        <v>35011</v>
      </c>
      <c r="C67" t="s">
        <v>1209</v>
      </c>
      <c r="D67" t="s">
        <v>1210</v>
      </c>
      <c r="E67" t="s">
        <v>315</v>
      </c>
      <c r="F67" t="s">
        <v>936</v>
      </c>
      <c r="G67" t="s">
        <v>204</v>
      </c>
      <c r="H67" t="s">
        <v>339</v>
      </c>
      <c r="I67" t="s">
        <v>1211</v>
      </c>
      <c r="J67" t="s">
        <v>413</v>
      </c>
      <c r="K67" t="s">
        <v>1216</v>
      </c>
      <c r="L67" s="131">
        <v>31.335999999999999</v>
      </c>
      <c r="M67" s="131">
        <v>3.7959999999999998</v>
      </c>
      <c r="N67" s="136">
        <v>2.3199999999999998E-2</v>
      </c>
      <c r="O67" s="131">
        <v>118.96599999999999</v>
      </c>
      <c r="P67" s="132">
        <f t="shared" ref="P67:P130" si="1">O67/SUMIF(B:B,B67,O:O)</f>
        <v>2.3188540261840297E-2</v>
      </c>
      <c r="Q67" s="132">
        <v>1.7667909020477335E-3</v>
      </c>
    </row>
    <row r="68" spans="1:17">
      <c r="A68" t="s">
        <v>1213</v>
      </c>
      <c r="B68">
        <v>35011</v>
      </c>
      <c r="C68" t="s">
        <v>1233</v>
      </c>
      <c r="D68" t="s">
        <v>1234</v>
      </c>
      <c r="E68" t="s">
        <v>315</v>
      </c>
      <c r="F68" t="s">
        <v>934</v>
      </c>
      <c r="G68" t="s">
        <v>204</v>
      </c>
      <c r="H68" t="s">
        <v>339</v>
      </c>
      <c r="I68" t="s">
        <v>1211</v>
      </c>
      <c r="J68" t="s">
        <v>413</v>
      </c>
      <c r="K68" t="s">
        <v>1212</v>
      </c>
      <c r="L68" s="131">
        <v>19.428999999999998</v>
      </c>
      <c r="M68" s="131">
        <v>1</v>
      </c>
      <c r="N68" s="137">
        <v>0</v>
      </c>
      <c r="O68" s="131">
        <v>19.428999999999998</v>
      </c>
      <c r="P68" s="132">
        <f t="shared" si="1"/>
        <v>3.787049650717811E-3</v>
      </c>
      <c r="Q68" s="132">
        <v>2.8854446174440943E-4</v>
      </c>
    </row>
    <row r="69" spans="1:17">
      <c r="A69" t="s">
        <v>1213</v>
      </c>
      <c r="B69">
        <v>35011</v>
      </c>
      <c r="C69" t="s">
        <v>1233</v>
      </c>
      <c r="D69" t="s">
        <v>1234</v>
      </c>
      <c r="E69" t="s">
        <v>315</v>
      </c>
      <c r="F69" t="s">
        <v>936</v>
      </c>
      <c r="G69" t="s">
        <v>204</v>
      </c>
      <c r="H69" t="s">
        <v>339</v>
      </c>
      <c r="I69" t="s">
        <v>1211</v>
      </c>
      <c r="J69" t="s">
        <v>413</v>
      </c>
      <c r="K69" t="s">
        <v>1215</v>
      </c>
      <c r="L69" s="131">
        <v>0.26</v>
      </c>
      <c r="M69" s="131">
        <v>3.6469999999999998</v>
      </c>
      <c r="N69" s="137">
        <v>0</v>
      </c>
      <c r="O69" s="131">
        <v>0.94899999999999995</v>
      </c>
      <c r="P69" s="132">
        <f t="shared" si="1"/>
        <v>1.8497658749967589E-4</v>
      </c>
      <c r="Q69" s="132">
        <v>1.4093813073006565E-5</v>
      </c>
    </row>
    <row r="70" spans="1:17">
      <c r="A70" t="s">
        <v>1213</v>
      </c>
      <c r="B70">
        <v>35011</v>
      </c>
      <c r="C70" t="s">
        <v>1209</v>
      </c>
      <c r="D70" t="s">
        <v>1210</v>
      </c>
      <c r="E70" t="s">
        <v>315</v>
      </c>
      <c r="F70" t="s">
        <v>935</v>
      </c>
      <c r="G70" t="s">
        <v>205</v>
      </c>
      <c r="H70" t="s">
        <v>339</v>
      </c>
      <c r="I70" t="s">
        <v>1211</v>
      </c>
      <c r="J70" t="s">
        <v>413</v>
      </c>
      <c r="K70" t="s">
        <v>1215</v>
      </c>
      <c r="L70" s="131">
        <v>436.46899999999999</v>
      </c>
      <c r="M70" s="131">
        <v>3.6469999999999998</v>
      </c>
      <c r="N70" s="136">
        <v>3.5000000000000003E-2</v>
      </c>
      <c r="O70" s="131">
        <v>1591.8030000000001</v>
      </c>
      <c r="P70" s="132">
        <f t="shared" si="1"/>
        <v>0.31027005997022822</v>
      </c>
      <c r="Q70" s="132">
        <v>2.3640225427872575E-2</v>
      </c>
    </row>
    <row r="71" spans="1:17">
      <c r="A71" t="s">
        <v>1213</v>
      </c>
      <c r="B71">
        <v>35011</v>
      </c>
      <c r="C71" t="s">
        <v>1209</v>
      </c>
      <c r="D71" t="s">
        <v>1210</v>
      </c>
      <c r="E71" t="s">
        <v>315</v>
      </c>
      <c r="F71" t="s">
        <v>935</v>
      </c>
      <c r="G71" t="s">
        <v>205</v>
      </c>
      <c r="H71" t="s">
        <v>339</v>
      </c>
      <c r="I71" t="s">
        <v>1211</v>
      </c>
      <c r="J71" t="s">
        <v>413</v>
      </c>
      <c r="K71" t="s">
        <v>1216</v>
      </c>
      <c r="L71" s="131">
        <v>83.897999999999996</v>
      </c>
      <c r="M71" s="131">
        <v>3.7959999999999998</v>
      </c>
      <c r="N71" s="136">
        <v>1.9900000000000001E-2</v>
      </c>
      <c r="O71" s="131">
        <v>318.51100000000002</v>
      </c>
      <c r="P71" s="132">
        <f t="shared" si="1"/>
        <v>6.2083327567027682E-2</v>
      </c>
      <c r="Q71" s="132">
        <v>4.7302787099013643E-3</v>
      </c>
    </row>
    <row r="72" spans="1:17">
      <c r="A72" t="s">
        <v>1213</v>
      </c>
      <c r="B72">
        <v>35011</v>
      </c>
      <c r="C72" t="s">
        <v>1209</v>
      </c>
      <c r="D72" t="s">
        <v>1210</v>
      </c>
      <c r="E72" t="s">
        <v>315</v>
      </c>
      <c r="F72" t="s">
        <v>935</v>
      </c>
      <c r="G72" t="s">
        <v>205</v>
      </c>
      <c r="H72" t="s">
        <v>339</v>
      </c>
      <c r="I72" t="s">
        <v>1211</v>
      </c>
      <c r="J72" t="s">
        <v>413</v>
      </c>
      <c r="K72" t="s">
        <v>1231</v>
      </c>
      <c r="L72" s="131">
        <v>24.581</v>
      </c>
      <c r="M72" s="131">
        <v>4.5739999999999998</v>
      </c>
      <c r="N72" s="137">
        <v>3.9199999999999999E-2</v>
      </c>
      <c r="O72" s="131">
        <v>112.43899999999999</v>
      </c>
      <c r="P72" s="132">
        <f t="shared" si="1"/>
        <v>2.1916314564674452E-2</v>
      </c>
      <c r="Q72" s="132">
        <v>1.6698569527036726E-3</v>
      </c>
    </row>
    <row r="73" spans="1:17">
      <c r="A73" t="s">
        <v>1213</v>
      </c>
      <c r="B73">
        <v>35011</v>
      </c>
      <c r="C73" t="s">
        <v>1209</v>
      </c>
      <c r="D73" t="s">
        <v>1210</v>
      </c>
      <c r="E73" t="s">
        <v>315</v>
      </c>
      <c r="F73" t="s">
        <v>935</v>
      </c>
      <c r="G73" t="s">
        <v>205</v>
      </c>
      <c r="H73" t="s">
        <v>339</v>
      </c>
      <c r="I73" t="s">
        <v>1211</v>
      </c>
      <c r="J73" t="s">
        <v>413</v>
      </c>
      <c r="K73" t="s">
        <v>1224</v>
      </c>
      <c r="L73" s="131">
        <v>12.092000000000001</v>
      </c>
      <c r="M73" s="131">
        <v>4.0279999999999996</v>
      </c>
      <c r="N73" s="137">
        <v>-5.1999999999999998E-3</v>
      </c>
      <c r="O73" s="131">
        <v>48.703000000000003</v>
      </c>
      <c r="P73" s="132">
        <f t="shared" si="1"/>
        <v>9.4930608440429026E-3</v>
      </c>
      <c r="Q73" s="132">
        <v>7.2329923929888187E-4</v>
      </c>
    </row>
    <row r="74" spans="1:17">
      <c r="A74" t="s">
        <v>1213</v>
      </c>
      <c r="B74">
        <v>35011</v>
      </c>
      <c r="C74" t="s">
        <v>1209</v>
      </c>
      <c r="D74" t="s">
        <v>1210</v>
      </c>
      <c r="E74" t="s">
        <v>315</v>
      </c>
      <c r="F74" t="s">
        <v>935</v>
      </c>
      <c r="G74" t="s">
        <v>205</v>
      </c>
      <c r="H74" t="s">
        <v>339</v>
      </c>
      <c r="I74" t="s">
        <v>1211</v>
      </c>
      <c r="J74" t="s">
        <v>413</v>
      </c>
      <c r="K74" t="s">
        <v>1226</v>
      </c>
      <c r="L74" s="131">
        <v>0.14599999999999999</v>
      </c>
      <c r="M74" s="131">
        <v>0.47</v>
      </c>
      <c r="N74" s="137">
        <v>1.53971E-2</v>
      </c>
      <c r="O74" s="131">
        <v>6.8000000000000005E-2</v>
      </c>
      <c r="P74" s="132">
        <f t="shared" si="1"/>
        <v>1.3254381401452013E-5</v>
      </c>
      <c r="Q74" s="132">
        <v>1.009883339267067E-6</v>
      </c>
    </row>
    <row r="75" spans="1:17">
      <c r="A75" t="s">
        <v>1213</v>
      </c>
      <c r="B75">
        <v>35012</v>
      </c>
      <c r="C75" t="s">
        <v>1209</v>
      </c>
      <c r="D75" t="s">
        <v>1210</v>
      </c>
      <c r="E75" t="s">
        <v>315</v>
      </c>
      <c r="F75" t="s">
        <v>934</v>
      </c>
      <c r="G75" t="s">
        <v>204</v>
      </c>
      <c r="H75" t="s">
        <v>339</v>
      </c>
      <c r="I75" t="s">
        <v>1211</v>
      </c>
      <c r="J75" t="s">
        <v>413</v>
      </c>
      <c r="K75" t="s">
        <v>1212</v>
      </c>
      <c r="L75" s="131">
        <f>41827.48+4383.625</f>
        <v>46211.105000000003</v>
      </c>
      <c r="M75" s="131">
        <v>1</v>
      </c>
      <c r="N75" s="135">
        <v>0.04</v>
      </c>
      <c r="O75" s="131">
        <f>41827.48+4383.625</f>
        <v>46211.105000000003</v>
      </c>
      <c r="P75" s="132">
        <f t="shared" si="1"/>
        <v>0.39818888105378675</v>
      </c>
      <c r="Q75" s="132">
        <v>2.5086030568169847E-2</v>
      </c>
    </row>
    <row r="76" spans="1:17">
      <c r="A76" t="s">
        <v>1213</v>
      </c>
      <c r="B76">
        <v>35012</v>
      </c>
      <c r="C76" t="s">
        <v>1209</v>
      </c>
      <c r="D76" t="s">
        <v>1210</v>
      </c>
      <c r="E76" t="s">
        <v>315</v>
      </c>
      <c r="F76" t="s">
        <v>936</v>
      </c>
      <c r="G76" t="s">
        <v>204</v>
      </c>
      <c r="H76" t="s">
        <v>339</v>
      </c>
      <c r="I76" t="s">
        <v>1211</v>
      </c>
      <c r="J76" t="s">
        <v>413</v>
      </c>
      <c r="K76" t="s">
        <v>1215</v>
      </c>
      <c r="L76" s="131">
        <v>8680.9159999999993</v>
      </c>
      <c r="M76" s="131">
        <v>3.6469999999999998</v>
      </c>
      <c r="N76" s="136">
        <v>3.7699999999999997E-2</v>
      </c>
      <c r="O76" s="131">
        <v>31659.302</v>
      </c>
      <c r="P76" s="132">
        <f t="shared" si="1"/>
        <v>0.27279983974250155</v>
      </c>
      <c r="Q76" s="132">
        <v>1.7186479694413729E-2</v>
      </c>
    </row>
    <row r="77" spans="1:17">
      <c r="A77" t="s">
        <v>1213</v>
      </c>
      <c r="B77">
        <v>35012</v>
      </c>
      <c r="C77" t="s">
        <v>1209</v>
      </c>
      <c r="D77" t="s">
        <v>1210</v>
      </c>
      <c r="E77" t="s">
        <v>315</v>
      </c>
      <c r="F77" t="s">
        <v>936</v>
      </c>
      <c r="G77" t="s">
        <v>204</v>
      </c>
      <c r="H77" t="s">
        <v>339</v>
      </c>
      <c r="I77" t="s">
        <v>1211</v>
      </c>
      <c r="J77" t="s">
        <v>413</v>
      </c>
      <c r="K77" t="s">
        <v>1216</v>
      </c>
      <c r="L77" s="131">
        <v>1376.547</v>
      </c>
      <c r="M77" s="131">
        <v>3.7959999999999998</v>
      </c>
      <c r="N77" s="136">
        <v>2.3199999999999998E-2</v>
      </c>
      <c r="O77" s="131">
        <v>5225.9210000000003</v>
      </c>
      <c r="P77" s="132">
        <f t="shared" si="1"/>
        <v>4.5030380369945416E-2</v>
      </c>
      <c r="Q77" s="132">
        <v>2.8369287848200283E-3</v>
      </c>
    </row>
    <row r="78" spans="1:17">
      <c r="A78" t="s">
        <v>1213</v>
      </c>
      <c r="B78">
        <v>35012</v>
      </c>
      <c r="C78" t="s">
        <v>1233</v>
      </c>
      <c r="D78" t="s">
        <v>1234</v>
      </c>
      <c r="E78" t="s">
        <v>315</v>
      </c>
      <c r="F78" t="s">
        <v>936</v>
      </c>
      <c r="G78" t="s">
        <v>204</v>
      </c>
      <c r="H78" t="s">
        <v>339</v>
      </c>
      <c r="I78" t="s">
        <v>1211</v>
      </c>
      <c r="J78" t="s">
        <v>413</v>
      </c>
      <c r="K78" t="s">
        <v>1215</v>
      </c>
      <c r="L78" s="131">
        <v>618.51300000000003</v>
      </c>
      <c r="M78" s="131">
        <v>3.6469999999999998</v>
      </c>
      <c r="N78" s="137">
        <v>0</v>
      </c>
      <c r="O78" s="131">
        <v>2255.7150000000001</v>
      </c>
      <c r="P78" s="132">
        <f t="shared" si="1"/>
        <v>1.9436900109318801E-2</v>
      </c>
      <c r="Q78" s="132">
        <v>1.2245311044407885E-3</v>
      </c>
    </row>
    <row r="79" spans="1:17">
      <c r="A79" t="s">
        <v>1213</v>
      </c>
      <c r="B79">
        <v>35012</v>
      </c>
      <c r="C79" t="s">
        <v>1233</v>
      </c>
      <c r="D79" t="s">
        <v>1234</v>
      </c>
      <c r="E79" t="s">
        <v>315</v>
      </c>
      <c r="F79" t="s">
        <v>934</v>
      </c>
      <c r="G79" t="s">
        <v>204</v>
      </c>
      <c r="H79" t="s">
        <v>339</v>
      </c>
      <c r="I79" t="s">
        <v>1211</v>
      </c>
      <c r="J79" t="s">
        <v>413</v>
      </c>
      <c r="K79" t="s">
        <v>1212</v>
      </c>
      <c r="L79" s="131">
        <v>1026.4639999999999</v>
      </c>
      <c r="M79" s="131">
        <v>1</v>
      </c>
      <c r="N79" s="137">
        <v>0</v>
      </c>
      <c r="O79" s="131">
        <v>1026.4639999999999</v>
      </c>
      <c r="P79" s="132">
        <f t="shared" si="1"/>
        <v>8.8447690571777961E-3</v>
      </c>
      <c r="Q79" s="132">
        <v>5.5722336181153616E-4</v>
      </c>
    </row>
    <row r="80" spans="1:17">
      <c r="A80" t="s">
        <v>1213</v>
      </c>
      <c r="B80">
        <v>35012</v>
      </c>
      <c r="C80" t="s">
        <v>1239</v>
      </c>
      <c r="D80" t="s">
        <v>1240</v>
      </c>
      <c r="E80" t="s">
        <v>315</v>
      </c>
      <c r="F80" t="s">
        <v>934</v>
      </c>
      <c r="G80" t="s">
        <v>204</v>
      </c>
      <c r="H80" t="s">
        <v>339</v>
      </c>
      <c r="I80" t="s">
        <v>1211</v>
      </c>
      <c r="J80" t="s">
        <v>413</v>
      </c>
      <c r="K80" t="s">
        <v>1212</v>
      </c>
      <c r="L80" s="131">
        <v>915.63400000000001</v>
      </c>
      <c r="M80" s="131">
        <v>1</v>
      </c>
      <c r="N80" s="137">
        <v>3.9800000000000002E-2</v>
      </c>
      <c r="O80" s="131">
        <v>915.63400000000001</v>
      </c>
      <c r="P80" s="132">
        <f t="shared" si="1"/>
        <v>7.8897762326783343E-3</v>
      </c>
      <c r="Q80" s="132">
        <v>4.9705849953719187E-4</v>
      </c>
    </row>
    <row r="81" spans="1:17">
      <c r="A81" t="s">
        <v>1213</v>
      </c>
      <c r="B81">
        <v>35012</v>
      </c>
      <c r="C81" t="s">
        <v>1239</v>
      </c>
      <c r="D81" t="s">
        <v>1240</v>
      </c>
      <c r="E81" t="s">
        <v>315</v>
      </c>
      <c r="F81" t="s">
        <v>936</v>
      </c>
      <c r="G81" t="s">
        <v>204</v>
      </c>
      <c r="H81" t="s">
        <v>339</v>
      </c>
      <c r="I81" t="s">
        <v>1211</v>
      </c>
      <c r="J81" t="s">
        <v>413</v>
      </c>
      <c r="K81" t="s">
        <v>1215</v>
      </c>
      <c r="L81" s="131">
        <v>113.652</v>
      </c>
      <c r="M81" s="131">
        <v>3.6469999999999998</v>
      </c>
      <c r="N81" s="137">
        <v>0</v>
      </c>
      <c r="O81" s="131">
        <v>414.48700000000002</v>
      </c>
      <c r="P81" s="132">
        <f t="shared" si="1"/>
        <v>3.5715249557728801E-3</v>
      </c>
      <c r="Q81" s="132">
        <v>2.2500724776239423E-4</v>
      </c>
    </row>
    <row r="82" spans="1:17">
      <c r="A82" t="s">
        <v>1213</v>
      </c>
      <c r="B82">
        <v>35012</v>
      </c>
      <c r="C82" t="s">
        <v>1209</v>
      </c>
      <c r="D82" t="s">
        <v>1210</v>
      </c>
      <c r="E82" t="s">
        <v>315</v>
      </c>
      <c r="F82" t="s">
        <v>936</v>
      </c>
      <c r="G82" t="s">
        <v>204</v>
      </c>
      <c r="H82" t="s">
        <v>339</v>
      </c>
      <c r="I82" t="s">
        <v>1211</v>
      </c>
      <c r="J82" t="s">
        <v>413</v>
      </c>
      <c r="K82" t="s">
        <v>1231</v>
      </c>
      <c r="L82" s="131">
        <v>35.939</v>
      </c>
      <c r="M82" s="131">
        <v>4.5739999999999998</v>
      </c>
      <c r="N82" s="137">
        <v>0</v>
      </c>
      <c r="O82" s="131">
        <v>164.39400000000001</v>
      </c>
      <c r="P82" s="132">
        <f t="shared" si="1"/>
        <v>1.4165396588537802E-3</v>
      </c>
      <c r="Q82" s="132">
        <v>8.9242464754385622E-5</v>
      </c>
    </row>
    <row r="83" spans="1:17">
      <c r="A83" t="s">
        <v>1213</v>
      </c>
      <c r="B83">
        <v>35012</v>
      </c>
      <c r="C83" t="s">
        <v>1233</v>
      </c>
      <c r="D83" t="s">
        <v>1234</v>
      </c>
      <c r="E83" t="s">
        <v>315</v>
      </c>
      <c r="F83" t="s">
        <v>937</v>
      </c>
      <c r="G83" t="s">
        <v>204</v>
      </c>
      <c r="H83" t="s">
        <v>339</v>
      </c>
      <c r="I83" t="s">
        <v>1211</v>
      </c>
      <c r="J83" t="s">
        <v>413</v>
      </c>
      <c r="K83" t="s">
        <v>1212</v>
      </c>
      <c r="L83" s="131">
        <v>4.1390000000000002</v>
      </c>
      <c r="M83" s="131">
        <v>1</v>
      </c>
      <c r="N83" s="137">
        <v>0</v>
      </c>
      <c r="O83" s="131">
        <v>4.1390000000000002</v>
      </c>
      <c r="P83" s="132">
        <f t="shared" si="1"/>
        <v>3.5664669318806016E-5</v>
      </c>
      <c r="Q83" s="132">
        <v>2.2468859059235866E-6</v>
      </c>
    </row>
    <row r="84" spans="1:17">
      <c r="A84" t="s">
        <v>1213</v>
      </c>
      <c r="B84">
        <v>35012</v>
      </c>
      <c r="C84" t="s">
        <v>1233</v>
      </c>
      <c r="D84" t="s">
        <v>1234</v>
      </c>
      <c r="E84" t="s">
        <v>315</v>
      </c>
      <c r="F84" t="s">
        <v>936</v>
      </c>
      <c r="G84" t="s">
        <v>204</v>
      </c>
      <c r="H84" t="s">
        <v>339</v>
      </c>
      <c r="I84" t="s">
        <v>1211</v>
      </c>
      <c r="J84" t="s">
        <v>413</v>
      </c>
      <c r="K84" t="s">
        <v>1216</v>
      </c>
      <c r="L84" s="131">
        <v>0.11899999999999999</v>
      </c>
      <c r="M84" s="131">
        <v>3.7959999999999998</v>
      </c>
      <c r="N84" s="137">
        <v>0</v>
      </c>
      <c r="O84" s="131">
        <v>0.45</v>
      </c>
      <c r="P84" s="132">
        <f t="shared" si="1"/>
        <v>3.8775310928878255E-6</v>
      </c>
      <c r="Q84" s="132">
        <v>2.4428573512095049E-7</v>
      </c>
    </row>
    <row r="85" spans="1:17">
      <c r="A85" t="s">
        <v>1213</v>
      </c>
      <c r="B85">
        <v>35012</v>
      </c>
      <c r="C85" t="s">
        <v>1209</v>
      </c>
      <c r="D85" t="s">
        <v>1210</v>
      </c>
      <c r="E85" t="s">
        <v>315</v>
      </c>
      <c r="F85" t="s">
        <v>935</v>
      </c>
      <c r="G85" t="s">
        <v>205</v>
      </c>
      <c r="H85" t="s">
        <v>339</v>
      </c>
      <c r="I85" t="s">
        <v>1211</v>
      </c>
      <c r="J85" t="s">
        <v>413</v>
      </c>
      <c r="K85" t="s">
        <v>1215</v>
      </c>
      <c r="L85" s="131">
        <v>5020.3649999999998</v>
      </c>
      <c r="M85" s="131">
        <v>3.6469999999999998</v>
      </c>
      <c r="N85" s="136">
        <v>3.5000000000000003E-2</v>
      </c>
      <c r="O85" s="131">
        <v>18309.27</v>
      </c>
      <c r="P85" s="132">
        <f t="shared" si="1"/>
        <v>0.15776614158461838</v>
      </c>
      <c r="Q85" s="132">
        <v>9.9393188477288116E-3</v>
      </c>
    </row>
    <row r="86" spans="1:17">
      <c r="A86" t="s">
        <v>1213</v>
      </c>
      <c r="B86">
        <v>35012</v>
      </c>
      <c r="C86" t="s">
        <v>1209</v>
      </c>
      <c r="D86" t="s">
        <v>1210</v>
      </c>
      <c r="E86" t="s">
        <v>315</v>
      </c>
      <c r="F86" t="s">
        <v>935</v>
      </c>
      <c r="G86" t="s">
        <v>205</v>
      </c>
      <c r="H86" t="s">
        <v>339</v>
      </c>
      <c r="I86" t="s">
        <v>1211</v>
      </c>
      <c r="J86" t="s">
        <v>413</v>
      </c>
      <c r="K86" t="s">
        <v>1216</v>
      </c>
      <c r="L86" s="131">
        <v>2010.3119999999999</v>
      </c>
      <c r="M86" s="131">
        <v>3.7959999999999998</v>
      </c>
      <c r="N86" s="136">
        <v>1.9900000000000001E-2</v>
      </c>
      <c r="O86" s="131">
        <v>7631.95</v>
      </c>
      <c r="P86" s="132">
        <f t="shared" si="1"/>
        <v>6.5762496498589409E-2</v>
      </c>
      <c r="Q86" s="132">
        <v>4.1430589247918618E-3</v>
      </c>
    </row>
    <row r="87" spans="1:17">
      <c r="A87" t="s">
        <v>1213</v>
      </c>
      <c r="B87">
        <v>35012</v>
      </c>
      <c r="C87" t="s">
        <v>1209</v>
      </c>
      <c r="D87" t="s">
        <v>1210</v>
      </c>
      <c r="E87" t="s">
        <v>315</v>
      </c>
      <c r="F87" t="s">
        <v>935</v>
      </c>
      <c r="G87" t="s">
        <v>205</v>
      </c>
      <c r="H87" t="s">
        <v>339</v>
      </c>
      <c r="I87" t="s">
        <v>1211</v>
      </c>
      <c r="J87" t="s">
        <v>413</v>
      </c>
      <c r="K87" t="s">
        <v>1231</v>
      </c>
      <c r="L87" s="131">
        <v>488.28399999999999</v>
      </c>
      <c r="M87" s="131">
        <v>4.5739999999999998</v>
      </c>
      <c r="N87" s="137">
        <v>3.9199999999999999E-2</v>
      </c>
      <c r="O87" s="131">
        <v>2233.558</v>
      </c>
      <c r="P87" s="132">
        <f t="shared" si="1"/>
        <v>1.9245979095040767E-2</v>
      </c>
      <c r="Q87" s="132">
        <v>1.212503017700622E-3</v>
      </c>
    </row>
    <row r="88" spans="1:17">
      <c r="A88" t="s">
        <v>1213</v>
      </c>
      <c r="B88">
        <v>35012</v>
      </c>
      <c r="C88" t="s">
        <v>1209</v>
      </c>
      <c r="D88" t="s">
        <v>1210</v>
      </c>
      <c r="E88" t="s">
        <v>315</v>
      </c>
      <c r="F88" t="s">
        <v>935</v>
      </c>
      <c r="G88" t="s">
        <v>205</v>
      </c>
      <c r="H88" t="s">
        <v>339</v>
      </c>
      <c r="I88" t="s">
        <v>1211</v>
      </c>
      <c r="J88" t="s">
        <v>413</v>
      </c>
      <c r="K88" t="s">
        <v>1226</v>
      </c>
      <c r="L88" s="131">
        <v>0.93100000000000005</v>
      </c>
      <c r="M88" s="131">
        <v>0.47</v>
      </c>
      <c r="N88" s="137">
        <v>1.53971E-2</v>
      </c>
      <c r="O88" s="131">
        <v>0.437</v>
      </c>
      <c r="P88" s="132">
        <f t="shared" si="1"/>
        <v>3.7655135279821769E-6</v>
      </c>
      <c r="Q88" s="132">
        <v>2.3722859166190078E-7</v>
      </c>
    </row>
    <row r="89" spans="1:17">
      <c r="A89" t="s">
        <v>1213</v>
      </c>
      <c r="B89">
        <v>35012</v>
      </c>
      <c r="C89" t="s">
        <v>1209</v>
      </c>
      <c r="D89" t="s">
        <v>1210</v>
      </c>
      <c r="E89" t="s">
        <v>315</v>
      </c>
      <c r="F89" t="s">
        <v>935</v>
      </c>
      <c r="G89" t="s">
        <v>205</v>
      </c>
      <c r="H89" t="s">
        <v>339</v>
      </c>
      <c r="I89" t="s">
        <v>1211</v>
      </c>
      <c r="J89" t="s">
        <v>413</v>
      </c>
      <c r="K89" t="s">
        <v>1224</v>
      </c>
      <c r="L89" s="131">
        <v>0.1</v>
      </c>
      <c r="M89" s="131">
        <v>4.0279999999999996</v>
      </c>
      <c r="N89" s="137">
        <v>-5.1999999999999998E-3</v>
      </c>
      <c r="O89" s="131">
        <v>0.40200000000000002</v>
      </c>
      <c r="P89" s="132">
        <f t="shared" si="1"/>
        <v>3.4639277763131239E-6</v>
      </c>
      <c r="Q89" s="132">
        <v>2.1822859004138244E-7</v>
      </c>
    </row>
    <row r="90" spans="1:17">
      <c r="A90" t="s">
        <v>1213</v>
      </c>
      <c r="B90">
        <v>57</v>
      </c>
      <c r="C90" t="s">
        <v>1209</v>
      </c>
      <c r="D90" t="s">
        <v>1210</v>
      </c>
      <c r="E90" t="s">
        <v>315</v>
      </c>
      <c r="F90" t="s">
        <v>934</v>
      </c>
      <c r="G90" t="s">
        <v>204</v>
      </c>
      <c r="H90" t="s">
        <v>339</v>
      </c>
      <c r="I90" t="s">
        <v>1211</v>
      </c>
      <c r="J90" t="s">
        <v>413</v>
      </c>
      <c r="K90" t="s">
        <v>1212</v>
      </c>
      <c r="L90" s="131">
        <f>2399.321-133.295199999935</f>
        <v>2266.0258000000649</v>
      </c>
      <c r="M90" s="131">
        <v>1</v>
      </c>
      <c r="N90" s="135">
        <v>0.04</v>
      </c>
      <c r="O90" s="131">
        <f>2399.321-133.295199999935</f>
        <v>2266.0258000000649</v>
      </c>
      <c r="P90" s="132">
        <f t="shared" si="1"/>
        <v>0.34795851104198944</v>
      </c>
      <c r="Q90" s="132">
        <v>6.2404710401599665E-3</v>
      </c>
    </row>
    <row r="91" spans="1:17">
      <c r="A91" t="s">
        <v>1213</v>
      </c>
      <c r="B91">
        <v>57</v>
      </c>
      <c r="C91" t="s">
        <v>1209</v>
      </c>
      <c r="D91" t="s">
        <v>1210</v>
      </c>
      <c r="E91" t="s">
        <v>315</v>
      </c>
      <c r="F91" t="s">
        <v>936</v>
      </c>
      <c r="G91" t="s">
        <v>204</v>
      </c>
      <c r="H91" t="s">
        <v>339</v>
      </c>
      <c r="I91" t="s">
        <v>1211</v>
      </c>
      <c r="J91" t="s">
        <v>413</v>
      </c>
      <c r="K91" t="s">
        <v>1215</v>
      </c>
      <c r="L91" s="131">
        <v>142.20500000000001</v>
      </c>
      <c r="M91" s="131">
        <v>3.6469999999999998</v>
      </c>
      <c r="N91" s="136">
        <v>3.7699999999999997E-2</v>
      </c>
      <c r="O91" s="131">
        <v>518.62099999999998</v>
      </c>
      <c r="P91" s="132">
        <f t="shared" si="1"/>
        <v>7.9636600322512852E-2</v>
      </c>
      <c r="Q91" s="132">
        <v>1.4282446966485153E-3</v>
      </c>
    </row>
    <row r="92" spans="1:17">
      <c r="A92" t="s">
        <v>1213</v>
      </c>
      <c r="B92">
        <v>57</v>
      </c>
      <c r="C92" t="s">
        <v>1209</v>
      </c>
      <c r="D92" t="s">
        <v>1210</v>
      </c>
      <c r="E92" t="s">
        <v>315</v>
      </c>
      <c r="F92" t="s">
        <v>936</v>
      </c>
      <c r="G92" t="s">
        <v>204</v>
      </c>
      <c r="H92" t="s">
        <v>339</v>
      </c>
      <c r="I92" t="s">
        <v>1211</v>
      </c>
      <c r="J92" t="s">
        <v>413</v>
      </c>
      <c r="K92" t="s">
        <v>1231</v>
      </c>
      <c r="L92" s="131">
        <v>60.668999999999997</v>
      </c>
      <c r="M92" s="131">
        <v>4.5739999999999998</v>
      </c>
      <c r="N92" s="137">
        <v>0</v>
      </c>
      <c r="O92" s="131">
        <v>277.51799999999997</v>
      </c>
      <c r="P92" s="132">
        <f t="shared" si="1"/>
        <v>4.2614144140524814E-2</v>
      </c>
      <c r="Q92" s="132">
        <v>7.6426448548073185E-4</v>
      </c>
    </row>
    <row r="93" spans="1:17">
      <c r="A93" t="s">
        <v>1213</v>
      </c>
      <c r="B93">
        <v>57</v>
      </c>
      <c r="C93" t="s">
        <v>1209</v>
      </c>
      <c r="D93" t="s">
        <v>1210</v>
      </c>
      <c r="E93" t="s">
        <v>315</v>
      </c>
      <c r="F93" t="s">
        <v>936</v>
      </c>
      <c r="G93" t="s">
        <v>204</v>
      </c>
      <c r="H93" t="s">
        <v>339</v>
      </c>
      <c r="I93" t="s">
        <v>1211</v>
      </c>
      <c r="J93" t="s">
        <v>413</v>
      </c>
      <c r="K93" t="s">
        <v>1216</v>
      </c>
      <c r="L93" s="131">
        <v>26.134</v>
      </c>
      <c r="M93" s="131">
        <v>3.7959999999999998</v>
      </c>
      <c r="N93" s="136">
        <v>2.3199999999999998E-2</v>
      </c>
      <c r="O93" s="131">
        <v>99.216999999999999</v>
      </c>
      <c r="P93" s="132">
        <f t="shared" si="1"/>
        <v>1.5235219118004781E-2</v>
      </c>
      <c r="Q93" s="132">
        <v>2.7323643675704562E-4</v>
      </c>
    </row>
    <row r="94" spans="1:17">
      <c r="A94" t="s">
        <v>1213</v>
      </c>
      <c r="B94">
        <v>57</v>
      </c>
      <c r="C94" t="s">
        <v>1233</v>
      </c>
      <c r="D94" t="s">
        <v>1234</v>
      </c>
      <c r="E94" t="s">
        <v>315</v>
      </c>
      <c r="F94" t="s">
        <v>936</v>
      </c>
      <c r="G94" t="s">
        <v>204</v>
      </c>
      <c r="H94" t="s">
        <v>339</v>
      </c>
      <c r="I94" t="s">
        <v>1211</v>
      </c>
      <c r="J94" t="s">
        <v>413</v>
      </c>
      <c r="K94" t="s">
        <v>1215</v>
      </c>
      <c r="L94" s="131">
        <v>10.071999999999999</v>
      </c>
      <c r="M94" s="131">
        <v>3.6469999999999998</v>
      </c>
      <c r="N94" s="137">
        <v>0</v>
      </c>
      <c r="O94" s="131">
        <v>36.734000000000002</v>
      </c>
      <c r="P94" s="132">
        <f t="shared" si="1"/>
        <v>5.6406718514043722E-3</v>
      </c>
      <c r="Q94" s="132">
        <v>1.0116277722399704E-4</v>
      </c>
    </row>
    <row r="95" spans="1:17">
      <c r="A95" t="s">
        <v>1213</v>
      </c>
      <c r="B95">
        <v>57</v>
      </c>
      <c r="C95" t="s">
        <v>1233</v>
      </c>
      <c r="D95" t="s">
        <v>1234</v>
      </c>
      <c r="E95" t="s">
        <v>315</v>
      </c>
      <c r="F95" t="s">
        <v>934</v>
      </c>
      <c r="G95" t="s">
        <v>204</v>
      </c>
      <c r="H95" t="s">
        <v>339</v>
      </c>
      <c r="I95" t="s">
        <v>1211</v>
      </c>
      <c r="J95" t="s">
        <v>413</v>
      </c>
      <c r="K95" t="s">
        <v>1212</v>
      </c>
      <c r="L95" s="131">
        <v>0.155</v>
      </c>
      <c r="M95" s="131">
        <v>1</v>
      </c>
      <c r="N95" s="137">
        <v>0</v>
      </c>
      <c r="O95" s="131">
        <v>0.155</v>
      </c>
      <c r="P95" s="132">
        <f t="shared" si="1"/>
        <v>2.3800951079862736E-5</v>
      </c>
      <c r="Q95" s="132">
        <v>4.2685878123045514E-7</v>
      </c>
    </row>
    <row r="96" spans="1:17">
      <c r="A96" t="s">
        <v>1213</v>
      </c>
      <c r="B96">
        <v>57</v>
      </c>
      <c r="C96" t="s">
        <v>1209</v>
      </c>
      <c r="D96" t="s">
        <v>1210</v>
      </c>
      <c r="E96" t="s">
        <v>315</v>
      </c>
      <c r="F96" t="s">
        <v>935</v>
      </c>
      <c r="G96" t="s">
        <v>205</v>
      </c>
      <c r="H96" t="s">
        <v>339</v>
      </c>
      <c r="I96" t="s">
        <v>1211</v>
      </c>
      <c r="J96" t="s">
        <v>413</v>
      </c>
      <c r="K96" t="s">
        <v>1215</v>
      </c>
      <c r="L96" s="131">
        <v>908.61699999999996</v>
      </c>
      <c r="M96" s="131">
        <v>3.6469999999999998</v>
      </c>
      <c r="N96" s="136">
        <v>3.5000000000000003E-2</v>
      </c>
      <c r="O96" s="131">
        <v>3313.7280000000001</v>
      </c>
      <c r="P96" s="132">
        <f t="shared" si="1"/>
        <v>0.5088379227094928</v>
      </c>
      <c r="Q96" s="132">
        <v>9.1257670671563464E-3</v>
      </c>
    </row>
    <row r="97" spans="1:17">
      <c r="A97" t="s">
        <v>1213</v>
      </c>
      <c r="B97">
        <v>57</v>
      </c>
      <c r="C97" t="s">
        <v>1209</v>
      </c>
      <c r="D97" t="s">
        <v>1210</v>
      </c>
      <c r="E97" t="s">
        <v>315</v>
      </c>
      <c r="F97" t="s">
        <v>935</v>
      </c>
      <c r="G97" t="s">
        <v>205</v>
      </c>
      <c r="H97" t="s">
        <v>339</v>
      </c>
      <c r="I97" t="s">
        <v>1211</v>
      </c>
      <c r="J97" t="s">
        <v>413</v>
      </c>
      <c r="K97" t="s">
        <v>1216</v>
      </c>
      <c r="L97" s="131">
        <v>9.0999999999999998E-2</v>
      </c>
      <c r="M97" s="131">
        <v>3.7959999999999998</v>
      </c>
      <c r="N97" s="136">
        <v>1.9900000000000001E-2</v>
      </c>
      <c r="O97" s="131">
        <v>0.34599999999999997</v>
      </c>
      <c r="P97" s="132">
        <f t="shared" si="1"/>
        <v>5.3129864991177459E-5</v>
      </c>
      <c r="Q97" s="132">
        <v>9.5285895681120948E-7</v>
      </c>
    </row>
    <row r="98" spans="1:17">
      <c r="A98" t="s">
        <v>1213</v>
      </c>
      <c r="B98">
        <v>58</v>
      </c>
      <c r="C98" t="s">
        <v>1209</v>
      </c>
      <c r="D98" t="s">
        <v>1210</v>
      </c>
      <c r="E98" t="s">
        <v>315</v>
      </c>
      <c r="F98" t="s">
        <v>934</v>
      </c>
      <c r="G98" t="s">
        <v>204</v>
      </c>
      <c r="H98" t="s">
        <v>339</v>
      </c>
      <c r="I98" t="s">
        <v>1211</v>
      </c>
      <c r="J98" t="s">
        <v>413</v>
      </c>
      <c r="K98" t="s">
        <v>1212</v>
      </c>
      <c r="L98" s="131">
        <f>7641.71+166.861610000021</f>
        <v>7808.5716100000209</v>
      </c>
      <c r="M98" s="131">
        <v>1</v>
      </c>
      <c r="N98" s="135">
        <v>0.04</v>
      </c>
      <c r="O98" s="131">
        <f>7641.71+166.861610000021</f>
        <v>7808.5716100000209</v>
      </c>
      <c r="P98" s="132">
        <f t="shared" si="1"/>
        <v>0.30173245924690784</v>
      </c>
      <c r="Q98" s="132">
        <v>1.8746353228961943E-2</v>
      </c>
    </row>
    <row r="99" spans="1:17">
      <c r="A99" t="s">
        <v>1213</v>
      </c>
      <c r="B99">
        <v>58</v>
      </c>
      <c r="C99" t="s">
        <v>1209</v>
      </c>
      <c r="D99" t="s">
        <v>1210</v>
      </c>
      <c r="E99" t="s">
        <v>315</v>
      </c>
      <c r="F99" t="s">
        <v>936</v>
      </c>
      <c r="G99" t="s">
        <v>204</v>
      </c>
      <c r="H99" t="s">
        <v>339</v>
      </c>
      <c r="I99" t="s">
        <v>1211</v>
      </c>
      <c r="J99" t="s">
        <v>413</v>
      </c>
      <c r="K99" t="s">
        <v>1215</v>
      </c>
      <c r="L99" s="131">
        <v>597.68399999999997</v>
      </c>
      <c r="M99" s="131">
        <v>3.6469999999999998</v>
      </c>
      <c r="N99" s="136">
        <v>3.7699999999999997E-2</v>
      </c>
      <c r="O99" s="131">
        <v>2179.7550000000001</v>
      </c>
      <c r="P99" s="132">
        <f t="shared" si="1"/>
        <v>8.4228315952620411E-2</v>
      </c>
      <c r="Q99" s="132">
        <v>5.2330258622800578E-3</v>
      </c>
    </row>
    <row r="100" spans="1:17">
      <c r="A100" t="s">
        <v>1213</v>
      </c>
      <c r="B100">
        <v>58</v>
      </c>
      <c r="C100" t="s">
        <v>1233</v>
      </c>
      <c r="D100" t="s">
        <v>1234</v>
      </c>
      <c r="E100" t="s">
        <v>315</v>
      </c>
      <c r="F100" t="s">
        <v>934</v>
      </c>
      <c r="G100" t="s">
        <v>204</v>
      </c>
      <c r="H100" t="s">
        <v>339</v>
      </c>
      <c r="I100" t="s">
        <v>1211</v>
      </c>
      <c r="J100" t="s">
        <v>413</v>
      </c>
      <c r="K100" t="s">
        <v>1212</v>
      </c>
      <c r="L100" s="131">
        <v>885.35</v>
      </c>
      <c r="M100" s="131">
        <v>1</v>
      </c>
      <c r="N100" s="137">
        <v>0</v>
      </c>
      <c r="O100" s="131">
        <v>885.35</v>
      </c>
      <c r="P100" s="132">
        <f t="shared" si="1"/>
        <v>3.4210973035342263E-2</v>
      </c>
      <c r="Q100" s="132">
        <v>2.1254955016364908E-3</v>
      </c>
    </row>
    <row r="101" spans="1:17">
      <c r="A101" t="s">
        <v>1213</v>
      </c>
      <c r="B101">
        <v>58</v>
      </c>
      <c r="C101" t="s">
        <v>1233</v>
      </c>
      <c r="D101" t="s">
        <v>1234</v>
      </c>
      <c r="E101" t="s">
        <v>315</v>
      </c>
      <c r="F101" t="s">
        <v>936</v>
      </c>
      <c r="G101" t="s">
        <v>204</v>
      </c>
      <c r="H101" t="s">
        <v>339</v>
      </c>
      <c r="I101" t="s">
        <v>1211</v>
      </c>
      <c r="J101" t="s">
        <v>413</v>
      </c>
      <c r="K101" t="s">
        <v>1215</v>
      </c>
      <c r="L101" s="131">
        <v>153.023</v>
      </c>
      <c r="M101" s="131">
        <v>3.6469999999999998</v>
      </c>
      <c r="N101" s="137">
        <v>0</v>
      </c>
      <c r="O101" s="131">
        <v>558.07600000000002</v>
      </c>
      <c r="P101" s="132">
        <f t="shared" si="1"/>
        <v>2.1564717894247097E-2</v>
      </c>
      <c r="Q101" s="132">
        <v>1.3397955922192198E-3</v>
      </c>
    </row>
    <row r="102" spans="1:17">
      <c r="A102" t="s">
        <v>1213</v>
      </c>
      <c r="B102">
        <v>58</v>
      </c>
      <c r="C102" t="s">
        <v>1209</v>
      </c>
      <c r="D102" t="s">
        <v>1210</v>
      </c>
      <c r="E102" t="s">
        <v>315</v>
      </c>
      <c r="F102" t="s">
        <v>936</v>
      </c>
      <c r="G102" t="s">
        <v>204</v>
      </c>
      <c r="H102" t="s">
        <v>339</v>
      </c>
      <c r="I102" t="s">
        <v>1211</v>
      </c>
      <c r="J102" t="s">
        <v>413</v>
      </c>
      <c r="K102" t="s">
        <v>1231</v>
      </c>
      <c r="L102" s="131">
        <v>45.722999999999999</v>
      </c>
      <c r="M102" s="131">
        <v>4.5739999999999998</v>
      </c>
      <c r="N102" s="137">
        <v>0</v>
      </c>
      <c r="O102" s="131">
        <v>209.15</v>
      </c>
      <c r="P102" s="132">
        <f t="shared" si="1"/>
        <v>8.081803818085315E-3</v>
      </c>
      <c r="Q102" s="132">
        <v>5.0211485194247708E-4</v>
      </c>
    </row>
    <row r="103" spans="1:17">
      <c r="A103" t="s">
        <v>1213</v>
      </c>
      <c r="B103">
        <v>58</v>
      </c>
      <c r="C103" t="s">
        <v>1209</v>
      </c>
      <c r="D103" t="s">
        <v>1210</v>
      </c>
      <c r="E103" t="s">
        <v>315</v>
      </c>
      <c r="F103" t="s">
        <v>936</v>
      </c>
      <c r="G103" t="s">
        <v>204</v>
      </c>
      <c r="H103" t="s">
        <v>339</v>
      </c>
      <c r="I103" t="s">
        <v>1211</v>
      </c>
      <c r="J103" t="s">
        <v>413</v>
      </c>
      <c r="K103" t="s">
        <v>1224</v>
      </c>
      <c r="L103" s="131">
        <v>23.96</v>
      </c>
      <c r="M103" s="131">
        <v>4.0279999999999996</v>
      </c>
      <c r="N103" s="137">
        <v>0</v>
      </c>
      <c r="O103" s="131">
        <v>96.507000000000005</v>
      </c>
      <c r="P103" s="132">
        <f t="shared" si="1"/>
        <v>3.7291448294141027E-3</v>
      </c>
      <c r="Q103" s="132">
        <v>2.316882525288675E-4</v>
      </c>
    </row>
    <row r="104" spans="1:17">
      <c r="A104" t="s">
        <v>1213</v>
      </c>
      <c r="B104">
        <v>58</v>
      </c>
      <c r="C104" t="s">
        <v>1209</v>
      </c>
      <c r="D104" t="s">
        <v>1210</v>
      </c>
      <c r="E104" t="s">
        <v>315</v>
      </c>
      <c r="F104" t="s">
        <v>936</v>
      </c>
      <c r="G104" t="s">
        <v>204</v>
      </c>
      <c r="H104" t="s">
        <v>339</v>
      </c>
      <c r="I104" t="s">
        <v>1211</v>
      </c>
      <c r="J104" t="s">
        <v>413</v>
      </c>
      <c r="K104" t="s">
        <v>1216</v>
      </c>
      <c r="L104" s="131">
        <v>21.504999999999999</v>
      </c>
      <c r="M104" s="131">
        <v>3.7959999999999998</v>
      </c>
      <c r="N104" s="136">
        <v>2.3199999999999998E-2</v>
      </c>
      <c r="O104" s="131">
        <v>81.64</v>
      </c>
      <c r="P104" s="132">
        <f t="shared" si="1"/>
        <v>3.1546663337723413E-3</v>
      </c>
      <c r="Q104" s="132">
        <v>1.9599644519523705E-4</v>
      </c>
    </row>
    <row r="105" spans="1:17">
      <c r="A105" t="s">
        <v>1213</v>
      </c>
      <c r="B105">
        <v>58</v>
      </c>
      <c r="C105" t="s">
        <v>1209</v>
      </c>
      <c r="D105" t="s">
        <v>1210</v>
      </c>
      <c r="E105" t="s">
        <v>315</v>
      </c>
      <c r="F105" t="s">
        <v>936</v>
      </c>
      <c r="G105" t="s">
        <v>204</v>
      </c>
      <c r="H105" t="s">
        <v>339</v>
      </c>
      <c r="I105" t="s">
        <v>1211</v>
      </c>
      <c r="J105" t="s">
        <v>413</v>
      </c>
      <c r="K105" t="s">
        <v>1226</v>
      </c>
      <c r="L105" s="131">
        <v>28.553999999999998</v>
      </c>
      <c r="M105" s="131">
        <v>0.47</v>
      </c>
      <c r="N105" s="137">
        <v>0</v>
      </c>
      <c r="O105" s="131">
        <v>13.409000000000001</v>
      </c>
      <c r="P105" s="132">
        <f t="shared" si="1"/>
        <v>5.1813964808370067E-4</v>
      </c>
      <c r="Q105" s="132">
        <v>3.2191527849374491E-5</v>
      </c>
    </row>
    <row r="106" spans="1:17">
      <c r="A106" t="s">
        <v>1213</v>
      </c>
      <c r="B106">
        <v>58</v>
      </c>
      <c r="C106" t="s">
        <v>1209</v>
      </c>
      <c r="D106" t="s">
        <v>1210</v>
      </c>
      <c r="E106" t="s">
        <v>315</v>
      </c>
      <c r="F106" t="s">
        <v>935</v>
      </c>
      <c r="G106" t="s">
        <v>205</v>
      </c>
      <c r="H106" t="s">
        <v>339</v>
      </c>
      <c r="I106" t="s">
        <v>1211</v>
      </c>
      <c r="J106" t="s">
        <v>413</v>
      </c>
      <c r="K106" t="s">
        <v>1215</v>
      </c>
      <c r="L106" s="131">
        <v>3117.39</v>
      </c>
      <c r="M106" s="131">
        <v>3.6469999999999998</v>
      </c>
      <c r="N106" s="136">
        <v>3.5000000000000003E-2</v>
      </c>
      <c r="O106" s="131">
        <v>11369.121999999999</v>
      </c>
      <c r="P106" s="132">
        <f t="shared" si="1"/>
        <v>0.43931634514882978</v>
      </c>
      <c r="Q106" s="132">
        <v>2.7294310350207785E-2</v>
      </c>
    </row>
    <row r="107" spans="1:17">
      <c r="A107" t="s">
        <v>1213</v>
      </c>
      <c r="B107">
        <v>58</v>
      </c>
      <c r="C107" t="s">
        <v>1209</v>
      </c>
      <c r="D107" t="s">
        <v>1210</v>
      </c>
      <c r="E107" t="s">
        <v>315</v>
      </c>
      <c r="F107" t="s">
        <v>935</v>
      </c>
      <c r="G107" t="s">
        <v>205</v>
      </c>
      <c r="H107" t="s">
        <v>339</v>
      </c>
      <c r="I107" t="s">
        <v>1211</v>
      </c>
      <c r="J107" t="s">
        <v>413</v>
      </c>
      <c r="K107" t="s">
        <v>1216</v>
      </c>
      <c r="L107" s="131">
        <v>563.15899999999999</v>
      </c>
      <c r="M107" s="131">
        <v>3.7959999999999998</v>
      </c>
      <c r="N107" s="136">
        <v>1.9900000000000001E-2</v>
      </c>
      <c r="O107" s="131">
        <v>2137.9780000000001</v>
      </c>
      <c r="P107" s="132">
        <f t="shared" si="1"/>
        <v>8.2614003171802092E-2</v>
      </c>
      <c r="Q107" s="132">
        <v>5.1327301311320742E-3</v>
      </c>
    </row>
    <row r="108" spans="1:17">
      <c r="A108" t="s">
        <v>1213</v>
      </c>
      <c r="B108">
        <v>58</v>
      </c>
      <c r="C108" t="s">
        <v>1209</v>
      </c>
      <c r="D108" t="s">
        <v>1210</v>
      </c>
      <c r="E108" t="s">
        <v>315</v>
      </c>
      <c r="F108" t="s">
        <v>935</v>
      </c>
      <c r="G108" t="s">
        <v>205</v>
      </c>
      <c r="H108" t="s">
        <v>339</v>
      </c>
      <c r="I108" t="s">
        <v>1211</v>
      </c>
      <c r="J108" t="s">
        <v>413</v>
      </c>
      <c r="K108" t="s">
        <v>1231</v>
      </c>
      <c r="L108" s="131">
        <v>117.869</v>
      </c>
      <c r="M108" s="131">
        <v>4.5739999999999998</v>
      </c>
      <c r="N108" s="137">
        <v>3.9199999999999999E-2</v>
      </c>
      <c r="O108" s="131">
        <v>539.16700000000003</v>
      </c>
      <c r="P108" s="132">
        <f t="shared" si="1"/>
        <v>2.0834051729312002E-2</v>
      </c>
      <c r="Q108" s="132">
        <v>1.2943999922413079E-3</v>
      </c>
    </row>
    <row r="109" spans="1:17">
      <c r="A109" t="s">
        <v>1213</v>
      </c>
      <c r="B109">
        <v>58</v>
      </c>
      <c r="C109" t="s">
        <v>1209</v>
      </c>
      <c r="D109" t="s">
        <v>1210</v>
      </c>
      <c r="E109" t="s">
        <v>315</v>
      </c>
      <c r="F109" t="s">
        <v>935</v>
      </c>
      <c r="G109" t="s">
        <v>205</v>
      </c>
      <c r="H109" t="s">
        <v>339</v>
      </c>
      <c r="I109" t="s">
        <v>1211</v>
      </c>
      <c r="J109" t="s">
        <v>413</v>
      </c>
      <c r="K109" t="s">
        <v>1224</v>
      </c>
      <c r="L109" s="131">
        <v>9.9000000000000005E-2</v>
      </c>
      <c r="M109" s="131">
        <v>4.0279999999999996</v>
      </c>
      <c r="N109" s="137">
        <v>-5.1999999999999998E-3</v>
      </c>
      <c r="O109" s="131">
        <v>0.39800000000000002</v>
      </c>
      <c r="P109" s="132">
        <f t="shared" si="1"/>
        <v>1.5379191583064574E-5</v>
      </c>
      <c r="Q109" s="132">
        <v>9.5549467402871564E-7</v>
      </c>
    </row>
    <row r="110" spans="1:17">
      <c r="A110" t="s">
        <v>1213</v>
      </c>
      <c r="B110">
        <v>62</v>
      </c>
      <c r="C110" t="s">
        <v>1209</v>
      </c>
      <c r="D110" t="s">
        <v>1210</v>
      </c>
      <c r="E110" t="s">
        <v>315</v>
      </c>
      <c r="F110" t="s">
        <v>936</v>
      </c>
      <c r="G110" t="s">
        <v>204</v>
      </c>
      <c r="H110" t="s">
        <v>339</v>
      </c>
      <c r="I110" t="s">
        <v>1211</v>
      </c>
      <c r="J110" t="s">
        <v>413</v>
      </c>
      <c r="K110" t="s">
        <v>1215</v>
      </c>
      <c r="L110" s="131">
        <v>25350.774000000001</v>
      </c>
      <c r="M110" s="131">
        <v>3.6469999999999998</v>
      </c>
      <c r="N110" s="136">
        <v>3.7699999999999997E-2</v>
      </c>
      <c r="O110" s="131">
        <v>92454.271999999997</v>
      </c>
      <c r="P110" s="132">
        <f t="shared" si="1"/>
        <v>0.35788178844667468</v>
      </c>
      <c r="Q110" s="132">
        <v>2.0198654287360684E-2</v>
      </c>
    </row>
    <row r="111" spans="1:17">
      <c r="A111" t="s">
        <v>1213</v>
      </c>
      <c r="B111">
        <v>62</v>
      </c>
      <c r="C111" t="s">
        <v>1209</v>
      </c>
      <c r="D111" t="s">
        <v>1210</v>
      </c>
      <c r="E111" t="s">
        <v>315</v>
      </c>
      <c r="F111" t="s">
        <v>934</v>
      </c>
      <c r="G111" t="s">
        <v>204</v>
      </c>
      <c r="H111" t="s">
        <v>339</v>
      </c>
      <c r="I111" t="s">
        <v>1211</v>
      </c>
      <c r="J111" t="s">
        <v>413</v>
      </c>
      <c r="K111" t="s">
        <v>1212</v>
      </c>
      <c r="L111" s="131">
        <f>43342.063+3322.03442000038</f>
        <v>46664.097420000384</v>
      </c>
      <c r="M111" s="131">
        <v>1</v>
      </c>
      <c r="N111" s="135">
        <v>0.04</v>
      </c>
      <c r="O111" s="131">
        <f>43342.063+3322.03442000038</f>
        <v>46664.097420000384</v>
      </c>
      <c r="P111" s="132">
        <f t="shared" si="1"/>
        <v>0.18063233076909194</v>
      </c>
      <c r="Q111" s="132">
        <v>1.0194790906128246E-2</v>
      </c>
    </row>
    <row r="112" spans="1:17">
      <c r="A112" t="s">
        <v>1213</v>
      </c>
      <c r="B112">
        <v>62</v>
      </c>
      <c r="C112" t="s">
        <v>1233</v>
      </c>
      <c r="D112" t="s">
        <v>1234</v>
      </c>
      <c r="E112" t="s">
        <v>315</v>
      </c>
      <c r="F112" t="s">
        <v>934</v>
      </c>
      <c r="G112" t="s">
        <v>204</v>
      </c>
      <c r="H112" t="s">
        <v>339</v>
      </c>
      <c r="I112" t="s">
        <v>1211</v>
      </c>
      <c r="J112" t="s">
        <v>413</v>
      </c>
      <c r="K112" t="s">
        <v>1212</v>
      </c>
      <c r="L112" s="131">
        <v>32101.491999999998</v>
      </c>
      <c r="M112" s="131">
        <v>1</v>
      </c>
      <c r="N112" s="137">
        <v>0</v>
      </c>
      <c r="O112" s="131">
        <v>32101.491999999998</v>
      </c>
      <c r="P112" s="132">
        <f t="shared" si="1"/>
        <v>0.12426185529606051</v>
      </c>
      <c r="Q112" s="132">
        <v>7.0132718044275408E-3</v>
      </c>
    </row>
    <row r="113" spans="1:17">
      <c r="A113" t="s">
        <v>1213</v>
      </c>
      <c r="B113">
        <v>62</v>
      </c>
      <c r="C113" t="s">
        <v>1209</v>
      </c>
      <c r="D113" t="s">
        <v>1210</v>
      </c>
      <c r="E113" t="s">
        <v>315</v>
      </c>
      <c r="F113" t="s">
        <v>936</v>
      </c>
      <c r="G113" t="s">
        <v>204</v>
      </c>
      <c r="H113" t="s">
        <v>339</v>
      </c>
      <c r="I113" t="s">
        <v>1211</v>
      </c>
      <c r="J113" t="s">
        <v>413</v>
      </c>
      <c r="K113" t="s">
        <v>1216</v>
      </c>
      <c r="L113" s="131">
        <v>1502.374</v>
      </c>
      <c r="M113" s="131">
        <v>3.7959999999999998</v>
      </c>
      <c r="N113" s="136">
        <v>2.3199999999999998E-2</v>
      </c>
      <c r="O113" s="131">
        <v>5703.6109999999999</v>
      </c>
      <c r="P113" s="132">
        <f t="shared" si="1"/>
        <v>2.2078141562610828E-2</v>
      </c>
      <c r="Q113" s="132">
        <v>1.2460783508044663E-3</v>
      </c>
    </row>
    <row r="114" spans="1:17">
      <c r="A114" t="s">
        <v>1213</v>
      </c>
      <c r="B114">
        <v>62</v>
      </c>
      <c r="C114" t="s">
        <v>1233</v>
      </c>
      <c r="D114" t="s">
        <v>1234</v>
      </c>
      <c r="E114" t="s">
        <v>315</v>
      </c>
      <c r="F114" t="s">
        <v>936</v>
      </c>
      <c r="G114" t="s">
        <v>204</v>
      </c>
      <c r="H114" t="s">
        <v>339</v>
      </c>
      <c r="I114" t="s">
        <v>1211</v>
      </c>
      <c r="J114" t="s">
        <v>413</v>
      </c>
      <c r="K114" t="s">
        <v>1215</v>
      </c>
      <c r="L114" s="131">
        <v>1091.769</v>
      </c>
      <c r="M114" s="131">
        <v>3.6469999999999998</v>
      </c>
      <c r="N114" s="137">
        <v>0</v>
      </c>
      <c r="O114" s="131">
        <v>3981.681</v>
      </c>
      <c r="P114" s="132">
        <f t="shared" si="1"/>
        <v>1.5412712538628222E-2</v>
      </c>
      <c r="Q114" s="132">
        <v>8.698851471303843E-4</v>
      </c>
    </row>
    <row r="115" spans="1:17">
      <c r="A115" t="s">
        <v>1213</v>
      </c>
      <c r="B115">
        <v>62</v>
      </c>
      <c r="C115" t="s">
        <v>1209</v>
      </c>
      <c r="D115" t="s">
        <v>1210</v>
      </c>
      <c r="E115" t="s">
        <v>315</v>
      </c>
      <c r="F115" t="s">
        <v>936</v>
      </c>
      <c r="G115" t="s">
        <v>204</v>
      </c>
      <c r="H115" t="s">
        <v>339</v>
      </c>
      <c r="I115" t="s">
        <v>1211</v>
      </c>
      <c r="J115" t="s">
        <v>413</v>
      </c>
      <c r="K115" t="s">
        <v>1231</v>
      </c>
      <c r="L115" s="131">
        <v>110.366</v>
      </c>
      <c r="M115" s="131">
        <v>4.5739999999999998</v>
      </c>
      <c r="N115" s="137">
        <v>0</v>
      </c>
      <c r="O115" s="131">
        <v>504.84699999999998</v>
      </c>
      <c r="P115" s="132">
        <f t="shared" si="1"/>
        <v>1.9542152389879653E-3</v>
      </c>
      <c r="Q115" s="132">
        <v>1.1029484955558548E-4</v>
      </c>
    </row>
    <row r="116" spans="1:17">
      <c r="A116" t="s">
        <v>1213</v>
      </c>
      <c r="B116">
        <v>62</v>
      </c>
      <c r="C116" t="s">
        <v>1209</v>
      </c>
      <c r="D116" t="s">
        <v>1210</v>
      </c>
      <c r="E116" t="s">
        <v>315</v>
      </c>
      <c r="F116" t="s">
        <v>936</v>
      </c>
      <c r="G116" t="s">
        <v>204</v>
      </c>
      <c r="H116" t="s">
        <v>339</v>
      </c>
      <c r="I116" t="s">
        <v>1211</v>
      </c>
      <c r="J116" t="s">
        <v>413</v>
      </c>
      <c r="K116" t="s">
        <v>1226</v>
      </c>
      <c r="L116" s="131">
        <v>83.924000000000007</v>
      </c>
      <c r="M116" s="131">
        <v>0.47</v>
      </c>
      <c r="N116" s="137">
        <v>0</v>
      </c>
      <c r="O116" s="131">
        <v>39.411000000000001</v>
      </c>
      <c r="P116" s="132">
        <f t="shared" si="1"/>
        <v>1.5255627305649973E-4</v>
      </c>
      <c r="Q116" s="132">
        <v>8.6101934166889766E-6</v>
      </c>
    </row>
    <row r="117" spans="1:17">
      <c r="A117" t="s">
        <v>1213</v>
      </c>
      <c r="B117">
        <v>62</v>
      </c>
      <c r="C117" t="s">
        <v>1233</v>
      </c>
      <c r="D117" t="s">
        <v>1234</v>
      </c>
      <c r="E117" t="s">
        <v>315</v>
      </c>
      <c r="F117" t="s">
        <v>936</v>
      </c>
      <c r="G117" t="s">
        <v>204</v>
      </c>
      <c r="H117" t="s">
        <v>339</v>
      </c>
      <c r="I117" t="s">
        <v>1211</v>
      </c>
      <c r="J117" t="s">
        <v>413</v>
      </c>
      <c r="K117" t="s">
        <v>1216</v>
      </c>
      <c r="L117" s="131">
        <v>0.08</v>
      </c>
      <c r="M117" s="131">
        <v>3.7959999999999998</v>
      </c>
      <c r="N117" s="137">
        <v>0</v>
      </c>
      <c r="O117" s="131">
        <v>0.30399999999999999</v>
      </c>
      <c r="P117" s="132">
        <f t="shared" si="1"/>
        <v>1.1767553984718966E-6</v>
      </c>
      <c r="Q117" s="132">
        <v>6.6415437280795935E-8</v>
      </c>
    </row>
    <row r="118" spans="1:17">
      <c r="A118" t="s">
        <v>1213</v>
      </c>
      <c r="B118">
        <v>62</v>
      </c>
      <c r="C118" t="s">
        <v>1209</v>
      </c>
      <c r="D118" t="s">
        <v>1210</v>
      </c>
      <c r="E118" t="s">
        <v>315</v>
      </c>
      <c r="F118" t="s">
        <v>935</v>
      </c>
      <c r="G118" t="s">
        <v>205</v>
      </c>
      <c r="H118" t="s">
        <v>339</v>
      </c>
      <c r="I118" t="s">
        <v>1211</v>
      </c>
      <c r="J118" t="s">
        <v>413</v>
      </c>
      <c r="K118" t="s">
        <v>1215</v>
      </c>
      <c r="L118" s="131">
        <v>18274.96</v>
      </c>
      <c r="M118" s="131">
        <v>3.6469999999999998</v>
      </c>
      <c r="N118" s="136">
        <v>3.5000000000000003E-2</v>
      </c>
      <c r="O118" s="131">
        <v>66648.778000000006</v>
      </c>
      <c r="P118" s="132">
        <f t="shared" si="1"/>
        <v>0.25799114905610188</v>
      </c>
      <c r="Q118" s="132">
        <v>1.4560880707568067E-2</v>
      </c>
    </row>
    <row r="119" spans="1:17">
      <c r="A119" t="s">
        <v>1213</v>
      </c>
      <c r="B119">
        <v>62</v>
      </c>
      <c r="C119" t="s">
        <v>1209</v>
      </c>
      <c r="D119" t="s">
        <v>1210</v>
      </c>
      <c r="E119" t="s">
        <v>315</v>
      </c>
      <c r="F119" t="s">
        <v>935</v>
      </c>
      <c r="G119" t="s">
        <v>205</v>
      </c>
      <c r="H119" t="s">
        <v>339</v>
      </c>
      <c r="I119" t="s">
        <v>1211</v>
      </c>
      <c r="J119" t="s">
        <v>413</v>
      </c>
      <c r="K119" t="s">
        <v>1216</v>
      </c>
      <c r="L119" s="131">
        <v>1683.3969999999999</v>
      </c>
      <c r="M119" s="131">
        <v>3.7959999999999998</v>
      </c>
      <c r="N119" s="136">
        <v>1.9900000000000001E-2</v>
      </c>
      <c r="O119" s="131">
        <v>6390.8469999999998</v>
      </c>
      <c r="P119" s="132">
        <f t="shared" si="1"/>
        <v>2.4738367460716854E-2</v>
      </c>
      <c r="Q119" s="132">
        <v>1.3962200595383646E-3</v>
      </c>
    </row>
    <row r="120" spans="1:17">
      <c r="A120" t="s">
        <v>1213</v>
      </c>
      <c r="B120">
        <v>62</v>
      </c>
      <c r="C120" t="s">
        <v>1209</v>
      </c>
      <c r="D120" t="s">
        <v>1210</v>
      </c>
      <c r="E120" t="s">
        <v>315</v>
      </c>
      <c r="F120" t="s">
        <v>935</v>
      </c>
      <c r="G120" t="s">
        <v>205</v>
      </c>
      <c r="H120" t="s">
        <v>339</v>
      </c>
      <c r="I120" t="s">
        <v>1211</v>
      </c>
      <c r="J120" t="s">
        <v>413</v>
      </c>
      <c r="K120" t="s">
        <v>1231</v>
      </c>
      <c r="L120" s="131">
        <v>841.12400000000002</v>
      </c>
      <c r="M120" s="131">
        <v>4.5739999999999998</v>
      </c>
      <c r="N120" s="137">
        <v>3.9199999999999999E-2</v>
      </c>
      <c r="O120" s="131">
        <v>3847.5540000000001</v>
      </c>
      <c r="P120" s="132">
        <f t="shared" si="1"/>
        <v>1.4893519540829405E-2</v>
      </c>
      <c r="Q120" s="132">
        <v>8.4058217556406425E-4</v>
      </c>
    </row>
    <row r="121" spans="1:17">
      <c r="A121" t="s">
        <v>1213</v>
      </c>
      <c r="B121">
        <v>62</v>
      </c>
      <c r="C121" t="s">
        <v>1209</v>
      </c>
      <c r="D121" t="s">
        <v>1210</v>
      </c>
      <c r="E121" t="s">
        <v>315</v>
      </c>
      <c r="F121" t="s">
        <v>935</v>
      </c>
      <c r="G121" t="s">
        <v>205</v>
      </c>
      <c r="H121" t="s">
        <v>339</v>
      </c>
      <c r="I121" t="s">
        <v>1211</v>
      </c>
      <c r="J121" t="s">
        <v>413</v>
      </c>
      <c r="K121" t="s">
        <v>1224</v>
      </c>
      <c r="L121" s="131">
        <v>0.1</v>
      </c>
      <c r="M121" s="131">
        <v>4.0279999999999996</v>
      </c>
      <c r="N121" s="137">
        <v>-5.1999999999999998E-3</v>
      </c>
      <c r="O121" s="131">
        <v>0.40200000000000002</v>
      </c>
      <c r="P121" s="132">
        <f t="shared" si="1"/>
        <v>1.5561041782424421E-6</v>
      </c>
      <c r="Q121" s="132">
        <v>8.7825676930526213E-8</v>
      </c>
    </row>
    <row r="122" spans="1:17">
      <c r="A122" t="s">
        <v>1213</v>
      </c>
      <c r="B122">
        <v>62</v>
      </c>
      <c r="C122" t="s">
        <v>1209</v>
      </c>
      <c r="D122" t="s">
        <v>1210</v>
      </c>
      <c r="E122" t="s">
        <v>315</v>
      </c>
      <c r="F122" t="s">
        <v>935</v>
      </c>
      <c r="G122" t="s">
        <v>205</v>
      </c>
      <c r="H122" t="s">
        <v>339</v>
      </c>
      <c r="I122" t="s">
        <v>1211</v>
      </c>
      <c r="J122" t="s">
        <v>413</v>
      </c>
      <c r="K122" t="s">
        <v>1226</v>
      </c>
      <c r="L122" s="131">
        <v>0.34799999999999998</v>
      </c>
      <c r="M122" s="131">
        <v>0.47</v>
      </c>
      <c r="N122" s="137">
        <v>1.53971E-2</v>
      </c>
      <c r="O122" s="131">
        <v>0.16300000000000001</v>
      </c>
      <c r="P122" s="132">
        <f t="shared" si="1"/>
        <v>6.3095766431223395E-7</v>
      </c>
      <c r="Q122" s="132">
        <v>3.561090880516361E-8</v>
      </c>
    </row>
    <row r="123" spans="1:17">
      <c r="A123" t="s">
        <v>1213</v>
      </c>
      <c r="B123">
        <v>8530</v>
      </c>
      <c r="C123" t="s">
        <v>1209</v>
      </c>
      <c r="D123" t="s">
        <v>1210</v>
      </c>
      <c r="E123" t="s">
        <v>315</v>
      </c>
      <c r="F123" t="s">
        <v>934</v>
      </c>
      <c r="G123" t="s">
        <v>204</v>
      </c>
      <c r="H123" t="s">
        <v>339</v>
      </c>
      <c r="I123" t="s">
        <v>1211</v>
      </c>
      <c r="J123" t="s">
        <v>413</v>
      </c>
      <c r="K123" t="s">
        <v>1212</v>
      </c>
      <c r="L123" s="131">
        <f>6254.665+1056.15083000006</f>
        <v>7310.8158300000596</v>
      </c>
      <c r="M123" s="131">
        <v>1</v>
      </c>
      <c r="N123" s="135">
        <v>0.04</v>
      </c>
      <c r="O123" s="131">
        <f>6254.665+1056.15083000006</f>
        <v>7310.8158300000596</v>
      </c>
      <c r="P123" s="132">
        <f t="shared" si="1"/>
        <v>0.92453768944380676</v>
      </c>
      <c r="Q123" s="132">
        <v>2.7634632580831535E-2</v>
      </c>
    </row>
    <row r="124" spans="1:17">
      <c r="A124" t="s">
        <v>1213</v>
      </c>
      <c r="B124">
        <v>8530</v>
      </c>
      <c r="C124" t="s">
        <v>1245</v>
      </c>
      <c r="D124" t="s">
        <v>1246</v>
      </c>
      <c r="E124" t="s">
        <v>315</v>
      </c>
      <c r="F124" t="s">
        <v>934</v>
      </c>
      <c r="G124" t="s">
        <v>204</v>
      </c>
      <c r="H124" t="s">
        <v>339</v>
      </c>
      <c r="I124" t="s">
        <v>1211</v>
      </c>
      <c r="J124" t="s">
        <v>413</v>
      </c>
      <c r="K124" t="s">
        <v>1212</v>
      </c>
      <c r="L124" s="131">
        <v>230.57300000000001</v>
      </c>
      <c r="M124" s="131">
        <v>1</v>
      </c>
      <c r="N124" s="137">
        <v>4.0599999999999997E-2</v>
      </c>
      <c r="O124" s="131">
        <v>230.57300000000001</v>
      </c>
      <c r="P124" s="132">
        <f t="shared" si="1"/>
        <v>2.9158637507098181E-2</v>
      </c>
      <c r="Q124" s="132">
        <v>8.7155801571601316E-4</v>
      </c>
    </row>
    <row r="125" spans="1:17">
      <c r="A125" t="s">
        <v>1213</v>
      </c>
      <c r="B125">
        <v>8530</v>
      </c>
      <c r="C125" t="s">
        <v>1233</v>
      </c>
      <c r="D125" t="s">
        <v>1234</v>
      </c>
      <c r="E125" t="s">
        <v>315</v>
      </c>
      <c r="F125" t="s">
        <v>934</v>
      </c>
      <c r="G125" t="s">
        <v>204</v>
      </c>
      <c r="H125" t="s">
        <v>339</v>
      </c>
      <c r="I125" t="s">
        <v>1211</v>
      </c>
      <c r="J125" t="s">
        <v>413</v>
      </c>
      <c r="K125" t="s">
        <v>1212</v>
      </c>
      <c r="L125" s="131">
        <v>197.822</v>
      </c>
      <c r="M125" s="131">
        <v>1</v>
      </c>
      <c r="N125" s="137">
        <v>0</v>
      </c>
      <c r="O125" s="131">
        <v>197.822</v>
      </c>
      <c r="P125" s="132">
        <f t="shared" si="1"/>
        <v>2.5016892649742929E-2</v>
      </c>
      <c r="Q125" s="132">
        <v>7.4776036129543854E-4</v>
      </c>
    </row>
    <row r="126" spans="1:17">
      <c r="A126" t="s">
        <v>1213</v>
      </c>
      <c r="B126">
        <v>8530</v>
      </c>
      <c r="C126" t="s">
        <v>1239</v>
      </c>
      <c r="D126" t="s">
        <v>1240</v>
      </c>
      <c r="E126" t="s">
        <v>315</v>
      </c>
      <c r="F126" t="s">
        <v>934</v>
      </c>
      <c r="G126" t="s">
        <v>204</v>
      </c>
      <c r="H126" t="s">
        <v>339</v>
      </c>
      <c r="I126" t="s">
        <v>1211</v>
      </c>
      <c r="J126" t="s">
        <v>413</v>
      </c>
      <c r="K126" t="s">
        <v>1212</v>
      </c>
      <c r="L126" s="131">
        <v>168.32599999999999</v>
      </c>
      <c r="M126" s="131">
        <v>1</v>
      </c>
      <c r="N126" s="137">
        <v>3.9800000000000002E-2</v>
      </c>
      <c r="O126" s="131">
        <v>168.32599999999999</v>
      </c>
      <c r="P126" s="132">
        <f t="shared" si="1"/>
        <v>2.1286780399352084E-2</v>
      </c>
      <c r="Q126" s="132">
        <v>6.3626649500771388E-4</v>
      </c>
    </row>
    <row r="127" spans="1:17">
      <c r="A127" t="s">
        <v>1213</v>
      </c>
      <c r="B127">
        <v>9300</v>
      </c>
      <c r="C127" t="s">
        <v>1209</v>
      </c>
      <c r="D127" t="s">
        <v>1210</v>
      </c>
      <c r="E127" t="s">
        <v>315</v>
      </c>
      <c r="F127" t="s">
        <v>934</v>
      </c>
      <c r="G127" t="s">
        <v>204</v>
      </c>
      <c r="H127" t="s">
        <v>339</v>
      </c>
      <c r="I127" t="s">
        <v>1211</v>
      </c>
      <c r="J127" t="s">
        <v>413</v>
      </c>
      <c r="K127" t="s">
        <v>1212</v>
      </c>
      <c r="L127" s="131">
        <f>6000.274-351.039810000046</f>
        <v>5649.2341899999547</v>
      </c>
      <c r="M127" s="131">
        <v>1</v>
      </c>
      <c r="N127" s="135">
        <v>0.04</v>
      </c>
      <c r="O127" s="131">
        <f>6000.274-351.039810000046</f>
        <v>5649.2341899999547</v>
      </c>
      <c r="P127" s="132">
        <f t="shared" si="1"/>
        <v>0.78625463387530214</v>
      </c>
      <c r="Q127" s="132">
        <v>1.907128197891033E-2</v>
      </c>
    </row>
    <row r="128" spans="1:17">
      <c r="A128" t="s">
        <v>1213</v>
      </c>
      <c r="B128">
        <v>9300</v>
      </c>
      <c r="C128" t="s">
        <v>1209</v>
      </c>
      <c r="D128" t="s">
        <v>1210</v>
      </c>
      <c r="E128" t="s">
        <v>315</v>
      </c>
      <c r="F128" t="s">
        <v>936</v>
      </c>
      <c r="G128" t="s">
        <v>204</v>
      </c>
      <c r="H128" t="s">
        <v>339</v>
      </c>
      <c r="I128" t="s">
        <v>1211</v>
      </c>
      <c r="J128" t="s">
        <v>413</v>
      </c>
      <c r="K128" t="s">
        <v>1216</v>
      </c>
      <c r="L128" s="131">
        <v>136.935</v>
      </c>
      <c r="M128" s="131">
        <v>3.7959999999999998</v>
      </c>
      <c r="N128" s="136">
        <v>2.3199999999999998E-2</v>
      </c>
      <c r="O128" s="131">
        <v>519.85900000000004</v>
      </c>
      <c r="P128" s="132">
        <f t="shared" si="1"/>
        <v>7.2353443664155123E-2</v>
      </c>
      <c r="Q128" s="132">
        <v>1.7549949683134708E-3</v>
      </c>
    </row>
    <row r="129" spans="1:17">
      <c r="A129" t="s">
        <v>1213</v>
      </c>
      <c r="B129">
        <v>9300</v>
      </c>
      <c r="C129" t="s">
        <v>1209</v>
      </c>
      <c r="D129" t="s">
        <v>1210</v>
      </c>
      <c r="E129" t="s">
        <v>315</v>
      </c>
      <c r="F129" t="s">
        <v>939</v>
      </c>
      <c r="G129" t="s">
        <v>204</v>
      </c>
      <c r="H129" t="s">
        <v>339</v>
      </c>
      <c r="I129" t="s">
        <v>1211</v>
      </c>
      <c r="J129" t="s">
        <v>413</v>
      </c>
      <c r="K129" t="s">
        <v>1215</v>
      </c>
      <c r="L129" s="131">
        <v>101.23699999999999</v>
      </c>
      <c r="M129" s="131">
        <v>3.6469999999999998</v>
      </c>
      <c r="N129" s="138">
        <v>5.2499999999999998E-2</v>
      </c>
      <c r="O129" s="131">
        <v>369.21100000000001</v>
      </c>
      <c r="P129" s="132">
        <f t="shared" si="1"/>
        <v>5.138640917765467E-2</v>
      </c>
      <c r="Q129" s="132">
        <v>1.246421524386391E-3</v>
      </c>
    </row>
    <row r="130" spans="1:17">
      <c r="A130" t="s">
        <v>1213</v>
      </c>
      <c r="B130">
        <v>9300</v>
      </c>
      <c r="C130" t="s">
        <v>1209</v>
      </c>
      <c r="D130" t="s">
        <v>1210</v>
      </c>
      <c r="E130" t="s">
        <v>315</v>
      </c>
      <c r="F130" t="s">
        <v>936</v>
      </c>
      <c r="G130" t="s">
        <v>204</v>
      </c>
      <c r="H130" t="s">
        <v>339</v>
      </c>
      <c r="I130" t="s">
        <v>1211</v>
      </c>
      <c r="J130" t="s">
        <v>413</v>
      </c>
      <c r="K130" t="s">
        <v>1215</v>
      </c>
      <c r="L130" s="131">
        <v>66.888999999999996</v>
      </c>
      <c r="M130" s="131">
        <v>3.6469999999999998</v>
      </c>
      <c r="N130" s="136">
        <v>3.7699999999999997E-2</v>
      </c>
      <c r="O130" s="131">
        <v>243.946</v>
      </c>
      <c r="P130" s="132">
        <f t="shared" si="1"/>
        <v>3.3952154657505181E-2</v>
      </c>
      <c r="Q130" s="132">
        <v>8.2353869518503656E-4</v>
      </c>
    </row>
    <row r="131" spans="1:17">
      <c r="A131" t="s">
        <v>1213</v>
      </c>
      <c r="B131">
        <v>9300</v>
      </c>
      <c r="C131" t="s">
        <v>1209</v>
      </c>
      <c r="D131" t="s">
        <v>1210</v>
      </c>
      <c r="E131" t="s">
        <v>315</v>
      </c>
      <c r="F131" t="s">
        <v>935</v>
      </c>
      <c r="G131" t="s">
        <v>205</v>
      </c>
      <c r="H131" t="s">
        <v>339</v>
      </c>
      <c r="I131" t="s">
        <v>1211</v>
      </c>
      <c r="J131" t="s">
        <v>413</v>
      </c>
      <c r="K131" t="s">
        <v>1215</v>
      </c>
      <c r="L131" s="131">
        <v>110.431</v>
      </c>
      <c r="M131" s="131">
        <v>3.6469999999999998</v>
      </c>
      <c r="N131" s="136">
        <v>3.5000000000000003E-2</v>
      </c>
      <c r="O131" s="131">
        <v>402.74299999999999</v>
      </c>
      <c r="P131" s="132">
        <f t="shared" ref="P131:P194" si="2">O131/SUMIF(B:B,B131,O:O)</f>
        <v>5.6053358625382702E-2</v>
      </c>
      <c r="Q131" s="132">
        <v>1.3596223947714133E-3</v>
      </c>
    </row>
    <row r="132" spans="1:17">
      <c r="A132" t="s">
        <v>1213</v>
      </c>
      <c r="B132">
        <v>9301</v>
      </c>
      <c r="C132" t="s">
        <v>1209</v>
      </c>
      <c r="D132" t="s">
        <v>1210</v>
      </c>
      <c r="E132" t="s">
        <v>315</v>
      </c>
      <c r="F132" t="s">
        <v>934</v>
      </c>
      <c r="G132" t="s">
        <v>204</v>
      </c>
      <c r="H132" t="s">
        <v>339</v>
      </c>
      <c r="I132" t="s">
        <v>1211</v>
      </c>
      <c r="J132" t="s">
        <v>413</v>
      </c>
      <c r="K132" t="s">
        <v>1212</v>
      </c>
      <c r="L132" s="131">
        <f>25569.589+1281.00161000004</f>
        <v>26850.590610000039</v>
      </c>
      <c r="M132" s="131">
        <v>1</v>
      </c>
      <c r="N132" s="135">
        <v>0.04</v>
      </c>
      <c r="O132" s="131">
        <f>25569.589+1281.00161000004</f>
        <v>26850.590610000039</v>
      </c>
      <c r="P132" s="132">
        <f t="shared" si="2"/>
        <v>0.47835305502867981</v>
      </c>
      <c r="Q132" s="132">
        <v>3.1886370609225966E-2</v>
      </c>
    </row>
    <row r="133" spans="1:17">
      <c r="A133" t="s">
        <v>1213</v>
      </c>
      <c r="B133">
        <v>9301</v>
      </c>
      <c r="C133" t="s">
        <v>1209</v>
      </c>
      <c r="D133" t="s">
        <v>1210</v>
      </c>
      <c r="E133" t="s">
        <v>315</v>
      </c>
      <c r="F133" t="s">
        <v>936</v>
      </c>
      <c r="G133" t="s">
        <v>204</v>
      </c>
      <c r="H133" t="s">
        <v>339</v>
      </c>
      <c r="I133" t="s">
        <v>1211</v>
      </c>
      <c r="J133" t="s">
        <v>413</v>
      </c>
      <c r="K133" t="s">
        <v>1215</v>
      </c>
      <c r="L133" s="131">
        <v>2793.7370000000001</v>
      </c>
      <c r="M133" s="131">
        <v>3.6469999999999998</v>
      </c>
      <c r="N133" s="136">
        <v>3.7699999999999997E-2</v>
      </c>
      <c r="O133" s="131">
        <v>10188.76</v>
      </c>
      <c r="P133" s="132">
        <f t="shared" si="2"/>
        <v>0.18151647178810437</v>
      </c>
      <c r="Q133" s="132">
        <v>1.2099643621524669E-2</v>
      </c>
    </row>
    <row r="134" spans="1:17">
      <c r="A134" t="s">
        <v>1213</v>
      </c>
      <c r="B134">
        <v>9301</v>
      </c>
      <c r="C134" t="s">
        <v>1209</v>
      </c>
      <c r="D134" t="s">
        <v>1210</v>
      </c>
      <c r="E134" t="s">
        <v>315</v>
      </c>
      <c r="F134" t="s">
        <v>939</v>
      </c>
      <c r="G134" t="s">
        <v>204</v>
      </c>
      <c r="H134" t="s">
        <v>339</v>
      </c>
      <c r="I134" t="s">
        <v>1211</v>
      </c>
      <c r="J134" t="s">
        <v>413</v>
      </c>
      <c r="K134" t="s">
        <v>1215</v>
      </c>
      <c r="L134" s="131">
        <v>303.71100000000001</v>
      </c>
      <c r="M134" s="131">
        <v>3.6469999999999998</v>
      </c>
      <c r="N134" s="138">
        <v>5.2499999999999998E-2</v>
      </c>
      <c r="O134" s="131">
        <v>1107.634</v>
      </c>
      <c r="P134" s="132">
        <f t="shared" si="2"/>
        <v>1.973290328877559E-2</v>
      </c>
      <c r="Q134" s="132">
        <v>1.3153687654909778E-3</v>
      </c>
    </row>
    <row r="135" spans="1:17">
      <c r="A135" t="s">
        <v>1213</v>
      </c>
      <c r="B135">
        <v>9301</v>
      </c>
      <c r="C135" t="s">
        <v>1209</v>
      </c>
      <c r="D135" t="s">
        <v>1210</v>
      </c>
      <c r="E135" t="s">
        <v>315</v>
      </c>
      <c r="F135" t="s">
        <v>936</v>
      </c>
      <c r="G135" t="s">
        <v>204</v>
      </c>
      <c r="H135" t="s">
        <v>339</v>
      </c>
      <c r="I135" t="s">
        <v>1211</v>
      </c>
      <c r="J135" t="s">
        <v>413</v>
      </c>
      <c r="K135" t="s">
        <v>1249</v>
      </c>
      <c r="L135" s="131">
        <v>166.55</v>
      </c>
      <c r="M135" s="131">
        <v>2.2639999999999998</v>
      </c>
      <c r="N135" s="137">
        <v>0</v>
      </c>
      <c r="O135" s="131">
        <v>377.10199999999998</v>
      </c>
      <c r="P135" s="132">
        <f t="shared" si="2"/>
        <v>6.7182095313107508E-3</v>
      </c>
      <c r="Q135" s="132">
        <v>4.4782680217849818E-4</v>
      </c>
    </row>
    <row r="136" spans="1:17">
      <c r="A136" t="s">
        <v>1213</v>
      </c>
      <c r="B136">
        <v>9301</v>
      </c>
      <c r="C136" t="s">
        <v>1209</v>
      </c>
      <c r="D136" t="s">
        <v>1210</v>
      </c>
      <c r="E136" t="s">
        <v>315</v>
      </c>
      <c r="F136" t="s">
        <v>936</v>
      </c>
      <c r="G136" t="s">
        <v>204</v>
      </c>
      <c r="H136" t="s">
        <v>339</v>
      </c>
      <c r="I136" t="s">
        <v>1211</v>
      </c>
      <c r="J136" t="s">
        <v>413</v>
      </c>
      <c r="K136" t="s">
        <v>1216</v>
      </c>
      <c r="L136" s="131">
        <v>88.353999999999999</v>
      </c>
      <c r="M136" s="131">
        <v>3.7959999999999998</v>
      </c>
      <c r="N136" s="136">
        <v>2.3199999999999998E-2</v>
      </c>
      <c r="O136" s="131">
        <v>335.42700000000002</v>
      </c>
      <c r="P136" s="132">
        <f t="shared" si="2"/>
        <v>5.9757542215606689E-3</v>
      </c>
      <c r="Q136" s="132">
        <v>3.9833573084822443E-4</v>
      </c>
    </row>
    <row r="137" spans="1:17">
      <c r="A137" t="s">
        <v>1213</v>
      </c>
      <c r="B137">
        <v>9301</v>
      </c>
      <c r="C137" t="s">
        <v>1209</v>
      </c>
      <c r="D137" t="s">
        <v>1210</v>
      </c>
      <c r="E137" t="s">
        <v>315</v>
      </c>
      <c r="F137" t="s">
        <v>936</v>
      </c>
      <c r="G137" t="s">
        <v>204</v>
      </c>
      <c r="H137" t="s">
        <v>339</v>
      </c>
      <c r="I137" t="s">
        <v>1211</v>
      </c>
      <c r="J137" t="s">
        <v>413</v>
      </c>
      <c r="K137" t="s">
        <v>1231</v>
      </c>
      <c r="L137" s="131">
        <v>62.02</v>
      </c>
      <c r="M137" s="131">
        <v>4.5739999999999998</v>
      </c>
      <c r="N137" s="137">
        <v>0</v>
      </c>
      <c r="O137" s="131">
        <v>283.7</v>
      </c>
      <c r="P137" s="132">
        <f t="shared" si="2"/>
        <v>5.0542188692525103E-3</v>
      </c>
      <c r="Q137" s="132">
        <v>3.3690742498857054E-4</v>
      </c>
    </row>
    <row r="138" spans="1:17">
      <c r="A138" t="s">
        <v>1213</v>
      </c>
      <c r="B138">
        <v>9301</v>
      </c>
      <c r="C138" t="s">
        <v>1209</v>
      </c>
      <c r="D138" t="s">
        <v>1210</v>
      </c>
      <c r="E138" t="s">
        <v>315</v>
      </c>
      <c r="F138" t="s">
        <v>936</v>
      </c>
      <c r="G138" t="s">
        <v>204</v>
      </c>
      <c r="H138" t="s">
        <v>339</v>
      </c>
      <c r="I138" t="s">
        <v>1211</v>
      </c>
      <c r="J138" t="s">
        <v>413</v>
      </c>
      <c r="K138" t="s">
        <v>1226</v>
      </c>
      <c r="L138" s="131">
        <v>0.85299999999999998</v>
      </c>
      <c r="M138" s="131">
        <v>0.47</v>
      </c>
      <c r="N138" s="137">
        <v>0</v>
      </c>
      <c r="O138" s="131">
        <v>0.40100000000000002</v>
      </c>
      <c r="P138" s="132">
        <f t="shared" si="2"/>
        <v>7.1439611088130302E-6</v>
      </c>
      <c r="Q138" s="132">
        <v>4.7620682911673182E-7</v>
      </c>
    </row>
    <row r="139" spans="1:17">
      <c r="A139" t="s">
        <v>1213</v>
      </c>
      <c r="B139">
        <v>9301</v>
      </c>
      <c r="C139" t="s">
        <v>1209</v>
      </c>
      <c r="D139" t="s">
        <v>1210</v>
      </c>
      <c r="E139" t="s">
        <v>315</v>
      </c>
      <c r="F139" t="s">
        <v>935</v>
      </c>
      <c r="G139" t="s">
        <v>205</v>
      </c>
      <c r="H139" t="s">
        <v>339</v>
      </c>
      <c r="I139" t="s">
        <v>1211</v>
      </c>
      <c r="J139" t="s">
        <v>413</v>
      </c>
      <c r="K139" t="s">
        <v>1215</v>
      </c>
      <c r="L139" s="131">
        <v>2817.683</v>
      </c>
      <c r="M139" s="131">
        <v>3.6469999999999998</v>
      </c>
      <c r="N139" s="136">
        <v>3.5000000000000003E-2</v>
      </c>
      <c r="O139" s="131">
        <v>10276.091</v>
      </c>
      <c r="P139" s="132">
        <f t="shared" si="2"/>
        <v>0.18307230537312619</v>
      </c>
      <c r="Q139" s="132">
        <v>1.2203353393578517E-2</v>
      </c>
    </row>
    <row r="140" spans="1:17">
      <c r="A140" t="s">
        <v>1213</v>
      </c>
      <c r="B140">
        <v>9301</v>
      </c>
      <c r="C140" t="s">
        <v>1209</v>
      </c>
      <c r="D140" t="s">
        <v>1210</v>
      </c>
      <c r="E140" t="s">
        <v>315</v>
      </c>
      <c r="F140" t="s">
        <v>935</v>
      </c>
      <c r="G140" t="s">
        <v>205</v>
      </c>
      <c r="H140" t="s">
        <v>339</v>
      </c>
      <c r="I140" t="s">
        <v>1211</v>
      </c>
      <c r="J140" t="s">
        <v>413</v>
      </c>
      <c r="K140" t="s">
        <v>1216</v>
      </c>
      <c r="L140" s="131">
        <v>768.15099999999995</v>
      </c>
      <c r="M140" s="131">
        <v>3.7959999999999998</v>
      </c>
      <c r="N140" s="136">
        <v>1.9900000000000001E-2</v>
      </c>
      <c r="O140" s="131">
        <v>2916.2089999999998</v>
      </c>
      <c r="P140" s="132">
        <f t="shared" si="2"/>
        <v>5.1953325888205823E-2</v>
      </c>
      <c r="Q140" s="132">
        <v>3.4631387554405865E-3</v>
      </c>
    </row>
    <row r="141" spans="1:17">
      <c r="A141" t="s">
        <v>1213</v>
      </c>
      <c r="B141">
        <v>9301</v>
      </c>
      <c r="C141" t="s">
        <v>1209</v>
      </c>
      <c r="D141" t="s">
        <v>1210</v>
      </c>
      <c r="E141" t="s">
        <v>315</v>
      </c>
      <c r="F141" t="s">
        <v>935</v>
      </c>
      <c r="G141" t="s">
        <v>205</v>
      </c>
      <c r="H141" t="s">
        <v>339</v>
      </c>
      <c r="I141" t="s">
        <v>1211</v>
      </c>
      <c r="J141" t="s">
        <v>413</v>
      </c>
      <c r="K141" t="s">
        <v>1249</v>
      </c>
      <c r="L141" s="131">
        <v>1088.106</v>
      </c>
      <c r="M141" s="131">
        <v>2.2639999999999998</v>
      </c>
      <c r="N141" s="137">
        <v>3.6900000000000002E-2</v>
      </c>
      <c r="O141" s="131">
        <v>2463.69</v>
      </c>
      <c r="P141" s="132">
        <f t="shared" si="2"/>
        <v>4.3891535022871755E-2</v>
      </c>
      <c r="Q141" s="132">
        <v>2.9257506304902767E-3</v>
      </c>
    </row>
    <row r="142" spans="1:17">
      <c r="A142" t="s">
        <v>1213</v>
      </c>
      <c r="B142">
        <v>9301</v>
      </c>
      <c r="C142" t="s">
        <v>1209</v>
      </c>
      <c r="D142" t="s">
        <v>1210</v>
      </c>
      <c r="E142" t="s">
        <v>315</v>
      </c>
      <c r="F142" t="s">
        <v>935</v>
      </c>
      <c r="G142" t="s">
        <v>205</v>
      </c>
      <c r="H142" t="s">
        <v>339</v>
      </c>
      <c r="I142" t="s">
        <v>1211</v>
      </c>
      <c r="J142" t="s">
        <v>413</v>
      </c>
      <c r="K142" t="s">
        <v>1226</v>
      </c>
      <c r="L142" s="131">
        <v>2049.34</v>
      </c>
      <c r="M142" s="131">
        <v>0.47</v>
      </c>
      <c r="N142" s="137">
        <v>1.53971E-2</v>
      </c>
      <c r="O142" s="131">
        <v>962.37</v>
      </c>
      <c r="P142" s="132">
        <f t="shared" si="2"/>
        <v>1.7144972200220439E-2</v>
      </c>
      <c r="Q142" s="132">
        <v>1.1428607634340877E-3</v>
      </c>
    </row>
    <row r="143" spans="1:17">
      <c r="A143" t="s">
        <v>1213</v>
      </c>
      <c r="B143">
        <v>9301</v>
      </c>
      <c r="C143" t="s">
        <v>1209</v>
      </c>
      <c r="D143" t="s">
        <v>1210</v>
      </c>
      <c r="E143" t="s">
        <v>315</v>
      </c>
      <c r="F143" t="s">
        <v>935</v>
      </c>
      <c r="G143" t="s">
        <v>205</v>
      </c>
      <c r="H143" t="s">
        <v>339</v>
      </c>
      <c r="I143" t="s">
        <v>1211</v>
      </c>
      <c r="J143" t="s">
        <v>413</v>
      </c>
      <c r="K143" t="s">
        <v>1231</v>
      </c>
      <c r="L143" s="131">
        <v>80.745000000000005</v>
      </c>
      <c r="M143" s="131">
        <v>4.5739999999999998</v>
      </c>
      <c r="N143" s="137">
        <v>3.9199999999999999E-2</v>
      </c>
      <c r="O143" s="131">
        <v>369.35</v>
      </c>
      <c r="P143" s="132">
        <f t="shared" si="2"/>
        <v>6.5801048267832736E-3</v>
      </c>
      <c r="Q143" s="132">
        <v>4.3862092851437631E-4</v>
      </c>
    </row>
    <row r="144" spans="1:17">
      <c r="A144" t="s">
        <v>1213</v>
      </c>
      <c r="B144">
        <v>9302</v>
      </c>
      <c r="C144" t="s">
        <v>1209</v>
      </c>
      <c r="D144" t="s">
        <v>1210</v>
      </c>
      <c r="E144" t="s">
        <v>315</v>
      </c>
      <c r="F144" t="s">
        <v>934</v>
      </c>
      <c r="G144" t="s">
        <v>204</v>
      </c>
      <c r="H144" t="s">
        <v>339</v>
      </c>
      <c r="I144" t="s">
        <v>1211</v>
      </c>
      <c r="J144" t="s">
        <v>413</v>
      </c>
      <c r="K144" t="s">
        <v>1212</v>
      </c>
      <c r="L144" s="131">
        <f>106958.296+3505.46936000138</f>
        <v>110463.76536000139</v>
      </c>
      <c r="M144" s="131">
        <v>1</v>
      </c>
      <c r="N144" s="135">
        <v>0.04</v>
      </c>
      <c r="O144" s="131">
        <f>106958.296+3505.46936000138</f>
        <v>110463.76536000139</v>
      </c>
      <c r="P144" s="132">
        <f t="shared" si="2"/>
        <v>0.47261184164490344</v>
      </c>
      <c r="Q144" s="132">
        <v>3.0967023131113214E-2</v>
      </c>
    </row>
    <row r="145" spans="1:17">
      <c r="A145" t="s">
        <v>1213</v>
      </c>
      <c r="B145">
        <v>9302</v>
      </c>
      <c r="C145" t="s">
        <v>1209</v>
      </c>
      <c r="D145" t="s">
        <v>1210</v>
      </c>
      <c r="E145" t="s">
        <v>315</v>
      </c>
      <c r="F145" t="s">
        <v>936</v>
      </c>
      <c r="G145" t="s">
        <v>204</v>
      </c>
      <c r="H145" t="s">
        <v>339</v>
      </c>
      <c r="I145" t="s">
        <v>1211</v>
      </c>
      <c r="J145" t="s">
        <v>413</v>
      </c>
      <c r="K145" t="s">
        <v>1215</v>
      </c>
      <c r="L145" s="131">
        <v>11539.806</v>
      </c>
      <c r="M145" s="131">
        <v>3.6469999999999998</v>
      </c>
      <c r="N145" s="136">
        <v>3.7699999999999997E-2</v>
      </c>
      <c r="O145" s="131">
        <v>42085.673999999999</v>
      </c>
      <c r="P145" s="132">
        <f t="shared" si="2"/>
        <v>0.1800607450885357</v>
      </c>
      <c r="Q145" s="132">
        <v>1.1798149700937132E-2</v>
      </c>
    </row>
    <row r="146" spans="1:17">
      <c r="A146" t="s">
        <v>1213</v>
      </c>
      <c r="B146">
        <v>9302</v>
      </c>
      <c r="C146" t="s">
        <v>1209</v>
      </c>
      <c r="D146" t="s">
        <v>1210</v>
      </c>
      <c r="E146" t="s">
        <v>315</v>
      </c>
      <c r="F146" t="s">
        <v>939</v>
      </c>
      <c r="G146" t="s">
        <v>204</v>
      </c>
      <c r="H146" t="s">
        <v>339</v>
      </c>
      <c r="I146" t="s">
        <v>1211</v>
      </c>
      <c r="J146" t="s">
        <v>413</v>
      </c>
      <c r="K146" t="s">
        <v>1215</v>
      </c>
      <c r="L146" s="131">
        <v>2024.74</v>
      </c>
      <c r="M146" s="131">
        <v>3.6469999999999998</v>
      </c>
      <c r="N146" s="138">
        <v>5.2499999999999998E-2</v>
      </c>
      <c r="O146" s="131">
        <v>7384.2259999999997</v>
      </c>
      <c r="P146" s="132">
        <f t="shared" si="2"/>
        <v>3.1592917710243577E-2</v>
      </c>
      <c r="Q146" s="132">
        <v>2.070067923197623E-3</v>
      </c>
    </row>
    <row r="147" spans="1:17">
      <c r="A147" t="s">
        <v>1213</v>
      </c>
      <c r="B147" s="2">
        <v>9302</v>
      </c>
      <c r="C147" t="s">
        <v>1209</v>
      </c>
      <c r="D147" t="s">
        <v>1210</v>
      </c>
      <c r="E147" t="s">
        <v>315</v>
      </c>
      <c r="F147" t="s">
        <v>936</v>
      </c>
      <c r="G147" t="s">
        <v>204</v>
      </c>
      <c r="H147" t="s">
        <v>339</v>
      </c>
      <c r="I147" t="s">
        <v>1211</v>
      </c>
      <c r="J147" t="s">
        <v>413</v>
      </c>
      <c r="K147" t="s">
        <v>1216</v>
      </c>
      <c r="L147" s="131">
        <v>294.25799999999998</v>
      </c>
      <c r="M147" s="131">
        <v>3.7959999999999998</v>
      </c>
      <c r="N147" s="136">
        <v>2.3199999999999998E-2</v>
      </c>
      <c r="O147" s="131">
        <v>1117.1220000000001</v>
      </c>
      <c r="P147" s="132">
        <f t="shared" si="2"/>
        <v>4.7795318586271226E-3</v>
      </c>
      <c r="Q147" s="132">
        <v>3.1317004903403214E-4</v>
      </c>
    </row>
    <row r="148" spans="1:17">
      <c r="A148" t="s">
        <v>1213</v>
      </c>
      <c r="B148" s="2">
        <v>9302</v>
      </c>
      <c r="C148" t="s">
        <v>1209</v>
      </c>
      <c r="D148" t="s">
        <v>1210</v>
      </c>
      <c r="E148" t="s">
        <v>315</v>
      </c>
      <c r="F148" t="s">
        <v>936</v>
      </c>
      <c r="G148" t="s">
        <v>204</v>
      </c>
      <c r="H148" t="s">
        <v>339</v>
      </c>
      <c r="I148" t="s">
        <v>1211</v>
      </c>
      <c r="J148" t="s">
        <v>413</v>
      </c>
      <c r="K148" t="s">
        <v>1231</v>
      </c>
      <c r="L148" s="131">
        <v>161.66399999999999</v>
      </c>
      <c r="M148" s="131">
        <v>4.5739999999999998</v>
      </c>
      <c r="N148" s="137">
        <v>0</v>
      </c>
      <c r="O148" s="131">
        <v>739.5</v>
      </c>
      <c r="P148" s="132">
        <f t="shared" si="2"/>
        <v>3.1639013549592233E-3</v>
      </c>
      <c r="Q148" s="132">
        <v>2.0730882684314404E-4</v>
      </c>
    </row>
    <row r="149" spans="1:17">
      <c r="A149" t="s">
        <v>1213</v>
      </c>
      <c r="B149" s="2">
        <v>9302</v>
      </c>
      <c r="C149" t="s">
        <v>1209</v>
      </c>
      <c r="D149" t="s">
        <v>1210</v>
      </c>
      <c r="E149" t="s">
        <v>315</v>
      </c>
      <c r="F149" t="s">
        <v>936</v>
      </c>
      <c r="G149" t="s">
        <v>204</v>
      </c>
      <c r="H149" t="s">
        <v>339</v>
      </c>
      <c r="I149" t="s">
        <v>1211</v>
      </c>
      <c r="J149" t="s">
        <v>413</v>
      </c>
      <c r="K149" t="s">
        <v>1249</v>
      </c>
      <c r="L149" s="131">
        <v>292.26900000000001</v>
      </c>
      <c r="M149" s="131">
        <v>2.2639999999999998</v>
      </c>
      <c r="N149" s="137">
        <v>0</v>
      </c>
      <c r="O149" s="131">
        <v>661.755</v>
      </c>
      <c r="P149" s="132">
        <f t="shared" si="2"/>
        <v>2.8312745654510353E-3</v>
      </c>
      <c r="Q149" s="132">
        <v>1.8551406721782932E-4</v>
      </c>
    </row>
    <row r="150" spans="1:17">
      <c r="A150" t="s">
        <v>1213</v>
      </c>
      <c r="B150" s="2">
        <v>9302</v>
      </c>
      <c r="C150" t="s">
        <v>1209</v>
      </c>
      <c r="D150" t="s">
        <v>1210</v>
      </c>
      <c r="E150" t="s">
        <v>315</v>
      </c>
      <c r="F150" t="s">
        <v>936</v>
      </c>
      <c r="G150" t="s">
        <v>204</v>
      </c>
      <c r="H150" t="s">
        <v>339</v>
      </c>
      <c r="I150" t="s">
        <v>1211</v>
      </c>
      <c r="J150" t="s">
        <v>413</v>
      </c>
      <c r="K150" t="s">
        <v>1226</v>
      </c>
      <c r="L150" s="131">
        <v>94.58</v>
      </c>
      <c r="M150" s="131">
        <v>0.47</v>
      </c>
      <c r="N150" s="137">
        <v>0</v>
      </c>
      <c r="O150" s="131">
        <v>44.414999999999999</v>
      </c>
      <c r="P150" s="132">
        <f t="shared" si="2"/>
        <v>1.9002661079176996E-4</v>
      </c>
      <c r="Q150" s="132">
        <v>1.2451144752181531E-5</v>
      </c>
    </row>
    <row r="151" spans="1:17">
      <c r="A151" t="s">
        <v>1213</v>
      </c>
      <c r="B151" s="2">
        <v>9302</v>
      </c>
      <c r="C151" t="s">
        <v>1209</v>
      </c>
      <c r="D151" t="s">
        <v>1210</v>
      </c>
      <c r="E151" t="s">
        <v>315</v>
      </c>
      <c r="F151" t="s">
        <v>935</v>
      </c>
      <c r="G151" t="s">
        <v>205</v>
      </c>
      <c r="H151" t="s">
        <v>339</v>
      </c>
      <c r="I151" t="s">
        <v>1211</v>
      </c>
      <c r="J151" t="s">
        <v>413</v>
      </c>
      <c r="K151" t="s">
        <v>1215</v>
      </c>
      <c r="L151" s="131">
        <v>14577.036</v>
      </c>
      <c r="M151" s="131">
        <v>3.6469999999999998</v>
      </c>
      <c r="N151" s="136">
        <v>3.5000000000000003E-2</v>
      </c>
      <c r="O151" s="131">
        <v>53162.45</v>
      </c>
      <c r="P151" s="132">
        <f t="shared" si="2"/>
        <v>0.22745199132921154</v>
      </c>
      <c r="Q151" s="132">
        <v>1.4903374092775257E-2</v>
      </c>
    </row>
    <row r="152" spans="1:17">
      <c r="A152" t="s">
        <v>1213</v>
      </c>
      <c r="B152" s="2">
        <v>9302</v>
      </c>
      <c r="C152" t="s">
        <v>1209</v>
      </c>
      <c r="D152" t="s">
        <v>1210</v>
      </c>
      <c r="E152" t="s">
        <v>315</v>
      </c>
      <c r="F152" t="s">
        <v>935</v>
      </c>
      <c r="G152" t="s">
        <v>205</v>
      </c>
      <c r="H152" t="s">
        <v>339</v>
      </c>
      <c r="I152" t="s">
        <v>1211</v>
      </c>
      <c r="J152" t="s">
        <v>413</v>
      </c>
      <c r="K152" t="s">
        <v>1216</v>
      </c>
      <c r="L152" s="131">
        <v>2258.3180000000002</v>
      </c>
      <c r="M152" s="131">
        <v>3.7959999999999998</v>
      </c>
      <c r="N152" s="136">
        <v>1.9900000000000001E-2</v>
      </c>
      <c r="O152" s="131">
        <v>8573.4789999999994</v>
      </c>
      <c r="P152" s="132">
        <f t="shared" si="2"/>
        <v>3.6681057234367064E-2</v>
      </c>
      <c r="Q152" s="132">
        <v>2.4034589228591366E-3</v>
      </c>
    </row>
    <row r="153" spans="1:17">
      <c r="A153" t="s">
        <v>1213</v>
      </c>
      <c r="B153" s="2">
        <v>9302</v>
      </c>
      <c r="C153" t="s">
        <v>1209</v>
      </c>
      <c r="D153" t="s">
        <v>1210</v>
      </c>
      <c r="E153" t="s">
        <v>315</v>
      </c>
      <c r="F153" t="s">
        <v>935</v>
      </c>
      <c r="G153" t="s">
        <v>205</v>
      </c>
      <c r="H153" t="s">
        <v>339</v>
      </c>
      <c r="I153" t="s">
        <v>1211</v>
      </c>
      <c r="J153" t="s">
        <v>413</v>
      </c>
      <c r="K153" t="s">
        <v>1249</v>
      </c>
      <c r="L153" s="131">
        <v>2962.8539999999998</v>
      </c>
      <c r="M153" s="131">
        <v>2.2639999999999998</v>
      </c>
      <c r="N153" s="137">
        <v>3.6900000000000002E-2</v>
      </c>
      <c r="O153" s="131">
        <v>6708.4949999999999</v>
      </c>
      <c r="P153" s="132">
        <f t="shared" si="2"/>
        <v>2.8701847762322073E-2</v>
      </c>
      <c r="Q153" s="132">
        <v>1.880635873337522E-3</v>
      </c>
    </row>
    <row r="154" spans="1:17">
      <c r="A154" t="s">
        <v>1213</v>
      </c>
      <c r="B154" s="2">
        <v>9302</v>
      </c>
      <c r="C154" t="s">
        <v>1209</v>
      </c>
      <c r="D154" t="s">
        <v>1210</v>
      </c>
      <c r="E154" t="s">
        <v>315</v>
      </c>
      <c r="F154" t="s">
        <v>935</v>
      </c>
      <c r="G154" t="s">
        <v>205</v>
      </c>
      <c r="H154" t="s">
        <v>339</v>
      </c>
      <c r="I154" t="s">
        <v>1211</v>
      </c>
      <c r="J154" t="s">
        <v>413</v>
      </c>
      <c r="K154" t="s">
        <v>1226</v>
      </c>
      <c r="L154" s="131">
        <v>3937.6909999999998</v>
      </c>
      <c r="M154" s="131">
        <v>0.47</v>
      </c>
      <c r="N154" s="137">
        <v>1.53971E-2</v>
      </c>
      <c r="O154" s="131">
        <v>1849.14</v>
      </c>
      <c r="P154" s="132">
        <f t="shared" si="2"/>
        <v>7.9114219763479349E-3</v>
      </c>
      <c r="Q154" s="132">
        <v>5.183813983349985E-4</v>
      </c>
    </row>
    <row r="155" spans="1:17">
      <c r="A155" t="s">
        <v>1213</v>
      </c>
      <c r="B155" s="2">
        <v>9302</v>
      </c>
      <c r="C155" t="s">
        <v>1209</v>
      </c>
      <c r="D155" t="s">
        <v>1210</v>
      </c>
      <c r="E155" t="s">
        <v>315</v>
      </c>
      <c r="F155" t="s">
        <v>935</v>
      </c>
      <c r="G155" t="s">
        <v>205</v>
      </c>
      <c r="H155" t="s">
        <v>339</v>
      </c>
      <c r="I155" t="s">
        <v>1211</v>
      </c>
      <c r="J155" t="s">
        <v>413</v>
      </c>
      <c r="K155" t="s">
        <v>1231</v>
      </c>
      <c r="L155" s="131">
        <v>205.584</v>
      </c>
      <c r="M155" s="131">
        <v>4.5739999999999998</v>
      </c>
      <c r="N155" s="137">
        <v>3.9199999999999999E-2</v>
      </c>
      <c r="O155" s="131">
        <v>940.40099999999995</v>
      </c>
      <c r="P155" s="132">
        <f t="shared" si="2"/>
        <v>4.0234428642393618E-3</v>
      </c>
      <c r="Q155" s="132">
        <v>2.636287059798776E-4</v>
      </c>
    </row>
    <row r="156" spans="1:17">
      <c r="A156" t="s">
        <v>1213</v>
      </c>
      <c r="B156" s="2">
        <v>9629</v>
      </c>
      <c r="C156" t="s">
        <v>1209</v>
      </c>
      <c r="D156" t="s">
        <v>1210</v>
      </c>
      <c r="E156" t="s">
        <v>315</v>
      </c>
      <c r="F156" t="s">
        <v>936</v>
      </c>
      <c r="G156" t="s">
        <v>204</v>
      </c>
      <c r="H156" t="s">
        <v>339</v>
      </c>
      <c r="I156" t="s">
        <v>1211</v>
      </c>
      <c r="J156" t="s">
        <v>413</v>
      </c>
      <c r="K156" t="s">
        <v>1215</v>
      </c>
      <c r="L156" s="131">
        <v>2396.3029999999999</v>
      </c>
      <c r="M156" s="131">
        <v>3.6469999999999998</v>
      </c>
      <c r="N156" s="136">
        <v>3.7699999999999997E-2</v>
      </c>
      <c r="O156" s="131">
        <v>8739.3160000000007</v>
      </c>
      <c r="P156" s="132">
        <f t="shared" si="2"/>
        <v>0.30301102005233249</v>
      </c>
      <c r="Q156" s="132">
        <v>2.8733447875210934E-2</v>
      </c>
    </row>
    <row r="157" spans="1:17">
      <c r="A157" t="s">
        <v>1213</v>
      </c>
      <c r="B157" s="2">
        <v>9629</v>
      </c>
      <c r="C157" t="s">
        <v>1209</v>
      </c>
      <c r="D157" t="s">
        <v>1210</v>
      </c>
      <c r="E157" t="s">
        <v>315</v>
      </c>
      <c r="F157" t="s">
        <v>934</v>
      </c>
      <c r="G157" t="s">
        <v>204</v>
      </c>
      <c r="H157" t="s">
        <v>339</v>
      </c>
      <c r="I157" t="s">
        <v>1211</v>
      </c>
      <c r="J157" t="s">
        <v>413</v>
      </c>
      <c r="K157" t="s">
        <v>1212</v>
      </c>
      <c r="L157" s="131">
        <f>7135.861-125.196900000039</f>
        <v>7010.6640999999609</v>
      </c>
      <c r="M157" s="131">
        <v>1</v>
      </c>
      <c r="N157" s="135">
        <v>0.04</v>
      </c>
      <c r="O157" s="131">
        <f>7135.861-125.196900000039</f>
        <v>7010.6640999999609</v>
      </c>
      <c r="P157" s="132">
        <f t="shared" si="2"/>
        <v>0.24307491343547427</v>
      </c>
      <c r="Q157" s="132">
        <v>2.3049921926150907E-2</v>
      </c>
    </row>
    <row r="158" spans="1:17">
      <c r="A158" t="s">
        <v>1213</v>
      </c>
      <c r="B158" s="2">
        <v>9629</v>
      </c>
      <c r="C158" t="s">
        <v>1233</v>
      </c>
      <c r="D158" t="s">
        <v>1234</v>
      </c>
      <c r="E158" t="s">
        <v>315</v>
      </c>
      <c r="F158" t="s">
        <v>934</v>
      </c>
      <c r="G158" t="s">
        <v>204</v>
      </c>
      <c r="H158" t="s">
        <v>339</v>
      </c>
      <c r="I158" t="s">
        <v>1211</v>
      </c>
      <c r="J158" t="s">
        <v>413</v>
      </c>
      <c r="K158" t="s">
        <v>1212</v>
      </c>
      <c r="L158" s="131">
        <v>4071.712</v>
      </c>
      <c r="M158" s="131">
        <v>1</v>
      </c>
      <c r="N158" s="137">
        <v>0</v>
      </c>
      <c r="O158" s="131">
        <v>4071.712</v>
      </c>
      <c r="P158" s="132">
        <f t="shared" si="2"/>
        <v>0.14117507668555784</v>
      </c>
      <c r="Q158" s="132">
        <v>1.3387126007901632E-2</v>
      </c>
    </row>
    <row r="159" spans="1:17">
      <c r="A159" t="s">
        <v>1213</v>
      </c>
      <c r="B159" s="2">
        <v>9629</v>
      </c>
      <c r="C159" t="s">
        <v>1233</v>
      </c>
      <c r="D159" t="s">
        <v>1234</v>
      </c>
      <c r="E159" t="s">
        <v>315</v>
      </c>
      <c r="F159" t="s">
        <v>936</v>
      </c>
      <c r="G159" t="s">
        <v>204</v>
      </c>
      <c r="H159" t="s">
        <v>339</v>
      </c>
      <c r="I159" t="s">
        <v>1211</v>
      </c>
      <c r="J159" t="s">
        <v>413</v>
      </c>
      <c r="K159" t="s">
        <v>1215</v>
      </c>
      <c r="L159" s="131">
        <v>132.23099999999999</v>
      </c>
      <c r="M159" s="131">
        <v>3.6469999999999998</v>
      </c>
      <c r="N159" s="137">
        <v>0</v>
      </c>
      <c r="O159" s="131">
        <v>482.24599999999998</v>
      </c>
      <c r="P159" s="132">
        <f t="shared" si="2"/>
        <v>1.6720513639300501E-2</v>
      </c>
      <c r="Q159" s="132">
        <v>1.5855463178158303E-3</v>
      </c>
    </row>
    <row r="160" spans="1:17">
      <c r="A160" t="s">
        <v>1213</v>
      </c>
      <c r="B160" s="2">
        <v>9629</v>
      </c>
      <c r="C160" t="s">
        <v>1209</v>
      </c>
      <c r="D160" t="s">
        <v>1210</v>
      </c>
      <c r="E160" t="s">
        <v>315</v>
      </c>
      <c r="F160" t="s">
        <v>936</v>
      </c>
      <c r="G160" t="s">
        <v>204</v>
      </c>
      <c r="H160" t="s">
        <v>339</v>
      </c>
      <c r="I160" t="s">
        <v>1211</v>
      </c>
      <c r="J160" t="s">
        <v>413</v>
      </c>
      <c r="K160" t="s">
        <v>1216</v>
      </c>
      <c r="L160" s="131">
        <v>20.652000000000001</v>
      </c>
      <c r="M160" s="131">
        <v>3.7959999999999998</v>
      </c>
      <c r="N160" s="136">
        <v>2.3199999999999998E-2</v>
      </c>
      <c r="O160" s="131">
        <v>78.403999999999996</v>
      </c>
      <c r="P160" s="132">
        <f t="shared" si="2"/>
        <v>2.7184365476866923E-3</v>
      </c>
      <c r="Q160" s="132">
        <v>2.5777958449014061E-4</v>
      </c>
    </row>
    <row r="161" spans="1:17">
      <c r="A161" t="s">
        <v>1213</v>
      </c>
      <c r="B161" s="2">
        <v>9629</v>
      </c>
      <c r="C161" t="s">
        <v>1209</v>
      </c>
      <c r="D161" t="s">
        <v>1210</v>
      </c>
      <c r="E161" t="s">
        <v>315</v>
      </c>
      <c r="F161" t="s">
        <v>936</v>
      </c>
      <c r="G161" t="s">
        <v>204</v>
      </c>
      <c r="H161" t="s">
        <v>339</v>
      </c>
      <c r="I161" t="s">
        <v>1211</v>
      </c>
      <c r="J161" t="s">
        <v>413</v>
      </c>
      <c r="K161" t="s">
        <v>1231</v>
      </c>
      <c r="L161" s="131">
        <v>5.423</v>
      </c>
      <c r="M161" s="131">
        <v>4.5739999999999998</v>
      </c>
      <c r="N161" s="137">
        <v>0</v>
      </c>
      <c r="O161" s="131">
        <v>24.806999999999999</v>
      </c>
      <c r="P161" s="132">
        <f t="shared" si="2"/>
        <v>8.6011243608060523E-4</v>
      </c>
      <c r="Q161" s="132">
        <v>8.1561376364049261E-5</v>
      </c>
    </row>
    <row r="162" spans="1:17">
      <c r="A162" t="s">
        <v>1213</v>
      </c>
      <c r="B162" s="2">
        <v>9629</v>
      </c>
      <c r="C162" t="s">
        <v>1209</v>
      </c>
      <c r="D162" t="s">
        <v>1210</v>
      </c>
      <c r="E162" t="s">
        <v>315</v>
      </c>
      <c r="F162" t="s">
        <v>935</v>
      </c>
      <c r="G162" t="s">
        <v>205</v>
      </c>
      <c r="H162" t="s">
        <v>339</v>
      </c>
      <c r="I162" t="s">
        <v>1211</v>
      </c>
      <c r="J162" t="s">
        <v>413</v>
      </c>
      <c r="K162" t="s">
        <v>1215</v>
      </c>
      <c r="L162" s="131">
        <v>1870.2270000000001</v>
      </c>
      <c r="M162" s="131">
        <v>3.6469999999999998</v>
      </c>
      <c r="N162" s="136">
        <v>3.5000000000000003E-2</v>
      </c>
      <c r="O162" s="131">
        <v>6820.7169999999996</v>
      </c>
      <c r="P162" s="132">
        <f t="shared" si="2"/>
        <v>0.23648903594495094</v>
      </c>
      <c r="Q162" s="132">
        <v>2.2425406792827385E-2</v>
      </c>
    </row>
    <row r="163" spans="1:17">
      <c r="A163" t="s">
        <v>1213</v>
      </c>
      <c r="B163" s="2">
        <v>9629</v>
      </c>
      <c r="C163" t="s">
        <v>1209</v>
      </c>
      <c r="D163" t="s">
        <v>1210</v>
      </c>
      <c r="E163" t="s">
        <v>315</v>
      </c>
      <c r="F163" t="s">
        <v>935</v>
      </c>
      <c r="G163" t="s">
        <v>205</v>
      </c>
      <c r="H163" t="s">
        <v>339</v>
      </c>
      <c r="I163" t="s">
        <v>1211</v>
      </c>
      <c r="J163" t="s">
        <v>413</v>
      </c>
      <c r="K163" t="s">
        <v>1216</v>
      </c>
      <c r="L163" s="131">
        <v>210.268</v>
      </c>
      <c r="M163" s="131">
        <v>3.7959999999999998</v>
      </c>
      <c r="N163" s="136">
        <v>1.9900000000000001E-2</v>
      </c>
      <c r="O163" s="131">
        <v>798.26099999999997</v>
      </c>
      <c r="P163" s="132">
        <f t="shared" si="2"/>
        <v>2.7677438357646633E-2</v>
      </c>
      <c r="Q163" s="132">
        <v>2.6245521771170368E-3</v>
      </c>
    </row>
    <row r="164" spans="1:17">
      <c r="A164" t="s">
        <v>1213</v>
      </c>
      <c r="B164" s="2">
        <v>9629</v>
      </c>
      <c r="C164" t="s">
        <v>1209</v>
      </c>
      <c r="D164" t="s">
        <v>1210</v>
      </c>
      <c r="E164" t="s">
        <v>315</v>
      </c>
      <c r="F164" t="s">
        <v>935</v>
      </c>
      <c r="G164" t="s">
        <v>205</v>
      </c>
      <c r="H164" t="s">
        <v>339</v>
      </c>
      <c r="I164" t="s">
        <v>1211</v>
      </c>
      <c r="J164" t="s">
        <v>413</v>
      </c>
      <c r="K164" t="s">
        <v>1231</v>
      </c>
      <c r="L164" s="131">
        <v>135.70099999999999</v>
      </c>
      <c r="M164" s="131">
        <v>4.5739999999999998</v>
      </c>
      <c r="N164" s="137">
        <v>3.9199999999999999E-2</v>
      </c>
      <c r="O164" s="131">
        <v>620.73699999999997</v>
      </c>
      <c r="P164" s="132">
        <f t="shared" si="2"/>
        <v>2.1522296659626988E-2</v>
      </c>
      <c r="Q164" s="132">
        <v>2.0408821735836999E-3</v>
      </c>
    </row>
    <row r="165" spans="1:17">
      <c r="A165" t="s">
        <v>1213</v>
      </c>
      <c r="B165" s="2">
        <v>9629</v>
      </c>
      <c r="C165" t="s">
        <v>1209</v>
      </c>
      <c r="D165" t="s">
        <v>1210</v>
      </c>
      <c r="E165" t="s">
        <v>315</v>
      </c>
      <c r="F165" t="s">
        <v>935</v>
      </c>
      <c r="G165" t="s">
        <v>205</v>
      </c>
      <c r="H165" t="s">
        <v>339</v>
      </c>
      <c r="I165" t="s">
        <v>1211</v>
      </c>
      <c r="J165" t="s">
        <v>413</v>
      </c>
      <c r="K165" t="s">
        <v>1224</v>
      </c>
      <c r="L165" s="131">
        <v>48.326999999999998</v>
      </c>
      <c r="M165" s="131">
        <v>4.0279999999999996</v>
      </c>
      <c r="N165" s="137">
        <v>-5.1999999999999998E-3</v>
      </c>
      <c r="O165" s="131">
        <v>194.65</v>
      </c>
      <c r="P165" s="132">
        <f t="shared" si="2"/>
        <v>6.7489372226827039E-3</v>
      </c>
      <c r="Q165" s="132">
        <v>6.3997750269126417E-4</v>
      </c>
    </row>
    <row r="166" spans="1:17">
      <c r="A166" t="s">
        <v>1213</v>
      </c>
      <c r="B166" s="2">
        <v>9629</v>
      </c>
      <c r="C166" t="s">
        <v>1209</v>
      </c>
      <c r="D166" t="s">
        <v>1210</v>
      </c>
      <c r="E166" t="s">
        <v>315</v>
      </c>
      <c r="F166" t="s">
        <v>935</v>
      </c>
      <c r="G166" t="s">
        <v>205</v>
      </c>
      <c r="H166" t="s">
        <v>339</v>
      </c>
      <c r="I166" t="s">
        <v>1211</v>
      </c>
      <c r="J166" t="s">
        <v>413</v>
      </c>
      <c r="K166" t="s">
        <v>1226</v>
      </c>
      <c r="L166" s="131">
        <v>0.13600000000000001</v>
      </c>
      <c r="M166" s="131">
        <v>0.47</v>
      </c>
      <c r="N166" s="137">
        <v>1.53971E-2</v>
      </c>
      <c r="O166" s="131">
        <v>6.4000000000000001E-2</v>
      </c>
      <c r="P166" s="132">
        <f t="shared" si="2"/>
        <v>2.2190186604248291E-6</v>
      </c>
      <c r="Q166" s="132">
        <v>2.1042157807470283E-7</v>
      </c>
    </row>
    <row r="167" spans="1:17">
      <c r="A167" t="s">
        <v>1213</v>
      </c>
      <c r="B167" s="2">
        <v>9630</v>
      </c>
      <c r="C167" t="s">
        <v>1209</v>
      </c>
      <c r="D167" t="s">
        <v>1210</v>
      </c>
      <c r="E167" t="s">
        <v>315</v>
      </c>
      <c r="F167" t="s">
        <v>934</v>
      </c>
      <c r="G167" t="s">
        <v>204</v>
      </c>
      <c r="H167" t="s">
        <v>339</v>
      </c>
      <c r="I167" t="s">
        <v>1211</v>
      </c>
      <c r="J167" t="s">
        <v>413</v>
      </c>
      <c r="K167" t="s">
        <v>1212</v>
      </c>
      <c r="L167" s="131">
        <f>18556.635-240.974180000019</f>
        <v>18315.660819999979</v>
      </c>
      <c r="M167" s="131">
        <v>1</v>
      </c>
      <c r="N167" s="135">
        <v>0.04</v>
      </c>
      <c r="O167" s="131">
        <f>18556.635-240.974180000019</f>
        <v>18315.660819999979</v>
      </c>
      <c r="P167" s="132">
        <f t="shared" si="2"/>
        <v>0.73780723195815401</v>
      </c>
      <c r="Q167" s="132">
        <v>7.8652130163210029E-2</v>
      </c>
    </row>
    <row r="168" spans="1:17">
      <c r="A168" t="s">
        <v>1213</v>
      </c>
      <c r="B168" s="2">
        <v>9630</v>
      </c>
      <c r="C168" t="s">
        <v>1233</v>
      </c>
      <c r="D168" t="s">
        <v>1234</v>
      </c>
      <c r="E168" t="s">
        <v>315</v>
      </c>
      <c r="F168" t="s">
        <v>934</v>
      </c>
      <c r="G168" t="s">
        <v>204</v>
      </c>
      <c r="H168" t="s">
        <v>339</v>
      </c>
      <c r="I168" t="s">
        <v>1211</v>
      </c>
      <c r="J168" t="s">
        <v>413</v>
      </c>
      <c r="K168" t="s">
        <v>1212</v>
      </c>
      <c r="L168" s="131">
        <v>1279.508</v>
      </c>
      <c r="M168" s="131">
        <v>1</v>
      </c>
      <c r="N168" s="137">
        <v>0</v>
      </c>
      <c r="O168" s="131">
        <v>1279.508</v>
      </c>
      <c r="P168" s="132">
        <f t="shared" si="2"/>
        <v>5.1542243822154096E-2</v>
      </c>
      <c r="Q168" s="132">
        <v>5.4945344724323551E-3</v>
      </c>
    </row>
    <row r="169" spans="1:17">
      <c r="A169" t="s">
        <v>1213</v>
      </c>
      <c r="B169" s="2">
        <v>9630</v>
      </c>
      <c r="C169" t="s">
        <v>1233</v>
      </c>
      <c r="D169" t="s">
        <v>1234</v>
      </c>
      <c r="E169" t="s">
        <v>315</v>
      </c>
      <c r="F169" t="s">
        <v>936</v>
      </c>
      <c r="G169" t="s">
        <v>204</v>
      </c>
      <c r="H169" t="s">
        <v>339</v>
      </c>
      <c r="I169" t="s">
        <v>1211</v>
      </c>
      <c r="J169" t="s">
        <v>413</v>
      </c>
      <c r="K169" t="s">
        <v>1215</v>
      </c>
      <c r="L169" s="131">
        <v>43.457999999999998</v>
      </c>
      <c r="M169" s="131">
        <v>3.6469999999999998</v>
      </c>
      <c r="N169" s="137">
        <v>0</v>
      </c>
      <c r="O169" s="131">
        <v>158.49100000000001</v>
      </c>
      <c r="P169" s="132">
        <f t="shared" si="2"/>
        <v>6.3844710354425491E-3</v>
      </c>
      <c r="Q169" s="132">
        <v>6.8060087398459125E-4</v>
      </c>
    </row>
    <row r="170" spans="1:17">
      <c r="A170" t="s">
        <v>1213</v>
      </c>
      <c r="B170" s="2">
        <v>9630</v>
      </c>
      <c r="C170" t="s">
        <v>1209</v>
      </c>
      <c r="D170" t="s">
        <v>1210</v>
      </c>
      <c r="E170" t="s">
        <v>315</v>
      </c>
      <c r="F170" t="s">
        <v>936</v>
      </c>
      <c r="G170" t="s">
        <v>204</v>
      </c>
      <c r="H170" t="s">
        <v>339</v>
      </c>
      <c r="I170" t="s">
        <v>1211</v>
      </c>
      <c r="J170" t="s">
        <v>413</v>
      </c>
      <c r="K170" t="s">
        <v>1215</v>
      </c>
      <c r="L170" s="131">
        <v>27.904</v>
      </c>
      <c r="M170" s="131">
        <v>3.6469999999999998</v>
      </c>
      <c r="N170" s="136">
        <v>3.7699999999999997E-2</v>
      </c>
      <c r="O170" s="131">
        <v>101.767</v>
      </c>
      <c r="P170" s="132">
        <f t="shared" si="2"/>
        <v>4.0994659877461931E-3</v>
      </c>
      <c r="Q170" s="132">
        <v>4.3701351586392849E-4</v>
      </c>
    </row>
    <row r="171" spans="1:17">
      <c r="A171" t="s">
        <v>1213</v>
      </c>
      <c r="B171" s="2">
        <v>9630</v>
      </c>
      <c r="C171" t="s">
        <v>1209</v>
      </c>
      <c r="D171" t="s">
        <v>1210</v>
      </c>
      <c r="E171" t="s">
        <v>315</v>
      </c>
      <c r="F171" t="s">
        <v>936</v>
      </c>
      <c r="G171" t="s">
        <v>204</v>
      </c>
      <c r="H171" t="s">
        <v>339</v>
      </c>
      <c r="I171" t="s">
        <v>1211</v>
      </c>
      <c r="J171" t="s">
        <v>413</v>
      </c>
      <c r="K171" t="s">
        <v>1216</v>
      </c>
      <c r="L171" s="131">
        <v>10.137</v>
      </c>
      <c r="M171" s="131">
        <v>3.7959999999999998</v>
      </c>
      <c r="N171" s="136">
        <v>2.3199999999999998E-2</v>
      </c>
      <c r="O171" s="131">
        <v>38.484000000000002</v>
      </c>
      <c r="P171" s="132">
        <f t="shared" si="2"/>
        <v>1.5502456500872041E-3</v>
      </c>
      <c r="Q171" s="132">
        <v>1.6526013486206162E-4</v>
      </c>
    </row>
    <row r="172" spans="1:17">
      <c r="A172" t="s">
        <v>1213</v>
      </c>
      <c r="B172" s="2">
        <v>9630</v>
      </c>
      <c r="C172" t="s">
        <v>1209</v>
      </c>
      <c r="D172" t="s">
        <v>1210</v>
      </c>
      <c r="E172" t="s">
        <v>315</v>
      </c>
      <c r="F172" t="s">
        <v>936</v>
      </c>
      <c r="G172" t="s">
        <v>204</v>
      </c>
      <c r="H172" t="s">
        <v>339</v>
      </c>
      <c r="I172" t="s">
        <v>1211</v>
      </c>
      <c r="J172" t="s">
        <v>413</v>
      </c>
      <c r="K172" t="s">
        <v>1231</v>
      </c>
      <c r="L172" s="131">
        <v>2.6680000000000001</v>
      </c>
      <c r="M172" s="131">
        <v>4.5739999999999998</v>
      </c>
      <c r="N172" s="137">
        <v>0</v>
      </c>
      <c r="O172" s="131">
        <v>12.205</v>
      </c>
      <c r="P172" s="132">
        <f t="shared" si="2"/>
        <v>4.9165232718309754E-4</v>
      </c>
      <c r="Q172" s="132">
        <v>5.2411390343817223E-5</v>
      </c>
    </row>
    <row r="173" spans="1:17">
      <c r="A173" t="s">
        <v>1213</v>
      </c>
      <c r="B173" s="2">
        <v>9630</v>
      </c>
      <c r="C173" t="s">
        <v>1209</v>
      </c>
      <c r="D173" t="s">
        <v>1210</v>
      </c>
      <c r="E173" t="s">
        <v>315</v>
      </c>
      <c r="F173" t="s">
        <v>935</v>
      </c>
      <c r="G173" t="s">
        <v>205</v>
      </c>
      <c r="H173" t="s">
        <v>339</v>
      </c>
      <c r="I173" t="s">
        <v>1211</v>
      </c>
      <c r="J173" t="s">
        <v>413</v>
      </c>
      <c r="K173" t="s">
        <v>1215</v>
      </c>
      <c r="L173" s="131">
        <v>1179.3779999999999</v>
      </c>
      <c r="M173" s="131">
        <v>3.6469999999999998</v>
      </c>
      <c r="N173" s="136">
        <v>3.5000000000000003E-2</v>
      </c>
      <c r="O173" s="131">
        <v>4301.192</v>
      </c>
      <c r="P173" s="132">
        <f t="shared" si="2"/>
        <v>0.17326432252858023</v>
      </c>
      <c r="Q173" s="132">
        <v>1.8470418095510355E-2</v>
      </c>
    </row>
    <row r="174" spans="1:17">
      <c r="A174" t="s">
        <v>1213</v>
      </c>
      <c r="B174" s="2">
        <v>9630</v>
      </c>
      <c r="C174" t="s">
        <v>1209</v>
      </c>
      <c r="D174" t="s">
        <v>1210</v>
      </c>
      <c r="E174" t="s">
        <v>315</v>
      </c>
      <c r="F174" t="s">
        <v>935</v>
      </c>
      <c r="G174" t="s">
        <v>205</v>
      </c>
      <c r="H174" t="s">
        <v>339</v>
      </c>
      <c r="I174" t="s">
        <v>1211</v>
      </c>
      <c r="J174" t="s">
        <v>413</v>
      </c>
      <c r="K174" t="s">
        <v>1216</v>
      </c>
      <c r="L174" s="131">
        <v>88.805999999999997</v>
      </c>
      <c r="M174" s="131">
        <v>3.7959999999999998</v>
      </c>
      <c r="N174" s="136">
        <v>1.9900000000000001E-2</v>
      </c>
      <c r="O174" s="131">
        <v>337.14400000000001</v>
      </c>
      <c r="P174" s="132">
        <f t="shared" si="2"/>
        <v>1.3581125128702846E-2</v>
      </c>
      <c r="Q174" s="132">
        <v>1.4477825306084321E-3</v>
      </c>
    </row>
    <row r="175" spans="1:17">
      <c r="A175" t="s">
        <v>1213</v>
      </c>
      <c r="B175" s="2">
        <v>9630</v>
      </c>
      <c r="C175" t="s">
        <v>1209</v>
      </c>
      <c r="D175" t="s">
        <v>1210</v>
      </c>
      <c r="E175" t="s">
        <v>315</v>
      </c>
      <c r="F175" t="s">
        <v>935</v>
      </c>
      <c r="G175" t="s">
        <v>205</v>
      </c>
      <c r="H175" t="s">
        <v>339</v>
      </c>
      <c r="I175" t="s">
        <v>1211</v>
      </c>
      <c r="J175" t="s">
        <v>413</v>
      </c>
      <c r="K175" t="s">
        <v>1231</v>
      </c>
      <c r="L175" s="131">
        <v>50.564999999999998</v>
      </c>
      <c r="M175" s="131">
        <v>4.5739999999999998</v>
      </c>
      <c r="N175" s="137">
        <v>3.9199999999999999E-2</v>
      </c>
      <c r="O175" s="131">
        <v>231.298</v>
      </c>
      <c r="P175" s="132">
        <f t="shared" si="2"/>
        <v>9.3173453480373692E-3</v>
      </c>
      <c r="Q175" s="132">
        <v>9.9325274590284602E-4</v>
      </c>
    </row>
    <row r="176" spans="1:17">
      <c r="A176" t="s">
        <v>1213</v>
      </c>
      <c r="B176" s="2">
        <v>9630</v>
      </c>
      <c r="C176" t="s">
        <v>1209</v>
      </c>
      <c r="D176" t="s">
        <v>1210</v>
      </c>
      <c r="E176" t="s">
        <v>315</v>
      </c>
      <c r="F176" t="s">
        <v>935</v>
      </c>
      <c r="G176" t="s">
        <v>205</v>
      </c>
      <c r="H176" t="s">
        <v>339</v>
      </c>
      <c r="I176" t="s">
        <v>1211</v>
      </c>
      <c r="J176" t="s">
        <v>413</v>
      </c>
      <c r="K176" t="s">
        <v>1224</v>
      </c>
      <c r="L176" s="131">
        <v>12.092000000000001</v>
      </c>
      <c r="M176" s="131">
        <v>4.0279999999999996</v>
      </c>
      <c r="N176" s="137">
        <v>-5.1999999999999998E-3</v>
      </c>
      <c r="O176" s="131">
        <v>48.703000000000003</v>
      </c>
      <c r="P176" s="132">
        <f t="shared" si="2"/>
        <v>1.9618962139121999E-3</v>
      </c>
      <c r="Q176" s="132">
        <v>2.0914313346291933E-4</v>
      </c>
    </row>
    <row r="177" spans="1:17">
      <c r="A177" t="s">
        <v>1213</v>
      </c>
      <c r="B177" s="2">
        <v>9631</v>
      </c>
      <c r="C177" t="s">
        <v>1209</v>
      </c>
      <c r="D177" t="s">
        <v>1210</v>
      </c>
      <c r="E177" t="s">
        <v>315</v>
      </c>
      <c r="F177" t="s">
        <v>934</v>
      </c>
      <c r="G177" t="s">
        <v>204</v>
      </c>
      <c r="H177" t="s">
        <v>339</v>
      </c>
      <c r="I177" t="s">
        <v>1211</v>
      </c>
      <c r="J177" t="s">
        <v>413</v>
      </c>
      <c r="K177" t="s">
        <v>1212</v>
      </c>
      <c r="L177" s="131">
        <f>17479.116-1194.63001999995</f>
        <v>16284.485980000052</v>
      </c>
      <c r="M177" s="131">
        <v>1</v>
      </c>
      <c r="N177" s="135">
        <v>0.04</v>
      </c>
      <c r="O177" s="131">
        <f>17479.116-1194.63001999995</f>
        <v>16284.485980000052</v>
      </c>
      <c r="P177" s="132">
        <f t="shared" si="2"/>
        <v>0.78641334242103378</v>
      </c>
      <c r="Q177" s="132">
        <v>8.5346157423477009E-2</v>
      </c>
    </row>
    <row r="178" spans="1:17">
      <c r="A178" t="s">
        <v>1213</v>
      </c>
      <c r="B178" s="2">
        <v>9631</v>
      </c>
      <c r="C178" t="s">
        <v>1209</v>
      </c>
      <c r="D178" t="s">
        <v>1210</v>
      </c>
      <c r="E178" t="s">
        <v>315</v>
      </c>
      <c r="F178" t="s">
        <v>936</v>
      </c>
      <c r="G178" t="s">
        <v>204</v>
      </c>
      <c r="H178" t="s">
        <v>339</v>
      </c>
      <c r="I178" t="s">
        <v>1211</v>
      </c>
      <c r="J178" t="s">
        <v>413</v>
      </c>
      <c r="K178" t="s">
        <v>1215</v>
      </c>
      <c r="L178" s="131">
        <v>506.66</v>
      </c>
      <c r="M178" s="131">
        <v>3.6469999999999998</v>
      </c>
      <c r="N178" s="136">
        <v>3.7699999999999997E-2</v>
      </c>
      <c r="O178" s="131">
        <v>1847.787</v>
      </c>
      <c r="P178" s="132">
        <f t="shared" si="2"/>
        <v>8.9233664024569365E-2</v>
      </c>
      <c r="Q178" s="132">
        <v>9.6841570793660264E-3</v>
      </c>
    </row>
    <row r="179" spans="1:17">
      <c r="A179" t="s">
        <v>1213</v>
      </c>
      <c r="B179" s="2">
        <v>9631</v>
      </c>
      <c r="C179" t="s">
        <v>1233</v>
      </c>
      <c r="D179" t="s">
        <v>1234</v>
      </c>
      <c r="E179" t="s">
        <v>315</v>
      </c>
      <c r="F179" t="s">
        <v>934</v>
      </c>
      <c r="G179" t="s">
        <v>204</v>
      </c>
      <c r="H179" t="s">
        <v>339</v>
      </c>
      <c r="I179" t="s">
        <v>1211</v>
      </c>
      <c r="J179" t="s">
        <v>413</v>
      </c>
      <c r="K179" t="s">
        <v>1212</v>
      </c>
      <c r="L179" s="131">
        <v>732.28099999999995</v>
      </c>
      <c r="M179" s="131">
        <v>1</v>
      </c>
      <c r="N179" s="137">
        <v>0</v>
      </c>
      <c r="O179" s="131">
        <v>732.28099999999995</v>
      </c>
      <c r="P179" s="132">
        <f t="shared" si="2"/>
        <v>3.5363446504156411E-2</v>
      </c>
      <c r="Q179" s="132">
        <v>3.8378472357664777E-3</v>
      </c>
    </row>
    <row r="180" spans="1:17">
      <c r="A180" t="s">
        <v>1213</v>
      </c>
      <c r="B180" s="2">
        <v>9631</v>
      </c>
      <c r="C180" t="s">
        <v>1233</v>
      </c>
      <c r="D180" t="s">
        <v>1234</v>
      </c>
      <c r="E180" t="s">
        <v>315</v>
      </c>
      <c r="F180" t="s">
        <v>936</v>
      </c>
      <c r="G180" t="s">
        <v>204</v>
      </c>
      <c r="H180" t="s">
        <v>339</v>
      </c>
      <c r="I180" t="s">
        <v>1211</v>
      </c>
      <c r="J180" t="s">
        <v>413</v>
      </c>
      <c r="K180" t="s">
        <v>1215</v>
      </c>
      <c r="L180" s="131">
        <v>38.956000000000003</v>
      </c>
      <c r="M180" s="131">
        <v>3.6469999999999998</v>
      </c>
      <c r="N180" s="137">
        <v>0</v>
      </c>
      <c r="O180" s="131">
        <v>142.072</v>
      </c>
      <c r="P180" s="132">
        <f t="shared" si="2"/>
        <v>6.860966721434136E-3</v>
      </c>
      <c r="Q180" s="132">
        <v>7.4459207937911144E-4</v>
      </c>
    </row>
    <row r="181" spans="1:17">
      <c r="A181" t="s">
        <v>1213</v>
      </c>
      <c r="B181" s="2">
        <v>9631</v>
      </c>
      <c r="C181" t="s">
        <v>1209</v>
      </c>
      <c r="D181" t="s">
        <v>1210</v>
      </c>
      <c r="E181" t="s">
        <v>315</v>
      </c>
      <c r="F181" t="s">
        <v>936</v>
      </c>
      <c r="G181" t="s">
        <v>204</v>
      </c>
      <c r="H181" t="s">
        <v>339</v>
      </c>
      <c r="I181" t="s">
        <v>1211</v>
      </c>
      <c r="J181" t="s">
        <v>413</v>
      </c>
      <c r="K181" t="s">
        <v>1216</v>
      </c>
      <c r="L181" s="131">
        <v>9.2759999999999998</v>
      </c>
      <c r="M181" s="131">
        <v>3.7959999999999998</v>
      </c>
      <c r="N181" s="136">
        <v>2.3199999999999998E-2</v>
      </c>
      <c r="O181" s="131">
        <v>35.215000000000003</v>
      </c>
      <c r="P181" s="132">
        <f t="shared" si="2"/>
        <v>1.7006091495530655E-3</v>
      </c>
      <c r="Q181" s="132">
        <v>1.8456001235525233E-4</v>
      </c>
    </row>
    <row r="182" spans="1:17">
      <c r="A182" t="s">
        <v>1213</v>
      </c>
      <c r="B182" s="2">
        <v>9631</v>
      </c>
      <c r="C182" t="s">
        <v>1209</v>
      </c>
      <c r="D182" t="s">
        <v>1210</v>
      </c>
      <c r="E182" t="s">
        <v>315</v>
      </c>
      <c r="F182" t="s">
        <v>936</v>
      </c>
      <c r="G182" t="s">
        <v>204</v>
      </c>
      <c r="H182" t="s">
        <v>339</v>
      </c>
      <c r="I182" t="s">
        <v>1211</v>
      </c>
      <c r="J182" t="s">
        <v>413</v>
      </c>
      <c r="K182" t="s">
        <v>1231</v>
      </c>
      <c r="L182" s="131">
        <v>2.968</v>
      </c>
      <c r="M182" s="131">
        <v>4.5739999999999998</v>
      </c>
      <c r="N182" s="137">
        <v>0</v>
      </c>
      <c r="O182" s="131">
        <v>13.574999999999999</v>
      </c>
      <c r="P182" s="132">
        <f t="shared" si="2"/>
        <v>6.5556635539352147E-4</v>
      </c>
      <c r="Q182" s="132">
        <v>7.1145880100029825E-5</v>
      </c>
    </row>
    <row r="183" spans="1:17">
      <c r="A183" t="s">
        <v>1213</v>
      </c>
      <c r="B183" s="2">
        <v>9631</v>
      </c>
      <c r="C183" t="s">
        <v>1209</v>
      </c>
      <c r="D183" t="s">
        <v>1210</v>
      </c>
      <c r="E183" t="s">
        <v>315</v>
      </c>
      <c r="F183" t="s">
        <v>935</v>
      </c>
      <c r="G183" t="s">
        <v>205</v>
      </c>
      <c r="H183" t="s">
        <v>339</v>
      </c>
      <c r="I183" t="s">
        <v>1211</v>
      </c>
      <c r="J183" t="s">
        <v>413</v>
      </c>
      <c r="K183" t="s">
        <v>1215</v>
      </c>
      <c r="L183" s="131">
        <v>355.01799999999997</v>
      </c>
      <c r="M183" s="131">
        <v>3.6469999999999998</v>
      </c>
      <c r="N183" s="136">
        <v>3.5000000000000003E-2</v>
      </c>
      <c r="O183" s="131">
        <v>1294.749</v>
      </c>
      <c r="P183" s="132">
        <f t="shared" si="2"/>
        <v>6.2526252897193865E-2</v>
      </c>
      <c r="Q183" s="132">
        <v>6.7857132312068892E-3</v>
      </c>
    </row>
    <row r="184" spans="1:17">
      <c r="A184" t="s">
        <v>1213</v>
      </c>
      <c r="B184" s="2">
        <v>9631</v>
      </c>
      <c r="C184" t="s">
        <v>1209</v>
      </c>
      <c r="D184" t="s">
        <v>1210</v>
      </c>
      <c r="E184" t="s">
        <v>315</v>
      </c>
      <c r="F184" t="s">
        <v>935</v>
      </c>
      <c r="G184" t="s">
        <v>205</v>
      </c>
      <c r="H184" t="s">
        <v>339</v>
      </c>
      <c r="I184" t="s">
        <v>1211</v>
      </c>
      <c r="J184" t="s">
        <v>413</v>
      </c>
      <c r="K184" t="s">
        <v>1216</v>
      </c>
      <c r="L184" s="131">
        <v>64.646000000000001</v>
      </c>
      <c r="M184" s="131">
        <v>3.7959999999999998</v>
      </c>
      <c r="N184" s="136">
        <v>1.9900000000000001E-2</v>
      </c>
      <c r="O184" s="131">
        <v>245.423</v>
      </c>
      <c r="P184" s="132">
        <f t="shared" si="2"/>
        <v>1.1852011907163481E-2</v>
      </c>
      <c r="Q184" s="132">
        <v>1.286249379874005E-3</v>
      </c>
    </row>
    <row r="185" spans="1:17">
      <c r="A185" t="s">
        <v>1213</v>
      </c>
      <c r="B185" s="2">
        <v>9631</v>
      </c>
      <c r="C185" t="s">
        <v>1209</v>
      </c>
      <c r="D185" t="s">
        <v>1210</v>
      </c>
      <c r="E185" t="s">
        <v>315</v>
      </c>
      <c r="F185" t="s">
        <v>935</v>
      </c>
      <c r="G185" t="s">
        <v>205</v>
      </c>
      <c r="H185" t="s">
        <v>339</v>
      </c>
      <c r="I185" t="s">
        <v>1211</v>
      </c>
      <c r="J185" t="s">
        <v>413</v>
      </c>
      <c r="K185" t="s">
        <v>1231</v>
      </c>
      <c r="L185" s="131">
        <v>13.772</v>
      </c>
      <c r="M185" s="131">
        <v>4.5739999999999998</v>
      </c>
      <c r="N185" s="137">
        <v>3.9199999999999999E-2</v>
      </c>
      <c r="O185" s="131">
        <v>62.994999999999997</v>
      </c>
      <c r="P185" s="132">
        <f t="shared" si="2"/>
        <v>3.0421659342920728E-3</v>
      </c>
      <c r="Q185" s="132">
        <v>3.3015357030581057E-4</v>
      </c>
    </row>
    <row r="186" spans="1:17">
      <c r="A186" t="s">
        <v>1213</v>
      </c>
      <c r="B186" s="2">
        <v>9631</v>
      </c>
      <c r="C186" t="s">
        <v>1209</v>
      </c>
      <c r="D186" t="s">
        <v>1210</v>
      </c>
      <c r="E186" t="s">
        <v>315</v>
      </c>
      <c r="F186" t="s">
        <v>935</v>
      </c>
      <c r="G186" t="s">
        <v>205</v>
      </c>
      <c r="H186" t="s">
        <v>339</v>
      </c>
      <c r="I186" t="s">
        <v>1211</v>
      </c>
      <c r="J186" t="s">
        <v>413</v>
      </c>
      <c r="K186" t="s">
        <v>1224</v>
      </c>
      <c r="L186" s="131">
        <v>12.092000000000001</v>
      </c>
      <c r="M186" s="131">
        <v>4.0279999999999996</v>
      </c>
      <c r="N186" s="137">
        <v>-5.1999999999999998E-3</v>
      </c>
      <c r="O186" s="131">
        <v>48.703000000000003</v>
      </c>
      <c r="P186" s="132">
        <f t="shared" si="2"/>
        <v>2.3519740852103632E-3</v>
      </c>
      <c r="Q186" s="132">
        <v>2.5524992990878472E-4</v>
      </c>
    </row>
    <row r="187" spans="1:17">
      <c r="A187" t="s">
        <v>1213</v>
      </c>
      <c r="B187" s="2">
        <v>9719</v>
      </c>
      <c r="C187" t="s">
        <v>1209</v>
      </c>
      <c r="D187" t="s">
        <v>1210</v>
      </c>
      <c r="E187" t="s">
        <v>315</v>
      </c>
      <c r="F187" t="s">
        <v>936</v>
      </c>
      <c r="G187" t="s">
        <v>204</v>
      </c>
      <c r="H187" t="s">
        <v>339</v>
      </c>
      <c r="I187" t="s">
        <v>1211</v>
      </c>
      <c r="J187" t="s">
        <v>413</v>
      </c>
      <c r="K187" t="s">
        <v>1215</v>
      </c>
      <c r="L187" s="131">
        <v>16068.035</v>
      </c>
      <c r="M187" s="131">
        <v>3.6469999999999998</v>
      </c>
      <c r="N187" s="136">
        <v>3.7699999999999997E-2</v>
      </c>
      <c r="O187" s="131">
        <v>58600.125</v>
      </c>
      <c r="P187" s="132">
        <f t="shared" si="2"/>
        <v>0.83303850739509633</v>
      </c>
      <c r="Q187" s="132">
        <v>1.8180008039824384E-2</v>
      </c>
    </row>
    <row r="188" spans="1:17">
      <c r="A188" t="s">
        <v>1213</v>
      </c>
      <c r="B188" s="2">
        <v>9719</v>
      </c>
      <c r="C188" t="s">
        <v>1209</v>
      </c>
      <c r="D188" t="s">
        <v>1210</v>
      </c>
      <c r="E188" t="s">
        <v>315</v>
      </c>
      <c r="F188" t="s">
        <v>934</v>
      </c>
      <c r="G188" t="s">
        <v>204</v>
      </c>
      <c r="H188" t="s">
        <v>339</v>
      </c>
      <c r="I188" t="s">
        <v>1211</v>
      </c>
      <c r="J188" t="s">
        <v>413</v>
      </c>
      <c r="K188" t="s">
        <v>1212</v>
      </c>
      <c r="L188" s="131">
        <f>7540.044+4168.97844999982</f>
        <v>11709.02244999982</v>
      </c>
      <c r="M188" s="131">
        <v>1</v>
      </c>
      <c r="N188" s="135">
        <v>0.04</v>
      </c>
      <c r="O188" s="131">
        <f>7540.044+4168.97844999982</f>
        <v>11709.02244999982</v>
      </c>
      <c r="P188" s="132">
        <f t="shared" si="2"/>
        <v>0.16645129314661913</v>
      </c>
      <c r="Q188" s="132">
        <v>3.632588194640898E-3</v>
      </c>
    </row>
    <row r="189" spans="1:17">
      <c r="A189" t="s">
        <v>1213</v>
      </c>
      <c r="B189" s="2">
        <v>9719</v>
      </c>
      <c r="C189" t="s">
        <v>1209</v>
      </c>
      <c r="D189" t="s">
        <v>1210</v>
      </c>
      <c r="E189" t="s">
        <v>315</v>
      </c>
      <c r="F189" t="s">
        <v>936</v>
      </c>
      <c r="G189" t="s">
        <v>204</v>
      </c>
      <c r="H189" t="s">
        <v>339</v>
      </c>
      <c r="I189" t="s">
        <v>1211</v>
      </c>
      <c r="J189" t="s">
        <v>413</v>
      </c>
      <c r="K189" t="s">
        <v>1216</v>
      </c>
      <c r="L189" s="131">
        <v>5.8310000000000004</v>
      </c>
      <c r="M189" s="131">
        <v>3.7959999999999998</v>
      </c>
      <c r="N189" s="136">
        <v>2.3199999999999998E-2</v>
      </c>
      <c r="O189" s="131">
        <v>22.138000000000002</v>
      </c>
      <c r="P189" s="132">
        <f t="shared" si="2"/>
        <v>3.1470592386471263E-4</v>
      </c>
      <c r="Q189" s="132">
        <v>6.868057328984064E-6</v>
      </c>
    </row>
    <row r="190" spans="1:17">
      <c r="A190" t="s">
        <v>1213</v>
      </c>
      <c r="B190" s="2">
        <v>9719</v>
      </c>
      <c r="C190" t="s">
        <v>1209</v>
      </c>
      <c r="D190" t="s">
        <v>1210</v>
      </c>
      <c r="E190" t="s">
        <v>315</v>
      </c>
      <c r="F190" t="s">
        <v>936</v>
      </c>
      <c r="G190" t="s">
        <v>204</v>
      </c>
      <c r="H190" t="s">
        <v>339</v>
      </c>
      <c r="I190" t="s">
        <v>1211</v>
      </c>
      <c r="J190" t="s">
        <v>413</v>
      </c>
      <c r="K190" t="s">
        <v>1231</v>
      </c>
      <c r="L190" s="131">
        <v>1.9179999999999999</v>
      </c>
      <c r="M190" s="131">
        <v>4.5739999999999998</v>
      </c>
      <c r="N190" s="137">
        <v>0</v>
      </c>
      <c r="O190" s="131">
        <v>8.7710000000000008</v>
      </c>
      <c r="P190" s="132">
        <f t="shared" si="2"/>
        <v>1.2468541233252303E-4</v>
      </c>
      <c r="Q190" s="132">
        <v>2.7211008597217105E-6</v>
      </c>
    </row>
    <row r="191" spans="1:17">
      <c r="A191" t="s">
        <v>1213</v>
      </c>
      <c r="B191" s="2">
        <v>9719</v>
      </c>
      <c r="C191" t="s">
        <v>1209</v>
      </c>
      <c r="D191" t="s">
        <v>1210</v>
      </c>
      <c r="E191" t="s">
        <v>315</v>
      </c>
      <c r="F191" t="s">
        <v>935</v>
      </c>
      <c r="G191" t="s">
        <v>205</v>
      </c>
      <c r="H191" t="s">
        <v>339</v>
      </c>
      <c r="I191" t="s">
        <v>1211</v>
      </c>
      <c r="J191" t="s">
        <v>413</v>
      </c>
      <c r="K191" t="s">
        <v>1215</v>
      </c>
      <c r="L191" s="131">
        <v>1.3660000000000001</v>
      </c>
      <c r="M191" s="131">
        <v>3.6469999999999998</v>
      </c>
      <c r="N191" s="136">
        <v>3.5000000000000003E-2</v>
      </c>
      <c r="O191" s="131">
        <v>4.9809999999999999</v>
      </c>
      <c r="P191" s="132">
        <f t="shared" si="2"/>
        <v>7.0808122087367129E-5</v>
      </c>
      <c r="Q191" s="132">
        <v>1.5452973871022504E-6</v>
      </c>
    </row>
    <row r="192" spans="1:17">
      <c r="A192" t="s">
        <v>1213</v>
      </c>
      <c r="B192" s="2">
        <v>9720</v>
      </c>
      <c r="C192" t="s">
        <v>1209</v>
      </c>
      <c r="D192" t="s">
        <v>1210</v>
      </c>
      <c r="E192" t="s">
        <v>315</v>
      </c>
      <c r="F192" t="s">
        <v>934</v>
      </c>
      <c r="G192" t="s">
        <v>204</v>
      </c>
      <c r="H192" t="s">
        <v>339</v>
      </c>
      <c r="I192" t="s">
        <v>1211</v>
      </c>
      <c r="J192" t="s">
        <v>413</v>
      </c>
      <c r="K192" t="s">
        <v>1212</v>
      </c>
      <c r="L192" s="131">
        <f>74359.536+850.539099999936</f>
        <v>75210.075099999929</v>
      </c>
      <c r="M192" s="131">
        <v>1</v>
      </c>
      <c r="N192" s="135">
        <v>0.04</v>
      </c>
      <c r="O192" s="131">
        <f>74359.536+850.539099999936</f>
        <v>75210.075099999929</v>
      </c>
      <c r="P192" s="132">
        <f t="shared" si="2"/>
        <v>0.65597505181707105</v>
      </c>
      <c r="Q192" s="132">
        <v>7.0310239736998403E-2</v>
      </c>
    </row>
    <row r="193" spans="1:17">
      <c r="A193" t="s">
        <v>1213</v>
      </c>
      <c r="B193" s="2">
        <v>9720</v>
      </c>
      <c r="C193" t="s">
        <v>1209</v>
      </c>
      <c r="D193" t="s">
        <v>1210</v>
      </c>
      <c r="E193" t="s">
        <v>315</v>
      </c>
      <c r="F193" t="s">
        <v>936</v>
      </c>
      <c r="G193" t="s">
        <v>204</v>
      </c>
      <c r="H193" t="s">
        <v>339</v>
      </c>
      <c r="I193" t="s">
        <v>1211</v>
      </c>
      <c r="J193" t="s">
        <v>413</v>
      </c>
      <c r="K193" t="s">
        <v>1215</v>
      </c>
      <c r="L193" s="131">
        <v>5455.7550000000001</v>
      </c>
      <c r="M193" s="131">
        <v>3.6469999999999998</v>
      </c>
      <c r="N193" s="136">
        <v>3.7699999999999997E-2</v>
      </c>
      <c r="O193" s="131">
        <v>19897.14</v>
      </c>
      <c r="P193" s="132">
        <f t="shared" si="2"/>
        <v>0.17354094415086588</v>
      </c>
      <c r="Q193" s="132">
        <v>1.8600868056846572E-2</v>
      </c>
    </row>
    <row r="194" spans="1:17">
      <c r="A194" t="s">
        <v>1213</v>
      </c>
      <c r="B194" s="2">
        <v>9720</v>
      </c>
      <c r="C194" t="s">
        <v>1209</v>
      </c>
      <c r="D194" t="s">
        <v>1210</v>
      </c>
      <c r="E194" t="s">
        <v>315</v>
      </c>
      <c r="F194" t="s">
        <v>936</v>
      </c>
      <c r="G194" t="s">
        <v>204</v>
      </c>
      <c r="H194" t="s">
        <v>339</v>
      </c>
      <c r="I194" t="s">
        <v>1211</v>
      </c>
      <c r="J194" t="s">
        <v>413</v>
      </c>
      <c r="K194" t="s">
        <v>1216</v>
      </c>
      <c r="L194" s="131">
        <v>1328.79</v>
      </c>
      <c r="M194" s="131">
        <v>3.7959999999999998</v>
      </c>
      <c r="N194" s="136">
        <v>2.3199999999999998E-2</v>
      </c>
      <c r="O194" s="131">
        <v>5044.6189999999997</v>
      </c>
      <c r="P194" s="132">
        <f t="shared" si="2"/>
        <v>4.3998682430811509E-2</v>
      </c>
      <c r="Q194" s="132">
        <v>4.71596884859137E-3</v>
      </c>
    </row>
    <row r="195" spans="1:17">
      <c r="A195" t="s">
        <v>1213</v>
      </c>
      <c r="B195" s="2">
        <v>9720</v>
      </c>
      <c r="C195" t="s">
        <v>1209</v>
      </c>
      <c r="D195" t="s">
        <v>1210</v>
      </c>
      <c r="E195" t="s">
        <v>315</v>
      </c>
      <c r="F195" t="s">
        <v>935</v>
      </c>
      <c r="G195" t="s">
        <v>205</v>
      </c>
      <c r="H195" t="s">
        <v>339</v>
      </c>
      <c r="I195" t="s">
        <v>1211</v>
      </c>
      <c r="J195" t="s">
        <v>413</v>
      </c>
      <c r="K195" t="s">
        <v>1215</v>
      </c>
      <c r="L195" s="131">
        <v>3976.4270000000001</v>
      </c>
      <c r="M195" s="131">
        <v>3.6469999999999998</v>
      </c>
      <c r="N195" s="136">
        <v>3.5000000000000003E-2</v>
      </c>
      <c r="O195" s="131">
        <v>14502.031000000001</v>
      </c>
      <c r="P195" s="132">
        <f t="shared" ref="P195:P208" si="3">O195/SUMIF(B:B,B195,O:O)</f>
        <v>0.12648532160125153</v>
      </c>
      <c r="Q195" s="132">
        <v>1.3557243160941663E-2</v>
      </c>
    </row>
    <row r="196" spans="1:17">
      <c r="A196" t="s">
        <v>1213</v>
      </c>
      <c r="B196" s="2">
        <v>9721</v>
      </c>
      <c r="C196" t="s">
        <v>1209</v>
      </c>
      <c r="D196" t="s">
        <v>1210</v>
      </c>
      <c r="E196" t="s">
        <v>315</v>
      </c>
      <c r="F196" t="s">
        <v>936</v>
      </c>
      <c r="G196" t="s">
        <v>204</v>
      </c>
      <c r="H196" t="s">
        <v>339</v>
      </c>
      <c r="I196" t="s">
        <v>1211</v>
      </c>
      <c r="J196" t="s">
        <v>413</v>
      </c>
      <c r="K196" t="s">
        <v>1215</v>
      </c>
      <c r="L196" s="131">
        <v>427.23</v>
      </c>
      <c r="M196" s="131">
        <v>3.6469999999999998</v>
      </c>
      <c r="N196" s="136">
        <v>3.7699999999999997E-2</v>
      </c>
      <c r="O196" s="131">
        <v>1558.1089999999999</v>
      </c>
      <c r="P196" s="132">
        <f t="shared" si="3"/>
        <v>0.42449469600877615</v>
      </c>
      <c r="Q196" s="132">
        <v>8.3857991465840515E-3</v>
      </c>
    </row>
    <row r="197" spans="1:17">
      <c r="A197" t="s">
        <v>1213</v>
      </c>
      <c r="B197" s="2">
        <v>9721</v>
      </c>
      <c r="C197" t="s">
        <v>1209</v>
      </c>
      <c r="D197" t="s">
        <v>1210</v>
      </c>
      <c r="E197" t="s">
        <v>315</v>
      </c>
      <c r="F197" t="s">
        <v>934</v>
      </c>
      <c r="G197" t="s">
        <v>204</v>
      </c>
      <c r="H197" t="s">
        <v>339</v>
      </c>
      <c r="I197" t="s">
        <v>1211</v>
      </c>
      <c r="J197" t="s">
        <v>413</v>
      </c>
      <c r="K197" t="s">
        <v>1212</v>
      </c>
      <c r="L197" s="131">
        <f>1484.653-98.1001299999771</f>
        <v>1386.5528700000229</v>
      </c>
      <c r="M197" s="131">
        <v>1</v>
      </c>
      <c r="N197" s="135">
        <v>0.04</v>
      </c>
      <c r="O197" s="131">
        <f>1484.653-98.1001299999771</f>
        <v>1386.5528700000229</v>
      </c>
      <c r="P197" s="132">
        <f t="shared" si="3"/>
        <v>0.37775556077960903</v>
      </c>
      <c r="Q197" s="132">
        <v>7.4624778330269967E-3</v>
      </c>
    </row>
    <row r="198" spans="1:17">
      <c r="A198" t="s">
        <v>1213</v>
      </c>
      <c r="B198" s="2">
        <v>9721</v>
      </c>
      <c r="C198" t="s">
        <v>1209</v>
      </c>
      <c r="D198" t="s">
        <v>1210</v>
      </c>
      <c r="E198" t="s">
        <v>315</v>
      </c>
      <c r="F198" t="s">
        <v>935</v>
      </c>
      <c r="G198" t="s">
        <v>205</v>
      </c>
      <c r="H198" t="s">
        <v>339</v>
      </c>
      <c r="I198" t="s">
        <v>1211</v>
      </c>
      <c r="J198" t="s">
        <v>413</v>
      </c>
      <c r="K198" t="s">
        <v>1215</v>
      </c>
      <c r="L198" s="131">
        <v>199.024</v>
      </c>
      <c r="M198" s="131">
        <v>3.6469999999999998</v>
      </c>
      <c r="N198" s="136">
        <v>3.5000000000000003E-2</v>
      </c>
      <c r="O198" s="131">
        <v>725.84100000000001</v>
      </c>
      <c r="P198" s="132">
        <f t="shared" si="3"/>
        <v>0.19774974321161493</v>
      </c>
      <c r="Q198" s="132">
        <v>3.9065025863759947E-3</v>
      </c>
    </row>
    <row r="199" spans="1:17">
      <c r="A199" t="s">
        <v>1213</v>
      </c>
      <c r="B199" s="2">
        <v>9888</v>
      </c>
      <c r="C199" t="s">
        <v>1209</v>
      </c>
      <c r="D199" t="s">
        <v>1210</v>
      </c>
      <c r="E199" t="s">
        <v>315</v>
      </c>
      <c r="F199" t="s">
        <v>934</v>
      </c>
      <c r="G199" t="s">
        <v>204</v>
      </c>
      <c r="H199" t="s">
        <v>339</v>
      </c>
      <c r="I199" t="s">
        <v>1211</v>
      </c>
      <c r="J199" t="s">
        <v>413</v>
      </c>
      <c r="K199" t="s">
        <v>1212</v>
      </c>
      <c r="L199" s="131">
        <f>14892.497+4501.15483320539</f>
        <v>19393.651833205389</v>
      </c>
      <c r="M199" s="131">
        <v>1</v>
      </c>
      <c r="N199" s="135">
        <v>0.04</v>
      </c>
      <c r="O199" s="131">
        <f>14892.497+4501.15483320539</f>
        <v>19393.651833205389</v>
      </c>
      <c r="P199" s="132">
        <f t="shared" si="3"/>
        <v>0.65956813677152226</v>
      </c>
      <c r="Q199" s="132">
        <v>6.8930572713436347E-2</v>
      </c>
    </row>
    <row r="200" spans="1:17">
      <c r="A200" t="s">
        <v>1213</v>
      </c>
      <c r="B200" s="2">
        <v>9888</v>
      </c>
      <c r="C200" t="s">
        <v>1209</v>
      </c>
      <c r="D200" t="s">
        <v>1210</v>
      </c>
      <c r="E200" t="s">
        <v>315</v>
      </c>
      <c r="F200" t="s">
        <v>936</v>
      </c>
      <c r="G200" t="s">
        <v>204</v>
      </c>
      <c r="H200" t="s">
        <v>339</v>
      </c>
      <c r="I200" t="s">
        <v>1211</v>
      </c>
      <c r="J200" t="s">
        <v>413</v>
      </c>
      <c r="K200" t="s">
        <v>1215</v>
      </c>
      <c r="L200" s="131">
        <v>1511.577</v>
      </c>
      <c r="M200" s="131">
        <v>3.6469999999999998</v>
      </c>
      <c r="N200" s="136">
        <v>3.7699999999999997E-2</v>
      </c>
      <c r="O200" s="131">
        <v>5512.72</v>
      </c>
      <c r="P200" s="132">
        <f t="shared" si="3"/>
        <v>0.18748477544170414</v>
      </c>
      <c r="Q200" s="132">
        <v>1.9593779968669733E-2</v>
      </c>
    </row>
    <row r="201" spans="1:17">
      <c r="A201" t="s">
        <v>1213</v>
      </c>
      <c r="B201" s="2">
        <v>9888</v>
      </c>
      <c r="C201" t="s">
        <v>1233</v>
      </c>
      <c r="D201" t="s">
        <v>1234</v>
      </c>
      <c r="E201" t="s">
        <v>315</v>
      </c>
      <c r="F201" t="s">
        <v>936</v>
      </c>
      <c r="G201" t="s">
        <v>204</v>
      </c>
      <c r="H201" t="s">
        <v>339</v>
      </c>
      <c r="I201" t="s">
        <v>1211</v>
      </c>
      <c r="J201" t="s">
        <v>413</v>
      </c>
      <c r="K201" t="s">
        <v>1215</v>
      </c>
      <c r="L201" s="131">
        <v>27.515000000000001</v>
      </c>
      <c r="M201" s="131">
        <v>3.6469999999999998</v>
      </c>
      <c r="N201" s="137">
        <v>0</v>
      </c>
      <c r="O201" s="131">
        <v>100.34699999999999</v>
      </c>
      <c r="P201" s="132">
        <f t="shared" si="3"/>
        <v>3.4127499240390741E-3</v>
      </c>
      <c r="Q201" s="132">
        <v>3.5666187263566835E-4</v>
      </c>
    </row>
    <row r="202" spans="1:17">
      <c r="A202" t="s">
        <v>1213</v>
      </c>
      <c r="B202" s="2">
        <v>9888</v>
      </c>
      <c r="C202" t="s">
        <v>1233</v>
      </c>
      <c r="D202" t="s">
        <v>1234</v>
      </c>
      <c r="E202" t="s">
        <v>315</v>
      </c>
      <c r="F202" t="s">
        <v>934</v>
      </c>
      <c r="G202" t="s">
        <v>204</v>
      </c>
      <c r="H202" t="s">
        <v>339</v>
      </c>
      <c r="I202" t="s">
        <v>1211</v>
      </c>
      <c r="J202" t="s">
        <v>413</v>
      </c>
      <c r="K202" t="s">
        <v>1212</v>
      </c>
      <c r="L202" s="131">
        <v>49.465000000000003</v>
      </c>
      <c r="M202" s="131">
        <v>1</v>
      </c>
      <c r="N202" s="137">
        <v>0</v>
      </c>
      <c r="O202" s="131">
        <v>49.465000000000003</v>
      </c>
      <c r="P202" s="132">
        <f t="shared" si="3"/>
        <v>1.6822792409597978E-3</v>
      </c>
      <c r="Q202" s="132">
        <v>1.758127251429872E-4</v>
      </c>
    </row>
    <row r="203" spans="1:17">
      <c r="A203" t="s">
        <v>1213</v>
      </c>
      <c r="B203" s="2">
        <v>9888</v>
      </c>
      <c r="C203" t="s">
        <v>1209</v>
      </c>
      <c r="D203" t="s">
        <v>1210</v>
      </c>
      <c r="E203" t="s">
        <v>315</v>
      </c>
      <c r="F203" t="s">
        <v>936</v>
      </c>
      <c r="G203" t="s">
        <v>204</v>
      </c>
      <c r="H203" t="s">
        <v>339</v>
      </c>
      <c r="I203" t="s">
        <v>1211</v>
      </c>
      <c r="J203" t="s">
        <v>413</v>
      </c>
      <c r="K203" t="s">
        <v>1216</v>
      </c>
      <c r="L203" s="131">
        <v>10.428000000000001</v>
      </c>
      <c r="M203" s="131">
        <v>3.7959999999999998</v>
      </c>
      <c r="N203" s="136">
        <v>2.3199999999999998E-2</v>
      </c>
      <c r="O203" s="131">
        <v>39.590000000000003</v>
      </c>
      <c r="P203" s="132">
        <f t="shared" si="3"/>
        <v>1.3464355635216495E-3</v>
      </c>
      <c r="Q203" s="132">
        <v>1.4071415725080085E-4</v>
      </c>
    </row>
    <row r="204" spans="1:17">
      <c r="A204" t="s">
        <v>1213</v>
      </c>
      <c r="B204" s="2">
        <v>9888</v>
      </c>
      <c r="C204" t="s">
        <v>1209</v>
      </c>
      <c r="D204" t="s">
        <v>1210</v>
      </c>
      <c r="E204" t="s">
        <v>315</v>
      </c>
      <c r="F204" t="s">
        <v>936</v>
      </c>
      <c r="G204" t="s">
        <v>204</v>
      </c>
      <c r="H204" t="s">
        <v>339</v>
      </c>
      <c r="I204" t="s">
        <v>1211</v>
      </c>
      <c r="J204" t="s">
        <v>413</v>
      </c>
      <c r="K204" t="s">
        <v>1231</v>
      </c>
      <c r="L204" s="131">
        <v>2.754</v>
      </c>
      <c r="M204" s="131">
        <v>4.5739999999999998</v>
      </c>
      <c r="N204" s="137">
        <v>0</v>
      </c>
      <c r="O204" s="131">
        <v>12.599</v>
      </c>
      <c r="P204" s="132">
        <f t="shared" si="3"/>
        <v>4.2848551818159284E-4</v>
      </c>
      <c r="Q204" s="132">
        <v>4.4780441202395549E-5</v>
      </c>
    </row>
    <row r="205" spans="1:17">
      <c r="A205" t="s">
        <v>1213</v>
      </c>
      <c r="B205" s="2">
        <v>9888</v>
      </c>
      <c r="C205" t="s">
        <v>1209</v>
      </c>
      <c r="D205" t="s">
        <v>1210</v>
      </c>
      <c r="E205" t="s">
        <v>315</v>
      </c>
      <c r="F205" t="s">
        <v>935</v>
      </c>
      <c r="G205" t="s">
        <v>205</v>
      </c>
      <c r="H205" t="s">
        <v>339</v>
      </c>
      <c r="I205" t="s">
        <v>1211</v>
      </c>
      <c r="J205" t="s">
        <v>413</v>
      </c>
      <c r="K205" t="s">
        <v>1215</v>
      </c>
      <c r="L205" s="131">
        <v>1056.2650000000001</v>
      </c>
      <c r="M205" s="131">
        <v>3.6469999999999998</v>
      </c>
      <c r="N205" s="136">
        <v>3.5000000000000003E-2</v>
      </c>
      <c r="O205" s="131">
        <v>3852.1979999999999</v>
      </c>
      <c r="P205" s="132">
        <f t="shared" si="3"/>
        <v>0.13101127519391187</v>
      </c>
      <c r="Q205" s="132">
        <v>1.3691810940470332E-2</v>
      </c>
    </row>
    <row r="206" spans="1:17">
      <c r="A206" t="s">
        <v>1213</v>
      </c>
      <c r="B206" s="2">
        <v>9888</v>
      </c>
      <c r="C206" t="s">
        <v>1209</v>
      </c>
      <c r="D206" t="s">
        <v>1210</v>
      </c>
      <c r="E206" t="s">
        <v>315</v>
      </c>
      <c r="F206" t="s">
        <v>935</v>
      </c>
      <c r="G206" t="s">
        <v>205</v>
      </c>
      <c r="H206" t="s">
        <v>339</v>
      </c>
      <c r="I206" t="s">
        <v>1211</v>
      </c>
      <c r="J206" t="s">
        <v>413</v>
      </c>
      <c r="K206" t="s">
        <v>1216</v>
      </c>
      <c r="L206" s="131">
        <v>84.575999999999993</v>
      </c>
      <c r="M206" s="131">
        <v>3.7959999999999998</v>
      </c>
      <c r="N206" s="136">
        <v>1.9900000000000001E-2</v>
      </c>
      <c r="O206" s="131">
        <v>321.084</v>
      </c>
      <c r="P206" s="132">
        <f t="shared" si="3"/>
        <v>1.0919901906486115E-2</v>
      </c>
      <c r="Q206" s="132">
        <v>1.1412241593007359E-3</v>
      </c>
    </row>
    <row r="207" spans="1:17">
      <c r="A207" t="s">
        <v>1213</v>
      </c>
      <c r="B207" s="2">
        <v>9888</v>
      </c>
      <c r="C207" t="s">
        <v>1209</v>
      </c>
      <c r="D207" t="s">
        <v>1210</v>
      </c>
      <c r="E207" t="s">
        <v>315</v>
      </c>
      <c r="F207" t="s">
        <v>935</v>
      </c>
      <c r="G207" t="s">
        <v>205</v>
      </c>
      <c r="H207" t="s">
        <v>339</v>
      </c>
      <c r="I207" t="s">
        <v>1211</v>
      </c>
      <c r="J207" t="s">
        <v>413</v>
      </c>
      <c r="K207" t="s">
        <v>1231</v>
      </c>
      <c r="L207" s="131">
        <v>16.003</v>
      </c>
      <c r="M207" s="131">
        <v>4.5739999999999998</v>
      </c>
      <c r="N207" s="137">
        <v>3.9199999999999999E-2</v>
      </c>
      <c r="O207" s="131">
        <v>73.203000000000003</v>
      </c>
      <c r="P207" s="132">
        <f t="shared" si="3"/>
        <v>2.4895964272916215E-3</v>
      </c>
      <c r="Q207" s="132">
        <v>2.60184350927769E-4</v>
      </c>
    </row>
    <row r="208" spans="1:17">
      <c r="A208" t="s">
        <v>1213</v>
      </c>
      <c r="B208" s="2">
        <v>9888</v>
      </c>
      <c r="C208" t="s">
        <v>1209</v>
      </c>
      <c r="D208" t="s">
        <v>1210</v>
      </c>
      <c r="E208" t="s">
        <v>315</v>
      </c>
      <c r="F208" t="s">
        <v>935</v>
      </c>
      <c r="G208" t="s">
        <v>205</v>
      </c>
      <c r="H208" t="s">
        <v>339</v>
      </c>
      <c r="I208" t="s">
        <v>1211</v>
      </c>
      <c r="J208" t="s">
        <v>413</v>
      </c>
      <c r="K208" t="s">
        <v>1224</v>
      </c>
      <c r="L208" s="131">
        <v>12.092000000000001</v>
      </c>
      <c r="M208" s="131">
        <v>4.0279999999999996</v>
      </c>
      <c r="N208" s="137">
        <v>-5.1999999999999998E-3</v>
      </c>
      <c r="O208" s="131">
        <v>48.703000000000003</v>
      </c>
      <c r="P208" s="132">
        <f t="shared" si="3"/>
        <v>1.6563640123817855E-3</v>
      </c>
      <c r="Q208" s="132">
        <v>1.7310435970158507E-4</v>
      </c>
    </row>
    <row r="209" spans="14:14">
      <c r="N209" s="134"/>
    </row>
    <row r="215" spans="14:14" ht="9" customHeight="1"/>
  </sheetData>
  <sheetProtection formatColumns="0"/>
  <autoFilter ref="A1:R208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dataValidations count="4">
    <dataValidation type="list" allowBlank="1" showInputMessage="1" showErrorMessage="1" sqref="G2:G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J2:J20">
      <formula1>Rating_Agency</formula1>
    </dataValidation>
    <dataValidation type="list" allowBlank="1" showInputMessage="1" showErrorMessage="1" sqref="E2:E19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31"/>
  <sheetViews>
    <sheetView rightToLeft="1" topLeftCell="F1" workbookViewId="0">
      <selection activeCell="F13" sqref="F13"/>
    </sheetView>
  </sheetViews>
  <sheetFormatPr defaultColWidth="11.625" defaultRowHeight="14.1" customHeight="1"/>
  <cols>
    <col min="1" max="19" width="11.625" style="2" customWidth="1"/>
    <col min="20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187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188</v>
      </c>
      <c r="S1" s="17" t="s">
        <v>189</v>
      </c>
      <c r="T1" s="17" t="s">
        <v>190</v>
      </c>
      <c r="U1" s="108"/>
      <c r="V1" s="108"/>
    </row>
    <row r="2" spans="1:22" ht="14.1" customHeight="1">
      <c r="A2" t="s">
        <v>1213</v>
      </c>
      <c r="B2" t="s">
        <v>1214</v>
      </c>
      <c r="C2" s="108"/>
      <c r="D2" s="109"/>
      <c r="E2" s="108"/>
      <c r="F2" s="108"/>
      <c r="G2"/>
      <c r="H2" s="16"/>
      <c r="I2" s="16"/>
      <c r="J2" s="109"/>
      <c r="K2" s="109"/>
      <c r="L2" s="109"/>
      <c r="M2" s="109"/>
      <c r="N2" s="108"/>
      <c r="O2" s="108"/>
      <c r="P2" s="108"/>
      <c r="Q2" s="109"/>
      <c r="R2" s="108"/>
      <c r="S2" s="108"/>
      <c r="T2" s="108"/>
      <c r="U2" s="108"/>
      <c r="V2" s="108"/>
    </row>
    <row r="3" spans="1:22" ht="14.1" customHeight="1">
      <c r="A3" t="s">
        <v>1213</v>
      </c>
      <c r="B3" t="s">
        <v>1217</v>
      </c>
      <c r="C3" s="108"/>
      <c r="D3" s="109"/>
      <c r="E3" s="108"/>
      <c r="F3" s="108"/>
      <c r="G3"/>
      <c r="H3" s="16"/>
      <c r="I3" s="16"/>
      <c r="J3" s="109"/>
      <c r="K3" s="109"/>
      <c r="L3" s="109"/>
      <c r="M3" s="109"/>
      <c r="N3" s="108"/>
      <c r="O3" s="108"/>
      <c r="P3" s="108"/>
      <c r="Q3" s="109"/>
      <c r="R3" s="108"/>
      <c r="S3" s="108"/>
      <c r="T3" s="108"/>
      <c r="U3" s="108"/>
      <c r="V3" s="108"/>
    </row>
    <row r="4" spans="1:22" ht="14.1" customHeight="1">
      <c r="A4" t="s">
        <v>1213</v>
      </c>
      <c r="B4" t="s">
        <v>1218</v>
      </c>
      <c r="C4" s="108"/>
      <c r="D4" s="109"/>
      <c r="E4" s="108"/>
      <c r="F4" s="108"/>
      <c r="G4"/>
      <c r="H4" s="16"/>
      <c r="I4" s="16"/>
      <c r="J4" s="109"/>
      <c r="K4" s="109"/>
      <c r="L4" s="109"/>
      <c r="M4" s="109"/>
      <c r="N4" s="108"/>
      <c r="O4" s="108"/>
      <c r="P4" s="108"/>
      <c r="Q4" s="109"/>
      <c r="R4" s="108"/>
      <c r="S4" s="108"/>
      <c r="T4" s="108"/>
      <c r="U4" s="108"/>
      <c r="V4" s="108"/>
    </row>
    <row r="5" spans="1:22" ht="14.1" customHeight="1">
      <c r="A5" t="s">
        <v>1213</v>
      </c>
      <c r="B5" t="s">
        <v>1219</v>
      </c>
      <c r="C5" s="108"/>
      <c r="D5" s="109"/>
      <c r="E5" s="108"/>
      <c r="F5" s="108"/>
      <c r="G5"/>
      <c r="H5" s="16"/>
      <c r="I5" s="16"/>
      <c r="J5" s="109"/>
      <c r="K5" s="109"/>
      <c r="L5" s="109"/>
      <c r="M5" s="109"/>
      <c r="N5" s="108"/>
      <c r="O5" s="108"/>
      <c r="P5" s="108"/>
      <c r="Q5" s="109"/>
      <c r="R5" s="108"/>
      <c r="S5" s="108"/>
      <c r="T5" s="108"/>
      <c r="U5" s="108"/>
      <c r="V5" s="108"/>
    </row>
    <row r="6" spans="1:22" ht="14.1" customHeight="1">
      <c r="A6" t="s">
        <v>1213</v>
      </c>
      <c r="B6" t="s">
        <v>1220</v>
      </c>
      <c r="C6" s="108"/>
      <c r="D6" s="109"/>
      <c r="E6" s="108"/>
      <c r="F6" s="108"/>
      <c r="G6"/>
      <c r="H6" s="16"/>
      <c r="I6" s="16"/>
      <c r="J6" s="109"/>
      <c r="K6" s="109"/>
      <c r="L6" s="109"/>
      <c r="M6" s="109"/>
      <c r="N6" s="108"/>
      <c r="O6" s="108"/>
      <c r="P6" s="108"/>
      <c r="Q6" s="109"/>
      <c r="R6" s="108"/>
      <c r="S6" s="108"/>
      <c r="T6" s="108"/>
      <c r="U6" s="108"/>
      <c r="V6" s="108"/>
    </row>
    <row r="7" spans="1:22" ht="14.1" customHeight="1">
      <c r="A7" t="s">
        <v>1213</v>
      </c>
      <c r="B7" t="s">
        <v>1221</v>
      </c>
      <c r="C7" s="108"/>
      <c r="D7" s="109"/>
      <c r="E7" s="108"/>
      <c r="F7" s="108"/>
      <c r="G7"/>
      <c r="H7" s="16"/>
      <c r="I7" s="16"/>
      <c r="J7" s="109"/>
      <c r="K7" s="109"/>
      <c r="L7" s="109"/>
      <c r="M7" s="109"/>
      <c r="N7" s="108"/>
      <c r="O7" s="108"/>
      <c r="P7" s="108"/>
      <c r="Q7" s="109"/>
      <c r="R7" s="108"/>
      <c r="S7" s="108"/>
      <c r="T7" s="108"/>
      <c r="U7" s="108"/>
      <c r="V7" s="108"/>
    </row>
    <row r="8" spans="1:22" ht="14.1" customHeight="1">
      <c r="A8" t="s">
        <v>1213</v>
      </c>
      <c r="B8" t="s">
        <v>1222</v>
      </c>
      <c r="C8" s="108"/>
      <c r="D8" s="109"/>
      <c r="E8" s="108"/>
      <c r="F8" s="108"/>
      <c r="G8"/>
      <c r="H8" s="16"/>
      <c r="I8" s="16"/>
      <c r="J8" s="109"/>
      <c r="K8" s="109"/>
      <c r="L8" s="109"/>
      <c r="M8" s="109"/>
      <c r="N8" s="108"/>
      <c r="O8" s="108"/>
      <c r="P8" s="108"/>
      <c r="Q8" s="109"/>
      <c r="R8" s="108"/>
      <c r="S8" s="108"/>
      <c r="T8" s="108"/>
      <c r="U8" s="108"/>
      <c r="V8" s="108"/>
    </row>
    <row r="9" spans="1:22" ht="13.5" customHeight="1">
      <c r="A9" t="s">
        <v>1213</v>
      </c>
      <c r="B9" t="s">
        <v>1223</v>
      </c>
      <c r="C9" s="108"/>
      <c r="D9" s="109"/>
      <c r="E9" s="108"/>
      <c r="F9" s="108"/>
      <c r="G9"/>
      <c r="H9" s="16"/>
      <c r="I9" s="16"/>
      <c r="J9" s="109"/>
      <c r="K9" s="109"/>
      <c r="L9" s="109"/>
      <c r="M9" s="109"/>
      <c r="N9" s="108"/>
      <c r="O9" s="108"/>
      <c r="P9" s="108"/>
      <c r="Q9" s="109"/>
      <c r="R9" s="108"/>
      <c r="S9" s="108"/>
      <c r="T9" s="108"/>
      <c r="U9" s="108"/>
      <c r="V9" s="108"/>
    </row>
    <row r="10" spans="1:22" ht="13.5" customHeight="1">
      <c r="A10" t="s">
        <v>1213</v>
      </c>
      <c r="B10" t="s">
        <v>1227</v>
      </c>
      <c r="C10" s="108"/>
      <c r="D10" s="109"/>
      <c r="E10" s="108"/>
      <c r="F10" s="108"/>
      <c r="G10"/>
      <c r="H10" s="16"/>
      <c r="I10" s="16"/>
      <c r="J10" s="109"/>
      <c r="K10" s="109"/>
      <c r="L10" s="109"/>
      <c r="M10" s="109"/>
      <c r="N10" s="108"/>
      <c r="O10" s="108"/>
      <c r="P10" s="108"/>
      <c r="Q10" s="109"/>
      <c r="R10" s="108"/>
      <c r="S10" s="108"/>
      <c r="T10" s="108"/>
      <c r="U10" s="108"/>
      <c r="V10" s="108"/>
    </row>
    <row r="11" spans="1:22" ht="14.1" customHeight="1">
      <c r="A11" t="s">
        <v>1213</v>
      </c>
      <c r="B11" t="s">
        <v>1228</v>
      </c>
      <c r="C11" s="108"/>
      <c r="D11" s="109"/>
      <c r="E11" s="108"/>
      <c r="F11" s="108"/>
      <c r="G11"/>
      <c r="H11" s="16"/>
      <c r="I11" s="16"/>
      <c r="J11" s="109"/>
      <c r="K11" s="109"/>
      <c r="L11" s="109"/>
      <c r="M11" s="109"/>
      <c r="N11" s="108"/>
      <c r="O11" s="108"/>
      <c r="P11" s="108"/>
      <c r="Q11" s="109"/>
      <c r="R11" s="108"/>
      <c r="S11" s="108"/>
      <c r="T11" s="108"/>
      <c r="U11" s="108"/>
      <c r="V11" s="108"/>
    </row>
    <row r="12" spans="1:22" ht="14.1" customHeight="1">
      <c r="A12" t="s">
        <v>1213</v>
      </c>
      <c r="B12" t="s">
        <v>1229</v>
      </c>
      <c r="C12" s="108"/>
      <c r="D12" s="109"/>
      <c r="E12" s="108"/>
      <c r="F12" s="108"/>
      <c r="G12"/>
      <c r="H12" s="16"/>
      <c r="I12" s="16"/>
      <c r="J12" s="109"/>
      <c r="K12" s="109"/>
      <c r="L12" s="109"/>
      <c r="M12" s="109"/>
      <c r="N12" s="108"/>
      <c r="O12" s="108"/>
      <c r="P12" s="108"/>
      <c r="Q12" s="109"/>
      <c r="R12" s="108"/>
      <c r="S12" s="108"/>
      <c r="T12" s="108"/>
      <c r="U12" s="108"/>
      <c r="V12" s="108"/>
    </row>
    <row r="13" spans="1:22" ht="14.1" customHeight="1">
      <c r="A13" t="s">
        <v>1213</v>
      </c>
      <c r="B13" t="s">
        <v>1230</v>
      </c>
      <c r="C13" s="108"/>
      <c r="D13" s="109"/>
      <c r="E13" s="108"/>
      <c r="F13" s="108"/>
      <c r="G13"/>
      <c r="H13" s="16"/>
      <c r="I13" s="16"/>
      <c r="J13" s="109"/>
      <c r="K13" s="109"/>
      <c r="L13" s="109"/>
      <c r="M13" s="109"/>
      <c r="N13" s="108"/>
      <c r="O13" s="108"/>
      <c r="P13" s="108"/>
      <c r="Q13" s="109"/>
      <c r="R13" s="108"/>
      <c r="S13" s="108"/>
      <c r="T13" s="108"/>
      <c r="U13" s="108"/>
      <c r="V13" s="108"/>
    </row>
    <row r="14" spans="1:22" ht="14.1" customHeight="1">
      <c r="A14" t="s">
        <v>1213</v>
      </c>
      <c r="B14" t="s">
        <v>1232</v>
      </c>
      <c r="C14" s="108"/>
      <c r="D14" s="109"/>
      <c r="E14" s="108"/>
      <c r="F14" s="108"/>
      <c r="G14"/>
      <c r="H14" s="16"/>
      <c r="I14" s="16"/>
      <c r="J14" s="109"/>
      <c r="K14" s="109"/>
      <c r="L14" s="109"/>
      <c r="M14" s="109"/>
      <c r="N14" s="108"/>
      <c r="O14" s="108"/>
      <c r="P14" s="108"/>
      <c r="Q14" s="109"/>
      <c r="R14" s="108"/>
      <c r="S14" s="108"/>
      <c r="T14" s="108"/>
      <c r="U14" s="108"/>
      <c r="V14" s="108"/>
    </row>
    <row r="15" spans="1:22" ht="14.1" customHeight="1">
      <c r="A15" t="s">
        <v>1213</v>
      </c>
      <c r="B15" t="s">
        <v>1236</v>
      </c>
      <c r="C15" s="108"/>
      <c r="D15" s="109"/>
      <c r="E15" s="108"/>
      <c r="F15" s="108"/>
      <c r="G15"/>
      <c r="H15" s="16"/>
      <c r="I15" s="16"/>
      <c r="J15" s="109"/>
      <c r="K15" s="109"/>
      <c r="L15" s="109"/>
      <c r="M15" s="109"/>
      <c r="N15" s="108"/>
      <c r="O15" s="108"/>
      <c r="P15" s="108"/>
      <c r="Q15" s="109"/>
      <c r="R15" s="108"/>
      <c r="S15" s="108"/>
      <c r="T15" s="108"/>
      <c r="U15" s="108"/>
      <c r="V15" s="108"/>
    </row>
    <row r="16" spans="1:22" ht="14.1" customHeight="1">
      <c r="A16" t="s">
        <v>1213</v>
      </c>
      <c r="B16" t="s">
        <v>1237</v>
      </c>
      <c r="D16" s="109"/>
      <c r="E16" s="108"/>
      <c r="F16" s="108"/>
      <c r="G16"/>
      <c r="H16" s="16"/>
      <c r="I16" s="16"/>
      <c r="J16" s="109"/>
      <c r="K16" s="109"/>
      <c r="L16" s="109"/>
      <c r="M16" s="109"/>
      <c r="N16" s="108"/>
      <c r="O16" s="108"/>
      <c r="P16" s="108"/>
      <c r="Q16" s="109"/>
    </row>
    <row r="17" spans="1:17" ht="14.1" customHeight="1">
      <c r="A17" t="s">
        <v>1213</v>
      </c>
      <c r="B17" t="s">
        <v>1238</v>
      </c>
      <c r="D17" s="109"/>
      <c r="E17" s="108"/>
      <c r="F17" s="108"/>
      <c r="G17"/>
      <c r="H17" s="16"/>
      <c r="I17" s="16"/>
      <c r="J17" s="109"/>
      <c r="K17" s="109"/>
      <c r="L17" s="109"/>
      <c r="M17" s="109"/>
      <c r="N17" s="108"/>
      <c r="O17" s="108"/>
      <c r="P17" s="108"/>
      <c r="Q17" s="109"/>
    </row>
    <row r="18" spans="1:17" ht="14.1" customHeight="1">
      <c r="A18" t="s">
        <v>1213</v>
      </c>
      <c r="B18" t="s">
        <v>1241</v>
      </c>
      <c r="D18" s="109"/>
      <c r="E18" s="108"/>
      <c r="F18" s="108"/>
      <c r="G18"/>
      <c r="H18" s="16"/>
      <c r="I18" s="16"/>
      <c r="J18" s="109"/>
      <c r="K18" s="109"/>
      <c r="L18" s="109"/>
      <c r="M18" s="109"/>
      <c r="N18" s="108"/>
      <c r="O18" s="108"/>
      <c r="P18" s="108"/>
      <c r="Q18" s="109"/>
    </row>
    <row r="19" spans="1:17" ht="14.1" customHeight="1">
      <c r="A19" t="s">
        <v>1213</v>
      </c>
      <c r="B19" t="s">
        <v>1242</v>
      </c>
      <c r="D19" s="109"/>
      <c r="E19" s="108"/>
      <c r="F19" s="108"/>
      <c r="G19"/>
      <c r="H19" s="16"/>
      <c r="I19" s="16"/>
      <c r="J19" s="109"/>
      <c r="K19" s="108"/>
      <c r="L19" s="109"/>
      <c r="M19" s="109"/>
      <c r="N19" s="108"/>
      <c r="O19" s="108"/>
      <c r="P19" s="108"/>
      <c r="Q19" s="109"/>
    </row>
    <row r="20" spans="1:17" ht="14.1" customHeight="1">
      <c r="A20" t="s">
        <v>1213</v>
      </c>
      <c r="B20" t="s">
        <v>1243</v>
      </c>
      <c r="D20" s="4"/>
      <c r="E20" s="108"/>
      <c r="F20" s="108"/>
      <c r="G20" s="108"/>
      <c r="H20" s="108"/>
      <c r="I20" s="108"/>
      <c r="J20"/>
      <c r="K20" s="108"/>
      <c r="L20" s="108"/>
      <c r="M20" s="108"/>
      <c r="N20" s="108"/>
      <c r="O20" s="108"/>
      <c r="P20" s="108"/>
      <c r="Q20" s="108"/>
    </row>
    <row r="21" spans="1:17" ht="14.1" customHeight="1">
      <c r="A21" t="s">
        <v>1213</v>
      </c>
      <c r="B21" t="s">
        <v>1244</v>
      </c>
      <c r="D21" s="4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7" ht="14.25">
      <c r="A22" t="s">
        <v>1213</v>
      </c>
      <c r="B22" t="s">
        <v>1247</v>
      </c>
    </row>
    <row r="23" spans="1:17" ht="14.25">
      <c r="A23" t="s">
        <v>1213</v>
      </c>
      <c r="B23" t="s">
        <v>1248</v>
      </c>
    </row>
    <row r="24" spans="1:17" ht="14.25">
      <c r="A24" t="s">
        <v>1213</v>
      </c>
      <c r="B24" t="s">
        <v>1250</v>
      </c>
    </row>
    <row r="25" spans="1:17" ht="14.25">
      <c r="A25" t="s">
        <v>1213</v>
      </c>
      <c r="B25" t="s">
        <v>1251</v>
      </c>
    </row>
    <row r="26" spans="1:17" ht="14.25">
      <c r="A26" t="s">
        <v>1213</v>
      </c>
      <c r="B26" t="s">
        <v>1252</v>
      </c>
    </row>
    <row r="27" spans="1:17" ht="14.25">
      <c r="A27" t="s">
        <v>1213</v>
      </c>
      <c r="B27" t="s">
        <v>1253</v>
      </c>
    </row>
    <row r="28" spans="1:17" ht="14.25">
      <c r="A28" t="s">
        <v>1213</v>
      </c>
      <c r="B28" t="s">
        <v>1254</v>
      </c>
    </row>
    <row r="29" spans="1:17" ht="14.25">
      <c r="A29" t="s">
        <v>1213</v>
      </c>
      <c r="B29" t="s">
        <v>1255</v>
      </c>
    </row>
    <row r="30" spans="1:17" ht="14.25">
      <c r="A30" t="s">
        <v>1213</v>
      </c>
      <c r="B30" t="s">
        <v>1256</v>
      </c>
    </row>
    <row r="31" spans="1:17" ht="14.25">
      <c r="A31" t="s">
        <v>1213</v>
      </c>
      <c r="B31" t="s">
        <v>1257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dataValidations count="8">
    <dataValidation type="list" allowBlank="1" showInputMessage="1" showErrorMessage="1" sqref="C7">
      <formula1>#REF!</formula1>
    </dataValidation>
    <dataValidation type="list" allowBlank="1" showInputMessage="1" showErrorMessage="1" sqref="H2:H19">
      <formula1>israel_abroad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D2:D19">
      <formula1>issuer_number_loan</formula1>
    </dataValidation>
    <dataValidation type="list" allowBlank="1" showInputMessage="1" showErrorMessage="1" sqref="L2:L19">
      <formula1>Rating_Agency</formula1>
    </dataValidation>
    <dataValidation type="list" allowBlank="1" showInputMessage="1" showErrorMessage="1" sqref="Q2:Q19">
      <formula1>Type_of_Interest_Rate</formula1>
    </dataValidation>
    <dataValidation type="list" allowBlank="1" showInputMessage="1" showErrorMessage="1" sqref="J2:J19">
      <formula1>Holding_interest</formula1>
    </dataValidation>
    <dataValidation type="list" allowBlank="1" showInputMessage="1" showErrorMessage="1" sqref="M2:M19">
      <formula1>what_is_rated_loans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429"/>
  <sheetViews>
    <sheetView rightToLeft="1" workbookViewId="0">
      <selection activeCell="K35" sqref="K35"/>
    </sheetView>
  </sheetViews>
  <sheetFormatPr defaultColWidth="11.625" defaultRowHeight="14.1" customHeight="1"/>
  <cols>
    <col min="1" max="2" width="11.625" style="2" customWidth="1"/>
    <col min="3" max="3" width="14.75" style="2" bestFit="1" customWidth="1"/>
    <col min="4" max="6" width="11.625" style="2" customWidth="1"/>
    <col min="7" max="7" width="35.5" style="2" bestFit="1" customWidth="1"/>
    <col min="8" max="8" width="11.625" style="2" customWidth="1"/>
    <col min="9" max="9" width="12.625" style="2" customWidth="1"/>
    <col min="10" max="11" width="14.5" style="2" bestFit="1" customWidth="1"/>
    <col min="12" max="12" width="16.125" style="2" bestFit="1" customWidth="1"/>
    <col min="13" max="13" width="14.5" style="2" bestFit="1" customWidth="1"/>
    <col min="14" max="14" width="14.375" style="2" customWidth="1"/>
    <col min="15" max="18" width="11.625" style="2" customWidth="1"/>
    <col min="19" max="16384" width="11.625" style="2"/>
  </cols>
  <sheetData>
    <row r="1" spans="1:18" ht="66.75" customHeight="1">
      <c r="A1" s="17" t="s">
        <v>49</v>
      </c>
      <c r="B1" s="17" t="s">
        <v>50</v>
      </c>
      <c r="C1" s="17" t="s">
        <v>54</v>
      </c>
      <c r="D1" s="17" t="s">
        <v>108</v>
      </c>
      <c r="E1" s="17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191</v>
      </c>
      <c r="L1" s="17" t="s">
        <v>192</v>
      </c>
      <c r="M1" s="17" t="s">
        <v>193</v>
      </c>
      <c r="N1" s="17" t="s">
        <v>194</v>
      </c>
      <c r="O1" s="17" t="s">
        <v>195</v>
      </c>
      <c r="P1" s="17" t="s">
        <v>196</v>
      </c>
      <c r="Q1" s="17" t="s">
        <v>197</v>
      </c>
      <c r="R1" s="108"/>
    </row>
    <row r="2" spans="1:18" s="149" customFormat="1" ht="14.1" customHeight="1">
      <c r="A2" s="145" t="s">
        <v>1213</v>
      </c>
      <c r="B2" s="145" t="s">
        <v>1214</v>
      </c>
      <c r="C2" s="150" t="s">
        <v>1068</v>
      </c>
      <c r="D2" s="145" t="s">
        <v>4958</v>
      </c>
      <c r="E2" s="145" t="s">
        <v>4959</v>
      </c>
      <c r="F2" s="145" t="s">
        <v>309</v>
      </c>
      <c r="G2" s="145" t="s">
        <v>4960</v>
      </c>
      <c r="H2" s="149">
        <v>742521</v>
      </c>
      <c r="I2" s="145" t="s">
        <v>314</v>
      </c>
      <c r="J2" s="145" t="s">
        <v>1212</v>
      </c>
      <c r="K2" s="152">
        <v>45036</v>
      </c>
      <c r="L2" s="151">
        <v>2300000</v>
      </c>
      <c r="M2" s="151">
        <f>L2/1000</f>
        <v>2300</v>
      </c>
      <c r="N2" s="151">
        <f>O2</f>
        <v>1609.9999848186412</v>
      </c>
      <c r="O2" s="151">
        <v>1609.9999848186412</v>
      </c>
      <c r="P2" s="153">
        <f>O2/M2</f>
        <v>0.69999999339940921</v>
      </c>
      <c r="Q2" s="154">
        <v>48689</v>
      </c>
      <c r="R2" s="150"/>
    </row>
    <row r="3" spans="1:18" s="149" customFormat="1" ht="14.1" customHeight="1">
      <c r="A3" s="145" t="s">
        <v>1213</v>
      </c>
      <c r="B3" s="145" t="s">
        <v>1217</v>
      </c>
      <c r="C3" s="150" t="s">
        <v>1068</v>
      </c>
      <c r="D3" s="145" t="s">
        <v>5328</v>
      </c>
      <c r="E3" s="145" t="s">
        <v>4965</v>
      </c>
      <c r="F3" s="145" t="s">
        <v>311</v>
      </c>
      <c r="G3" s="145" t="s">
        <v>4966</v>
      </c>
      <c r="H3" s="149">
        <v>74253</v>
      </c>
      <c r="I3" s="145" t="s">
        <v>314</v>
      </c>
      <c r="J3" s="145" t="s">
        <v>1215</v>
      </c>
      <c r="K3" s="152">
        <v>45098</v>
      </c>
      <c r="L3" s="151">
        <v>1430000</v>
      </c>
      <c r="M3" s="151">
        <f>L3*3.647/1000</f>
        <v>5215.21</v>
      </c>
      <c r="N3" s="151">
        <f>O3/3.647</f>
        <v>983.27800000000002</v>
      </c>
      <c r="O3" s="151">
        <v>3586.014866</v>
      </c>
      <c r="P3" s="153">
        <f t="shared" ref="P3:P8" si="0">O3/M3</f>
        <v>0.68760699300699302</v>
      </c>
      <c r="Q3" s="154">
        <v>48434</v>
      </c>
      <c r="R3" s="150"/>
    </row>
    <row r="4" spans="1:18" s="149" customFormat="1" ht="13.5" customHeight="1">
      <c r="A4" s="145" t="s">
        <v>1213</v>
      </c>
      <c r="B4" s="145" t="s">
        <v>1217</v>
      </c>
      <c r="C4" s="150" t="s">
        <v>1068</v>
      </c>
      <c r="D4" s="150"/>
      <c r="E4" s="145" t="s">
        <v>4962</v>
      </c>
      <c r="F4" s="145" t="s">
        <v>309</v>
      </c>
      <c r="G4" s="145" t="s">
        <v>4963</v>
      </c>
      <c r="H4" s="149">
        <v>74254</v>
      </c>
      <c r="I4" s="145" t="s">
        <v>314</v>
      </c>
      <c r="J4" s="145" t="s">
        <v>1215</v>
      </c>
      <c r="K4" s="152">
        <v>45124</v>
      </c>
      <c r="L4" s="151">
        <v>2431962.9415170802</v>
      </c>
      <c r="M4" s="151">
        <f>L4*3.647/1000</f>
        <v>8869.3688477127907</v>
      </c>
      <c r="N4" s="151">
        <f>O4/3.647</f>
        <v>1896.1373633246533</v>
      </c>
      <c r="O4" s="151">
        <v>6915.2129640450103</v>
      </c>
      <c r="P4" s="153">
        <f t="shared" si="0"/>
        <v>0.77967362534801865</v>
      </c>
      <c r="Q4" s="154">
        <v>46220</v>
      </c>
      <c r="R4" s="150"/>
    </row>
    <row r="5" spans="1:18" s="149" customFormat="1" ht="13.5" customHeight="1">
      <c r="A5" s="145" t="s">
        <v>1213</v>
      </c>
      <c r="B5" s="145" t="s">
        <v>1217</v>
      </c>
      <c r="C5" s="150" t="s">
        <v>1068</v>
      </c>
      <c r="D5" s="145" t="s">
        <v>4958</v>
      </c>
      <c r="E5" s="145" t="s">
        <v>4959</v>
      </c>
      <c r="F5" s="145" t="s">
        <v>309</v>
      </c>
      <c r="G5" s="145" t="s">
        <v>4960</v>
      </c>
      <c r="H5" s="149">
        <v>742521</v>
      </c>
      <c r="I5" s="145" t="s">
        <v>314</v>
      </c>
      <c r="J5" s="145" t="s">
        <v>1212</v>
      </c>
      <c r="K5" s="152">
        <v>45036</v>
      </c>
      <c r="L5" s="151">
        <v>11250000</v>
      </c>
      <c r="M5" s="151">
        <f>L5/1000</f>
        <v>11250</v>
      </c>
      <c r="N5" s="151">
        <f>O5</f>
        <v>7875.000026692499</v>
      </c>
      <c r="O5" s="151">
        <v>7875.000026692499</v>
      </c>
      <c r="P5" s="153">
        <f t="shared" si="0"/>
        <v>0.70000000237266657</v>
      </c>
      <c r="Q5" s="154">
        <v>48689</v>
      </c>
      <c r="R5" s="150"/>
    </row>
    <row r="6" spans="1:18" s="149" customFormat="1" ht="14.1" customHeight="1">
      <c r="A6" s="145" t="s">
        <v>1213</v>
      </c>
      <c r="B6" s="145" t="s">
        <v>1218</v>
      </c>
      <c r="C6" s="150" t="s">
        <v>1068</v>
      </c>
      <c r="D6" s="145" t="s">
        <v>5328</v>
      </c>
      <c r="E6" s="145" t="s">
        <v>4965</v>
      </c>
      <c r="F6" s="145" t="s">
        <v>311</v>
      </c>
      <c r="G6" s="145" t="s">
        <v>4966</v>
      </c>
      <c r="H6" s="149">
        <v>74253</v>
      </c>
      <c r="I6" s="145" t="s">
        <v>314</v>
      </c>
      <c r="J6" s="145" t="s">
        <v>1215</v>
      </c>
      <c r="K6" s="152">
        <v>45098</v>
      </c>
      <c r="L6" s="151">
        <v>302500</v>
      </c>
      <c r="M6" s="151">
        <f t="shared" ref="M6:M7" si="1">L6*3.647/1000</f>
        <v>1103.2175</v>
      </c>
      <c r="N6" s="151">
        <f t="shared" ref="N6:N7" si="2">O6/3.647</f>
        <v>208.001</v>
      </c>
      <c r="O6" s="151">
        <v>758.57964700000002</v>
      </c>
      <c r="P6" s="153">
        <f t="shared" si="0"/>
        <v>0.68760661157024794</v>
      </c>
      <c r="Q6" s="154">
        <v>48434</v>
      </c>
      <c r="R6" s="150"/>
    </row>
    <row r="7" spans="1:18" s="149" customFormat="1" ht="14.1" customHeight="1">
      <c r="A7" s="145" t="s">
        <v>1213</v>
      </c>
      <c r="B7" s="145" t="s">
        <v>1218</v>
      </c>
      <c r="C7" s="150" t="s">
        <v>1068</v>
      </c>
      <c r="D7" s="150"/>
      <c r="E7" s="145" t="s">
        <v>4962</v>
      </c>
      <c r="F7" s="145" t="s">
        <v>309</v>
      </c>
      <c r="G7" s="145" t="s">
        <v>4963</v>
      </c>
      <c r="H7" s="149">
        <v>74254</v>
      </c>
      <c r="I7" s="145" t="s">
        <v>314</v>
      </c>
      <c r="J7" s="145" t="s">
        <v>1215</v>
      </c>
      <c r="K7" s="152">
        <v>45124</v>
      </c>
      <c r="L7" s="151">
        <v>1074116.9658367101</v>
      </c>
      <c r="M7" s="151">
        <f t="shared" si="1"/>
        <v>3917.3045744064812</v>
      </c>
      <c r="N7" s="151">
        <f t="shared" si="2"/>
        <v>837.46194127443232</v>
      </c>
      <c r="O7" s="151">
        <v>3054.2236998278545</v>
      </c>
      <c r="P7" s="153">
        <f t="shared" si="0"/>
        <v>0.77967481001668248</v>
      </c>
      <c r="Q7" s="154">
        <v>46220</v>
      </c>
      <c r="R7" s="150"/>
    </row>
    <row r="8" spans="1:18" s="149" customFormat="1" ht="14.1" customHeight="1">
      <c r="A8" s="145" t="s">
        <v>1213</v>
      </c>
      <c r="B8" s="145" t="s">
        <v>1218</v>
      </c>
      <c r="C8" s="150" t="s">
        <v>1068</v>
      </c>
      <c r="D8" s="145" t="s">
        <v>4958</v>
      </c>
      <c r="E8" s="145" t="s">
        <v>4959</v>
      </c>
      <c r="F8" s="145" t="s">
        <v>309</v>
      </c>
      <c r="G8" s="145" t="s">
        <v>4960</v>
      </c>
      <c r="H8" s="149">
        <v>742521</v>
      </c>
      <c r="I8" s="145" t="s">
        <v>314</v>
      </c>
      <c r="J8" s="145" t="s">
        <v>1212</v>
      </c>
      <c r="K8" s="152">
        <v>45036</v>
      </c>
      <c r="L8" s="151">
        <v>1100000</v>
      </c>
      <c r="M8" s="151">
        <v>1100000</v>
      </c>
      <c r="N8" s="151">
        <f>O8</f>
        <v>769.99998848885969</v>
      </c>
      <c r="O8" s="151">
        <v>769.99998848885969</v>
      </c>
      <c r="P8" s="153">
        <f t="shared" si="0"/>
        <v>6.9999998953532703E-4</v>
      </c>
      <c r="Q8" s="154">
        <v>48689</v>
      </c>
      <c r="R8" s="150"/>
    </row>
    <row r="9" spans="1:18" s="149" customFormat="1" ht="14.1" customHeight="1">
      <c r="A9" s="145" t="s">
        <v>1213</v>
      </c>
      <c r="B9" s="145" t="s">
        <v>1230</v>
      </c>
      <c r="C9" s="150" t="s">
        <v>1068</v>
      </c>
      <c r="D9" s="145" t="s">
        <v>4980</v>
      </c>
      <c r="E9" s="145" t="s">
        <v>4981</v>
      </c>
      <c r="F9" s="145" t="s">
        <v>309</v>
      </c>
      <c r="G9" s="145" t="s">
        <v>4982</v>
      </c>
      <c r="H9" s="149" t="s">
        <v>4983</v>
      </c>
      <c r="I9" s="145" t="s">
        <v>321</v>
      </c>
      <c r="J9" s="145" t="s">
        <v>1215</v>
      </c>
      <c r="K9" s="152">
        <v>45168</v>
      </c>
      <c r="L9" s="151">
        <v>1500000</v>
      </c>
      <c r="M9" s="151">
        <f>L9*3.647/1000</f>
        <v>5470.5</v>
      </c>
      <c r="N9" s="151"/>
      <c r="O9" s="151"/>
      <c r="P9" s="155"/>
      <c r="Q9" s="154"/>
      <c r="R9" s="150"/>
    </row>
    <row r="10" spans="1:18" s="149" customFormat="1" ht="14.1" customHeight="1">
      <c r="A10" s="145" t="s">
        <v>1213</v>
      </c>
      <c r="B10" s="145" t="s">
        <v>1230</v>
      </c>
      <c r="C10" s="150" t="s">
        <v>1068</v>
      </c>
      <c r="D10" s="145" t="s">
        <v>4976</v>
      </c>
      <c r="E10" s="145" t="s">
        <v>4977</v>
      </c>
      <c r="F10" s="145" t="s">
        <v>313</v>
      </c>
      <c r="G10" s="145" t="s">
        <v>4978</v>
      </c>
      <c r="H10" s="149" t="s">
        <v>4979</v>
      </c>
      <c r="I10" s="145" t="s">
        <v>321</v>
      </c>
      <c r="J10" s="145" t="s">
        <v>1216</v>
      </c>
      <c r="K10" s="152">
        <v>45259</v>
      </c>
      <c r="L10" s="151">
        <v>2500000</v>
      </c>
      <c r="M10" s="151">
        <f>L10*3.7964/1000</f>
        <v>9491</v>
      </c>
      <c r="N10" s="151"/>
      <c r="O10" s="151"/>
      <c r="P10" s="155"/>
      <c r="Q10" s="154"/>
      <c r="R10" s="150"/>
    </row>
    <row r="11" spans="1:18" s="149" customFormat="1" ht="14.1" customHeight="1">
      <c r="A11" s="145" t="s">
        <v>1213</v>
      </c>
      <c r="B11" s="145" t="s">
        <v>1230</v>
      </c>
      <c r="C11" s="150" t="s">
        <v>1068</v>
      </c>
      <c r="D11" s="150"/>
      <c r="E11" s="145" t="s">
        <v>5001</v>
      </c>
      <c r="F11" s="145" t="s">
        <v>311</v>
      </c>
      <c r="G11" s="145" t="s">
        <v>5002</v>
      </c>
      <c r="H11" s="149">
        <v>74203</v>
      </c>
      <c r="I11" s="145" t="s">
        <v>314</v>
      </c>
      <c r="J11" s="145" t="s">
        <v>1215</v>
      </c>
      <c r="K11" s="152">
        <v>43770</v>
      </c>
      <c r="L11" s="151">
        <v>1500000</v>
      </c>
      <c r="M11" s="151">
        <f>L11*3.647/1000</f>
        <v>5470.5</v>
      </c>
      <c r="N11" s="151"/>
      <c r="O11" s="151"/>
      <c r="P11" s="150"/>
      <c r="Q11" s="154"/>
      <c r="R11" s="150"/>
    </row>
    <row r="12" spans="1:18" s="149" customFormat="1" ht="14.1" customHeight="1">
      <c r="A12" s="145" t="s">
        <v>1213</v>
      </c>
      <c r="B12" s="145" t="s">
        <v>1230</v>
      </c>
      <c r="C12" s="150" t="s">
        <v>1068</v>
      </c>
      <c r="D12" s="145" t="s">
        <v>5007</v>
      </c>
      <c r="E12" s="145" t="s">
        <v>5008</v>
      </c>
      <c r="F12" s="145" t="s">
        <v>309</v>
      </c>
      <c r="G12" s="145" t="s">
        <v>5009</v>
      </c>
      <c r="H12" s="149">
        <v>74255</v>
      </c>
      <c r="I12" s="145" t="s">
        <v>314</v>
      </c>
      <c r="J12" s="145" t="s">
        <v>1231</v>
      </c>
      <c r="K12" s="152">
        <v>45208</v>
      </c>
      <c r="L12" s="151">
        <v>329032</v>
      </c>
      <c r="M12" s="151">
        <f>L12*4.5743/1000</f>
        <v>1505.0910776000001</v>
      </c>
      <c r="N12" s="151">
        <f>O12/4.5743</f>
        <v>147.166</v>
      </c>
      <c r="O12" s="151">
        <v>673.18143380000004</v>
      </c>
      <c r="P12" s="153">
        <f>O12/M12</f>
        <v>0.44726956648593452</v>
      </c>
      <c r="Q12" s="154">
        <v>46235</v>
      </c>
      <c r="R12" s="150"/>
    </row>
    <row r="13" spans="1:18" s="149" customFormat="1" ht="14.1" customHeight="1">
      <c r="A13" s="145" t="s">
        <v>1213</v>
      </c>
      <c r="B13" s="145" t="s">
        <v>1230</v>
      </c>
      <c r="C13" s="150" t="s">
        <v>1068</v>
      </c>
      <c r="D13" s="145" t="s">
        <v>5003</v>
      </c>
      <c r="E13" s="145" t="s">
        <v>5004</v>
      </c>
      <c r="F13" s="145" t="s">
        <v>309</v>
      </c>
      <c r="G13" s="145" t="s">
        <v>5005</v>
      </c>
      <c r="H13" s="149">
        <v>74257</v>
      </c>
      <c r="I13" s="145" t="s">
        <v>314</v>
      </c>
      <c r="J13" s="145" t="s">
        <v>1215</v>
      </c>
      <c r="K13" s="152">
        <v>45167</v>
      </c>
      <c r="L13" s="151">
        <v>1500000</v>
      </c>
      <c r="M13" s="151">
        <f t="shared" ref="M13:M19" si="3">L13*3.647/1000</f>
        <v>5470.5</v>
      </c>
      <c r="N13" s="151"/>
      <c r="O13" s="151"/>
      <c r="P13" s="150"/>
      <c r="Q13" s="154"/>
      <c r="R13" s="150"/>
    </row>
    <row r="14" spans="1:18" s="149" customFormat="1" ht="14.1" customHeight="1">
      <c r="A14" s="145" t="s">
        <v>1213</v>
      </c>
      <c r="B14" s="145" t="s">
        <v>1230</v>
      </c>
      <c r="C14" s="150" t="s">
        <v>1068</v>
      </c>
      <c r="D14" s="145" t="s">
        <v>4991</v>
      </c>
      <c r="E14" s="145" t="s">
        <v>4992</v>
      </c>
      <c r="F14" s="145" t="s">
        <v>309</v>
      </c>
      <c r="G14" s="145" t="s">
        <v>4993</v>
      </c>
      <c r="H14" s="149">
        <v>74258</v>
      </c>
      <c r="I14" s="145" t="s">
        <v>314</v>
      </c>
      <c r="J14" s="145" t="s">
        <v>1215</v>
      </c>
      <c r="K14" s="152">
        <v>45168</v>
      </c>
      <c r="L14" s="151">
        <v>1500000</v>
      </c>
      <c r="M14" s="151">
        <f t="shared" si="3"/>
        <v>5470.5</v>
      </c>
      <c r="N14" s="151"/>
      <c r="O14" s="151"/>
      <c r="P14" s="150"/>
      <c r="Q14" s="154"/>
      <c r="R14" s="150"/>
    </row>
    <row r="15" spans="1:18" s="149" customFormat="1" ht="14.1" customHeight="1">
      <c r="A15" s="145" t="s">
        <v>1213</v>
      </c>
      <c r="B15" s="145" t="s">
        <v>1230</v>
      </c>
      <c r="C15" s="150" t="s">
        <v>1068</v>
      </c>
      <c r="D15" s="145" t="s">
        <v>4984</v>
      </c>
      <c r="E15" s="145" t="s">
        <v>4985</v>
      </c>
      <c r="F15" s="145" t="s">
        <v>309</v>
      </c>
      <c r="G15" s="145" t="s">
        <v>4986</v>
      </c>
      <c r="H15" s="149">
        <v>74260</v>
      </c>
      <c r="I15" s="145" t="s">
        <v>314</v>
      </c>
      <c r="J15" s="145" t="s">
        <v>1215</v>
      </c>
      <c r="K15" s="152">
        <v>45182</v>
      </c>
      <c r="L15" s="151">
        <v>2600000</v>
      </c>
      <c r="M15" s="151">
        <f t="shared" si="3"/>
        <v>9482.2000000000007</v>
      </c>
      <c r="N15" s="151"/>
      <c r="O15" s="151"/>
      <c r="P15" s="150"/>
      <c r="Q15" s="154"/>
      <c r="R15" s="150"/>
    </row>
    <row r="16" spans="1:18" s="149" customFormat="1" ht="14.1" customHeight="1">
      <c r="A16" s="145" t="s">
        <v>1213</v>
      </c>
      <c r="B16" s="145" t="s">
        <v>1230</v>
      </c>
      <c r="C16" s="150" t="s">
        <v>1068</v>
      </c>
      <c r="D16" s="145" t="s">
        <v>4994</v>
      </c>
      <c r="E16" s="145" t="s">
        <v>4995</v>
      </c>
      <c r="F16" s="145" t="s">
        <v>309</v>
      </c>
      <c r="G16" s="145" t="s">
        <v>4996</v>
      </c>
      <c r="H16" s="149">
        <v>74261</v>
      </c>
      <c r="I16" s="145" t="s">
        <v>314</v>
      </c>
      <c r="J16" s="145" t="s">
        <v>1215</v>
      </c>
      <c r="K16" s="152">
        <v>45225</v>
      </c>
      <c r="L16" s="151">
        <v>1500000</v>
      </c>
      <c r="M16" s="151">
        <f t="shared" si="3"/>
        <v>5470.5</v>
      </c>
      <c r="N16" s="151"/>
      <c r="O16" s="151"/>
      <c r="P16" s="150"/>
      <c r="Q16" s="154"/>
      <c r="R16" s="150"/>
    </row>
    <row r="17" spans="1:17" s="149" customFormat="1" ht="14.1" customHeight="1">
      <c r="A17" s="145" t="s">
        <v>1213</v>
      </c>
      <c r="B17" s="145" t="s">
        <v>1230</v>
      </c>
      <c r="C17" s="150" t="s">
        <v>1068</v>
      </c>
      <c r="D17" s="145" t="s">
        <v>4997</v>
      </c>
      <c r="E17" s="145" t="s">
        <v>4998</v>
      </c>
      <c r="F17" s="145" t="s">
        <v>309</v>
      </c>
      <c r="G17" s="145" t="s">
        <v>4999</v>
      </c>
      <c r="H17" s="149">
        <v>74263</v>
      </c>
      <c r="I17" s="145" t="s">
        <v>314</v>
      </c>
      <c r="J17" s="145" t="s">
        <v>1215</v>
      </c>
      <c r="K17" s="152">
        <v>45288</v>
      </c>
      <c r="L17" s="151">
        <v>1500000</v>
      </c>
      <c r="M17" s="151">
        <f t="shared" si="3"/>
        <v>5470.5</v>
      </c>
      <c r="N17" s="151"/>
      <c r="O17" s="151"/>
      <c r="P17" s="150"/>
      <c r="Q17" s="154"/>
    </row>
    <row r="18" spans="1:17" s="149" customFormat="1" ht="14.1" customHeight="1">
      <c r="A18" s="145" t="s">
        <v>1213</v>
      </c>
      <c r="B18" s="145" t="s">
        <v>1230</v>
      </c>
      <c r="C18" s="150" t="s">
        <v>1068</v>
      </c>
      <c r="D18" s="145" t="s">
        <v>4988</v>
      </c>
      <c r="E18" s="145" t="s">
        <v>2176</v>
      </c>
      <c r="F18" s="145" t="s">
        <v>309</v>
      </c>
      <c r="G18" s="145" t="s">
        <v>4989</v>
      </c>
      <c r="H18" s="149">
        <v>74264</v>
      </c>
      <c r="I18" s="145" t="s">
        <v>314</v>
      </c>
      <c r="J18" s="145" t="s">
        <v>1215</v>
      </c>
      <c r="K18" s="152">
        <v>45348</v>
      </c>
      <c r="L18" s="151">
        <v>2000000</v>
      </c>
      <c r="M18" s="151">
        <f t="shared" si="3"/>
        <v>7294</v>
      </c>
      <c r="N18" s="151"/>
      <c r="O18" s="151"/>
      <c r="P18" s="150"/>
      <c r="Q18" s="154"/>
    </row>
    <row r="19" spans="1:17" s="149" customFormat="1" ht="14.1" customHeight="1">
      <c r="A19" s="145" t="s">
        <v>1213</v>
      </c>
      <c r="B19" s="145" t="s">
        <v>1230</v>
      </c>
      <c r="C19" s="150" t="s">
        <v>1068</v>
      </c>
      <c r="D19" s="145" t="s">
        <v>5011</v>
      </c>
      <c r="E19" s="145" t="s">
        <v>5012</v>
      </c>
      <c r="F19" s="145" t="s">
        <v>311</v>
      </c>
      <c r="G19" s="145" t="s">
        <v>5014</v>
      </c>
      <c r="H19" s="149">
        <v>74266</v>
      </c>
      <c r="I19" s="145" t="s">
        <v>314</v>
      </c>
      <c r="J19" s="145" t="s">
        <v>1215</v>
      </c>
      <c r="K19" s="152">
        <v>45400</v>
      </c>
      <c r="L19" s="151">
        <v>315243</v>
      </c>
      <c r="M19" s="151">
        <f t="shared" si="3"/>
        <v>1149.6912209999998</v>
      </c>
      <c r="N19" s="151">
        <f>O19/3.647</f>
        <v>58.268000000000001</v>
      </c>
      <c r="O19" s="151">
        <v>212.50339599999998</v>
      </c>
      <c r="P19" s="153">
        <f>O19/M19</f>
        <v>0.18483519063071982</v>
      </c>
      <c r="Q19" s="154">
        <v>46495</v>
      </c>
    </row>
    <row r="20" spans="1:17" s="149" customFormat="1" ht="14.1" customHeight="1">
      <c r="A20" s="145" t="s">
        <v>1213</v>
      </c>
      <c r="B20" s="145" t="s">
        <v>1230</v>
      </c>
      <c r="C20" s="150" t="s">
        <v>1068</v>
      </c>
      <c r="D20" s="145" t="s">
        <v>4972</v>
      </c>
      <c r="E20" s="145" t="s">
        <v>4973</v>
      </c>
      <c r="F20" s="145" t="s">
        <v>309</v>
      </c>
      <c r="G20" s="145" t="s">
        <v>4974</v>
      </c>
      <c r="H20" s="149">
        <v>74268</v>
      </c>
      <c r="I20" s="145" t="s">
        <v>314</v>
      </c>
      <c r="J20" s="145" t="s">
        <v>1212</v>
      </c>
      <c r="K20" s="152">
        <v>45463</v>
      </c>
      <c r="L20" s="151">
        <v>10000000</v>
      </c>
      <c r="M20" s="151">
        <f>L20/1000</f>
        <v>10000</v>
      </c>
      <c r="N20" s="151"/>
      <c r="O20" s="151"/>
      <c r="P20" s="150"/>
      <c r="Q20" s="154"/>
    </row>
    <row r="21" spans="1:17" s="149" customFormat="1" ht="14.1" customHeight="1">
      <c r="A21" s="145" t="s">
        <v>1213</v>
      </c>
      <c r="B21" s="145" t="s">
        <v>1230</v>
      </c>
      <c r="C21" s="150" t="s">
        <v>1068</v>
      </c>
      <c r="D21" s="145" t="s">
        <v>5015</v>
      </c>
      <c r="E21" s="145" t="s">
        <v>5016</v>
      </c>
      <c r="F21" s="145" t="s">
        <v>311</v>
      </c>
      <c r="G21" s="145" t="s">
        <v>5015</v>
      </c>
      <c r="H21" s="149">
        <v>74271</v>
      </c>
      <c r="I21" s="145" t="s">
        <v>314</v>
      </c>
      <c r="J21" s="145" t="s">
        <v>1231</v>
      </c>
      <c r="K21" s="152">
        <v>45495</v>
      </c>
      <c r="L21" s="151">
        <v>550000</v>
      </c>
      <c r="M21" s="151">
        <f>L21*4.5743/1000</f>
        <v>2515.8649999999998</v>
      </c>
      <c r="N21" s="151">
        <f>O21/4.5743</f>
        <v>171.2</v>
      </c>
      <c r="O21" s="151">
        <v>783.12015999999994</v>
      </c>
      <c r="P21" s="153">
        <f t="shared" ref="P21:P22" si="4">O21/M21</f>
        <v>0.31127272727272726</v>
      </c>
      <c r="Q21" s="154">
        <v>46295</v>
      </c>
    </row>
    <row r="22" spans="1:17" s="149" customFormat="1" ht="14.1" customHeight="1">
      <c r="A22" s="145" t="s">
        <v>1213</v>
      </c>
      <c r="B22" s="145" t="s">
        <v>1230</v>
      </c>
      <c r="C22" s="150" t="s">
        <v>1068</v>
      </c>
      <c r="D22" s="145" t="s">
        <v>5011</v>
      </c>
      <c r="E22" s="145" t="s">
        <v>5012</v>
      </c>
      <c r="F22" s="145" t="s">
        <v>311</v>
      </c>
      <c r="G22" s="145" t="s">
        <v>5013</v>
      </c>
      <c r="H22" s="149">
        <v>74272</v>
      </c>
      <c r="I22" s="145" t="s">
        <v>314</v>
      </c>
      <c r="J22" s="145" t="s">
        <v>1215</v>
      </c>
      <c r="K22" s="152">
        <v>45505</v>
      </c>
      <c r="L22" s="151">
        <v>334334</v>
      </c>
      <c r="M22" s="151">
        <f t="shared" ref="M22:M23" si="5">L22*3.647/1000</f>
        <v>1219.316098</v>
      </c>
      <c r="N22" s="151">
        <f>O22/3.647</f>
        <v>65.665999999999997</v>
      </c>
      <c r="O22" s="151">
        <v>239.48390199999997</v>
      </c>
      <c r="P22" s="153">
        <f t="shared" si="4"/>
        <v>0.19640838203712452</v>
      </c>
      <c r="Q22" s="154">
        <v>46295</v>
      </c>
    </row>
    <row r="23" spans="1:17" s="149" customFormat="1" ht="14.1" customHeight="1">
      <c r="A23" s="145" t="s">
        <v>1213</v>
      </c>
      <c r="B23" s="145" t="s">
        <v>1230</v>
      </c>
      <c r="C23" s="150" t="s">
        <v>1068</v>
      </c>
      <c r="D23" s="145" t="s">
        <v>4968</v>
      </c>
      <c r="E23" s="145" t="s">
        <v>4969</v>
      </c>
      <c r="F23" s="145" t="s">
        <v>313</v>
      </c>
      <c r="G23" s="145" t="s">
        <v>4970</v>
      </c>
      <c r="H23" s="149">
        <v>74273</v>
      </c>
      <c r="I23" s="145" t="s">
        <v>314</v>
      </c>
      <c r="J23" s="145" t="s">
        <v>1215</v>
      </c>
      <c r="K23" s="152">
        <v>45565</v>
      </c>
      <c r="L23" s="151">
        <v>1500000</v>
      </c>
      <c r="M23" s="151">
        <f t="shared" si="5"/>
        <v>5470.5</v>
      </c>
      <c r="N23" s="151"/>
      <c r="O23" s="151"/>
      <c r="P23" s="150"/>
      <c r="Q23" s="154"/>
    </row>
    <row r="24" spans="1:17" s="149" customFormat="1" ht="14.1" customHeight="1">
      <c r="A24" s="145" t="s">
        <v>1213</v>
      </c>
      <c r="B24" s="145" t="s">
        <v>1230</v>
      </c>
      <c r="C24" s="150" t="s">
        <v>1068</v>
      </c>
      <c r="D24" s="145" t="s">
        <v>4958</v>
      </c>
      <c r="E24" s="145" t="s">
        <v>4959</v>
      </c>
      <c r="F24" s="145" t="s">
        <v>309</v>
      </c>
      <c r="G24" s="145" t="s">
        <v>4971</v>
      </c>
      <c r="H24" s="149">
        <v>742522</v>
      </c>
      <c r="I24" s="145" t="s">
        <v>314</v>
      </c>
      <c r="J24" s="145" t="s">
        <v>1212</v>
      </c>
      <c r="K24" s="152">
        <v>45376</v>
      </c>
      <c r="L24" s="151">
        <v>7500000</v>
      </c>
      <c r="M24" s="151">
        <f>L24/1000</f>
        <v>7500</v>
      </c>
      <c r="N24" s="151">
        <f>O24</f>
        <v>5250</v>
      </c>
      <c r="O24" s="151">
        <v>5250</v>
      </c>
      <c r="P24" s="153">
        <f t="shared" ref="P24:P26" si="6">O24/M24</f>
        <v>0.7</v>
      </c>
      <c r="Q24" s="154">
        <v>48689</v>
      </c>
    </row>
    <row r="25" spans="1:17" s="149" customFormat="1" ht="14.1" customHeight="1">
      <c r="A25" s="145" t="s">
        <v>1213</v>
      </c>
      <c r="B25" s="145" t="s">
        <v>1230</v>
      </c>
      <c r="C25" s="150" t="s">
        <v>1068</v>
      </c>
      <c r="D25" s="145" t="s">
        <v>5003</v>
      </c>
      <c r="E25" s="145" t="s">
        <v>5004</v>
      </c>
      <c r="F25" s="145" t="s">
        <v>309</v>
      </c>
      <c r="G25" s="145" t="s">
        <v>5006</v>
      </c>
      <c r="H25" s="149">
        <v>742572</v>
      </c>
      <c r="I25" s="145" t="s">
        <v>314</v>
      </c>
      <c r="J25" s="145" t="s">
        <v>1215</v>
      </c>
      <c r="K25" s="152">
        <v>45292</v>
      </c>
      <c r="L25" s="151">
        <v>1500000</v>
      </c>
      <c r="M25" s="151">
        <f t="shared" ref="M25:M26" si="7">L25*3.647/1000</f>
        <v>5470.5</v>
      </c>
      <c r="N25" s="151">
        <f t="shared" ref="N25:N26" si="8">O25/3.647</f>
        <v>1141.7910800000002</v>
      </c>
      <c r="O25" s="151">
        <v>4164.1120687600005</v>
      </c>
      <c r="P25" s="153">
        <f t="shared" si="6"/>
        <v>0.76119405333333345</v>
      </c>
      <c r="Q25" s="154"/>
    </row>
    <row r="26" spans="1:17" s="149" customFormat="1" ht="14.1" customHeight="1">
      <c r="A26" s="145" t="s">
        <v>1213</v>
      </c>
      <c r="B26" s="145" t="s">
        <v>1237</v>
      </c>
      <c r="C26" s="150" t="s">
        <v>1068</v>
      </c>
      <c r="D26" s="145" t="s">
        <v>5037</v>
      </c>
      <c r="E26" s="145" t="s">
        <v>5038</v>
      </c>
      <c r="F26" s="145" t="s">
        <v>309</v>
      </c>
      <c r="G26" s="145" t="s">
        <v>5039</v>
      </c>
      <c r="H26" s="149">
        <v>74173</v>
      </c>
      <c r="I26" s="145" t="s">
        <v>314</v>
      </c>
      <c r="J26" s="145" t="s">
        <v>1215</v>
      </c>
      <c r="K26" s="152">
        <v>43157</v>
      </c>
      <c r="L26" s="151">
        <v>90837</v>
      </c>
      <c r="M26" s="151">
        <f t="shared" si="7"/>
        <v>331.28253899999999</v>
      </c>
      <c r="N26" s="151">
        <f t="shared" si="8"/>
        <v>2.0449999999999977</v>
      </c>
      <c r="O26" s="151">
        <v>7.4581149999999905</v>
      </c>
      <c r="P26" s="153">
        <f t="shared" si="6"/>
        <v>2.2512852692184875E-2</v>
      </c>
      <c r="Q26" s="154">
        <v>45347</v>
      </c>
    </row>
    <row r="27" spans="1:17" s="149" customFormat="1" ht="14.1" customHeight="1">
      <c r="A27" s="145" t="s">
        <v>1213</v>
      </c>
      <c r="B27" s="145" t="s">
        <v>1237</v>
      </c>
      <c r="C27" s="150" t="s">
        <v>1068</v>
      </c>
      <c r="D27" s="145" t="s">
        <v>5029</v>
      </c>
      <c r="E27" s="145" t="s">
        <v>5030</v>
      </c>
      <c r="F27" s="145" t="s">
        <v>309</v>
      </c>
      <c r="G27" s="145" t="s">
        <v>5031</v>
      </c>
      <c r="H27" s="149">
        <v>74176</v>
      </c>
      <c r="I27" s="145" t="s">
        <v>314</v>
      </c>
      <c r="J27" s="145" t="s">
        <v>1212</v>
      </c>
      <c r="K27" s="152">
        <v>43306</v>
      </c>
      <c r="L27" s="151">
        <v>260000</v>
      </c>
      <c r="M27" s="151">
        <f t="shared" ref="M27:M28" si="9">L27/1000</f>
        <v>260</v>
      </c>
      <c r="N27" s="151"/>
      <c r="O27" s="151"/>
      <c r="P27" s="150"/>
      <c r="Q27" s="154"/>
    </row>
    <row r="28" spans="1:17" s="149" customFormat="1" ht="14.1" customHeight="1">
      <c r="A28" s="145" t="s">
        <v>1213</v>
      </c>
      <c r="B28" s="145" t="s">
        <v>1237</v>
      </c>
      <c r="C28" s="150" t="s">
        <v>1068</v>
      </c>
      <c r="D28" s="145" t="s">
        <v>5033</v>
      </c>
      <c r="E28" s="145" t="s">
        <v>5034</v>
      </c>
      <c r="F28" s="145" t="s">
        <v>309</v>
      </c>
      <c r="G28" s="145" t="s">
        <v>5035</v>
      </c>
      <c r="H28" s="149">
        <v>74177</v>
      </c>
      <c r="I28" s="145" t="s">
        <v>314</v>
      </c>
      <c r="J28" s="145" t="s">
        <v>1212</v>
      </c>
      <c r="K28" s="152">
        <v>43312</v>
      </c>
      <c r="L28" s="151">
        <v>350000</v>
      </c>
      <c r="M28" s="151">
        <f t="shared" si="9"/>
        <v>350</v>
      </c>
      <c r="N28" s="151"/>
      <c r="O28" s="151"/>
      <c r="P28" s="150"/>
      <c r="Q28" s="154"/>
    </row>
    <row r="29" spans="1:17" s="149" customFormat="1" ht="14.1" customHeight="1">
      <c r="A29" s="145" t="s">
        <v>1213</v>
      </c>
      <c r="B29" s="145" t="s">
        <v>1237</v>
      </c>
      <c r="C29" s="150" t="s">
        <v>1068</v>
      </c>
      <c r="D29" s="145" t="s">
        <v>5046</v>
      </c>
      <c r="E29" s="145" t="s">
        <v>5047</v>
      </c>
      <c r="F29" s="145" t="s">
        <v>311</v>
      </c>
      <c r="G29" s="145" t="s">
        <v>5048</v>
      </c>
      <c r="H29" s="149">
        <v>74178</v>
      </c>
      <c r="I29" s="145" t="s">
        <v>314</v>
      </c>
      <c r="J29" s="145" t="s">
        <v>1215</v>
      </c>
      <c r="K29" s="152">
        <v>43321</v>
      </c>
      <c r="L29" s="151">
        <v>190000</v>
      </c>
      <c r="M29" s="151">
        <f t="shared" ref="M29:M32" si="10">L29*3.647/1000</f>
        <v>692.93</v>
      </c>
      <c r="N29" s="151"/>
      <c r="O29" s="151"/>
      <c r="P29" s="150"/>
      <c r="Q29" s="154"/>
    </row>
    <row r="30" spans="1:17" s="149" customFormat="1" ht="14.1" customHeight="1">
      <c r="A30" s="145" t="s">
        <v>1213</v>
      </c>
      <c r="B30" s="145" t="s">
        <v>1237</v>
      </c>
      <c r="C30" s="150" t="s">
        <v>1068</v>
      </c>
      <c r="E30" s="145" t="s">
        <v>5041</v>
      </c>
      <c r="F30" s="145" t="s">
        <v>311</v>
      </c>
      <c r="G30" s="145" t="s">
        <v>5042</v>
      </c>
      <c r="H30" s="149">
        <v>74180</v>
      </c>
      <c r="I30" s="145" t="s">
        <v>314</v>
      </c>
      <c r="J30" s="145" t="s">
        <v>1215</v>
      </c>
      <c r="K30" s="152">
        <v>43411</v>
      </c>
      <c r="L30" s="151">
        <v>70000</v>
      </c>
      <c r="M30" s="151">
        <f t="shared" si="10"/>
        <v>255.29</v>
      </c>
      <c r="N30" s="151"/>
      <c r="O30" s="151"/>
      <c r="P30" s="150"/>
      <c r="Q30" s="154"/>
    </row>
    <row r="31" spans="1:17" s="149" customFormat="1" ht="0.75" customHeight="1">
      <c r="A31" s="145" t="s">
        <v>1213</v>
      </c>
      <c r="B31" s="145" t="s">
        <v>1237</v>
      </c>
      <c r="C31" s="150" t="s">
        <v>1068</v>
      </c>
      <c r="E31" s="145" t="s">
        <v>5049</v>
      </c>
      <c r="F31" s="145" t="s">
        <v>309</v>
      </c>
      <c r="G31" s="145" t="s">
        <v>5050</v>
      </c>
      <c r="H31" s="149">
        <v>74181</v>
      </c>
      <c r="I31" s="145" t="s">
        <v>314</v>
      </c>
      <c r="J31" s="145" t="s">
        <v>1215</v>
      </c>
      <c r="K31" s="152">
        <v>43412</v>
      </c>
      <c r="L31" s="151">
        <v>153866.00000000003</v>
      </c>
      <c r="M31" s="151">
        <f t="shared" si="10"/>
        <v>561.14930200000003</v>
      </c>
      <c r="N31" s="151"/>
      <c r="O31" s="151"/>
      <c r="P31" s="150"/>
      <c r="Q31" s="154"/>
    </row>
    <row r="32" spans="1:17" s="149" customFormat="1" ht="14.1" customHeight="1">
      <c r="A32" s="145" t="s">
        <v>1213</v>
      </c>
      <c r="B32" s="145" t="s">
        <v>1237</v>
      </c>
      <c r="C32" s="150" t="s">
        <v>1068</v>
      </c>
      <c r="E32" s="145" t="s">
        <v>5054</v>
      </c>
      <c r="F32" s="145" t="s">
        <v>311</v>
      </c>
      <c r="G32" s="145" t="s">
        <v>5055</v>
      </c>
      <c r="H32" s="149">
        <v>74183</v>
      </c>
      <c r="I32" s="145" t="s">
        <v>314</v>
      </c>
      <c r="J32" s="145" t="s">
        <v>1215</v>
      </c>
      <c r="K32" s="152">
        <v>43482</v>
      </c>
      <c r="L32" s="151">
        <v>135456.153651756</v>
      </c>
      <c r="M32" s="151">
        <f t="shared" si="10"/>
        <v>494.00859236795407</v>
      </c>
      <c r="N32" s="151"/>
      <c r="O32" s="151"/>
      <c r="P32" s="150"/>
      <c r="Q32" s="154"/>
    </row>
    <row r="33" spans="1:17" s="149" customFormat="1" ht="14.25">
      <c r="A33" s="145" t="s">
        <v>1213</v>
      </c>
      <c r="B33" s="145" t="s">
        <v>1237</v>
      </c>
      <c r="C33" s="150" t="s">
        <v>1068</v>
      </c>
      <c r="D33" s="145" t="s">
        <v>5021</v>
      </c>
      <c r="E33" s="145" t="s">
        <v>5022</v>
      </c>
      <c r="F33" s="145" t="s">
        <v>309</v>
      </c>
      <c r="G33" s="145" t="s">
        <v>5023</v>
      </c>
      <c r="H33" s="149">
        <v>74185</v>
      </c>
      <c r="I33" s="145" t="s">
        <v>314</v>
      </c>
      <c r="J33" s="145" t="s">
        <v>1212</v>
      </c>
      <c r="K33" s="152">
        <v>43524</v>
      </c>
      <c r="L33" s="151">
        <v>916894</v>
      </c>
      <c r="M33" s="151">
        <f t="shared" ref="M33:M34" si="11">L33/1000</f>
        <v>916.89400000000001</v>
      </c>
      <c r="N33" s="151"/>
      <c r="O33" s="151"/>
      <c r="Q33" s="154"/>
    </row>
    <row r="34" spans="1:17" s="149" customFormat="1" ht="14.25">
      <c r="A34" s="145" t="s">
        <v>1213</v>
      </c>
      <c r="B34" s="145" t="s">
        <v>1237</v>
      </c>
      <c r="C34" s="150" t="s">
        <v>1068</v>
      </c>
      <c r="D34" s="145" t="s">
        <v>5017</v>
      </c>
      <c r="E34" s="145" t="s">
        <v>5018</v>
      </c>
      <c r="F34" s="145" t="s">
        <v>310</v>
      </c>
      <c r="G34" s="145" t="s">
        <v>5019</v>
      </c>
      <c r="H34" s="149">
        <v>74186</v>
      </c>
      <c r="I34" s="145" t="s">
        <v>314</v>
      </c>
      <c r="J34" s="145" t="s">
        <v>1212</v>
      </c>
      <c r="K34" s="152">
        <v>43542</v>
      </c>
      <c r="L34" s="151">
        <v>1350000</v>
      </c>
      <c r="M34" s="151">
        <f t="shared" si="11"/>
        <v>1350</v>
      </c>
      <c r="N34" s="151">
        <f>O34</f>
        <v>70.484999999999999</v>
      </c>
      <c r="O34" s="151">
        <v>70.484999999999999</v>
      </c>
      <c r="P34" s="153">
        <f t="shared" ref="P34:P35" si="12">O34/M34</f>
        <v>5.2211111111111111E-2</v>
      </c>
      <c r="Q34" s="154">
        <v>46462</v>
      </c>
    </row>
    <row r="35" spans="1:17" s="149" customFormat="1" ht="14.25">
      <c r="A35" s="145" t="s">
        <v>1213</v>
      </c>
      <c r="B35" s="145" t="s">
        <v>1237</v>
      </c>
      <c r="C35" s="150" t="s">
        <v>1068</v>
      </c>
      <c r="D35" s="145" t="s">
        <v>5060</v>
      </c>
      <c r="E35" s="145" t="s">
        <v>5061</v>
      </c>
      <c r="F35" s="145" t="s">
        <v>310</v>
      </c>
      <c r="G35" s="145" t="s">
        <v>5062</v>
      </c>
      <c r="H35" s="149">
        <v>74187</v>
      </c>
      <c r="I35" s="145" t="s">
        <v>314</v>
      </c>
      <c r="J35" s="145" t="s">
        <v>1215</v>
      </c>
      <c r="K35" s="152">
        <v>43571</v>
      </c>
      <c r="L35" s="151">
        <v>85255</v>
      </c>
      <c r="M35" s="151">
        <f t="shared" ref="M35:M39" si="13">L35*3.647/1000</f>
        <v>310.92498499999999</v>
      </c>
      <c r="N35" s="151">
        <f>O35/3.647</f>
        <v>39.217999999999996</v>
      </c>
      <c r="O35" s="151">
        <v>143.02804599999999</v>
      </c>
      <c r="P35" s="153">
        <f t="shared" si="12"/>
        <v>0.46000821066213121</v>
      </c>
      <c r="Q35" s="154">
        <v>46126</v>
      </c>
    </row>
    <row r="36" spans="1:17" s="149" customFormat="1" ht="14.25">
      <c r="A36" s="145" t="s">
        <v>1213</v>
      </c>
      <c r="B36" s="145" t="s">
        <v>1237</v>
      </c>
      <c r="C36" s="150" t="s">
        <v>1068</v>
      </c>
      <c r="E36" s="145" t="s">
        <v>5063</v>
      </c>
      <c r="F36" s="145" t="s">
        <v>311</v>
      </c>
      <c r="G36" s="145" t="s">
        <v>5064</v>
      </c>
      <c r="H36" s="149">
        <v>74188</v>
      </c>
      <c r="I36" s="145" t="s">
        <v>314</v>
      </c>
      <c r="J36" s="145" t="s">
        <v>1215</v>
      </c>
      <c r="K36" s="152">
        <v>43578</v>
      </c>
      <c r="L36" s="151">
        <v>100864</v>
      </c>
      <c r="M36" s="151">
        <f t="shared" si="13"/>
        <v>367.85100799999998</v>
      </c>
      <c r="N36" s="151"/>
      <c r="O36" s="151"/>
      <c r="Q36" s="154"/>
    </row>
    <row r="37" spans="1:17" s="149" customFormat="1" ht="14.25">
      <c r="A37" s="145" t="s">
        <v>1213</v>
      </c>
      <c r="B37" s="145" t="s">
        <v>1237</v>
      </c>
      <c r="C37" s="150" t="s">
        <v>1068</v>
      </c>
      <c r="D37" s="145" t="s">
        <v>5043</v>
      </c>
      <c r="E37" s="145" t="s">
        <v>5044</v>
      </c>
      <c r="F37" s="145" t="s">
        <v>309</v>
      </c>
      <c r="G37" s="145" t="s">
        <v>5045</v>
      </c>
      <c r="H37" s="149">
        <v>74189</v>
      </c>
      <c r="I37" s="145" t="s">
        <v>314</v>
      </c>
      <c r="J37" s="145" t="s">
        <v>1215</v>
      </c>
      <c r="K37" s="152">
        <v>43586</v>
      </c>
      <c r="L37" s="151">
        <v>101474</v>
      </c>
      <c r="M37" s="151">
        <f t="shared" si="13"/>
        <v>370.07567799999998</v>
      </c>
      <c r="N37" s="151"/>
      <c r="O37" s="151"/>
      <c r="Q37" s="154"/>
    </row>
    <row r="38" spans="1:17" s="149" customFormat="1" ht="14.25">
      <c r="A38" s="145" t="s">
        <v>1213</v>
      </c>
      <c r="B38" s="145" t="s">
        <v>1237</v>
      </c>
      <c r="C38" s="150" t="s">
        <v>1068</v>
      </c>
      <c r="D38" s="145" t="s">
        <v>5024</v>
      </c>
      <c r="E38" s="145" t="s">
        <v>2176</v>
      </c>
      <c r="F38" s="145" t="s">
        <v>309</v>
      </c>
      <c r="G38" s="145" t="s">
        <v>5025</v>
      </c>
      <c r="H38" s="149">
        <v>74190</v>
      </c>
      <c r="I38" s="145" t="s">
        <v>314</v>
      </c>
      <c r="J38" s="145" t="s">
        <v>1215</v>
      </c>
      <c r="K38" s="152">
        <v>43691</v>
      </c>
      <c r="L38" s="151">
        <v>182168</v>
      </c>
      <c r="M38" s="151">
        <f t="shared" si="13"/>
        <v>664.36669600000005</v>
      </c>
      <c r="N38" s="151">
        <f>O38/3.647</f>
        <v>29.316000000000013</v>
      </c>
      <c r="O38" s="151">
        <v>106.91545200000004</v>
      </c>
      <c r="P38" s="153">
        <f>O38/M38</f>
        <v>0.16092837380879194</v>
      </c>
      <c r="Q38" s="154">
        <v>46248</v>
      </c>
    </row>
    <row r="39" spans="1:17" s="149" customFormat="1" ht="14.25">
      <c r="A39" s="145" t="s">
        <v>1213</v>
      </c>
      <c r="B39" s="145" t="s">
        <v>1237</v>
      </c>
      <c r="C39" s="150" t="s">
        <v>1068</v>
      </c>
      <c r="E39" s="145" t="s">
        <v>5052</v>
      </c>
      <c r="F39" s="145" t="s">
        <v>311</v>
      </c>
      <c r="G39" s="145" t="s">
        <v>5053</v>
      </c>
      <c r="H39" s="149">
        <v>74197</v>
      </c>
      <c r="I39" s="145" t="s">
        <v>314</v>
      </c>
      <c r="J39" s="145" t="s">
        <v>1215</v>
      </c>
      <c r="K39" s="152">
        <v>43857</v>
      </c>
      <c r="L39" s="151">
        <v>80663.000000000015</v>
      </c>
      <c r="M39" s="151">
        <f t="shared" si="13"/>
        <v>294.17796099999998</v>
      </c>
      <c r="N39" s="151"/>
      <c r="O39" s="151"/>
      <c r="Q39" s="154"/>
    </row>
    <row r="40" spans="1:17" s="149" customFormat="1" ht="14.25">
      <c r="A40" s="145" t="s">
        <v>1213</v>
      </c>
      <c r="B40" s="145" t="s">
        <v>1237</v>
      </c>
      <c r="C40" s="150" t="s">
        <v>1068</v>
      </c>
      <c r="D40" s="145" t="s">
        <v>5021</v>
      </c>
      <c r="E40" s="145" t="s">
        <v>5027</v>
      </c>
      <c r="F40" s="145" t="s">
        <v>309</v>
      </c>
      <c r="G40" s="145" t="s">
        <v>5028</v>
      </c>
      <c r="H40" s="149">
        <v>74202</v>
      </c>
      <c r="I40" s="145" t="s">
        <v>314</v>
      </c>
      <c r="J40" s="145" t="s">
        <v>1212</v>
      </c>
      <c r="K40" s="152">
        <v>43913</v>
      </c>
      <c r="L40" s="151">
        <v>348129</v>
      </c>
      <c r="M40" s="151">
        <f>L40/1000</f>
        <v>348.12900000000002</v>
      </c>
      <c r="N40" s="151"/>
      <c r="O40" s="151"/>
      <c r="Q40" s="154"/>
    </row>
    <row r="41" spans="1:17" s="149" customFormat="1" ht="14.25">
      <c r="A41" s="145" t="s">
        <v>1213</v>
      </c>
      <c r="B41" s="145" t="s">
        <v>1237</v>
      </c>
      <c r="C41" s="150" t="s">
        <v>1068</v>
      </c>
      <c r="D41" s="145" t="s">
        <v>5057</v>
      </c>
      <c r="E41" s="145" t="s">
        <v>5058</v>
      </c>
      <c r="F41" s="145" t="s">
        <v>311</v>
      </c>
      <c r="G41" s="145" t="s">
        <v>5059</v>
      </c>
      <c r="H41" s="149">
        <v>74208</v>
      </c>
      <c r="I41" s="145" t="s">
        <v>314</v>
      </c>
      <c r="J41" s="145" t="s">
        <v>1215</v>
      </c>
      <c r="K41" s="152">
        <v>44186</v>
      </c>
      <c r="L41" s="151">
        <v>47126</v>
      </c>
      <c r="M41" s="151">
        <f>L41*3.647/1000</f>
        <v>171.86852199999998</v>
      </c>
      <c r="N41" s="151"/>
      <c r="O41" s="151"/>
      <c r="Q41" s="154"/>
    </row>
    <row r="42" spans="1:17" s="149" customFormat="1" ht="14.25">
      <c r="A42" s="145" t="s">
        <v>1213</v>
      </c>
      <c r="B42" s="145" t="s">
        <v>1238</v>
      </c>
      <c r="C42" s="150" t="s">
        <v>1068</v>
      </c>
      <c r="D42" s="145" t="s">
        <v>5066</v>
      </c>
      <c r="E42" s="145" t="s">
        <v>5067</v>
      </c>
      <c r="F42" s="145" t="s">
        <v>309</v>
      </c>
      <c r="G42" s="145" t="s">
        <v>5068</v>
      </c>
      <c r="H42" s="149" t="s">
        <v>5069</v>
      </c>
      <c r="I42" s="145" t="s">
        <v>321</v>
      </c>
      <c r="J42" s="145" t="s">
        <v>1212</v>
      </c>
      <c r="K42" s="152">
        <v>45565</v>
      </c>
      <c r="L42" s="151">
        <v>2036868</v>
      </c>
      <c r="M42" s="151">
        <f>L42/1000</f>
        <v>2036.8679999999999</v>
      </c>
      <c r="N42" s="151"/>
      <c r="O42" s="151"/>
      <c r="Q42" s="154"/>
    </row>
    <row r="43" spans="1:17" s="149" customFormat="1" ht="14.25">
      <c r="A43" s="145" t="s">
        <v>1213</v>
      </c>
      <c r="B43" s="145" t="s">
        <v>1238</v>
      </c>
      <c r="C43" s="150" t="s">
        <v>1068</v>
      </c>
      <c r="E43" s="145" t="s">
        <v>5130</v>
      </c>
      <c r="F43" s="145" t="s">
        <v>311</v>
      </c>
      <c r="G43" s="145" t="s">
        <v>5131</v>
      </c>
      <c r="H43" s="149">
        <v>74163</v>
      </c>
      <c r="I43" s="145" t="s">
        <v>312</v>
      </c>
      <c r="J43" s="145" t="s">
        <v>1215</v>
      </c>
      <c r="K43" s="152">
        <v>39569</v>
      </c>
      <c r="L43" s="151">
        <v>1015000</v>
      </c>
      <c r="M43" s="151">
        <f t="shared" ref="M43:M44" si="14">L43*3.647/1000</f>
        <v>3701.7049999999999</v>
      </c>
      <c r="N43" s="151"/>
      <c r="O43" s="151"/>
      <c r="Q43" s="154"/>
    </row>
    <row r="44" spans="1:17" s="149" customFormat="1" ht="14.25">
      <c r="A44" s="145" t="s">
        <v>1213</v>
      </c>
      <c r="B44" s="145" t="s">
        <v>1238</v>
      </c>
      <c r="C44" s="150" t="s">
        <v>1068</v>
      </c>
      <c r="E44" s="145" t="s">
        <v>5130</v>
      </c>
      <c r="F44" s="145" t="s">
        <v>311</v>
      </c>
      <c r="G44" s="145" t="s">
        <v>5165</v>
      </c>
      <c r="H44" s="149">
        <v>74165</v>
      </c>
      <c r="I44" s="145" t="s">
        <v>314</v>
      </c>
      <c r="J44" s="145" t="s">
        <v>1215</v>
      </c>
      <c r="K44" s="152">
        <v>40940</v>
      </c>
      <c r="L44" s="151">
        <v>1018000</v>
      </c>
      <c r="M44" s="151">
        <f t="shared" si="14"/>
        <v>3712.6460000000002</v>
      </c>
      <c r="N44" s="151"/>
      <c r="O44" s="151"/>
      <c r="Q44" s="154"/>
    </row>
    <row r="45" spans="1:17" s="149" customFormat="1" ht="14.25">
      <c r="A45" s="145" t="s">
        <v>1213</v>
      </c>
      <c r="B45" s="145" t="s">
        <v>1238</v>
      </c>
      <c r="C45" s="150" t="s">
        <v>1068</v>
      </c>
      <c r="D45" s="145" t="s">
        <v>5125</v>
      </c>
      <c r="E45" s="145" t="s">
        <v>5126</v>
      </c>
      <c r="F45" s="145" t="s">
        <v>309</v>
      </c>
      <c r="G45" s="145" t="s">
        <v>5127</v>
      </c>
      <c r="H45" s="149">
        <v>74166</v>
      </c>
      <c r="I45" s="145" t="s">
        <v>314</v>
      </c>
      <c r="J45" s="145" t="s">
        <v>1212</v>
      </c>
      <c r="K45" s="152">
        <v>41334</v>
      </c>
      <c r="L45" s="151">
        <v>10000000</v>
      </c>
      <c r="M45" s="151">
        <f t="shared" ref="M45:M46" si="15">L45/1000</f>
        <v>10000</v>
      </c>
      <c r="N45" s="151"/>
      <c r="O45" s="151"/>
      <c r="Q45" s="154"/>
    </row>
    <row r="46" spans="1:17" s="149" customFormat="1" ht="14.25">
      <c r="A46" s="145" t="s">
        <v>1213</v>
      </c>
      <c r="B46" s="145" t="s">
        <v>1238</v>
      </c>
      <c r="C46" s="150" t="s">
        <v>1068</v>
      </c>
      <c r="D46" s="145" t="s">
        <v>5118</v>
      </c>
      <c r="E46" s="145" t="s">
        <v>5119</v>
      </c>
      <c r="F46" s="145" t="s">
        <v>309</v>
      </c>
      <c r="G46" s="145" t="s">
        <v>5120</v>
      </c>
      <c r="H46" s="149">
        <v>74167</v>
      </c>
      <c r="I46" s="145" t="s">
        <v>314</v>
      </c>
      <c r="J46" s="145" t="s">
        <v>1212</v>
      </c>
      <c r="K46" s="152">
        <v>42125</v>
      </c>
      <c r="L46" s="151">
        <v>38129055</v>
      </c>
      <c r="M46" s="151">
        <f t="shared" si="15"/>
        <v>38129.055</v>
      </c>
      <c r="N46" s="151"/>
      <c r="O46" s="151"/>
      <c r="Q46" s="154"/>
    </row>
    <row r="47" spans="1:17" s="149" customFormat="1" ht="14.25">
      <c r="A47" s="145" t="s">
        <v>1213</v>
      </c>
      <c r="B47" s="145" t="s">
        <v>1238</v>
      </c>
      <c r="C47" s="150" t="s">
        <v>1068</v>
      </c>
      <c r="D47" s="145" t="s">
        <v>5073</v>
      </c>
      <c r="E47" s="145" t="s">
        <v>5074</v>
      </c>
      <c r="F47" s="145" t="s">
        <v>309</v>
      </c>
      <c r="G47" s="145" t="s">
        <v>5075</v>
      </c>
      <c r="H47" s="149">
        <v>74168</v>
      </c>
      <c r="I47" s="145" t="s">
        <v>314</v>
      </c>
      <c r="J47" s="145" t="s">
        <v>1215</v>
      </c>
      <c r="K47" s="152">
        <v>42565</v>
      </c>
      <c r="L47" s="151">
        <v>6000000</v>
      </c>
      <c r="M47" s="151">
        <f t="shared" ref="M47:M48" si="16">L47*3.647/1000</f>
        <v>21882</v>
      </c>
      <c r="N47" s="151">
        <f t="shared" ref="N47:N48" si="17">O47/3.647</f>
        <v>643.63650000000064</v>
      </c>
      <c r="O47" s="151">
        <v>2347.3423155000023</v>
      </c>
      <c r="P47" s="153">
        <f t="shared" ref="P47:P51" si="18">O47/M47</f>
        <v>0.10727275000000011</v>
      </c>
      <c r="Q47" s="154">
        <v>45959</v>
      </c>
    </row>
    <row r="48" spans="1:17" s="149" customFormat="1" ht="14.25">
      <c r="A48" s="145" t="s">
        <v>1213</v>
      </c>
      <c r="B48" s="145" t="s">
        <v>1238</v>
      </c>
      <c r="C48" s="150" t="s">
        <v>1068</v>
      </c>
      <c r="E48" s="145" t="s">
        <v>5133</v>
      </c>
      <c r="F48" s="145" t="s">
        <v>311</v>
      </c>
      <c r="G48" s="145" t="s">
        <v>5134</v>
      </c>
      <c r="H48" s="149">
        <v>74169</v>
      </c>
      <c r="I48" s="145" t="s">
        <v>314</v>
      </c>
      <c r="J48" s="145" t="s">
        <v>1215</v>
      </c>
      <c r="K48" s="152">
        <v>42583</v>
      </c>
      <c r="L48" s="151">
        <v>3500000</v>
      </c>
      <c r="M48" s="151">
        <f t="shared" si="16"/>
        <v>12764.5</v>
      </c>
      <c r="N48" s="151">
        <f t="shared" si="17"/>
        <v>76.652000000000143</v>
      </c>
      <c r="O48" s="151">
        <v>279.54984400000052</v>
      </c>
      <c r="P48" s="153">
        <f t="shared" si="18"/>
        <v>2.1900571428571471E-2</v>
      </c>
      <c r="Q48" s="154">
        <v>45503</v>
      </c>
    </row>
    <row r="49" spans="1:17" s="149" customFormat="1" ht="14.25">
      <c r="A49" s="145" t="s">
        <v>1213</v>
      </c>
      <c r="B49" s="145" t="s">
        <v>1238</v>
      </c>
      <c r="C49" s="150" t="s">
        <v>1068</v>
      </c>
      <c r="D49" s="145" t="s">
        <v>5112</v>
      </c>
      <c r="E49" s="145" t="s">
        <v>5113</v>
      </c>
      <c r="F49" s="145" t="s">
        <v>309</v>
      </c>
      <c r="G49" s="145" t="s">
        <v>5114</v>
      </c>
      <c r="H49" s="149">
        <v>74170</v>
      </c>
      <c r="I49" s="145" t="s">
        <v>314</v>
      </c>
      <c r="J49" s="145" t="s">
        <v>1212</v>
      </c>
      <c r="K49" s="152">
        <v>42583</v>
      </c>
      <c r="L49" s="151">
        <v>12500000</v>
      </c>
      <c r="M49" s="151">
        <f t="shared" ref="M49:M50" si="19">L49/1000</f>
        <v>12500</v>
      </c>
      <c r="N49" s="151">
        <f t="shared" ref="N49:N50" si="20">O49</f>
        <v>937.74400000000003</v>
      </c>
      <c r="O49" s="151">
        <v>937.74400000000003</v>
      </c>
      <c r="P49" s="153">
        <f t="shared" si="18"/>
        <v>7.5019520000000006E-2</v>
      </c>
      <c r="Q49" s="154">
        <v>46054</v>
      </c>
    </row>
    <row r="50" spans="1:17" s="149" customFormat="1" ht="14.25">
      <c r="A50" s="145" t="s">
        <v>1213</v>
      </c>
      <c r="B50" s="145" t="s">
        <v>1238</v>
      </c>
      <c r="C50" s="150" t="s">
        <v>1068</v>
      </c>
      <c r="D50" s="145" t="s">
        <v>5094</v>
      </c>
      <c r="E50" s="145" t="s">
        <v>5082</v>
      </c>
      <c r="F50" s="145" t="s">
        <v>310</v>
      </c>
      <c r="G50" s="145" t="s">
        <v>5095</v>
      </c>
      <c r="H50" s="149">
        <v>74171</v>
      </c>
      <c r="I50" s="145" t="s">
        <v>314</v>
      </c>
      <c r="J50" s="145" t="s">
        <v>1212</v>
      </c>
      <c r="K50" s="152">
        <v>42736</v>
      </c>
      <c r="L50" s="151">
        <v>15000000</v>
      </c>
      <c r="M50" s="151">
        <f t="shared" si="19"/>
        <v>15000</v>
      </c>
      <c r="N50" s="151">
        <f t="shared" si="20"/>
        <v>14211.254000000001</v>
      </c>
      <c r="O50" s="151">
        <v>14211.254000000001</v>
      </c>
      <c r="P50" s="153">
        <f t="shared" si="18"/>
        <v>0.94741693333333343</v>
      </c>
      <c r="Q50" s="154">
        <v>46760</v>
      </c>
    </row>
    <row r="51" spans="1:17" s="149" customFormat="1" ht="14.25">
      <c r="A51" s="145" t="s">
        <v>1213</v>
      </c>
      <c r="B51" s="145" t="s">
        <v>1238</v>
      </c>
      <c r="C51" s="150" t="s">
        <v>1068</v>
      </c>
      <c r="D51" s="145" t="s">
        <v>5037</v>
      </c>
      <c r="E51" s="145" t="s">
        <v>5038</v>
      </c>
      <c r="F51" s="145" t="s">
        <v>309</v>
      </c>
      <c r="G51" s="145" t="s">
        <v>5039</v>
      </c>
      <c r="H51" s="149">
        <v>74173</v>
      </c>
      <c r="I51" s="145" t="s">
        <v>314</v>
      </c>
      <c r="J51" s="145" t="s">
        <v>1215</v>
      </c>
      <c r="K51" s="152">
        <v>43157</v>
      </c>
      <c r="L51" s="151">
        <v>2145460</v>
      </c>
      <c r="M51" s="151">
        <f>L51*3.647/1000</f>
        <v>7824.4926199999991</v>
      </c>
      <c r="N51" s="151">
        <f>O51/3.647</f>
        <v>48.279999999999788</v>
      </c>
      <c r="O51" s="151">
        <v>176.07715999999922</v>
      </c>
      <c r="P51" s="153">
        <f t="shared" si="18"/>
        <v>2.2503332618645788E-2</v>
      </c>
      <c r="Q51" s="154">
        <v>45347</v>
      </c>
    </row>
    <row r="52" spans="1:17" s="149" customFormat="1" ht="14.25">
      <c r="A52" s="145" t="s">
        <v>1213</v>
      </c>
      <c r="B52" s="145" t="s">
        <v>1238</v>
      </c>
      <c r="C52" s="150" t="s">
        <v>1068</v>
      </c>
      <c r="D52" s="145" t="s">
        <v>5029</v>
      </c>
      <c r="E52" s="145" t="s">
        <v>5030</v>
      </c>
      <c r="F52" s="145" t="s">
        <v>309</v>
      </c>
      <c r="G52" s="145" t="s">
        <v>5031</v>
      </c>
      <c r="H52" s="149">
        <v>74176</v>
      </c>
      <c r="I52" s="145" t="s">
        <v>314</v>
      </c>
      <c r="J52" s="145" t="s">
        <v>1212</v>
      </c>
      <c r="K52" s="152">
        <v>43306</v>
      </c>
      <c r="L52" s="151">
        <v>6167000</v>
      </c>
      <c r="M52" s="151">
        <f t="shared" ref="M52:M53" si="21">L52/1000</f>
        <v>6167</v>
      </c>
      <c r="N52" s="151"/>
      <c r="O52" s="151"/>
      <c r="Q52" s="154"/>
    </row>
    <row r="53" spans="1:17" s="149" customFormat="1" ht="14.25">
      <c r="A53" s="145" t="s">
        <v>1213</v>
      </c>
      <c r="B53" s="145" t="s">
        <v>1238</v>
      </c>
      <c r="C53" s="150" t="s">
        <v>1068</v>
      </c>
      <c r="D53" s="145" t="s">
        <v>5033</v>
      </c>
      <c r="E53" s="145" t="s">
        <v>5034</v>
      </c>
      <c r="F53" s="145" t="s">
        <v>309</v>
      </c>
      <c r="G53" s="145" t="s">
        <v>5035</v>
      </c>
      <c r="H53" s="149">
        <v>74177</v>
      </c>
      <c r="I53" s="145" t="s">
        <v>314</v>
      </c>
      <c r="J53" s="145" t="s">
        <v>1212</v>
      </c>
      <c r="K53" s="152">
        <v>43312</v>
      </c>
      <c r="L53" s="151">
        <v>8210000</v>
      </c>
      <c r="M53" s="151">
        <f t="shared" si="21"/>
        <v>8210</v>
      </c>
      <c r="N53" s="151"/>
      <c r="O53" s="151"/>
      <c r="Q53" s="154"/>
    </row>
    <row r="54" spans="1:17" s="149" customFormat="1" ht="14.25">
      <c r="A54" s="145" t="s">
        <v>1213</v>
      </c>
      <c r="B54" s="145" t="s">
        <v>1238</v>
      </c>
      <c r="C54" s="150" t="s">
        <v>1068</v>
      </c>
      <c r="D54" s="145" t="s">
        <v>5046</v>
      </c>
      <c r="E54" s="145" t="s">
        <v>5047</v>
      </c>
      <c r="F54" s="145" t="s">
        <v>311</v>
      </c>
      <c r="G54" s="145" t="s">
        <v>5048</v>
      </c>
      <c r="H54" s="149">
        <v>74178</v>
      </c>
      <c r="I54" s="145" t="s">
        <v>314</v>
      </c>
      <c r="J54" s="145" t="s">
        <v>1215</v>
      </c>
      <c r="K54" s="152">
        <v>43321</v>
      </c>
      <c r="L54" s="151">
        <v>4545000</v>
      </c>
      <c r="M54" s="151">
        <f>L54*3.647/1000</f>
        <v>16575.615000000002</v>
      </c>
      <c r="N54" s="151"/>
      <c r="O54" s="151"/>
      <c r="Q54" s="154"/>
    </row>
    <row r="55" spans="1:17" s="149" customFormat="1" ht="14.25">
      <c r="A55" s="145" t="s">
        <v>1213</v>
      </c>
      <c r="B55" s="145" t="s">
        <v>1238</v>
      </c>
      <c r="C55" s="150" t="s">
        <v>1068</v>
      </c>
      <c r="D55" s="145" t="s">
        <v>5115</v>
      </c>
      <c r="E55" s="145" t="s">
        <v>5116</v>
      </c>
      <c r="F55" s="145" t="s">
        <v>309</v>
      </c>
      <c r="G55" s="145" t="s">
        <v>5117</v>
      </c>
      <c r="H55" s="149">
        <v>74179</v>
      </c>
      <c r="I55" s="145" t="s">
        <v>314</v>
      </c>
      <c r="J55" s="145" t="s">
        <v>1212</v>
      </c>
      <c r="K55" s="152">
        <v>43394</v>
      </c>
      <c r="L55" s="151">
        <v>10542000</v>
      </c>
      <c r="M55" s="151">
        <f>L55/1000</f>
        <v>10542</v>
      </c>
      <c r="N55" s="151">
        <f>O55</f>
        <v>2577.768</v>
      </c>
      <c r="O55" s="151">
        <v>2577.768</v>
      </c>
      <c r="P55" s="153">
        <f>O55/M55</f>
        <v>0.24452361980648835</v>
      </c>
      <c r="Q55" s="154">
        <v>47044</v>
      </c>
    </row>
    <row r="56" spans="1:17" s="149" customFormat="1" ht="14.25">
      <c r="A56" s="145" t="s">
        <v>1213</v>
      </c>
      <c r="B56" s="145" t="s">
        <v>1238</v>
      </c>
      <c r="C56" s="150" t="s">
        <v>1068</v>
      </c>
      <c r="E56" s="145" t="s">
        <v>5041</v>
      </c>
      <c r="F56" s="145" t="s">
        <v>311</v>
      </c>
      <c r="G56" s="145" t="s">
        <v>5042</v>
      </c>
      <c r="H56" s="149">
        <v>74180</v>
      </c>
      <c r="I56" s="145" t="s">
        <v>314</v>
      </c>
      <c r="J56" s="145" t="s">
        <v>1215</v>
      </c>
      <c r="K56" s="152">
        <v>43411</v>
      </c>
      <c r="L56" s="151">
        <v>1640000</v>
      </c>
      <c r="M56" s="151">
        <f t="shared" ref="M56:M58" si="22">L56*3.647/1000</f>
        <v>5981.08</v>
      </c>
      <c r="N56" s="151"/>
      <c r="O56" s="151"/>
      <c r="Q56" s="154"/>
    </row>
    <row r="57" spans="1:17" s="149" customFormat="1" ht="14.25">
      <c r="A57" s="145" t="s">
        <v>1213</v>
      </c>
      <c r="B57" s="145" t="s">
        <v>1238</v>
      </c>
      <c r="C57" s="150" t="s">
        <v>1068</v>
      </c>
      <c r="E57" s="145" t="s">
        <v>5049</v>
      </c>
      <c r="F57" s="145" t="s">
        <v>309</v>
      </c>
      <c r="G57" s="145" t="s">
        <v>5050</v>
      </c>
      <c r="H57" s="149">
        <v>74181</v>
      </c>
      <c r="I57" s="145" t="s">
        <v>314</v>
      </c>
      <c r="J57" s="145" t="s">
        <v>1215</v>
      </c>
      <c r="K57" s="152">
        <v>43412</v>
      </c>
      <c r="L57" s="151">
        <v>3692765</v>
      </c>
      <c r="M57" s="151">
        <f t="shared" si="22"/>
        <v>13467.513955</v>
      </c>
      <c r="N57" s="151"/>
      <c r="O57" s="151"/>
      <c r="Q57" s="154"/>
    </row>
    <row r="58" spans="1:17" s="149" customFormat="1" ht="14.25">
      <c r="A58" s="145" t="s">
        <v>1213</v>
      </c>
      <c r="B58" s="145" t="s">
        <v>1238</v>
      </c>
      <c r="C58" s="150" t="s">
        <v>1068</v>
      </c>
      <c r="E58" s="145" t="s">
        <v>5054</v>
      </c>
      <c r="F58" s="145" t="s">
        <v>311</v>
      </c>
      <c r="G58" s="145" t="s">
        <v>5055</v>
      </c>
      <c r="H58" s="149">
        <v>74183</v>
      </c>
      <c r="I58" s="145" t="s">
        <v>314</v>
      </c>
      <c r="J58" s="145" t="s">
        <v>1215</v>
      </c>
      <c r="K58" s="152">
        <v>43482</v>
      </c>
      <c r="L58" s="151">
        <v>3263078.0894617098</v>
      </c>
      <c r="M58" s="151">
        <f t="shared" si="22"/>
        <v>11900.445792266855</v>
      </c>
      <c r="N58" s="151"/>
      <c r="O58" s="151"/>
      <c r="Q58" s="154"/>
    </row>
    <row r="59" spans="1:17" s="149" customFormat="1" ht="14.25">
      <c r="A59" s="145" t="s">
        <v>1213</v>
      </c>
      <c r="B59" s="145" t="s">
        <v>1238</v>
      </c>
      <c r="C59" s="150" t="s">
        <v>1068</v>
      </c>
      <c r="D59" s="145" t="s">
        <v>5021</v>
      </c>
      <c r="E59" s="145" t="s">
        <v>5022</v>
      </c>
      <c r="F59" s="145" t="s">
        <v>309</v>
      </c>
      <c r="G59" s="145" t="s">
        <v>5023</v>
      </c>
      <c r="H59" s="149">
        <v>74185</v>
      </c>
      <c r="I59" s="145" t="s">
        <v>314</v>
      </c>
      <c r="J59" s="145" t="s">
        <v>1212</v>
      </c>
      <c r="K59" s="152">
        <v>43524</v>
      </c>
      <c r="L59" s="151">
        <v>21953062</v>
      </c>
      <c r="M59" s="151">
        <f t="shared" ref="M59:M60" si="23">L59/1000</f>
        <v>21953.062000000002</v>
      </c>
      <c r="N59" s="151"/>
      <c r="O59" s="151"/>
      <c r="Q59" s="154"/>
    </row>
    <row r="60" spans="1:17" s="149" customFormat="1" ht="14.25">
      <c r="A60" s="145" t="s">
        <v>1213</v>
      </c>
      <c r="B60" s="145" t="s">
        <v>1238</v>
      </c>
      <c r="C60" s="150" t="s">
        <v>1068</v>
      </c>
      <c r="D60" s="145" t="s">
        <v>5017</v>
      </c>
      <c r="E60" s="145" t="s">
        <v>5018</v>
      </c>
      <c r="F60" s="145" t="s">
        <v>310</v>
      </c>
      <c r="G60" s="145" t="s">
        <v>5019</v>
      </c>
      <c r="H60" s="149">
        <v>74186</v>
      </c>
      <c r="I60" s="145" t="s">
        <v>314</v>
      </c>
      <c r="J60" s="145" t="s">
        <v>1212</v>
      </c>
      <c r="K60" s="152">
        <v>43542</v>
      </c>
      <c r="L60" s="151">
        <v>32630000</v>
      </c>
      <c r="M60" s="151">
        <f t="shared" si="23"/>
        <v>32630</v>
      </c>
      <c r="N60" s="151">
        <f>O60</f>
        <v>2462.9580000000001</v>
      </c>
      <c r="O60" s="151">
        <v>2462.9580000000001</v>
      </c>
      <c r="P60" s="153">
        <f t="shared" ref="P60:P61" si="24">O60/M60</f>
        <v>7.5481397486975174E-2</v>
      </c>
      <c r="Q60" s="154">
        <v>46462</v>
      </c>
    </row>
    <row r="61" spans="1:17" s="149" customFormat="1" ht="14.25">
      <c r="A61" s="145" t="s">
        <v>1213</v>
      </c>
      <c r="B61" s="145" t="s">
        <v>1238</v>
      </c>
      <c r="C61" s="150" t="s">
        <v>1068</v>
      </c>
      <c r="D61" s="145" t="s">
        <v>5060</v>
      </c>
      <c r="E61" s="145" t="s">
        <v>5061</v>
      </c>
      <c r="F61" s="145" t="s">
        <v>310</v>
      </c>
      <c r="G61" s="145" t="s">
        <v>5062</v>
      </c>
      <c r="H61" s="149">
        <v>74187</v>
      </c>
      <c r="I61" s="145" t="s">
        <v>314</v>
      </c>
      <c r="J61" s="145" t="s">
        <v>1215</v>
      </c>
      <c r="K61" s="152">
        <v>43571</v>
      </c>
      <c r="L61" s="151">
        <v>2035303</v>
      </c>
      <c r="M61" s="151">
        <f t="shared" ref="M61:M65" si="25">L61*3.647/1000</f>
        <v>7422.7500409999993</v>
      </c>
      <c r="N61" s="151">
        <f>O61/3.647</f>
        <v>936.24199999999985</v>
      </c>
      <c r="O61" s="151">
        <v>3414.4745739999994</v>
      </c>
      <c r="P61" s="153">
        <f t="shared" si="24"/>
        <v>0.46000128727761908</v>
      </c>
      <c r="Q61" s="154">
        <v>46126</v>
      </c>
    </row>
    <row r="62" spans="1:17" s="149" customFormat="1" ht="14.25">
      <c r="A62" s="145" t="s">
        <v>1213</v>
      </c>
      <c r="B62" s="145" t="s">
        <v>1238</v>
      </c>
      <c r="C62" s="150" t="s">
        <v>1068</v>
      </c>
      <c r="E62" s="145" t="s">
        <v>5063</v>
      </c>
      <c r="F62" s="145" t="s">
        <v>311</v>
      </c>
      <c r="G62" s="145" t="s">
        <v>5064</v>
      </c>
      <c r="H62" s="149">
        <v>74188</v>
      </c>
      <c r="I62" s="145" t="s">
        <v>314</v>
      </c>
      <c r="J62" s="145" t="s">
        <v>1215</v>
      </c>
      <c r="K62" s="152">
        <v>43578</v>
      </c>
      <c r="L62" s="151">
        <v>2414986</v>
      </c>
      <c r="M62" s="151">
        <f t="shared" si="25"/>
        <v>8807.4539420000001</v>
      </c>
      <c r="N62" s="151"/>
      <c r="O62" s="151"/>
      <c r="Q62" s="154"/>
    </row>
    <row r="63" spans="1:17" s="149" customFormat="1" ht="14.25">
      <c r="A63" s="145" t="s">
        <v>1213</v>
      </c>
      <c r="B63" s="145" t="s">
        <v>1238</v>
      </c>
      <c r="C63" s="150" t="s">
        <v>1068</v>
      </c>
      <c r="D63" s="145" t="s">
        <v>5043</v>
      </c>
      <c r="E63" s="145" t="s">
        <v>5044</v>
      </c>
      <c r="F63" s="145" t="s">
        <v>309</v>
      </c>
      <c r="G63" s="145" t="s">
        <v>5045</v>
      </c>
      <c r="H63" s="149">
        <v>74189</v>
      </c>
      <c r="I63" s="145" t="s">
        <v>314</v>
      </c>
      <c r="J63" s="145" t="s">
        <v>1215</v>
      </c>
      <c r="K63" s="152">
        <v>43586</v>
      </c>
      <c r="L63" s="151">
        <v>2425572</v>
      </c>
      <c r="M63" s="151">
        <f t="shared" si="25"/>
        <v>8846.061083999999</v>
      </c>
      <c r="N63" s="151"/>
      <c r="O63" s="151"/>
      <c r="Q63" s="154"/>
    </row>
    <row r="64" spans="1:17" s="149" customFormat="1" ht="14.25">
      <c r="A64" s="145" t="s">
        <v>1213</v>
      </c>
      <c r="B64" s="145" t="s">
        <v>1238</v>
      </c>
      <c r="C64" s="150" t="s">
        <v>1068</v>
      </c>
      <c r="D64" s="145" t="s">
        <v>5024</v>
      </c>
      <c r="E64" s="145" t="s">
        <v>2176</v>
      </c>
      <c r="F64" s="145" t="s">
        <v>309</v>
      </c>
      <c r="G64" s="145" t="s">
        <v>5025</v>
      </c>
      <c r="H64" s="149">
        <v>74190</v>
      </c>
      <c r="I64" s="145" t="s">
        <v>314</v>
      </c>
      <c r="J64" s="145" t="s">
        <v>1215</v>
      </c>
      <c r="K64" s="152">
        <v>43691</v>
      </c>
      <c r="L64" s="151">
        <v>4357040</v>
      </c>
      <c r="M64" s="151">
        <f t="shared" si="25"/>
        <v>15890.124879999999</v>
      </c>
      <c r="N64" s="151">
        <f t="shared" ref="N64:N65" si="26">O64/3.647</f>
        <v>701.17000000000007</v>
      </c>
      <c r="O64" s="151">
        <v>2557.1669900000002</v>
      </c>
      <c r="P64" s="153">
        <f t="shared" ref="P64:P65" si="27">O64/M64</f>
        <v>0.16092806125259351</v>
      </c>
      <c r="Q64" s="154">
        <v>46248</v>
      </c>
    </row>
    <row r="65" spans="1:17" s="149" customFormat="1" ht="14.25">
      <c r="A65" s="145" t="s">
        <v>1213</v>
      </c>
      <c r="B65" s="145" t="s">
        <v>1238</v>
      </c>
      <c r="C65" s="150" t="s">
        <v>1068</v>
      </c>
      <c r="E65" s="145" t="s">
        <v>5159</v>
      </c>
      <c r="F65" s="145" t="s">
        <v>311</v>
      </c>
      <c r="G65" s="145" t="s">
        <v>5160</v>
      </c>
      <c r="H65" s="149">
        <v>74193</v>
      </c>
      <c r="I65" s="145" t="s">
        <v>314</v>
      </c>
      <c r="J65" s="145" t="s">
        <v>1215</v>
      </c>
      <c r="K65" s="152">
        <v>43790</v>
      </c>
      <c r="L65" s="151">
        <v>1936500</v>
      </c>
      <c r="M65" s="151">
        <f t="shared" si="25"/>
        <v>7062.4155000000001</v>
      </c>
      <c r="N65" s="151">
        <f t="shared" si="26"/>
        <v>830.78899999999976</v>
      </c>
      <c r="O65" s="151">
        <v>3029.8874829999991</v>
      </c>
      <c r="P65" s="153">
        <f t="shared" si="27"/>
        <v>0.42901575006454928</v>
      </c>
      <c r="Q65" s="154">
        <v>46347</v>
      </c>
    </row>
    <row r="66" spans="1:17" s="149" customFormat="1" ht="14.25">
      <c r="A66" s="145" t="s">
        <v>1213</v>
      </c>
      <c r="B66" s="145" t="s">
        <v>1238</v>
      </c>
      <c r="C66" s="150" t="s">
        <v>1068</v>
      </c>
      <c r="D66" s="145" t="s">
        <v>5070</v>
      </c>
      <c r="E66" s="145" t="s">
        <v>5071</v>
      </c>
      <c r="F66" s="145" t="s">
        <v>309</v>
      </c>
      <c r="G66" s="145" t="s">
        <v>5072</v>
      </c>
      <c r="H66" s="149">
        <v>74196</v>
      </c>
      <c r="I66" s="145" t="s">
        <v>314</v>
      </c>
      <c r="J66" s="145" t="s">
        <v>1212</v>
      </c>
      <c r="K66" s="152">
        <v>43831</v>
      </c>
      <c r="L66" s="151">
        <v>17456913</v>
      </c>
      <c r="M66" s="151">
        <f>L66/1000</f>
        <v>17456.913</v>
      </c>
      <c r="N66" s="151"/>
      <c r="O66" s="151"/>
      <c r="Q66" s="154"/>
    </row>
    <row r="67" spans="1:17" s="149" customFormat="1" ht="14.25">
      <c r="A67" s="145" t="s">
        <v>1213</v>
      </c>
      <c r="B67" s="145" t="s">
        <v>1238</v>
      </c>
      <c r="C67" s="150" t="s">
        <v>1068</v>
      </c>
      <c r="E67" s="145" t="s">
        <v>5052</v>
      </c>
      <c r="F67" s="145" t="s">
        <v>311</v>
      </c>
      <c r="G67" s="145" t="s">
        <v>5053</v>
      </c>
      <c r="H67" s="149">
        <v>74197</v>
      </c>
      <c r="I67" s="145" t="s">
        <v>314</v>
      </c>
      <c r="J67" s="145" t="s">
        <v>1215</v>
      </c>
      <c r="K67" s="152">
        <v>43857</v>
      </c>
      <c r="L67" s="151">
        <v>1915752</v>
      </c>
      <c r="M67" s="151">
        <f t="shared" ref="M67:M69" si="28">L67*3.647/1000</f>
        <v>6986.7475439999998</v>
      </c>
      <c r="N67" s="151"/>
      <c r="O67" s="151"/>
      <c r="Q67" s="154"/>
    </row>
    <row r="68" spans="1:17" s="149" customFormat="1" ht="14.25">
      <c r="A68" s="145" t="s">
        <v>1213</v>
      </c>
      <c r="B68" s="145" t="s">
        <v>1238</v>
      </c>
      <c r="C68" s="150" t="s">
        <v>1068</v>
      </c>
      <c r="D68" s="145" t="s">
        <v>5140</v>
      </c>
      <c r="E68" s="145" t="s">
        <v>5141</v>
      </c>
      <c r="F68" s="145" t="s">
        <v>311</v>
      </c>
      <c r="G68" s="145" t="s">
        <v>5142</v>
      </c>
      <c r="H68" s="149">
        <v>74199</v>
      </c>
      <c r="I68" s="145" t="s">
        <v>314</v>
      </c>
      <c r="J68" s="145" t="s">
        <v>1215</v>
      </c>
      <c r="K68" s="152">
        <v>43881</v>
      </c>
      <c r="L68" s="151">
        <v>3055867</v>
      </c>
      <c r="M68" s="151">
        <f t="shared" si="28"/>
        <v>11144.746948999998</v>
      </c>
      <c r="N68" s="151"/>
      <c r="O68" s="151"/>
      <c r="Q68" s="154"/>
    </row>
    <row r="69" spans="1:17" s="149" customFormat="1" ht="14.25">
      <c r="A69" s="145" t="s">
        <v>1213</v>
      </c>
      <c r="B69" s="145" t="s">
        <v>1238</v>
      </c>
      <c r="C69" s="150" t="s">
        <v>1068</v>
      </c>
      <c r="E69" s="145" t="s">
        <v>5041</v>
      </c>
      <c r="F69" s="145" t="s">
        <v>311</v>
      </c>
      <c r="G69" s="145" t="s">
        <v>5132</v>
      </c>
      <c r="H69" s="149">
        <v>74200</v>
      </c>
      <c r="I69" s="145" t="s">
        <v>314</v>
      </c>
      <c r="J69" s="145" t="s">
        <v>1215</v>
      </c>
      <c r="K69" s="152">
        <v>43891</v>
      </c>
      <c r="L69" s="151">
        <v>2982657.0700000003</v>
      </c>
      <c r="M69" s="151">
        <f t="shared" si="28"/>
        <v>10877.75033429</v>
      </c>
      <c r="N69" s="151"/>
      <c r="O69" s="151"/>
      <c r="Q69" s="154"/>
    </row>
    <row r="70" spans="1:17" s="149" customFormat="1" ht="14.25">
      <c r="A70" s="145" t="s">
        <v>1213</v>
      </c>
      <c r="B70" s="145" t="s">
        <v>1238</v>
      </c>
      <c r="C70" s="150" t="s">
        <v>1068</v>
      </c>
      <c r="D70" s="145" t="s">
        <v>5021</v>
      </c>
      <c r="E70" s="145" t="s">
        <v>5027</v>
      </c>
      <c r="F70" s="145" t="s">
        <v>309</v>
      </c>
      <c r="G70" s="145" t="s">
        <v>5028</v>
      </c>
      <c r="H70" s="149">
        <v>74202</v>
      </c>
      <c r="I70" s="145" t="s">
        <v>314</v>
      </c>
      <c r="J70" s="145" t="s">
        <v>1212</v>
      </c>
      <c r="K70" s="152">
        <v>43913</v>
      </c>
      <c r="L70" s="151">
        <v>8714114</v>
      </c>
      <c r="M70" s="151">
        <f>L70/1000</f>
        <v>8714.1139999999996</v>
      </c>
      <c r="N70" s="151"/>
      <c r="O70" s="151"/>
      <c r="Q70" s="154"/>
    </row>
    <row r="71" spans="1:17" s="149" customFormat="1" ht="14.25">
      <c r="A71" s="145" t="s">
        <v>1213</v>
      </c>
      <c r="B71" s="145" t="s">
        <v>1238</v>
      </c>
      <c r="C71" s="150" t="s">
        <v>1068</v>
      </c>
      <c r="E71" s="145" t="s">
        <v>5001</v>
      </c>
      <c r="F71" s="145" t="s">
        <v>311</v>
      </c>
      <c r="G71" s="145" t="s">
        <v>5002</v>
      </c>
      <c r="H71" s="149">
        <v>74203</v>
      </c>
      <c r="I71" s="145" t="s">
        <v>314</v>
      </c>
      <c r="J71" s="145" t="s">
        <v>1215</v>
      </c>
      <c r="K71" s="152">
        <v>43770</v>
      </c>
      <c r="L71" s="151">
        <v>2706221</v>
      </c>
      <c r="M71" s="151">
        <f>L71*3.647/1000</f>
        <v>9869.587986999999</v>
      </c>
      <c r="N71" s="151"/>
      <c r="O71" s="151"/>
      <c r="Q71" s="154"/>
    </row>
    <row r="72" spans="1:17" s="149" customFormat="1" ht="14.25">
      <c r="A72" s="145" t="s">
        <v>1213</v>
      </c>
      <c r="B72" s="145" t="s">
        <v>1238</v>
      </c>
      <c r="C72" s="150" t="s">
        <v>1068</v>
      </c>
      <c r="D72" s="145" t="s">
        <v>5017</v>
      </c>
      <c r="E72" s="145" t="s">
        <v>5018</v>
      </c>
      <c r="F72" s="145" t="s">
        <v>310</v>
      </c>
      <c r="G72" s="145" t="s">
        <v>5077</v>
      </c>
      <c r="H72" s="149">
        <v>74204</v>
      </c>
      <c r="I72" s="145" t="s">
        <v>314</v>
      </c>
      <c r="J72" s="145" t="s">
        <v>1212</v>
      </c>
      <c r="K72" s="152">
        <v>44084</v>
      </c>
      <c r="L72" s="151">
        <v>8552100</v>
      </c>
      <c r="M72" s="151">
        <f>L72/1000</f>
        <v>8552.1</v>
      </c>
      <c r="N72" s="151">
        <f>O72</f>
        <v>1171.5840000000001</v>
      </c>
      <c r="O72" s="151">
        <v>1171.5840000000001</v>
      </c>
      <c r="P72" s="153">
        <f>O72/M72</f>
        <v>0.13699372084049533</v>
      </c>
      <c r="Q72" s="154">
        <v>46462</v>
      </c>
    </row>
    <row r="73" spans="1:17" s="149" customFormat="1" ht="14.25">
      <c r="A73" s="145" t="s">
        <v>1213</v>
      </c>
      <c r="B73" s="145" t="s">
        <v>1238</v>
      </c>
      <c r="C73" s="150" t="s">
        <v>1068</v>
      </c>
      <c r="D73" s="145" t="s">
        <v>5137</v>
      </c>
      <c r="E73" s="145" t="s">
        <v>5138</v>
      </c>
      <c r="F73" s="145" t="s">
        <v>310</v>
      </c>
      <c r="G73" s="145" t="s">
        <v>5139</v>
      </c>
      <c r="H73" s="149">
        <v>74205</v>
      </c>
      <c r="I73" s="145" t="s">
        <v>314</v>
      </c>
      <c r="J73" s="145" t="s">
        <v>1216</v>
      </c>
      <c r="K73" s="152">
        <v>44159</v>
      </c>
      <c r="L73" s="151">
        <v>1155765.4593825729</v>
      </c>
      <c r="M73" s="151">
        <f>L73*3.7964/1000</f>
        <v>4387.7479899999998</v>
      </c>
      <c r="N73" s="151"/>
      <c r="O73" s="151"/>
      <c r="Q73" s="154"/>
    </row>
    <row r="74" spans="1:17" s="149" customFormat="1" ht="14.25">
      <c r="A74" s="145" t="s">
        <v>1213</v>
      </c>
      <c r="B74" s="145" t="s">
        <v>1238</v>
      </c>
      <c r="C74" s="150" t="s">
        <v>1068</v>
      </c>
      <c r="E74" s="145" t="s">
        <v>5143</v>
      </c>
      <c r="F74" s="145" t="s">
        <v>311</v>
      </c>
      <c r="G74" s="145" t="s">
        <v>5144</v>
      </c>
      <c r="H74" s="149">
        <v>74207</v>
      </c>
      <c r="I74" s="145" t="s">
        <v>314</v>
      </c>
      <c r="J74" s="145" t="s">
        <v>1215</v>
      </c>
      <c r="K74" s="152">
        <v>44166</v>
      </c>
      <c r="L74" s="151">
        <v>2598943.2799999998</v>
      </c>
      <c r="M74" s="151">
        <f t="shared" ref="M74:M77" si="29">L74*3.647/1000</f>
        <v>9478.3461421599986</v>
      </c>
      <c r="N74" s="151">
        <f>O74/3.647</f>
        <v>1083.8304399999997</v>
      </c>
      <c r="O74" s="151">
        <v>3952.7296146799986</v>
      </c>
      <c r="P74" s="153">
        <f>O74/M74</f>
        <v>0.4170273542868545</v>
      </c>
      <c r="Q74" s="154">
        <v>45748</v>
      </c>
    </row>
    <row r="75" spans="1:17" s="149" customFormat="1" ht="14.25">
      <c r="A75" s="145" t="s">
        <v>1213</v>
      </c>
      <c r="B75" s="145" t="s">
        <v>1238</v>
      </c>
      <c r="C75" s="150" t="s">
        <v>1068</v>
      </c>
      <c r="D75" s="145" t="s">
        <v>5057</v>
      </c>
      <c r="E75" s="145" t="s">
        <v>5058</v>
      </c>
      <c r="F75" s="145" t="s">
        <v>311</v>
      </c>
      <c r="G75" s="145" t="s">
        <v>5059</v>
      </c>
      <c r="H75" s="149">
        <v>74208</v>
      </c>
      <c r="I75" s="145" t="s">
        <v>314</v>
      </c>
      <c r="J75" s="145" t="s">
        <v>1215</v>
      </c>
      <c r="K75" s="152">
        <v>44186</v>
      </c>
      <c r="L75" s="151">
        <v>871512</v>
      </c>
      <c r="M75" s="151">
        <f t="shared" si="29"/>
        <v>3178.4042639999998</v>
      </c>
      <c r="N75" s="151"/>
      <c r="O75" s="151"/>
      <c r="Q75" s="154"/>
    </row>
    <row r="76" spans="1:17" s="149" customFormat="1" ht="14.25">
      <c r="A76" s="145" t="s">
        <v>1213</v>
      </c>
      <c r="B76" s="145" t="s">
        <v>1238</v>
      </c>
      <c r="C76" s="150" t="s">
        <v>1068</v>
      </c>
      <c r="E76" s="145" t="s">
        <v>5041</v>
      </c>
      <c r="F76" s="145" t="s">
        <v>311</v>
      </c>
      <c r="G76" s="145" t="s">
        <v>5154</v>
      </c>
      <c r="H76" s="149">
        <v>74215</v>
      </c>
      <c r="I76" s="145" t="s">
        <v>314</v>
      </c>
      <c r="J76" s="145" t="s">
        <v>1215</v>
      </c>
      <c r="K76" s="152">
        <v>44308</v>
      </c>
      <c r="L76" s="151">
        <v>1110000</v>
      </c>
      <c r="M76" s="151">
        <f t="shared" si="29"/>
        <v>4048.17</v>
      </c>
      <c r="N76" s="151"/>
      <c r="O76" s="151"/>
      <c r="Q76" s="154"/>
    </row>
    <row r="77" spans="1:17" s="149" customFormat="1" ht="14.25">
      <c r="A77" s="145" t="s">
        <v>1213</v>
      </c>
      <c r="B77" s="145" t="s">
        <v>1238</v>
      </c>
      <c r="C77" s="150" t="s">
        <v>1068</v>
      </c>
      <c r="E77" s="145" t="s">
        <v>5054</v>
      </c>
      <c r="F77" s="145" t="s">
        <v>311</v>
      </c>
      <c r="G77" s="145" t="s">
        <v>5155</v>
      </c>
      <c r="H77" s="149">
        <v>74216</v>
      </c>
      <c r="I77" s="145" t="s">
        <v>314</v>
      </c>
      <c r="J77" s="145" t="s">
        <v>1215</v>
      </c>
      <c r="K77" s="152">
        <v>44371</v>
      </c>
      <c r="L77" s="151">
        <v>1900000</v>
      </c>
      <c r="M77" s="151">
        <f t="shared" si="29"/>
        <v>6929.3</v>
      </c>
      <c r="N77" s="151">
        <f>O77/3.647</f>
        <v>825.86400000000015</v>
      </c>
      <c r="O77" s="151">
        <v>3011.9260080000004</v>
      </c>
      <c r="P77" s="153">
        <f t="shared" ref="P77:P81" si="30">O77/M77</f>
        <v>0.43466526315789478</v>
      </c>
      <c r="Q77" s="154">
        <v>46197</v>
      </c>
    </row>
    <row r="78" spans="1:17" s="149" customFormat="1" ht="14.25">
      <c r="A78" s="145" t="s">
        <v>1213</v>
      </c>
      <c r="B78" s="145" t="s">
        <v>1238</v>
      </c>
      <c r="C78" s="150" t="s">
        <v>1068</v>
      </c>
      <c r="D78" s="145" t="s">
        <v>5078</v>
      </c>
      <c r="E78" s="145" t="s">
        <v>5079</v>
      </c>
      <c r="F78" s="145" t="s">
        <v>309</v>
      </c>
      <c r="G78" s="145" t="s">
        <v>5080</v>
      </c>
      <c r="H78" s="149">
        <v>74217</v>
      </c>
      <c r="I78" s="145" t="s">
        <v>314</v>
      </c>
      <c r="J78" s="145" t="s">
        <v>1212</v>
      </c>
      <c r="K78" s="152">
        <v>44370</v>
      </c>
      <c r="L78" s="151">
        <v>11825726</v>
      </c>
      <c r="M78" s="151">
        <f>L78/1000</f>
        <v>11825.726000000001</v>
      </c>
      <c r="N78" s="151">
        <f>O78</f>
        <v>1666.973</v>
      </c>
      <c r="O78" s="151">
        <v>1666.973</v>
      </c>
      <c r="P78" s="153">
        <f t="shared" si="30"/>
        <v>0.14096157817287497</v>
      </c>
      <c r="Q78" s="154">
        <v>46196</v>
      </c>
    </row>
    <row r="79" spans="1:17" s="149" customFormat="1" ht="14.25">
      <c r="A79" s="145" t="s">
        <v>1213</v>
      </c>
      <c r="B79" s="145" t="s">
        <v>1238</v>
      </c>
      <c r="C79" s="150" t="s">
        <v>1068</v>
      </c>
      <c r="D79" s="145" t="s">
        <v>5100</v>
      </c>
      <c r="E79" s="145" t="s">
        <v>5101</v>
      </c>
      <c r="F79" s="145" t="s">
        <v>309</v>
      </c>
      <c r="G79" s="145" t="s">
        <v>5102</v>
      </c>
      <c r="H79" s="149">
        <v>74221</v>
      </c>
      <c r="I79" s="145" t="s">
        <v>314</v>
      </c>
      <c r="J79" s="145" t="s">
        <v>1215</v>
      </c>
      <c r="K79" s="152">
        <v>44409</v>
      </c>
      <c r="L79" s="151">
        <v>1792201.9999999998</v>
      </c>
      <c r="M79" s="151">
        <f t="shared" ref="M79:M80" si="31">L79*3.647/1000</f>
        <v>6536.1606939999992</v>
      </c>
      <c r="N79" s="151">
        <f t="shared" ref="N79:N80" si="32">O79/3.647</f>
        <v>501.81699999999989</v>
      </c>
      <c r="O79" s="151">
        <v>1830.1265989999995</v>
      </c>
      <c r="P79" s="153">
        <f t="shared" si="30"/>
        <v>0.28000024550803976</v>
      </c>
      <c r="Q79" s="154">
        <v>47150</v>
      </c>
    </row>
    <row r="80" spans="1:17" s="149" customFormat="1" ht="14.25">
      <c r="A80" s="145" t="s">
        <v>1213</v>
      </c>
      <c r="B80" s="145" t="s">
        <v>1238</v>
      </c>
      <c r="C80" s="150" t="s">
        <v>1068</v>
      </c>
      <c r="D80" s="145" t="s">
        <v>5097</v>
      </c>
      <c r="E80" s="145" t="s">
        <v>5098</v>
      </c>
      <c r="F80" s="145" t="s">
        <v>309</v>
      </c>
      <c r="G80" s="145" t="s">
        <v>5099</v>
      </c>
      <c r="H80" s="149">
        <v>74228</v>
      </c>
      <c r="I80" s="145" t="s">
        <v>314</v>
      </c>
      <c r="J80" s="145" t="s">
        <v>1215</v>
      </c>
      <c r="K80" s="152">
        <v>44560</v>
      </c>
      <c r="L80" s="151">
        <v>1994628</v>
      </c>
      <c r="M80" s="151">
        <f t="shared" si="31"/>
        <v>7274.408316</v>
      </c>
      <c r="N80" s="151">
        <f t="shared" si="32"/>
        <v>418.87200000000013</v>
      </c>
      <c r="O80" s="151">
        <v>1527.6261840000004</v>
      </c>
      <c r="P80" s="153">
        <f t="shared" si="30"/>
        <v>0.21000006016159409</v>
      </c>
      <c r="Q80" s="154">
        <v>46751</v>
      </c>
    </row>
    <row r="81" spans="1:17" s="149" customFormat="1" ht="14.25">
      <c r="A81" s="145" t="s">
        <v>1213</v>
      </c>
      <c r="B81" s="145" t="s">
        <v>1238</v>
      </c>
      <c r="C81" s="150" t="s">
        <v>1068</v>
      </c>
      <c r="D81" s="145" t="s">
        <v>5081</v>
      </c>
      <c r="E81" s="145" t="s">
        <v>5082</v>
      </c>
      <c r="F81" s="145" t="s">
        <v>309</v>
      </c>
      <c r="G81" s="145" t="s">
        <v>5083</v>
      </c>
      <c r="H81" s="149">
        <v>74231</v>
      </c>
      <c r="I81" s="145" t="s">
        <v>314</v>
      </c>
      <c r="J81" s="145" t="s">
        <v>1212</v>
      </c>
      <c r="K81" s="152">
        <v>44591</v>
      </c>
      <c r="L81" s="151">
        <v>10577721</v>
      </c>
      <c r="M81" s="151">
        <f t="shared" ref="M81:M82" si="33">L81/1000</f>
        <v>10577.721</v>
      </c>
      <c r="N81" s="151">
        <f>O81</f>
        <v>4879.5474699999995</v>
      </c>
      <c r="O81" s="151">
        <v>4879.5474699999995</v>
      </c>
      <c r="P81" s="153">
        <f t="shared" si="30"/>
        <v>0.46130423273595511</v>
      </c>
      <c r="Q81" s="154">
        <v>46204</v>
      </c>
    </row>
    <row r="82" spans="1:17" s="149" customFormat="1" ht="14.25">
      <c r="A82" s="145" t="s">
        <v>1213</v>
      </c>
      <c r="B82" s="145" t="s">
        <v>1238</v>
      </c>
      <c r="C82" s="150" t="s">
        <v>1068</v>
      </c>
      <c r="D82" s="145" t="s">
        <v>5104</v>
      </c>
      <c r="E82" s="145" t="s">
        <v>5105</v>
      </c>
      <c r="F82" s="145" t="s">
        <v>309</v>
      </c>
      <c r="G82" s="145" t="s">
        <v>5106</v>
      </c>
      <c r="H82" s="149">
        <v>74233</v>
      </c>
      <c r="I82" s="145" t="s">
        <v>314</v>
      </c>
      <c r="J82" s="145" t="s">
        <v>1212</v>
      </c>
      <c r="K82" s="152">
        <v>44622</v>
      </c>
      <c r="L82" s="151">
        <v>5673524</v>
      </c>
      <c r="M82" s="151">
        <f t="shared" si="33"/>
        <v>5673.5240000000003</v>
      </c>
      <c r="N82" s="151"/>
      <c r="O82" s="151"/>
      <c r="Q82" s="154"/>
    </row>
    <row r="83" spans="1:17" s="149" customFormat="1" ht="14.25">
      <c r="A83" s="145" t="s">
        <v>1213</v>
      </c>
      <c r="B83" s="145" t="s">
        <v>1238</v>
      </c>
      <c r="C83" s="150" t="s">
        <v>1068</v>
      </c>
      <c r="E83" s="145" t="s">
        <v>5041</v>
      </c>
      <c r="F83" s="145" t="s">
        <v>311</v>
      </c>
      <c r="G83" s="145" t="s">
        <v>5153</v>
      </c>
      <c r="H83" s="149">
        <v>74235</v>
      </c>
      <c r="I83" s="145" t="s">
        <v>314</v>
      </c>
      <c r="J83" s="145" t="s">
        <v>1215</v>
      </c>
      <c r="K83" s="152">
        <v>44712</v>
      </c>
      <c r="L83" s="151">
        <v>832463</v>
      </c>
      <c r="M83" s="151">
        <f>L83*3.647/1000</f>
        <v>3035.9925609999996</v>
      </c>
      <c r="N83" s="151">
        <f>O83/3.647</f>
        <v>33.984999999999978</v>
      </c>
      <c r="O83" s="151">
        <v>123.94329499999992</v>
      </c>
      <c r="P83" s="153">
        <f t="shared" ref="P83:P88" si="34">O83/M83</f>
        <v>4.0824637251145074E-2</v>
      </c>
      <c r="Q83" s="154">
        <v>47269</v>
      </c>
    </row>
    <row r="84" spans="1:17" s="149" customFormat="1" ht="14.25">
      <c r="A84" s="145" t="s">
        <v>1213</v>
      </c>
      <c r="B84" s="145" t="s">
        <v>1238</v>
      </c>
      <c r="C84" s="150" t="s">
        <v>1068</v>
      </c>
      <c r="D84" s="145" t="s">
        <v>5145</v>
      </c>
      <c r="E84" s="145" t="s">
        <v>5146</v>
      </c>
      <c r="F84" s="145" t="s">
        <v>311</v>
      </c>
      <c r="G84" s="145" t="s">
        <v>5147</v>
      </c>
      <c r="H84" s="149">
        <v>74237</v>
      </c>
      <c r="I84" s="145" t="s">
        <v>314</v>
      </c>
      <c r="J84" s="145" t="s">
        <v>1231</v>
      </c>
      <c r="K84" s="152">
        <v>44721</v>
      </c>
      <c r="L84" s="151">
        <v>1397425</v>
      </c>
      <c r="M84" s="151">
        <f>L84*4.5743/1000</f>
        <v>6392.2411775</v>
      </c>
      <c r="N84" s="151">
        <f>O84/4.5743</f>
        <v>2.4239999999999515</v>
      </c>
      <c r="O84" s="151">
        <v>11.088103199999779</v>
      </c>
      <c r="P84" s="153">
        <f t="shared" si="34"/>
        <v>1.7346190314327793E-3</v>
      </c>
      <c r="Q84" s="154">
        <v>47635</v>
      </c>
    </row>
    <row r="85" spans="1:17" s="149" customFormat="1" ht="14.25">
      <c r="A85" s="145" t="s">
        <v>1213</v>
      </c>
      <c r="B85" s="145" t="s">
        <v>1238</v>
      </c>
      <c r="C85" s="150" t="s">
        <v>1068</v>
      </c>
      <c r="D85" s="145" t="s">
        <v>5087</v>
      </c>
      <c r="E85" s="145" t="s">
        <v>5088</v>
      </c>
      <c r="F85" s="145" t="s">
        <v>310</v>
      </c>
      <c r="G85" s="145" t="s">
        <v>5089</v>
      </c>
      <c r="H85" s="149">
        <v>74238</v>
      </c>
      <c r="I85" s="145" t="s">
        <v>314</v>
      </c>
      <c r="J85" s="145" t="s">
        <v>1212</v>
      </c>
      <c r="K85" s="152">
        <v>44721</v>
      </c>
      <c r="L85" s="151">
        <v>7970000</v>
      </c>
      <c r="M85" s="151">
        <f t="shared" ref="M85:M86" si="35">L85/1000</f>
        <v>7970</v>
      </c>
      <c r="N85" s="151">
        <f t="shared" ref="N85:N86" si="36">O85</f>
        <v>1142.808</v>
      </c>
      <c r="O85" s="151">
        <v>1142.808</v>
      </c>
      <c r="P85" s="153">
        <f t="shared" si="34"/>
        <v>0.14338870765370137</v>
      </c>
      <c r="Q85" s="154">
        <v>46182</v>
      </c>
    </row>
    <row r="86" spans="1:17" s="149" customFormat="1" ht="14.25">
      <c r="A86" s="145" t="s">
        <v>1213</v>
      </c>
      <c r="B86" s="145" t="s">
        <v>1238</v>
      </c>
      <c r="C86" s="150" t="s">
        <v>1068</v>
      </c>
      <c r="D86" s="145" t="s">
        <v>5108</v>
      </c>
      <c r="E86" s="145" t="s">
        <v>5109</v>
      </c>
      <c r="F86" s="145" t="s">
        <v>309</v>
      </c>
      <c r="G86" s="145" t="s">
        <v>5110</v>
      </c>
      <c r="H86" s="149">
        <v>74239</v>
      </c>
      <c r="I86" s="145" t="s">
        <v>314</v>
      </c>
      <c r="J86" s="145" t="s">
        <v>1212</v>
      </c>
      <c r="K86" s="152">
        <v>44741</v>
      </c>
      <c r="L86" s="151">
        <v>5380000</v>
      </c>
      <c r="M86" s="151">
        <f t="shared" si="35"/>
        <v>5380</v>
      </c>
      <c r="N86" s="151">
        <f t="shared" si="36"/>
        <v>1347.91</v>
      </c>
      <c r="O86" s="151">
        <v>1347.91</v>
      </c>
      <c r="P86" s="153">
        <f t="shared" si="34"/>
        <v>0.25054089219330855</v>
      </c>
      <c r="Q86" s="154">
        <v>46202</v>
      </c>
    </row>
    <row r="87" spans="1:17" s="149" customFormat="1" ht="14.25">
      <c r="A87" s="145" t="s">
        <v>1213</v>
      </c>
      <c r="B87" s="145" t="s">
        <v>1238</v>
      </c>
      <c r="C87" s="150" t="s">
        <v>1068</v>
      </c>
      <c r="E87" s="145" t="s">
        <v>5135</v>
      </c>
      <c r="F87" s="145" t="s">
        <v>309</v>
      </c>
      <c r="G87" s="145" t="s">
        <v>5136</v>
      </c>
      <c r="H87" s="149">
        <v>74240</v>
      </c>
      <c r="I87" s="145" t="s">
        <v>314</v>
      </c>
      <c r="J87" s="145" t="s">
        <v>1216</v>
      </c>
      <c r="K87" s="152">
        <v>44748</v>
      </c>
      <c r="L87" s="151">
        <v>2504867.9999999995</v>
      </c>
      <c r="M87" s="151">
        <f>L87*3.7964/1000</f>
        <v>9509.480875199999</v>
      </c>
      <c r="N87" s="151">
        <f>O87/3.7964</f>
        <v>109.74899999999975</v>
      </c>
      <c r="O87" s="151">
        <v>416.65110359999909</v>
      </c>
      <c r="P87" s="153">
        <f t="shared" si="34"/>
        <v>4.3814284824589468E-2</v>
      </c>
      <c r="Q87" s="154">
        <v>45844</v>
      </c>
    </row>
    <row r="88" spans="1:17" s="149" customFormat="1" ht="14.25">
      <c r="A88" s="145" t="s">
        <v>1213</v>
      </c>
      <c r="B88" s="145" t="s">
        <v>1238</v>
      </c>
      <c r="C88" s="150" t="s">
        <v>1068</v>
      </c>
      <c r="D88" s="145" t="s">
        <v>5090</v>
      </c>
      <c r="E88" s="145" t="s">
        <v>5091</v>
      </c>
      <c r="F88" s="145" t="s">
        <v>309</v>
      </c>
      <c r="G88" s="145" t="s">
        <v>5092</v>
      </c>
      <c r="H88" s="149">
        <v>74241</v>
      </c>
      <c r="I88" s="145" t="s">
        <v>314</v>
      </c>
      <c r="J88" s="145" t="s">
        <v>1212</v>
      </c>
      <c r="K88" s="152">
        <v>44752</v>
      </c>
      <c r="L88" s="151">
        <v>6720000</v>
      </c>
      <c r="M88" s="151">
        <f>L88/1000</f>
        <v>6720</v>
      </c>
      <c r="N88" s="151">
        <f>O88</f>
        <v>972.29</v>
      </c>
      <c r="O88" s="151">
        <v>972.29</v>
      </c>
      <c r="P88" s="153">
        <f t="shared" si="34"/>
        <v>0.14468601190476191</v>
      </c>
      <c r="Q88" s="154">
        <v>46213</v>
      </c>
    </row>
    <row r="89" spans="1:17" s="149" customFormat="1" ht="14.25">
      <c r="A89" s="145" t="s">
        <v>1213</v>
      </c>
      <c r="B89" s="145" t="s">
        <v>1238</v>
      </c>
      <c r="C89" s="150" t="s">
        <v>1068</v>
      </c>
      <c r="E89" s="145" t="s">
        <v>3867</v>
      </c>
      <c r="F89" s="145" t="s">
        <v>311</v>
      </c>
      <c r="G89" s="145" t="s">
        <v>3866</v>
      </c>
      <c r="H89" s="149">
        <v>74242</v>
      </c>
      <c r="I89" s="145" t="s">
        <v>314</v>
      </c>
      <c r="J89" s="145" t="s">
        <v>1216</v>
      </c>
      <c r="K89" s="152">
        <v>44812</v>
      </c>
      <c r="L89" s="151">
        <v>756296</v>
      </c>
      <c r="M89" s="151">
        <f>L89*3.7964/1000</f>
        <v>2871.2021344000004</v>
      </c>
      <c r="N89" s="151"/>
      <c r="O89" s="151"/>
      <c r="Q89" s="154"/>
    </row>
    <row r="90" spans="1:17" s="149" customFormat="1" ht="14.25">
      <c r="A90" s="145" t="s">
        <v>1213</v>
      </c>
      <c r="B90" s="145" t="s">
        <v>1238</v>
      </c>
      <c r="C90" s="150" t="s">
        <v>1068</v>
      </c>
      <c r="D90" s="145" t="s">
        <v>5122</v>
      </c>
      <c r="E90" s="145" t="s">
        <v>5123</v>
      </c>
      <c r="F90" s="145" t="s">
        <v>311</v>
      </c>
      <c r="G90" s="145" t="s">
        <v>5124</v>
      </c>
      <c r="H90" s="149">
        <v>74243</v>
      </c>
      <c r="I90" s="145" t="s">
        <v>314</v>
      </c>
      <c r="J90" s="145" t="s">
        <v>1215</v>
      </c>
      <c r="K90" s="152">
        <v>44823</v>
      </c>
      <c r="L90" s="151">
        <v>829591</v>
      </c>
      <c r="M90" s="151">
        <f>L90*3.647/1000</f>
        <v>3025.5183769999999</v>
      </c>
      <c r="N90" s="151">
        <f>O90/3.647</f>
        <v>165.91800000000001</v>
      </c>
      <c r="O90" s="151">
        <v>605.10294599999997</v>
      </c>
      <c r="P90" s="153">
        <f t="shared" ref="P90:P91" si="37">O90/M90</f>
        <v>0.199999758917346</v>
      </c>
      <c r="Q90" s="154">
        <v>46284</v>
      </c>
    </row>
    <row r="91" spans="1:17" s="149" customFormat="1" ht="14.25">
      <c r="A91" s="145" t="s">
        <v>1213</v>
      </c>
      <c r="B91" s="145" t="s">
        <v>1238</v>
      </c>
      <c r="C91" s="150" t="s">
        <v>1068</v>
      </c>
      <c r="E91" s="145" t="s">
        <v>5157</v>
      </c>
      <c r="F91" s="145" t="s">
        <v>311</v>
      </c>
      <c r="G91" s="145" t="s">
        <v>5158</v>
      </c>
      <c r="H91" s="149">
        <v>74247</v>
      </c>
      <c r="I91" s="145" t="s">
        <v>314</v>
      </c>
      <c r="J91" s="145" t="s">
        <v>1231</v>
      </c>
      <c r="K91" s="152">
        <v>44938</v>
      </c>
      <c r="L91" s="151">
        <v>970965</v>
      </c>
      <c r="M91" s="151">
        <f>L91*4.5743/1000</f>
        <v>4441.4851994999999</v>
      </c>
      <c r="N91" s="151">
        <f>O91/4.5743</f>
        <v>766.09199999999998</v>
      </c>
      <c r="O91" s="151">
        <v>3504.3346356000002</v>
      </c>
      <c r="P91" s="153">
        <f t="shared" si="37"/>
        <v>0.78900063339049298</v>
      </c>
      <c r="Q91" s="154">
        <v>46022</v>
      </c>
    </row>
    <row r="92" spans="1:17" s="149" customFormat="1" ht="14.25">
      <c r="A92" s="145" t="s">
        <v>1213</v>
      </c>
      <c r="B92" s="145" t="s">
        <v>1238</v>
      </c>
      <c r="C92" s="150" t="s">
        <v>1068</v>
      </c>
      <c r="E92" s="145" t="s">
        <v>5085</v>
      </c>
      <c r="F92" s="145" t="s">
        <v>309</v>
      </c>
      <c r="G92" s="145" t="s">
        <v>5086</v>
      </c>
      <c r="H92" s="149">
        <v>74249</v>
      </c>
      <c r="I92" s="145" t="s">
        <v>314</v>
      </c>
      <c r="J92" s="145" t="s">
        <v>1212</v>
      </c>
      <c r="K92" s="152">
        <v>45006</v>
      </c>
      <c r="L92" s="151">
        <v>6758919</v>
      </c>
      <c r="M92" s="151">
        <f t="shared" ref="M92:M93" si="38">L92/1000</f>
        <v>6758.9189999999999</v>
      </c>
      <c r="N92" s="151"/>
      <c r="O92" s="151"/>
      <c r="Q92" s="154"/>
    </row>
    <row r="93" spans="1:17" s="149" customFormat="1" ht="14.25">
      <c r="A93" s="145" t="s">
        <v>1213</v>
      </c>
      <c r="B93" s="145" t="s">
        <v>1238</v>
      </c>
      <c r="C93" s="150" t="s">
        <v>1068</v>
      </c>
      <c r="D93" s="145" t="s">
        <v>4958</v>
      </c>
      <c r="E93" s="145" t="s">
        <v>4959</v>
      </c>
      <c r="F93" s="145" t="s">
        <v>309</v>
      </c>
      <c r="G93" s="145" t="s">
        <v>5129</v>
      </c>
      <c r="H93" s="149">
        <v>74252</v>
      </c>
      <c r="I93" s="145" t="s">
        <v>314</v>
      </c>
      <c r="J93" s="145" t="s">
        <v>1212</v>
      </c>
      <c r="K93" s="152">
        <v>45036</v>
      </c>
      <c r="L93" s="151">
        <v>4978541</v>
      </c>
      <c r="M93" s="151">
        <f t="shared" si="38"/>
        <v>4978.5410000000002</v>
      </c>
      <c r="N93" s="151">
        <f>O93</f>
        <v>3484.9789999999998</v>
      </c>
      <c r="O93" s="151">
        <v>3484.9789999999998</v>
      </c>
      <c r="P93" s="153">
        <f t="shared" ref="P93:P95" si="39">O93/M93</f>
        <v>0.70000006025861783</v>
      </c>
      <c r="Q93" s="154">
        <v>48689</v>
      </c>
    </row>
    <row r="94" spans="1:17" s="149" customFormat="1" ht="14.25">
      <c r="A94" s="145" t="s">
        <v>1213</v>
      </c>
      <c r="B94" s="145" t="s">
        <v>1238</v>
      </c>
      <c r="C94" s="150" t="s">
        <v>1068</v>
      </c>
      <c r="E94" s="145" t="s">
        <v>4962</v>
      </c>
      <c r="F94" s="145" t="s">
        <v>309</v>
      </c>
      <c r="G94" s="145" t="s">
        <v>4963</v>
      </c>
      <c r="H94" s="149">
        <v>74254</v>
      </c>
      <c r="I94" s="145" t="s">
        <v>314</v>
      </c>
      <c r="J94" s="145" t="s">
        <v>1215</v>
      </c>
      <c r="K94" s="152">
        <v>45124</v>
      </c>
      <c r="L94" s="151">
        <v>463275</v>
      </c>
      <c r="M94" s="151">
        <f>L94*3.647/1000</f>
        <v>1689.5639249999999</v>
      </c>
      <c r="N94" s="151">
        <f>O94/3.647</f>
        <v>361.20400000000001</v>
      </c>
      <c r="O94" s="151">
        <v>1317.310988</v>
      </c>
      <c r="P94" s="153">
        <f t="shared" si="39"/>
        <v>0.77967513895634344</v>
      </c>
      <c r="Q94" s="154">
        <v>46220</v>
      </c>
    </row>
    <row r="95" spans="1:17" s="149" customFormat="1" ht="14.25">
      <c r="A95" s="145" t="s">
        <v>1213</v>
      </c>
      <c r="B95" s="145" t="s">
        <v>1238</v>
      </c>
      <c r="C95" s="150" t="s">
        <v>1068</v>
      </c>
      <c r="D95" s="145" t="s">
        <v>5007</v>
      </c>
      <c r="E95" s="145" t="s">
        <v>5008</v>
      </c>
      <c r="F95" s="145" t="s">
        <v>309</v>
      </c>
      <c r="G95" s="145" t="s">
        <v>5009</v>
      </c>
      <c r="H95" s="149">
        <v>74255</v>
      </c>
      <c r="I95" s="145" t="s">
        <v>314</v>
      </c>
      <c r="J95" s="145" t="s">
        <v>1231</v>
      </c>
      <c r="K95" s="152">
        <v>45208</v>
      </c>
      <c r="L95" s="151">
        <v>610725</v>
      </c>
      <c r="M95" s="151">
        <f>L95*4.5743/1000</f>
        <v>2793.6393675000004</v>
      </c>
      <c r="N95" s="151">
        <f>O95/4.5743</f>
        <v>273.16000000000003</v>
      </c>
      <c r="O95" s="151">
        <v>1249.5157880000002</v>
      </c>
      <c r="P95" s="153">
        <f t="shared" si="39"/>
        <v>0.4472716852920709</v>
      </c>
      <c r="Q95" s="154">
        <v>46235</v>
      </c>
    </row>
    <row r="96" spans="1:17" s="149" customFormat="1" ht="14.25">
      <c r="A96" s="145" t="s">
        <v>1213</v>
      </c>
      <c r="B96" s="145" t="s">
        <v>1238</v>
      </c>
      <c r="C96" s="150" t="s">
        <v>1068</v>
      </c>
      <c r="D96" s="145" t="s">
        <v>5149</v>
      </c>
      <c r="E96" s="145" t="s">
        <v>5150</v>
      </c>
      <c r="F96" s="145" t="s">
        <v>310</v>
      </c>
      <c r="G96" s="145" t="s">
        <v>5151</v>
      </c>
      <c r="H96" s="149">
        <v>74256</v>
      </c>
      <c r="I96" s="145" t="s">
        <v>314</v>
      </c>
      <c r="J96" s="145" t="s">
        <v>1216</v>
      </c>
      <c r="K96" s="152">
        <v>45166</v>
      </c>
      <c r="L96" s="151">
        <v>1059176</v>
      </c>
      <c r="M96" s="151">
        <f>L96*3.7964/1000</f>
        <v>4021.0557664000003</v>
      </c>
      <c r="N96" s="151"/>
      <c r="O96" s="151"/>
      <c r="Q96" s="154"/>
    </row>
    <row r="97" spans="1:17" s="149" customFormat="1" ht="14.25">
      <c r="A97" s="145" t="s">
        <v>1213</v>
      </c>
      <c r="B97" s="145" t="s">
        <v>1238</v>
      </c>
      <c r="C97" s="150" t="s">
        <v>1068</v>
      </c>
      <c r="D97" s="145" t="s">
        <v>5011</v>
      </c>
      <c r="E97" s="145" t="s">
        <v>5012</v>
      </c>
      <c r="F97" s="145" t="s">
        <v>311</v>
      </c>
      <c r="G97" s="145" t="s">
        <v>5014</v>
      </c>
      <c r="H97" s="149">
        <v>74266</v>
      </c>
      <c r="I97" s="145" t="s">
        <v>314</v>
      </c>
      <c r="J97" s="145" t="s">
        <v>1215</v>
      </c>
      <c r="K97" s="152">
        <v>45400</v>
      </c>
      <c r="L97" s="151">
        <v>127353.00000000001</v>
      </c>
      <c r="M97" s="151">
        <f>L97*3.647/1000</f>
        <v>464.456391</v>
      </c>
      <c r="N97" s="151">
        <f>O97/3.647</f>
        <v>157.62099999999998</v>
      </c>
      <c r="O97" s="151">
        <v>574.84378699999991</v>
      </c>
      <c r="P97" s="153">
        <f t="shared" ref="P97:P101" si="40">O97/M97</f>
        <v>1.2376700980738575</v>
      </c>
      <c r="Q97" s="154">
        <v>46495</v>
      </c>
    </row>
    <row r="98" spans="1:17" s="149" customFormat="1" ht="14.25">
      <c r="A98" s="145" t="s">
        <v>1213</v>
      </c>
      <c r="B98" s="145" t="s">
        <v>1238</v>
      </c>
      <c r="C98" s="150" t="s">
        <v>1068</v>
      </c>
      <c r="D98" s="145" t="s">
        <v>5162</v>
      </c>
      <c r="E98" s="145" t="s">
        <v>5163</v>
      </c>
      <c r="F98" s="145" t="s">
        <v>311</v>
      </c>
      <c r="G98" s="145" t="s">
        <v>5164</v>
      </c>
      <c r="H98" s="149">
        <v>74270</v>
      </c>
      <c r="I98" s="145" t="s">
        <v>314</v>
      </c>
      <c r="J98" s="145" t="s">
        <v>1216</v>
      </c>
      <c r="K98" s="152">
        <v>45484</v>
      </c>
      <c r="L98" s="151">
        <v>400549</v>
      </c>
      <c r="M98" s="151">
        <f>L98*3.7964/1000</f>
        <v>1520.6442236</v>
      </c>
      <c r="N98" s="151">
        <f>O98/3.7964</f>
        <v>223.38600000000002</v>
      </c>
      <c r="O98" s="151">
        <v>848.06261040000015</v>
      </c>
      <c r="P98" s="153">
        <f t="shared" si="40"/>
        <v>0.55769955735752685</v>
      </c>
      <c r="Q98" s="154">
        <v>47118</v>
      </c>
    </row>
    <row r="99" spans="1:17" s="149" customFormat="1" ht="14.25">
      <c r="A99" s="145" t="s">
        <v>1213</v>
      </c>
      <c r="B99" s="145" t="s">
        <v>1238</v>
      </c>
      <c r="C99" s="150" t="s">
        <v>1068</v>
      </c>
      <c r="D99" s="145" t="s">
        <v>5015</v>
      </c>
      <c r="E99" s="145" t="s">
        <v>5016</v>
      </c>
      <c r="F99" s="145" t="s">
        <v>311</v>
      </c>
      <c r="G99" s="145" t="s">
        <v>5015</v>
      </c>
      <c r="H99" s="149">
        <v>74271</v>
      </c>
      <c r="I99" s="145" t="s">
        <v>314</v>
      </c>
      <c r="J99" s="145" t="s">
        <v>1231</v>
      </c>
      <c r="K99" s="152">
        <v>45495</v>
      </c>
      <c r="L99" s="151">
        <v>2710000</v>
      </c>
      <c r="M99" s="151">
        <f>L99*4.5743/1000</f>
        <v>12396.352999999999</v>
      </c>
      <c r="N99" s="151">
        <f>O99/4.5743</f>
        <v>440</v>
      </c>
      <c r="O99" s="151">
        <v>2012.692</v>
      </c>
      <c r="P99" s="153">
        <f t="shared" si="40"/>
        <v>0.16236162361623618</v>
      </c>
      <c r="Q99" s="154">
        <v>46295</v>
      </c>
    </row>
    <row r="100" spans="1:17" s="149" customFormat="1" ht="14.25">
      <c r="A100" s="145" t="s">
        <v>1213</v>
      </c>
      <c r="B100" s="145" t="s">
        <v>1238</v>
      </c>
      <c r="C100" s="150" t="s">
        <v>1068</v>
      </c>
      <c r="D100" s="145" t="s">
        <v>5011</v>
      </c>
      <c r="E100" s="145" t="s">
        <v>5012</v>
      </c>
      <c r="F100" s="145" t="s">
        <v>311</v>
      </c>
      <c r="G100" s="145" t="s">
        <v>5013</v>
      </c>
      <c r="H100" s="149">
        <v>74272</v>
      </c>
      <c r="I100" s="145" t="s">
        <v>314</v>
      </c>
      <c r="J100" s="145" t="s">
        <v>1215</v>
      </c>
      <c r="K100" s="152">
        <v>45505</v>
      </c>
      <c r="L100" s="151">
        <v>141088</v>
      </c>
      <c r="M100" s="151">
        <f t="shared" ref="M100:M101" si="41">L100*3.647/1000</f>
        <v>514.54793599999994</v>
      </c>
      <c r="N100" s="151">
        <f t="shared" ref="N100:N101" si="42">O100/3.647</f>
        <v>167.167</v>
      </c>
      <c r="O100" s="151">
        <v>609.65804900000001</v>
      </c>
      <c r="P100" s="153">
        <f t="shared" si="40"/>
        <v>1.1848420843728737</v>
      </c>
      <c r="Q100" s="154">
        <v>46295</v>
      </c>
    </row>
    <row r="101" spans="1:17" s="149" customFormat="1" ht="14.25">
      <c r="A101" s="145" t="s">
        <v>1213</v>
      </c>
      <c r="B101" s="145" t="s">
        <v>1241</v>
      </c>
      <c r="C101" s="150" t="s">
        <v>1068</v>
      </c>
      <c r="E101" s="145" t="s">
        <v>5159</v>
      </c>
      <c r="F101" s="145" t="s">
        <v>311</v>
      </c>
      <c r="G101" s="145" t="s">
        <v>5160</v>
      </c>
      <c r="H101" s="149">
        <v>74193</v>
      </c>
      <c r="I101" s="145" t="s">
        <v>314</v>
      </c>
      <c r="J101" s="145" t="s">
        <v>1215</v>
      </c>
      <c r="K101" s="152">
        <v>43790</v>
      </c>
      <c r="L101" s="151">
        <v>285900</v>
      </c>
      <c r="M101" s="151">
        <f t="shared" si="41"/>
        <v>1042.6772999999998</v>
      </c>
      <c r="N101" s="151">
        <f t="shared" si="42"/>
        <v>122.58999999999999</v>
      </c>
      <c r="O101" s="151">
        <v>447.08572999999996</v>
      </c>
      <c r="P101" s="153">
        <f t="shared" si="40"/>
        <v>0.4287862889122071</v>
      </c>
      <c r="Q101" s="154">
        <v>46347</v>
      </c>
    </row>
    <row r="102" spans="1:17" s="149" customFormat="1" ht="14.25">
      <c r="A102" s="145" t="s">
        <v>1213</v>
      </c>
      <c r="B102" s="145" t="s">
        <v>1241</v>
      </c>
      <c r="C102" s="150" t="s">
        <v>1068</v>
      </c>
      <c r="D102" s="145" t="s">
        <v>5070</v>
      </c>
      <c r="E102" s="145" t="s">
        <v>5071</v>
      </c>
      <c r="F102" s="145" t="s">
        <v>309</v>
      </c>
      <c r="G102" s="145" t="s">
        <v>5072</v>
      </c>
      <c r="H102" s="149">
        <v>74196</v>
      </c>
      <c r="I102" s="145" t="s">
        <v>314</v>
      </c>
      <c r="J102" s="145" t="s">
        <v>1212</v>
      </c>
      <c r="K102" s="152">
        <v>43831</v>
      </c>
      <c r="L102" s="151">
        <v>2516945</v>
      </c>
      <c r="M102" s="151">
        <f>L102/1000</f>
        <v>2516.9450000000002</v>
      </c>
      <c r="N102" s="151"/>
      <c r="O102" s="151"/>
      <c r="Q102" s="154"/>
    </row>
    <row r="103" spans="1:17" s="149" customFormat="1" ht="14.25">
      <c r="A103" s="145" t="s">
        <v>1213</v>
      </c>
      <c r="B103" s="145" t="s">
        <v>1241</v>
      </c>
      <c r="C103" s="150" t="s">
        <v>1068</v>
      </c>
      <c r="E103" s="145" t="s">
        <v>5052</v>
      </c>
      <c r="F103" s="145" t="s">
        <v>311</v>
      </c>
      <c r="G103" s="145" t="s">
        <v>5053</v>
      </c>
      <c r="H103" s="149">
        <v>74197</v>
      </c>
      <c r="I103" s="145" t="s">
        <v>314</v>
      </c>
      <c r="J103" s="145" t="s">
        <v>1215</v>
      </c>
      <c r="K103" s="152">
        <v>43857</v>
      </c>
      <c r="L103" s="151">
        <v>283442</v>
      </c>
      <c r="M103" s="151">
        <f>L103*3.647/1000</f>
        <v>1033.712974</v>
      </c>
      <c r="N103" s="151"/>
      <c r="O103" s="151"/>
      <c r="Q103" s="154"/>
    </row>
    <row r="104" spans="1:17" s="149" customFormat="1" ht="14.25">
      <c r="A104" s="145" t="s">
        <v>1213</v>
      </c>
      <c r="B104" s="145" t="s">
        <v>1241</v>
      </c>
      <c r="C104" s="150" t="s">
        <v>1068</v>
      </c>
      <c r="D104" s="145" t="s">
        <v>5017</v>
      </c>
      <c r="E104" s="145" t="s">
        <v>5018</v>
      </c>
      <c r="F104" s="145" t="s">
        <v>310</v>
      </c>
      <c r="G104" s="145" t="s">
        <v>5077</v>
      </c>
      <c r="H104" s="149">
        <v>74204</v>
      </c>
      <c r="I104" s="145" t="s">
        <v>314</v>
      </c>
      <c r="J104" s="145" t="s">
        <v>1212</v>
      </c>
      <c r="K104" s="152">
        <v>44084</v>
      </c>
      <c r="L104" s="151">
        <v>1453959</v>
      </c>
      <c r="M104" s="151">
        <f>L104/1000</f>
        <v>1453.9590000000001</v>
      </c>
      <c r="N104" s="151">
        <f>O104</f>
        <v>199.18299999999999</v>
      </c>
      <c r="O104" s="151">
        <v>199.18299999999999</v>
      </c>
      <c r="P104" s="153">
        <f>O104/M104</f>
        <v>0.13699354658556395</v>
      </c>
      <c r="Q104" s="154">
        <v>46462</v>
      </c>
    </row>
    <row r="105" spans="1:17" s="149" customFormat="1" ht="14.25">
      <c r="A105" s="145" t="s">
        <v>1213</v>
      </c>
      <c r="B105" s="145" t="s">
        <v>1241</v>
      </c>
      <c r="C105" s="150" t="s">
        <v>1068</v>
      </c>
      <c r="D105" s="145" t="s">
        <v>5137</v>
      </c>
      <c r="E105" s="145" t="s">
        <v>5138</v>
      </c>
      <c r="F105" s="145" t="s">
        <v>310</v>
      </c>
      <c r="G105" s="145" t="s">
        <v>5139</v>
      </c>
      <c r="H105" s="149">
        <v>74205</v>
      </c>
      <c r="I105" s="145" t="s">
        <v>314</v>
      </c>
      <c r="J105" s="145" t="s">
        <v>1216</v>
      </c>
      <c r="K105" s="152">
        <v>44159</v>
      </c>
      <c r="L105" s="151">
        <v>269402.07565061637</v>
      </c>
      <c r="M105" s="151">
        <f>L105*3.7964/1000</f>
        <v>1022.7580400000001</v>
      </c>
      <c r="N105" s="151"/>
      <c r="O105" s="151"/>
      <c r="Q105" s="154"/>
    </row>
    <row r="106" spans="1:17" s="149" customFormat="1" ht="14.25">
      <c r="A106" s="145" t="s">
        <v>1213</v>
      </c>
      <c r="B106" s="145" t="s">
        <v>1241</v>
      </c>
      <c r="C106" s="150" t="s">
        <v>1068</v>
      </c>
      <c r="E106" s="145" t="s">
        <v>5143</v>
      </c>
      <c r="F106" s="145" t="s">
        <v>311</v>
      </c>
      <c r="G106" s="145" t="s">
        <v>5144</v>
      </c>
      <c r="H106" s="149">
        <v>74207</v>
      </c>
      <c r="I106" s="145" t="s">
        <v>314</v>
      </c>
      <c r="J106" s="145" t="s">
        <v>1215</v>
      </c>
      <c r="K106" s="152">
        <v>44166</v>
      </c>
      <c r="L106" s="151">
        <v>592164.29</v>
      </c>
      <c r="M106" s="151">
        <f t="shared" ref="M106:M107" si="43">L106*3.647/1000</f>
        <v>2159.6231656300001</v>
      </c>
      <c r="N106" s="151">
        <f>O106/3.647</f>
        <v>246.94883000000007</v>
      </c>
      <c r="O106" s="151">
        <v>900.62238301000025</v>
      </c>
      <c r="P106" s="153">
        <f>O106/M106</f>
        <v>0.41702756172615552</v>
      </c>
      <c r="Q106" s="154">
        <v>45748</v>
      </c>
    </row>
    <row r="107" spans="1:17" s="149" customFormat="1" ht="14.25">
      <c r="A107" s="145" t="s">
        <v>1213</v>
      </c>
      <c r="B107" s="145" t="s">
        <v>1241</v>
      </c>
      <c r="C107" s="150" t="s">
        <v>1068</v>
      </c>
      <c r="E107" s="145" t="s">
        <v>5041</v>
      </c>
      <c r="F107" s="145" t="s">
        <v>311</v>
      </c>
      <c r="G107" s="145" t="s">
        <v>5154</v>
      </c>
      <c r="H107" s="149">
        <v>74215</v>
      </c>
      <c r="I107" s="145" t="s">
        <v>314</v>
      </c>
      <c r="J107" s="145" t="s">
        <v>1215</v>
      </c>
      <c r="K107" s="152">
        <v>44308</v>
      </c>
      <c r="L107" s="151">
        <v>280000</v>
      </c>
      <c r="M107" s="151">
        <f t="shared" si="43"/>
        <v>1021.16</v>
      </c>
      <c r="N107" s="151"/>
      <c r="O107" s="151"/>
      <c r="Q107" s="154"/>
    </row>
    <row r="108" spans="1:17" s="149" customFormat="1" ht="14.25">
      <c r="A108" s="145" t="s">
        <v>1213</v>
      </c>
      <c r="B108" s="145" t="s">
        <v>1241</v>
      </c>
      <c r="C108" s="150" t="s">
        <v>1068</v>
      </c>
      <c r="D108" s="145" t="s">
        <v>5078</v>
      </c>
      <c r="E108" s="145" t="s">
        <v>5079</v>
      </c>
      <c r="F108" s="145" t="s">
        <v>309</v>
      </c>
      <c r="G108" s="145" t="s">
        <v>5080</v>
      </c>
      <c r="H108" s="149">
        <v>74217</v>
      </c>
      <c r="I108" s="145" t="s">
        <v>314</v>
      </c>
      <c r="J108" s="145" t="s">
        <v>1212</v>
      </c>
      <c r="K108" s="152">
        <v>44370</v>
      </c>
      <c r="L108" s="151">
        <v>2847783</v>
      </c>
      <c r="M108" s="151">
        <f t="shared" ref="M108:M112" si="44">L108/1000</f>
        <v>2847.7829999999999</v>
      </c>
      <c r="N108" s="151">
        <f t="shared" ref="N108:N109" si="45">O108</f>
        <v>842.53399999999999</v>
      </c>
      <c r="O108" s="151">
        <v>842.53399999999999</v>
      </c>
      <c r="P108" s="153">
        <f t="shared" ref="P108:P109" si="46">O108/M108</f>
        <v>0.29585610982297456</v>
      </c>
      <c r="Q108" s="154">
        <v>46196</v>
      </c>
    </row>
    <row r="109" spans="1:17" s="149" customFormat="1" ht="14.25">
      <c r="A109" s="145" t="s">
        <v>1213</v>
      </c>
      <c r="B109" s="145" t="s">
        <v>1241</v>
      </c>
      <c r="C109" s="150" t="s">
        <v>1068</v>
      </c>
      <c r="D109" s="145" t="s">
        <v>5081</v>
      </c>
      <c r="E109" s="145" t="s">
        <v>5082</v>
      </c>
      <c r="F109" s="145" t="s">
        <v>309</v>
      </c>
      <c r="G109" s="145" t="s">
        <v>5083</v>
      </c>
      <c r="H109" s="149">
        <v>74231</v>
      </c>
      <c r="I109" s="145" t="s">
        <v>314</v>
      </c>
      <c r="J109" s="145" t="s">
        <v>1212</v>
      </c>
      <c r="K109" s="152">
        <v>44591</v>
      </c>
      <c r="L109" s="151">
        <v>2896146</v>
      </c>
      <c r="M109" s="151">
        <f t="shared" si="44"/>
        <v>2896.1460000000002</v>
      </c>
      <c r="N109" s="151">
        <f t="shared" si="45"/>
        <v>1336.0072299999997</v>
      </c>
      <c r="O109" s="151">
        <v>1336.0072299999997</v>
      </c>
      <c r="P109" s="153">
        <f t="shared" si="46"/>
        <v>0.46130520698887406</v>
      </c>
      <c r="Q109" s="154">
        <v>46204</v>
      </c>
    </row>
    <row r="110" spans="1:17" s="149" customFormat="1" ht="14.25">
      <c r="A110" s="145" t="s">
        <v>1213</v>
      </c>
      <c r="B110" s="145" t="s">
        <v>1241</v>
      </c>
      <c r="C110" s="150" t="s">
        <v>1068</v>
      </c>
      <c r="D110" s="145" t="s">
        <v>5104</v>
      </c>
      <c r="E110" s="145" t="s">
        <v>5105</v>
      </c>
      <c r="F110" s="145" t="s">
        <v>309</v>
      </c>
      <c r="G110" s="145" t="s">
        <v>5106</v>
      </c>
      <c r="H110" s="149">
        <v>74233</v>
      </c>
      <c r="I110" s="145" t="s">
        <v>314</v>
      </c>
      <c r="J110" s="145" t="s">
        <v>1212</v>
      </c>
      <c r="K110" s="152">
        <v>44622</v>
      </c>
      <c r="L110" s="151">
        <v>1827472</v>
      </c>
      <c r="M110" s="151">
        <f t="shared" si="44"/>
        <v>1827.472</v>
      </c>
      <c r="N110" s="151"/>
      <c r="O110" s="151"/>
      <c r="Q110" s="154"/>
    </row>
    <row r="111" spans="1:17" s="149" customFormat="1" ht="14.25">
      <c r="A111" s="145" t="s">
        <v>1213</v>
      </c>
      <c r="B111" s="145" t="s">
        <v>1241</v>
      </c>
      <c r="C111" s="150" t="s">
        <v>1068</v>
      </c>
      <c r="D111" s="145" t="s">
        <v>5108</v>
      </c>
      <c r="E111" s="145" t="s">
        <v>5109</v>
      </c>
      <c r="F111" s="145" t="s">
        <v>309</v>
      </c>
      <c r="G111" s="145" t="s">
        <v>5110</v>
      </c>
      <c r="H111" s="149">
        <v>74239</v>
      </c>
      <c r="I111" s="145" t="s">
        <v>314</v>
      </c>
      <c r="J111" s="145" t="s">
        <v>1212</v>
      </c>
      <c r="K111" s="152">
        <v>44741</v>
      </c>
      <c r="L111" s="151">
        <v>2850000</v>
      </c>
      <c r="M111" s="151">
        <f t="shared" si="44"/>
        <v>2850</v>
      </c>
      <c r="N111" s="151">
        <f t="shared" ref="N111:N112" si="47">O111</f>
        <v>709.702</v>
      </c>
      <c r="O111" s="151">
        <v>709.702</v>
      </c>
      <c r="P111" s="153">
        <f t="shared" ref="P111:P112" si="48">O111/M111</f>
        <v>0.2490182456140351</v>
      </c>
      <c r="Q111" s="154">
        <v>46202</v>
      </c>
    </row>
    <row r="112" spans="1:17" s="149" customFormat="1" ht="14.25">
      <c r="A112" s="145" t="s">
        <v>1213</v>
      </c>
      <c r="B112" s="145" t="s">
        <v>1241</v>
      </c>
      <c r="C112" s="150" t="s">
        <v>1068</v>
      </c>
      <c r="D112" s="145" t="s">
        <v>5090</v>
      </c>
      <c r="E112" s="145" t="s">
        <v>5091</v>
      </c>
      <c r="F112" s="145" t="s">
        <v>309</v>
      </c>
      <c r="G112" s="145" t="s">
        <v>5092</v>
      </c>
      <c r="H112" s="149">
        <v>74241</v>
      </c>
      <c r="I112" s="145" t="s">
        <v>314</v>
      </c>
      <c r="J112" s="145" t="s">
        <v>1212</v>
      </c>
      <c r="K112" s="152">
        <v>44752</v>
      </c>
      <c r="L112" s="151">
        <v>3570000</v>
      </c>
      <c r="M112" s="151">
        <f t="shared" si="44"/>
        <v>3570</v>
      </c>
      <c r="N112" s="151">
        <f t="shared" si="47"/>
        <v>519.024</v>
      </c>
      <c r="O112" s="151">
        <v>519.024</v>
      </c>
      <c r="P112" s="153">
        <f t="shared" si="48"/>
        <v>0.14538487394957983</v>
      </c>
      <c r="Q112" s="154">
        <v>46213</v>
      </c>
    </row>
    <row r="113" spans="1:17" s="149" customFormat="1" ht="14.25">
      <c r="A113" s="145" t="s">
        <v>1213</v>
      </c>
      <c r="B113" s="145" t="s">
        <v>1241</v>
      </c>
      <c r="C113" s="150" t="s">
        <v>1068</v>
      </c>
      <c r="E113" s="145" t="s">
        <v>3867</v>
      </c>
      <c r="F113" s="145" t="s">
        <v>311</v>
      </c>
      <c r="G113" s="145" t="s">
        <v>3866</v>
      </c>
      <c r="H113" s="149">
        <v>74242</v>
      </c>
      <c r="I113" s="145" t="s">
        <v>314</v>
      </c>
      <c r="J113" s="145" t="s">
        <v>1216</v>
      </c>
      <c r="K113" s="152">
        <v>44812</v>
      </c>
      <c r="L113" s="151">
        <v>390515</v>
      </c>
      <c r="M113" s="151">
        <f>L113*3.7964/1000</f>
        <v>1482.5511460000002</v>
      </c>
      <c r="N113" s="151"/>
      <c r="O113" s="151"/>
      <c r="Q113" s="154"/>
    </row>
    <row r="114" spans="1:17" s="149" customFormat="1" ht="14.25">
      <c r="A114" s="145" t="s">
        <v>1213</v>
      </c>
      <c r="B114" s="145" t="s">
        <v>1241</v>
      </c>
      <c r="C114" s="150" t="s">
        <v>1068</v>
      </c>
      <c r="E114" s="145" t="s">
        <v>5157</v>
      </c>
      <c r="F114" s="145" t="s">
        <v>311</v>
      </c>
      <c r="G114" s="145" t="s">
        <v>5158</v>
      </c>
      <c r="H114" s="149">
        <v>74247</v>
      </c>
      <c r="I114" s="145" t="s">
        <v>314</v>
      </c>
      <c r="J114" s="145" t="s">
        <v>1231</v>
      </c>
      <c r="K114" s="152">
        <v>44938</v>
      </c>
      <c r="L114" s="151">
        <v>523086</v>
      </c>
      <c r="M114" s="151">
        <f>L114*4.5743/1000</f>
        <v>2392.7522897999997</v>
      </c>
      <c r="N114" s="151">
        <f>O114/4.5743</f>
        <v>412.71500000000003</v>
      </c>
      <c r="O114" s="151">
        <v>1887.8822245000001</v>
      </c>
      <c r="P114" s="153">
        <f t="shared" ref="P114:P115" si="49">O114/M114</f>
        <v>0.78900027911280379</v>
      </c>
      <c r="Q114" s="154">
        <v>46022</v>
      </c>
    </row>
    <row r="115" spans="1:17" s="149" customFormat="1" ht="14.25">
      <c r="A115" s="145" t="s">
        <v>1213</v>
      </c>
      <c r="B115" s="145" t="s">
        <v>1241</v>
      </c>
      <c r="C115" s="150" t="s">
        <v>1068</v>
      </c>
      <c r="D115" s="145" t="s">
        <v>4958</v>
      </c>
      <c r="E115" s="145" t="s">
        <v>4959</v>
      </c>
      <c r="F115" s="145" t="s">
        <v>309</v>
      </c>
      <c r="G115" s="145" t="s">
        <v>5129</v>
      </c>
      <c r="H115" s="149">
        <v>74252</v>
      </c>
      <c r="I115" s="145" t="s">
        <v>314</v>
      </c>
      <c r="J115" s="145" t="s">
        <v>1212</v>
      </c>
      <c r="K115" s="152">
        <v>45036</v>
      </c>
      <c r="L115" s="151">
        <v>1918011</v>
      </c>
      <c r="M115" s="151">
        <f t="shared" ref="M115:M116" si="50">L115/1000</f>
        <v>1918.011</v>
      </c>
      <c r="N115" s="151">
        <f>O115</f>
        <v>1342.607</v>
      </c>
      <c r="O115" s="151">
        <v>1342.607</v>
      </c>
      <c r="P115" s="153">
        <f t="shared" si="49"/>
        <v>0.69999963503858942</v>
      </c>
      <c r="Q115" s="154">
        <v>48689</v>
      </c>
    </row>
    <row r="116" spans="1:17" s="149" customFormat="1" ht="14.25">
      <c r="A116" s="145" t="s">
        <v>1213</v>
      </c>
      <c r="B116" s="145" t="s">
        <v>1242</v>
      </c>
      <c r="C116" s="150" t="s">
        <v>1068</v>
      </c>
      <c r="D116" s="145" t="s">
        <v>5066</v>
      </c>
      <c r="E116" s="145" t="s">
        <v>5067</v>
      </c>
      <c r="F116" s="145" t="s">
        <v>309</v>
      </c>
      <c r="G116" s="145" t="s">
        <v>5068</v>
      </c>
      <c r="H116" s="149" t="s">
        <v>5069</v>
      </c>
      <c r="I116" s="145" t="s">
        <v>321</v>
      </c>
      <c r="J116" s="145" t="s">
        <v>1212</v>
      </c>
      <c r="K116" s="152">
        <v>45565</v>
      </c>
      <c r="L116" s="151">
        <v>857988</v>
      </c>
      <c r="M116" s="151">
        <f t="shared" si="50"/>
        <v>857.98800000000006</v>
      </c>
      <c r="N116" s="151"/>
      <c r="O116" s="151"/>
      <c r="Q116" s="154"/>
    </row>
    <row r="117" spans="1:17" s="149" customFormat="1" ht="14.25">
      <c r="A117" s="145" t="s">
        <v>1213</v>
      </c>
      <c r="B117" s="145" t="s">
        <v>1242</v>
      </c>
      <c r="C117" s="150" t="s">
        <v>1068</v>
      </c>
      <c r="D117" s="145" t="s">
        <v>5037</v>
      </c>
      <c r="E117" s="145" t="s">
        <v>5038</v>
      </c>
      <c r="F117" s="145" t="s">
        <v>309</v>
      </c>
      <c r="G117" s="145" t="s">
        <v>5039</v>
      </c>
      <c r="H117" s="149">
        <v>74173</v>
      </c>
      <c r="I117" s="145" t="s">
        <v>314</v>
      </c>
      <c r="J117" s="145" t="s">
        <v>1215</v>
      </c>
      <c r="K117" s="152">
        <v>43157</v>
      </c>
      <c r="L117" s="151">
        <v>59517</v>
      </c>
      <c r="M117" s="151">
        <f>L117*3.647/1000</f>
        <v>217.05849899999998</v>
      </c>
      <c r="N117" s="151">
        <f>O117/3.647</f>
        <v>1.3369999999999973</v>
      </c>
      <c r="O117" s="151">
        <v>4.8760389999999898</v>
      </c>
      <c r="P117" s="153">
        <f>O117/M117</f>
        <v>2.2464169901036633E-2</v>
      </c>
      <c r="Q117" s="154">
        <v>45347</v>
      </c>
    </row>
    <row r="118" spans="1:17" s="149" customFormat="1" ht="14.25">
      <c r="A118" s="145" t="s">
        <v>1213</v>
      </c>
      <c r="B118" s="145" t="s">
        <v>1242</v>
      </c>
      <c r="C118" s="150" t="s">
        <v>1068</v>
      </c>
      <c r="D118" s="145" t="s">
        <v>5033</v>
      </c>
      <c r="E118" s="145" t="s">
        <v>5034</v>
      </c>
      <c r="F118" s="145" t="s">
        <v>309</v>
      </c>
      <c r="G118" s="145" t="s">
        <v>5035</v>
      </c>
      <c r="H118" s="149">
        <v>74177</v>
      </c>
      <c r="I118" s="145" t="s">
        <v>314</v>
      </c>
      <c r="J118" s="145" t="s">
        <v>1212</v>
      </c>
      <c r="K118" s="152">
        <v>43312</v>
      </c>
      <c r="L118" s="151">
        <v>240000</v>
      </c>
      <c r="M118" s="151">
        <f>L118/1000</f>
        <v>240</v>
      </c>
      <c r="N118" s="151"/>
      <c r="O118" s="151"/>
      <c r="Q118" s="154"/>
    </row>
    <row r="119" spans="1:17" s="149" customFormat="1" ht="14.25">
      <c r="A119" s="145" t="s">
        <v>1213</v>
      </c>
      <c r="B119" s="145" t="s">
        <v>1242</v>
      </c>
      <c r="C119" s="150" t="s">
        <v>1068</v>
      </c>
      <c r="E119" s="145" t="s">
        <v>5063</v>
      </c>
      <c r="F119" s="145" t="s">
        <v>311</v>
      </c>
      <c r="G119" s="145" t="s">
        <v>5064</v>
      </c>
      <c r="H119" s="149">
        <v>74188</v>
      </c>
      <c r="I119" s="145" t="s">
        <v>314</v>
      </c>
      <c r="J119" s="145" t="s">
        <v>1215</v>
      </c>
      <c r="K119" s="152">
        <v>43578</v>
      </c>
      <c r="L119" s="151">
        <v>72046</v>
      </c>
      <c r="M119" s="151">
        <f t="shared" ref="M119:M120" si="51">L119*3.647/1000</f>
        <v>262.75176199999999</v>
      </c>
      <c r="N119" s="151"/>
      <c r="O119" s="151"/>
      <c r="Q119" s="154"/>
    </row>
    <row r="120" spans="1:17" s="149" customFormat="1" ht="14.25">
      <c r="A120" s="145" t="s">
        <v>1213</v>
      </c>
      <c r="B120" s="145" t="s">
        <v>1242</v>
      </c>
      <c r="C120" s="150" t="s">
        <v>1068</v>
      </c>
      <c r="D120" s="145" t="s">
        <v>5043</v>
      </c>
      <c r="E120" s="145" t="s">
        <v>5044</v>
      </c>
      <c r="F120" s="145" t="s">
        <v>309</v>
      </c>
      <c r="G120" s="145" t="s">
        <v>5045</v>
      </c>
      <c r="H120" s="149">
        <v>74189</v>
      </c>
      <c r="I120" s="145" t="s">
        <v>314</v>
      </c>
      <c r="J120" s="145" t="s">
        <v>1215</v>
      </c>
      <c r="K120" s="152">
        <v>43586</v>
      </c>
      <c r="L120" s="151">
        <v>100000</v>
      </c>
      <c r="M120" s="151">
        <f t="shared" si="51"/>
        <v>364.7</v>
      </c>
      <c r="N120" s="151"/>
      <c r="O120" s="151"/>
      <c r="Q120" s="154"/>
    </row>
    <row r="121" spans="1:17" s="149" customFormat="1" ht="14.25">
      <c r="A121" s="145" t="s">
        <v>1213</v>
      </c>
      <c r="B121" s="145" t="s">
        <v>1242</v>
      </c>
      <c r="C121" s="150" t="s">
        <v>1068</v>
      </c>
      <c r="D121" s="145" t="s">
        <v>5070</v>
      </c>
      <c r="E121" s="145" t="s">
        <v>5071</v>
      </c>
      <c r="F121" s="145" t="s">
        <v>309</v>
      </c>
      <c r="G121" s="145" t="s">
        <v>5072</v>
      </c>
      <c r="H121" s="149">
        <v>74196</v>
      </c>
      <c r="I121" s="145" t="s">
        <v>314</v>
      </c>
      <c r="J121" s="145" t="s">
        <v>1212</v>
      </c>
      <c r="K121" s="152">
        <v>43831</v>
      </c>
      <c r="L121" s="151">
        <v>586274</v>
      </c>
      <c r="M121" s="151">
        <f t="shared" ref="M121:M122" si="52">L121/1000</f>
        <v>586.274</v>
      </c>
      <c r="N121" s="151"/>
      <c r="O121" s="151"/>
      <c r="Q121" s="154"/>
    </row>
    <row r="122" spans="1:17" s="149" customFormat="1" ht="14.25">
      <c r="A122" s="145" t="s">
        <v>1213</v>
      </c>
      <c r="B122" s="145" t="s">
        <v>1242</v>
      </c>
      <c r="C122" s="150" t="s">
        <v>1068</v>
      </c>
      <c r="D122" s="145" t="s">
        <v>5017</v>
      </c>
      <c r="E122" s="145" t="s">
        <v>5018</v>
      </c>
      <c r="F122" s="145" t="s">
        <v>310</v>
      </c>
      <c r="G122" s="145" t="s">
        <v>5077</v>
      </c>
      <c r="H122" s="149">
        <v>74204</v>
      </c>
      <c r="I122" s="145" t="s">
        <v>314</v>
      </c>
      <c r="J122" s="145" t="s">
        <v>1212</v>
      </c>
      <c r="K122" s="152">
        <v>44084</v>
      </c>
      <c r="L122" s="151">
        <v>439217</v>
      </c>
      <c r="M122" s="151">
        <f t="shared" si="52"/>
        <v>439.21699999999998</v>
      </c>
      <c r="N122" s="151">
        <f>O122</f>
        <v>60.17</v>
      </c>
      <c r="O122" s="151">
        <v>60.17</v>
      </c>
      <c r="P122" s="153">
        <f>O122/M122</f>
        <v>0.13699378667037024</v>
      </c>
      <c r="Q122" s="154">
        <v>46462</v>
      </c>
    </row>
    <row r="123" spans="1:17" s="149" customFormat="1" ht="14.25">
      <c r="A123" s="145" t="s">
        <v>1213</v>
      </c>
      <c r="B123" s="145" t="s">
        <v>1242</v>
      </c>
      <c r="C123" s="150" t="s">
        <v>1068</v>
      </c>
      <c r="D123" s="145" t="s">
        <v>5137</v>
      </c>
      <c r="E123" s="145" t="s">
        <v>5138</v>
      </c>
      <c r="F123" s="145" t="s">
        <v>310</v>
      </c>
      <c r="G123" s="145" t="s">
        <v>5139</v>
      </c>
      <c r="H123" s="149">
        <v>74205</v>
      </c>
      <c r="I123" s="145" t="s">
        <v>314</v>
      </c>
      <c r="J123" s="145" t="s">
        <v>1216</v>
      </c>
      <c r="K123" s="152">
        <v>44159</v>
      </c>
      <c r="L123" s="151">
        <v>82751.751659466856</v>
      </c>
      <c r="M123" s="151">
        <f>L123*3.7964/1000</f>
        <v>314.15875</v>
      </c>
      <c r="N123" s="151"/>
      <c r="O123" s="151"/>
      <c r="Q123" s="154"/>
    </row>
    <row r="124" spans="1:17" s="149" customFormat="1" ht="14.25">
      <c r="A124" s="145" t="s">
        <v>1213</v>
      </c>
      <c r="B124" s="145" t="s">
        <v>1242</v>
      </c>
      <c r="C124" s="150" t="s">
        <v>1068</v>
      </c>
      <c r="E124" s="145" t="s">
        <v>5143</v>
      </c>
      <c r="F124" s="145" t="s">
        <v>311</v>
      </c>
      <c r="G124" s="145" t="s">
        <v>5144</v>
      </c>
      <c r="H124" s="149">
        <v>74207</v>
      </c>
      <c r="I124" s="145" t="s">
        <v>314</v>
      </c>
      <c r="J124" s="145" t="s">
        <v>1215</v>
      </c>
      <c r="K124" s="152">
        <v>44166</v>
      </c>
      <c r="L124" s="151">
        <v>213338.65</v>
      </c>
      <c r="M124" s="151">
        <f t="shared" ref="M124:M128" si="53">L124*3.647/1000</f>
        <v>778.04605655</v>
      </c>
      <c r="N124" s="151">
        <f>O124/3.647</f>
        <v>88.970399999999998</v>
      </c>
      <c r="O124" s="151">
        <v>324.47504879999997</v>
      </c>
      <c r="P124" s="153">
        <f>O124/M124</f>
        <v>0.41703835662220601</v>
      </c>
      <c r="Q124" s="154">
        <v>45748</v>
      </c>
    </row>
    <row r="125" spans="1:17" s="149" customFormat="1" ht="14.25">
      <c r="A125" s="145" t="s">
        <v>1213</v>
      </c>
      <c r="B125" s="145" t="s">
        <v>1242</v>
      </c>
      <c r="C125" s="150" t="s">
        <v>1068</v>
      </c>
      <c r="E125" s="145" t="s">
        <v>5041</v>
      </c>
      <c r="F125" s="145" t="s">
        <v>311</v>
      </c>
      <c r="G125" s="145" t="s">
        <v>5154</v>
      </c>
      <c r="H125" s="149">
        <v>74215</v>
      </c>
      <c r="I125" s="145" t="s">
        <v>314</v>
      </c>
      <c r="J125" s="145" t="s">
        <v>1215</v>
      </c>
      <c r="K125" s="152">
        <v>44308</v>
      </c>
      <c r="L125" s="151">
        <v>180000</v>
      </c>
      <c r="M125" s="151">
        <f t="shared" si="53"/>
        <v>656.46</v>
      </c>
      <c r="N125" s="151"/>
      <c r="O125" s="151"/>
      <c r="Q125" s="154"/>
    </row>
    <row r="126" spans="1:17" s="149" customFormat="1" ht="14.25">
      <c r="A126" s="145" t="s">
        <v>1213</v>
      </c>
      <c r="B126" s="145" t="s">
        <v>1242</v>
      </c>
      <c r="C126" s="150" t="s">
        <v>1068</v>
      </c>
      <c r="E126" s="145" t="s">
        <v>5054</v>
      </c>
      <c r="F126" s="145" t="s">
        <v>311</v>
      </c>
      <c r="G126" s="145" t="s">
        <v>5155</v>
      </c>
      <c r="H126" s="149">
        <v>74216</v>
      </c>
      <c r="I126" s="145" t="s">
        <v>314</v>
      </c>
      <c r="J126" s="145" t="s">
        <v>1215</v>
      </c>
      <c r="K126" s="152">
        <v>44371</v>
      </c>
      <c r="L126" s="151">
        <v>300000</v>
      </c>
      <c r="M126" s="151">
        <f t="shared" si="53"/>
        <v>1094.0999999999999</v>
      </c>
      <c r="N126" s="151">
        <f t="shared" ref="N126:N128" si="54">O126/3.647</f>
        <v>128.614</v>
      </c>
      <c r="O126" s="151">
        <v>469.05525800000004</v>
      </c>
      <c r="P126" s="153">
        <f t="shared" ref="P126:P128" si="55">O126/M126</f>
        <v>0.42871333333333339</v>
      </c>
      <c r="Q126" s="154">
        <v>46197</v>
      </c>
    </row>
    <row r="127" spans="1:17" s="149" customFormat="1" ht="14.25">
      <c r="A127" s="145" t="s">
        <v>1213</v>
      </c>
      <c r="B127" s="145" t="s">
        <v>1242</v>
      </c>
      <c r="C127" s="150" t="s">
        <v>1068</v>
      </c>
      <c r="D127" s="145" t="s">
        <v>5100</v>
      </c>
      <c r="E127" s="145" t="s">
        <v>5101</v>
      </c>
      <c r="F127" s="145" t="s">
        <v>309</v>
      </c>
      <c r="G127" s="145" t="s">
        <v>5102</v>
      </c>
      <c r="H127" s="149">
        <v>74221</v>
      </c>
      <c r="I127" s="145" t="s">
        <v>314</v>
      </c>
      <c r="J127" s="145" t="s">
        <v>1215</v>
      </c>
      <c r="K127" s="152">
        <v>44409</v>
      </c>
      <c r="L127" s="151">
        <v>375878</v>
      </c>
      <c r="M127" s="151">
        <f t="shared" si="53"/>
        <v>1370.8270659999998</v>
      </c>
      <c r="N127" s="151">
        <f t="shared" si="54"/>
        <v>105.24699999999997</v>
      </c>
      <c r="O127" s="151">
        <v>383.83580899999987</v>
      </c>
      <c r="P127" s="153">
        <f t="shared" si="55"/>
        <v>0.2800030861077264</v>
      </c>
      <c r="Q127" s="154">
        <v>47150</v>
      </c>
    </row>
    <row r="128" spans="1:17" s="149" customFormat="1" ht="14.25">
      <c r="A128" s="145" t="s">
        <v>1213</v>
      </c>
      <c r="B128" s="145" t="s">
        <v>1242</v>
      </c>
      <c r="C128" s="150" t="s">
        <v>1068</v>
      </c>
      <c r="D128" s="145" t="s">
        <v>5097</v>
      </c>
      <c r="E128" s="145" t="s">
        <v>5098</v>
      </c>
      <c r="F128" s="145" t="s">
        <v>309</v>
      </c>
      <c r="G128" s="145" t="s">
        <v>5099</v>
      </c>
      <c r="H128" s="149">
        <v>74228</v>
      </c>
      <c r="I128" s="145" t="s">
        <v>314</v>
      </c>
      <c r="J128" s="145" t="s">
        <v>1215</v>
      </c>
      <c r="K128" s="152">
        <v>44560</v>
      </c>
      <c r="L128" s="151">
        <v>551412</v>
      </c>
      <c r="M128" s="151">
        <f t="shared" si="53"/>
        <v>2010.9995639999997</v>
      </c>
      <c r="N128" s="151">
        <f t="shared" si="54"/>
        <v>115.79699999999994</v>
      </c>
      <c r="O128" s="151">
        <v>422.31165899999974</v>
      </c>
      <c r="P128" s="153">
        <f t="shared" si="55"/>
        <v>0.21000087049248101</v>
      </c>
      <c r="Q128" s="154">
        <v>46751</v>
      </c>
    </row>
    <row r="129" spans="1:17" s="149" customFormat="1" ht="14.25">
      <c r="A129" s="145" t="s">
        <v>1213</v>
      </c>
      <c r="B129" s="145" t="s">
        <v>1242</v>
      </c>
      <c r="C129" s="150" t="s">
        <v>1068</v>
      </c>
      <c r="D129" s="145" t="s">
        <v>5104</v>
      </c>
      <c r="E129" s="145" t="s">
        <v>5105</v>
      </c>
      <c r="F129" s="145" t="s">
        <v>309</v>
      </c>
      <c r="G129" s="145" t="s">
        <v>5106</v>
      </c>
      <c r="H129" s="149">
        <v>74233</v>
      </c>
      <c r="I129" s="145" t="s">
        <v>314</v>
      </c>
      <c r="J129" s="145" t="s">
        <v>1212</v>
      </c>
      <c r="K129" s="152">
        <v>44622</v>
      </c>
      <c r="L129" s="151">
        <v>1508958</v>
      </c>
      <c r="M129" s="151">
        <f>L129/1000</f>
        <v>1508.9580000000001</v>
      </c>
      <c r="N129" s="151"/>
      <c r="O129" s="151"/>
      <c r="Q129" s="154"/>
    </row>
    <row r="130" spans="1:17" s="149" customFormat="1" ht="14.25">
      <c r="A130" s="145" t="s">
        <v>1213</v>
      </c>
      <c r="B130" s="145" t="s">
        <v>1242</v>
      </c>
      <c r="C130" s="150" t="s">
        <v>1068</v>
      </c>
      <c r="E130" s="145" t="s">
        <v>5041</v>
      </c>
      <c r="F130" s="145" t="s">
        <v>311</v>
      </c>
      <c r="G130" s="145" t="s">
        <v>5153</v>
      </c>
      <c r="H130" s="149">
        <v>74235</v>
      </c>
      <c r="I130" s="145" t="s">
        <v>314</v>
      </c>
      <c r="J130" s="145" t="s">
        <v>1215</v>
      </c>
      <c r="K130" s="152">
        <v>44712</v>
      </c>
      <c r="L130" s="151">
        <v>307207</v>
      </c>
      <c r="M130" s="151">
        <f>L130*3.647/1000</f>
        <v>1120.3839290000001</v>
      </c>
      <c r="N130" s="151">
        <f>O130/3.647</f>
        <v>17.255000000000031</v>
      </c>
      <c r="O130" s="151">
        <v>62.928985000000104</v>
      </c>
      <c r="P130" s="153">
        <f t="shared" ref="P130:P135" si="56">O130/M130</f>
        <v>5.616733993691559E-2</v>
      </c>
      <c r="Q130" s="154">
        <v>47269</v>
      </c>
    </row>
    <row r="131" spans="1:17" s="149" customFormat="1" ht="14.25">
      <c r="A131" s="145" t="s">
        <v>1213</v>
      </c>
      <c r="B131" s="145" t="s">
        <v>1242</v>
      </c>
      <c r="C131" s="150" t="s">
        <v>1068</v>
      </c>
      <c r="D131" s="145" t="s">
        <v>5145</v>
      </c>
      <c r="E131" s="145" t="s">
        <v>5146</v>
      </c>
      <c r="F131" s="145" t="s">
        <v>311</v>
      </c>
      <c r="G131" s="145" t="s">
        <v>5147</v>
      </c>
      <c r="H131" s="149">
        <v>74237</v>
      </c>
      <c r="I131" s="145" t="s">
        <v>314</v>
      </c>
      <c r="J131" s="145" t="s">
        <v>1231</v>
      </c>
      <c r="K131" s="152">
        <v>44721</v>
      </c>
      <c r="L131" s="151">
        <v>388297</v>
      </c>
      <c r="M131" s="151">
        <f>L131*4.5743/1000</f>
        <v>1776.1869670999999</v>
      </c>
      <c r="N131" s="151">
        <f>O131/4.5743</f>
        <v>0.67400000000002303</v>
      </c>
      <c r="O131" s="151">
        <v>3.0830782000001054</v>
      </c>
      <c r="P131" s="153">
        <f t="shared" si="56"/>
        <v>1.7357847214890228E-3</v>
      </c>
      <c r="Q131" s="154">
        <v>47635</v>
      </c>
    </row>
    <row r="132" spans="1:17" s="149" customFormat="1" ht="14.25">
      <c r="A132" s="145" t="s">
        <v>1213</v>
      </c>
      <c r="B132" s="145" t="s">
        <v>1242</v>
      </c>
      <c r="C132" s="150" t="s">
        <v>1068</v>
      </c>
      <c r="D132" s="145" t="s">
        <v>5087</v>
      </c>
      <c r="E132" s="145" t="s">
        <v>5088</v>
      </c>
      <c r="F132" s="145" t="s">
        <v>310</v>
      </c>
      <c r="G132" s="145" t="s">
        <v>5089</v>
      </c>
      <c r="H132" s="149">
        <v>74238</v>
      </c>
      <c r="I132" s="145" t="s">
        <v>314</v>
      </c>
      <c r="J132" s="145" t="s">
        <v>1212</v>
      </c>
      <c r="K132" s="152">
        <v>44721</v>
      </c>
      <c r="L132" s="151">
        <v>2190000</v>
      </c>
      <c r="M132" s="151">
        <f t="shared" ref="M132:M133" si="57">L132/1000</f>
        <v>2190</v>
      </c>
      <c r="N132" s="151">
        <f t="shared" ref="N132:N133" si="58">O132</f>
        <v>316.714</v>
      </c>
      <c r="O132" s="151">
        <v>316.714</v>
      </c>
      <c r="P132" s="153">
        <f t="shared" si="56"/>
        <v>0.14461826484018264</v>
      </c>
      <c r="Q132" s="154">
        <v>46182</v>
      </c>
    </row>
    <row r="133" spans="1:17" s="149" customFormat="1" ht="14.25">
      <c r="A133" s="145" t="s">
        <v>1213</v>
      </c>
      <c r="B133" s="145" t="s">
        <v>1242</v>
      </c>
      <c r="C133" s="150" t="s">
        <v>1068</v>
      </c>
      <c r="D133" s="145" t="s">
        <v>5108</v>
      </c>
      <c r="E133" s="145" t="s">
        <v>5109</v>
      </c>
      <c r="F133" s="145" t="s">
        <v>309</v>
      </c>
      <c r="G133" s="145" t="s">
        <v>5110</v>
      </c>
      <c r="H133" s="149">
        <v>74239</v>
      </c>
      <c r="I133" s="145" t="s">
        <v>314</v>
      </c>
      <c r="J133" s="145" t="s">
        <v>1212</v>
      </c>
      <c r="K133" s="152">
        <v>44741</v>
      </c>
      <c r="L133" s="151">
        <v>2030000</v>
      </c>
      <c r="M133" s="151">
        <f t="shared" si="57"/>
        <v>2030</v>
      </c>
      <c r="N133" s="151">
        <f t="shared" si="58"/>
        <v>507.61200000000002</v>
      </c>
      <c r="O133" s="151">
        <v>507.61200000000002</v>
      </c>
      <c r="P133" s="153">
        <f t="shared" si="56"/>
        <v>0.2500551724137931</v>
      </c>
      <c r="Q133" s="154">
        <v>46202</v>
      </c>
    </row>
    <row r="134" spans="1:17" s="149" customFormat="1" ht="14.25">
      <c r="A134" s="145" t="s">
        <v>1213</v>
      </c>
      <c r="B134" s="145" t="s">
        <v>1242</v>
      </c>
      <c r="C134" s="150" t="s">
        <v>1068</v>
      </c>
      <c r="E134" s="145" t="s">
        <v>5135</v>
      </c>
      <c r="F134" s="145" t="s">
        <v>309</v>
      </c>
      <c r="G134" s="145" t="s">
        <v>5136</v>
      </c>
      <c r="H134" s="149">
        <v>74240</v>
      </c>
      <c r="I134" s="145" t="s">
        <v>314</v>
      </c>
      <c r="J134" s="145" t="s">
        <v>1216</v>
      </c>
      <c r="K134" s="152">
        <v>44748</v>
      </c>
      <c r="L134" s="151">
        <v>456189</v>
      </c>
      <c r="M134" s="151">
        <f>L134*3.7964/1000</f>
        <v>1731.8759196000001</v>
      </c>
      <c r="N134" s="151">
        <f>O134/3.7964</f>
        <v>19.990999999999985</v>
      </c>
      <c r="O134" s="151">
        <v>75.893832399999951</v>
      </c>
      <c r="P134" s="153">
        <f t="shared" si="56"/>
        <v>4.3821749318813004E-2</v>
      </c>
      <c r="Q134" s="154">
        <v>45844</v>
      </c>
    </row>
    <row r="135" spans="1:17" s="149" customFormat="1" ht="14.25">
      <c r="A135" s="145" t="s">
        <v>1213</v>
      </c>
      <c r="B135" s="145" t="s">
        <v>1242</v>
      </c>
      <c r="C135" s="150" t="s">
        <v>1068</v>
      </c>
      <c r="D135" s="145" t="s">
        <v>5090</v>
      </c>
      <c r="E135" s="145" t="s">
        <v>5091</v>
      </c>
      <c r="F135" s="145" t="s">
        <v>309</v>
      </c>
      <c r="G135" s="145" t="s">
        <v>5092</v>
      </c>
      <c r="H135" s="149">
        <v>74241</v>
      </c>
      <c r="I135" s="145" t="s">
        <v>314</v>
      </c>
      <c r="J135" s="145" t="s">
        <v>1212</v>
      </c>
      <c r="K135" s="152">
        <v>44752</v>
      </c>
      <c r="L135" s="151">
        <v>2540000</v>
      </c>
      <c r="M135" s="151">
        <f>L135/1000</f>
        <v>2540</v>
      </c>
      <c r="N135" s="151">
        <f>O135</f>
        <v>369.84699999999998</v>
      </c>
      <c r="O135" s="151">
        <v>369.84699999999998</v>
      </c>
      <c r="P135" s="153">
        <f t="shared" si="56"/>
        <v>0.14560905511811023</v>
      </c>
      <c r="Q135" s="154">
        <v>46213</v>
      </c>
    </row>
    <row r="136" spans="1:17" s="149" customFormat="1" ht="14.25">
      <c r="A136" s="145" t="s">
        <v>1213</v>
      </c>
      <c r="B136" s="145" t="s">
        <v>1242</v>
      </c>
      <c r="C136" s="150" t="s">
        <v>1068</v>
      </c>
      <c r="E136" s="145" t="s">
        <v>3867</v>
      </c>
      <c r="F136" s="145" t="s">
        <v>311</v>
      </c>
      <c r="G136" s="145" t="s">
        <v>3866</v>
      </c>
      <c r="H136" s="149">
        <v>74242</v>
      </c>
      <c r="I136" s="145" t="s">
        <v>314</v>
      </c>
      <c r="J136" s="145" t="s">
        <v>1216</v>
      </c>
      <c r="K136" s="152">
        <v>44812</v>
      </c>
      <c r="L136" s="151">
        <v>257261</v>
      </c>
      <c r="M136" s="151">
        <f>L136*3.7964/1000</f>
        <v>976.66566040000009</v>
      </c>
      <c r="N136" s="151"/>
      <c r="O136" s="151"/>
      <c r="Q136" s="154"/>
    </row>
    <row r="137" spans="1:17" s="149" customFormat="1" ht="14.25">
      <c r="A137" s="145" t="s">
        <v>1213</v>
      </c>
      <c r="B137" s="145" t="s">
        <v>1242</v>
      </c>
      <c r="C137" s="150" t="s">
        <v>1068</v>
      </c>
      <c r="D137" s="145" t="s">
        <v>5122</v>
      </c>
      <c r="E137" s="145" t="s">
        <v>5123</v>
      </c>
      <c r="F137" s="145" t="s">
        <v>311</v>
      </c>
      <c r="G137" s="145" t="s">
        <v>5124</v>
      </c>
      <c r="H137" s="149">
        <v>74243</v>
      </c>
      <c r="I137" s="145" t="s">
        <v>314</v>
      </c>
      <c r="J137" s="145" t="s">
        <v>1215</v>
      </c>
      <c r="K137" s="152">
        <v>44823</v>
      </c>
      <c r="L137" s="151">
        <v>311097</v>
      </c>
      <c r="M137" s="151">
        <f>L137*3.647/1000</f>
        <v>1134.570759</v>
      </c>
      <c r="N137" s="151">
        <f>O137/3.647</f>
        <v>62.218999999999959</v>
      </c>
      <c r="O137" s="151">
        <v>226.91269299999985</v>
      </c>
      <c r="P137" s="153">
        <f t="shared" ref="P137:P138" si="59">O137/M137</f>
        <v>0.19999871422739518</v>
      </c>
      <c r="Q137" s="154">
        <v>46284</v>
      </c>
    </row>
    <row r="138" spans="1:17" s="149" customFormat="1" ht="14.25">
      <c r="A138" s="145" t="s">
        <v>1213</v>
      </c>
      <c r="B138" s="145" t="s">
        <v>1242</v>
      </c>
      <c r="C138" s="150" t="s">
        <v>1068</v>
      </c>
      <c r="E138" s="145" t="s">
        <v>5157</v>
      </c>
      <c r="F138" s="145" t="s">
        <v>311</v>
      </c>
      <c r="G138" s="145" t="s">
        <v>5158</v>
      </c>
      <c r="H138" s="149">
        <v>74247</v>
      </c>
      <c r="I138" s="145" t="s">
        <v>314</v>
      </c>
      <c r="J138" s="145" t="s">
        <v>1231</v>
      </c>
      <c r="K138" s="152">
        <v>44938</v>
      </c>
      <c r="L138" s="151">
        <v>379406</v>
      </c>
      <c r="M138" s="151">
        <f>L138*4.5743/1000</f>
        <v>1735.5168658</v>
      </c>
      <c r="N138" s="151">
        <f>O138/4.5743</f>
        <v>299.351</v>
      </c>
      <c r="O138" s="151">
        <v>1369.3212793</v>
      </c>
      <c r="P138" s="153">
        <f t="shared" si="59"/>
        <v>0.78899911967654701</v>
      </c>
      <c r="Q138" s="154">
        <v>46022</v>
      </c>
    </row>
    <row r="139" spans="1:17" s="149" customFormat="1" ht="14.25">
      <c r="A139" s="145" t="s">
        <v>1213</v>
      </c>
      <c r="B139" s="145" t="s">
        <v>1242</v>
      </c>
      <c r="C139" s="150" t="s">
        <v>1068</v>
      </c>
      <c r="E139" s="145" t="s">
        <v>5085</v>
      </c>
      <c r="F139" s="145" t="s">
        <v>309</v>
      </c>
      <c r="G139" s="145" t="s">
        <v>5086</v>
      </c>
      <c r="H139" s="149">
        <v>74249</v>
      </c>
      <c r="I139" s="145" t="s">
        <v>314</v>
      </c>
      <c r="J139" s="145" t="s">
        <v>1212</v>
      </c>
      <c r="K139" s="152">
        <v>45006</v>
      </c>
      <c r="L139" s="151">
        <v>2455607</v>
      </c>
      <c r="M139" s="151">
        <f t="shared" ref="M139:M140" si="60">L139/1000</f>
        <v>2455.607</v>
      </c>
      <c r="N139" s="151"/>
      <c r="O139" s="151"/>
      <c r="Q139" s="154"/>
    </row>
    <row r="140" spans="1:17" s="149" customFormat="1" ht="14.25">
      <c r="A140" s="145" t="s">
        <v>1213</v>
      </c>
      <c r="B140" s="145" t="s">
        <v>1242</v>
      </c>
      <c r="C140" s="150" t="s">
        <v>1068</v>
      </c>
      <c r="D140" s="145" t="s">
        <v>4958</v>
      </c>
      <c r="E140" s="145" t="s">
        <v>4959</v>
      </c>
      <c r="F140" s="145" t="s">
        <v>309</v>
      </c>
      <c r="G140" s="145" t="s">
        <v>5129</v>
      </c>
      <c r="H140" s="149">
        <v>74252</v>
      </c>
      <c r="I140" s="145" t="s">
        <v>314</v>
      </c>
      <c r="J140" s="145" t="s">
        <v>1212</v>
      </c>
      <c r="K140" s="152">
        <v>45036</v>
      </c>
      <c r="L140" s="151">
        <v>1912091</v>
      </c>
      <c r="M140" s="151">
        <f t="shared" si="60"/>
        <v>1912.0909999999999</v>
      </c>
      <c r="N140" s="151">
        <f>O140</f>
        <v>1338.4639999999999</v>
      </c>
      <c r="O140" s="151">
        <v>1338.4639999999999</v>
      </c>
      <c r="P140" s="153">
        <f t="shared" ref="P140:P142" si="61">O140/M140</f>
        <v>0.70000015689629835</v>
      </c>
      <c r="Q140" s="154">
        <v>48689</v>
      </c>
    </row>
    <row r="141" spans="1:17" s="149" customFormat="1" ht="14.25">
      <c r="A141" s="145" t="s">
        <v>1213</v>
      </c>
      <c r="B141" s="145" t="s">
        <v>1242</v>
      </c>
      <c r="C141" s="150" t="s">
        <v>1068</v>
      </c>
      <c r="E141" s="145" t="s">
        <v>4962</v>
      </c>
      <c r="F141" s="145" t="s">
        <v>309</v>
      </c>
      <c r="G141" s="145" t="s">
        <v>4963</v>
      </c>
      <c r="H141" s="149">
        <v>74254</v>
      </c>
      <c r="I141" s="145" t="s">
        <v>314</v>
      </c>
      <c r="J141" s="145" t="s">
        <v>1215</v>
      </c>
      <c r="K141" s="152">
        <v>45124</v>
      </c>
      <c r="L141" s="151">
        <v>181846</v>
      </c>
      <c r="M141" s="151">
        <f>L141*3.647/1000</f>
        <v>663.192362</v>
      </c>
      <c r="N141" s="151">
        <f>O141/3.647</f>
        <v>141.78</v>
      </c>
      <c r="O141" s="151">
        <v>517.07165999999995</v>
      </c>
      <c r="P141" s="153">
        <f t="shared" si="61"/>
        <v>0.77967071038131164</v>
      </c>
      <c r="Q141" s="154">
        <v>46220</v>
      </c>
    </row>
    <row r="142" spans="1:17" s="149" customFormat="1" ht="14.25">
      <c r="A142" s="145" t="s">
        <v>1213</v>
      </c>
      <c r="B142" s="145" t="s">
        <v>1242</v>
      </c>
      <c r="C142" s="150" t="s">
        <v>1068</v>
      </c>
      <c r="D142" s="145" t="s">
        <v>5007</v>
      </c>
      <c r="E142" s="145" t="s">
        <v>5008</v>
      </c>
      <c r="F142" s="145" t="s">
        <v>309</v>
      </c>
      <c r="G142" s="145" t="s">
        <v>5009</v>
      </c>
      <c r="H142" s="149">
        <v>74255</v>
      </c>
      <c r="I142" s="145" t="s">
        <v>314</v>
      </c>
      <c r="J142" s="145" t="s">
        <v>1231</v>
      </c>
      <c r="K142" s="152">
        <v>45208</v>
      </c>
      <c r="L142" s="151">
        <v>245727.00000000003</v>
      </c>
      <c r="M142" s="151">
        <f>L142*4.5743/1000</f>
        <v>1124.0290161</v>
      </c>
      <c r="N142" s="151">
        <f>O142/4.5743</f>
        <v>109.90700000000002</v>
      </c>
      <c r="O142" s="151">
        <v>502.74759010000014</v>
      </c>
      <c r="P142" s="153">
        <f t="shared" si="61"/>
        <v>0.44727278646628177</v>
      </c>
      <c r="Q142" s="154">
        <v>46235</v>
      </c>
    </row>
    <row r="143" spans="1:17" s="149" customFormat="1" ht="14.25">
      <c r="A143" s="145" t="s">
        <v>1213</v>
      </c>
      <c r="B143" s="145" t="s">
        <v>1242</v>
      </c>
      <c r="C143" s="150" t="s">
        <v>1068</v>
      </c>
      <c r="D143" s="145" t="s">
        <v>5149</v>
      </c>
      <c r="E143" s="145" t="s">
        <v>5150</v>
      </c>
      <c r="F143" s="145" t="s">
        <v>310</v>
      </c>
      <c r="G143" s="145" t="s">
        <v>5151</v>
      </c>
      <c r="H143" s="149">
        <v>74256</v>
      </c>
      <c r="I143" s="145" t="s">
        <v>314</v>
      </c>
      <c r="J143" s="145" t="s">
        <v>1216</v>
      </c>
      <c r="K143" s="152">
        <v>45166</v>
      </c>
      <c r="L143" s="151">
        <v>405239</v>
      </c>
      <c r="M143" s="151">
        <f>L143*3.7964/1000</f>
        <v>1538.4493396</v>
      </c>
      <c r="N143" s="151"/>
      <c r="O143" s="151"/>
      <c r="Q143" s="154"/>
    </row>
    <row r="144" spans="1:17" s="149" customFormat="1" ht="14.25">
      <c r="A144" s="145" t="s">
        <v>1213</v>
      </c>
      <c r="B144" s="145" t="s">
        <v>1242</v>
      </c>
      <c r="C144" s="150" t="s">
        <v>1068</v>
      </c>
      <c r="D144" s="145" t="s">
        <v>5011</v>
      </c>
      <c r="E144" s="145" t="s">
        <v>5012</v>
      </c>
      <c r="F144" s="145" t="s">
        <v>311</v>
      </c>
      <c r="G144" s="145" t="s">
        <v>5014</v>
      </c>
      <c r="H144" s="149">
        <v>74266</v>
      </c>
      <c r="I144" s="145" t="s">
        <v>314</v>
      </c>
      <c r="J144" s="145" t="s">
        <v>1215</v>
      </c>
      <c r="K144" s="152">
        <v>45400</v>
      </c>
      <c r="L144" s="151">
        <v>1538709</v>
      </c>
      <c r="M144" s="151">
        <f>L144*3.647/1000</f>
        <v>5611.6717229999995</v>
      </c>
      <c r="N144" s="151">
        <f>O144/3.647</f>
        <v>63.676000000000002</v>
      </c>
      <c r="O144" s="151">
        <v>232.226372</v>
      </c>
      <c r="P144" s="153">
        <f t="shared" ref="P144:P146" si="62">O144/M144</f>
        <v>4.1382743585694243E-2</v>
      </c>
      <c r="Q144" s="154">
        <v>46495</v>
      </c>
    </row>
    <row r="145" spans="1:17" s="149" customFormat="1" ht="14.25">
      <c r="A145" s="145" t="s">
        <v>1213</v>
      </c>
      <c r="B145" s="145" t="s">
        <v>1242</v>
      </c>
      <c r="C145" s="150" t="s">
        <v>1068</v>
      </c>
      <c r="D145" s="145" t="s">
        <v>5162</v>
      </c>
      <c r="E145" s="145" t="s">
        <v>5163</v>
      </c>
      <c r="F145" s="145" t="s">
        <v>311</v>
      </c>
      <c r="G145" s="145" t="s">
        <v>5164</v>
      </c>
      <c r="H145" s="149">
        <v>74270</v>
      </c>
      <c r="I145" s="145" t="s">
        <v>314</v>
      </c>
      <c r="J145" s="145" t="s">
        <v>1216</v>
      </c>
      <c r="K145" s="152">
        <v>45484</v>
      </c>
      <c r="L145" s="151">
        <v>156174</v>
      </c>
      <c r="M145" s="151">
        <f>L145*3.7964/1000</f>
        <v>592.89897359999998</v>
      </c>
      <c r="N145" s="151">
        <f>O145/3.7964</f>
        <v>87.097999999999999</v>
      </c>
      <c r="O145" s="151">
        <v>330.65884720000003</v>
      </c>
      <c r="P145" s="153">
        <f t="shared" si="62"/>
        <v>0.55769846453314897</v>
      </c>
      <c r="Q145" s="154">
        <v>47118</v>
      </c>
    </row>
    <row r="146" spans="1:17" s="149" customFormat="1" ht="14.25">
      <c r="A146" s="145" t="s">
        <v>1213</v>
      </c>
      <c r="B146" s="145" t="s">
        <v>1242</v>
      </c>
      <c r="C146" s="150" t="s">
        <v>1068</v>
      </c>
      <c r="D146" s="145" t="s">
        <v>5011</v>
      </c>
      <c r="E146" s="145" t="s">
        <v>5012</v>
      </c>
      <c r="F146" s="145" t="s">
        <v>311</v>
      </c>
      <c r="G146" s="145" t="s">
        <v>5013</v>
      </c>
      <c r="H146" s="149">
        <v>74272</v>
      </c>
      <c r="I146" s="145" t="s">
        <v>314</v>
      </c>
      <c r="J146" s="145" t="s">
        <v>1215</v>
      </c>
      <c r="K146" s="152">
        <v>45505</v>
      </c>
      <c r="L146" s="151">
        <v>1667542</v>
      </c>
      <c r="M146" s="151">
        <f>L146*3.647/1000</f>
        <v>6081.5256739999995</v>
      </c>
      <c r="N146" s="151">
        <f>O146/3.647</f>
        <v>70.543999999999997</v>
      </c>
      <c r="O146" s="151">
        <v>257.27396799999997</v>
      </c>
      <c r="P146" s="153">
        <f t="shared" si="62"/>
        <v>4.2304181843695686E-2</v>
      </c>
      <c r="Q146" s="154">
        <v>46295</v>
      </c>
    </row>
    <row r="147" spans="1:17" s="149" customFormat="1" ht="14.25">
      <c r="A147" s="145" t="s">
        <v>1213</v>
      </c>
      <c r="B147" s="145" t="s">
        <v>1243</v>
      </c>
      <c r="C147" s="150" t="s">
        <v>1068</v>
      </c>
      <c r="D147" s="145" t="s">
        <v>5066</v>
      </c>
      <c r="E147" s="145" t="s">
        <v>5067</v>
      </c>
      <c r="F147" s="145" t="s">
        <v>309</v>
      </c>
      <c r="G147" s="145" t="s">
        <v>5068</v>
      </c>
      <c r="H147" s="149" t="s">
        <v>5069</v>
      </c>
      <c r="I147" s="145" t="s">
        <v>321</v>
      </c>
      <c r="J147" s="145" t="s">
        <v>1212</v>
      </c>
      <c r="K147" s="152">
        <v>45565</v>
      </c>
      <c r="L147" s="151">
        <v>10136550</v>
      </c>
      <c r="M147" s="151">
        <f t="shared" ref="M147:M149" si="63">L147/1000</f>
        <v>10136.549999999999</v>
      </c>
      <c r="N147" s="151"/>
      <c r="O147" s="151"/>
      <c r="Q147" s="154"/>
    </row>
    <row r="148" spans="1:17" s="149" customFormat="1" ht="14.25">
      <c r="A148" s="145" t="s">
        <v>1213</v>
      </c>
      <c r="B148" s="145" t="s">
        <v>1243</v>
      </c>
      <c r="C148" s="150" t="s">
        <v>1068</v>
      </c>
      <c r="D148" s="145" t="s">
        <v>5125</v>
      </c>
      <c r="E148" s="145" t="s">
        <v>5126</v>
      </c>
      <c r="F148" s="145" t="s">
        <v>309</v>
      </c>
      <c r="G148" s="145" t="s">
        <v>5127</v>
      </c>
      <c r="H148" s="149">
        <v>74166</v>
      </c>
      <c r="I148" s="145" t="s">
        <v>314</v>
      </c>
      <c r="J148" s="145" t="s">
        <v>1212</v>
      </c>
      <c r="K148" s="152">
        <v>41334</v>
      </c>
      <c r="L148" s="151">
        <v>10000000</v>
      </c>
      <c r="M148" s="151">
        <f t="shared" si="63"/>
        <v>10000</v>
      </c>
      <c r="N148" s="151"/>
      <c r="O148" s="151"/>
      <c r="Q148" s="154"/>
    </row>
    <row r="149" spans="1:17" s="149" customFormat="1" ht="14.25">
      <c r="A149" s="145" t="s">
        <v>1213</v>
      </c>
      <c r="B149" s="145" t="s">
        <v>1243</v>
      </c>
      <c r="C149" s="150" t="s">
        <v>1068</v>
      </c>
      <c r="D149" s="145" t="s">
        <v>5118</v>
      </c>
      <c r="E149" s="145" t="s">
        <v>5119</v>
      </c>
      <c r="F149" s="145" t="s">
        <v>309</v>
      </c>
      <c r="G149" s="145" t="s">
        <v>5120</v>
      </c>
      <c r="H149" s="149">
        <v>74167</v>
      </c>
      <c r="I149" s="145" t="s">
        <v>314</v>
      </c>
      <c r="J149" s="145" t="s">
        <v>1212</v>
      </c>
      <c r="K149" s="152">
        <v>42125</v>
      </c>
      <c r="L149" s="151">
        <v>31870945</v>
      </c>
      <c r="M149" s="151">
        <f t="shared" si="63"/>
        <v>31870.945</v>
      </c>
      <c r="N149" s="151"/>
      <c r="O149" s="151"/>
      <c r="Q149" s="154"/>
    </row>
    <row r="150" spans="1:17" s="149" customFormat="1" ht="14.25">
      <c r="A150" s="145" t="s">
        <v>1213</v>
      </c>
      <c r="B150" s="145" t="s">
        <v>1243</v>
      </c>
      <c r="C150" s="150" t="s">
        <v>1068</v>
      </c>
      <c r="D150" s="145" t="s">
        <v>5073</v>
      </c>
      <c r="E150" s="145" t="s">
        <v>5074</v>
      </c>
      <c r="F150" s="145" t="s">
        <v>309</v>
      </c>
      <c r="G150" s="145" t="s">
        <v>5075</v>
      </c>
      <c r="H150" s="149">
        <v>74168</v>
      </c>
      <c r="I150" s="145" t="s">
        <v>314</v>
      </c>
      <c r="J150" s="145" t="s">
        <v>1215</v>
      </c>
      <c r="K150" s="152">
        <v>42565</v>
      </c>
      <c r="L150" s="151">
        <v>6000000</v>
      </c>
      <c r="M150" s="151">
        <f t="shared" ref="M150:M151" si="64">L150*3.647/1000</f>
        <v>21882</v>
      </c>
      <c r="N150" s="151">
        <f t="shared" ref="N150:N151" si="65">O150/3.647</f>
        <v>643.63650000000064</v>
      </c>
      <c r="O150" s="151">
        <v>2347.3423155000023</v>
      </c>
      <c r="P150" s="153">
        <f t="shared" ref="P150:P154" si="66">O150/M150</f>
        <v>0.10727275000000011</v>
      </c>
      <c r="Q150" s="154">
        <v>45959</v>
      </c>
    </row>
    <row r="151" spans="1:17" s="149" customFormat="1" ht="14.25">
      <c r="A151" s="145" t="s">
        <v>1213</v>
      </c>
      <c r="B151" s="145" t="s">
        <v>1243</v>
      </c>
      <c r="C151" s="150" t="s">
        <v>1068</v>
      </c>
      <c r="E151" s="145" t="s">
        <v>5133</v>
      </c>
      <c r="F151" s="145" t="s">
        <v>311</v>
      </c>
      <c r="G151" s="145" t="s">
        <v>5134</v>
      </c>
      <c r="H151" s="149">
        <v>74169</v>
      </c>
      <c r="I151" s="145" t="s">
        <v>314</v>
      </c>
      <c r="J151" s="145" t="s">
        <v>1215</v>
      </c>
      <c r="K151" s="152">
        <v>42583</v>
      </c>
      <c r="L151" s="151">
        <v>3500000</v>
      </c>
      <c r="M151" s="151">
        <f t="shared" si="64"/>
        <v>12764.5</v>
      </c>
      <c r="N151" s="151">
        <f t="shared" si="65"/>
        <v>76.652000000000143</v>
      </c>
      <c r="O151" s="151">
        <v>279.54984400000052</v>
      </c>
      <c r="P151" s="153">
        <f t="shared" si="66"/>
        <v>2.1900571428571471E-2</v>
      </c>
      <c r="Q151" s="154">
        <v>45503</v>
      </c>
    </row>
    <row r="152" spans="1:17" s="149" customFormat="1" ht="14.25">
      <c r="A152" s="145" t="s">
        <v>1213</v>
      </c>
      <c r="B152" s="145" t="s">
        <v>1243</v>
      </c>
      <c r="C152" s="150" t="s">
        <v>1068</v>
      </c>
      <c r="D152" s="145" t="s">
        <v>5112</v>
      </c>
      <c r="E152" s="145" t="s">
        <v>5113</v>
      </c>
      <c r="F152" s="145" t="s">
        <v>309</v>
      </c>
      <c r="G152" s="145" t="s">
        <v>5114</v>
      </c>
      <c r="H152" s="149">
        <v>74170</v>
      </c>
      <c r="I152" s="145" t="s">
        <v>314</v>
      </c>
      <c r="J152" s="145" t="s">
        <v>1212</v>
      </c>
      <c r="K152" s="152">
        <v>42583</v>
      </c>
      <c r="L152" s="151">
        <v>12500000</v>
      </c>
      <c r="M152" s="151">
        <f t="shared" ref="M152:M153" si="67">L152/1000</f>
        <v>12500</v>
      </c>
      <c r="N152" s="151">
        <f t="shared" ref="N152:N153" si="68">O152</f>
        <v>937.74400000000003</v>
      </c>
      <c r="O152" s="151">
        <v>937.74400000000003</v>
      </c>
      <c r="P152" s="153">
        <f t="shared" si="66"/>
        <v>7.5019520000000006E-2</v>
      </c>
      <c r="Q152" s="154">
        <v>46054</v>
      </c>
    </row>
    <row r="153" spans="1:17" s="149" customFormat="1" ht="14.25">
      <c r="A153" s="145" t="s">
        <v>1213</v>
      </c>
      <c r="B153" s="145" t="s">
        <v>1243</v>
      </c>
      <c r="C153" s="150" t="s">
        <v>1068</v>
      </c>
      <c r="D153" s="145" t="s">
        <v>5094</v>
      </c>
      <c r="E153" s="145" t="s">
        <v>5082</v>
      </c>
      <c r="F153" s="145" t="s">
        <v>310</v>
      </c>
      <c r="G153" s="145" t="s">
        <v>5095</v>
      </c>
      <c r="H153" s="149">
        <v>74171</v>
      </c>
      <c r="I153" s="145" t="s">
        <v>314</v>
      </c>
      <c r="J153" s="145" t="s">
        <v>1212</v>
      </c>
      <c r="K153" s="152">
        <v>42736</v>
      </c>
      <c r="L153" s="151">
        <v>15000000</v>
      </c>
      <c r="M153" s="151">
        <f t="shared" si="67"/>
        <v>15000</v>
      </c>
      <c r="N153" s="151">
        <f t="shared" si="68"/>
        <v>14211.254000000001</v>
      </c>
      <c r="O153" s="151">
        <v>14211.254000000001</v>
      </c>
      <c r="P153" s="153">
        <f t="shared" si="66"/>
        <v>0.94741693333333343</v>
      </c>
      <c r="Q153" s="154">
        <v>46760</v>
      </c>
    </row>
    <row r="154" spans="1:17" s="149" customFormat="1" ht="14.25">
      <c r="A154" s="145" t="s">
        <v>1213</v>
      </c>
      <c r="B154" s="145" t="s">
        <v>1243</v>
      </c>
      <c r="C154" s="150" t="s">
        <v>1068</v>
      </c>
      <c r="D154" s="145" t="s">
        <v>5037</v>
      </c>
      <c r="E154" s="145" t="s">
        <v>5038</v>
      </c>
      <c r="F154" s="145" t="s">
        <v>309</v>
      </c>
      <c r="G154" s="145" t="s">
        <v>5039</v>
      </c>
      <c r="H154" s="149">
        <v>74173</v>
      </c>
      <c r="I154" s="145" t="s">
        <v>314</v>
      </c>
      <c r="J154" s="145" t="s">
        <v>1215</v>
      </c>
      <c r="K154" s="152">
        <v>43157</v>
      </c>
      <c r="L154" s="151">
        <v>2442823.9999999995</v>
      </c>
      <c r="M154" s="151">
        <f>L154*3.647/1000</f>
        <v>8908.979127999999</v>
      </c>
      <c r="N154" s="151">
        <f>O154/3.647</f>
        <v>54.972999999999864</v>
      </c>
      <c r="O154" s="151">
        <v>200.4865309999995</v>
      </c>
      <c r="P154" s="153">
        <f t="shared" si="66"/>
        <v>2.2503872567159921E-2</v>
      </c>
      <c r="Q154" s="154">
        <v>45347</v>
      </c>
    </row>
    <row r="155" spans="1:17" s="149" customFormat="1" ht="14.25">
      <c r="A155" s="145" t="s">
        <v>1213</v>
      </c>
      <c r="B155" s="145" t="s">
        <v>1243</v>
      </c>
      <c r="C155" s="150" t="s">
        <v>1068</v>
      </c>
      <c r="D155" s="145" t="s">
        <v>5029</v>
      </c>
      <c r="E155" s="145" t="s">
        <v>5030</v>
      </c>
      <c r="F155" s="145" t="s">
        <v>309</v>
      </c>
      <c r="G155" s="145" t="s">
        <v>5031</v>
      </c>
      <c r="H155" s="149">
        <v>74176</v>
      </c>
      <c r="I155" s="145" t="s">
        <v>314</v>
      </c>
      <c r="J155" s="145" t="s">
        <v>1212</v>
      </c>
      <c r="K155" s="152">
        <v>43306</v>
      </c>
      <c r="L155" s="151">
        <v>7170000</v>
      </c>
      <c r="M155" s="151">
        <f t="shared" ref="M155:M156" si="69">L155/1000</f>
        <v>7170</v>
      </c>
      <c r="N155" s="151"/>
      <c r="O155" s="151"/>
      <c r="Q155" s="154"/>
    </row>
    <row r="156" spans="1:17" s="149" customFormat="1" ht="14.25">
      <c r="A156" s="145" t="s">
        <v>1213</v>
      </c>
      <c r="B156" s="145" t="s">
        <v>1243</v>
      </c>
      <c r="C156" s="150" t="s">
        <v>1068</v>
      </c>
      <c r="D156" s="145" t="s">
        <v>5033</v>
      </c>
      <c r="E156" s="145" t="s">
        <v>5034</v>
      </c>
      <c r="F156" s="145" t="s">
        <v>309</v>
      </c>
      <c r="G156" s="145" t="s">
        <v>5035</v>
      </c>
      <c r="H156" s="149">
        <v>74177</v>
      </c>
      <c r="I156" s="145" t="s">
        <v>314</v>
      </c>
      <c r="J156" s="145" t="s">
        <v>1212</v>
      </c>
      <c r="K156" s="152">
        <v>43312</v>
      </c>
      <c r="L156" s="151">
        <v>9390000</v>
      </c>
      <c r="M156" s="151">
        <f t="shared" si="69"/>
        <v>9390</v>
      </c>
      <c r="N156" s="151"/>
      <c r="O156" s="151"/>
      <c r="Q156" s="154"/>
    </row>
    <row r="157" spans="1:17" s="149" customFormat="1" ht="14.25">
      <c r="A157" s="145" t="s">
        <v>1213</v>
      </c>
      <c r="B157" s="145" t="s">
        <v>1243</v>
      </c>
      <c r="C157" s="150" t="s">
        <v>1068</v>
      </c>
      <c r="D157" s="145" t="s">
        <v>5046</v>
      </c>
      <c r="E157" s="145" t="s">
        <v>5047</v>
      </c>
      <c r="F157" s="145" t="s">
        <v>311</v>
      </c>
      <c r="G157" s="145" t="s">
        <v>5048</v>
      </c>
      <c r="H157" s="149">
        <v>74178</v>
      </c>
      <c r="I157" s="145" t="s">
        <v>314</v>
      </c>
      <c r="J157" s="145" t="s">
        <v>1215</v>
      </c>
      <c r="K157" s="152">
        <v>43321</v>
      </c>
      <c r="L157" s="151">
        <v>5245000</v>
      </c>
      <c r="M157" s="151">
        <f>L157*3.647/1000</f>
        <v>19128.514999999999</v>
      </c>
      <c r="N157" s="151"/>
      <c r="O157" s="151"/>
      <c r="Q157" s="154"/>
    </row>
    <row r="158" spans="1:17" s="149" customFormat="1" ht="14.25">
      <c r="A158" s="145" t="s">
        <v>1213</v>
      </c>
      <c r="B158" s="145" t="s">
        <v>1243</v>
      </c>
      <c r="C158" s="150" t="s">
        <v>1068</v>
      </c>
      <c r="D158" s="145" t="s">
        <v>5115</v>
      </c>
      <c r="E158" s="145" t="s">
        <v>5116</v>
      </c>
      <c r="F158" s="145" t="s">
        <v>309</v>
      </c>
      <c r="G158" s="145" t="s">
        <v>5117</v>
      </c>
      <c r="H158" s="149">
        <v>74179</v>
      </c>
      <c r="I158" s="145" t="s">
        <v>314</v>
      </c>
      <c r="J158" s="145" t="s">
        <v>1212</v>
      </c>
      <c r="K158" s="152">
        <v>43394</v>
      </c>
      <c r="L158" s="151">
        <v>12150000</v>
      </c>
      <c r="M158" s="151">
        <f>L158/1000</f>
        <v>12150</v>
      </c>
      <c r="N158" s="151">
        <f>O158</f>
        <v>2970.9609999999998</v>
      </c>
      <c r="O158" s="151">
        <v>2970.9609999999998</v>
      </c>
      <c r="P158" s="153">
        <f>O158/M158</f>
        <v>0.24452353909465019</v>
      </c>
      <c r="Q158" s="154">
        <v>47044</v>
      </c>
    </row>
    <row r="159" spans="1:17" s="149" customFormat="1" ht="14.25">
      <c r="A159" s="145" t="s">
        <v>1213</v>
      </c>
      <c r="B159" s="145" t="s">
        <v>1243</v>
      </c>
      <c r="C159" s="150" t="s">
        <v>1068</v>
      </c>
      <c r="E159" s="145" t="s">
        <v>5041</v>
      </c>
      <c r="F159" s="145" t="s">
        <v>311</v>
      </c>
      <c r="G159" s="145" t="s">
        <v>5042</v>
      </c>
      <c r="H159" s="149">
        <v>74180</v>
      </c>
      <c r="I159" s="145" t="s">
        <v>314</v>
      </c>
      <c r="J159" s="145" t="s">
        <v>1215</v>
      </c>
      <c r="K159" s="152">
        <v>43411</v>
      </c>
      <c r="L159" s="151">
        <v>1910000</v>
      </c>
      <c r="M159" s="151">
        <f t="shared" ref="M159:M161" si="70">L159*3.647/1000</f>
        <v>6965.77</v>
      </c>
      <c r="N159" s="151"/>
      <c r="O159" s="151"/>
      <c r="Q159" s="154"/>
    </row>
    <row r="160" spans="1:17" s="149" customFormat="1" ht="14.25">
      <c r="A160" s="145" t="s">
        <v>1213</v>
      </c>
      <c r="B160" s="145" t="s">
        <v>1243</v>
      </c>
      <c r="C160" s="150" t="s">
        <v>1068</v>
      </c>
      <c r="E160" s="145" t="s">
        <v>5049</v>
      </c>
      <c r="F160" s="145" t="s">
        <v>309</v>
      </c>
      <c r="G160" s="145" t="s">
        <v>5050</v>
      </c>
      <c r="H160" s="149">
        <v>74181</v>
      </c>
      <c r="I160" s="145" t="s">
        <v>314</v>
      </c>
      <c r="J160" s="145" t="s">
        <v>1215</v>
      </c>
      <c r="K160" s="152">
        <v>43412</v>
      </c>
      <c r="L160" s="151">
        <v>4285926</v>
      </c>
      <c r="M160" s="151">
        <f t="shared" si="70"/>
        <v>15630.772122</v>
      </c>
      <c r="N160" s="151"/>
      <c r="O160" s="151"/>
      <c r="Q160" s="154"/>
    </row>
    <row r="161" spans="1:17" s="149" customFormat="1" ht="14.25">
      <c r="A161" s="145" t="s">
        <v>1213</v>
      </c>
      <c r="B161" s="145" t="s">
        <v>1243</v>
      </c>
      <c r="C161" s="150" t="s">
        <v>1068</v>
      </c>
      <c r="E161" s="145" t="s">
        <v>5054</v>
      </c>
      <c r="F161" s="145" t="s">
        <v>311</v>
      </c>
      <c r="G161" s="145" t="s">
        <v>5055</v>
      </c>
      <c r="H161" s="149">
        <v>74183</v>
      </c>
      <c r="I161" s="145" t="s">
        <v>314</v>
      </c>
      <c r="J161" s="145" t="s">
        <v>1215</v>
      </c>
      <c r="K161" s="152">
        <v>43482</v>
      </c>
      <c r="L161" s="151">
        <v>3815011.3722517099</v>
      </c>
      <c r="M161" s="151">
        <f t="shared" si="70"/>
        <v>13913.346474601985</v>
      </c>
      <c r="N161" s="151"/>
      <c r="O161" s="151"/>
      <c r="Q161" s="154"/>
    </row>
    <row r="162" spans="1:17" s="149" customFormat="1" ht="14.25">
      <c r="A162" s="145" t="s">
        <v>1213</v>
      </c>
      <c r="B162" s="145" t="s">
        <v>1243</v>
      </c>
      <c r="C162" s="150" t="s">
        <v>1068</v>
      </c>
      <c r="D162" s="145" t="s">
        <v>5021</v>
      </c>
      <c r="E162" s="145" t="s">
        <v>5022</v>
      </c>
      <c r="F162" s="145" t="s">
        <v>309</v>
      </c>
      <c r="G162" s="145" t="s">
        <v>5023</v>
      </c>
      <c r="H162" s="149">
        <v>74185</v>
      </c>
      <c r="I162" s="145" t="s">
        <v>314</v>
      </c>
      <c r="J162" s="145" t="s">
        <v>1212</v>
      </c>
      <c r="K162" s="152">
        <v>43524</v>
      </c>
      <c r="L162" s="151">
        <v>25646834</v>
      </c>
      <c r="M162" s="151">
        <f t="shared" ref="M162:M163" si="71">L162/1000</f>
        <v>25646.833999999999</v>
      </c>
      <c r="N162" s="151"/>
      <c r="O162" s="151"/>
      <c r="Q162" s="154"/>
    </row>
    <row r="163" spans="1:17" s="149" customFormat="1" ht="14.25">
      <c r="A163" s="145" t="s">
        <v>1213</v>
      </c>
      <c r="B163" s="145" t="s">
        <v>1243</v>
      </c>
      <c r="C163" s="150" t="s">
        <v>1068</v>
      </c>
      <c r="D163" s="145" t="s">
        <v>5017</v>
      </c>
      <c r="E163" s="145" t="s">
        <v>5018</v>
      </c>
      <c r="F163" s="145" t="s">
        <v>310</v>
      </c>
      <c r="G163" s="145" t="s">
        <v>5019</v>
      </c>
      <c r="H163" s="149">
        <v>74186</v>
      </c>
      <c r="I163" s="145" t="s">
        <v>314</v>
      </c>
      <c r="J163" s="145" t="s">
        <v>1212</v>
      </c>
      <c r="K163" s="152">
        <v>43542</v>
      </c>
      <c r="L163" s="151">
        <v>38150000</v>
      </c>
      <c r="M163" s="151">
        <f t="shared" si="71"/>
        <v>38150</v>
      </c>
      <c r="N163" s="151">
        <f>O163</f>
        <v>2883.0610000000001</v>
      </c>
      <c r="O163" s="151">
        <v>2883.0610000000001</v>
      </c>
      <c r="P163" s="153">
        <f t="shared" ref="P163:P164" si="72">O163/M163</f>
        <v>7.5571716906946265E-2</v>
      </c>
      <c r="Q163" s="154">
        <v>46462</v>
      </c>
    </row>
    <row r="164" spans="1:17" s="149" customFormat="1" ht="14.25">
      <c r="A164" s="145" t="s">
        <v>1213</v>
      </c>
      <c r="B164" s="145" t="s">
        <v>1243</v>
      </c>
      <c r="C164" s="150" t="s">
        <v>1068</v>
      </c>
      <c r="D164" s="145" t="s">
        <v>5060</v>
      </c>
      <c r="E164" s="145" t="s">
        <v>5061</v>
      </c>
      <c r="F164" s="145" t="s">
        <v>310</v>
      </c>
      <c r="G164" s="145" t="s">
        <v>5062</v>
      </c>
      <c r="H164" s="149">
        <v>74187</v>
      </c>
      <c r="I164" s="145" t="s">
        <v>314</v>
      </c>
      <c r="J164" s="145" t="s">
        <v>1215</v>
      </c>
      <c r="K164" s="152">
        <v>43571</v>
      </c>
      <c r="L164" s="151">
        <v>2383525</v>
      </c>
      <c r="M164" s="151">
        <f t="shared" ref="M164:M168" si="73">L164*3.647/1000</f>
        <v>8692.7156749999995</v>
      </c>
      <c r="N164" s="151">
        <f>O164/3.647</f>
        <v>1096.4179999999999</v>
      </c>
      <c r="O164" s="151">
        <v>3998.6364459999995</v>
      </c>
      <c r="P164" s="153">
        <f t="shared" si="72"/>
        <v>0.45999853158662063</v>
      </c>
      <c r="Q164" s="154">
        <v>46126</v>
      </c>
    </row>
    <row r="165" spans="1:17" s="149" customFormat="1" ht="14.25">
      <c r="A165" s="145" t="s">
        <v>1213</v>
      </c>
      <c r="B165" s="145" t="s">
        <v>1243</v>
      </c>
      <c r="C165" s="150" t="s">
        <v>1068</v>
      </c>
      <c r="E165" s="145" t="s">
        <v>5063</v>
      </c>
      <c r="F165" s="145" t="s">
        <v>311</v>
      </c>
      <c r="G165" s="145" t="s">
        <v>5064</v>
      </c>
      <c r="H165" s="149">
        <v>74188</v>
      </c>
      <c r="I165" s="145" t="s">
        <v>314</v>
      </c>
      <c r="J165" s="145" t="s">
        <v>1215</v>
      </c>
      <c r="K165" s="152">
        <v>43578</v>
      </c>
      <c r="L165" s="151">
        <v>2821326</v>
      </c>
      <c r="M165" s="151">
        <f t="shared" si="73"/>
        <v>10289.375922000001</v>
      </c>
      <c r="N165" s="151"/>
      <c r="O165" s="151"/>
      <c r="Q165" s="154"/>
    </row>
    <row r="166" spans="1:17" s="149" customFormat="1" ht="14.25">
      <c r="A166" s="145" t="s">
        <v>1213</v>
      </c>
      <c r="B166" s="145" t="s">
        <v>1243</v>
      </c>
      <c r="C166" s="150" t="s">
        <v>1068</v>
      </c>
      <c r="D166" s="145" t="s">
        <v>5043</v>
      </c>
      <c r="E166" s="145" t="s">
        <v>5044</v>
      </c>
      <c r="F166" s="145" t="s">
        <v>309</v>
      </c>
      <c r="G166" s="145" t="s">
        <v>5045</v>
      </c>
      <c r="H166" s="149">
        <v>74189</v>
      </c>
      <c r="I166" s="145" t="s">
        <v>314</v>
      </c>
      <c r="J166" s="145" t="s">
        <v>1215</v>
      </c>
      <c r="K166" s="152">
        <v>43586</v>
      </c>
      <c r="L166" s="151">
        <v>2807624</v>
      </c>
      <c r="M166" s="151">
        <f t="shared" si="73"/>
        <v>10239.404728</v>
      </c>
      <c r="N166" s="151"/>
      <c r="O166" s="151"/>
      <c r="Q166" s="154"/>
    </row>
    <row r="167" spans="1:17" s="149" customFormat="1" ht="14.25">
      <c r="A167" s="145" t="s">
        <v>1213</v>
      </c>
      <c r="B167" s="145" t="s">
        <v>1243</v>
      </c>
      <c r="C167" s="150" t="s">
        <v>1068</v>
      </c>
      <c r="D167" s="145" t="s">
        <v>5024</v>
      </c>
      <c r="E167" s="145" t="s">
        <v>2176</v>
      </c>
      <c r="F167" s="145" t="s">
        <v>309</v>
      </c>
      <c r="G167" s="145" t="s">
        <v>5025</v>
      </c>
      <c r="H167" s="149">
        <v>74190</v>
      </c>
      <c r="I167" s="145" t="s">
        <v>314</v>
      </c>
      <c r="J167" s="145" t="s">
        <v>1215</v>
      </c>
      <c r="K167" s="152">
        <v>43691</v>
      </c>
      <c r="L167" s="151">
        <v>5093646</v>
      </c>
      <c r="M167" s="151">
        <f t="shared" si="73"/>
        <v>18576.526961999996</v>
      </c>
      <c r="N167" s="151">
        <f t="shared" ref="N167:N168" si="74">O167/3.647</f>
        <v>819.70999999999981</v>
      </c>
      <c r="O167" s="151">
        <v>2989.4823699999993</v>
      </c>
      <c r="P167" s="153">
        <f t="shared" ref="P167:P168" si="75">O167/M167</f>
        <v>0.16092794827123832</v>
      </c>
      <c r="Q167" s="154">
        <v>46248</v>
      </c>
    </row>
    <row r="168" spans="1:17" s="149" customFormat="1" ht="14.25">
      <c r="A168" s="145" t="s">
        <v>1213</v>
      </c>
      <c r="B168" s="145" t="s">
        <v>1243</v>
      </c>
      <c r="C168" s="150" t="s">
        <v>1068</v>
      </c>
      <c r="E168" s="145" t="s">
        <v>5159</v>
      </c>
      <c r="F168" s="145" t="s">
        <v>311</v>
      </c>
      <c r="G168" s="145" t="s">
        <v>5160</v>
      </c>
      <c r="H168" s="149">
        <v>74193</v>
      </c>
      <c r="I168" s="145" t="s">
        <v>314</v>
      </c>
      <c r="J168" s="145" t="s">
        <v>1215</v>
      </c>
      <c r="K168" s="152">
        <v>43790</v>
      </c>
      <c r="L168" s="151">
        <v>2292000</v>
      </c>
      <c r="M168" s="151">
        <f t="shared" si="73"/>
        <v>8358.9240000000009</v>
      </c>
      <c r="N168" s="151">
        <f t="shared" si="74"/>
        <v>983.34700000000021</v>
      </c>
      <c r="O168" s="151">
        <v>3586.2665090000005</v>
      </c>
      <c r="P168" s="153">
        <f t="shared" si="75"/>
        <v>0.42903446771378712</v>
      </c>
      <c r="Q168" s="154">
        <v>46347</v>
      </c>
    </row>
    <row r="169" spans="1:17" s="149" customFormat="1" ht="14.25">
      <c r="A169" s="145" t="s">
        <v>1213</v>
      </c>
      <c r="B169" s="145" t="s">
        <v>1243</v>
      </c>
      <c r="C169" s="150" t="s">
        <v>1068</v>
      </c>
      <c r="D169" s="145" t="s">
        <v>5070</v>
      </c>
      <c r="E169" s="145" t="s">
        <v>5071</v>
      </c>
      <c r="F169" s="145" t="s">
        <v>309</v>
      </c>
      <c r="G169" s="145" t="s">
        <v>5072</v>
      </c>
      <c r="H169" s="149">
        <v>74196</v>
      </c>
      <c r="I169" s="145" t="s">
        <v>314</v>
      </c>
      <c r="J169" s="145" t="s">
        <v>1212</v>
      </c>
      <c r="K169" s="152">
        <v>43831</v>
      </c>
      <c r="L169" s="151">
        <v>21277824</v>
      </c>
      <c r="M169" s="151">
        <f>L169/1000</f>
        <v>21277.824000000001</v>
      </c>
      <c r="N169" s="151"/>
      <c r="O169" s="151"/>
      <c r="Q169" s="154"/>
    </row>
    <row r="170" spans="1:17" s="149" customFormat="1" ht="14.25">
      <c r="A170" s="145" t="s">
        <v>1213</v>
      </c>
      <c r="B170" s="145" t="s">
        <v>1243</v>
      </c>
      <c r="C170" s="150" t="s">
        <v>1068</v>
      </c>
      <c r="E170" s="145" t="s">
        <v>5052</v>
      </c>
      <c r="F170" s="145" t="s">
        <v>311</v>
      </c>
      <c r="G170" s="145" t="s">
        <v>5053</v>
      </c>
      <c r="H170" s="149">
        <v>74197</v>
      </c>
      <c r="I170" s="145" t="s">
        <v>314</v>
      </c>
      <c r="J170" s="145" t="s">
        <v>1215</v>
      </c>
      <c r="K170" s="152">
        <v>43857</v>
      </c>
      <c r="L170" s="151">
        <v>2248487</v>
      </c>
      <c r="M170" s="151">
        <f t="shared" ref="M170:M172" si="76">L170*3.647/1000</f>
        <v>8200.2320889999992</v>
      </c>
      <c r="N170" s="151"/>
      <c r="O170" s="151"/>
      <c r="Q170" s="154"/>
    </row>
    <row r="171" spans="1:17" s="149" customFormat="1" ht="14.25">
      <c r="A171" s="145" t="s">
        <v>1213</v>
      </c>
      <c r="B171" s="145" t="s">
        <v>1243</v>
      </c>
      <c r="C171" s="150" t="s">
        <v>1068</v>
      </c>
      <c r="D171" s="145" t="s">
        <v>5140</v>
      </c>
      <c r="E171" s="145" t="s">
        <v>5141</v>
      </c>
      <c r="F171" s="145" t="s">
        <v>311</v>
      </c>
      <c r="G171" s="145" t="s">
        <v>5142</v>
      </c>
      <c r="H171" s="149">
        <v>74199</v>
      </c>
      <c r="I171" s="145" t="s">
        <v>314</v>
      </c>
      <c r="J171" s="145" t="s">
        <v>1215</v>
      </c>
      <c r="K171" s="152">
        <v>43881</v>
      </c>
      <c r="L171" s="151">
        <v>3670070</v>
      </c>
      <c r="M171" s="151">
        <f t="shared" si="76"/>
        <v>13384.745289999999</v>
      </c>
      <c r="N171" s="151"/>
      <c r="O171" s="151"/>
      <c r="Q171" s="154"/>
    </row>
    <row r="172" spans="1:17" s="149" customFormat="1" ht="14.25">
      <c r="A172" s="145" t="s">
        <v>1213</v>
      </c>
      <c r="B172" s="145" t="s">
        <v>1243</v>
      </c>
      <c r="C172" s="150" t="s">
        <v>1068</v>
      </c>
      <c r="E172" s="145" t="s">
        <v>5041</v>
      </c>
      <c r="F172" s="145" t="s">
        <v>311</v>
      </c>
      <c r="G172" s="145" t="s">
        <v>5132</v>
      </c>
      <c r="H172" s="149">
        <v>74200</v>
      </c>
      <c r="I172" s="145" t="s">
        <v>314</v>
      </c>
      <c r="J172" s="145" t="s">
        <v>1215</v>
      </c>
      <c r="K172" s="152">
        <v>43891</v>
      </c>
      <c r="L172" s="151">
        <v>3763089.01</v>
      </c>
      <c r="M172" s="151">
        <f t="shared" si="76"/>
        <v>13723.985619469999</v>
      </c>
      <c r="N172" s="151"/>
      <c r="O172" s="151"/>
      <c r="Q172" s="154"/>
    </row>
    <row r="173" spans="1:17" s="149" customFormat="1" ht="14.25">
      <c r="A173" s="145" t="s">
        <v>1213</v>
      </c>
      <c r="B173" s="145" t="s">
        <v>1243</v>
      </c>
      <c r="C173" s="150" t="s">
        <v>1068</v>
      </c>
      <c r="D173" s="145" t="s">
        <v>5021</v>
      </c>
      <c r="E173" s="145" t="s">
        <v>5027</v>
      </c>
      <c r="F173" s="145" t="s">
        <v>309</v>
      </c>
      <c r="G173" s="145" t="s">
        <v>5028</v>
      </c>
      <c r="H173" s="149">
        <v>74202</v>
      </c>
      <c r="I173" s="145" t="s">
        <v>314</v>
      </c>
      <c r="J173" s="145" t="s">
        <v>1212</v>
      </c>
      <c r="K173" s="152">
        <v>43913</v>
      </c>
      <c r="L173" s="151">
        <v>10927998</v>
      </c>
      <c r="M173" s="151">
        <f>L173/1000</f>
        <v>10927.998</v>
      </c>
      <c r="N173" s="151"/>
      <c r="O173" s="151"/>
      <c r="Q173" s="154"/>
    </row>
    <row r="174" spans="1:17" s="149" customFormat="1" ht="14.25">
      <c r="A174" s="145" t="s">
        <v>1213</v>
      </c>
      <c r="B174" s="145" t="s">
        <v>1243</v>
      </c>
      <c r="C174" s="150" t="s">
        <v>1068</v>
      </c>
      <c r="E174" s="145" t="s">
        <v>5001</v>
      </c>
      <c r="F174" s="145" t="s">
        <v>311</v>
      </c>
      <c r="G174" s="145" t="s">
        <v>5002</v>
      </c>
      <c r="H174" s="149">
        <v>74203</v>
      </c>
      <c r="I174" s="145" t="s">
        <v>314</v>
      </c>
      <c r="J174" s="145" t="s">
        <v>1215</v>
      </c>
      <c r="K174" s="152">
        <v>43770</v>
      </c>
      <c r="L174" s="151">
        <v>6184618</v>
      </c>
      <c r="M174" s="151">
        <f>L174*3.647/1000</f>
        <v>22555.301845999998</v>
      </c>
      <c r="N174" s="151"/>
      <c r="O174" s="151"/>
      <c r="Q174" s="154"/>
    </row>
    <row r="175" spans="1:17" s="149" customFormat="1" ht="14.25">
      <c r="A175" s="145" t="s">
        <v>1213</v>
      </c>
      <c r="B175" s="145" t="s">
        <v>1243</v>
      </c>
      <c r="C175" s="150" t="s">
        <v>1068</v>
      </c>
      <c r="D175" s="145" t="s">
        <v>5017</v>
      </c>
      <c r="E175" s="145" t="s">
        <v>5018</v>
      </c>
      <c r="F175" s="145" t="s">
        <v>310</v>
      </c>
      <c r="G175" s="145" t="s">
        <v>5077</v>
      </c>
      <c r="H175" s="149">
        <v>74204</v>
      </c>
      <c r="I175" s="145" t="s">
        <v>314</v>
      </c>
      <c r="J175" s="145" t="s">
        <v>1212</v>
      </c>
      <c r="K175" s="152">
        <v>44084</v>
      </c>
      <c r="L175" s="151">
        <v>11838650</v>
      </c>
      <c r="M175" s="151">
        <f>L175/1000</f>
        <v>11838.65</v>
      </c>
      <c r="N175" s="151">
        <f>O175</f>
        <v>1621.818</v>
      </c>
      <c r="O175" s="151">
        <v>1621.818</v>
      </c>
      <c r="P175" s="153">
        <f>O175/M175</f>
        <v>0.13699349165656557</v>
      </c>
      <c r="Q175" s="154">
        <v>46462</v>
      </c>
    </row>
    <row r="176" spans="1:17" s="149" customFormat="1" ht="14.25">
      <c r="A176" s="145" t="s">
        <v>1213</v>
      </c>
      <c r="B176" s="145" t="s">
        <v>1243</v>
      </c>
      <c r="C176" s="150" t="s">
        <v>1068</v>
      </c>
      <c r="D176" s="145" t="s">
        <v>5137</v>
      </c>
      <c r="E176" s="145" t="s">
        <v>5138</v>
      </c>
      <c r="F176" s="145" t="s">
        <v>310</v>
      </c>
      <c r="G176" s="145" t="s">
        <v>5139</v>
      </c>
      <c r="H176" s="149">
        <v>74205</v>
      </c>
      <c r="I176" s="145" t="s">
        <v>314</v>
      </c>
      <c r="J176" s="145" t="s">
        <v>1216</v>
      </c>
      <c r="K176" s="152">
        <v>44159</v>
      </c>
      <c r="L176" s="151">
        <v>2194758.5054261931</v>
      </c>
      <c r="M176" s="151">
        <f>L176*3.7964/1000</f>
        <v>8332.1811900000012</v>
      </c>
      <c r="N176" s="151"/>
      <c r="O176" s="151"/>
      <c r="Q176" s="154"/>
    </row>
    <row r="177" spans="1:17" s="149" customFormat="1" ht="14.25">
      <c r="A177" s="145" t="s">
        <v>1213</v>
      </c>
      <c r="B177" s="145" t="s">
        <v>1243</v>
      </c>
      <c r="C177" s="150" t="s">
        <v>1068</v>
      </c>
      <c r="E177" s="145" t="s">
        <v>5143</v>
      </c>
      <c r="F177" s="145" t="s">
        <v>311</v>
      </c>
      <c r="G177" s="145" t="s">
        <v>5144</v>
      </c>
      <c r="H177" s="149">
        <v>74207</v>
      </c>
      <c r="I177" s="145" t="s">
        <v>314</v>
      </c>
      <c r="J177" s="145" t="s">
        <v>1215</v>
      </c>
      <c r="K177" s="152">
        <v>44166</v>
      </c>
      <c r="L177" s="151">
        <v>5201874.1900000004</v>
      </c>
      <c r="M177" s="151">
        <f t="shared" ref="M177:M180" si="77">L177*3.647/1000</f>
        <v>18971.235170930002</v>
      </c>
      <c r="N177" s="151">
        <f>O177/3.647</f>
        <v>2169.3283200000005</v>
      </c>
      <c r="O177" s="151">
        <v>7911.5403830400019</v>
      </c>
      <c r="P177" s="153">
        <f>O177/M177</f>
        <v>0.41702821728566264</v>
      </c>
      <c r="Q177" s="154">
        <v>45748</v>
      </c>
    </row>
    <row r="178" spans="1:17" s="149" customFormat="1" ht="14.25">
      <c r="A178" s="145" t="s">
        <v>1213</v>
      </c>
      <c r="B178" s="145" t="s">
        <v>1243</v>
      </c>
      <c r="C178" s="150" t="s">
        <v>1068</v>
      </c>
      <c r="D178" s="145" t="s">
        <v>5057</v>
      </c>
      <c r="E178" s="145" t="s">
        <v>5058</v>
      </c>
      <c r="F178" s="145" t="s">
        <v>311</v>
      </c>
      <c r="G178" s="145" t="s">
        <v>5059</v>
      </c>
      <c r="H178" s="149">
        <v>74208</v>
      </c>
      <c r="I178" s="145" t="s">
        <v>314</v>
      </c>
      <c r="J178" s="145" t="s">
        <v>1215</v>
      </c>
      <c r="K178" s="152">
        <v>44186</v>
      </c>
      <c r="L178" s="151">
        <v>2130362</v>
      </c>
      <c r="M178" s="151">
        <f t="shared" si="77"/>
        <v>7769.430214</v>
      </c>
      <c r="N178" s="151"/>
      <c r="O178" s="151"/>
      <c r="Q178" s="154"/>
    </row>
    <row r="179" spans="1:17" s="149" customFormat="1" ht="14.25">
      <c r="A179" s="145" t="s">
        <v>1213</v>
      </c>
      <c r="B179" s="145" t="s">
        <v>1243</v>
      </c>
      <c r="C179" s="150" t="s">
        <v>1068</v>
      </c>
      <c r="E179" s="145" t="s">
        <v>5041</v>
      </c>
      <c r="F179" s="145" t="s">
        <v>311</v>
      </c>
      <c r="G179" s="145" t="s">
        <v>5154</v>
      </c>
      <c r="H179" s="149">
        <v>74215</v>
      </c>
      <c r="I179" s="145" t="s">
        <v>314</v>
      </c>
      <c r="J179" s="145" t="s">
        <v>1215</v>
      </c>
      <c r="K179" s="152">
        <v>44308</v>
      </c>
      <c r="L179" s="151">
        <v>4704000</v>
      </c>
      <c r="M179" s="151">
        <f t="shared" si="77"/>
        <v>17155.488000000001</v>
      </c>
      <c r="N179" s="151"/>
      <c r="O179" s="151"/>
      <c r="Q179" s="154"/>
    </row>
    <row r="180" spans="1:17" s="149" customFormat="1" ht="14.25">
      <c r="A180" s="145" t="s">
        <v>1213</v>
      </c>
      <c r="B180" s="145" t="s">
        <v>1243</v>
      </c>
      <c r="C180" s="150" t="s">
        <v>1068</v>
      </c>
      <c r="E180" s="145" t="s">
        <v>5054</v>
      </c>
      <c r="F180" s="145" t="s">
        <v>311</v>
      </c>
      <c r="G180" s="145" t="s">
        <v>5155</v>
      </c>
      <c r="H180" s="149">
        <v>74216</v>
      </c>
      <c r="I180" s="145" t="s">
        <v>314</v>
      </c>
      <c r="J180" s="145" t="s">
        <v>1215</v>
      </c>
      <c r="K180" s="152">
        <v>44371</v>
      </c>
      <c r="L180" s="151">
        <v>4780000</v>
      </c>
      <c r="M180" s="151">
        <f t="shared" si="77"/>
        <v>17432.66</v>
      </c>
      <c r="N180" s="151">
        <f>O180/3.647</f>
        <v>2082.2630000000004</v>
      </c>
      <c r="O180" s="151">
        <v>7594.0131610000008</v>
      </c>
      <c r="P180" s="153">
        <f t="shared" ref="P180:P184" si="78">O180/M180</f>
        <v>0.43561987447698747</v>
      </c>
      <c r="Q180" s="154">
        <v>46197</v>
      </c>
    </row>
    <row r="181" spans="1:17" s="149" customFormat="1" ht="14.25">
      <c r="A181" s="145" t="s">
        <v>1213</v>
      </c>
      <c r="B181" s="145" t="s">
        <v>1243</v>
      </c>
      <c r="C181" s="150" t="s">
        <v>1068</v>
      </c>
      <c r="D181" s="145" t="s">
        <v>5078</v>
      </c>
      <c r="E181" s="145" t="s">
        <v>5079</v>
      </c>
      <c r="F181" s="145" t="s">
        <v>309</v>
      </c>
      <c r="G181" s="145" t="s">
        <v>5080</v>
      </c>
      <c r="H181" s="149">
        <v>74217</v>
      </c>
      <c r="I181" s="145" t="s">
        <v>314</v>
      </c>
      <c r="J181" s="145" t="s">
        <v>1212</v>
      </c>
      <c r="K181" s="152">
        <v>44370</v>
      </c>
      <c r="L181" s="151">
        <v>28932081</v>
      </c>
      <c r="M181" s="151">
        <f>L181/1000</f>
        <v>28932.080999999998</v>
      </c>
      <c r="N181" s="151">
        <f>O181</f>
        <v>8559.7199999999993</v>
      </c>
      <c r="O181" s="151">
        <v>8559.7199999999993</v>
      </c>
      <c r="P181" s="153">
        <f t="shared" si="78"/>
        <v>0.2958556627848512</v>
      </c>
      <c r="Q181" s="154">
        <v>46196</v>
      </c>
    </row>
    <row r="182" spans="1:17" s="149" customFormat="1" ht="14.25">
      <c r="A182" s="145" t="s">
        <v>1213</v>
      </c>
      <c r="B182" s="145" t="s">
        <v>1243</v>
      </c>
      <c r="C182" s="150" t="s">
        <v>1068</v>
      </c>
      <c r="D182" s="145" t="s">
        <v>5100</v>
      </c>
      <c r="E182" s="145" t="s">
        <v>5101</v>
      </c>
      <c r="F182" s="145" t="s">
        <v>309</v>
      </c>
      <c r="G182" s="145" t="s">
        <v>5102</v>
      </c>
      <c r="H182" s="149">
        <v>74221</v>
      </c>
      <c r="I182" s="145" t="s">
        <v>314</v>
      </c>
      <c r="J182" s="145" t="s">
        <v>1215</v>
      </c>
      <c r="K182" s="152">
        <v>44409</v>
      </c>
      <c r="L182" s="151">
        <v>4881246</v>
      </c>
      <c r="M182" s="151">
        <f t="shared" ref="M182:M183" si="79">L182*3.647/1000</f>
        <v>17801.904161999999</v>
      </c>
      <c r="N182" s="151">
        <f t="shared" ref="N182:N183" si="80">O182/3.647</f>
        <v>1366.7490000000005</v>
      </c>
      <c r="O182" s="151">
        <v>4984.5336030000017</v>
      </c>
      <c r="P182" s="153">
        <f t="shared" si="78"/>
        <v>0.28000002458388712</v>
      </c>
      <c r="Q182" s="154">
        <v>47150</v>
      </c>
    </row>
    <row r="183" spans="1:17" s="149" customFormat="1" ht="14.25">
      <c r="A183" s="145" t="s">
        <v>1213</v>
      </c>
      <c r="B183" s="145" t="s">
        <v>1243</v>
      </c>
      <c r="C183" s="150" t="s">
        <v>1068</v>
      </c>
      <c r="D183" s="145" t="s">
        <v>5097</v>
      </c>
      <c r="E183" s="145" t="s">
        <v>5098</v>
      </c>
      <c r="F183" s="145" t="s">
        <v>309</v>
      </c>
      <c r="G183" s="145" t="s">
        <v>5099</v>
      </c>
      <c r="H183" s="149">
        <v>74228</v>
      </c>
      <c r="I183" s="145" t="s">
        <v>314</v>
      </c>
      <c r="J183" s="145" t="s">
        <v>1215</v>
      </c>
      <c r="K183" s="152">
        <v>44560</v>
      </c>
      <c r="L183" s="151">
        <v>6420416</v>
      </c>
      <c r="M183" s="151">
        <f t="shared" si="79"/>
        <v>23415.257151999998</v>
      </c>
      <c r="N183" s="151">
        <f t="shared" si="80"/>
        <v>1348.2879999999998</v>
      </c>
      <c r="O183" s="151">
        <v>4917.2063359999993</v>
      </c>
      <c r="P183" s="153">
        <f t="shared" si="78"/>
        <v>0.21000009968201436</v>
      </c>
      <c r="Q183" s="154">
        <v>46751</v>
      </c>
    </row>
    <row r="184" spans="1:17" s="149" customFormat="1" ht="14.25">
      <c r="A184" s="145" t="s">
        <v>1213</v>
      </c>
      <c r="B184" s="145" t="s">
        <v>1243</v>
      </c>
      <c r="C184" s="150" t="s">
        <v>1068</v>
      </c>
      <c r="D184" s="145" t="s">
        <v>5081</v>
      </c>
      <c r="E184" s="145" t="s">
        <v>5082</v>
      </c>
      <c r="F184" s="145" t="s">
        <v>309</v>
      </c>
      <c r="G184" s="145" t="s">
        <v>5083</v>
      </c>
      <c r="H184" s="149">
        <v>74231</v>
      </c>
      <c r="I184" s="145" t="s">
        <v>314</v>
      </c>
      <c r="J184" s="145" t="s">
        <v>1212</v>
      </c>
      <c r="K184" s="152">
        <v>44591</v>
      </c>
      <c r="L184" s="151">
        <v>30922392</v>
      </c>
      <c r="M184" s="151">
        <f t="shared" ref="M184:M185" si="81">L184/1000</f>
        <v>30922.392</v>
      </c>
      <c r="N184" s="151">
        <f>O184</f>
        <v>14264.641220000001</v>
      </c>
      <c r="O184" s="151">
        <v>14264.641220000001</v>
      </c>
      <c r="P184" s="153">
        <f t="shared" si="78"/>
        <v>0.46130458536325397</v>
      </c>
      <c r="Q184" s="154">
        <v>46204</v>
      </c>
    </row>
    <row r="185" spans="1:17" s="149" customFormat="1" ht="14.25">
      <c r="A185" s="145" t="s">
        <v>1213</v>
      </c>
      <c r="B185" s="145" t="s">
        <v>1243</v>
      </c>
      <c r="C185" s="150" t="s">
        <v>1068</v>
      </c>
      <c r="D185" s="145" t="s">
        <v>5104</v>
      </c>
      <c r="E185" s="145" t="s">
        <v>5105</v>
      </c>
      <c r="F185" s="145" t="s">
        <v>309</v>
      </c>
      <c r="G185" s="145" t="s">
        <v>5106</v>
      </c>
      <c r="H185" s="149">
        <v>74233</v>
      </c>
      <c r="I185" s="145" t="s">
        <v>314</v>
      </c>
      <c r="J185" s="145" t="s">
        <v>1212</v>
      </c>
      <c r="K185" s="152">
        <v>44622</v>
      </c>
      <c r="L185" s="151">
        <v>18091573</v>
      </c>
      <c r="M185" s="151">
        <f t="shared" si="81"/>
        <v>18091.573</v>
      </c>
      <c r="N185" s="151"/>
      <c r="O185" s="151"/>
      <c r="Q185" s="154"/>
    </row>
    <row r="186" spans="1:17" s="149" customFormat="1" ht="14.25">
      <c r="A186" s="145" t="s">
        <v>1213</v>
      </c>
      <c r="B186" s="145" t="s">
        <v>1243</v>
      </c>
      <c r="C186" s="150" t="s">
        <v>1068</v>
      </c>
      <c r="E186" s="145" t="s">
        <v>5041</v>
      </c>
      <c r="F186" s="145" t="s">
        <v>311</v>
      </c>
      <c r="G186" s="145" t="s">
        <v>5153</v>
      </c>
      <c r="H186" s="149">
        <v>74235</v>
      </c>
      <c r="I186" s="145" t="s">
        <v>314</v>
      </c>
      <c r="J186" s="145" t="s">
        <v>1215</v>
      </c>
      <c r="K186" s="152">
        <v>44712</v>
      </c>
      <c r="L186" s="151">
        <v>4035075</v>
      </c>
      <c r="M186" s="151">
        <f>L186*3.647/1000</f>
        <v>14715.918524999999</v>
      </c>
      <c r="N186" s="151">
        <f>O186/3.647</f>
        <v>177.02699999999965</v>
      </c>
      <c r="O186" s="151">
        <v>645.61746899999866</v>
      </c>
      <c r="P186" s="153">
        <f t="shared" ref="P186:P191" si="82">O186/M186</f>
        <v>4.387204698797411E-2</v>
      </c>
      <c r="Q186" s="154">
        <v>47269</v>
      </c>
    </row>
    <row r="187" spans="1:17" s="149" customFormat="1" ht="14.25">
      <c r="A187" s="145" t="s">
        <v>1213</v>
      </c>
      <c r="B187" s="145" t="s">
        <v>1243</v>
      </c>
      <c r="C187" s="150" t="s">
        <v>1068</v>
      </c>
      <c r="D187" s="145" t="s">
        <v>5145</v>
      </c>
      <c r="E187" s="145" t="s">
        <v>5146</v>
      </c>
      <c r="F187" s="145" t="s">
        <v>311</v>
      </c>
      <c r="G187" s="145" t="s">
        <v>5147</v>
      </c>
      <c r="H187" s="149">
        <v>74237</v>
      </c>
      <c r="I187" s="145" t="s">
        <v>314</v>
      </c>
      <c r="J187" s="145" t="s">
        <v>1231</v>
      </c>
      <c r="K187" s="152">
        <v>44721</v>
      </c>
      <c r="L187" s="151">
        <v>4489192</v>
      </c>
      <c r="M187" s="151">
        <f>L187*4.5743/1000</f>
        <v>20534.9109656</v>
      </c>
      <c r="N187" s="151">
        <f>O187/4.5743</f>
        <v>7.7849999999995694</v>
      </c>
      <c r="O187" s="151">
        <v>35.610925499998032</v>
      </c>
      <c r="P187" s="153">
        <f t="shared" si="82"/>
        <v>1.7341650791500051E-3</v>
      </c>
      <c r="Q187" s="154">
        <v>47635</v>
      </c>
    </row>
    <row r="188" spans="1:17" s="149" customFormat="1" ht="14.25">
      <c r="A188" s="145" t="s">
        <v>1213</v>
      </c>
      <c r="B188" s="145" t="s">
        <v>1243</v>
      </c>
      <c r="C188" s="150" t="s">
        <v>1068</v>
      </c>
      <c r="D188" s="145" t="s">
        <v>5087</v>
      </c>
      <c r="E188" s="145" t="s">
        <v>5088</v>
      </c>
      <c r="F188" s="145" t="s">
        <v>310</v>
      </c>
      <c r="G188" s="145" t="s">
        <v>5089</v>
      </c>
      <c r="H188" s="149">
        <v>74238</v>
      </c>
      <c r="I188" s="145" t="s">
        <v>314</v>
      </c>
      <c r="J188" s="145" t="s">
        <v>1212</v>
      </c>
      <c r="K188" s="152">
        <v>44721</v>
      </c>
      <c r="L188" s="151">
        <v>25740000</v>
      </c>
      <c r="M188" s="151">
        <f t="shared" ref="M188:M189" si="83">L188/1000</f>
        <v>25740</v>
      </c>
      <c r="N188" s="151">
        <f t="shared" ref="N188:N189" si="84">O188</f>
        <v>3701.346</v>
      </c>
      <c r="O188" s="151">
        <v>3701.346</v>
      </c>
      <c r="P188" s="153">
        <f t="shared" si="82"/>
        <v>0.1437974358974359</v>
      </c>
      <c r="Q188" s="154">
        <v>46182</v>
      </c>
    </row>
    <row r="189" spans="1:17" s="149" customFormat="1" ht="14.25">
      <c r="A189" s="145" t="s">
        <v>1213</v>
      </c>
      <c r="B189" s="145" t="s">
        <v>1243</v>
      </c>
      <c r="C189" s="150" t="s">
        <v>1068</v>
      </c>
      <c r="D189" s="145" t="s">
        <v>5108</v>
      </c>
      <c r="E189" s="145" t="s">
        <v>5109</v>
      </c>
      <c r="F189" s="145" t="s">
        <v>309</v>
      </c>
      <c r="G189" s="145" t="s">
        <v>5110</v>
      </c>
      <c r="H189" s="149">
        <v>74239</v>
      </c>
      <c r="I189" s="145" t="s">
        <v>314</v>
      </c>
      <c r="J189" s="145" t="s">
        <v>1212</v>
      </c>
      <c r="K189" s="152">
        <v>44741</v>
      </c>
      <c r="L189" s="151">
        <v>26270000</v>
      </c>
      <c r="M189" s="151">
        <f t="shared" si="83"/>
        <v>26270</v>
      </c>
      <c r="N189" s="151">
        <f t="shared" si="84"/>
        <v>6564.0290000000005</v>
      </c>
      <c r="O189" s="151">
        <v>6564.0290000000005</v>
      </c>
      <c r="P189" s="153">
        <f t="shared" si="82"/>
        <v>0.24986787209744957</v>
      </c>
      <c r="Q189" s="154">
        <v>46202</v>
      </c>
    </row>
    <row r="190" spans="1:17" s="149" customFormat="1" ht="14.25">
      <c r="A190" s="145" t="s">
        <v>1213</v>
      </c>
      <c r="B190" s="145" t="s">
        <v>1243</v>
      </c>
      <c r="C190" s="150" t="s">
        <v>1068</v>
      </c>
      <c r="E190" s="145" t="s">
        <v>5135</v>
      </c>
      <c r="F190" s="145" t="s">
        <v>309</v>
      </c>
      <c r="G190" s="145" t="s">
        <v>5136</v>
      </c>
      <c r="H190" s="149">
        <v>74240</v>
      </c>
      <c r="I190" s="145" t="s">
        <v>314</v>
      </c>
      <c r="J190" s="145" t="s">
        <v>1216</v>
      </c>
      <c r="K190" s="152">
        <v>44748</v>
      </c>
      <c r="L190" s="151">
        <v>6063977</v>
      </c>
      <c r="M190" s="151">
        <f>L190*3.7964/1000</f>
        <v>23021.282282799999</v>
      </c>
      <c r="N190" s="151">
        <f>O190/3.7964</f>
        <v>265.67899999999946</v>
      </c>
      <c r="O190" s="151">
        <v>1008.6237555999979</v>
      </c>
      <c r="P190" s="153">
        <f t="shared" si="82"/>
        <v>4.3812666176009485E-2</v>
      </c>
      <c r="Q190" s="154">
        <v>45844</v>
      </c>
    </row>
    <row r="191" spans="1:17" s="149" customFormat="1" ht="14.25">
      <c r="A191" s="145" t="s">
        <v>1213</v>
      </c>
      <c r="B191" s="145" t="s">
        <v>1243</v>
      </c>
      <c r="C191" s="150" t="s">
        <v>1068</v>
      </c>
      <c r="D191" s="145" t="s">
        <v>5090</v>
      </c>
      <c r="E191" s="145" t="s">
        <v>5091</v>
      </c>
      <c r="F191" s="145" t="s">
        <v>309</v>
      </c>
      <c r="G191" s="145" t="s">
        <v>5092</v>
      </c>
      <c r="H191" s="149">
        <v>74241</v>
      </c>
      <c r="I191" s="145" t="s">
        <v>314</v>
      </c>
      <c r="J191" s="145" t="s">
        <v>1212</v>
      </c>
      <c r="K191" s="152">
        <v>44752</v>
      </c>
      <c r="L191" s="151">
        <v>32840000</v>
      </c>
      <c r="M191" s="151">
        <f>L191/1000</f>
        <v>32840</v>
      </c>
      <c r="N191" s="151">
        <f>O191</f>
        <v>4749.3109999999997</v>
      </c>
      <c r="O191" s="151">
        <v>4749.3109999999997</v>
      </c>
      <c r="P191" s="153">
        <f t="shared" si="82"/>
        <v>0.14461970158343482</v>
      </c>
      <c r="Q191" s="154">
        <v>46213</v>
      </c>
    </row>
    <row r="192" spans="1:17" s="149" customFormat="1" ht="14.25">
      <c r="A192" s="145" t="s">
        <v>1213</v>
      </c>
      <c r="B192" s="145" t="s">
        <v>1243</v>
      </c>
      <c r="C192" s="150" t="s">
        <v>1068</v>
      </c>
      <c r="E192" s="145" t="s">
        <v>3867</v>
      </c>
      <c r="F192" s="145" t="s">
        <v>311</v>
      </c>
      <c r="G192" s="145" t="s">
        <v>3866</v>
      </c>
      <c r="H192" s="149">
        <v>74242</v>
      </c>
      <c r="I192" s="145" t="s">
        <v>314</v>
      </c>
      <c r="J192" s="145" t="s">
        <v>1216</v>
      </c>
      <c r="K192" s="152">
        <v>44812</v>
      </c>
      <c r="L192" s="151">
        <v>3531807</v>
      </c>
      <c r="M192" s="151">
        <f>L192*3.7964/1000</f>
        <v>13408.152094800002</v>
      </c>
      <c r="N192" s="151"/>
      <c r="O192" s="151"/>
      <c r="Q192" s="154"/>
    </row>
    <row r="193" spans="1:17" s="149" customFormat="1" ht="14.25">
      <c r="A193" s="145" t="s">
        <v>1213</v>
      </c>
      <c r="B193" s="145" t="s">
        <v>1243</v>
      </c>
      <c r="C193" s="150" t="s">
        <v>1068</v>
      </c>
      <c r="D193" s="145" t="s">
        <v>5122</v>
      </c>
      <c r="E193" s="145" t="s">
        <v>5123</v>
      </c>
      <c r="F193" s="145" t="s">
        <v>311</v>
      </c>
      <c r="G193" s="145" t="s">
        <v>5124</v>
      </c>
      <c r="H193" s="149">
        <v>74243</v>
      </c>
      <c r="I193" s="145" t="s">
        <v>314</v>
      </c>
      <c r="J193" s="145" t="s">
        <v>1215</v>
      </c>
      <c r="K193" s="152">
        <v>44823</v>
      </c>
      <c r="L193" s="151">
        <v>4183816</v>
      </c>
      <c r="M193" s="151">
        <f t="shared" ref="M193:M194" si="85">L193*3.647/1000</f>
        <v>15258.376951999999</v>
      </c>
      <c r="N193" s="151">
        <f t="shared" ref="N193:N194" si="86">O193/3.647</f>
        <v>836.76300000000015</v>
      </c>
      <c r="O193" s="151">
        <v>3051.6746610000005</v>
      </c>
      <c r="P193" s="153">
        <f t="shared" ref="P193:P195" si="87">O193/M193</f>
        <v>0.19999995219675057</v>
      </c>
      <c r="Q193" s="154">
        <v>46284</v>
      </c>
    </row>
    <row r="194" spans="1:17" s="149" customFormat="1" ht="14.25">
      <c r="A194" s="145" t="s">
        <v>1213</v>
      </c>
      <c r="B194" s="145" t="s">
        <v>1243</v>
      </c>
      <c r="C194" s="150" t="s">
        <v>1068</v>
      </c>
      <c r="D194" s="145" t="s">
        <v>5166</v>
      </c>
      <c r="E194" s="145" t="s">
        <v>5167</v>
      </c>
      <c r="F194" s="145" t="s">
        <v>311</v>
      </c>
      <c r="G194" s="145" t="s">
        <v>5168</v>
      </c>
      <c r="H194" s="149">
        <v>74244</v>
      </c>
      <c r="I194" s="145" t="s">
        <v>314</v>
      </c>
      <c r="J194" s="145" t="s">
        <v>1215</v>
      </c>
      <c r="K194" s="152">
        <v>44881</v>
      </c>
      <c r="L194" s="151">
        <v>11426414</v>
      </c>
      <c r="M194" s="151">
        <f t="shared" si="85"/>
        <v>41672.131857999993</v>
      </c>
      <c r="N194" s="151">
        <f t="shared" si="86"/>
        <v>571.32099999999969</v>
      </c>
      <c r="O194" s="151">
        <v>2083.6076869999988</v>
      </c>
      <c r="P194" s="153">
        <f t="shared" si="87"/>
        <v>5.000002625495626E-2</v>
      </c>
      <c r="Q194" s="154">
        <v>46707</v>
      </c>
    </row>
    <row r="195" spans="1:17" s="149" customFormat="1" ht="14.25">
      <c r="A195" s="145" t="s">
        <v>1213</v>
      </c>
      <c r="B195" s="145" t="s">
        <v>1243</v>
      </c>
      <c r="C195" s="150" t="s">
        <v>1068</v>
      </c>
      <c r="E195" s="145" t="s">
        <v>5157</v>
      </c>
      <c r="F195" s="145" t="s">
        <v>311</v>
      </c>
      <c r="G195" s="145" t="s">
        <v>5158</v>
      </c>
      <c r="H195" s="149">
        <v>74247</v>
      </c>
      <c r="I195" s="145" t="s">
        <v>314</v>
      </c>
      <c r="J195" s="145" t="s">
        <v>1231</v>
      </c>
      <c r="K195" s="152">
        <v>44938</v>
      </c>
      <c r="L195" s="151">
        <v>4968195</v>
      </c>
      <c r="M195" s="151">
        <f>L195*4.5743/1000</f>
        <v>22726.0143885</v>
      </c>
      <c r="N195" s="151">
        <f>O195/4.5743</f>
        <v>3919.9059999999995</v>
      </c>
      <c r="O195" s="151">
        <v>17930.826015799998</v>
      </c>
      <c r="P195" s="153">
        <f t="shared" si="87"/>
        <v>0.78900002918564982</v>
      </c>
      <c r="Q195" s="154">
        <v>46022</v>
      </c>
    </row>
    <row r="196" spans="1:17" s="149" customFormat="1" ht="14.25">
      <c r="A196" s="145" t="s">
        <v>1213</v>
      </c>
      <c r="B196" s="145" t="s">
        <v>1243</v>
      </c>
      <c r="C196" s="150" t="s">
        <v>1068</v>
      </c>
      <c r="E196" s="145" t="s">
        <v>5085</v>
      </c>
      <c r="F196" s="145" t="s">
        <v>309</v>
      </c>
      <c r="G196" s="145" t="s">
        <v>5086</v>
      </c>
      <c r="H196" s="149">
        <v>74249</v>
      </c>
      <c r="I196" s="145" t="s">
        <v>314</v>
      </c>
      <c r="J196" s="145" t="s">
        <v>1212</v>
      </c>
      <c r="K196" s="152">
        <v>45006</v>
      </c>
      <c r="L196" s="151">
        <v>34962406</v>
      </c>
      <c r="M196" s="151">
        <f t="shared" ref="M196:M197" si="88">L196/1000</f>
        <v>34962.406000000003</v>
      </c>
      <c r="N196" s="151"/>
      <c r="O196" s="151"/>
      <c r="Q196" s="154"/>
    </row>
    <row r="197" spans="1:17" s="149" customFormat="1" ht="14.25">
      <c r="A197" s="145" t="s">
        <v>1213</v>
      </c>
      <c r="B197" s="145" t="s">
        <v>1243</v>
      </c>
      <c r="C197" s="150" t="s">
        <v>1068</v>
      </c>
      <c r="D197" s="145" t="s">
        <v>4958</v>
      </c>
      <c r="E197" s="145" t="s">
        <v>4959</v>
      </c>
      <c r="F197" s="145" t="s">
        <v>309</v>
      </c>
      <c r="G197" s="145" t="s">
        <v>5129</v>
      </c>
      <c r="H197" s="149">
        <v>74252</v>
      </c>
      <c r="I197" s="145" t="s">
        <v>314</v>
      </c>
      <c r="J197" s="145" t="s">
        <v>1212</v>
      </c>
      <c r="K197" s="152">
        <v>45036</v>
      </c>
      <c r="L197" s="151">
        <v>26751517</v>
      </c>
      <c r="M197" s="151">
        <f t="shared" si="88"/>
        <v>26751.517</v>
      </c>
      <c r="N197" s="151">
        <f>O197</f>
        <v>18726.062000000002</v>
      </c>
      <c r="O197" s="151">
        <v>18726.062000000002</v>
      </c>
      <c r="P197" s="153">
        <f t="shared" ref="P197:P199" si="89">O197/M197</f>
        <v>0.70000000373810589</v>
      </c>
      <c r="Q197" s="154">
        <v>48689</v>
      </c>
    </row>
    <row r="198" spans="1:17" s="149" customFormat="1" ht="14.25">
      <c r="A198" s="145" t="s">
        <v>1213</v>
      </c>
      <c r="B198" s="145" t="s">
        <v>1243</v>
      </c>
      <c r="C198" s="150" t="s">
        <v>1068</v>
      </c>
      <c r="E198" s="145" t="s">
        <v>4962</v>
      </c>
      <c r="F198" s="145" t="s">
        <v>309</v>
      </c>
      <c r="G198" s="145" t="s">
        <v>4963</v>
      </c>
      <c r="H198" s="149">
        <v>74254</v>
      </c>
      <c r="I198" s="145" t="s">
        <v>314</v>
      </c>
      <c r="J198" s="145" t="s">
        <v>1215</v>
      </c>
      <c r="K198" s="152">
        <v>45124</v>
      </c>
      <c r="L198" s="151">
        <v>2425700.0000000005</v>
      </c>
      <c r="M198" s="151">
        <f>L198*3.647/1000</f>
        <v>8846.527900000001</v>
      </c>
      <c r="N198" s="151">
        <f>O198/3.647</f>
        <v>1891.2560000000001</v>
      </c>
      <c r="O198" s="151">
        <v>6897.4106320000001</v>
      </c>
      <c r="P198" s="153">
        <f t="shared" si="89"/>
        <v>0.77967432081461019</v>
      </c>
      <c r="Q198" s="154">
        <v>46220</v>
      </c>
    </row>
    <row r="199" spans="1:17" s="149" customFormat="1" ht="14.25">
      <c r="A199" s="145" t="s">
        <v>1213</v>
      </c>
      <c r="B199" s="145" t="s">
        <v>1243</v>
      </c>
      <c r="C199" s="150" t="s">
        <v>1068</v>
      </c>
      <c r="D199" s="145" t="s">
        <v>5007</v>
      </c>
      <c r="E199" s="145" t="s">
        <v>5008</v>
      </c>
      <c r="F199" s="145" t="s">
        <v>309</v>
      </c>
      <c r="G199" s="145" t="s">
        <v>5009</v>
      </c>
      <c r="H199" s="149">
        <v>74255</v>
      </c>
      <c r="I199" s="145" t="s">
        <v>314</v>
      </c>
      <c r="J199" s="145" t="s">
        <v>1231</v>
      </c>
      <c r="K199" s="152">
        <v>45208</v>
      </c>
      <c r="L199" s="151">
        <v>3241154</v>
      </c>
      <c r="M199" s="151">
        <f>L199*4.5743/1000</f>
        <v>14826.0107422</v>
      </c>
      <c r="N199" s="151">
        <f>O199/4.5743</f>
        <v>1449.6760000000002</v>
      </c>
      <c r="O199" s="151">
        <v>6631.2529268000008</v>
      </c>
      <c r="P199" s="153">
        <f t="shared" si="89"/>
        <v>0.44727155821661058</v>
      </c>
      <c r="Q199" s="154">
        <v>46235</v>
      </c>
    </row>
    <row r="200" spans="1:17" s="149" customFormat="1" ht="14.25">
      <c r="A200" s="145" t="s">
        <v>1213</v>
      </c>
      <c r="B200" s="145" t="s">
        <v>1243</v>
      </c>
      <c r="C200" s="150" t="s">
        <v>1068</v>
      </c>
      <c r="D200" s="145" t="s">
        <v>5149</v>
      </c>
      <c r="E200" s="145" t="s">
        <v>5150</v>
      </c>
      <c r="F200" s="145" t="s">
        <v>310</v>
      </c>
      <c r="G200" s="145" t="s">
        <v>5151</v>
      </c>
      <c r="H200" s="149">
        <v>74256</v>
      </c>
      <c r="I200" s="145" t="s">
        <v>314</v>
      </c>
      <c r="J200" s="145" t="s">
        <v>1216</v>
      </c>
      <c r="K200" s="152">
        <v>45166</v>
      </c>
      <c r="L200" s="151">
        <v>5569828</v>
      </c>
      <c r="M200" s="151">
        <f>L200*3.7964/1000</f>
        <v>21145.295019200003</v>
      </c>
      <c r="N200" s="151"/>
      <c r="O200" s="151"/>
      <c r="Q200" s="154"/>
    </row>
    <row r="201" spans="1:17" s="149" customFormat="1" ht="14.25">
      <c r="A201" s="145" t="s">
        <v>1213</v>
      </c>
      <c r="B201" s="145" t="s">
        <v>1243</v>
      </c>
      <c r="C201" s="150" t="s">
        <v>1068</v>
      </c>
      <c r="D201" s="145" t="s">
        <v>5011</v>
      </c>
      <c r="E201" s="145" t="s">
        <v>5012</v>
      </c>
      <c r="F201" s="145" t="s">
        <v>311</v>
      </c>
      <c r="G201" s="145" t="s">
        <v>5014</v>
      </c>
      <c r="H201" s="149">
        <v>74266</v>
      </c>
      <c r="I201" s="145" t="s">
        <v>314</v>
      </c>
      <c r="J201" s="145" t="s">
        <v>1215</v>
      </c>
      <c r="K201" s="152">
        <v>45400</v>
      </c>
      <c r="L201" s="151">
        <v>96300</v>
      </c>
      <c r="M201" s="151">
        <f>L201*3.647/1000</f>
        <v>351.20609999999999</v>
      </c>
      <c r="N201" s="151">
        <f>O201/3.647</f>
        <v>769.3549999999999</v>
      </c>
      <c r="O201" s="151">
        <v>2805.8376849999995</v>
      </c>
      <c r="P201" s="153">
        <f t="shared" ref="P201:P205" si="90">O201/M201</f>
        <v>7.9891484942886803</v>
      </c>
      <c r="Q201" s="154">
        <v>46495</v>
      </c>
    </row>
    <row r="202" spans="1:17" s="149" customFormat="1" ht="14.25">
      <c r="A202" s="145" t="s">
        <v>1213</v>
      </c>
      <c r="B202" s="145" t="s">
        <v>1243</v>
      </c>
      <c r="C202" s="150" t="s">
        <v>1068</v>
      </c>
      <c r="D202" s="145" t="s">
        <v>5162</v>
      </c>
      <c r="E202" s="145" t="s">
        <v>5163</v>
      </c>
      <c r="F202" s="145" t="s">
        <v>311</v>
      </c>
      <c r="G202" s="145" t="s">
        <v>5164</v>
      </c>
      <c r="H202" s="149">
        <v>74270</v>
      </c>
      <c r="I202" s="145" t="s">
        <v>314</v>
      </c>
      <c r="J202" s="145" t="s">
        <v>1216</v>
      </c>
      <c r="K202" s="152">
        <v>45484</v>
      </c>
      <c r="L202" s="151">
        <v>2062720</v>
      </c>
      <c r="M202" s="151">
        <f>L202*3.7964/1000</f>
        <v>7830.9102080000002</v>
      </c>
      <c r="N202" s="151">
        <f>O202/3.7964</f>
        <v>1150.3789999999999</v>
      </c>
      <c r="O202" s="151">
        <v>4367.2988355999996</v>
      </c>
      <c r="P202" s="153">
        <f t="shared" si="90"/>
        <v>0.55770002714861922</v>
      </c>
      <c r="Q202" s="154">
        <v>47118</v>
      </c>
    </row>
    <row r="203" spans="1:17" s="149" customFormat="1" ht="14.25">
      <c r="A203" s="145" t="s">
        <v>1213</v>
      </c>
      <c r="B203" s="145" t="s">
        <v>1243</v>
      </c>
      <c r="C203" s="150" t="s">
        <v>1068</v>
      </c>
      <c r="D203" s="145" t="s">
        <v>5015</v>
      </c>
      <c r="E203" s="145" t="s">
        <v>5016</v>
      </c>
      <c r="F203" s="145" t="s">
        <v>311</v>
      </c>
      <c r="G203" s="145" t="s">
        <v>5015</v>
      </c>
      <c r="H203" s="149">
        <v>74271</v>
      </c>
      <c r="I203" s="145" t="s">
        <v>314</v>
      </c>
      <c r="J203" s="145" t="s">
        <v>1231</v>
      </c>
      <c r="K203" s="152">
        <v>45495</v>
      </c>
      <c r="L203" s="151">
        <v>170000</v>
      </c>
      <c r="M203" s="151">
        <f>L203*4.5743/1000</f>
        <v>777.63099999999997</v>
      </c>
      <c r="N203" s="151">
        <f>O203/4.5743</f>
        <v>2168.0000000000005</v>
      </c>
      <c r="O203" s="151">
        <v>9917.0824000000011</v>
      </c>
      <c r="P203" s="153">
        <f t="shared" si="90"/>
        <v>12.752941176470591</v>
      </c>
      <c r="Q203" s="154">
        <v>46295</v>
      </c>
    </row>
    <row r="204" spans="1:17" s="149" customFormat="1" ht="14.25">
      <c r="A204" s="145" t="s">
        <v>1213</v>
      </c>
      <c r="B204" s="145" t="s">
        <v>1243</v>
      </c>
      <c r="C204" s="150" t="s">
        <v>1068</v>
      </c>
      <c r="D204" s="145" t="s">
        <v>5011</v>
      </c>
      <c r="E204" s="145" t="s">
        <v>5012</v>
      </c>
      <c r="F204" s="145" t="s">
        <v>311</v>
      </c>
      <c r="G204" s="145" t="s">
        <v>5013</v>
      </c>
      <c r="H204" s="149">
        <v>74272</v>
      </c>
      <c r="I204" s="145" t="s">
        <v>314</v>
      </c>
      <c r="J204" s="145" t="s">
        <v>1215</v>
      </c>
      <c r="K204" s="152">
        <v>45505</v>
      </c>
      <c r="L204" s="151">
        <v>105066</v>
      </c>
      <c r="M204" s="151">
        <f>L204*3.647/1000</f>
        <v>383.175702</v>
      </c>
      <c r="N204" s="151">
        <f>O204/3.647</f>
        <v>833.77099999999996</v>
      </c>
      <c r="O204" s="151">
        <v>3040.7628369999998</v>
      </c>
      <c r="P204" s="153">
        <f t="shared" si="90"/>
        <v>7.9356880437058601</v>
      </c>
      <c r="Q204" s="154">
        <v>46295</v>
      </c>
    </row>
    <row r="205" spans="1:17" s="149" customFormat="1" ht="14.25">
      <c r="A205" s="145" t="s">
        <v>1213</v>
      </c>
      <c r="B205" s="145" t="s">
        <v>1247</v>
      </c>
      <c r="C205" s="150" t="s">
        <v>1068</v>
      </c>
      <c r="E205" s="145" t="s">
        <v>5169</v>
      </c>
      <c r="F205" s="145" t="s">
        <v>309</v>
      </c>
      <c r="G205" s="145" t="s">
        <v>5170</v>
      </c>
      <c r="H205" s="149">
        <v>74201</v>
      </c>
      <c r="I205" s="145" t="s">
        <v>314</v>
      </c>
      <c r="J205" s="145" t="s">
        <v>1212</v>
      </c>
      <c r="K205" s="152">
        <v>43858</v>
      </c>
      <c r="L205" s="151">
        <v>1800000</v>
      </c>
      <c r="M205" s="151">
        <f t="shared" ref="M205:M207" si="91">L205/1000</f>
        <v>1800</v>
      </c>
      <c r="N205" s="151">
        <f t="shared" ref="N205:N206" si="92">O205</f>
        <v>771.35</v>
      </c>
      <c r="O205" s="151">
        <v>771.35</v>
      </c>
      <c r="P205" s="153">
        <f t="shared" si="90"/>
        <v>0.42852777777777779</v>
      </c>
      <c r="Q205" s="154">
        <v>46415</v>
      </c>
    </row>
    <row r="206" spans="1:17" s="149" customFormat="1" ht="14.25">
      <c r="A206" s="145" t="s">
        <v>1213</v>
      </c>
      <c r="B206" s="145" t="s">
        <v>1250</v>
      </c>
      <c r="C206" s="150" t="s">
        <v>1068</v>
      </c>
      <c r="E206" s="145" t="s">
        <v>5169</v>
      </c>
      <c r="F206" s="145" t="s">
        <v>309</v>
      </c>
      <c r="G206" s="145" t="s">
        <v>5170</v>
      </c>
      <c r="H206" s="149">
        <v>74201</v>
      </c>
      <c r="I206" s="145" t="s">
        <v>314</v>
      </c>
      <c r="J206" s="145" t="s">
        <v>1212</v>
      </c>
      <c r="K206" s="152">
        <v>43858</v>
      </c>
      <c r="L206" s="151">
        <v>20000000</v>
      </c>
      <c r="M206" s="151">
        <f t="shared" si="91"/>
        <v>20000</v>
      </c>
      <c r="N206" s="151">
        <f t="shared" si="92"/>
        <v>7799.1980000000003</v>
      </c>
      <c r="O206" s="151">
        <v>7799.1980000000003</v>
      </c>
      <c r="P206" s="153">
        <f>O206/M206</f>
        <v>0.38995990000000003</v>
      </c>
      <c r="Q206" s="154">
        <v>46415</v>
      </c>
    </row>
    <row r="207" spans="1:17" s="149" customFormat="1" ht="14.25">
      <c r="A207" s="145" t="s">
        <v>1213</v>
      </c>
      <c r="B207" s="145" t="s">
        <v>1251</v>
      </c>
      <c r="C207" s="150" t="s">
        <v>1068</v>
      </c>
      <c r="D207" s="145" t="s">
        <v>5066</v>
      </c>
      <c r="E207" s="145" t="s">
        <v>5067</v>
      </c>
      <c r="F207" s="145" t="s">
        <v>309</v>
      </c>
      <c r="G207" s="145" t="s">
        <v>5068</v>
      </c>
      <c r="H207" s="149" t="s">
        <v>5069</v>
      </c>
      <c r="I207" s="145" t="s">
        <v>321</v>
      </c>
      <c r="J207" s="145" t="s">
        <v>1212</v>
      </c>
      <c r="K207" s="152">
        <v>45565</v>
      </c>
      <c r="L207" s="151">
        <v>630405</v>
      </c>
      <c r="M207" s="151">
        <f t="shared" si="91"/>
        <v>630.40499999999997</v>
      </c>
      <c r="N207" s="151"/>
      <c r="O207" s="151"/>
      <c r="Q207" s="154"/>
    </row>
    <row r="208" spans="1:17" s="149" customFormat="1" ht="14.25">
      <c r="A208" s="145" t="s">
        <v>1213</v>
      </c>
      <c r="B208" s="145" t="s">
        <v>1251</v>
      </c>
      <c r="C208" s="150" t="s">
        <v>1068</v>
      </c>
      <c r="D208" s="145" t="s">
        <v>5037</v>
      </c>
      <c r="E208" s="145" t="s">
        <v>5038</v>
      </c>
      <c r="F208" s="145" t="s">
        <v>309</v>
      </c>
      <c r="G208" s="145" t="s">
        <v>5039</v>
      </c>
      <c r="H208" s="149">
        <v>74173</v>
      </c>
      <c r="I208" s="145" t="s">
        <v>314</v>
      </c>
      <c r="J208" s="145" t="s">
        <v>1215</v>
      </c>
      <c r="K208" s="152">
        <v>43157</v>
      </c>
      <c r="L208" s="151">
        <v>259641</v>
      </c>
      <c r="M208" s="151">
        <f>L208*3.647/1000</f>
        <v>946.91072699999995</v>
      </c>
      <c r="N208" s="151">
        <f>O208/3.647</f>
        <v>5.8399999999999945</v>
      </c>
      <c r="O208" s="151">
        <v>21.29847999999998</v>
      </c>
      <c r="P208" s="153">
        <f>O208/M208</f>
        <v>2.2492595545387649E-2</v>
      </c>
      <c r="Q208" s="154">
        <v>45347</v>
      </c>
    </row>
    <row r="209" spans="1:17" s="149" customFormat="1" ht="14.25">
      <c r="A209" s="145" t="s">
        <v>1213</v>
      </c>
      <c r="B209" s="145" t="s">
        <v>1251</v>
      </c>
      <c r="C209" s="150" t="s">
        <v>1068</v>
      </c>
      <c r="D209" s="145" t="s">
        <v>5029</v>
      </c>
      <c r="E209" s="145" t="s">
        <v>5030</v>
      </c>
      <c r="F209" s="145" t="s">
        <v>309</v>
      </c>
      <c r="G209" s="145" t="s">
        <v>5031</v>
      </c>
      <c r="H209" s="149">
        <v>74176</v>
      </c>
      <c r="I209" s="145" t="s">
        <v>314</v>
      </c>
      <c r="J209" s="145" t="s">
        <v>1212</v>
      </c>
      <c r="K209" s="152">
        <v>43306</v>
      </c>
      <c r="L209" s="151">
        <v>846000</v>
      </c>
      <c r="M209" s="151">
        <f t="shared" ref="M209:M210" si="93">L209/1000</f>
        <v>846</v>
      </c>
      <c r="N209" s="151"/>
      <c r="O209" s="151"/>
      <c r="Q209" s="154"/>
    </row>
    <row r="210" spans="1:17" s="149" customFormat="1" ht="14.25">
      <c r="A210" s="145" t="s">
        <v>1213</v>
      </c>
      <c r="B210" s="145" t="s">
        <v>1251</v>
      </c>
      <c r="C210" s="150" t="s">
        <v>1068</v>
      </c>
      <c r="D210" s="145" t="s">
        <v>5033</v>
      </c>
      <c r="E210" s="145" t="s">
        <v>5034</v>
      </c>
      <c r="F210" s="145" t="s">
        <v>309</v>
      </c>
      <c r="G210" s="145" t="s">
        <v>5035</v>
      </c>
      <c r="H210" s="149">
        <v>74177</v>
      </c>
      <c r="I210" s="145" t="s">
        <v>314</v>
      </c>
      <c r="J210" s="145" t="s">
        <v>1212</v>
      </c>
      <c r="K210" s="152">
        <v>43312</v>
      </c>
      <c r="L210" s="151">
        <v>1100000</v>
      </c>
      <c r="M210" s="151">
        <f t="shared" si="93"/>
        <v>1100</v>
      </c>
      <c r="N210" s="151"/>
      <c r="O210" s="151"/>
      <c r="Q210" s="154"/>
    </row>
    <row r="211" spans="1:17" s="149" customFormat="1" ht="14.25">
      <c r="A211" s="145" t="s">
        <v>1213</v>
      </c>
      <c r="B211" s="145" t="s">
        <v>1251</v>
      </c>
      <c r="C211" s="150" t="s">
        <v>1068</v>
      </c>
      <c r="D211" s="145" t="s">
        <v>5046</v>
      </c>
      <c r="E211" s="145" t="s">
        <v>5047</v>
      </c>
      <c r="F211" s="145" t="s">
        <v>311</v>
      </c>
      <c r="G211" s="145" t="s">
        <v>5048</v>
      </c>
      <c r="H211" s="149">
        <v>74178</v>
      </c>
      <c r="I211" s="145" t="s">
        <v>314</v>
      </c>
      <c r="J211" s="145" t="s">
        <v>1215</v>
      </c>
      <c r="K211" s="152">
        <v>43321</v>
      </c>
      <c r="L211" s="151">
        <v>620000</v>
      </c>
      <c r="M211" s="151">
        <f>L211*3.647/1000</f>
        <v>2261.14</v>
      </c>
      <c r="N211" s="151"/>
      <c r="O211" s="151"/>
      <c r="Q211" s="154"/>
    </row>
    <row r="212" spans="1:17" s="149" customFormat="1" ht="14.25">
      <c r="A212" s="145" t="s">
        <v>1213</v>
      </c>
      <c r="B212" s="145" t="s">
        <v>1251</v>
      </c>
      <c r="C212" s="150" t="s">
        <v>1068</v>
      </c>
      <c r="D212" s="145" t="s">
        <v>5115</v>
      </c>
      <c r="E212" s="145" t="s">
        <v>5116</v>
      </c>
      <c r="F212" s="145" t="s">
        <v>309</v>
      </c>
      <c r="G212" s="145" t="s">
        <v>5117</v>
      </c>
      <c r="H212" s="149">
        <v>74179</v>
      </c>
      <c r="I212" s="145" t="s">
        <v>314</v>
      </c>
      <c r="J212" s="145" t="s">
        <v>1212</v>
      </c>
      <c r="K212" s="152">
        <v>43394</v>
      </c>
      <c r="L212" s="151">
        <v>1405000</v>
      </c>
      <c r="M212" s="151">
        <f>L212/1000</f>
        <v>1405</v>
      </c>
      <c r="N212" s="151">
        <f>O212</f>
        <v>343.55399999999997</v>
      </c>
      <c r="O212" s="151">
        <v>343.55399999999997</v>
      </c>
      <c r="P212" s="153">
        <f>O212/M212</f>
        <v>0.24452241992882559</v>
      </c>
      <c r="Q212" s="154">
        <v>47044</v>
      </c>
    </row>
    <row r="213" spans="1:17" s="149" customFormat="1" ht="14.25">
      <c r="A213" s="145" t="s">
        <v>1213</v>
      </c>
      <c r="B213" s="145" t="s">
        <v>1251</v>
      </c>
      <c r="C213" s="150" t="s">
        <v>1068</v>
      </c>
      <c r="E213" s="145" t="s">
        <v>5041</v>
      </c>
      <c r="F213" s="145" t="s">
        <v>311</v>
      </c>
      <c r="G213" s="145" t="s">
        <v>5042</v>
      </c>
      <c r="H213" s="149">
        <v>74180</v>
      </c>
      <c r="I213" s="145" t="s">
        <v>314</v>
      </c>
      <c r="J213" s="145" t="s">
        <v>1215</v>
      </c>
      <c r="K213" s="152">
        <v>43411</v>
      </c>
      <c r="L213" s="151">
        <v>230000</v>
      </c>
      <c r="M213" s="151">
        <f t="shared" ref="M213:M215" si="94">L213*3.647/1000</f>
        <v>838.81</v>
      </c>
      <c r="N213" s="151"/>
      <c r="O213" s="151"/>
      <c r="Q213" s="154"/>
    </row>
    <row r="214" spans="1:17" s="149" customFormat="1" ht="14.25">
      <c r="A214" s="145" t="s">
        <v>1213</v>
      </c>
      <c r="B214" s="145" t="s">
        <v>1251</v>
      </c>
      <c r="C214" s="150" t="s">
        <v>1068</v>
      </c>
      <c r="E214" s="145" t="s">
        <v>5049</v>
      </c>
      <c r="F214" s="145" t="s">
        <v>309</v>
      </c>
      <c r="G214" s="145" t="s">
        <v>5050</v>
      </c>
      <c r="H214" s="149">
        <v>74181</v>
      </c>
      <c r="I214" s="145" t="s">
        <v>314</v>
      </c>
      <c r="J214" s="145" t="s">
        <v>1215</v>
      </c>
      <c r="K214" s="152">
        <v>43412</v>
      </c>
      <c r="L214" s="151">
        <v>528494</v>
      </c>
      <c r="M214" s="151">
        <f t="shared" si="94"/>
        <v>1927.4176179999997</v>
      </c>
      <c r="N214" s="151"/>
      <c r="O214" s="151"/>
      <c r="Q214" s="154"/>
    </row>
    <row r="215" spans="1:17" s="149" customFormat="1" ht="14.25">
      <c r="A215" s="145" t="s">
        <v>1213</v>
      </c>
      <c r="B215" s="145" t="s">
        <v>1251</v>
      </c>
      <c r="C215" s="150" t="s">
        <v>1068</v>
      </c>
      <c r="E215" s="145" t="s">
        <v>5054</v>
      </c>
      <c r="F215" s="145" t="s">
        <v>311</v>
      </c>
      <c r="G215" s="145" t="s">
        <v>5055</v>
      </c>
      <c r="H215" s="149">
        <v>74183</v>
      </c>
      <c r="I215" s="145" t="s">
        <v>314</v>
      </c>
      <c r="J215" s="145" t="s">
        <v>1215</v>
      </c>
      <c r="K215" s="152">
        <v>43482</v>
      </c>
      <c r="L215" s="151">
        <v>473085.67096285103</v>
      </c>
      <c r="M215" s="151">
        <f t="shared" si="94"/>
        <v>1725.3434420015176</v>
      </c>
      <c r="N215" s="151"/>
      <c r="O215" s="151"/>
      <c r="Q215" s="154"/>
    </row>
    <row r="216" spans="1:17" s="149" customFormat="1" ht="14.25">
      <c r="A216" s="145" t="s">
        <v>1213</v>
      </c>
      <c r="B216" s="145" t="s">
        <v>1251</v>
      </c>
      <c r="C216" s="150" t="s">
        <v>1068</v>
      </c>
      <c r="D216" s="145" t="s">
        <v>5021</v>
      </c>
      <c r="E216" s="145" t="s">
        <v>5022</v>
      </c>
      <c r="F216" s="145" t="s">
        <v>309</v>
      </c>
      <c r="G216" s="145" t="s">
        <v>5023</v>
      </c>
      <c r="H216" s="149">
        <v>74185</v>
      </c>
      <c r="I216" s="145" t="s">
        <v>314</v>
      </c>
      <c r="J216" s="145" t="s">
        <v>1212</v>
      </c>
      <c r="K216" s="152">
        <v>43524</v>
      </c>
      <c r="L216" s="151">
        <v>3196030</v>
      </c>
      <c r="M216" s="151">
        <f t="shared" ref="M216:M217" si="95">L216/1000</f>
        <v>3196.03</v>
      </c>
      <c r="N216" s="151"/>
      <c r="O216" s="151"/>
      <c r="Q216" s="154"/>
    </row>
    <row r="217" spans="1:17" s="149" customFormat="1" ht="14.25">
      <c r="A217" s="145" t="s">
        <v>1213</v>
      </c>
      <c r="B217" s="145" t="s">
        <v>1251</v>
      </c>
      <c r="C217" s="150" t="s">
        <v>1068</v>
      </c>
      <c r="D217" s="145" t="s">
        <v>5017</v>
      </c>
      <c r="E217" s="145" t="s">
        <v>5018</v>
      </c>
      <c r="F217" s="145" t="s">
        <v>310</v>
      </c>
      <c r="G217" s="145" t="s">
        <v>5019</v>
      </c>
      <c r="H217" s="149">
        <v>74186</v>
      </c>
      <c r="I217" s="145" t="s">
        <v>314</v>
      </c>
      <c r="J217" s="145" t="s">
        <v>1212</v>
      </c>
      <c r="K217" s="152">
        <v>43542</v>
      </c>
      <c r="L217" s="151">
        <v>4730000</v>
      </c>
      <c r="M217" s="151">
        <f t="shared" si="95"/>
        <v>4730</v>
      </c>
      <c r="N217" s="151">
        <f>O217</f>
        <v>332.86700000000002</v>
      </c>
      <c r="O217" s="151">
        <v>332.86700000000002</v>
      </c>
      <c r="P217" s="153">
        <f t="shared" ref="P217:P218" si="96">O217/M217</f>
        <v>7.0373572938689219E-2</v>
      </c>
      <c r="Q217" s="154">
        <v>46462</v>
      </c>
    </row>
    <row r="218" spans="1:17" s="149" customFormat="1" ht="14.25">
      <c r="A218" s="145" t="s">
        <v>1213</v>
      </c>
      <c r="B218" s="145" t="s">
        <v>1251</v>
      </c>
      <c r="C218" s="150" t="s">
        <v>1068</v>
      </c>
      <c r="D218" s="145" t="s">
        <v>5060</v>
      </c>
      <c r="E218" s="145" t="s">
        <v>5061</v>
      </c>
      <c r="F218" s="145" t="s">
        <v>310</v>
      </c>
      <c r="G218" s="145" t="s">
        <v>5062</v>
      </c>
      <c r="H218" s="149">
        <v>74187</v>
      </c>
      <c r="I218" s="145" t="s">
        <v>314</v>
      </c>
      <c r="J218" s="145" t="s">
        <v>1215</v>
      </c>
      <c r="K218" s="152">
        <v>43571</v>
      </c>
      <c r="L218" s="151">
        <v>295389</v>
      </c>
      <c r="M218" s="151">
        <f t="shared" ref="M218:M222" si="97">L218*3.647/1000</f>
        <v>1077.2836829999999</v>
      </c>
      <c r="N218" s="151">
        <f>O218/3.647</f>
        <v>135.87899999999999</v>
      </c>
      <c r="O218" s="151">
        <v>495.55071299999997</v>
      </c>
      <c r="P218" s="153">
        <f t="shared" si="96"/>
        <v>0.46000020312198492</v>
      </c>
      <c r="Q218" s="154">
        <v>46126</v>
      </c>
    </row>
    <row r="219" spans="1:17" s="149" customFormat="1" ht="14.25">
      <c r="A219" s="145" t="s">
        <v>1213</v>
      </c>
      <c r="B219" s="145" t="s">
        <v>1251</v>
      </c>
      <c r="C219" s="150" t="s">
        <v>1068</v>
      </c>
      <c r="E219" s="145" t="s">
        <v>5063</v>
      </c>
      <c r="F219" s="145" t="s">
        <v>311</v>
      </c>
      <c r="G219" s="145" t="s">
        <v>5064</v>
      </c>
      <c r="H219" s="149">
        <v>74188</v>
      </c>
      <c r="I219" s="145" t="s">
        <v>314</v>
      </c>
      <c r="J219" s="145" t="s">
        <v>1215</v>
      </c>
      <c r="K219" s="152">
        <v>43578</v>
      </c>
      <c r="L219" s="151">
        <v>351585</v>
      </c>
      <c r="M219" s="151">
        <f t="shared" si="97"/>
        <v>1282.2304949999998</v>
      </c>
      <c r="N219" s="151"/>
      <c r="O219" s="151"/>
      <c r="Q219" s="154"/>
    </row>
    <row r="220" spans="1:17" s="149" customFormat="1" ht="14.25">
      <c r="A220" s="145" t="s">
        <v>1213</v>
      </c>
      <c r="B220" s="145" t="s">
        <v>1251</v>
      </c>
      <c r="C220" s="150" t="s">
        <v>1068</v>
      </c>
      <c r="D220" s="145" t="s">
        <v>5043</v>
      </c>
      <c r="E220" s="145" t="s">
        <v>5044</v>
      </c>
      <c r="F220" s="145" t="s">
        <v>309</v>
      </c>
      <c r="G220" s="145" t="s">
        <v>5045</v>
      </c>
      <c r="H220" s="149">
        <v>74189</v>
      </c>
      <c r="I220" s="145" t="s">
        <v>314</v>
      </c>
      <c r="J220" s="145" t="s">
        <v>1215</v>
      </c>
      <c r="K220" s="152">
        <v>43586</v>
      </c>
      <c r="L220" s="151">
        <v>353709</v>
      </c>
      <c r="M220" s="151">
        <f t="shared" si="97"/>
        <v>1289.976723</v>
      </c>
      <c r="N220" s="151"/>
      <c r="O220" s="151"/>
      <c r="Q220" s="154"/>
    </row>
    <row r="221" spans="1:17" s="149" customFormat="1" ht="14.25">
      <c r="A221" s="145" t="s">
        <v>1213</v>
      </c>
      <c r="B221" s="145" t="s">
        <v>1251</v>
      </c>
      <c r="C221" s="150" t="s">
        <v>1068</v>
      </c>
      <c r="D221" s="145" t="s">
        <v>5024</v>
      </c>
      <c r="E221" s="145" t="s">
        <v>2176</v>
      </c>
      <c r="F221" s="145" t="s">
        <v>309</v>
      </c>
      <c r="G221" s="145" t="s">
        <v>5025</v>
      </c>
      <c r="H221" s="149">
        <v>74190</v>
      </c>
      <c r="I221" s="145" t="s">
        <v>314</v>
      </c>
      <c r="J221" s="145" t="s">
        <v>1215</v>
      </c>
      <c r="K221" s="152">
        <v>43691</v>
      </c>
      <c r="L221" s="151">
        <v>635045</v>
      </c>
      <c r="M221" s="151">
        <f t="shared" si="97"/>
        <v>2316.0091149999998</v>
      </c>
      <c r="N221" s="151">
        <f t="shared" ref="N221:N222" si="98">O221/3.647</f>
        <v>102.19599999999998</v>
      </c>
      <c r="O221" s="151">
        <v>372.70881199999991</v>
      </c>
      <c r="P221" s="153">
        <f t="shared" ref="P221:P222" si="99">O221/M221</f>
        <v>0.16092717838893303</v>
      </c>
      <c r="Q221" s="154">
        <v>46248</v>
      </c>
    </row>
    <row r="222" spans="1:17" s="149" customFormat="1" ht="14.25">
      <c r="A222" s="145" t="s">
        <v>1213</v>
      </c>
      <c r="B222" s="145" t="s">
        <v>1251</v>
      </c>
      <c r="C222" s="150" t="s">
        <v>1068</v>
      </c>
      <c r="E222" s="145" t="s">
        <v>5159</v>
      </c>
      <c r="F222" s="145" t="s">
        <v>311</v>
      </c>
      <c r="G222" s="145" t="s">
        <v>5160</v>
      </c>
      <c r="H222" s="149">
        <v>74193</v>
      </c>
      <c r="I222" s="145" t="s">
        <v>314</v>
      </c>
      <c r="J222" s="145" t="s">
        <v>1215</v>
      </c>
      <c r="K222" s="152">
        <v>43790</v>
      </c>
      <c r="L222" s="151">
        <v>283700</v>
      </c>
      <c r="M222" s="151">
        <f t="shared" si="97"/>
        <v>1034.6538999999998</v>
      </c>
      <c r="N222" s="151">
        <f t="shared" si="98"/>
        <v>121.68399999999998</v>
      </c>
      <c r="O222" s="151">
        <v>443.78154799999993</v>
      </c>
      <c r="P222" s="153">
        <f t="shared" si="99"/>
        <v>0.4289178709904829</v>
      </c>
      <c r="Q222" s="154">
        <v>46347</v>
      </c>
    </row>
    <row r="223" spans="1:17" s="149" customFormat="1" ht="14.25">
      <c r="A223" s="145" t="s">
        <v>1213</v>
      </c>
      <c r="B223" s="145" t="s">
        <v>1251</v>
      </c>
      <c r="C223" s="150" t="s">
        <v>1068</v>
      </c>
      <c r="D223" s="145" t="s">
        <v>5070</v>
      </c>
      <c r="E223" s="145" t="s">
        <v>5071</v>
      </c>
      <c r="F223" s="145" t="s">
        <v>309</v>
      </c>
      <c r="G223" s="145" t="s">
        <v>5072</v>
      </c>
      <c r="H223" s="149">
        <v>74196</v>
      </c>
      <c r="I223" s="145" t="s">
        <v>314</v>
      </c>
      <c r="J223" s="145" t="s">
        <v>1212</v>
      </c>
      <c r="K223" s="152">
        <v>43831</v>
      </c>
      <c r="L223" s="151">
        <v>2668575</v>
      </c>
      <c r="M223" s="151">
        <f>L223/1000</f>
        <v>2668.5749999999998</v>
      </c>
      <c r="N223" s="151"/>
      <c r="O223" s="151"/>
      <c r="Q223" s="154"/>
    </row>
    <row r="224" spans="1:17" s="149" customFormat="1" ht="14.25">
      <c r="A224" s="145" t="s">
        <v>1213</v>
      </c>
      <c r="B224" s="145" t="s">
        <v>1251</v>
      </c>
      <c r="C224" s="150" t="s">
        <v>1068</v>
      </c>
      <c r="E224" s="145" t="s">
        <v>5052</v>
      </c>
      <c r="F224" s="145" t="s">
        <v>311</v>
      </c>
      <c r="G224" s="145" t="s">
        <v>5053</v>
      </c>
      <c r="H224" s="149">
        <v>74197</v>
      </c>
      <c r="I224" s="145" t="s">
        <v>314</v>
      </c>
      <c r="J224" s="145" t="s">
        <v>1215</v>
      </c>
      <c r="K224" s="152">
        <v>43857</v>
      </c>
      <c r="L224" s="151">
        <v>283442</v>
      </c>
      <c r="M224" s="151">
        <f t="shared" ref="M224:M226" si="100">L224*3.647/1000</f>
        <v>1033.712974</v>
      </c>
      <c r="N224" s="151"/>
      <c r="O224" s="151"/>
      <c r="Q224" s="154"/>
    </row>
    <row r="225" spans="1:17" s="149" customFormat="1" ht="14.25">
      <c r="A225" s="145" t="s">
        <v>1213</v>
      </c>
      <c r="B225" s="145" t="s">
        <v>1251</v>
      </c>
      <c r="C225" s="150" t="s">
        <v>1068</v>
      </c>
      <c r="D225" s="145" t="s">
        <v>5140</v>
      </c>
      <c r="E225" s="145" t="s">
        <v>5141</v>
      </c>
      <c r="F225" s="145" t="s">
        <v>311</v>
      </c>
      <c r="G225" s="145" t="s">
        <v>5142</v>
      </c>
      <c r="H225" s="149">
        <v>74199</v>
      </c>
      <c r="I225" s="145" t="s">
        <v>314</v>
      </c>
      <c r="J225" s="145" t="s">
        <v>1215</v>
      </c>
      <c r="K225" s="152">
        <v>43881</v>
      </c>
      <c r="L225" s="151">
        <v>449293</v>
      </c>
      <c r="M225" s="151">
        <f t="shared" si="100"/>
        <v>1638.5715709999999</v>
      </c>
      <c r="N225" s="151"/>
      <c r="O225" s="151"/>
      <c r="Q225" s="154"/>
    </row>
    <row r="226" spans="1:17" s="149" customFormat="1" ht="14.25">
      <c r="A226" s="145" t="s">
        <v>1213</v>
      </c>
      <c r="B226" s="145" t="s">
        <v>1251</v>
      </c>
      <c r="C226" s="150" t="s">
        <v>1068</v>
      </c>
      <c r="E226" s="145" t="s">
        <v>5041</v>
      </c>
      <c r="F226" s="145" t="s">
        <v>311</v>
      </c>
      <c r="G226" s="145" t="s">
        <v>5132</v>
      </c>
      <c r="H226" s="149">
        <v>74200</v>
      </c>
      <c r="I226" s="145" t="s">
        <v>314</v>
      </c>
      <c r="J226" s="145" t="s">
        <v>1215</v>
      </c>
      <c r="K226" s="152">
        <v>43891</v>
      </c>
      <c r="L226" s="151">
        <v>436845.55</v>
      </c>
      <c r="M226" s="151">
        <f t="shared" si="100"/>
        <v>1593.1757208499998</v>
      </c>
      <c r="N226" s="151"/>
      <c r="O226" s="151"/>
      <c r="Q226" s="154"/>
    </row>
    <row r="227" spans="1:17" s="149" customFormat="1" ht="14.25">
      <c r="A227" s="145" t="s">
        <v>1213</v>
      </c>
      <c r="B227" s="145" t="s">
        <v>1251</v>
      </c>
      <c r="C227" s="150" t="s">
        <v>1068</v>
      </c>
      <c r="D227" s="145" t="s">
        <v>5021</v>
      </c>
      <c r="E227" s="145" t="s">
        <v>5027</v>
      </c>
      <c r="F227" s="145" t="s">
        <v>309</v>
      </c>
      <c r="G227" s="145" t="s">
        <v>5028</v>
      </c>
      <c r="H227" s="149">
        <v>74202</v>
      </c>
      <c r="I227" s="145" t="s">
        <v>314</v>
      </c>
      <c r="J227" s="145" t="s">
        <v>1212</v>
      </c>
      <c r="K227" s="152">
        <v>43913</v>
      </c>
      <c r="L227" s="151">
        <v>1234772</v>
      </c>
      <c r="M227" s="151">
        <f>L227/1000</f>
        <v>1234.7719999999999</v>
      </c>
      <c r="N227" s="151"/>
      <c r="O227" s="151"/>
      <c r="Q227" s="154"/>
    </row>
    <row r="228" spans="1:17" s="149" customFormat="1" ht="14.25">
      <c r="A228" s="145" t="s">
        <v>1213</v>
      </c>
      <c r="B228" s="145" t="s">
        <v>1251</v>
      </c>
      <c r="C228" s="150" t="s">
        <v>1068</v>
      </c>
      <c r="E228" s="145" t="s">
        <v>5001</v>
      </c>
      <c r="F228" s="145" t="s">
        <v>311</v>
      </c>
      <c r="G228" s="145" t="s">
        <v>5002</v>
      </c>
      <c r="H228" s="149">
        <v>74203</v>
      </c>
      <c r="I228" s="145" t="s">
        <v>314</v>
      </c>
      <c r="J228" s="145" t="s">
        <v>1215</v>
      </c>
      <c r="K228" s="152">
        <v>43770</v>
      </c>
      <c r="L228" s="151">
        <v>499931</v>
      </c>
      <c r="M228" s="151">
        <f>L228*3.647/1000</f>
        <v>1823.2483569999999</v>
      </c>
      <c r="N228" s="151"/>
      <c r="O228" s="151"/>
      <c r="Q228" s="154"/>
    </row>
    <row r="229" spans="1:17" s="149" customFormat="1" ht="14.25">
      <c r="A229" s="145" t="s">
        <v>1213</v>
      </c>
      <c r="B229" s="145" t="s">
        <v>1251</v>
      </c>
      <c r="C229" s="150" t="s">
        <v>1068</v>
      </c>
      <c r="D229" s="145" t="s">
        <v>5017</v>
      </c>
      <c r="E229" s="145" t="s">
        <v>5018</v>
      </c>
      <c r="F229" s="145" t="s">
        <v>310</v>
      </c>
      <c r="G229" s="145" t="s">
        <v>5077</v>
      </c>
      <c r="H229" s="149">
        <v>74204</v>
      </c>
      <c r="I229" s="145" t="s">
        <v>314</v>
      </c>
      <c r="J229" s="145" t="s">
        <v>1212</v>
      </c>
      <c r="K229" s="152">
        <v>44084</v>
      </c>
      <c r="L229" s="151">
        <v>1352989</v>
      </c>
      <c r="M229" s="151">
        <f>L229/1000</f>
        <v>1352.989</v>
      </c>
      <c r="N229" s="151">
        <f>O229</f>
        <v>185.351</v>
      </c>
      <c r="O229" s="151">
        <v>185.351</v>
      </c>
      <c r="P229" s="153">
        <f>O229/M229</f>
        <v>0.13699372278710323</v>
      </c>
      <c r="Q229" s="154">
        <v>46462</v>
      </c>
    </row>
    <row r="230" spans="1:17" s="149" customFormat="1" ht="14.25">
      <c r="A230" s="145" t="s">
        <v>1213</v>
      </c>
      <c r="B230" s="145" t="s">
        <v>1251</v>
      </c>
      <c r="C230" s="150" t="s">
        <v>1068</v>
      </c>
      <c r="D230" s="145" t="s">
        <v>5137</v>
      </c>
      <c r="E230" s="145" t="s">
        <v>5138</v>
      </c>
      <c r="F230" s="145" t="s">
        <v>310</v>
      </c>
      <c r="G230" s="145" t="s">
        <v>5139</v>
      </c>
      <c r="H230" s="149">
        <v>74205</v>
      </c>
      <c r="I230" s="145" t="s">
        <v>314</v>
      </c>
      <c r="J230" s="145" t="s">
        <v>1216</v>
      </c>
      <c r="K230" s="152">
        <v>44159</v>
      </c>
      <c r="L230" s="151">
        <v>248255.25234432617</v>
      </c>
      <c r="M230" s="151">
        <f>L230*3.7964/1000</f>
        <v>942.47623999999996</v>
      </c>
      <c r="N230" s="151"/>
      <c r="O230" s="151"/>
      <c r="Q230" s="154"/>
    </row>
    <row r="231" spans="1:17" s="149" customFormat="1" ht="14.25">
      <c r="A231" s="145" t="s">
        <v>1213</v>
      </c>
      <c r="B231" s="145" t="s">
        <v>1251</v>
      </c>
      <c r="C231" s="150" t="s">
        <v>1068</v>
      </c>
      <c r="E231" s="145" t="s">
        <v>5143</v>
      </c>
      <c r="F231" s="145" t="s">
        <v>311</v>
      </c>
      <c r="G231" s="145" t="s">
        <v>5144</v>
      </c>
      <c r="H231" s="149">
        <v>74207</v>
      </c>
      <c r="I231" s="145" t="s">
        <v>314</v>
      </c>
      <c r="J231" s="145" t="s">
        <v>1215</v>
      </c>
      <c r="K231" s="152">
        <v>44166</v>
      </c>
      <c r="L231" s="151">
        <v>554281.73</v>
      </c>
      <c r="M231" s="151">
        <f t="shared" ref="M231:M234" si="101">L231*3.647/1000</f>
        <v>2021.4654693099999</v>
      </c>
      <c r="N231" s="151">
        <f>O231/3.647</f>
        <v>231.15109999999996</v>
      </c>
      <c r="O231" s="151">
        <v>843.00806169999976</v>
      </c>
      <c r="P231" s="153">
        <f>O231/M231</f>
        <v>0.41702817807110465</v>
      </c>
      <c r="Q231" s="154">
        <v>45748</v>
      </c>
    </row>
    <row r="232" spans="1:17" s="149" customFormat="1" ht="14.25">
      <c r="A232" s="145" t="s">
        <v>1213</v>
      </c>
      <c r="B232" s="145" t="s">
        <v>1251</v>
      </c>
      <c r="C232" s="150" t="s">
        <v>1068</v>
      </c>
      <c r="D232" s="145" t="s">
        <v>5057</v>
      </c>
      <c r="E232" s="145" t="s">
        <v>5058</v>
      </c>
      <c r="F232" s="145" t="s">
        <v>311</v>
      </c>
      <c r="G232" s="145" t="s">
        <v>5059</v>
      </c>
      <c r="H232" s="149">
        <v>74208</v>
      </c>
      <c r="I232" s="145" t="s">
        <v>314</v>
      </c>
      <c r="J232" s="145" t="s">
        <v>1215</v>
      </c>
      <c r="K232" s="152">
        <v>44186</v>
      </c>
      <c r="L232" s="151">
        <v>220728</v>
      </c>
      <c r="M232" s="151">
        <f t="shared" si="101"/>
        <v>804.99501599999996</v>
      </c>
      <c r="N232" s="151"/>
      <c r="O232" s="151"/>
      <c r="Q232" s="154"/>
    </row>
    <row r="233" spans="1:17" s="149" customFormat="1" ht="14.25">
      <c r="A233" s="145" t="s">
        <v>1213</v>
      </c>
      <c r="B233" s="145" t="s">
        <v>1251</v>
      </c>
      <c r="C233" s="150" t="s">
        <v>1068</v>
      </c>
      <c r="E233" s="145" t="s">
        <v>5041</v>
      </c>
      <c r="F233" s="145" t="s">
        <v>311</v>
      </c>
      <c r="G233" s="145" t="s">
        <v>5154</v>
      </c>
      <c r="H233" s="149">
        <v>74215</v>
      </c>
      <c r="I233" s="145" t="s">
        <v>314</v>
      </c>
      <c r="J233" s="145" t="s">
        <v>1215</v>
      </c>
      <c r="K233" s="152">
        <v>44308</v>
      </c>
      <c r="L233" s="151">
        <v>240000</v>
      </c>
      <c r="M233" s="151">
        <f t="shared" si="101"/>
        <v>875.28</v>
      </c>
      <c r="N233" s="151"/>
      <c r="O233" s="151"/>
      <c r="Q233" s="154"/>
    </row>
    <row r="234" spans="1:17" s="149" customFormat="1" ht="14.25">
      <c r="A234" s="145" t="s">
        <v>1213</v>
      </c>
      <c r="B234" s="145" t="s">
        <v>1251</v>
      </c>
      <c r="C234" s="150" t="s">
        <v>1068</v>
      </c>
      <c r="E234" s="145" t="s">
        <v>5054</v>
      </c>
      <c r="F234" s="145" t="s">
        <v>311</v>
      </c>
      <c r="G234" s="145" t="s">
        <v>5155</v>
      </c>
      <c r="H234" s="149">
        <v>74216</v>
      </c>
      <c r="I234" s="145" t="s">
        <v>314</v>
      </c>
      <c r="J234" s="145" t="s">
        <v>1215</v>
      </c>
      <c r="K234" s="152">
        <v>44371</v>
      </c>
      <c r="L234" s="151">
        <v>400000</v>
      </c>
      <c r="M234" s="151">
        <f t="shared" si="101"/>
        <v>1458.8</v>
      </c>
      <c r="N234" s="151">
        <f>O234/3.647</f>
        <v>173.86600000000001</v>
      </c>
      <c r="O234" s="151">
        <v>634.08930199999998</v>
      </c>
      <c r="P234" s="153">
        <f t="shared" ref="P234:P238" si="102">O234/M234</f>
        <v>0.43466500000000002</v>
      </c>
      <c r="Q234" s="154">
        <v>46197</v>
      </c>
    </row>
    <row r="235" spans="1:17" s="149" customFormat="1" ht="14.25">
      <c r="A235" s="145" t="s">
        <v>1213</v>
      </c>
      <c r="B235" s="145" t="s">
        <v>1251</v>
      </c>
      <c r="C235" s="150" t="s">
        <v>1068</v>
      </c>
      <c r="D235" s="145" t="s">
        <v>5078</v>
      </c>
      <c r="E235" s="145" t="s">
        <v>5079</v>
      </c>
      <c r="F235" s="145" t="s">
        <v>309</v>
      </c>
      <c r="G235" s="145" t="s">
        <v>5080</v>
      </c>
      <c r="H235" s="149">
        <v>74217</v>
      </c>
      <c r="I235" s="145" t="s">
        <v>314</v>
      </c>
      <c r="J235" s="145" t="s">
        <v>1212</v>
      </c>
      <c r="K235" s="152">
        <v>44370</v>
      </c>
      <c r="L235" s="151">
        <v>2533304</v>
      </c>
      <c r="M235" s="151">
        <f>L235/1000</f>
        <v>2533.3040000000001</v>
      </c>
      <c r="N235" s="151">
        <f>O235</f>
        <v>749.49199999999996</v>
      </c>
      <c r="O235" s="151">
        <v>749.49199999999996</v>
      </c>
      <c r="P235" s="153">
        <f t="shared" si="102"/>
        <v>0.29585553095877948</v>
      </c>
      <c r="Q235" s="154">
        <v>46196</v>
      </c>
    </row>
    <row r="236" spans="1:17" s="149" customFormat="1" ht="14.25">
      <c r="A236" s="145" t="s">
        <v>1213</v>
      </c>
      <c r="B236" s="145" t="s">
        <v>1251</v>
      </c>
      <c r="C236" s="150" t="s">
        <v>1068</v>
      </c>
      <c r="D236" s="145" t="s">
        <v>5100</v>
      </c>
      <c r="E236" s="145" t="s">
        <v>5101</v>
      </c>
      <c r="F236" s="145" t="s">
        <v>309</v>
      </c>
      <c r="G236" s="145" t="s">
        <v>5102</v>
      </c>
      <c r="H236" s="149">
        <v>74221</v>
      </c>
      <c r="I236" s="145" t="s">
        <v>314</v>
      </c>
      <c r="J236" s="145" t="s">
        <v>1215</v>
      </c>
      <c r="K236" s="152">
        <v>44409</v>
      </c>
      <c r="L236" s="151">
        <v>377170</v>
      </c>
      <c r="M236" s="151">
        <f t="shared" ref="M236:M237" si="103">L236*3.647/1000</f>
        <v>1375.53899</v>
      </c>
      <c r="N236" s="151">
        <f t="shared" ref="N236:N237" si="104">O236/3.647</f>
        <v>105.60800000000002</v>
      </c>
      <c r="O236" s="151">
        <v>385.15237600000006</v>
      </c>
      <c r="P236" s="153">
        <f t="shared" si="102"/>
        <v>0.28000106052973467</v>
      </c>
      <c r="Q236" s="154">
        <v>47150</v>
      </c>
    </row>
    <row r="237" spans="1:17" s="149" customFormat="1" ht="14.25">
      <c r="A237" s="145" t="s">
        <v>1213</v>
      </c>
      <c r="B237" s="145" t="s">
        <v>1251</v>
      </c>
      <c r="C237" s="150" t="s">
        <v>1068</v>
      </c>
      <c r="D237" s="145" t="s">
        <v>5097</v>
      </c>
      <c r="E237" s="145" t="s">
        <v>5098</v>
      </c>
      <c r="F237" s="145" t="s">
        <v>309</v>
      </c>
      <c r="G237" s="145" t="s">
        <v>5099</v>
      </c>
      <c r="H237" s="149">
        <v>74228</v>
      </c>
      <c r="I237" s="145" t="s">
        <v>314</v>
      </c>
      <c r="J237" s="145" t="s">
        <v>1215</v>
      </c>
      <c r="K237" s="152">
        <v>44560</v>
      </c>
      <c r="L237" s="151">
        <v>398713</v>
      </c>
      <c r="M237" s="151">
        <f t="shared" si="103"/>
        <v>1454.106311</v>
      </c>
      <c r="N237" s="151">
        <f t="shared" si="104"/>
        <v>83.728999999999999</v>
      </c>
      <c r="O237" s="151">
        <v>305.35966299999995</v>
      </c>
      <c r="P237" s="153">
        <f t="shared" si="102"/>
        <v>0.20999816910910851</v>
      </c>
      <c r="Q237" s="154">
        <v>46751</v>
      </c>
    </row>
    <row r="238" spans="1:17" s="149" customFormat="1" ht="14.25">
      <c r="A238" s="145" t="s">
        <v>1213</v>
      </c>
      <c r="B238" s="145" t="s">
        <v>1251</v>
      </c>
      <c r="C238" s="150" t="s">
        <v>1068</v>
      </c>
      <c r="D238" s="145" t="s">
        <v>5081</v>
      </c>
      <c r="E238" s="145" t="s">
        <v>5082</v>
      </c>
      <c r="F238" s="145" t="s">
        <v>309</v>
      </c>
      <c r="G238" s="145" t="s">
        <v>5083</v>
      </c>
      <c r="H238" s="149">
        <v>74231</v>
      </c>
      <c r="I238" s="145" t="s">
        <v>314</v>
      </c>
      <c r="J238" s="145" t="s">
        <v>1212</v>
      </c>
      <c r="K238" s="152">
        <v>44591</v>
      </c>
      <c r="L238" s="151">
        <v>2187194</v>
      </c>
      <c r="M238" s="151">
        <f t="shared" ref="M238:M239" si="105">L238/1000</f>
        <v>2187.194</v>
      </c>
      <c r="N238" s="151">
        <f>O238</f>
        <v>1008.9628200000001</v>
      </c>
      <c r="O238" s="151">
        <v>1008.9628200000001</v>
      </c>
      <c r="P238" s="153">
        <f t="shared" si="102"/>
        <v>0.46130467621985066</v>
      </c>
      <c r="Q238" s="154">
        <v>46204</v>
      </c>
    </row>
    <row r="239" spans="1:17" s="149" customFormat="1" ht="14.25">
      <c r="A239" s="145" t="s">
        <v>1213</v>
      </c>
      <c r="B239" s="145" t="s">
        <v>1251</v>
      </c>
      <c r="C239" s="150" t="s">
        <v>1068</v>
      </c>
      <c r="D239" s="145" t="s">
        <v>5104</v>
      </c>
      <c r="E239" s="145" t="s">
        <v>5105</v>
      </c>
      <c r="F239" s="145" t="s">
        <v>309</v>
      </c>
      <c r="G239" s="145" t="s">
        <v>5106</v>
      </c>
      <c r="H239" s="149">
        <v>74233</v>
      </c>
      <c r="I239" s="145" t="s">
        <v>314</v>
      </c>
      <c r="J239" s="145" t="s">
        <v>1212</v>
      </c>
      <c r="K239" s="152">
        <v>44622</v>
      </c>
      <c r="L239" s="151">
        <v>1086928</v>
      </c>
      <c r="M239" s="151">
        <f t="shared" si="105"/>
        <v>1086.9280000000001</v>
      </c>
      <c r="N239" s="151"/>
      <c r="O239" s="151"/>
      <c r="Q239" s="154"/>
    </row>
    <row r="240" spans="1:17" s="149" customFormat="1" ht="14.25">
      <c r="A240" s="145" t="s">
        <v>1213</v>
      </c>
      <c r="B240" s="145" t="s">
        <v>1251</v>
      </c>
      <c r="C240" s="150" t="s">
        <v>1068</v>
      </c>
      <c r="E240" s="145" t="s">
        <v>5041</v>
      </c>
      <c r="F240" s="145" t="s">
        <v>311</v>
      </c>
      <c r="G240" s="145" t="s">
        <v>5153</v>
      </c>
      <c r="H240" s="149">
        <v>74235</v>
      </c>
      <c r="I240" s="145" t="s">
        <v>314</v>
      </c>
      <c r="J240" s="145" t="s">
        <v>1215</v>
      </c>
      <c r="K240" s="152">
        <v>44712</v>
      </c>
      <c r="L240" s="151">
        <v>114280</v>
      </c>
      <c r="M240" s="151">
        <f>L240*3.647/1000</f>
        <v>416.77915999999999</v>
      </c>
      <c r="N240" s="151">
        <f>O240/3.647</f>
        <v>2.998000000000002</v>
      </c>
      <c r="O240" s="151">
        <v>10.933706000000006</v>
      </c>
      <c r="P240" s="153">
        <f t="shared" ref="P240:P245" si="106">O240/M240</f>
        <v>2.6233811690584544E-2</v>
      </c>
      <c r="Q240" s="154">
        <v>47269</v>
      </c>
    </row>
    <row r="241" spans="1:17" s="149" customFormat="1" ht="14.25">
      <c r="A241" s="145" t="s">
        <v>1213</v>
      </c>
      <c r="B241" s="145" t="s">
        <v>1251</v>
      </c>
      <c r="C241" s="150" t="s">
        <v>1068</v>
      </c>
      <c r="D241" s="145" t="s">
        <v>5145</v>
      </c>
      <c r="E241" s="145" t="s">
        <v>5146</v>
      </c>
      <c r="F241" s="145" t="s">
        <v>311</v>
      </c>
      <c r="G241" s="145" t="s">
        <v>5147</v>
      </c>
      <c r="H241" s="149">
        <v>74237</v>
      </c>
      <c r="I241" s="145" t="s">
        <v>314</v>
      </c>
      <c r="J241" s="145" t="s">
        <v>1231</v>
      </c>
      <c r="K241" s="152">
        <v>44721</v>
      </c>
      <c r="L241" s="151">
        <v>279336</v>
      </c>
      <c r="M241" s="151">
        <f>L241*4.5743/1000</f>
        <v>1277.7666647999999</v>
      </c>
      <c r="N241" s="151">
        <f>O241/4.5743</f>
        <v>0.48399999999995341</v>
      </c>
      <c r="O241" s="151">
        <v>2.2139611999997868</v>
      </c>
      <c r="P241" s="153">
        <f t="shared" si="106"/>
        <v>1.7326803562732816E-3</v>
      </c>
      <c r="Q241" s="154">
        <v>47635</v>
      </c>
    </row>
    <row r="242" spans="1:17" s="149" customFormat="1" ht="14.25">
      <c r="A242" s="145" t="s">
        <v>1213</v>
      </c>
      <c r="B242" s="145" t="s">
        <v>1251</v>
      </c>
      <c r="C242" s="150" t="s">
        <v>1068</v>
      </c>
      <c r="D242" s="145" t="s">
        <v>5087</v>
      </c>
      <c r="E242" s="145" t="s">
        <v>5088</v>
      </c>
      <c r="F242" s="145" t="s">
        <v>310</v>
      </c>
      <c r="G242" s="145" t="s">
        <v>5089</v>
      </c>
      <c r="H242" s="149">
        <v>74238</v>
      </c>
      <c r="I242" s="145" t="s">
        <v>314</v>
      </c>
      <c r="J242" s="145" t="s">
        <v>1212</v>
      </c>
      <c r="K242" s="152">
        <v>44721</v>
      </c>
      <c r="L242" s="151">
        <v>1540000</v>
      </c>
      <c r="M242" s="151">
        <f t="shared" ref="M242:M243" si="107">L242/1000</f>
        <v>1540</v>
      </c>
      <c r="N242" s="151">
        <f t="shared" ref="N242:N243" si="108">O242</f>
        <v>217.68199999999999</v>
      </c>
      <c r="O242" s="151">
        <v>217.68199999999999</v>
      </c>
      <c r="P242" s="153">
        <f t="shared" si="106"/>
        <v>0.14135194805194803</v>
      </c>
      <c r="Q242" s="154">
        <v>46182</v>
      </c>
    </row>
    <row r="243" spans="1:17" s="149" customFormat="1" ht="14.25">
      <c r="A243" s="145" t="s">
        <v>1213</v>
      </c>
      <c r="B243" s="145" t="s">
        <v>1251</v>
      </c>
      <c r="C243" s="150" t="s">
        <v>1068</v>
      </c>
      <c r="D243" s="145" t="s">
        <v>5108</v>
      </c>
      <c r="E243" s="145" t="s">
        <v>5109</v>
      </c>
      <c r="F243" s="145" t="s">
        <v>309</v>
      </c>
      <c r="G243" s="145" t="s">
        <v>5110</v>
      </c>
      <c r="H243" s="149">
        <v>74239</v>
      </c>
      <c r="I243" s="145" t="s">
        <v>314</v>
      </c>
      <c r="J243" s="145" t="s">
        <v>1212</v>
      </c>
      <c r="K243" s="152">
        <v>44741</v>
      </c>
      <c r="L243" s="151">
        <v>780000</v>
      </c>
      <c r="M243" s="151">
        <f t="shared" si="107"/>
        <v>780</v>
      </c>
      <c r="N243" s="151">
        <f t="shared" si="108"/>
        <v>195.672</v>
      </c>
      <c r="O243" s="151">
        <v>195.672</v>
      </c>
      <c r="P243" s="153">
        <f t="shared" si="106"/>
        <v>0.25086153846153847</v>
      </c>
      <c r="Q243" s="154">
        <v>46202</v>
      </c>
    </row>
    <row r="244" spans="1:17" s="149" customFormat="1" ht="14.25">
      <c r="A244" s="145" t="s">
        <v>1213</v>
      </c>
      <c r="B244" s="145" t="s">
        <v>1251</v>
      </c>
      <c r="C244" s="150" t="s">
        <v>1068</v>
      </c>
      <c r="E244" s="145" t="s">
        <v>5135</v>
      </c>
      <c r="F244" s="145" t="s">
        <v>309</v>
      </c>
      <c r="G244" s="145" t="s">
        <v>5136</v>
      </c>
      <c r="H244" s="149">
        <v>74240</v>
      </c>
      <c r="I244" s="145" t="s">
        <v>314</v>
      </c>
      <c r="J244" s="145" t="s">
        <v>1216</v>
      </c>
      <c r="K244" s="152">
        <v>44748</v>
      </c>
      <c r="L244" s="151">
        <v>350487</v>
      </c>
      <c r="M244" s="151">
        <f>L244*3.7964/1000</f>
        <v>1330.5888468000003</v>
      </c>
      <c r="N244" s="151">
        <f>O244/3.7964</f>
        <v>15.357000000000012</v>
      </c>
      <c r="O244" s="151">
        <v>58.30131480000005</v>
      </c>
      <c r="P244" s="153">
        <f t="shared" si="106"/>
        <v>4.3816175778274256E-2</v>
      </c>
      <c r="Q244" s="154">
        <v>45844</v>
      </c>
    </row>
    <row r="245" spans="1:17" s="149" customFormat="1" ht="14.25">
      <c r="A245" s="145" t="s">
        <v>1213</v>
      </c>
      <c r="B245" s="145" t="s">
        <v>1251</v>
      </c>
      <c r="C245" s="150" t="s">
        <v>1068</v>
      </c>
      <c r="D245" s="145" t="s">
        <v>5090</v>
      </c>
      <c r="E245" s="145" t="s">
        <v>5091</v>
      </c>
      <c r="F245" s="145" t="s">
        <v>309</v>
      </c>
      <c r="G245" s="145" t="s">
        <v>5092</v>
      </c>
      <c r="H245" s="149">
        <v>74241</v>
      </c>
      <c r="I245" s="145" t="s">
        <v>314</v>
      </c>
      <c r="J245" s="145" t="s">
        <v>1212</v>
      </c>
      <c r="K245" s="152">
        <v>44752</v>
      </c>
      <c r="L245" s="151">
        <v>970000</v>
      </c>
      <c r="M245" s="151">
        <f>L245/1000</f>
        <v>970</v>
      </c>
      <c r="N245" s="151">
        <f>O245</f>
        <v>137.047</v>
      </c>
      <c r="O245" s="151">
        <v>137.047</v>
      </c>
      <c r="P245" s="153">
        <f t="shared" si="106"/>
        <v>0.14128556701030928</v>
      </c>
      <c r="Q245" s="154">
        <v>46213</v>
      </c>
    </row>
    <row r="246" spans="1:17" s="149" customFormat="1" ht="14.25">
      <c r="A246" s="145" t="s">
        <v>1213</v>
      </c>
      <c r="B246" s="145" t="s">
        <v>1251</v>
      </c>
      <c r="C246" s="150" t="s">
        <v>1068</v>
      </c>
      <c r="E246" s="145" t="s">
        <v>3867</v>
      </c>
      <c r="F246" s="145" t="s">
        <v>311</v>
      </c>
      <c r="G246" s="145" t="s">
        <v>3866</v>
      </c>
      <c r="H246" s="149">
        <v>74242</v>
      </c>
      <c r="I246" s="145" t="s">
        <v>314</v>
      </c>
      <c r="J246" s="145" t="s">
        <v>1216</v>
      </c>
      <c r="K246" s="152">
        <v>44812</v>
      </c>
      <c r="L246" s="151">
        <v>102660</v>
      </c>
      <c r="M246" s="151">
        <f>L246*3.7964/1000</f>
        <v>389.73842400000001</v>
      </c>
      <c r="N246" s="151"/>
      <c r="O246" s="151"/>
      <c r="Q246" s="154"/>
    </row>
    <row r="247" spans="1:17" s="149" customFormat="1" ht="14.25">
      <c r="A247" s="145" t="s">
        <v>1213</v>
      </c>
      <c r="B247" s="145" t="s">
        <v>1251</v>
      </c>
      <c r="C247" s="150" t="s">
        <v>1068</v>
      </c>
      <c r="D247" s="145" t="s">
        <v>5122</v>
      </c>
      <c r="E247" s="145" t="s">
        <v>5123</v>
      </c>
      <c r="F247" s="145" t="s">
        <v>311</v>
      </c>
      <c r="G247" s="145" t="s">
        <v>5124</v>
      </c>
      <c r="H247" s="149">
        <v>74243</v>
      </c>
      <c r="I247" s="145" t="s">
        <v>314</v>
      </c>
      <c r="J247" s="145" t="s">
        <v>1215</v>
      </c>
      <c r="K247" s="152">
        <v>44823</v>
      </c>
      <c r="L247" s="151">
        <v>236472</v>
      </c>
      <c r="M247" s="151">
        <f t="shared" ref="M247:M248" si="109">L247*3.647/1000</f>
        <v>862.41338399999995</v>
      </c>
      <c r="N247" s="151">
        <f t="shared" ref="N247:N248" si="110">O247/3.647</f>
        <v>47.293999999999997</v>
      </c>
      <c r="O247" s="151">
        <v>172.48121799999998</v>
      </c>
      <c r="P247" s="153">
        <f t="shared" ref="P247:P249" si="111">O247/M247</f>
        <v>0.19999830846781014</v>
      </c>
      <c r="Q247" s="154">
        <v>46284</v>
      </c>
    </row>
    <row r="248" spans="1:17" s="149" customFormat="1" ht="14.25">
      <c r="A248" s="145" t="s">
        <v>1213</v>
      </c>
      <c r="B248" s="145" t="s">
        <v>1251</v>
      </c>
      <c r="C248" s="150" t="s">
        <v>1068</v>
      </c>
      <c r="D248" s="145" t="s">
        <v>5166</v>
      </c>
      <c r="E248" s="145" t="s">
        <v>5167</v>
      </c>
      <c r="F248" s="145" t="s">
        <v>311</v>
      </c>
      <c r="G248" s="145" t="s">
        <v>5168</v>
      </c>
      <c r="H248" s="149">
        <v>74244</v>
      </c>
      <c r="I248" s="145" t="s">
        <v>314</v>
      </c>
      <c r="J248" s="145" t="s">
        <v>1215</v>
      </c>
      <c r="K248" s="152">
        <v>44881</v>
      </c>
      <c r="L248" s="151">
        <v>483803</v>
      </c>
      <c r="M248" s="151">
        <f t="shared" si="109"/>
        <v>1764.429541</v>
      </c>
      <c r="N248" s="151">
        <f t="shared" si="110"/>
        <v>24.191000000000017</v>
      </c>
      <c r="O248" s="151">
        <v>88.224577000000053</v>
      </c>
      <c r="P248" s="153">
        <f t="shared" si="111"/>
        <v>5.0001756913454473E-2</v>
      </c>
      <c r="Q248" s="154">
        <v>46707</v>
      </c>
    </row>
    <row r="249" spans="1:17" s="149" customFormat="1" ht="14.25">
      <c r="A249" s="145" t="s">
        <v>1213</v>
      </c>
      <c r="B249" s="145" t="s">
        <v>1251</v>
      </c>
      <c r="C249" s="150" t="s">
        <v>1068</v>
      </c>
      <c r="E249" s="145" t="s">
        <v>5157</v>
      </c>
      <c r="F249" s="145" t="s">
        <v>311</v>
      </c>
      <c r="G249" s="145" t="s">
        <v>5158</v>
      </c>
      <c r="H249" s="149">
        <v>74247</v>
      </c>
      <c r="I249" s="145" t="s">
        <v>314</v>
      </c>
      <c r="J249" s="145" t="s">
        <v>1231</v>
      </c>
      <c r="K249" s="152">
        <v>44938</v>
      </c>
      <c r="L249" s="151">
        <v>140874</v>
      </c>
      <c r="M249" s="151">
        <f>L249*4.5743/1000</f>
        <v>644.39993819999995</v>
      </c>
      <c r="N249" s="151">
        <f>O249/4.5743</f>
        <v>111.14899999999999</v>
      </c>
      <c r="O249" s="151">
        <v>508.42887069999995</v>
      </c>
      <c r="P249" s="153">
        <f t="shared" si="111"/>
        <v>0.78899584025441172</v>
      </c>
      <c r="Q249" s="154">
        <v>46022</v>
      </c>
    </row>
    <row r="250" spans="1:17" s="149" customFormat="1" ht="14.25">
      <c r="A250" s="145" t="s">
        <v>1213</v>
      </c>
      <c r="B250" s="145" t="s">
        <v>1251</v>
      </c>
      <c r="C250" s="150" t="s">
        <v>1068</v>
      </c>
      <c r="E250" s="145" t="s">
        <v>5085</v>
      </c>
      <c r="F250" s="145" t="s">
        <v>309</v>
      </c>
      <c r="G250" s="145" t="s">
        <v>5086</v>
      </c>
      <c r="H250" s="149">
        <v>74249</v>
      </c>
      <c r="I250" s="145" t="s">
        <v>314</v>
      </c>
      <c r="J250" s="145" t="s">
        <v>1212</v>
      </c>
      <c r="K250" s="152">
        <v>45006</v>
      </c>
      <c r="L250" s="151">
        <v>2031675</v>
      </c>
      <c r="M250" s="151">
        <f t="shared" ref="M250:M251" si="112">L250/1000</f>
        <v>2031.675</v>
      </c>
      <c r="N250" s="151"/>
      <c r="O250" s="151"/>
      <c r="Q250" s="154"/>
    </row>
    <row r="251" spans="1:17" s="149" customFormat="1" ht="14.25">
      <c r="A251" s="145" t="s">
        <v>1213</v>
      </c>
      <c r="B251" s="145" t="s">
        <v>1251</v>
      </c>
      <c r="C251" s="150" t="s">
        <v>1068</v>
      </c>
      <c r="D251" s="145" t="s">
        <v>4958</v>
      </c>
      <c r="E251" s="145" t="s">
        <v>4959</v>
      </c>
      <c r="F251" s="145" t="s">
        <v>309</v>
      </c>
      <c r="G251" s="145" t="s">
        <v>5129</v>
      </c>
      <c r="H251" s="149">
        <v>74252</v>
      </c>
      <c r="I251" s="145" t="s">
        <v>314</v>
      </c>
      <c r="J251" s="145" t="s">
        <v>1212</v>
      </c>
      <c r="K251" s="152">
        <v>45036</v>
      </c>
      <c r="L251" s="151">
        <v>1515465</v>
      </c>
      <c r="M251" s="151">
        <f t="shared" si="112"/>
        <v>1515.4649999999999</v>
      </c>
      <c r="N251" s="151">
        <f>O251</f>
        <v>1060.825</v>
      </c>
      <c r="O251" s="151">
        <v>1060.825</v>
      </c>
      <c r="P251" s="153">
        <f t="shared" ref="P251:P253" si="113">O251/M251</f>
        <v>0.69999967006826291</v>
      </c>
      <c r="Q251" s="154">
        <v>48689</v>
      </c>
    </row>
    <row r="252" spans="1:17" s="149" customFormat="1" ht="14.25">
      <c r="A252" s="145" t="s">
        <v>1213</v>
      </c>
      <c r="B252" s="145" t="s">
        <v>1251</v>
      </c>
      <c r="C252" s="150" t="s">
        <v>1068</v>
      </c>
      <c r="E252" s="145" t="s">
        <v>4962</v>
      </c>
      <c r="F252" s="145" t="s">
        <v>309</v>
      </c>
      <c r="G252" s="145" t="s">
        <v>4963</v>
      </c>
      <c r="H252" s="149">
        <v>74254</v>
      </c>
      <c r="I252" s="145" t="s">
        <v>314</v>
      </c>
      <c r="J252" s="145" t="s">
        <v>1215</v>
      </c>
      <c r="K252" s="152">
        <v>45124</v>
      </c>
      <c r="L252" s="151">
        <v>143420</v>
      </c>
      <c r="M252" s="151">
        <f>L252*3.647/1000</f>
        <v>523.05273999999997</v>
      </c>
      <c r="N252" s="151">
        <f>O252/3.647</f>
        <v>111.82</v>
      </c>
      <c r="O252" s="151">
        <v>407.80753999999996</v>
      </c>
      <c r="P252" s="153">
        <f t="shared" si="113"/>
        <v>0.77966810765583594</v>
      </c>
      <c r="Q252" s="154">
        <v>46220</v>
      </c>
    </row>
    <row r="253" spans="1:17" s="149" customFormat="1" ht="14.25">
      <c r="A253" s="145" t="s">
        <v>1213</v>
      </c>
      <c r="B253" s="145" t="s">
        <v>1251</v>
      </c>
      <c r="C253" s="150" t="s">
        <v>1068</v>
      </c>
      <c r="D253" s="145" t="s">
        <v>5007</v>
      </c>
      <c r="E253" s="145" t="s">
        <v>5008</v>
      </c>
      <c r="F253" s="145" t="s">
        <v>309</v>
      </c>
      <c r="G253" s="145" t="s">
        <v>5009</v>
      </c>
      <c r="H253" s="149">
        <v>74255</v>
      </c>
      <c r="I253" s="145" t="s">
        <v>314</v>
      </c>
      <c r="J253" s="145" t="s">
        <v>1231</v>
      </c>
      <c r="K253" s="152">
        <v>45208</v>
      </c>
      <c r="L253" s="151">
        <v>191839</v>
      </c>
      <c r="M253" s="151">
        <f>L253*4.5743/1000</f>
        <v>877.52913769999998</v>
      </c>
      <c r="N253" s="151">
        <f>O253/4.5743</f>
        <v>85.803999999999988</v>
      </c>
      <c r="O253" s="151">
        <v>392.49323719999995</v>
      </c>
      <c r="P253" s="153">
        <f t="shared" si="113"/>
        <v>0.44727088860971959</v>
      </c>
      <c r="Q253" s="154">
        <v>46235</v>
      </c>
    </row>
    <row r="254" spans="1:17" s="149" customFormat="1" ht="14.25">
      <c r="A254" s="145" t="s">
        <v>1213</v>
      </c>
      <c r="B254" s="145" t="s">
        <v>1251</v>
      </c>
      <c r="C254" s="150" t="s">
        <v>1068</v>
      </c>
      <c r="D254" s="145" t="s">
        <v>5149</v>
      </c>
      <c r="E254" s="145" t="s">
        <v>5150</v>
      </c>
      <c r="F254" s="145" t="s">
        <v>310</v>
      </c>
      <c r="G254" s="145" t="s">
        <v>5151</v>
      </c>
      <c r="H254" s="149">
        <v>74256</v>
      </c>
      <c r="I254" s="145" t="s">
        <v>314</v>
      </c>
      <c r="J254" s="145" t="s">
        <v>1216</v>
      </c>
      <c r="K254" s="152">
        <v>45166</v>
      </c>
      <c r="L254" s="151">
        <v>328231</v>
      </c>
      <c r="M254" s="151">
        <f>L254*3.7964/1000</f>
        <v>1246.0961684000001</v>
      </c>
      <c r="N254" s="151"/>
      <c r="O254" s="151"/>
      <c r="Q254" s="154"/>
    </row>
    <row r="255" spans="1:17" s="149" customFormat="1" ht="14.25">
      <c r="A255" s="145" t="s">
        <v>1213</v>
      </c>
      <c r="B255" s="145" t="s">
        <v>1251</v>
      </c>
      <c r="C255" s="150" t="s">
        <v>1068</v>
      </c>
      <c r="D255" s="145" t="s">
        <v>5011</v>
      </c>
      <c r="E255" s="145" t="s">
        <v>5012</v>
      </c>
      <c r="F255" s="145" t="s">
        <v>311</v>
      </c>
      <c r="G255" s="145" t="s">
        <v>5014</v>
      </c>
      <c r="H255" s="149">
        <v>74266</v>
      </c>
      <c r="I255" s="145" t="s">
        <v>314</v>
      </c>
      <c r="J255" s="145" t="s">
        <v>1215</v>
      </c>
      <c r="K255" s="152">
        <v>45400</v>
      </c>
      <c r="L255" s="151">
        <v>58617</v>
      </c>
      <c r="M255" s="151">
        <f>L255*3.647/1000</f>
        <v>213.77619899999999</v>
      </c>
      <c r="N255" s="151">
        <f>O255/3.647</f>
        <v>48.15</v>
      </c>
      <c r="O255" s="151">
        <v>175.60305</v>
      </c>
      <c r="P255" s="153">
        <f t="shared" ref="P255:P258" si="114">O255/M255</f>
        <v>0.82143405496698907</v>
      </c>
      <c r="Q255" s="154">
        <v>46495</v>
      </c>
    </row>
    <row r="256" spans="1:17" s="149" customFormat="1" ht="14.25">
      <c r="A256" s="145" t="s">
        <v>1213</v>
      </c>
      <c r="B256" s="145" t="s">
        <v>1251</v>
      </c>
      <c r="C256" s="150" t="s">
        <v>1068</v>
      </c>
      <c r="D256" s="145" t="s">
        <v>5162</v>
      </c>
      <c r="E256" s="145" t="s">
        <v>5163</v>
      </c>
      <c r="F256" s="145" t="s">
        <v>311</v>
      </c>
      <c r="G256" s="145" t="s">
        <v>5164</v>
      </c>
      <c r="H256" s="149">
        <v>74270</v>
      </c>
      <c r="I256" s="145" t="s">
        <v>314</v>
      </c>
      <c r="J256" s="145" t="s">
        <v>1216</v>
      </c>
      <c r="K256" s="152">
        <v>45484</v>
      </c>
      <c r="L256" s="151">
        <v>127479</v>
      </c>
      <c r="M256" s="151">
        <f>L256*3.7964/1000</f>
        <v>483.96127560000008</v>
      </c>
      <c r="N256" s="151">
        <f>O256/3.7964</f>
        <v>71.095000000000013</v>
      </c>
      <c r="O256" s="151">
        <v>269.90505800000005</v>
      </c>
      <c r="P256" s="153">
        <f t="shared" si="114"/>
        <v>0.55769969955835863</v>
      </c>
      <c r="Q256" s="154">
        <v>47118</v>
      </c>
    </row>
    <row r="257" spans="1:17" s="149" customFormat="1" ht="14.25">
      <c r="A257" s="145" t="s">
        <v>1213</v>
      </c>
      <c r="B257" s="145" t="s">
        <v>1251</v>
      </c>
      <c r="C257" s="150" t="s">
        <v>1068</v>
      </c>
      <c r="D257" s="145" t="s">
        <v>5015</v>
      </c>
      <c r="E257" s="145" t="s">
        <v>5016</v>
      </c>
      <c r="F257" s="145" t="s">
        <v>311</v>
      </c>
      <c r="G257" s="145" t="s">
        <v>5015</v>
      </c>
      <c r="H257" s="149">
        <v>74271</v>
      </c>
      <c r="I257" s="145" t="s">
        <v>314</v>
      </c>
      <c r="J257" s="145" t="s">
        <v>1231</v>
      </c>
      <c r="K257" s="152">
        <v>45495</v>
      </c>
      <c r="L257" s="151">
        <v>103000</v>
      </c>
      <c r="M257" s="151">
        <f>L257*4.5743/1000</f>
        <v>471.15290000000005</v>
      </c>
      <c r="N257" s="151">
        <f>O257/4.5743</f>
        <v>136</v>
      </c>
      <c r="O257" s="151">
        <v>622.10480000000007</v>
      </c>
      <c r="P257" s="153">
        <f t="shared" si="114"/>
        <v>1.3203883495145632</v>
      </c>
      <c r="Q257" s="154">
        <v>46295</v>
      </c>
    </row>
    <row r="258" spans="1:17" s="149" customFormat="1" ht="14.25">
      <c r="A258" s="145" t="s">
        <v>1213</v>
      </c>
      <c r="B258" s="145" t="s">
        <v>1251</v>
      </c>
      <c r="C258" s="150" t="s">
        <v>1068</v>
      </c>
      <c r="D258" s="145" t="s">
        <v>5011</v>
      </c>
      <c r="E258" s="145" t="s">
        <v>5012</v>
      </c>
      <c r="F258" s="145" t="s">
        <v>311</v>
      </c>
      <c r="G258" s="145" t="s">
        <v>5013</v>
      </c>
      <c r="H258" s="149">
        <v>74272</v>
      </c>
      <c r="I258" s="145" t="s">
        <v>314</v>
      </c>
      <c r="J258" s="145" t="s">
        <v>1215</v>
      </c>
      <c r="K258" s="152">
        <v>45505</v>
      </c>
      <c r="L258" s="151">
        <v>63790</v>
      </c>
      <c r="M258" s="151">
        <f>L258*3.647/1000</f>
        <v>232.64212999999998</v>
      </c>
      <c r="N258" s="151">
        <f>O258/3.647</f>
        <v>52.533000000000001</v>
      </c>
      <c r="O258" s="151">
        <v>191.587851</v>
      </c>
      <c r="P258" s="153">
        <f t="shared" si="114"/>
        <v>0.82353033390813613</v>
      </c>
      <c r="Q258" s="154">
        <v>46295</v>
      </c>
    </row>
    <row r="259" spans="1:17" s="149" customFormat="1" ht="14.25">
      <c r="A259" s="145" t="s">
        <v>1213</v>
      </c>
      <c r="B259" s="145" t="s">
        <v>1252</v>
      </c>
      <c r="C259" s="150" t="s">
        <v>1068</v>
      </c>
      <c r="D259" s="145" t="s">
        <v>5066</v>
      </c>
      <c r="E259" s="145" t="s">
        <v>5067</v>
      </c>
      <c r="F259" s="145" t="s">
        <v>309</v>
      </c>
      <c r="G259" s="145" t="s">
        <v>5068</v>
      </c>
      <c r="H259" s="149" t="s">
        <v>5069</v>
      </c>
      <c r="I259" s="145" t="s">
        <v>321</v>
      </c>
      <c r="J259" s="145" t="s">
        <v>1212</v>
      </c>
      <c r="K259" s="152">
        <v>45565</v>
      </c>
      <c r="L259" s="151">
        <v>386891</v>
      </c>
      <c r="M259" s="151">
        <f>L259/1000</f>
        <v>386.89100000000002</v>
      </c>
      <c r="N259" s="151"/>
      <c r="O259" s="151"/>
      <c r="Q259" s="154"/>
    </row>
    <row r="260" spans="1:17" s="149" customFormat="1" ht="14.25">
      <c r="A260" s="145" t="s">
        <v>1213</v>
      </c>
      <c r="B260" s="145" t="s">
        <v>1252</v>
      </c>
      <c r="C260" s="150" t="s">
        <v>1068</v>
      </c>
      <c r="D260" s="145" t="s">
        <v>5037</v>
      </c>
      <c r="E260" s="145" t="s">
        <v>5038</v>
      </c>
      <c r="F260" s="145" t="s">
        <v>309</v>
      </c>
      <c r="G260" s="145" t="s">
        <v>5039</v>
      </c>
      <c r="H260" s="149">
        <v>74173</v>
      </c>
      <c r="I260" s="145" t="s">
        <v>314</v>
      </c>
      <c r="J260" s="145" t="s">
        <v>1215</v>
      </c>
      <c r="K260" s="152">
        <v>43157</v>
      </c>
      <c r="L260" s="151">
        <v>78957</v>
      </c>
      <c r="M260" s="151">
        <f>L260*3.647/1000</f>
        <v>287.95617900000002</v>
      </c>
      <c r="N260" s="151">
        <f>O260/3.647</f>
        <v>1.7739999999999976</v>
      </c>
      <c r="O260" s="151">
        <v>6.4697779999999909</v>
      </c>
      <c r="P260" s="153">
        <f>O260/M260</f>
        <v>2.2467925579745904E-2</v>
      </c>
      <c r="Q260" s="154">
        <v>45347</v>
      </c>
    </row>
    <row r="261" spans="1:17" s="149" customFormat="1" ht="14.25">
      <c r="A261" s="145" t="s">
        <v>1213</v>
      </c>
      <c r="B261" s="145" t="s">
        <v>1252</v>
      </c>
      <c r="C261" s="150" t="s">
        <v>1068</v>
      </c>
      <c r="D261" s="145" t="s">
        <v>5029</v>
      </c>
      <c r="E261" s="145" t="s">
        <v>5030</v>
      </c>
      <c r="F261" s="145" t="s">
        <v>309</v>
      </c>
      <c r="G261" s="145" t="s">
        <v>5031</v>
      </c>
      <c r="H261" s="149">
        <v>74176</v>
      </c>
      <c r="I261" s="145" t="s">
        <v>314</v>
      </c>
      <c r="J261" s="145" t="s">
        <v>1212</v>
      </c>
      <c r="K261" s="152">
        <v>43306</v>
      </c>
      <c r="L261" s="151">
        <v>263000</v>
      </c>
      <c r="M261" s="151">
        <f t="shared" ref="M261:M262" si="115">L261/1000</f>
        <v>263</v>
      </c>
      <c r="N261" s="151"/>
      <c r="O261" s="151"/>
      <c r="Q261" s="154"/>
    </row>
    <row r="262" spans="1:17" s="149" customFormat="1" ht="14.25">
      <c r="A262" s="145" t="s">
        <v>1213</v>
      </c>
      <c r="B262" s="145" t="s">
        <v>1252</v>
      </c>
      <c r="C262" s="150" t="s">
        <v>1068</v>
      </c>
      <c r="D262" s="145" t="s">
        <v>5033</v>
      </c>
      <c r="E262" s="145" t="s">
        <v>5034</v>
      </c>
      <c r="F262" s="145" t="s">
        <v>309</v>
      </c>
      <c r="G262" s="145" t="s">
        <v>5035</v>
      </c>
      <c r="H262" s="149">
        <v>74177</v>
      </c>
      <c r="I262" s="145" t="s">
        <v>314</v>
      </c>
      <c r="J262" s="145" t="s">
        <v>1212</v>
      </c>
      <c r="K262" s="152">
        <v>43312</v>
      </c>
      <c r="L262" s="151">
        <v>340000</v>
      </c>
      <c r="M262" s="151">
        <f t="shared" si="115"/>
        <v>340</v>
      </c>
      <c r="N262" s="151"/>
      <c r="O262" s="151"/>
      <c r="Q262" s="154"/>
    </row>
    <row r="263" spans="1:17" s="149" customFormat="1" ht="14.25">
      <c r="A263" s="145" t="s">
        <v>1213</v>
      </c>
      <c r="B263" s="145" t="s">
        <v>1252</v>
      </c>
      <c r="C263" s="150" t="s">
        <v>1068</v>
      </c>
      <c r="D263" s="145" t="s">
        <v>5046</v>
      </c>
      <c r="E263" s="145" t="s">
        <v>5047</v>
      </c>
      <c r="F263" s="145" t="s">
        <v>311</v>
      </c>
      <c r="G263" s="145" t="s">
        <v>5048</v>
      </c>
      <c r="H263" s="149">
        <v>74178</v>
      </c>
      <c r="I263" s="145" t="s">
        <v>314</v>
      </c>
      <c r="J263" s="145" t="s">
        <v>1215</v>
      </c>
      <c r="K263" s="152">
        <v>43321</v>
      </c>
      <c r="L263" s="151">
        <v>190000</v>
      </c>
      <c r="M263" s="151">
        <f>L263*3.647/1000</f>
        <v>692.93</v>
      </c>
      <c r="N263" s="151"/>
      <c r="O263" s="151"/>
      <c r="Q263" s="154"/>
    </row>
    <row r="264" spans="1:17" s="149" customFormat="1" ht="14.25">
      <c r="A264" s="145" t="s">
        <v>1213</v>
      </c>
      <c r="B264" s="145" t="s">
        <v>1252</v>
      </c>
      <c r="C264" s="150" t="s">
        <v>1068</v>
      </c>
      <c r="D264" s="145" t="s">
        <v>5115</v>
      </c>
      <c r="E264" s="145" t="s">
        <v>5116</v>
      </c>
      <c r="F264" s="145" t="s">
        <v>309</v>
      </c>
      <c r="G264" s="145" t="s">
        <v>5117</v>
      </c>
      <c r="H264" s="149">
        <v>74179</v>
      </c>
      <c r="I264" s="145" t="s">
        <v>314</v>
      </c>
      <c r="J264" s="145" t="s">
        <v>1212</v>
      </c>
      <c r="K264" s="152">
        <v>43394</v>
      </c>
      <c r="L264" s="151">
        <v>401500</v>
      </c>
      <c r="M264" s="151">
        <f>L264/1000</f>
        <v>401.5</v>
      </c>
      <c r="N264" s="151">
        <f>O264</f>
        <v>98.174999999999997</v>
      </c>
      <c r="O264" s="151">
        <v>98.174999999999997</v>
      </c>
      <c r="P264" s="153">
        <f>O264/M264</f>
        <v>0.24452054794520547</v>
      </c>
      <c r="Q264" s="154">
        <v>47044</v>
      </c>
    </row>
    <row r="265" spans="1:17" s="149" customFormat="1" ht="14.25">
      <c r="A265" s="145" t="s">
        <v>1213</v>
      </c>
      <c r="B265" s="145" t="s">
        <v>1252</v>
      </c>
      <c r="C265" s="150" t="s">
        <v>1068</v>
      </c>
      <c r="E265" s="145" t="s">
        <v>5041</v>
      </c>
      <c r="F265" s="145" t="s">
        <v>311</v>
      </c>
      <c r="G265" s="145" t="s">
        <v>5042</v>
      </c>
      <c r="H265" s="149">
        <v>74180</v>
      </c>
      <c r="I265" s="145" t="s">
        <v>314</v>
      </c>
      <c r="J265" s="145" t="s">
        <v>1215</v>
      </c>
      <c r="K265" s="152">
        <v>43411</v>
      </c>
      <c r="L265" s="151">
        <v>70000</v>
      </c>
      <c r="M265" s="151">
        <f t="shared" ref="M265:M267" si="116">L265*3.647/1000</f>
        <v>255.29</v>
      </c>
      <c r="N265" s="151"/>
      <c r="O265" s="151"/>
      <c r="Q265" s="154"/>
    </row>
    <row r="266" spans="1:17" s="149" customFormat="1" ht="14.25">
      <c r="A266" s="145" t="s">
        <v>1213</v>
      </c>
      <c r="B266" s="145" t="s">
        <v>1252</v>
      </c>
      <c r="C266" s="150" t="s">
        <v>1068</v>
      </c>
      <c r="E266" s="145" t="s">
        <v>5049</v>
      </c>
      <c r="F266" s="145" t="s">
        <v>309</v>
      </c>
      <c r="G266" s="145" t="s">
        <v>5050</v>
      </c>
      <c r="H266" s="149">
        <v>74181</v>
      </c>
      <c r="I266" s="145" t="s">
        <v>314</v>
      </c>
      <c r="J266" s="145" t="s">
        <v>1215</v>
      </c>
      <c r="K266" s="152">
        <v>43412</v>
      </c>
      <c r="L266" s="151">
        <v>173934</v>
      </c>
      <c r="M266" s="151">
        <f t="shared" si="116"/>
        <v>634.33729799999992</v>
      </c>
      <c r="N266" s="151"/>
      <c r="O266" s="151"/>
      <c r="Q266" s="154"/>
    </row>
    <row r="267" spans="1:17" s="149" customFormat="1" ht="14.25">
      <c r="A267" s="145" t="s">
        <v>1213</v>
      </c>
      <c r="B267" s="145" t="s">
        <v>1252</v>
      </c>
      <c r="C267" s="150" t="s">
        <v>1068</v>
      </c>
      <c r="E267" s="145" t="s">
        <v>5054</v>
      </c>
      <c r="F267" s="145" t="s">
        <v>311</v>
      </c>
      <c r="G267" s="145" t="s">
        <v>5055</v>
      </c>
      <c r="H267" s="149">
        <v>74183</v>
      </c>
      <c r="I267" s="145" t="s">
        <v>314</v>
      </c>
      <c r="J267" s="145" t="s">
        <v>1215</v>
      </c>
      <c r="K267" s="152">
        <v>43482</v>
      </c>
      <c r="L267" s="151">
        <v>151630.02274450299</v>
      </c>
      <c r="M267" s="151">
        <f t="shared" si="116"/>
        <v>552.99469294920243</v>
      </c>
      <c r="N267" s="151"/>
      <c r="O267" s="151"/>
      <c r="Q267" s="154"/>
    </row>
    <row r="268" spans="1:17" s="149" customFormat="1" ht="14.25">
      <c r="A268" s="145" t="s">
        <v>1213</v>
      </c>
      <c r="B268" s="145" t="s">
        <v>1252</v>
      </c>
      <c r="C268" s="150" t="s">
        <v>1068</v>
      </c>
      <c r="D268" s="145" t="s">
        <v>5021</v>
      </c>
      <c r="E268" s="145" t="s">
        <v>5022</v>
      </c>
      <c r="F268" s="145" t="s">
        <v>309</v>
      </c>
      <c r="G268" s="145" t="s">
        <v>5023</v>
      </c>
      <c r="H268" s="149">
        <v>74185</v>
      </c>
      <c r="I268" s="145" t="s">
        <v>314</v>
      </c>
      <c r="J268" s="145" t="s">
        <v>1212</v>
      </c>
      <c r="K268" s="152">
        <v>43524</v>
      </c>
      <c r="L268" s="151">
        <v>1008583</v>
      </c>
      <c r="M268" s="151">
        <f t="shared" ref="M268:M269" si="117">L268/1000</f>
        <v>1008.583</v>
      </c>
      <c r="N268" s="151"/>
      <c r="O268" s="151"/>
      <c r="Q268" s="154"/>
    </row>
    <row r="269" spans="1:17" s="149" customFormat="1" ht="14.25">
      <c r="A269" s="145" t="s">
        <v>1213</v>
      </c>
      <c r="B269" s="145" t="s">
        <v>1252</v>
      </c>
      <c r="C269" s="150" t="s">
        <v>1068</v>
      </c>
      <c r="D269" s="145" t="s">
        <v>5017</v>
      </c>
      <c r="E269" s="145" t="s">
        <v>5018</v>
      </c>
      <c r="F269" s="145" t="s">
        <v>310</v>
      </c>
      <c r="G269" s="145" t="s">
        <v>5019</v>
      </c>
      <c r="H269" s="149">
        <v>74186</v>
      </c>
      <c r="I269" s="145" t="s">
        <v>314</v>
      </c>
      <c r="J269" s="145" t="s">
        <v>1212</v>
      </c>
      <c r="K269" s="152">
        <v>43542</v>
      </c>
      <c r="L269" s="151">
        <v>1520000</v>
      </c>
      <c r="M269" s="151">
        <f t="shared" si="117"/>
        <v>1520</v>
      </c>
      <c r="N269" s="151">
        <f>O269</f>
        <v>132.35300000000001</v>
      </c>
      <c r="O269" s="151">
        <v>132.35300000000001</v>
      </c>
      <c r="P269" s="153">
        <f t="shared" ref="P269:P270" si="118">O269/M269</f>
        <v>8.7074342105263158E-2</v>
      </c>
      <c r="Q269" s="154">
        <v>46462</v>
      </c>
    </row>
    <row r="270" spans="1:17" s="149" customFormat="1" ht="14.25">
      <c r="A270" s="145" t="s">
        <v>1213</v>
      </c>
      <c r="B270" s="145" t="s">
        <v>1252</v>
      </c>
      <c r="C270" s="150" t="s">
        <v>1068</v>
      </c>
      <c r="D270" s="145" t="s">
        <v>5060</v>
      </c>
      <c r="E270" s="145" t="s">
        <v>5061</v>
      </c>
      <c r="F270" s="145" t="s">
        <v>310</v>
      </c>
      <c r="G270" s="145" t="s">
        <v>5062</v>
      </c>
      <c r="H270" s="149">
        <v>74187</v>
      </c>
      <c r="I270" s="145" t="s">
        <v>314</v>
      </c>
      <c r="J270" s="145" t="s">
        <v>1215</v>
      </c>
      <c r="K270" s="152">
        <v>43571</v>
      </c>
      <c r="L270" s="151">
        <v>93660</v>
      </c>
      <c r="M270" s="151">
        <f t="shared" ref="M270:M274" si="119">L270*3.647/1000</f>
        <v>341.57801999999998</v>
      </c>
      <c r="N270" s="151">
        <f>O270/3.647</f>
        <v>43.084999999999994</v>
      </c>
      <c r="O270" s="151">
        <v>157.13099499999996</v>
      </c>
      <c r="P270" s="153">
        <f t="shared" si="118"/>
        <v>0.46001494768310902</v>
      </c>
      <c r="Q270" s="154">
        <v>46126</v>
      </c>
    </row>
    <row r="271" spans="1:17" s="149" customFormat="1" ht="14.25">
      <c r="A271" s="145" t="s">
        <v>1213</v>
      </c>
      <c r="B271" s="145" t="s">
        <v>1252</v>
      </c>
      <c r="C271" s="150" t="s">
        <v>1068</v>
      </c>
      <c r="E271" s="145" t="s">
        <v>5063</v>
      </c>
      <c r="F271" s="145" t="s">
        <v>311</v>
      </c>
      <c r="G271" s="145" t="s">
        <v>5064</v>
      </c>
      <c r="H271" s="149">
        <v>74188</v>
      </c>
      <c r="I271" s="145" t="s">
        <v>314</v>
      </c>
      <c r="J271" s="145" t="s">
        <v>1215</v>
      </c>
      <c r="K271" s="152">
        <v>43578</v>
      </c>
      <c r="L271" s="151">
        <v>110951</v>
      </c>
      <c r="M271" s="151">
        <f t="shared" si="119"/>
        <v>404.63829699999997</v>
      </c>
      <c r="N271" s="151"/>
      <c r="O271" s="151"/>
      <c r="Q271" s="154"/>
    </row>
    <row r="272" spans="1:17" s="149" customFormat="1" ht="14.25">
      <c r="A272" s="145" t="s">
        <v>1213</v>
      </c>
      <c r="B272" s="145" t="s">
        <v>1252</v>
      </c>
      <c r="C272" s="150" t="s">
        <v>1068</v>
      </c>
      <c r="D272" s="145" t="s">
        <v>5043</v>
      </c>
      <c r="E272" s="145" t="s">
        <v>5044</v>
      </c>
      <c r="F272" s="145" t="s">
        <v>309</v>
      </c>
      <c r="G272" s="145" t="s">
        <v>5045</v>
      </c>
      <c r="H272" s="149">
        <v>74189</v>
      </c>
      <c r="I272" s="145" t="s">
        <v>314</v>
      </c>
      <c r="J272" s="145" t="s">
        <v>1215</v>
      </c>
      <c r="K272" s="152">
        <v>43586</v>
      </c>
      <c r="L272" s="151">
        <v>111621</v>
      </c>
      <c r="M272" s="151">
        <f t="shared" si="119"/>
        <v>407.08178699999996</v>
      </c>
      <c r="N272" s="151"/>
      <c r="O272" s="151"/>
      <c r="Q272" s="154"/>
    </row>
    <row r="273" spans="1:17" s="149" customFormat="1" ht="14.25">
      <c r="A273" s="145" t="s">
        <v>1213</v>
      </c>
      <c r="B273" s="145" t="s">
        <v>1252</v>
      </c>
      <c r="C273" s="150" t="s">
        <v>1068</v>
      </c>
      <c r="D273" s="145" t="s">
        <v>5024</v>
      </c>
      <c r="E273" s="145" t="s">
        <v>2176</v>
      </c>
      <c r="F273" s="145" t="s">
        <v>309</v>
      </c>
      <c r="G273" s="145" t="s">
        <v>5025</v>
      </c>
      <c r="H273" s="149">
        <v>74190</v>
      </c>
      <c r="I273" s="145" t="s">
        <v>314</v>
      </c>
      <c r="J273" s="145" t="s">
        <v>1215</v>
      </c>
      <c r="K273" s="152">
        <v>43691</v>
      </c>
      <c r="L273" s="151">
        <v>200447</v>
      </c>
      <c r="M273" s="151">
        <f t="shared" si="119"/>
        <v>731.0302089999999</v>
      </c>
      <c r="N273" s="151">
        <f t="shared" ref="N273:N274" si="120">O273/3.647</f>
        <v>32.256</v>
      </c>
      <c r="O273" s="151">
        <v>117.63763199999998</v>
      </c>
      <c r="P273" s="153">
        <f t="shared" ref="P273:P274" si="121">O273/M273</f>
        <v>0.16092034303332053</v>
      </c>
      <c r="Q273" s="154">
        <v>46248</v>
      </c>
    </row>
    <row r="274" spans="1:17" s="149" customFormat="1" ht="14.25">
      <c r="A274" s="145" t="s">
        <v>1213</v>
      </c>
      <c r="B274" s="145" t="s">
        <v>1252</v>
      </c>
      <c r="C274" s="150" t="s">
        <v>1068</v>
      </c>
      <c r="E274" s="145" t="s">
        <v>5159</v>
      </c>
      <c r="F274" s="145" t="s">
        <v>311</v>
      </c>
      <c r="G274" s="145" t="s">
        <v>5160</v>
      </c>
      <c r="H274" s="149">
        <v>74193</v>
      </c>
      <c r="I274" s="145" t="s">
        <v>314</v>
      </c>
      <c r="J274" s="145" t="s">
        <v>1215</v>
      </c>
      <c r="K274" s="152">
        <v>43790</v>
      </c>
      <c r="L274" s="151">
        <v>94200</v>
      </c>
      <c r="M274" s="151">
        <f t="shared" si="119"/>
        <v>343.54739999999998</v>
      </c>
      <c r="N274" s="151">
        <f t="shared" si="120"/>
        <v>40.379000000000012</v>
      </c>
      <c r="O274" s="151">
        <v>147.26221300000003</v>
      </c>
      <c r="P274" s="153">
        <f t="shared" si="121"/>
        <v>0.42865180467091307</v>
      </c>
      <c r="Q274" s="154">
        <v>46347</v>
      </c>
    </row>
    <row r="275" spans="1:17" s="149" customFormat="1" ht="14.25">
      <c r="A275" s="145" t="s">
        <v>1213</v>
      </c>
      <c r="B275" s="145" t="s">
        <v>1252</v>
      </c>
      <c r="C275" s="150" t="s">
        <v>1068</v>
      </c>
      <c r="D275" s="145" t="s">
        <v>5070</v>
      </c>
      <c r="E275" s="145" t="s">
        <v>5071</v>
      </c>
      <c r="F275" s="145" t="s">
        <v>309</v>
      </c>
      <c r="G275" s="145" t="s">
        <v>5072</v>
      </c>
      <c r="H275" s="149">
        <v>74196</v>
      </c>
      <c r="I275" s="145" t="s">
        <v>314</v>
      </c>
      <c r="J275" s="145" t="s">
        <v>1212</v>
      </c>
      <c r="K275" s="152">
        <v>43831</v>
      </c>
      <c r="L275" s="151">
        <v>879419</v>
      </c>
      <c r="M275" s="151">
        <f>L275/1000</f>
        <v>879.41899999999998</v>
      </c>
      <c r="N275" s="151"/>
      <c r="O275" s="151"/>
      <c r="Q275" s="154"/>
    </row>
    <row r="276" spans="1:17" s="149" customFormat="1" ht="14.25">
      <c r="A276" s="145" t="s">
        <v>1213</v>
      </c>
      <c r="B276" s="145" t="s">
        <v>1252</v>
      </c>
      <c r="C276" s="150" t="s">
        <v>1068</v>
      </c>
      <c r="E276" s="145" t="s">
        <v>5052</v>
      </c>
      <c r="F276" s="145" t="s">
        <v>311</v>
      </c>
      <c r="G276" s="145" t="s">
        <v>5053</v>
      </c>
      <c r="H276" s="149">
        <v>74197</v>
      </c>
      <c r="I276" s="145" t="s">
        <v>314</v>
      </c>
      <c r="J276" s="145" t="s">
        <v>1215</v>
      </c>
      <c r="K276" s="152">
        <v>43857</v>
      </c>
      <c r="L276" s="151">
        <v>89626</v>
      </c>
      <c r="M276" s="151">
        <f t="shared" ref="M276:M278" si="122">L276*3.647/1000</f>
        <v>326.86602199999999</v>
      </c>
      <c r="N276" s="151"/>
      <c r="O276" s="151"/>
      <c r="Q276" s="154"/>
    </row>
    <row r="277" spans="1:17" s="149" customFormat="1" ht="14.25">
      <c r="A277" s="145" t="s">
        <v>1213</v>
      </c>
      <c r="B277" s="145" t="s">
        <v>1252</v>
      </c>
      <c r="C277" s="150" t="s">
        <v>1068</v>
      </c>
      <c r="D277" s="145" t="s">
        <v>5140</v>
      </c>
      <c r="E277" s="145" t="s">
        <v>5141</v>
      </c>
      <c r="F277" s="145" t="s">
        <v>311</v>
      </c>
      <c r="G277" s="145" t="s">
        <v>5142</v>
      </c>
      <c r="H277" s="149">
        <v>74199</v>
      </c>
      <c r="I277" s="145" t="s">
        <v>314</v>
      </c>
      <c r="J277" s="145" t="s">
        <v>1215</v>
      </c>
      <c r="K277" s="152">
        <v>43881</v>
      </c>
      <c r="L277" s="151">
        <v>158178</v>
      </c>
      <c r="M277" s="151">
        <f t="shared" si="122"/>
        <v>576.87516599999992</v>
      </c>
      <c r="N277" s="151"/>
      <c r="O277" s="151"/>
      <c r="Q277" s="154"/>
    </row>
    <row r="278" spans="1:17" s="149" customFormat="1" ht="14.25">
      <c r="A278" s="145" t="s">
        <v>1213</v>
      </c>
      <c r="B278" s="145" t="s">
        <v>1252</v>
      </c>
      <c r="C278" s="150" t="s">
        <v>1068</v>
      </c>
      <c r="E278" s="145" t="s">
        <v>5041</v>
      </c>
      <c r="F278" s="145" t="s">
        <v>311</v>
      </c>
      <c r="G278" s="145" t="s">
        <v>5132</v>
      </c>
      <c r="H278" s="149">
        <v>74200</v>
      </c>
      <c r="I278" s="145" t="s">
        <v>314</v>
      </c>
      <c r="J278" s="145" t="s">
        <v>1215</v>
      </c>
      <c r="K278" s="152">
        <v>43891</v>
      </c>
      <c r="L278" s="151">
        <v>153795.81</v>
      </c>
      <c r="M278" s="151">
        <f t="shared" si="122"/>
        <v>560.89331906999996</v>
      </c>
      <c r="N278" s="151"/>
      <c r="O278" s="151"/>
      <c r="Q278" s="154"/>
    </row>
    <row r="279" spans="1:17" s="149" customFormat="1" ht="14.25">
      <c r="A279" s="145" t="s">
        <v>1213</v>
      </c>
      <c r="B279" s="145" t="s">
        <v>1252</v>
      </c>
      <c r="C279" s="150" t="s">
        <v>1068</v>
      </c>
      <c r="D279" s="145" t="s">
        <v>5021</v>
      </c>
      <c r="E279" s="145" t="s">
        <v>5027</v>
      </c>
      <c r="F279" s="145" t="s">
        <v>309</v>
      </c>
      <c r="G279" s="145" t="s">
        <v>5028</v>
      </c>
      <c r="H279" s="149">
        <v>74202</v>
      </c>
      <c r="I279" s="145" t="s">
        <v>314</v>
      </c>
      <c r="J279" s="145" t="s">
        <v>1212</v>
      </c>
      <c r="K279" s="152">
        <v>43913</v>
      </c>
      <c r="L279" s="151">
        <v>446041</v>
      </c>
      <c r="M279" s="151">
        <f>L279/1000</f>
        <v>446.041</v>
      </c>
      <c r="N279" s="151"/>
      <c r="O279" s="151"/>
      <c r="Q279" s="154"/>
    </row>
    <row r="280" spans="1:17" s="149" customFormat="1" ht="14.25">
      <c r="A280" s="145" t="s">
        <v>1213</v>
      </c>
      <c r="B280" s="145" t="s">
        <v>1252</v>
      </c>
      <c r="C280" s="150" t="s">
        <v>1068</v>
      </c>
      <c r="E280" s="145" t="s">
        <v>5001</v>
      </c>
      <c r="F280" s="145" t="s">
        <v>311</v>
      </c>
      <c r="G280" s="145" t="s">
        <v>5002</v>
      </c>
      <c r="H280" s="149">
        <v>74203</v>
      </c>
      <c r="I280" s="145" t="s">
        <v>314</v>
      </c>
      <c r="J280" s="145" t="s">
        <v>1215</v>
      </c>
      <c r="K280" s="152">
        <v>43770</v>
      </c>
      <c r="L280" s="151">
        <v>202489</v>
      </c>
      <c r="M280" s="151">
        <f>L280*3.647/1000</f>
        <v>738.47738299999992</v>
      </c>
      <c r="N280" s="151"/>
      <c r="O280" s="151"/>
      <c r="Q280" s="154"/>
    </row>
    <row r="281" spans="1:17" s="149" customFormat="1" ht="14.25">
      <c r="A281" s="145" t="s">
        <v>1213</v>
      </c>
      <c r="B281" s="145" t="s">
        <v>1252</v>
      </c>
      <c r="C281" s="150" t="s">
        <v>1068</v>
      </c>
      <c r="D281" s="145" t="s">
        <v>5017</v>
      </c>
      <c r="E281" s="145" t="s">
        <v>5018</v>
      </c>
      <c r="F281" s="145" t="s">
        <v>310</v>
      </c>
      <c r="G281" s="145" t="s">
        <v>5077</v>
      </c>
      <c r="H281" s="149">
        <v>74204</v>
      </c>
      <c r="I281" s="145" t="s">
        <v>314</v>
      </c>
      <c r="J281" s="145" t="s">
        <v>1212</v>
      </c>
      <c r="K281" s="152">
        <v>44084</v>
      </c>
      <c r="L281" s="151">
        <v>509894</v>
      </c>
      <c r="M281" s="151">
        <f>L281/1000</f>
        <v>509.89400000000001</v>
      </c>
      <c r="N281" s="151">
        <f>O281</f>
        <v>69.852999999999994</v>
      </c>
      <c r="O281" s="151">
        <v>69.852999999999994</v>
      </c>
      <c r="P281" s="153">
        <f>O281/M281</f>
        <v>0.1369951401663875</v>
      </c>
      <c r="Q281" s="154">
        <v>46462</v>
      </c>
    </row>
    <row r="282" spans="1:17" s="149" customFormat="1" ht="14.25">
      <c r="A282" s="145" t="s">
        <v>1213</v>
      </c>
      <c r="B282" s="145" t="s">
        <v>1252</v>
      </c>
      <c r="C282" s="150" t="s">
        <v>1068</v>
      </c>
      <c r="D282" s="145" t="s">
        <v>5137</v>
      </c>
      <c r="E282" s="145" t="s">
        <v>5138</v>
      </c>
      <c r="F282" s="145" t="s">
        <v>310</v>
      </c>
      <c r="G282" s="145" t="s">
        <v>5139</v>
      </c>
      <c r="H282" s="149">
        <v>74205</v>
      </c>
      <c r="I282" s="145" t="s">
        <v>314</v>
      </c>
      <c r="J282" s="145" t="s">
        <v>1216</v>
      </c>
      <c r="K282" s="152">
        <v>44159</v>
      </c>
      <c r="L282" s="151">
        <v>92865.493625539981</v>
      </c>
      <c r="M282" s="151">
        <f>L282*3.7964/1000</f>
        <v>352.55455999999998</v>
      </c>
      <c r="N282" s="151"/>
      <c r="O282" s="151"/>
      <c r="Q282" s="154"/>
    </row>
    <row r="283" spans="1:17" s="149" customFormat="1" ht="14.25">
      <c r="A283" s="145" t="s">
        <v>1213</v>
      </c>
      <c r="B283" s="145" t="s">
        <v>1252</v>
      </c>
      <c r="C283" s="150" t="s">
        <v>1068</v>
      </c>
      <c r="E283" s="145" t="s">
        <v>5143</v>
      </c>
      <c r="F283" s="145" t="s">
        <v>311</v>
      </c>
      <c r="G283" s="145" t="s">
        <v>5144</v>
      </c>
      <c r="H283" s="149">
        <v>74207</v>
      </c>
      <c r="I283" s="145" t="s">
        <v>314</v>
      </c>
      <c r="J283" s="145" t="s">
        <v>1215</v>
      </c>
      <c r="K283" s="152">
        <v>44166</v>
      </c>
      <c r="L283" s="151">
        <v>205363.37</v>
      </c>
      <c r="M283" s="151">
        <f t="shared" ref="M283:M286" si="123">L283*3.647/1000</f>
        <v>748.96021038999993</v>
      </c>
      <c r="N283" s="151">
        <f>O283/3.647</f>
        <v>85.640499999999989</v>
      </c>
      <c r="O283" s="151">
        <v>312.33090349999992</v>
      </c>
      <c r="P283" s="153">
        <f>O283/M283</f>
        <v>0.41701935452266869</v>
      </c>
      <c r="Q283" s="154">
        <v>45748</v>
      </c>
    </row>
    <row r="284" spans="1:17" s="149" customFormat="1" ht="14.25">
      <c r="A284" s="145" t="s">
        <v>1213</v>
      </c>
      <c r="B284" s="145" t="s">
        <v>1252</v>
      </c>
      <c r="C284" s="150" t="s">
        <v>1068</v>
      </c>
      <c r="D284" s="145" t="s">
        <v>5057</v>
      </c>
      <c r="E284" s="145" t="s">
        <v>5058</v>
      </c>
      <c r="F284" s="145" t="s">
        <v>311</v>
      </c>
      <c r="G284" s="145" t="s">
        <v>5059</v>
      </c>
      <c r="H284" s="149">
        <v>74208</v>
      </c>
      <c r="I284" s="145" t="s">
        <v>314</v>
      </c>
      <c r="J284" s="145" t="s">
        <v>1215</v>
      </c>
      <c r="K284" s="152">
        <v>44186</v>
      </c>
      <c r="L284" s="151">
        <v>158900</v>
      </c>
      <c r="M284" s="151">
        <f t="shared" si="123"/>
        <v>579.50829999999996</v>
      </c>
      <c r="N284" s="151"/>
      <c r="O284" s="151"/>
      <c r="Q284" s="154"/>
    </row>
    <row r="285" spans="1:17" s="149" customFormat="1" ht="14.25">
      <c r="A285" s="145" t="s">
        <v>1213</v>
      </c>
      <c r="B285" s="145" t="s">
        <v>1252</v>
      </c>
      <c r="C285" s="150" t="s">
        <v>1068</v>
      </c>
      <c r="E285" s="145" t="s">
        <v>5041</v>
      </c>
      <c r="F285" s="145" t="s">
        <v>311</v>
      </c>
      <c r="G285" s="145" t="s">
        <v>5154</v>
      </c>
      <c r="H285" s="149">
        <v>74215</v>
      </c>
      <c r="I285" s="145" t="s">
        <v>314</v>
      </c>
      <c r="J285" s="145" t="s">
        <v>1215</v>
      </c>
      <c r="K285" s="152">
        <v>44308</v>
      </c>
      <c r="L285" s="151">
        <v>116000</v>
      </c>
      <c r="M285" s="151">
        <f t="shared" si="123"/>
        <v>423.05200000000002</v>
      </c>
      <c r="N285" s="151"/>
      <c r="O285" s="151"/>
      <c r="Q285" s="154"/>
    </row>
    <row r="286" spans="1:17" s="149" customFormat="1" ht="14.25">
      <c r="A286" s="145" t="s">
        <v>1213</v>
      </c>
      <c r="B286" s="145" t="s">
        <v>1252</v>
      </c>
      <c r="C286" s="150" t="s">
        <v>1068</v>
      </c>
      <c r="E286" s="145" t="s">
        <v>5054</v>
      </c>
      <c r="F286" s="145" t="s">
        <v>311</v>
      </c>
      <c r="G286" s="145" t="s">
        <v>5155</v>
      </c>
      <c r="H286" s="149">
        <v>74216</v>
      </c>
      <c r="I286" s="145" t="s">
        <v>314</v>
      </c>
      <c r="J286" s="145" t="s">
        <v>1215</v>
      </c>
      <c r="K286" s="152">
        <v>44371</v>
      </c>
      <c r="L286" s="151">
        <v>160000</v>
      </c>
      <c r="M286" s="151">
        <f t="shared" si="123"/>
        <v>583.52</v>
      </c>
      <c r="N286" s="151">
        <f>O286/3.647</f>
        <v>71.13300000000001</v>
      </c>
      <c r="O286" s="151">
        <v>259.42205100000001</v>
      </c>
      <c r="P286" s="153">
        <f t="shared" ref="P286:P290" si="124">O286/M286</f>
        <v>0.44458125000000004</v>
      </c>
      <c r="Q286" s="154">
        <v>46197</v>
      </c>
    </row>
    <row r="287" spans="1:17" s="149" customFormat="1" ht="14.25">
      <c r="A287" s="145" t="s">
        <v>1213</v>
      </c>
      <c r="B287" s="145" t="s">
        <v>1252</v>
      </c>
      <c r="C287" s="150" t="s">
        <v>1068</v>
      </c>
      <c r="D287" s="145" t="s">
        <v>5078</v>
      </c>
      <c r="E287" s="145" t="s">
        <v>5079</v>
      </c>
      <c r="F287" s="145" t="s">
        <v>309</v>
      </c>
      <c r="G287" s="145" t="s">
        <v>5080</v>
      </c>
      <c r="H287" s="149">
        <v>74217</v>
      </c>
      <c r="I287" s="145" t="s">
        <v>314</v>
      </c>
      <c r="J287" s="145" t="s">
        <v>1212</v>
      </c>
      <c r="K287" s="152">
        <v>44370</v>
      </c>
      <c r="L287" s="151">
        <v>987115</v>
      </c>
      <c r="M287" s="151">
        <f>L287/1000</f>
        <v>987.11500000000001</v>
      </c>
      <c r="N287" s="151">
        <f>O287</f>
        <v>292.04300000000001</v>
      </c>
      <c r="O287" s="151">
        <v>292.04300000000001</v>
      </c>
      <c r="P287" s="153">
        <f t="shared" si="124"/>
        <v>0.29585509287165124</v>
      </c>
      <c r="Q287" s="154">
        <v>46196</v>
      </c>
    </row>
    <row r="288" spans="1:17" s="149" customFormat="1" ht="14.25">
      <c r="A288" s="145" t="s">
        <v>1213</v>
      </c>
      <c r="B288" s="145" t="s">
        <v>1252</v>
      </c>
      <c r="C288" s="150" t="s">
        <v>1068</v>
      </c>
      <c r="D288" s="145" t="s">
        <v>5100</v>
      </c>
      <c r="E288" s="145" t="s">
        <v>5101</v>
      </c>
      <c r="F288" s="145" t="s">
        <v>309</v>
      </c>
      <c r="G288" s="145" t="s">
        <v>5102</v>
      </c>
      <c r="H288" s="149">
        <v>74221</v>
      </c>
      <c r="I288" s="145" t="s">
        <v>314</v>
      </c>
      <c r="J288" s="145" t="s">
        <v>1215</v>
      </c>
      <c r="K288" s="152">
        <v>44409</v>
      </c>
      <c r="L288" s="151">
        <v>147251</v>
      </c>
      <c r="M288" s="151">
        <f t="shared" ref="M288:M289" si="125">L288*3.647/1000</f>
        <v>537.02439700000002</v>
      </c>
      <c r="N288" s="151">
        <f t="shared" ref="N288:N289" si="126">O288/3.647</f>
        <v>41.230000000000004</v>
      </c>
      <c r="O288" s="151">
        <v>150.36581000000001</v>
      </c>
      <c r="P288" s="153">
        <f t="shared" si="124"/>
        <v>0.27999809848489993</v>
      </c>
      <c r="Q288" s="154">
        <v>47150</v>
      </c>
    </row>
    <row r="289" spans="1:17" s="149" customFormat="1" ht="14.25">
      <c r="A289" s="145" t="s">
        <v>1213</v>
      </c>
      <c r="B289" s="145" t="s">
        <v>1252</v>
      </c>
      <c r="C289" s="150" t="s">
        <v>1068</v>
      </c>
      <c r="D289" s="145" t="s">
        <v>5097</v>
      </c>
      <c r="E289" s="145" t="s">
        <v>5098</v>
      </c>
      <c r="F289" s="145" t="s">
        <v>309</v>
      </c>
      <c r="G289" s="145" t="s">
        <v>5099</v>
      </c>
      <c r="H289" s="149">
        <v>74228</v>
      </c>
      <c r="I289" s="145" t="s">
        <v>314</v>
      </c>
      <c r="J289" s="145" t="s">
        <v>1215</v>
      </c>
      <c r="K289" s="152">
        <v>44560</v>
      </c>
      <c r="L289" s="151">
        <v>161182</v>
      </c>
      <c r="M289" s="151">
        <f t="shared" si="125"/>
        <v>587.83075399999996</v>
      </c>
      <c r="N289" s="151">
        <f t="shared" si="126"/>
        <v>33.846999999999994</v>
      </c>
      <c r="O289" s="151">
        <v>123.44000899999996</v>
      </c>
      <c r="P289" s="153">
        <f t="shared" si="124"/>
        <v>0.20999243091660355</v>
      </c>
      <c r="Q289" s="154">
        <v>46751</v>
      </c>
    </row>
    <row r="290" spans="1:17" s="149" customFormat="1" ht="14.25">
      <c r="A290" s="145" t="s">
        <v>1213</v>
      </c>
      <c r="B290" s="145" t="s">
        <v>1252</v>
      </c>
      <c r="C290" s="150" t="s">
        <v>1068</v>
      </c>
      <c r="D290" s="145" t="s">
        <v>5081</v>
      </c>
      <c r="E290" s="145" t="s">
        <v>5082</v>
      </c>
      <c r="F290" s="145" t="s">
        <v>309</v>
      </c>
      <c r="G290" s="145" t="s">
        <v>5083</v>
      </c>
      <c r="H290" s="149">
        <v>74231</v>
      </c>
      <c r="I290" s="145" t="s">
        <v>314</v>
      </c>
      <c r="J290" s="145" t="s">
        <v>1212</v>
      </c>
      <c r="K290" s="152">
        <v>44591</v>
      </c>
      <c r="L290" s="151">
        <v>897504</v>
      </c>
      <c r="M290" s="151">
        <f t="shared" ref="M290:M291" si="127">L290/1000</f>
        <v>897.50400000000002</v>
      </c>
      <c r="N290" s="151">
        <f>O290</f>
        <v>414.02182000000005</v>
      </c>
      <c r="O290" s="151">
        <v>414.02182000000005</v>
      </c>
      <c r="P290" s="153">
        <f t="shared" si="124"/>
        <v>0.46130359307590835</v>
      </c>
      <c r="Q290" s="154">
        <v>46204</v>
      </c>
    </row>
    <row r="291" spans="1:17" s="149" customFormat="1" ht="14.25">
      <c r="A291" s="145" t="s">
        <v>1213</v>
      </c>
      <c r="B291" s="145" t="s">
        <v>1252</v>
      </c>
      <c r="C291" s="150" t="s">
        <v>1068</v>
      </c>
      <c r="D291" s="145" t="s">
        <v>5104</v>
      </c>
      <c r="E291" s="145" t="s">
        <v>5105</v>
      </c>
      <c r="F291" s="145" t="s">
        <v>309</v>
      </c>
      <c r="G291" s="145" t="s">
        <v>5106</v>
      </c>
      <c r="H291" s="149">
        <v>74233</v>
      </c>
      <c r="I291" s="145" t="s">
        <v>314</v>
      </c>
      <c r="J291" s="145" t="s">
        <v>1212</v>
      </c>
      <c r="K291" s="152">
        <v>44622</v>
      </c>
      <c r="L291" s="151">
        <v>469807</v>
      </c>
      <c r="M291" s="151">
        <f t="shared" si="127"/>
        <v>469.80700000000002</v>
      </c>
      <c r="N291" s="151"/>
      <c r="O291" s="151"/>
      <c r="Q291" s="154"/>
    </row>
    <row r="292" spans="1:17" s="149" customFormat="1" ht="14.25">
      <c r="A292" s="145" t="s">
        <v>1213</v>
      </c>
      <c r="B292" s="145" t="s">
        <v>1252</v>
      </c>
      <c r="C292" s="150" t="s">
        <v>1068</v>
      </c>
      <c r="E292" s="145" t="s">
        <v>5041</v>
      </c>
      <c r="F292" s="145" t="s">
        <v>311</v>
      </c>
      <c r="G292" s="145" t="s">
        <v>5153</v>
      </c>
      <c r="H292" s="149">
        <v>74235</v>
      </c>
      <c r="I292" s="145" t="s">
        <v>314</v>
      </c>
      <c r="J292" s="145" t="s">
        <v>1215</v>
      </c>
      <c r="K292" s="152">
        <v>44712</v>
      </c>
      <c r="L292" s="151">
        <v>102858</v>
      </c>
      <c r="M292" s="151">
        <f>L292*3.647/1000</f>
        <v>375.12312600000001</v>
      </c>
      <c r="N292" s="151">
        <f>O292/3.647</f>
        <v>2.6610000000000049</v>
      </c>
      <c r="O292" s="151">
        <v>9.7046670000000166</v>
      </c>
      <c r="P292" s="153">
        <f t="shared" ref="P292:P297" si="128">O292/M292</f>
        <v>2.5870617744852168E-2</v>
      </c>
      <c r="Q292" s="154">
        <v>47269</v>
      </c>
    </row>
    <row r="293" spans="1:17" s="149" customFormat="1" ht="14.25">
      <c r="A293" s="145" t="s">
        <v>1213</v>
      </c>
      <c r="B293" s="145" t="s">
        <v>1252</v>
      </c>
      <c r="C293" s="150" t="s">
        <v>1068</v>
      </c>
      <c r="D293" s="145" t="s">
        <v>5145</v>
      </c>
      <c r="E293" s="145" t="s">
        <v>5146</v>
      </c>
      <c r="F293" s="145" t="s">
        <v>311</v>
      </c>
      <c r="G293" s="145" t="s">
        <v>5147</v>
      </c>
      <c r="H293" s="149">
        <v>74237</v>
      </c>
      <c r="I293" s="145" t="s">
        <v>314</v>
      </c>
      <c r="J293" s="145" t="s">
        <v>1231</v>
      </c>
      <c r="K293" s="152">
        <v>44721</v>
      </c>
      <c r="L293" s="151">
        <v>113914</v>
      </c>
      <c r="M293" s="151">
        <f>L293*4.5743/1000</f>
        <v>521.07681019999995</v>
      </c>
      <c r="N293" s="151">
        <f>O293/4.5743</f>
        <v>0.19800000000000639</v>
      </c>
      <c r="O293" s="151">
        <v>0.90571140000002925</v>
      </c>
      <c r="P293" s="153">
        <f t="shared" si="128"/>
        <v>1.7381533437506049E-3</v>
      </c>
      <c r="Q293" s="154">
        <v>47635</v>
      </c>
    </row>
    <row r="294" spans="1:17" s="149" customFormat="1" ht="14.25">
      <c r="A294" s="145" t="s">
        <v>1213</v>
      </c>
      <c r="B294" s="145" t="s">
        <v>1252</v>
      </c>
      <c r="C294" s="150" t="s">
        <v>1068</v>
      </c>
      <c r="D294" s="145" t="s">
        <v>5087</v>
      </c>
      <c r="E294" s="145" t="s">
        <v>5088</v>
      </c>
      <c r="F294" s="145" t="s">
        <v>310</v>
      </c>
      <c r="G294" s="145" t="s">
        <v>5089</v>
      </c>
      <c r="H294" s="149">
        <v>74238</v>
      </c>
      <c r="I294" s="145" t="s">
        <v>314</v>
      </c>
      <c r="J294" s="145" t="s">
        <v>1212</v>
      </c>
      <c r="K294" s="152">
        <v>44721</v>
      </c>
      <c r="L294" s="151">
        <v>670000</v>
      </c>
      <c r="M294" s="151">
        <f t="shared" ref="M294:M295" si="129">L294/1000</f>
        <v>670</v>
      </c>
      <c r="N294" s="151">
        <f t="shared" ref="N294:N295" si="130">O294</f>
        <v>95.078999999999994</v>
      </c>
      <c r="O294" s="151">
        <v>95.078999999999994</v>
      </c>
      <c r="P294" s="153">
        <f t="shared" si="128"/>
        <v>0.14190895522388058</v>
      </c>
      <c r="Q294" s="154">
        <v>46182</v>
      </c>
    </row>
    <row r="295" spans="1:17" s="149" customFormat="1" ht="14.25">
      <c r="A295" s="145" t="s">
        <v>1213</v>
      </c>
      <c r="B295" s="145" t="s">
        <v>1252</v>
      </c>
      <c r="C295" s="150" t="s">
        <v>1068</v>
      </c>
      <c r="D295" s="145" t="s">
        <v>5108</v>
      </c>
      <c r="E295" s="145" t="s">
        <v>5109</v>
      </c>
      <c r="F295" s="145" t="s">
        <v>309</v>
      </c>
      <c r="G295" s="145" t="s">
        <v>5110</v>
      </c>
      <c r="H295" s="149">
        <v>74239</v>
      </c>
      <c r="I295" s="145" t="s">
        <v>314</v>
      </c>
      <c r="J295" s="145" t="s">
        <v>1212</v>
      </c>
      <c r="K295" s="152">
        <v>44741</v>
      </c>
      <c r="L295" s="151">
        <v>690000</v>
      </c>
      <c r="M295" s="151">
        <f t="shared" si="129"/>
        <v>690</v>
      </c>
      <c r="N295" s="151">
        <f t="shared" si="130"/>
        <v>175.07599999999999</v>
      </c>
      <c r="O295" s="151">
        <v>175.07599999999999</v>
      </c>
      <c r="P295" s="153">
        <f t="shared" si="128"/>
        <v>0.25373333333333331</v>
      </c>
      <c r="Q295" s="154">
        <v>46202</v>
      </c>
    </row>
    <row r="296" spans="1:17" s="149" customFormat="1" ht="14.25">
      <c r="A296" s="145" t="s">
        <v>1213</v>
      </c>
      <c r="B296" s="145" t="s">
        <v>1252</v>
      </c>
      <c r="C296" s="150" t="s">
        <v>1068</v>
      </c>
      <c r="E296" s="145" t="s">
        <v>5135</v>
      </c>
      <c r="F296" s="145" t="s">
        <v>309</v>
      </c>
      <c r="G296" s="145" t="s">
        <v>5136</v>
      </c>
      <c r="H296" s="149">
        <v>74240</v>
      </c>
      <c r="I296" s="145" t="s">
        <v>314</v>
      </c>
      <c r="J296" s="145" t="s">
        <v>1216</v>
      </c>
      <c r="K296" s="152">
        <v>44748</v>
      </c>
      <c r="L296" s="151">
        <v>158554</v>
      </c>
      <c r="M296" s="151">
        <f>L296*3.7964/1000</f>
        <v>601.9344056000001</v>
      </c>
      <c r="N296" s="151">
        <f>O296/3.7964</f>
        <v>6.9489999999999972</v>
      </c>
      <c r="O296" s="151">
        <v>26.381183599999989</v>
      </c>
      <c r="P296" s="153">
        <f t="shared" si="128"/>
        <v>4.3827339581467485E-2</v>
      </c>
      <c r="Q296" s="154">
        <v>45844</v>
      </c>
    </row>
    <row r="297" spans="1:17" s="149" customFormat="1" ht="14.25">
      <c r="A297" s="145" t="s">
        <v>1213</v>
      </c>
      <c r="B297" s="145" t="s">
        <v>1252</v>
      </c>
      <c r="C297" s="150" t="s">
        <v>1068</v>
      </c>
      <c r="D297" s="145" t="s">
        <v>5090</v>
      </c>
      <c r="E297" s="145" t="s">
        <v>5091</v>
      </c>
      <c r="F297" s="145" t="s">
        <v>309</v>
      </c>
      <c r="G297" s="145" t="s">
        <v>5092</v>
      </c>
      <c r="H297" s="149">
        <v>74241</v>
      </c>
      <c r="I297" s="145" t="s">
        <v>314</v>
      </c>
      <c r="J297" s="145" t="s">
        <v>1212</v>
      </c>
      <c r="K297" s="152">
        <v>44752</v>
      </c>
      <c r="L297" s="151">
        <v>860000</v>
      </c>
      <c r="M297" s="151">
        <f>L297/1000</f>
        <v>860</v>
      </c>
      <c r="N297" s="151">
        <f>O297</f>
        <v>125.979</v>
      </c>
      <c r="O297" s="151">
        <v>125.979</v>
      </c>
      <c r="P297" s="153">
        <f t="shared" si="128"/>
        <v>0.14648720930232559</v>
      </c>
      <c r="Q297" s="154">
        <v>46213</v>
      </c>
    </row>
    <row r="298" spans="1:17" s="149" customFormat="1" ht="14.25">
      <c r="A298" s="145" t="s">
        <v>1213</v>
      </c>
      <c r="B298" s="145" t="s">
        <v>1252</v>
      </c>
      <c r="C298" s="150" t="s">
        <v>1068</v>
      </c>
      <c r="E298" s="145" t="s">
        <v>3867</v>
      </c>
      <c r="F298" s="145" t="s">
        <v>311</v>
      </c>
      <c r="G298" s="145" t="s">
        <v>3866</v>
      </c>
      <c r="H298" s="149">
        <v>74242</v>
      </c>
      <c r="I298" s="145" t="s">
        <v>314</v>
      </c>
      <c r="J298" s="145" t="s">
        <v>1216</v>
      </c>
      <c r="K298" s="152">
        <v>44812</v>
      </c>
      <c r="L298" s="151">
        <v>92190</v>
      </c>
      <c r="M298" s="151">
        <f>L298*3.7964/1000</f>
        <v>349.99011600000006</v>
      </c>
      <c r="N298" s="151"/>
      <c r="O298" s="151"/>
      <c r="Q298" s="154"/>
    </row>
    <row r="299" spans="1:17" s="149" customFormat="1" ht="14.25">
      <c r="A299" s="145" t="s">
        <v>1213</v>
      </c>
      <c r="B299" s="145" t="s">
        <v>1252</v>
      </c>
      <c r="C299" s="150" t="s">
        <v>1068</v>
      </c>
      <c r="D299" s="145" t="s">
        <v>5122</v>
      </c>
      <c r="E299" s="145" t="s">
        <v>5123</v>
      </c>
      <c r="F299" s="145" t="s">
        <v>311</v>
      </c>
      <c r="G299" s="145" t="s">
        <v>5124</v>
      </c>
      <c r="H299" s="149">
        <v>74243</v>
      </c>
      <c r="I299" s="145" t="s">
        <v>314</v>
      </c>
      <c r="J299" s="145" t="s">
        <v>1215</v>
      </c>
      <c r="K299" s="152">
        <v>44823</v>
      </c>
      <c r="L299" s="151">
        <v>110483</v>
      </c>
      <c r="M299" s="151">
        <f t="shared" ref="M299:M300" si="131">L299*3.647/1000</f>
        <v>402.93150099999997</v>
      </c>
      <c r="N299" s="151">
        <f t="shared" ref="N299:N300" si="132">O299/3.647</f>
        <v>22.098000000000006</v>
      </c>
      <c r="O299" s="151">
        <v>80.591406000000021</v>
      </c>
      <c r="P299" s="153">
        <f t="shared" ref="P299:P301" si="133">O299/M299</f>
        <v>0.20001267163273995</v>
      </c>
      <c r="Q299" s="154">
        <v>46284</v>
      </c>
    </row>
    <row r="300" spans="1:17" s="149" customFormat="1" ht="14.25">
      <c r="A300" s="145" t="s">
        <v>1213</v>
      </c>
      <c r="B300" s="145" t="s">
        <v>1252</v>
      </c>
      <c r="C300" s="150" t="s">
        <v>1068</v>
      </c>
      <c r="D300" s="145" t="s">
        <v>5166</v>
      </c>
      <c r="E300" s="145" t="s">
        <v>5167</v>
      </c>
      <c r="F300" s="145" t="s">
        <v>311</v>
      </c>
      <c r="G300" s="145" t="s">
        <v>5168</v>
      </c>
      <c r="H300" s="149">
        <v>74244</v>
      </c>
      <c r="I300" s="145" t="s">
        <v>314</v>
      </c>
      <c r="J300" s="145" t="s">
        <v>1215</v>
      </c>
      <c r="K300" s="152">
        <v>44881</v>
      </c>
      <c r="L300" s="151">
        <v>236001</v>
      </c>
      <c r="M300" s="151">
        <f t="shared" si="131"/>
        <v>860.69564700000001</v>
      </c>
      <c r="N300" s="151">
        <f t="shared" si="132"/>
        <v>11.800000000000026</v>
      </c>
      <c r="O300" s="151">
        <v>43.03460000000009</v>
      </c>
      <c r="P300" s="153">
        <f t="shared" si="133"/>
        <v>4.9999788136491051E-2</v>
      </c>
      <c r="Q300" s="154">
        <v>46707</v>
      </c>
    </row>
    <row r="301" spans="1:17" s="149" customFormat="1" ht="14.25">
      <c r="A301" s="145" t="s">
        <v>1213</v>
      </c>
      <c r="B301" s="145" t="s">
        <v>1252</v>
      </c>
      <c r="C301" s="150" t="s">
        <v>1068</v>
      </c>
      <c r="E301" s="145" t="s">
        <v>5157</v>
      </c>
      <c r="F301" s="145" t="s">
        <v>311</v>
      </c>
      <c r="G301" s="145" t="s">
        <v>5158</v>
      </c>
      <c r="H301" s="149">
        <v>74247</v>
      </c>
      <c r="I301" s="145" t="s">
        <v>314</v>
      </c>
      <c r="J301" s="145" t="s">
        <v>1231</v>
      </c>
      <c r="K301" s="152">
        <v>44938</v>
      </c>
      <c r="L301" s="151">
        <v>132455</v>
      </c>
      <c r="M301" s="151">
        <f>L301*4.5743/1000</f>
        <v>605.88890650000008</v>
      </c>
      <c r="N301" s="151">
        <f>O301/4.5743</f>
        <v>104.50700000000001</v>
      </c>
      <c r="O301" s="151">
        <v>478.04637010000005</v>
      </c>
      <c r="P301" s="153">
        <f t="shared" si="133"/>
        <v>0.78900003774866934</v>
      </c>
      <c r="Q301" s="154">
        <v>46022</v>
      </c>
    </row>
    <row r="302" spans="1:17" s="149" customFormat="1" ht="14.25">
      <c r="A302" s="145" t="s">
        <v>1213</v>
      </c>
      <c r="B302" s="145" t="s">
        <v>1252</v>
      </c>
      <c r="C302" s="150" t="s">
        <v>1068</v>
      </c>
      <c r="E302" s="145" t="s">
        <v>5085</v>
      </c>
      <c r="F302" s="145" t="s">
        <v>309</v>
      </c>
      <c r="G302" s="145" t="s">
        <v>5086</v>
      </c>
      <c r="H302" s="149">
        <v>74249</v>
      </c>
      <c r="I302" s="145" t="s">
        <v>314</v>
      </c>
      <c r="J302" s="145" t="s">
        <v>1212</v>
      </c>
      <c r="K302" s="152">
        <v>45006</v>
      </c>
      <c r="L302" s="151">
        <v>999840</v>
      </c>
      <c r="M302" s="151">
        <f t="shared" ref="M302:M303" si="134">L302/1000</f>
        <v>999.84</v>
      </c>
      <c r="N302" s="151"/>
      <c r="O302" s="151"/>
      <c r="Q302" s="154"/>
    </row>
    <row r="303" spans="1:17" s="149" customFormat="1" ht="14.25">
      <c r="A303" s="145" t="s">
        <v>1213</v>
      </c>
      <c r="B303" s="145" t="s">
        <v>1252</v>
      </c>
      <c r="C303" s="150" t="s">
        <v>1068</v>
      </c>
      <c r="D303" s="145" t="s">
        <v>4958</v>
      </c>
      <c r="E303" s="145" t="s">
        <v>4959</v>
      </c>
      <c r="F303" s="145" t="s">
        <v>309</v>
      </c>
      <c r="G303" s="145" t="s">
        <v>5129</v>
      </c>
      <c r="H303" s="149">
        <v>74252</v>
      </c>
      <c r="I303" s="145" t="s">
        <v>314</v>
      </c>
      <c r="J303" s="145" t="s">
        <v>1212</v>
      </c>
      <c r="K303" s="152">
        <v>45036</v>
      </c>
      <c r="L303" s="151">
        <v>793251</v>
      </c>
      <c r="M303" s="151">
        <f t="shared" si="134"/>
        <v>793.25099999999998</v>
      </c>
      <c r="N303" s="151">
        <f>O303</f>
        <v>555.27599999999995</v>
      </c>
      <c r="O303" s="151">
        <v>555.27599999999995</v>
      </c>
      <c r="P303" s="153">
        <f t="shared" ref="P303:P305" si="135">O303/M303</f>
        <v>0.70000037819050964</v>
      </c>
      <c r="Q303" s="154">
        <v>48689</v>
      </c>
    </row>
    <row r="304" spans="1:17" s="149" customFormat="1" ht="14.25">
      <c r="A304" s="145" t="s">
        <v>1213</v>
      </c>
      <c r="B304" s="145" t="s">
        <v>1252</v>
      </c>
      <c r="C304" s="150" t="s">
        <v>1068</v>
      </c>
      <c r="E304" s="145" t="s">
        <v>4962</v>
      </c>
      <c r="F304" s="145" t="s">
        <v>309</v>
      </c>
      <c r="G304" s="145" t="s">
        <v>4963</v>
      </c>
      <c r="H304" s="149">
        <v>74254</v>
      </c>
      <c r="I304" s="145" t="s">
        <v>314</v>
      </c>
      <c r="J304" s="145" t="s">
        <v>1215</v>
      </c>
      <c r="K304" s="152">
        <v>45124</v>
      </c>
      <c r="L304" s="151">
        <v>84429</v>
      </c>
      <c r="M304" s="151">
        <f>L304*3.647/1000</f>
        <v>307.91256299999998</v>
      </c>
      <c r="N304" s="151">
        <f>O304/3.647</f>
        <v>65.824999999999989</v>
      </c>
      <c r="O304" s="151">
        <v>240.06377499999996</v>
      </c>
      <c r="P304" s="153">
        <f t="shared" si="135"/>
        <v>0.77964917267763445</v>
      </c>
      <c r="Q304" s="154">
        <v>46220</v>
      </c>
    </row>
    <row r="305" spans="1:17" s="149" customFormat="1" ht="14.25">
      <c r="A305" s="145" t="s">
        <v>1213</v>
      </c>
      <c r="B305" s="145" t="s">
        <v>1252</v>
      </c>
      <c r="C305" s="150" t="s">
        <v>1068</v>
      </c>
      <c r="D305" s="145" t="s">
        <v>5007</v>
      </c>
      <c r="E305" s="145" t="s">
        <v>5008</v>
      </c>
      <c r="F305" s="145" t="s">
        <v>309</v>
      </c>
      <c r="G305" s="145" t="s">
        <v>5009</v>
      </c>
      <c r="H305" s="149">
        <v>74255</v>
      </c>
      <c r="I305" s="145" t="s">
        <v>314</v>
      </c>
      <c r="J305" s="145" t="s">
        <v>1231</v>
      </c>
      <c r="K305" s="152">
        <v>45208</v>
      </c>
      <c r="L305" s="151">
        <v>113523</v>
      </c>
      <c r="M305" s="151">
        <f>L305*4.5743/1000</f>
        <v>519.28825889999996</v>
      </c>
      <c r="N305" s="151">
        <f>O305/4.5743</f>
        <v>50.775999999999996</v>
      </c>
      <c r="O305" s="151">
        <v>232.26465679999998</v>
      </c>
      <c r="P305" s="153">
        <f t="shared" si="135"/>
        <v>0.44727500154153782</v>
      </c>
      <c r="Q305" s="154">
        <v>46235</v>
      </c>
    </row>
    <row r="306" spans="1:17" s="149" customFormat="1" ht="14.25">
      <c r="A306" s="145" t="s">
        <v>1213</v>
      </c>
      <c r="B306" s="145" t="s">
        <v>1252</v>
      </c>
      <c r="C306" s="150" t="s">
        <v>1068</v>
      </c>
      <c r="D306" s="145" t="s">
        <v>5149</v>
      </c>
      <c r="E306" s="145" t="s">
        <v>5150</v>
      </c>
      <c r="F306" s="145" t="s">
        <v>310</v>
      </c>
      <c r="G306" s="145" t="s">
        <v>5151</v>
      </c>
      <c r="H306" s="149">
        <v>74256</v>
      </c>
      <c r="I306" s="145" t="s">
        <v>314</v>
      </c>
      <c r="J306" s="145" t="s">
        <v>1216</v>
      </c>
      <c r="K306" s="152">
        <v>45166</v>
      </c>
      <c r="L306" s="151">
        <v>176740</v>
      </c>
      <c r="M306" s="151">
        <f>L306*3.7964/1000</f>
        <v>670.97573599999998</v>
      </c>
      <c r="N306" s="151"/>
      <c r="O306" s="151"/>
      <c r="Q306" s="154"/>
    </row>
    <row r="307" spans="1:17" s="149" customFormat="1" ht="14.25">
      <c r="A307" s="145" t="s">
        <v>1213</v>
      </c>
      <c r="B307" s="145" t="s">
        <v>1252</v>
      </c>
      <c r="C307" s="150" t="s">
        <v>1068</v>
      </c>
      <c r="D307" s="145" t="s">
        <v>5011</v>
      </c>
      <c r="E307" s="145" t="s">
        <v>5012</v>
      </c>
      <c r="F307" s="145" t="s">
        <v>311</v>
      </c>
      <c r="G307" s="145" t="s">
        <v>5014</v>
      </c>
      <c r="H307" s="149">
        <v>74266</v>
      </c>
      <c r="I307" s="145" t="s">
        <v>314</v>
      </c>
      <c r="J307" s="145" t="s">
        <v>1215</v>
      </c>
      <c r="K307" s="152">
        <v>45400</v>
      </c>
      <c r="L307" s="151">
        <v>42567</v>
      </c>
      <c r="M307" s="151">
        <f>L307*3.647/1000</f>
        <v>155.24184899999997</v>
      </c>
      <c r="N307" s="151">
        <f>O307/3.647</f>
        <v>29.309000000000001</v>
      </c>
      <c r="O307" s="151">
        <v>106.889923</v>
      </c>
      <c r="P307" s="153">
        <f t="shared" ref="P307:P310" si="136">O307/M307</f>
        <v>0.68853806939648088</v>
      </c>
      <c r="Q307" s="154">
        <v>46495</v>
      </c>
    </row>
    <row r="308" spans="1:17" s="149" customFormat="1" ht="14.25">
      <c r="A308" s="145" t="s">
        <v>1213</v>
      </c>
      <c r="B308" s="145" t="s">
        <v>1252</v>
      </c>
      <c r="C308" s="150" t="s">
        <v>1068</v>
      </c>
      <c r="D308" s="145" t="s">
        <v>5162</v>
      </c>
      <c r="E308" s="145" t="s">
        <v>5163</v>
      </c>
      <c r="F308" s="145" t="s">
        <v>311</v>
      </c>
      <c r="G308" s="145" t="s">
        <v>5164</v>
      </c>
      <c r="H308" s="149">
        <v>74270</v>
      </c>
      <c r="I308" s="145" t="s">
        <v>314</v>
      </c>
      <c r="J308" s="145" t="s">
        <v>1216</v>
      </c>
      <c r="K308" s="152">
        <v>45484</v>
      </c>
      <c r="L308" s="151">
        <v>77617</v>
      </c>
      <c r="M308" s="151">
        <f>L308*3.7964/1000</f>
        <v>294.66517879999998</v>
      </c>
      <c r="N308" s="151">
        <f>O308/3.7964</f>
        <v>43.286999999999992</v>
      </c>
      <c r="O308" s="151">
        <v>164.33476679999998</v>
      </c>
      <c r="P308" s="153">
        <f t="shared" si="136"/>
        <v>0.55769998840460211</v>
      </c>
      <c r="Q308" s="154">
        <v>47118</v>
      </c>
    </row>
    <row r="309" spans="1:17" s="149" customFormat="1" ht="14.25">
      <c r="A309" s="145" t="s">
        <v>1213</v>
      </c>
      <c r="B309" s="145" t="s">
        <v>1252</v>
      </c>
      <c r="C309" s="150" t="s">
        <v>1068</v>
      </c>
      <c r="D309" s="145" t="s">
        <v>5015</v>
      </c>
      <c r="E309" s="145" t="s">
        <v>5016</v>
      </c>
      <c r="F309" s="145" t="s">
        <v>311</v>
      </c>
      <c r="G309" s="145" t="s">
        <v>5015</v>
      </c>
      <c r="H309" s="149">
        <v>74271</v>
      </c>
      <c r="I309" s="145" t="s">
        <v>314</v>
      </c>
      <c r="J309" s="145" t="s">
        <v>1231</v>
      </c>
      <c r="K309" s="152">
        <v>45495</v>
      </c>
      <c r="L309" s="151">
        <v>73000</v>
      </c>
      <c r="M309" s="151">
        <f>L309*4.5743/1000</f>
        <v>333.9239</v>
      </c>
      <c r="N309" s="151">
        <f>O309/4.5743</f>
        <v>82.4</v>
      </c>
      <c r="O309" s="151">
        <v>376.92232000000001</v>
      </c>
      <c r="P309" s="153">
        <f t="shared" si="136"/>
        <v>1.1287671232876713</v>
      </c>
      <c r="Q309" s="154">
        <v>46295</v>
      </c>
    </row>
    <row r="310" spans="1:17" s="149" customFormat="1" ht="14.25">
      <c r="A310" s="145" t="s">
        <v>1213</v>
      </c>
      <c r="B310" s="145" t="s">
        <v>1252</v>
      </c>
      <c r="C310" s="150" t="s">
        <v>1068</v>
      </c>
      <c r="D310" s="145" t="s">
        <v>5011</v>
      </c>
      <c r="E310" s="145" t="s">
        <v>5012</v>
      </c>
      <c r="F310" s="145" t="s">
        <v>311</v>
      </c>
      <c r="G310" s="145" t="s">
        <v>5013</v>
      </c>
      <c r="H310" s="149">
        <v>74272</v>
      </c>
      <c r="I310" s="145" t="s">
        <v>314</v>
      </c>
      <c r="J310" s="145" t="s">
        <v>1215</v>
      </c>
      <c r="K310" s="152">
        <v>45505</v>
      </c>
      <c r="L310" s="151">
        <v>44278</v>
      </c>
      <c r="M310" s="151">
        <f>L310*3.647/1000</f>
        <v>161.48186599999997</v>
      </c>
      <c r="N310" s="151">
        <f>O310/3.647</f>
        <v>31.895</v>
      </c>
      <c r="O310" s="151">
        <v>116.32106499999999</v>
      </c>
      <c r="P310" s="153">
        <f t="shared" si="136"/>
        <v>0.7203351551560595</v>
      </c>
      <c r="Q310" s="154">
        <v>46295</v>
      </c>
    </row>
    <row r="311" spans="1:17" s="149" customFormat="1" ht="14.25">
      <c r="A311" s="145" t="s">
        <v>1213</v>
      </c>
      <c r="B311" s="145" t="s">
        <v>1253</v>
      </c>
      <c r="C311" s="150" t="s">
        <v>1068</v>
      </c>
      <c r="D311" s="145" t="s">
        <v>5066</v>
      </c>
      <c r="E311" s="145" t="s">
        <v>5067</v>
      </c>
      <c r="F311" s="145" t="s">
        <v>309</v>
      </c>
      <c r="G311" s="145" t="s">
        <v>5068</v>
      </c>
      <c r="H311" s="149" t="s">
        <v>5069</v>
      </c>
      <c r="I311" s="145" t="s">
        <v>321</v>
      </c>
      <c r="J311" s="145" t="s">
        <v>1212</v>
      </c>
      <c r="K311" s="152">
        <v>45565</v>
      </c>
      <c r="L311" s="151">
        <v>268549</v>
      </c>
      <c r="M311" s="151">
        <f t="shared" ref="M311:M313" si="137">L311/1000</f>
        <v>268.54899999999998</v>
      </c>
      <c r="N311" s="151"/>
      <c r="O311" s="151"/>
      <c r="Q311" s="154"/>
    </row>
    <row r="312" spans="1:17" s="149" customFormat="1" ht="14.25">
      <c r="A312" s="145" t="s">
        <v>1213</v>
      </c>
      <c r="B312" s="145" t="s">
        <v>1253</v>
      </c>
      <c r="C312" s="150" t="s">
        <v>1068</v>
      </c>
      <c r="D312" s="145" t="s">
        <v>5029</v>
      </c>
      <c r="E312" s="145" t="s">
        <v>5030</v>
      </c>
      <c r="F312" s="145" t="s">
        <v>309</v>
      </c>
      <c r="G312" s="145" t="s">
        <v>5031</v>
      </c>
      <c r="H312" s="149">
        <v>74176</v>
      </c>
      <c r="I312" s="145" t="s">
        <v>314</v>
      </c>
      <c r="J312" s="145" t="s">
        <v>1212</v>
      </c>
      <c r="K312" s="152">
        <v>43306</v>
      </c>
      <c r="L312" s="151">
        <v>227000</v>
      </c>
      <c r="M312" s="151">
        <f t="shared" si="137"/>
        <v>227</v>
      </c>
      <c r="N312" s="151"/>
      <c r="O312" s="151"/>
      <c r="Q312" s="154"/>
    </row>
    <row r="313" spans="1:17" s="149" customFormat="1" ht="14.25">
      <c r="A313" s="145" t="s">
        <v>1213</v>
      </c>
      <c r="B313" s="145" t="s">
        <v>1253</v>
      </c>
      <c r="C313" s="150" t="s">
        <v>1068</v>
      </c>
      <c r="D313" s="145" t="s">
        <v>5033</v>
      </c>
      <c r="E313" s="145" t="s">
        <v>5034</v>
      </c>
      <c r="F313" s="145" t="s">
        <v>309</v>
      </c>
      <c r="G313" s="145" t="s">
        <v>5035</v>
      </c>
      <c r="H313" s="149">
        <v>74177</v>
      </c>
      <c r="I313" s="145" t="s">
        <v>314</v>
      </c>
      <c r="J313" s="145" t="s">
        <v>1212</v>
      </c>
      <c r="K313" s="152">
        <v>43312</v>
      </c>
      <c r="L313" s="151">
        <v>290000</v>
      </c>
      <c r="M313" s="151">
        <f t="shared" si="137"/>
        <v>290</v>
      </c>
      <c r="N313" s="151"/>
      <c r="O313" s="151"/>
      <c r="Q313" s="154"/>
    </row>
    <row r="314" spans="1:17" s="149" customFormat="1" ht="14.25">
      <c r="A314" s="145" t="s">
        <v>1213</v>
      </c>
      <c r="B314" s="145" t="s">
        <v>1253</v>
      </c>
      <c r="C314" s="150" t="s">
        <v>1068</v>
      </c>
      <c r="D314" s="145" t="s">
        <v>5046</v>
      </c>
      <c r="E314" s="145" t="s">
        <v>5047</v>
      </c>
      <c r="F314" s="145" t="s">
        <v>311</v>
      </c>
      <c r="G314" s="145" t="s">
        <v>5048</v>
      </c>
      <c r="H314" s="149">
        <v>74178</v>
      </c>
      <c r="I314" s="145" t="s">
        <v>314</v>
      </c>
      <c r="J314" s="145" t="s">
        <v>1215</v>
      </c>
      <c r="K314" s="152">
        <v>43321</v>
      </c>
      <c r="L314" s="151">
        <v>160000</v>
      </c>
      <c r="M314" s="151">
        <f>L314*3.647/1000</f>
        <v>583.52</v>
      </c>
      <c r="N314" s="151"/>
      <c r="O314" s="151"/>
      <c r="Q314" s="154"/>
    </row>
    <row r="315" spans="1:17" s="149" customFormat="1" ht="14.25">
      <c r="A315" s="145" t="s">
        <v>1213</v>
      </c>
      <c r="B315" s="145" t="s">
        <v>1253</v>
      </c>
      <c r="C315" s="150" t="s">
        <v>1068</v>
      </c>
      <c r="D315" s="145" t="s">
        <v>5115</v>
      </c>
      <c r="E315" s="145" t="s">
        <v>5116</v>
      </c>
      <c r="F315" s="145" t="s">
        <v>309</v>
      </c>
      <c r="G315" s="145" t="s">
        <v>5117</v>
      </c>
      <c r="H315" s="149">
        <v>74179</v>
      </c>
      <c r="I315" s="145" t="s">
        <v>314</v>
      </c>
      <c r="J315" s="145" t="s">
        <v>1212</v>
      </c>
      <c r="K315" s="152">
        <v>43394</v>
      </c>
      <c r="L315" s="151">
        <v>401500</v>
      </c>
      <c r="M315" s="151">
        <f>L315/1000</f>
        <v>401.5</v>
      </c>
      <c r="N315" s="151">
        <f>O315</f>
        <v>98.174999999999997</v>
      </c>
      <c r="O315" s="151">
        <v>98.174999999999997</v>
      </c>
      <c r="P315" s="153">
        <f>O315/M315</f>
        <v>0.24452054794520547</v>
      </c>
      <c r="Q315" s="154">
        <v>47044</v>
      </c>
    </row>
    <row r="316" spans="1:17" s="149" customFormat="1" ht="14.25">
      <c r="A316" s="145" t="s">
        <v>1213</v>
      </c>
      <c r="B316" s="145" t="s">
        <v>1253</v>
      </c>
      <c r="C316" s="150" t="s">
        <v>1068</v>
      </c>
      <c r="E316" s="145" t="s">
        <v>5041</v>
      </c>
      <c r="F316" s="145" t="s">
        <v>311</v>
      </c>
      <c r="G316" s="145" t="s">
        <v>5042</v>
      </c>
      <c r="H316" s="149">
        <v>74180</v>
      </c>
      <c r="I316" s="145" t="s">
        <v>314</v>
      </c>
      <c r="J316" s="145" t="s">
        <v>1215</v>
      </c>
      <c r="K316" s="152">
        <v>43411</v>
      </c>
      <c r="L316" s="151">
        <v>60000</v>
      </c>
      <c r="M316" s="151">
        <f t="shared" ref="M316:M318" si="138">L316*3.647/1000</f>
        <v>218.82</v>
      </c>
      <c r="N316" s="151"/>
      <c r="O316" s="151"/>
      <c r="Q316" s="154"/>
    </row>
    <row r="317" spans="1:17" s="149" customFormat="1" ht="14.25">
      <c r="A317" s="145" t="s">
        <v>1213</v>
      </c>
      <c r="B317" s="145" t="s">
        <v>1253</v>
      </c>
      <c r="C317" s="150" t="s">
        <v>1068</v>
      </c>
      <c r="E317" s="145" t="s">
        <v>5049</v>
      </c>
      <c r="F317" s="145" t="s">
        <v>309</v>
      </c>
      <c r="G317" s="145" t="s">
        <v>5050</v>
      </c>
      <c r="H317" s="149">
        <v>74181</v>
      </c>
      <c r="I317" s="145" t="s">
        <v>314</v>
      </c>
      <c r="J317" s="145" t="s">
        <v>1215</v>
      </c>
      <c r="K317" s="152">
        <v>43412</v>
      </c>
      <c r="L317" s="151">
        <v>122647</v>
      </c>
      <c r="M317" s="151">
        <f t="shared" si="138"/>
        <v>447.293609</v>
      </c>
      <c r="N317" s="151"/>
      <c r="O317" s="151"/>
      <c r="Q317" s="154"/>
    </row>
    <row r="318" spans="1:17" s="149" customFormat="1" ht="14.25">
      <c r="A318" s="145" t="s">
        <v>1213</v>
      </c>
      <c r="B318" s="145" t="s">
        <v>1253</v>
      </c>
      <c r="C318" s="150" t="s">
        <v>1068</v>
      </c>
      <c r="E318" s="145" t="s">
        <v>5054</v>
      </c>
      <c r="F318" s="145" t="s">
        <v>311</v>
      </c>
      <c r="G318" s="145" t="s">
        <v>5055</v>
      </c>
      <c r="H318" s="149">
        <v>74183</v>
      </c>
      <c r="I318" s="145" t="s">
        <v>314</v>
      </c>
      <c r="J318" s="145" t="s">
        <v>1215</v>
      </c>
      <c r="K318" s="152">
        <v>43482</v>
      </c>
      <c r="L318" s="151">
        <v>113217.083649229</v>
      </c>
      <c r="M318" s="151">
        <f t="shared" si="138"/>
        <v>412.90270406873816</v>
      </c>
      <c r="N318" s="151"/>
      <c r="O318" s="151"/>
      <c r="Q318" s="154"/>
    </row>
    <row r="319" spans="1:17" s="149" customFormat="1" ht="14.25">
      <c r="A319" s="145" t="s">
        <v>1213</v>
      </c>
      <c r="B319" s="145" t="s">
        <v>1253</v>
      </c>
      <c r="C319" s="150" t="s">
        <v>1068</v>
      </c>
      <c r="D319" s="145" t="s">
        <v>5021</v>
      </c>
      <c r="E319" s="145" t="s">
        <v>5022</v>
      </c>
      <c r="F319" s="145" t="s">
        <v>309</v>
      </c>
      <c r="G319" s="145" t="s">
        <v>5023</v>
      </c>
      <c r="H319" s="149">
        <v>74185</v>
      </c>
      <c r="I319" s="145" t="s">
        <v>314</v>
      </c>
      <c r="J319" s="145" t="s">
        <v>1212</v>
      </c>
      <c r="K319" s="152">
        <v>43524</v>
      </c>
      <c r="L319" s="151">
        <v>838303</v>
      </c>
      <c r="M319" s="151">
        <f t="shared" ref="M319:M320" si="139">L319/1000</f>
        <v>838.303</v>
      </c>
      <c r="N319" s="151"/>
      <c r="O319" s="151"/>
      <c r="Q319" s="154"/>
    </row>
    <row r="320" spans="1:17" s="149" customFormat="1" ht="14.25">
      <c r="A320" s="145" t="s">
        <v>1213</v>
      </c>
      <c r="B320" s="145" t="s">
        <v>1253</v>
      </c>
      <c r="C320" s="150" t="s">
        <v>1068</v>
      </c>
      <c r="D320" s="145" t="s">
        <v>5017</v>
      </c>
      <c r="E320" s="145" t="s">
        <v>5018</v>
      </c>
      <c r="F320" s="145" t="s">
        <v>310</v>
      </c>
      <c r="G320" s="145" t="s">
        <v>5019</v>
      </c>
      <c r="H320" s="149">
        <v>74186</v>
      </c>
      <c r="I320" s="145" t="s">
        <v>314</v>
      </c>
      <c r="J320" s="145" t="s">
        <v>1212</v>
      </c>
      <c r="K320" s="152">
        <v>43542</v>
      </c>
      <c r="L320" s="151">
        <v>1130000</v>
      </c>
      <c r="M320" s="151">
        <f t="shared" si="139"/>
        <v>1130</v>
      </c>
      <c r="N320" s="151">
        <f>O320</f>
        <v>12.675000000000001</v>
      </c>
      <c r="O320" s="151">
        <v>12.675000000000001</v>
      </c>
      <c r="P320" s="153">
        <f t="shared" ref="P320:P321" si="140">O320/M320</f>
        <v>1.1216814159292036E-2</v>
      </c>
      <c r="Q320" s="154">
        <v>46462</v>
      </c>
    </row>
    <row r="321" spans="1:17" s="149" customFormat="1" ht="14.25">
      <c r="A321" s="145" t="s">
        <v>1213</v>
      </c>
      <c r="B321" s="145" t="s">
        <v>1253</v>
      </c>
      <c r="C321" s="150" t="s">
        <v>1068</v>
      </c>
      <c r="D321" s="145" t="s">
        <v>5060</v>
      </c>
      <c r="E321" s="145" t="s">
        <v>5061</v>
      </c>
      <c r="F321" s="145" t="s">
        <v>310</v>
      </c>
      <c r="G321" s="145" t="s">
        <v>5062</v>
      </c>
      <c r="H321" s="149">
        <v>74187</v>
      </c>
      <c r="I321" s="145" t="s">
        <v>314</v>
      </c>
      <c r="J321" s="145" t="s">
        <v>1215</v>
      </c>
      <c r="K321" s="152">
        <v>43571</v>
      </c>
      <c r="L321" s="151">
        <v>74447</v>
      </c>
      <c r="M321" s="151">
        <f t="shared" ref="M321:M325" si="141">L321*3.647/1000</f>
        <v>271.50820899999997</v>
      </c>
      <c r="N321" s="151">
        <f>O321/3.647</f>
        <v>34.243000000000002</v>
      </c>
      <c r="O321" s="151">
        <v>124.884221</v>
      </c>
      <c r="P321" s="153">
        <f t="shared" si="140"/>
        <v>0.4599648071782611</v>
      </c>
      <c r="Q321" s="154">
        <v>46126</v>
      </c>
    </row>
    <row r="322" spans="1:17" s="149" customFormat="1" ht="14.25">
      <c r="A322" s="145" t="s">
        <v>1213</v>
      </c>
      <c r="B322" s="145" t="s">
        <v>1253</v>
      </c>
      <c r="C322" s="150" t="s">
        <v>1068</v>
      </c>
      <c r="E322" s="145" t="s">
        <v>5063</v>
      </c>
      <c r="F322" s="145" t="s">
        <v>311</v>
      </c>
      <c r="G322" s="145" t="s">
        <v>5064</v>
      </c>
      <c r="H322" s="149">
        <v>74188</v>
      </c>
      <c r="I322" s="145" t="s">
        <v>314</v>
      </c>
      <c r="J322" s="145" t="s">
        <v>1215</v>
      </c>
      <c r="K322" s="152">
        <v>43578</v>
      </c>
      <c r="L322" s="151">
        <v>92219</v>
      </c>
      <c r="M322" s="151">
        <f t="shared" si="141"/>
        <v>336.32269299999996</v>
      </c>
      <c r="N322" s="151"/>
      <c r="O322" s="151"/>
      <c r="Q322" s="154"/>
    </row>
    <row r="323" spans="1:17" s="149" customFormat="1" ht="14.25">
      <c r="A323" s="145" t="s">
        <v>1213</v>
      </c>
      <c r="B323" s="145" t="s">
        <v>1253</v>
      </c>
      <c r="C323" s="150" t="s">
        <v>1068</v>
      </c>
      <c r="D323" s="145" t="s">
        <v>5043</v>
      </c>
      <c r="E323" s="145" t="s">
        <v>5044</v>
      </c>
      <c r="F323" s="145" t="s">
        <v>309</v>
      </c>
      <c r="G323" s="145" t="s">
        <v>5045</v>
      </c>
      <c r="H323" s="149">
        <v>74189</v>
      </c>
      <c r="I323" s="145" t="s">
        <v>314</v>
      </c>
      <c r="J323" s="145" t="s">
        <v>1215</v>
      </c>
      <c r="K323" s="152">
        <v>43586</v>
      </c>
      <c r="L323" s="151">
        <v>100000</v>
      </c>
      <c r="M323" s="151">
        <f t="shared" si="141"/>
        <v>364.7</v>
      </c>
      <c r="N323" s="151"/>
      <c r="O323" s="151"/>
      <c r="Q323" s="154"/>
    </row>
    <row r="324" spans="1:17" s="149" customFormat="1" ht="14.25">
      <c r="A324" s="145" t="s">
        <v>1213</v>
      </c>
      <c r="B324" s="145" t="s">
        <v>1253</v>
      </c>
      <c r="C324" s="150" t="s">
        <v>1068</v>
      </c>
      <c r="D324" s="145" t="s">
        <v>5024</v>
      </c>
      <c r="E324" s="145" t="s">
        <v>2176</v>
      </c>
      <c r="F324" s="145" t="s">
        <v>309</v>
      </c>
      <c r="G324" s="145" t="s">
        <v>5025</v>
      </c>
      <c r="H324" s="149">
        <v>74190</v>
      </c>
      <c r="I324" s="145" t="s">
        <v>314</v>
      </c>
      <c r="J324" s="145" t="s">
        <v>1215</v>
      </c>
      <c r="K324" s="152">
        <v>43691</v>
      </c>
      <c r="L324" s="151">
        <v>166563</v>
      </c>
      <c r="M324" s="151">
        <f t="shared" si="141"/>
        <v>607.45526099999995</v>
      </c>
      <c r="N324" s="151">
        <f t="shared" ref="N324:N325" si="142">O324/3.647</f>
        <v>26.803999999999995</v>
      </c>
      <c r="O324" s="151">
        <v>97.754187999999971</v>
      </c>
      <c r="P324" s="153">
        <f t="shared" ref="P324:P325" si="143">O324/M324</f>
        <v>0.16092409478695746</v>
      </c>
      <c r="Q324" s="154">
        <v>46248</v>
      </c>
    </row>
    <row r="325" spans="1:17" s="149" customFormat="1" ht="14.25">
      <c r="A325" s="145" t="s">
        <v>1213</v>
      </c>
      <c r="B325" s="145" t="s">
        <v>1253</v>
      </c>
      <c r="C325" s="150" t="s">
        <v>1068</v>
      </c>
      <c r="E325" s="145" t="s">
        <v>5159</v>
      </c>
      <c r="F325" s="145" t="s">
        <v>311</v>
      </c>
      <c r="G325" s="145" t="s">
        <v>5160</v>
      </c>
      <c r="H325" s="149">
        <v>74193</v>
      </c>
      <c r="I325" s="145" t="s">
        <v>314</v>
      </c>
      <c r="J325" s="145" t="s">
        <v>1215</v>
      </c>
      <c r="K325" s="152">
        <v>43790</v>
      </c>
      <c r="L325" s="151">
        <v>71800</v>
      </c>
      <c r="M325" s="151">
        <f t="shared" si="141"/>
        <v>261.8546</v>
      </c>
      <c r="N325" s="151">
        <f t="shared" si="142"/>
        <v>30.797000000000008</v>
      </c>
      <c r="O325" s="151">
        <v>112.31665900000002</v>
      </c>
      <c r="P325" s="153">
        <f t="shared" si="143"/>
        <v>0.42892757660167136</v>
      </c>
      <c r="Q325" s="154">
        <v>46347</v>
      </c>
    </row>
    <row r="326" spans="1:17" s="149" customFormat="1" ht="14.25">
      <c r="A326" s="145" t="s">
        <v>1213</v>
      </c>
      <c r="B326" s="145" t="s">
        <v>1253</v>
      </c>
      <c r="C326" s="150" t="s">
        <v>1068</v>
      </c>
      <c r="D326" s="145" t="s">
        <v>5070</v>
      </c>
      <c r="E326" s="145" t="s">
        <v>5071</v>
      </c>
      <c r="F326" s="145" t="s">
        <v>309</v>
      </c>
      <c r="G326" s="145" t="s">
        <v>5072</v>
      </c>
      <c r="H326" s="149">
        <v>74196</v>
      </c>
      <c r="I326" s="145" t="s">
        <v>314</v>
      </c>
      <c r="J326" s="145" t="s">
        <v>1212</v>
      </c>
      <c r="K326" s="152">
        <v>43831</v>
      </c>
      <c r="L326" s="151">
        <v>636820</v>
      </c>
      <c r="M326" s="151">
        <f>L326/1000</f>
        <v>636.82000000000005</v>
      </c>
      <c r="N326" s="151"/>
      <c r="O326" s="151"/>
      <c r="Q326" s="154"/>
    </row>
    <row r="327" spans="1:17" s="149" customFormat="1" ht="14.25">
      <c r="A327" s="145" t="s">
        <v>1213</v>
      </c>
      <c r="B327" s="145" t="s">
        <v>1253</v>
      </c>
      <c r="C327" s="150" t="s">
        <v>1068</v>
      </c>
      <c r="E327" s="145" t="s">
        <v>5052</v>
      </c>
      <c r="F327" s="145" t="s">
        <v>311</v>
      </c>
      <c r="G327" s="145" t="s">
        <v>5053</v>
      </c>
      <c r="H327" s="149">
        <v>74197</v>
      </c>
      <c r="I327" s="145" t="s">
        <v>314</v>
      </c>
      <c r="J327" s="145" t="s">
        <v>1215</v>
      </c>
      <c r="K327" s="152">
        <v>43857</v>
      </c>
      <c r="L327" s="151">
        <v>67219</v>
      </c>
      <c r="M327" s="151">
        <f t="shared" ref="M327:M329" si="144">L327*3.647/1000</f>
        <v>245.147693</v>
      </c>
      <c r="N327" s="151"/>
      <c r="O327" s="151"/>
      <c r="Q327" s="154"/>
    </row>
    <row r="328" spans="1:17" s="149" customFormat="1" ht="14.25">
      <c r="A328" s="145" t="s">
        <v>1213</v>
      </c>
      <c r="B328" s="145" t="s">
        <v>1253</v>
      </c>
      <c r="C328" s="150" t="s">
        <v>1068</v>
      </c>
      <c r="D328" s="145" t="s">
        <v>5140</v>
      </c>
      <c r="E328" s="145" t="s">
        <v>5141</v>
      </c>
      <c r="F328" s="145" t="s">
        <v>311</v>
      </c>
      <c r="G328" s="145" t="s">
        <v>5142</v>
      </c>
      <c r="H328" s="149">
        <v>74199</v>
      </c>
      <c r="I328" s="145" t="s">
        <v>314</v>
      </c>
      <c r="J328" s="145" t="s">
        <v>1215</v>
      </c>
      <c r="K328" s="152">
        <v>43881</v>
      </c>
      <c r="L328" s="151">
        <v>107696</v>
      </c>
      <c r="M328" s="151">
        <f t="shared" si="144"/>
        <v>392.767312</v>
      </c>
      <c r="N328" s="151"/>
      <c r="O328" s="151"/>
      <c r="Q328" s="154"/>
    </row>
    <row r="329" spans="1:17" s="149" customFormat="1" ht="14.25">
      <c r="A329" s="145" t="s">
        <v>1213</v>
      </c>
      <c r="B329" s="145" t="s">
        <v>1253</v>
      </c>
      <c r="C329" s="150" t="s">
        <v>1068</v>
      </c>
      <c r="E329" s="145" t="s">
        <v>5041</v>
      </c>
      <c r="F329" s="145" t="s">
        <v>311</v>
      </c>
      <c r="G329" s="145" t="s">
        <v>5132</v>
      </c>
      <c r="H329" s="149">
        <v>74200</v>
      </c>
      <c r="I329" s="145" t="s">
        <v>314</v>
      </c>
      <c r="J329" s="145" t="s">
        <v>1215</v>
      </c>
      <c r="K329" s="152">
        <v>43891</v>
      </c>
      <c r="L329" s="151">
        <v>104712.04</v>
      </c>
      <c r="M329" s="151">
        <f t="shared" si="144"/>
        <v>381.88480987999998</v>
      </c>
      <c r="N329" s="151"/>
      <c r="O329" s="151"/>
      <c r="Q329" s="154"/>
    </row>
    <row r="330" spans="1:17" s="149" customFormat="1" ht="14.25">
      <c r="A330" s="145" t="s">
        <v>1213</v>
      </c>
      <c r="B330" s="145" t="s">
        <v>1253</v>
      </c>
      <c r="C330" s="150" t="s">
        <v>1068</v>
      </c>
      <c r="D330" s="145" t="s">
        <v>5021</v>
      </c>
      <c r="E330" s="145" t="s">
        <v>5027</v>
      </c>
      <c r="F330" s="145" t="s">
        <v>309</v>
      </c>
      <c r="G330" s="145" t="s">
        <v>5028</v>
      </c>
      <c r="H330" s="149">
        <v>74202</v>
      </c>
      <c r="I330" s="145" t="s">
        <v>314</v>
      </c>
      <c r="J330" s="145" t="s">
        <v>1212</v>
      </c>
      <c r="K330" s="152">
        <v>43913</v>
      </c>
      <c r="L330" s="151">
        <v>310053</v>
      </c>
      <c r="M330" s="151">
        <f>L330/1000</f>
        <v>310.053</v>
      </c>
      <c r="N330" s="151"/>
      <c r="O330" s="151"/>
      <c r="Q330" s="154"/>
    </row>
    <row r="331" spans="1:17" s="149" customFormat="1" ht="14.25">
      <c r="A331" s="145" t="s">
        <v>1213</v>
      </c>
      <c r="B331" s="145" t="s">
        <v>1253</v>
      </c>
      <c r="C331" s="150" t="s">
        <v>1068</v>
      </c>
      <c r="E331" s="145" t="s">
        <v>5001</v>
      </c>
      <c r="F331" s="145" t="s">
        <v>311</v>
      </c>
      <c r="G331" s="145" t="s">
        <v>5002</v>
      </c>
      <c r="H331" s="149">
        <v>74203</v>
      </c>
      <c r="I331" s="145" t="s">
        <v>314</v>
      </c>
      <c r="J331" s="145" t="s">
        <v>1215</v>
      </c>
      <c r="K331" s="152">
        <v>43770</v>
      </c>
      <c r="L331" s="151">
        <v>146829</v>
      </c>
      <c r="M331" s="151">
        <f>L331*3.647/1000</f>
        <v>535.48536300000001</v>
      </c>
      <c r="N331" s="151"/>
      <c r="O331" s="151"/>
      <c r="Q331" s="154"/>
    </row>
    <row r="332" spans="1:17" s="149" customFormat="1" ht="14.25">
      <c r="A332" s="145" t="s">
        <v>1213</v>
      </c>
      <c r="B332" s="145" t="s">
        <v>1253</v>
      </c>
      <c r="C332" s="150" t="s">
        <v>1068</v>
      </c>
      <c r="D332" s="145" t="s">
        <v>5017</v>
      </c>
      <c r="E332" s="145" t="s">
        <v>5018</v>
      </c>
      <c r="F332" s="145" t="s">
        <v>310</v>
      </c>
      <c r="G332" s="145" t="s">
        <v>5077</v>
      </c>
      <c r="H332" s="149">
        <v>74204</v>
      </c>
      <c r="I332" s="145" t="s">
        <v>314</v>
      </c>
      <c r="J332" s="145" t="s">
        <v>1212</v>
      </c>
      <c r="K332" s="152">
        <v>44084</v>
      </c>
      <c r="L332" s="151">
        <v>333199</v>
      </c>
      <c r="M332" s="151">
        <f>L332/1000</f>
        <v>333.19900000000001</v>
      </c>
      <c r="N332" s="151">
        <f>O332</f>
        <v>45.646000000000001</v>
      </c>
      <c r="O332" s="151">
        <v>45.646000000000001</v>
      </c>
      <c r="P332" s="153">
        <f>O332/M332</f>
        <v>0.13699320826292996</v>
      </c>
      <c r="Q332" s="154">
        <v>46462</v>
      </c>
    </row>
    <row r="333" spans="1:17" s="149" customFormat="1" ht="14.25">
      <c r="A333" s="145" t="s">
        <v>1213</v>
      </c>
      <c r="B333" s="145" t="s">
        <v>1253</v>
      </c>
      <c r="C333" s="150" t="s">
        <v>1068</v>
      </c>
      <c r="D333" s="145" t="s">
        <v>5137</v>
      </c>
      <c r="E333" s="145" t="s">
        <v>5138</v>
      </c>
      <c r="F333" s="145" t="s">
        <v>310</v>
      </c>
      <c r="G333" s="145" t="s">
        <v>5139</v>
      </c>
      <c r="H333" s="149">
        <v>74205</v>
      </c>
      <c r="I333" s="145" t="s">
        <v>314</v>
      </c>
      <c r="J333" s="145" t="s">
        <v>1216</v>
      </c>
      <c r="K333" s="152">
        <v>44159</v>
      </c>
      <c r="L333" s="151">
        <v>59765.211779580648</v>
      </c>
      <c r="M333" s="151">
        <f>L333*3.7964/1000</f>
        <v>226.89265</v>
      </c>
      <c r="N333" s="151"/>
      <c r="O333" s="151"/>
      <c r="Q333" s="154"/>
    </row>
    <row r="334" spans="1:17" s="149" customFormat="1" ht="14.25">
      <c r="A334" s="145" t="s">
        <v>1213</v>
      </c>
      <c r="B334" s="145" t="s">
        <v>1253</v>
      </c>
      <c r="C334" s="150" t="s">
        <v>1068</v>
      </c>
      <c r="E334" s="145" t="s">
        <v>5143</v>
      </c>
      <c r="F334" s="145" t="s">
        <v>311</v>
      </c>
      <c r="G334" s="145" t="s">
        <v>5144</v>
      </c>
      <c r="H334" s="149">
        <v>74207</v>
      </c>
      <c r="I334" s="145" t="s">
        <v>314</v>
      </c>
      <c r="J334" s="145" t="s">
        <v>1215</v>
      </c>
      <c r="K334" s="152">
        <v>44166</v>
      </c>
      <c r="L334" s="151">
        <v>135579.70000000001</v>
      </c>
      <c r="M334" s="151">
        <f t="shared" ref="M334:M337" si="145">L334*3.647/1000</f>
        <v>494.45916590000002</v>
      </c>
      <c r="N334" s="151">
        <f>O334/3.647</f>
        <v>56.539190000000033</v>
      </c>
      <c r="O334" s="151">
        <v>206.1984259300001</v>
      </c>
      <c r="P334" s="153">
        <f>O334/M334</f>
        <v>0.41701810816811091</v>
      </c>
      <c r="Q334" s="154">
        <v>45748</v>
      </c>
    </row>
    <row r="335" spans="1:17" s="149" customFormat="1" ht="14.25">
      <c r="A335" s="145" t="s">
        <v>1213</v>
      </c>
      <c r="B335" s="145" t="s">
        <v>1253</v>
      </c>
      <c r="C335" s="150" t="s">
        <v>1068</v>
      </c>
      <c r="D335" s="145" t="s">
        <v>5057</v>
      </c>
      <c r="E335" s="145" t="s">
        <v>5058</v>
      </c>
      <c r="F335" s="145" t="s">
        <v>311</v>
      </c>
      <c r="G335" s="145" t="s">
        <v>5059</v>
      </c>
      <c r="H335" s="149">
        <v>74208</v>
      </c>
      <c r="I335" s="145" t="s">
        <v>314</v>
      </c>
      <c r="J335" s="145" t="s">
        <v>1215</v>
      </c>
      <c r="K335" s="152">
        <v>44186</v>
      </c>
      <c r="L335" s="151">
        <v>51000</v>
      </c>
      <c r="M335" s="151">
        <f t="shared" si="145"/>
        <v>185.99700000000001</v>
      </c>
      <c r="N335" s="151"/>
      <c r="O335" s="151"/>
      <c r="Q335" s="154"/>
    </row>
    <row r="336" spans="1:17" s="149" customFormat="1" ht="14.25">
      <c r="A336" s="145" t="s">
        <v>1213</v>
      </c>
      <c r="B336" s="145" t="s">
        <v>1253</v>
      </c>
      <c r="C336" s="150" t="s">
        <v>1068</v>
      </c>
      <c r="E336" s="145" t="s">
        <v>5041</v>
      </c>
      <c r="F336" s="145" t="s">
        <v>311</v>
      </c>
      <c r="G336" s="145" t="s">
        <v>5154</v>
      </c>
      <c r="H336" s="149">
        <v>74215</v>
      </c>
      <c r="I336" s="145" t="s">
        <v>314</v>
      </c>
      <c r="J336" s="145" t="s">
        <v>1215</v>
      </c>
      <c r="K336" s="152">
        <v>44308</v>
      </c>
      <c r="L336" s="151">
        <v>73000</v>
      </c>
      <c r="M336" s="151">
        <f t="shared" si="145"/>
        <v>266.23099999999999</v>
      </c>
      <c r="N336" s="151"/>
      <c r="O336" s="151"/>
      <c r="Q336" s="154"/>
    </row>
    <row r="337" spans="1:17" s="149" customFormat="1" ht="14.25">
      <c r="A337" s="145" t="s">
        <v>1213</v>
      </c>
      <c r="B337" s="145" t="s">
        <v>1253</v>
      </c>
      <c r="C337" s="150" t="s">
        <v>1068</v>
      </c>
      <c r="E337" s="145" t="s">
        <v>5054</v>
      </c>
      <c r="F337" s="145" t="s">
        <v>311</v>
      </c>
      <c r="G337" s="145" t="s">
        <v>5155</v>
      </c>
      <c r="H337" s="149">
        <v>74216</v>
      </c>
      <c r="I337" s="145" t="s">
        <v>314</v>
      </c>
      <c r="J337" s="145" t="s">
        <v>1215</v>
      </c>
      <c r="K337" s="152">
        <v>44371</v>
      </c>
      <c r="L337" s="151">
        <v>110000</v>
      </c>
      <c r="M337" s="151">
        <f t="shared" si="145"/>
        <v>401.17</v>
      </c>
      <c r="N337" s="151">
        <f>O337/3.647</f>
        <v>48.902000000000001</v>
      </c>
      <c r="O337" s="151">
        <v>178.34559400000001</v>
      </c>
      <c r="P337" s="153">
        <f t="shared" ref="P337:P341" si="146">O337/M337</f>
        <v>0.44456363636363638</v>
      </c>
      <c r="Q337" s="154">
        <v>46197</v>
      </c>
    </row>
    <row r="338" spans="1:17" s="149" customFormat="1" ht="14.25">
      <c r="A338" s="145" t="s">
        <v>1213</v>
      </c>
      <c r="B338" s="145" t="s">
        <v>1253</v>
      </c>
      <c r="C338" s="150" t="s">
        <v>1068</v>
      </c>
      <c r="D338" s="145" t="s">
        <v>5078</v>
      </c>
      <c r="E338" s="145" t="s">
        <v>5079</v>
      </c>
      <c r="F338" s="145" t="s">
        <v>309</v>
      </c>
      <c r="G338" s="145" t="s">
        <v>5080</v>
      </c>
      <c r="H338" s="149">
        <v>74217</v>
      </c>
      <c r="I338" s="145" t="s">
        <v>314</v>
      </c>
      <c r="J338" s="145" t="s">
        <v>1212</v>
      </c>
      <c r="K338" s="152">
        <v>44370</v>
      </c>
      <c r="L338" s="151">
        <v>690108</v>
      </c>
      <c r="M338" s="151">
        <f>L338/1000</f>
        <v>690.10799999999995</v>
      </c>
      <c r="N338" s="151">
        <f>O338</f>
        <v>204.17099999999999</v>
      </c>
      <c r="O338" s="151">
        <v>204.17099999999999</v>
      </c>
      <c r="P338" s="153">
        <f t="shared" si="146"/>
        <v>0.29585369246552717</v>
      </c>
      <c r="Q338" s="154">
        <v>46196</v>
      </c>
    </row>
    <row r="339" spans="1:17" s="149" customFormat="1" ht="14.25">
      <c r="A339" s="145" t="s">
        <v>1213</v>
      </c>
      <c r="B339" s="145" t="s">
        <v>1253</v>
      </c>
      <c r="C339" s="150" t="s">
        <v>1068</v>
      </c>
      <c r="D339" s="145" t="s">
        <v>5100</v>
      </c>
      <c r="E339" s="145" t="s">
        <v>5101</v>
      </c>
      <c r="F339" s="145" t="s">
        <v>309</v>
      </c>
      <c r="G339" s="145" t="s">
        <v>5102</v>
      </c>
      <c r="H339" s="149">
        <v>74221</v>
      </c>
      <c r="I339" s="145" t="s">
        <v>314</v>
      </c>
      <c r="J339" s="145" t="s">
        <v>1215</v>
      </c>
      <c r="K339" s="152">
        <v>44409</v>
      </c>
      <c r="L339" s="151">
        <v>103334</v>
      </c>
      <c r="M339" s="151">
        <f t="shared" ref="M339:M340" si="147">L339*3.647/1000</f>
        <v>376.85909800000002</v>
      </c>
      <c r="N339" s="151">
        <f t="shared" ref="N339:N340" si="148">O339/3.647</f>
        <v>28.932000000000006</v>
      </c>
      <c r="O339" s="151">
        <v>105.51500400000002</v>
      </c>
      <c r="P339" s="153">
        <f t="shared" si="146"/>
        <v>0.27998529041748121</v>
      </c>
      <c r="Q339" s="154">
        <v>47150</v>
      </c>
    </row>
    <row r="340" spans="1:17" s="149" customFormat="1" ht="14.25">
      <c r="A340" s="145" t="s">
        <v>1213</v>
      </c>
      <c r="B340" s="145" t="s">
        <v>1253</v>
      </c>
      <c r="C340" s="150" t="s">
        <v>1068</v>
      </c>
      <c r="D340" s="145" t="s">
        <v>5097</v>
      </c>
      <c r="E340" s="145" t="s">
        <v>5098</v>
      </c>
      <c r="F340" s="145" t="s">
        <v>309</v>
      </c>
      <c r="G340" s="145" t="s">
        <v>5099</v>
      </c>
      <c r="H340" s="149">
        <v>74228</v>
      </c>
      <c r="I340" s="145" t="s">
        <v>314</v>
      </c>
      <c r="J340" s="145" t="s">
        <v>1215</v>
      </c>
      <c r="K340" s="152">
        <v>44560</v>
      </c>
      <c r="L340" s="151">
        <v>120180</v>
      </c>
      <c r="M340" s="151">
        <f t="shared" si="147"/>
        <v>438.29645999999997</v>
      </c>
      <c r="N340" s="151">
        <f t="shared" si="148"/>
        <v>25.237999999999992</v>
      </c>
      <c r="O340" s="151">
        <v>92.042985999999971</v>
      </c>
      <c r="P340" s="153">
        <f t="shared" si="146"/>
        <v>0.210001664170411</v>
      </c>
      <c r="Q340" s="154">
        <v>46751</v>
      </c>
    </row>
    <row r="341" spans="1:17" s="149" customFormat="1" ht="14.25">
      <c r="A341" s="145" t="s">
        <v>1213</v>
      </c>
      <c r="B341" s="145" t="s">
        <v>1253</v>
      </c>
      <c r="C341" s="150" t="s">
        <v>1068</v>
      </c>
      <c r="D341" s="145" t="s">
        <v>5081</v>
      </c>
      <c r="E341" s="145" t="s">
        <v>5082</v>
      </c>
      <c r="F341" s="145" t="s">
        <v>309</v>
      </c>
      <c r="G341" s="145" t="s">
        <v>5083</v>
      </c>
      <c r="H341" s="149">
        <v>74231</v>
      </c>
      <c r="I341" s="145" t="s">
        <v>314</v>
      </c>
      <c r="J341" s="145" t="s">
        <v>1212</v>
      </c>
      <c r="K341" s="152">
        <v>44591</v>
      </c>
      <c r="L341" s="151">
        <v>633531</v>
      </c>
      <c r="M341" s="151">
        <f t="shared" ref="M341:M342" si="149">L341/1000</f>
        <v>633.53099999999995</v>
      </c>
      <c r="N341" s="151">
        <f>O341</f>
        <v>320.98111999999998</v>
      </c>
      <c r="O341" s="151">
        <v>320.98111999999998</v>
      </c>
      <c r="P341" s="153">
        <f t="shared" si="146"/>
        <v>0.50665416530524943</v>
      </c>
      <c r="Q341" s="154">
        <v>46204</v>
      </c>
    </row>
    <row r="342" spans="1:17" s="149" customFormat="1" ht="14.25">
      <c r="A342" s="145" t="s">
        <v>1213</v>
      </c>
      <c r="B342" s="145" t="s">
        <v>1253</v>
      </c>
      <c r="C342" s="150" t="s">
        <v>1068</v>
      </c>
      <c r="D342" s="145" t="s">
        <v>5104</v>
      </c>
      <c r="E342" s="145" t="s">
        <v>5105</v>
      </c>
      <c r="F342" s="145" t="s">
        <v>309</v>
      </c>
      <c r="G342" s="145" t="s">
        <v>5106</v>
      </c>
      <c r="H342" s="149">
        <v>74233</v>
      </c>
      <c r="I342" s="145" t="s">
        <v>314</v>
      </c>
      <c r="J342" s="145" t="s">
        <v>1212</v>
      </c>
      <c r="K342" s="152">
        <v>44622</v>
      </c>
      <c r="L342" s="151">
        <v>346383</v>
      </c>
      <c r="M342" s="151">
        <f t="shared" si="149"/>
        <v>346.38299999999998</v>
      </c>
      <c r="N342" s="151"/>
      <c r="O342" s="151"/>
      <c r="Q342" s="154"/>
    </row>
    <row r="343" spans="1:17" s="149" customFormat="1" ht="14.25">
      <c r="A343" s="145" t="s">
        <v>1213</v>
      </c>
      <c r="B343" s="145" t="s">
        <v>1253</v>
      </c>
      <c r="C343" s="150" t="s">
        <v>1068</v>
      </c>
      <c r="E343" s="145" t="s">
        <v>5041</v>
      </c>
      <c r="F343" s="145" t="s">
        <v>311</v>
      </c>
      <c r="G343" s="145" t="s">
        <v>5153</v>
      </c>
      <c r="H343" s="149">
        <v>74235</v>
      </c>
      <c r="I343" s="145" t="s">
        <v>314</v>
      </c>
      <c r="J343" s="145" t="s">
        <v>1215</v>
      </c>
      <c r="K343" s="152">
        <v>44712</v>
      </c>
      <c r="L343" s="151">
        <v>79671</v>
      </c>
      <c r="M343" s="151">
        <f>L343*3.647/1000</f>
        <v>290.560137</v>
      </c>
      <c r="N343" s="151">
        <f>O343/3.647</f>
        <v>4.303000000000007</v>
      </c>
      <c r="O343" s="151">
        <v>15.693041000000026</v>
      </c>
      <c r="P343" s="153">
        <f t="shared" ref="P343:P348" si="150">O343/M343</f>
        <v>5.4009614539794998E-2</v>
      </c>
      <c r="Q343" s="154">
        <v>47269</v>
      </c>
    </row>
    <row r="344" spans="1:17" s="149" customFormat="1" ht="14.25">
      <c r="A344" s="145" t="s">
        <v>1213</v>
      </c>
      <c r="B344" s="145" t="s">
        <v>1253</v>
      </c>
      <c r="C344" s="150" t="s">
        <v>1068</v>
      </c>
      <c r="D344" s="145" t="s">
        <v>5145</v>
      </c>
      <c r="E344" s="145" t="s">
        <v>5146</v>
      </c>
      <c r="F344" s="145" t="s">
        <v>311</v>
      </c>
      <c r="G344" s="145" t="s">
        <v>5147</v>
      </c>
      <c r="H344" s="149">
        <v>74237</v>
      </c>
      <c r="I344" s="145" t="s">
        <v>314</v>
      </c>
      <c r="J344" s="145" t="s">
        <v>1231</v>
      </c>
      <c r="K344" s="152">
        <v>44721</v>
      </c>
      <c r="L344" s="151">
        <v>84197</v>
      </c>
      <c r="M344" s="151">
        <f>L344*4.5743/1000</f>
        <v>385.14233710000002</v>
      </c>
      <c r="N344" s="151">
        <f>O344/4.5743</f>
        <v>0.14500000000000224</v>
      </c>
      <c r="O344" s="151">
        <v>0.66327350000001029</v>
      </c>
      <c r="P344" s="153">
        <f t="shared" si="150"/>
        <v>1.7221516206040862E-3</v>
      </c>
      <c r="Q344" s="154">
        <v>47635</v>
      </c>
    </row>
    <row r="345" spans="1:17" s="149" customFormat="1" ht="14.25">
      <c r="A345" s="145" t="s">
        <v>1213</v>
      </c>
      <c r="B345" s="145" t="s">
        <v>1253</v>
      </c>
      <c r="C345" s="150" t="s">
        <v>1068</v>
      </c>
      <c r="D345" s="145" t="s">
        <v>5087</v>
      </c>
      <c r="E345" s="145" t="s">
        <v>5088</v>
      </c>
      <c r="F345" s="145" t="s">
        <v>310</v>
      </c>
      <c r="G345" s="145" t="s">
        <v>5089</v>
      </c>
      <c r="H345" s="149">
        <v>74238</v>
      </c>
      <c r="I345" s="145" t="s">
        <v>314</v>
      </c>
      <c r="J345" s="145" t="s">
        <v>1212</v>
      </c>
      <c r="K345" s="152">
        <v>44721</v>
      </c>
      <c r="L345" s="151">
        <v>490000</v>
      </c>
      <c r="M345" s="151">
        <f t="shared" ref="M345:M346" si="151">L345/1000</f>
        <v>490</v>
      </c>
      <c r="N345" s="151">
        <f t="shared" ref="N345:N346" si="152">O345</f>
        <v>68.39</v>
      </c>
      <c r="O345" s="151">
        <v>68.39</v>
      </c>
      <c r="P345" s="153">
        <f t="shared" si="150"/>
        <v>0.13957142857142857</v>
      </c>
      <c r="Q345" s="154">
        <v>46182</v>
      </c>
    </row>
    <row r="346" spans="1:17" s="149" customFormat="1" ht="14.25">
      <c r="A346" s="145" t="s">
        <v>1213</v>
      </c>
      <c r="B346" s="145" t="s">
        <v>1253</v>
      </c>
      <c r="C346" s="150" t="s">
        <v>1068</v>
      </c>
      <c r="D346" s="145" t="s">
        <v>5108</v>
      </c>
      <c r="E346" s="145" t="s">
        <v>5109</v>
      </c>
      <c r="F346" s="145" t="s">
        <v>309</v>
      </c>
      <c r="G346" s="145" t="s">
        <v>5110</v>
      </c>
      <c r="H346" s="149">
        <v>74239</v>
      </c>
      <c r="I346" s="145" t="s">
        <v>314</v>
      </c>
      <c r="J346" s="145" t="s">
        <v>1212</v>
      </c>
      <c r="K346" s="152">
        <v>44741</v>
      </c>
      <c r="L346" s="151">
        <v>510000</v>
      </c>
      <c r="M346" s="151">
        <f t="shared" si="151"/>
        <v>510</v>
      </c>
      <c r="N346" s="151">
        <f t="shared" si="152"/>
        <v>129.4</v>
      </c>
      <c r="O346" s="151">
        <v>129.4</v>
      </c>
      <c r="P346" s="153">
        <f t="shared" si="150"/>
        <v>0.25372549019607843</v>
      </c>
      <c r="Q346" s="154">
        <v>46202</v>
      </c>
    </row>
    <row r="347" spans="1:17" s="149" customFormat="1" ht="14.25">
      <c r="A347" s="145" t="s">
        <v>1213</v>
      </c>
      <c r="B347" s="145" t="s">
        <v>1253</v>
      </c>
      <c r="C347" s="150" t="s">
        <v>1068</v>
      </c>
      <c r="E347" s="145" t="s">
        <v>5135</v>
      </c>
      <c r="F347" s="145" t="s">
        <v>309</v>
      </c>
      <c r="G347" s="145" t="s">
        <v>5136</v>
      </c>
      <c r="H347" s="149">
        <v>74240</v>
      </c>
      <c r="I347" s="145" t="s">
        <v>314</v>
      </c>
      <c r="J347" s="145" t="s">
        <v>1216</v>
      </c>
      <c r="K347" s="152">
        <v>44748</v>
      </c>
      <c r="L347" s="151">
        <v>118220.00000000001</v>
      </c>
      <c r="M347" s="151">
        <f>L347*3.7964/1000</f>
        <v>448.81040800000005</v>
      </c>
      <c r="N347" s="151">
        <f>O347/3.7964</f>
        <v>5.1840000000000099</v>
      </c>
      <c r="O347" s="151">
        <v>19.68053760000004</v>
      </c>
      <c r="P347" s="153">
        <f t="shared" si="150"/>
        <v>4.3850448316697765E-2</v>
      </c>
      <c r="Q347" s="154">
        <v>45844</v>
      </c>
    </row>
    <row r="348" spans="1:17" s="149" customFormat="1" ht="14.25">
      <c r="A348" s="145" t="s">
        <v>1213</v>
      </c>
      <c r="B348" s="145" t="s">
        <v>1253</v>
      </c>
      <c r="C348" s="150" t="s">
        <v>1068</v>
      </c>
      <c r="D348" s="145" t="s">
        <v>5090</v>
      </c>
      <c r="E348" s="145" t="s">
        <v>5091</v>
      </c>
      <c r="F348" s="145" t="s">
        <v>309</v>
      </c>
      <c r="G348" s="145" t="s">
        <v>5092</v>
      </c>
      <c r="H348" s="149">
        <v>74241</v>
      </c>
      <c r="I348" s="145" t="s">
        <v>314</v>
      </c>
      <c r="J348" s="145" t="s">
        <v>1212</v>
      </c>
      <c r="K348" s="152">
        <v>44752</v>
      </c>
      <c r="L348" s="151">
        <v>630000</v>
      </c>
      <c r="M348" s="151">
        <f>L348/1000</f>
        <v>630</v>
      </c>
      <c r="N348" s="151">
        <f>O348</f>
        <v>87.460999999999999</v>
      </c>
      <c r="O348" s="151">
        <v>87.460999999999999</v>
      </c>
      <c r="P348" s="153">
        <f t="shared" si="150"/>
        <v>0.13882698412698413</v>
      </c>
      <c r="Q348" s="154">
        <v>46213</v>
      </c>
    </row>
    <row r="349" spans="1:17" s="149" customFormat="1" ht="14.25">
      <c r="A349" s="145" t="s">
        <v>1213</v>
      </c>
      <c r="B349" s="145" t="s">
        <v>1253</v>
      </c>
      <c r="C349" s="150" t="s">
        <v>1068</v>
      </c>
      <c r="E349" s="145" t="s">
        <v>3867</v>
      </c>
      <c r="F349" s="145" t="s">
        <v>311</v>
      </c>
      <c r="G349" s="145" t="s">
        <v>3866</v>
      </c>
      <c r="H349" s="149">
        <v>74242</v>
      </c>
      <c r="I349" s="145" t="s">
        <v>314</v>
      </c>
      <c r="J349" s="145" t="s">
        <v>1216</v>
      </c>
      <c r="K349" s="152">
        <v>44812</v>
      </c>
      <c r="L349" s="151">
        <v>70435</v>
      </c>
      <c r="M349" s="151">
        <f>L349*3.7964/1000</f>
        <v>267.39943399999999</v>
      </c>
      <c r="N349" s="151"/>
      <c r="O349" s="151"/>
      <c r="Q349" s="154"/>
    </row>
    <row r="350" spans="1:17" s="149" customFormat="1" ht="14.25">
      <c r="A350" s="145" t="s">
        <v>1213</v>
      </c>
      <c r="B350" s="145" t="s">
        <v>1253</v>
      </c>
      <c r="C350" s="150" t="s">
        <v>1068</v>
      </c>
      <c r="D350" s="145" t="s">
        <v>5122</v>
      </c>
      <c r="E350" s="145" t="s">
        <v>5123</v>
      </c>
      <c r="F350" s="145" t="s">
        <v>311</v>
      </c>
      <c r="G350" s="145" t="s">
        <v>5124</v>
      </c>
      <c r="H350" s="149">
        <v>74243</v>
      </c>
      <c r="I350" s="145" t="s">
        <v>314</v>
      </c>
      <c r="J350" s="145" t="s">
        <v>1215</v>
      </c>
      <c r="K350" s="152">
        <v>44823</v>
      </c>
      <c r="L350" s="151">
        <v>86254</v>
      </c>
      <c r="M350" s="151">
        <f t="shared" ref="M350:M351" si="153">L350*3.647/1000</f>
        <v>314.56833799999998</v>
      </c>
      <c r="N350" s="151">
        <f t="shared" ref="N350:N351" si="154">O350/3.647</f>
        <v>17.25</v>
      </c>
      <c r="O350" s="151">
        <v>62.91075</v>
      </c>
      <c r="P350" s="153">
        <f t="shared" ref="P350:P352" si="155">O350/M350</f>
        <v>0.19999072506782295</v>
      </c>
      <c r="Q350" s="154">
        <v>46284</v>
      </c>
    </row>
    <row r="351" spans="1:17" s="149" customFormat="1" ht="14.25">
      <c r="A351" s="145" t="s">
        <v>1213</v>
      </c>
      <c r="B351" s="145" t="s">
        <v>1253</v>
      </c>
      <c r="C351" s="150" t="s">
        <v>1068</v>
      </c>
      <c r="D351" s="145" t="s">
        <v>5166</v>
      </c>
      <c r="E351" s="145" t="s">
        <v>5167</v>
      </c>
      <c r="F351" s="145" t="s">
        <v>311</v>
      </c>
      <c r="G351" s="145" t="s">
        <v>5168</v>
      </c>
      <c r="H351" s="149">
        <v>74244</v>
      </c>
      <c r="I351" s="145" t="s">
        <v>314</v>
      </c>
      <c r="J351" s="145" t="s">
        <v>1215</v>
      </c>
      <c r="K351" s="152">
        <v>44881</v>
      </c>
      <c r="L351" s="151">
        <v>213525</v>
      </c>
      <c r="M351" s="151">
        <f t="shared" si="153"/>
        <v>778.72567499999991</v>
      </c>
      <c r="N351" s="151">
        <f t="shared" si="154"/>
        <v>10.674999999999995</v>
      </c>
      <c r="O351" s="151">
        <v>38.931724999999979</v>
      </c>
      <c r="P351" s="153">
        <f t="shared" si="155"/>
        <v>4.999414588455682E-2</v>
      </c>
      <c r="Q351" s="154">
        <v>46707</v>
      </c>
    </row>
    <row r="352" spans="1:17" s="149" customFormat="1" ht="14.25">
      <c r="A352" s="145" t="s">
        <v>1213</v>
      </c>
      <c r="B352" s="145" t="s">
        <v>1253</v>
      </c>
      <c r="C352" s="150" t="s">
        <v>1068</v>
      </c>
      <c r="E352" s="145" t="s">
        <v>5157</v>
      </c>
      <c r="F352" s="145" t="s">
        <v>311</v>
      </c>
      <c r="G352" s="145" t="s">
        <v>5158</v>
      </c>
      <c r="H352" s="149">
        <v>74247</v>
      </c>
      <c r="I352" s="145" t="s">
        <v>314</v>
      </c>
      <c r="J352" s="145" t="s">
        <v>1231</v>
      </c>
      <c r="K352" s="152">
        <v>44938</v>
      </c>
      <c r="L352" s="151">
        <v>104393</v>
      </c>
      <c r="M352" s="151">
        <f>L352*4.5743/1000</f>
        <v>477.52489990000004</v>
      </c>
      <c r="N352" s="151">
        <f>O352/4.5743</f>
        <v>82.365999999999985</v>
      </c>
      <c r="O352" s="151">
        <v>376.76679379999996</v>
      </c>
      <c r="P352" s="153">
        <f t="shared" si="155"/>
        <v>0.78899926240265139</v>
      </c>
      <c r="Q352" s="154">
        <v>46022</v>
      </c>
    </row>
    <row r="353" spans="1:17" s="149" customFormat="1" ht="14.25">
      <c r="A353" s="145" t="s">
        <v>1213</v>
      </c>
      <c r="B353" s="145" t="s">
        <v>1253</v>
      </c>
      <c r="C353" s="150" t="s">
        <v>1068</v>
      </c>
      <c r="E353" s="145" t="s">
        <v>5085</v>
      </c>
      <c r="F353" s="145" t="s">
        <v>309</v>
      </c>
      <c r="G353" s="145" t="s">
        <v>5086</v>
      </c>
      <c r="H353" s="149">
        <v>74249</v>
      </c>
      <c r="I353" s="145" t="s">
        <v>314</v>
      </c>
      <c r="J353" s="145" t="s">
        <v>1212</v>
      </c>
      <c r="K353" s="152">
        <v>45006</v>
      </c>
      <c r="L353" s="151">
        <v>791873</v>
      </c>
      <c r="M353" s="151">
        <f t="shared" ref="M353:M354" si="156">L353/1000</f>
        <v>791.87300000000005</v>
      </c>
      <c r="N353" s="151"/>
      <c r="O353" s="151"/>
      <c r="Q353" s="154"/>
    </row>
    <row r="354" spans="1:17" s="149" customFormat="1" ht="14.25">
      <c r="A354" s="145" t="s">
        <v>1213</v>
      </c>
      <c r="B354" s="145" t="s">
        <v>1253</v>
      </c>
      <c r="C354" s="150" t="s">
        <v>1068</v>
      </c>
      <c r="D354" s="145" t="s">
        <v>4958</v>
      </c>
      <c r="E354" s="145" t="s">
        <v>4959</v>
      </c>
      <c r="F354" s="145" t="s">
        <v>309</v>
      </c>
      <c r="G354" s="145" t="s">
        <v>5129</v>
      </c>
      <c r="H354" s="149">
        <v>74252</v>
      </c>
      <c r="I354" s="145" t="s">
        <v>314</v>
      </c>
      <c r="J354" s="145" t="s">
        <v>1212</v>
      </c>
      <c r="K354" s="152">
        <v>45036</v>
      </c>
      <c r="L354" s="151">
        <v>651177</v>
      </c>
      <c r="M354" s="151">
        <f t="shared" si="156"/>
        <v>651.17700000000002</v>
      </c>
      <c r="N354" s="151">
        <f>O354</f>
        <v>455.82400000000001</v>
      </c>
      <c r="O354" s="151">
        <v>455.82400000000001</v>
      </c>
      <c r="P354" s="153">
        <f t="shared" ref="P354:P356" si="157">O354/M354</f>
        <v>0.70000015356807754</v>
      </c>
      <c r="Q354" s="154">
        <v>48689</v>
      </c>
    </row>
    <row r="355" spans="1:17" s="149" customFormat="1" ht="14.25">
      <c r="A355" s="145" t="s">
        <v>1213</v>
      </c>
      <c r="B355" s="145" t="s">
        <v>1253</v>
      </c>
      <c r="C355" s="150" t="s">
        <v>1068</v>
      </c>
      <c r="E355" s="145" t="s">
        <v>4962</v>
      </c>
      <c r="F355" s="145" t="s">
        <v>309</v>
      </c>
      <c r="G355" s="145" t="s">
        <v>4963</v>
      </c>
      <c r="H355" s="149">
        <v>74254</v>
      </c>
      <c r="I355" s="145" t="s">
        <v>314</v>
      </c>
      <c r="J355" s="145" t="s">
        <v>1215</v>
      </c>
      <c r="K355" s="152">
        <v>45124</v>
      </c>
      <c r="L355" s="151">
        <v>66028</v>
      </c>
      <c r="M355" s="151">
        <f>L355*3.647/1000</f>
        <v>240.80411599999999</v>
      </c>
      <c r="N355" s="151">
        <f>O355/3.647</f>
        <v>51.481000000000002</v>
      </c>
      <c r="O355" s="151">
        <v>187.75120699999999</v>
      </c>
      <c r="P355" s="153">
        <f t="shared" si="157"/>
        <v>0.77968437632519538</v>
      </c>
      <c r="Q355" s="154">
        <v>46220</v>
      </c>
    </row>
    <row r="356" spans="1:17" s="149" customFormat="1" ht="14.25">
      <c r="A356" s="145" t="s">
        <v>1213</v>
      </c>
      <c r="B356" s="145" t="s">
        <v>1253</v>
      </c>
      <c r="C356" s="150" t="s">
        <v>1068</v>
      </c>
      <c r="D356" s="145" t="s">
        <v>5007</v>
      </c>
      <c r="E356" s="145" t="s">
        <v>5008</v>
      </c>
      <c r="F356" s="145" t="s">
        <v>309</v>
      </c>
      <c r="G356" s="145" t="s">
        <v>5009</v>
      </c>
      <c r="H356" s="149">
        <v>74255</v>
      </c>
      <c r="I356" s="145" t="s">
        <v>314</v>
      </c>
      <c r="J356" s="145" t="s">
        <v>1231</v>
      </c>
      <c r="K356" s="152">
        <v>45208</v>
      </c>
      <c r="L356" s="151">
        <v>88375</v>
      </c>
      <c r="M356" s="151">
        <f>L356*4.5743/1000</f>
        <v>404.25376249999999</v>
      </c>
      <c r="N356" s="151">
        <f>O356/4.5743</f>
        <v>39.527999999999999</v>
      </c>
      <c r="O356" s="151">
        <v>180.8129304</v>
      </c>
      <c r="P356" s="153">
        <f t="shared" si="157"/>
        <v>0.44727581329561528</v>
      </c>
      <c r="Q356" s="154">
        <v>46235</v>
      </c>
    </row>
    <row r="357" spans="1:17" s="149" customFormat="1" ht="14.25">
      <c r="A357" s="145" t="s">
        <v>1213</v>
      </c>
      <c r="B357" s="145" t="s">
        <v>1253</v>
      </c>
      <c r="C357" s="150" t="s">
        <v>1068</v>
      </c>
      <c r="D357" s="145" t="s">
        <v>5149</v>
      </c>
      <c r="E357" s="145" t="s">
        <v>5150</v>
      </c>
      <c r="F357" s="145" t="s">
        <v>310</v>
      </c>
      <c r="G357" s="145" t="s">
        <v>5151</v>
      </c>
      <c r="H357" s="149">
        <v>74256</v>
      </c>
      <c r="I357" s="145" t="s">
        <v>314</v>
      </c>
      <c r="J357" s="145" t="s">
        <v>1216</v>
      </c>
      <c r="K357" s="152">
        <v>45166</v>
      </c>
      <c r="L357" s="151">
        <v>145179</v>
      </c>
      <c r="M357" s="151">
        <f>L357*3.7964/1000</f>
        <v>551.15755560000002</v>
      </c>
      <c r="N357" s="151"/>
      <c r="O357" s="151"/>
      <c r="Q357" s="154"/>
    </row>
    <row r="358" spans="1:17" s="149" customFormat="1" ht="14.25">
      <c r="A358" s="145" t="s">
        <v>1213</v>
      </c>
      <c r="B358" s="145" t="s">
        <v>1253</v>
      </c>
      <c r="C358" s="150" t="s">
        <v>1068</v>
      </c>
      <c r="D358" s="145" t="s">
        <v>5011</v>
      </c>
      <c r="E358" s="145" t="s">
        <v>5012</v>
      </c>
      <c r="F358" s="145" t="s">
        <v>311</v>
      </c>
      <c r="G358" s="145" t="s">
        <v>5014</v>
      </c>
      <c r="H358" s="149">
        <v>74266</v>
      </c>
      <c r="I358" s="145" t="s">
        <v>314</v>
      </c>
      <c r="J358" s="145" t="s">
        <v>1215</v>
      </c>
      <c r="K358" s="152">
        <v>45400</v>
      </c>
      <c r="L358" s="151">
        <v>104674</v>
      </c>
      <c r="M358" s="151">
        <f>L358*3.647/1000</f>
        <v>381.74607799999995</v>
      </c>
      <c r="N358" s="151">
        <f>O358/3.647</f>
        <v>21.283999999999999</v>
      </c>
      <c r="O358" s="151">
        <v>77.622747999999987</v>
      </c>
      <c r="P358" s="153">
        <f t="shared" ref="P358:P361" si="158">O358/M358</f>
        <v>0.20333607199495576</v>
      </c>
      <c r="Q358" s="154">
        <v>46495</v>
      </c>
    </row>
    <row r="359" spans="1:17" s="149" customFormat="1" ht="14.25">
      <c r="A359" s="145" t="s">
        <v>1213</v>
      </c>
      <c r="B359" s="145" t="s">
        <v>1253</v>
      </c>
      <c r="C359" s="150" t="s">
        <v>1068</v>
      </c>
      <c r="D359" s="145" t="s">
        <v>5162</v>
      </c>
      <c r="E359" s="145" t="s">
        <v>5163</v>
      </c>
      <c r="F359" s="145" t="s">
        <v>311</v>
      </c>
      <c r="G359" s="145" t="s">
        <v>5164</v>
      </c>
      <c r="H359" s="149">
        <v>74270</v>
      </c>
      <c r="I359" s="145" t="s">
        <v>314</v>
      </c>
      <c r="J359" s="145" t="s">
        <v>1216</v>
      </c>
      <c r="K359" s="152">
        <v>45484</v>
      </c>
      <c r="L359" s="151">
        <v>57860.000000000007</v>
      </c>
      <c r="M359" s="151">
        <f>L359*3.7964/1000</f>
        <v>219.65970400000003</v>
      </c>
      <c r="N359" s="151">
        <f>O359/3.7964</f>
        <v>32.268999999999998</v>
      </c>
      <c r="O359" s="151">
        <v>122.50603160000001</v>
      </c>
      <c r="P359" s="153">
        <f t="shared" si="158"/>
        <v>0.55770826132042861</v>
      </c>
      <c r="Q359" s="154">
        <v>47118</v>
      </c>
    </row>
    <row r="360" spans="1:17" s="149" customFormat="1" ht="14.25">
      <c r="A360" s="145" t="s">
        <v>1213</v>
      </c>
      <c r="B360" s="145" t="s">
        <v>1253</v>
      </c>
      <c r="C360" s="150" t="s">
        <v>1068</v>
      </c>
      <c r="D360" s="145" t="s">
        <v>5015</v>
      </c>
      <c r="E360" s="145" t="s">
        <v>5016</v>
      </c>
      <c r="F360" s="145" t="s">
        <v>311</v>
      </c>
      <c r="G360" s="145" t="s">
        <v>5015</v>
      </c>
      <c r="H360" s="149">
        <v>74271</v>
      </c>
      <c r="I360" s="145" t="s">
        <v>314</v>
      </c>
      <c r="J360" s="145" t="s">
        <v>1231</v>
      </c>
      <c r="K360" s="152">
        <v>45495</v>
      </c>
      <c r="L360" s="151">
        <v>180000</v>
      </c>
      <c r="M360" s="151">
        <f>L360*4.5743/1000</f>
        <v>823.37400000000002</v>
      </c>
      <c r="N360" s="151">
        <f>O360/4.5743</f>
        <v>58.4</v>
      </c>
      <c r="O360" s="151">
        <v>267.13911999999999</v>
      </c>
      <c r="P360" s="153">
        <f t="shared" si="158"/>
        <v>0.32444444444444442</v>
      </c>
      <c r="Q360" s="154">
        <v>46295</v>
      </c>
    </row>
    <row r="361" spans="1:17" s="149" customFormat="1" ht="14.25">
      <c r="A361" s="145" t="s">
        <v>1213</v>
      </c>
      <c r="B361" s="145" t="s">
        <v>1253</v>
      </c>
      <c r="C361" s="150" t="s">
        <v>1068</v>
      </c>
      <c r="D361" s="145" t="s">
        <v>5011</v>
      </c>
      <c r="E361" s="145" t="s">
        <v>5012</v>
      </c>
      <c r="F361" s="145" t="s">
        <v>311</v>
      </c>
      <c r="G361" s="145" t="s">
        <v>5013</v>
      </c>
      <c r="H361" s="149">
        <v>74272</v>
      </c>
      <c r="I361" s="145" t="s">
        <v>314</v>
      </c>
      <c r="J361" s="145" t="s">
        <v>1215</v>
      </c>
      <c r="K361" s="152">
        <v>45505</v>
      </c>
      <c r="L361" s="151">
        <v>112570</v>
      </c>
      <c r="M361" s="151">
        <f>L361*3.647/1000</f>
        <v>410.54278999999997</v>
      </c>
      <c r="N361" s="151">
        <f>O361/3.647</f>
        <v>22.138999999999996</v>
      </c>
      <c r="O361" s="151">
        <v>80.740932999999984</v>
      </c>
      <c r="P361" s="153">
        <f t="shared" si="158"/>
        <v>0.19666873945100824</v>
      </c>
      <c r="Q361" s="154">
        <v>46295</v>
      </c>
    </row>
    <row r="362" spans="1:17" s="149" customFormat="1" ht="14.25">
      <c r="A362" s="145" t="s">
        <v>1213</v>
      </c>
      <c r="B362" s="145" t="s">
        <v>1257</v>
      </c>
      <c r="C362" s="150" t="s">
        <v>1068</v>
      </c>
      <c r="D362" s="145" t="s">
        <v>5066</v>
      </c>
      <c r="E362" s="145" t="s">
        <v>5067</v>
      </c>
      <c r="F362" s="145" t="s">
        <v>309</v>
      </c>
      <c r="G362" s="145" t="s">
        <v>5068</v>
      </c>
      <c r="H362" s="149" t="s">
        <v>5069</v>
      </c>
      <c r="I362" s="145" t="s">
        <v>321</v>
      </c>
      <c r="J362" s="145" t="s">
        <v>1212</v>
      </c>
      <c r="K362" s="152">
        <v>45565</v>
      </c>
      <c r="L362" s="151">
        <v>682749</v>
      </c>
      <c r="M362" s="151">
        <f>L362/1000</f>
        <v>682.74900000000002</v>
      </c>
      <c r="N362" s="151"/>
      <c r="O362" s="151"/>
      <c r="Q362" s="154"/>
    </row>
    <row r="363" spans="1:17" s="149" customFormat="1" ht="14.25">
      <c r="A363" s="145" t="s">
        <v>1213</v>
      </c>
      <c r="B363" s="145" t="s">
        <v>1257</v>
      </c>
      <c r="C363" s="150" t="s">
        <v>1068</v>
      </c>
      <c r="D363" s="145" t="s">
        <v>5037</v>
      </c>
      <c r="E363" s="145" t="s">
        <v>5038</v>
      </c>
      <c r="F363" s="145" t="s">
        <v>309</v>
      </c>
      <c r="G363" s="145" t="s">
        <v>5039</v>
      </c>
      <c r="H363" s="149">
        <v>74173</v>
      </c>
      <c r="I363" s="145" t="s">
        <v>314</v>
      </c>
      <c r="J363" s="145" t="s">
        <v>1215</v>
      </c>
      <c r="K363" s="152">
        <v>43157</v>
      </c>
      <c r="L363" s="151">
        <v>22764</v>
      </c>
      <c r="M363" s="151">
        <f>L363*3.647/1000</f>
        <v>83.020307999999986</v>
      </c>
      <c r="N363" s="151">
        <f>O363/3.647</f>
        <v>0.49899999999999678</v>
      </c>
      <c r="O363" s="151">
        <v>1.8198529999999882</v>
      </c>
      <c r="P363" s="153">
        <f>O363/M363</f>
        <v>2.1920576348620491E-2</v>
      </c>
      <c r="Q363" s="154">
        <v>45347</v>
      </c>
    </row>
    <row r="364" spans="1:17" s="149" customFormat="1" ht="14.25">
      <c r="A364" s="145" t="s">
        <v>1213</v>
      </c>
      <c r="B364" s="145" t="s">
        <v>1257</v>
      </c>
      <c r="C364" s="150" t="s">
        <v>1068</v>
      </c>
      <c r="D364" s="145" t="s">
        <v>5029</v>
      </c>
      <c r="E364" s="145" t="s">
        <v>5030</v>
      </c>
      <c r="F364" s="145" t="s">
        <v>309</v>
      </c>
      <c r="G364" s="145" t="s">
        <v>5031</v>
      </c>
      <c r="H364" s="149">
        <v>74176</v>
      </c>
      <c r="I364" s="145" t="s">
        <v>314</v>
      </c>
      <c r="J364" s="145" t="s">
        <v>1212</v>
      </c>
      <c r="K364" s="152">
        <v>43306</v>
      </c>
      <c r="L364" s="151">
        <v>67000</v>
      </c>
      <c r="M364" s="151">
        <f t="shared" ref="M364:M365" si="159">L364/1000</f>
        <v>67</v>
      </c>
      <c r="N364" s="151"/>
      <c r="O364" s="151"/>
      <c r="Q364" s="154"/>
    </row>
    <row r="365" spans="1:17" s="149" customFormat="1" ht="14.25">
      <c r="A365" s="145" t="s">
        <v>1213</v>
      </c>
      <c r="B365" s="145" t="s">
        <v>1257</v>
      </c>
      <c r="C365" s="150" t="s">
        <v>1068</v>
      </c>
      <c r="D365" s="145" t="s">
        <v>5033</v>
      </c>
      <c r="E365" s="145" t="s">
        <v>5034</v>
      </c>
      <c r="F365" s="145" t="s">
        <v>309</v>
      </c>
      <c r="G365" s="145" t="s">
        <v>5035</v>
      </c>
      <c r="H365" s="149">
        <v>74177</v>
      </c>
      <c r="I365" s="145" t="s">
        <v>314</v>
      </c>
      <c r="J365" s="145" t="s">
        <v>1212</v>
      </c>
      <c r="K365" s="152">
        <v>43312</v>
      </c>
      <c r="L365" s="151">
        <v>80000</v>
      </c>
      <c r="M365" s="151">
        <f t="shared" si="159"/>
        <v>80</v>
      </c>
      <c r="N365" s="151"/>
      <c r="O365" s="151"/>
      <c r="Q365" s="154"/>
    </row>
    <row r="366" spans="1:17" s="149" customFormat="1" ht="14.25">
      <c r="A366" s="145" t="s">
        <v>1213</v>
      </c>
      <c r="B366" s="145" t="s">
        <v>1257</v>
      </c>
      <c r="C366" s="150" t="s">
        <v>1068</v>
      </c>
      <c r="D366" s="145" t="s">
        <v>5046</v>
      </c>
      <c r="E366" s="145" t="s">
        <v>5047</v>
      </c>
      <c r="F366" s="145" t="s">
        <v>311</v>
      </c>
      <c r="G366" s="145" t="s">
        <v>5048</v>
      </c>
      <c r="H366" s="149">
        <v>74178</v>
      </c>
      <c r="I366" s="145" t="s">
        <v>314</v>
      </c>
      <c r="J366" s="145" t="s">
        <v>1215</v>
      </c>
      <c r="K366" s="152">
        <v>43321</v>
      </c>
      <c r="L366" s="151">
        <v>50000</v>
      </c>
      <c r="M366" s="151">
        <f>L366*3.647/1000</f>
        <v>182.35</v>
      </c>
      <c r="N366" s="151"/>
      <c r="O366" s="151"/>
      <c r="Q366" s="154"/>
    </row>
    <row r="367" spans="1:17" s="149" customFormat="1" ht="14.25">
      <c r="A367" s="145" t="s">
        <v>1213</v>
      </c>
      <c r="B367" s="145" t="s">
        <v>1257</v>
      </c>
      <c r="C367" s="150" t="s">
        <v>1068</v>
      </c>
      <c r="D367" s="145" t="s">
        <v>5115</v>
      </c>
      <c r="E367" s="145" t="s">
        <v>5116</v>
      </c>
      <c r="F367" s="145" t="s">
        <v>309</v>
      </c>
      <c r="G367" s="145" t="s">
        <v>5117</v>
      </c>
      <c r="H367" s="149">
        <v>74179</v>
      </c>
      <c r="I367" s="145" t="s">
        <v>314</v>
      </c>
      <c r="J367" s="145" t="s">
        <v>1212</v>
      </c>
      <c r="K367" s="152">
        <v>43394</v>
      </c>
      <c r="L367" s="151">
        <v>100000</v>
      </c>
      <c r="M367" s="151">
        <f>L367/1000</f>
        <v>100</v>
      </c>
      <c r="N367" s="151">
        <f>O367</f>
        <v>24.45</v>
      </c>
      <c r="O367" s="151">
        <v>24.45</v>
      </c>
      <c r="P367" s="153">
        <f>O367/M367</f>
        <v>0.2445</v>
      </c>
      <c r="Q367" s="154">
        <v>47044</v>
      </c>
    </row>
    <row r="368" spans="1:17" s="149" customFormat="1" ht="14.25">
      <c r="A368" s="145" t="s">
        <v>1213</v>
      </c>
      <c r="B368" s="145" t="s">
        <v>1257</v>
      </c>
      <c r="C368" s="150" t="s">
        <v>1068</v>
      </c>
      <c r="E368" s="145" t="s">
        <v>5041</v>
      </c>
      <c r="F368" s="145" t="s">
        <v>311</v>
      </c>
      <c r="G368" s="145" t="s">
        <v>5042</v>
      </c>
      <c r="H368" s="149">
        <v>74180</v>
      </c>
      <c r="I368" s="145" t="s">
        <v>314</v>
      </c>
      <c r="J368" s="145" t="s">
        <v>1215</v>
      </c>
      <c r="K368" s="152">
        <v>43411</v>
      </c>
      <c r="L368" s="151">
        <v>20000</v>
      </c>
      <c r="M368" s="151">
        <f t="shared" ref="M368:M370" si="160">L368*3.647/1000</f>
        <v>72.94</v>
      </c>
      <c r="N368" s="151"/>
      <c r="O368" s="151"/>
      <c r="Q368" s="154"/>
    </row>
    <row r="369" spans="1:17" s="149" customFormat="1" ht="14.25">
      <c r="A369" s="145" t="s">
        <v>1213</v>
      </c>
      <c r="B369" s="145" t="s">
        <v>1257</v>
      </c>
      <c r="C369" s="150" t="s">
        <v>1068</v>
      </c>
      <c r="E369" s="145" t="s">
        <v>5049</v>
      </c>
      <c r="F369" s="145" t="s">
        <v>309</v>
      </c>
      <c r="G369" s="145" t="s">
        <v>5050</v>
      </c>
      <c r="H369" s="149">
        <v>74181</v>
      </c>
      <c r="I369" s="145" t="s">
        <v>314</v>
      </c>
      <c r="J369" s="145" t="s">
        <v>1215</v>
      </c>
      <c r="K369" s="152">
        <v>43412</v>
      </c>
      <c r="L369" s="151">
        <v>42368</v>
      </c>
      <c r="M369" s="151">
        <f t="shared" si="160"/>
        <v>154.516096</v>
      </c>
      <c r="N369" s="151"/>
      <c r="O369" s="151"/>
      <c r="Q369" s="154"/>
    </row>
    <row r="370" spans="1:17" s="149" customFormat="1" ht="14.25">
      <c r="A370" s="145" t="s">
        <v>1213</v>
      </c>
      <c r="B370" s="145" t="s">
        <v>1257</v>
      </c>
      <c r="C370" s="150" t="s">
        <v>1068</v>
      </c>
      <c r="E370" s="145" t="s">
        <v>5054</v>
      </c>
      <c r="F370" s="145" t="s">
        <v>311</v>
      </c>
      <c r="G370" s="145" t="s">
        <v>5055</v>
      </c>
      <c r="H370" s="149">
        <v>74183</v>
      </c>
      <c r="I370" s="145" t="s">
        <v>314</v>
      </c>
      <c r="J370" s="145" t="s">
        <v>1215</v>
      </c>
      <c r="K370" s="152">
        <v>43482</v>
      </c>
      <c r="L370" s="151">
        <v>48521.607278241099</v>
      </c>
      <c r="M370" s="151">
        <f t="shared" si="160"/>
        <v>176.95830174374527</v>
      </c>
      <c r="N370" s="151"/>
      <c r="O370" s="151"/>
      <c r="Q370" s="154"/>
    </row>
    <row r="371" spans="1:17" s="149" customFormat="1" ht="14.25">
      <c r="A371" s="145" t="s">
        <v>1213</v>
      </c>
      <c r="B371" s="145" t="s">
        <v>1257</v>
      </c>
      <c r="C371" s="150" t="s">
        <v>1068</v>
      </c>
      <c r="D371" s="145" t="s">
        <v>5021</v>
      </c>
      <c r="E371" s="145" t="s">
        <v>5022</v>
      </c>
      <c r="F371" s="145" t="s">
        <v>309</v>
      </c>
      <c r="G371" s="145" t="s">
        <v>5023</v>
      </c>
      <c r="H371" s="149">
        <v>74185</v>
      </c>
      <c r="I371" s="145" t="s">
        <v>314</v>
      </c>
      <c r="J371" s="145" t="s">
        <v>1212</v>
      </c>
      <c r="K371" s="152">
        <v>43524</v>
      </c>
      <c r="L371" s="151">
        <v>327462</v>
      </c>
      <c r="M371" s="151">
        <f t="shared" ref="M371:M372" si="161">L371/1000</f>
        <v>327.46199999999999</v>
      </c>
      <c r="N371" s="151"/>
      <c r="O371" s="151"/>
      <c r="Q371" s="154"/>
    </row>
    <row r="372" spans="1:17" s="149" customFormat="1" ht="14.25">
      <c r="A372" s="145" t="s">
        <v>1213</v>
      </c>
      <c r="B372" s="145" t="s">
        <v>1257</v>
      </c>
      <c r="C372" s="150" t="s">
        <v>1068</v>
      </c>
      <c r="D372" s="145" t="s">
        <v>5017</v>
      </c>
      <c r="E372" s="145" t="s">
        <v>5018</v>
      </c>
      <c r="F372" s="145" t="s">
        <v>310</v>
      </c>
      <c r="G372" s="145" t="s">
        <v>5019</v>
      </c>
      <c r="H372" s="149">
        <v>74186</v>
      </c>
      <c r="I372" s="145" t="s">
        <v>314</v>
      </c>
      <c r="J372" s="145" t="s">
        <v>1212</v>
      </c>
      <c r="K372" s="152">
        <v>43542</v>
      </c>
      <c r="L372" s="151">
        <v>490000</v>
      </c>
      <c r="M372" s="151">
        <f t="shared" si="161"/>
        <v>490</v>
      </c>
      <c r="N372" s="151">
        <f>O372</f>
        <v>21.431000000000001</v>
      </c>
      <c r="O372" s="151">
        <v>21.431000000000001</v>
      </c>
      <c r="P372" s="153">
        <f t="shared" ref="P372:P373" si="162">O372/M372</f>
        <v>4.3736734693877552E-2</v>
      </c>
      <c r="Q372" s="154">
        <v>46462</v>
      </c>
    </row>
    <row r="373" spans="1:17" s="149" customFormat="1" ht="14.25">
      <c r="A373" s="145" t="s">
        <v>1213</v>
      </c>
      <c r="B373" s="145" t="s">
        <v>1257</v>
      </c>
      <c r="C373" s="150" t="s">
        <v>1068</v>
      </c>
      <c r="D373" s="145" t="s">
        <v>5060</v>
      </c>
      <c r="E373" s="145" t="s">
        <v>5061</v>
      </c>
      <c r="F373" s="145" t="s">
        <v>310</v>
      </c>
      <c r="G373" s="145" t="s">
        <v>5062</v>
      </c>
      <c r="H373" s="149">
        <v>74187</v>
      </c>
      <c r="I373" s="145" t="s">
        <v>314</v>
      </c>
      <c r="J373" s="145" t="s">
        <v>1215</v>
      </c>
      <c r="K373" s="152">
        <v>43571</v>
      </c>
      <c r="L373" s="151">
        <v>32421</v>
      </c>
      <c r="M373" s="151">
        <f t="shared" ref="M373:M377" si="163">L373*3.647/1000</f>
        <v>118.23938699999999</v>
      </c>
      <c r="N373" s="151">
        <f>O373/3.647</f>
        <v>14.914999999999997</v>
      </c>
      <c r="O373" s="151">
        <v>54.395004999999991</v>
      </c>
      <c r="P373" s="153">
        <f t="shared" si="162"/>
        <v>0.46004133123592728</v>
      </c>
      <c r="Q373" s="154">
        <v>46126</v>
      </c>
    </row>
    <row r="374" spans="1:17" s="149" customFormat="1" ht="14.25">
      <c r="A374" s="145" t="s">
        <v>1213</v>
      </c>
      <c r="B374" s="145" t="s">
        <v>1257</v>
      </c>
      <c r="C374" s="150" t="s">
        <v>1068</v>
      </c>
      <c r="E374" s="145" t="s">
        <v>5063</v>
      </c>
      <c r="F374" s="145" t="s">
        <v>311</v>
      </c>
      <c r="G374" s="145" t="s">
        <v>5064</v>
      </c>
      <c r="H374" s="149">
        <v>74188</v>
      </c>
      <c r="I374" s="145" t="s">
        <v>314</v>
      </c>
      <c r="J374" s="145" t="s">
        <v>1215</v>
      </c>
      <c r="K374" s="152">
        <v>43578</v>
      </c>
      <c r="L374" s="151">
        <v>36023</v>
      </c>
      <c r="M374" s="151">
        <f t="shared" si="163"/>
        <v>131.37588099999999</v>
      </c>
      <c r="N374" s="151"/>
      <c r="O374" s="151"/>
      <c r="Q374" s="154"/>
    </row>
    <row r="375" spans="1:17" s="149" customFormat="1" ht="14.25">
      <c r="A375" s="145" t="s">
        <v>1213</v>
      </c>
      <c r="B375" s="145" t="s">
        <v>1257</v>
      </c>
      <c r="C375" s="150" t="s">
        <v>1068</v>
      </c>
      <c r="D375" s="145" t="s">
        <v>5043</v>
      </c>
      <c r="E375" s="145" t="s">
        <v>5044</v>
      </c>
      <c r="F375" s="145" t="s">
        <v>309</v>
      </c>
      <c r="G375" s="145" t="s">
        <v>5045</v>
      </c>
      <c r="H375" s="149">
        <v>74189</v>
      </c>
      <c r="I375" s="145" t="s">
        <v>314</v>
      </c>
      <c r="J375" s="145" t="s">
        <v>1215</v>
      </c>
      <c r="K375" s="152">
        <v>43586</v>
      </c>
      <c r="L375" s="151">
        <v>415000</v>
      </c>
      <c r="M375" s="151">
        <f t="shared" si="163"/>
        <v>1513.5050000000001</v>
      </c>
      <c r="N375" s="151"/>
      <c r="O375" s="151"/>
      <c r="Q375" s="154"/>
    </row>
    <row r="376" spans="1:17" s="149" customFormat="1" ht="14.25">
      <c r="A376" s="145" t="s">
        <v>1213</v>
      </c>
      <c r="B376" s="145" t="s">
        <v>1257</v>
      </c>
      <c r="C376" s="150" t="s">
        <v>1068</v>
      </c>
      <c r="D376" s="145" t="s">
        <v>5024</v>
      </c>
      <c r="E376" s="145" t="s">
        <v>2176</v>
      </c>
      <c r="F376" s="145" t="s">
        <v>309</v>
      </c>
      <c r="G376" s="145" t="s">
        <v>5025</v>
      </c>
      <c r="H376" s="149">
        <v>74190</v>
      </c>
      <c r="I376" s="145" t="s">
        <v>314</v>
      </c>
      <c r="J376" s="145" t="s">
        <v>1215</v>
      </c>
      <c r="K376" s="152">
        <v>43691</v>
      </c>
      <c r="L376" s="151">
        <v>65092</v>
      </c>
      <c r="M376" s="151">
        <f t="shared" si="163"/>
        <v>237.39052399999997</v>
      </c>
      <c r="N376" s="151">
        <f t="shared" ref="N376:N377" si="164">O376/3.647</f>
        <v>10.473999999999997</v>
      </c>
      <c r="O376" s="151">
        <v>38.198677999999987</v>
      </c>
      <c r="P376" s="153">
        <f t="shared" ref="P376:P377" si="165">O376/M376</f>
        <v>0.16091071099367046</v>
      </c>
      <c r="Q376" s="154">
        <v>46248</v>
      </c>
    </row>
    <row r="377" spans="1:17" s="149" customFormat="1" ht="14.25">
      <c r="A377" s="145" t="s">
        <v>1213</v>
      </c>
      <c r="B377" s="145" t="s">
        <v>1257</v>
      </c>
      <c r="C377" s="150" t="s">
        <v>1068</v>
      </c>
      <c r="E377" s="145" t="s">
        <v>5159</v>
      </c>
      <c r="F377" s="145" t="s">
        <v>311</v>
      </c>
      <c r="G377" s="145" t="s">
        <v>5160</v>
      </c>
      <c r="H377" s="149">
        <v>74193</v>
      </c>
      <c r="I377" s="145" t="s">
        <v>314</v>
      </c>
      <c r="J377" s="145" t="s">
        <v>1215</v>
      </c>
      <c r="K377" s="152">
        <v>43790</v>
      </c>
      <c r="L377" s="151">
        <v>35900</v>
      </c>
      <c r="M377" s="151">
        <f t="shared" si="163"/>
        <v>130.9273</v>
      </c>
      <c r="N377" s="151">
        <f t="shared" si="164"/>
        <v>15.387</v>
      </c>
      <c r="O377" s="151">
        <v>56.116388999999998</v>
      </c>
      <c r="P377" s="153">
        <f t="shared" si="165"/>
        <v>0.42860724233983283</v>
      </c>
      <c r="Q377" s="154">
        <v>46347</v>
      </c>
    </row>
    <row r="378" spans="1:17" s="149" customFormat="1" ht="14.25">
      <c r="A378" s="145" t="s">
        <v>1213</v>
      </c>
      <c r="B378" s="145" t="s">
        <v>1257</v>
      </c>
      <c r="C378" s="150" t="s">
        <v>1068</v>
      </c>
      <c r="D378" s="145" t="s">
        <v>5070</v>
      </c>
      <c r="E378" s="145" t="s">
        <v>5071</v>
      </c>
      <c r="F378" s="145" t="s">
        <v>309</v>
      </c>
      <c r="G378" s="145" t="s">
        <v>5072</v>
      </c>
      <c r="H378" s="149">
        <v>74196</v>
      </c>
      <c r="I378" s="145" t="s">
        <v>314</v>
      </c>
      <c r="J378" s="145" t="s">
        <v>1212</v>
      </c>
      <c r="K378" s="152">
        <v>43831</v>
      </c>
      <c r="L378" s="151">
        <v>343683</v>
      </c>
      <c r="M378" s="151">
        <f>L378/1000</f>
        <v>343.68299999999999</v>
      </c>
      <c r="N378" s="151"/>
      <c r="O378" s="151"/>
      <c r="Q378" s="154"/>
    </row>
    <row r="379" spans="1:17" s="149" customFormat="1" ht="14.25">
      <c r="A379" s="145" t="s">
        <v>1213</v>
      </c>
      <c r="B379" s="145" t="s">
        <v>1257</v>
      </c>
      <c r="C379" s="150" t="s">
        <v>1068</v>
      </c>
      <c r="E379" s="145" t="s">
        <v>5052</v>
      </c>
      <c r="F379" s="145" t="s">
        <v>311</v>
      </c>
      <c r="G379" s="145" t="s">
        <v>5053</v>
      </c>
      <c r="H379" s="149">
        <v>74197</v>
      </c>
      <c r="I379" s="145" t="s">
        <v>314</v>
      </c>
      <c r="J379" s="145" t="s">
        <v>1215</v>
      </c>
      <c r="K379" s="152">
        <v>43857</v>
      </c>
      <c r="L379" s="151">
        <v>31369</v>
      </c>
      <c r="M379" s="151">
        <f t="shared" ref="M379:M381" si="166">L379*3.647/1000</f>
        <v>114.40274299999999</v>
      </c>
      <c r="N379" s="151"/>
      <c r="O379" s="151"/>
      <c r="Q379" s="154"/>
    </row>
    <row r="380" spans="1:17" s="149" customFormat="1" ht="14.25">
      <c r="A380" s="145" t="s">
        <v>1213</v>
      </c>
      <c r="B380" s="145" t="s">
        <v>1257</v>
      </c>
      <c r="C380" s="150" t="s">
        <v>1068</v>
      </c>
      <c r="D380" s="145" t="s">
        <v>5140</v>
      </c>
      <c r="E380" s="145" t="s">
        <v>5141</v>
      </c>
      <c r="F380" s="145" t="s">
        <v>311</v>
      </c>
      <c r="G380" s="145" t="s">
        <v>5142</v>
      </c>
      <c r="H380" s="149">
        <v>74199</v>
      </c>
      <c r="I380" s="145" t="s">
        <v>314</v>
      </c>
      <c r="J380" s="145" t="s">
        <v>1215</v>
      </c>
      <c r="K380" s="152">
        <v>43881</v>
      </c>
      <c r="L380" s="151">
        <v>58896</v>
      </c>
      <c r="M380" s="151">
        <f t="shared" si="166"/>
        <v>214.793712</v>
      </c>
      <c r="N380" s="151"/>
      <c r="O380" s="151"/>
      <c r="Q380" s="154"/>
    </row>
    <row r="381" spans="1:17" s="149" customFormat="1" ht="14.25">
      <c r="A381" s="145" t="s">
        <v>1213</v>
      </c>
      <c r="B381" s="145" t="s">
        <v>1257</v>
      </c>
      <c r="C381" s="150" t="s">
        <v>1068</v>
      </c>
      <c r="E381" s="145" t="s">
        <v>5041</v>
      </c>
      <c r="F381" s="145" t="s">
        <v>311</v>
      </c>
      <c r="G381" s="145" t="s">
        <v>5132</v>
      </c>
      <c r="H381" s="149">
        <v>74200</v>
      </c>
      <c r="I381" s="145" t="s">
        <v>314</v>
      </c>
      <c r="J381" s="145" t="s">
        <v>1215</v>
      </c>
      <c r="K381" s="152">
        <v>43891</v>
      </c>
      <c r="L381" s="151">
        <v>58900.52</v>
      </c>
      <c r="M381" s="151">
        <f t="shared" si="166"/>
        <v>214.81019643999997</v>
      </c>
      <c r="N381" s="151"/>
      <c r="O381" s="151"/>
      <c r="Q381" s="154"/>
    </row>
    <row r="382" spans="1:17" s="149" customFormat="1" ht="14.25">
      <c r="A382" s="145" t="s">
        <v>1213</v>
      </c>
      <c r="B382" s="145" t="s">
        <v>1257</v>
      </c>
      <c r="C382" s="150" t="s">
        <v>1068</v>
      </c>
      <c r="D382" s="145" t="s">
        <v>5021</v>
      </c>
      <c r="E382" s="145" t="s">
        <v>5027</v>
      </c>
      <c r="F382" s="145" t="s">
        <v>309</v>
      </c>
      <c r="G382" s="145" t="s">
        <v>5028</v>
      </c>
      <c r="H382" s="149">
        <v>74202</v>
      </c>
      <c r="I382" s="145" t="s">
        <v>314</v>
      </c>
      <c r="J382" s="145" t="s">
        <v>1212</v>
      </c>
      <c r="K382" s="152">
        <v>43913</v>
      </c>
      <c r="L382" s="151">
        <v>179504</v>
      </c>
      <c r="M382" s="151">
        <f>L382/1000</f>
        <v>179.50399999999999</v>
      </c>
      <c r="N382" s="151"/>
      <c r="O382" s="151"/>
      <c r="Q382" s="154"/>
    </row>
    <row r="383" spans="1:17" s="149" customFormat="1" ht="14.25">
      <c r="A383" s="145" t="s">
        <v>1213</v>
      </c>
      <c r="B383" s="145" t="s">
        <v>1257</v>
      </c>
      <c r="C383" s="150" t="s">
        <v>1068</v>
      </c>
      <c r="E383" s="145" t="s">
        <v>5001</v>
      </c>
      <c r="F383" s="145" t="s">
        <v>311</v>
      </c>
      <c r="G383" s="145" t="s">
        <v>5002</v>
      </c>
      <c r="H383" s="149">
        <v>74203</v>
      </c>
      <c r="I383" s="145" t="s">
        <v>314</v>
      </c>
      <c r="J383" s="145" t="s">
        <v>1215</v>
      </c>
      <c r="K383" s="152">
        <v>43770</v>
      </c>
      <c r="L383" s="151">
        <v>259912</v>
      </c>
      <c r="M383" s="151">
        <f>L383*3.647/1000</f>
        <v>947.89906399999995</v>
      </c>
      <c r="N383" s="151"/>
      <c r="O383" s="151"/>
      <c r="Q383" s="154"/>
    </row>
    <row r="384" spans="1:17" s="149" customFormat="1" ht="14.25">
      <c r="A384" s="145" t="s">
        <v>1213</v>
      </c>
      <c r="B384" s="145" t="s">
        <v>1257</v>
      </c>
      <c r="C384" s="150" t="s">
        <v>1068</v>
      </c>
      <c r="D384" s="145" t="s">
        <v>5017</v>
      </c>
      <c r="E384" s="145" t="s">
        <v>5018</v>
      </c>
      <c r="F384" s="145" t="s">
        <v>310</v>
      </c>
      <c r="G384" s="145" t="s">
        <v>5077</v>
      </c>
      <c r="H384" s="149">
        <v>74204</v>
      </c>
      <c r="I384" s="145" t="s">
        <v>314</v>
      </c>
      <c r="J384" s="145" t="s">
        <v>1212</v>
      </c>
      <c r="K384" s="152">
        <v>44084</v>
      </c>
      <c r="L384" s="151">
        <v>519992</v>
      </c>
      <c r="M384" s="151">
        <f>L384/1000</f>
        <v>519.99199999999996</v>
      </c>
      <c r="N384" s="151">
        <f>O384</f>
        <v>71.236000000000004</v>
      </c>
      <c r="O384" s="151">
        <v>71.236000000000004</v>
      </c>
      <c r="P384" s="153">
        <f>O384/M384</f>
        <v>0.13699441529869691</v>
      </c>
      <c r="Q384" s="154">
        <v>46462</v>
      </c>
    </row>
    <row r="385" spans="1:17" s="149" customFormat="1" ht="14.25">
      <c r="A385" s="145" t="s">
        <v>1213</v>
      </c>
      <c r="B385" s="145" t="s">
        <v>1257</v>
      </c>
      <c r="C385" s="150" t="s">
        <v>1068</v>
      </c>
      <c r="D385" s="145" t="s">
        <v>5137</v>
      </c>
      <c r="E385" s="145" t="s">
        <v>5138</v>
      </c>
      <c r="F385" s="145" t="s">
        <v>310</v>
      </c>
      <c r="G385" s="145" t="s">
        <v>5139</v>
      </c>
      <c r="H385" s="149">
        <v>74205</v>
      </c>
      <c r="I385" s="145" t="s">
        <v>314</v>
      </c>
      <c r="J385" s="145" t="s">
        <v>1216</v>
      </c>
      <c r="K385" s="152">
        <v>44159</v>
      </c>
      <c r="L385" s="151">
        <v>137919.23664524287</v>
      </c>
      <c r="M385" s="151">
        <f>L385*3.7964/1000</f>
        <v>523.59659000000011</v>
      </c>
      <c r="N385" s="151"/>
      <c r="O385" s="151"/>
      <c r="Q385" s="154"/>
    </row>
    <row r="386" spans="1:17" s="149" customFormat="1" ht="14.25">
      <c r="A386" s="145" t="s">
        <v>1213</v>
      </c>
      <c r="B386" s="145" t="s">
        <v>1257</v>
      </c>
      <c r="C386" s="150" t="s">
        <v>1068</v>
      </c>
      <c r="E386" s="145" t="s">
        <v>5143</v>
      </c>
      <c r="F386" s="145" t="s">
        <v>311</v>
      </c>
      <c r="G386" s="145" t="s">
        <v>5144</v>
      </c>
      <c r="H386" s="149">
        <v>74207</v>
      </c>
      <c r="I386" s="145" t="s">
        <v>314</v>
      </c>
      <c r="J386" s="145" t="s">
        <v>1215</v>
      </c>
      <c r="K386" s="152">
        <v>44166</v>
      </c>
      <c r="L386" s="151">
        <v>498454.79</v>
      </c>
      <c r="M386" s="151">
        <f t="shared" ref="M386:M389" si="167">L386*3.647/1000</f>
        <v>1817.8646191299997</v>
      </c>
      <c r="N386" s="151">
        <f>O386/3.647</f>
        <v>207.86782999999997</v>
      </c>
      <c r="O386" s="151">
        <v>758.09397600999989</v>
      </c>
      <c r="P386" s="153">
        <f>O386/M386</f>
        <v>0.41702444067194139</v>
      </c>
      <c r="Q386" s="154">
        <v>45748</v>
      </c>
    </row>
    <row r="387" spans="1:17" s="149" customFormat="1" ht="14.25">
      <c r="A387" s="145" t="s">
        <v>1213</v>
      </c>
      <c r="B387" s="145" t="s">
        <v>1257</v>
      </c>
      <c r="C387" s="150" t="s">
        <v>1068</v>
      </c>
      <c r="D387" s="145" t="s">
        <v>5057</v>
      </c>
      <c r="E387" s="145" t="s">
        <v>5058</v>
      </c>
      <c r="F387" s="145" t="s">
        <v>311</v>
      </c>
      <c r="G387" s="145" t="s">
        <v>5059</v>
      </c>
      <c r="H387" s="149">
        <v>74208</v>
      </c>
      <c r="I387" s="145" t="s">
        <v>314</v>
      </c>
      <c r="J387" s="145" t="s">
        <v>1215</v>
      </c>
      <c r="K387" s="152">
        <v>44186</v>
      </c>
      <c r="L387" s="151">
        <v>1120372</v>
      </c>
      <c r="M387" s="151">
        <f t="shared" si="167"/>
        <v>4085.9966839999997</v>
      </c>
      <c r="N387" s="151"/>
      <c r="O387" s="151"/>
      <c r="Q387" s="154"/>
    </row>
    <row r="388" spans="1:17" s="149" customFormat="1" ht="14.25">
      <c r="A388" s="145" t="s">
        <v>1213</v>
      </c>
      <c r="B388" s="145" t="s">
        <v>1257</v>
      </c>
      <c r="C388" s="150" t="s">
        <v>1068</v>
      </c>
      <c r="E388" s="145" t="s">
        <v>5041</v>
      </c>
      <c r="F388" s="145" t="s">
        <v>311</v>
      </c>
      <c r="G388" s="145" t="s">
        <v>5154</v>
      </c>
      <c r="H388" s="149">
        <v>74215</v>
      </c>
      <c r="I388" s="145" t="s">
        <v>314</v>
      </c>
      <c r="J388" s="145" t="s">
        <v>1215</v>
      </c>
      <c r="K388" s="152">
        <v>44308</v>
      </c>
      <c r="L388" s="151">
        <v>297000</v>
      </c>
      <c r="M388" s="151">
        <f t="shared" si="167"/>
        <v>1083.1590000000001</v>
      </c>
      <c r="N388" s="151"/>
      <c r="O388" s="151"/>
      <c r="Q388" s="154"/>
    </row>
    <row r="389" spans="1:17" s="149" customFormat="1" ht="14.25">
      <c r="A389" s="145" t="s">
        <v>1213</v>
      </c>
      <c r="B389" s="145" t="s">
        <v>1257</v>
      </c>
      <c r="C389" s="150" t="s">
        <v>1068</v>
      </c>
      <c r="E389" s="145" t="s">
        <v>5054</v>
      </c>
      <c r="F389" s="145" t="s">
        <v>311</v>
      </c>
      <c r="G389" s="145" t="s">
        <v>5155</v>
      </c>
      <c r="H389" s="149">
        <v>74216</v>
      </c>
      <c r="I389" s="145" t="s">
        <v>314</v>
      </c>
      <c r="J389" s="145" t="s">
        <v>1215</v>
      </c>
      <c r="K389" s="152">
        <v>44371</v>
      </c>
      <c r="L389" s="151">
        <v>350000</v>
      </c>
      <c r="M389" s="151">
        <f t="shared" si="167"/>
        <v>1276.45</v>
      </c>
      <c r="N389" s="151">
        <f>O389/3.647</f>
        <v>151.63800000000003</v>
      </c>
      <c r="O389" s="151">
        <v>553.02378600000009</v>
      </c>
      <c r="P389" s="153">
        <f t="shared" ref="P389:P393" si="168">O389/M389</f>
        <v>0.43325142857142862</v>
      </c>
      <c r="Q389" s="154">
        <v>46197</v>
      </c>
    </row>
    <row r="390" spans="1:17" s="149" customFormat="1" ht="14.25">
      <c r="A390" s="145" t="s">
        <v>1213</v>
      </c>
      <c r="B390" s="145" t="s">
        <v>1257</v>
      </c>
      <c r="C390" s="150" t="s">
        <v>1068</v>
      </c>
      <c r="D390" s="145" t="s">
        <v>5078</v>
      </c>
      <c r="E390" s="145" t="s">
        <v>5079</v>
      </c>
      <c r="F390" s="145" t="s">
        <v>309</v>
      </c>
      <c r="G390" s="145" t="s">
        <v>5080</v>
      </c>
      <c r="H390" s="149">
        <v>74217</v>
      </c>
      <c r="I390" s="145" t="s">
        <v>314</v>
      </c>
      <c r="J390" s="145" t="s">
        <v>1212</v>
      </c>
      <c r="K390" s="152">
        <v>44370</v>
      </c>
      <c r="L390" s="151">
        <v>2183883</v>
      </c>
      <c r="M390" s="151">
        <f>L390/1000</f>
        <v>2183.8829999999998</v>
      </c>
      <c r="N390" s="151">
        <f>O390</f>
        <v>646.11400000000003</v>
      </c>
      <c r="O390" s="151">
        <v>646.11400000000003</v>
      </c>
      <c r="P390" s="153">
        <f t="shared" si="168"/>
        <v>0.29585559299651132</v>
      </c>
      <c r="Q390" s="154">
        <v>46196</v>
      </c>
    </row>
    <row r="391" spans="1:17" s="149" customFormat="1" ht="14.25">
      <c r="A391" s="145" t="s">
        <v>1213</v>
      </c>
      <c r="B391" s="145" t="s">
        <v>1257</v>
      </c>
      <c r="C391" s="150" t="s">
        <v>1068</v>
      </c>
      <c r="D391" s="145" t="s">
        <v>5100</v>
      </c>
      <c r="E391" s="145" t="s">
        <v>5101</v>
      </c>
      <c r="F391" s="145" t="s">
        <v>309</v>
      </c>
      <c r="G391" s="145" t="s">
        <v>5102</v>
      </c>
      <c r="H391" s="149">
        <v>74221</v>
      </c>
      <c r="I391" s="145" t="s">
        <v>314</v>
      </c>
      <c r="J391" s="145" t="s">
        <v>1215</v>
      </c>
      <c r="K391" s="152">
        <v>44409</v>
      </c>
      <c r="L391" s="151">
        <v>322919</v>
      </c>
      <c r="M391" s="151">
        <f t="shared" ref="M391:M392" si="169">L391*3.647/1000</f>
        <v>1177.6855929999999</v>
      </c>
      <c r="N391" s="151">
        <f t="shared" ref="N391:N392" si="170">O391/3.647</f>
        <v>90.416999999999973</v>
      </c>
      <c r="O391" s="151">
        <v>329.75079899999986</v>
      </c>
      <c r="P391" s="153">
        <f t="shared" si="168"/>
        <v>0.27999900903941843</v>
      </c>
      <c r="Q391" s="154">
        <v>47150</v>
      </c>
    </row>
    <row r="392" spans="1:17" s="149" customFormat="1" ht="14.25">
      <c r="A392" s="145" t="s">
        <v>1213</v>
      </c>
      <c r="B392" s="145" t="s">
        <v>1257</v>
      </c>
      <c r="C392" s="150" t="s">
        <v>1068</v>
      </c>
      <c r="D392" s="145" t="s">
        <v>5097</v>
      </c>
      <c r="E392" s="145" t="s">
        <v>5098</v>
      </c>
      <c r="F392" s="145" t="s">
        <v>309</v>
      </c>
      <c r="G392" s="145" t="s">
        <v>5099</v>
      </c>
      <c r="H392" s="149">
        <v>74228</v>
      </c>
      <c r="I392" s="145" t="s">
        <v>314</v>
      </c>
      <c r="J392" s="145" t="s">
        <v>1215</v>
      </c>
      <c r="K392" s="152">
        <v>44560</v>
      </c>
      <c r="L392" s="151">
        <v>353469</v>
      </c>
      <c r="M392" s="151">
        <f t="shared" si="169"/>
        <v>1289.101443</v>
      </c>
      <c r="N392" s="151">
        <f t="shared" si="170"/>
        <v>74.229000000000028</v>
      </c>
      <c r="O392" s="151">
        <v>270.71316300000007</v>
      </c>
      <c r="P392" s="153">
        <f t="shared" si="168"/>
        <v>0.21000144284222949</v>
      </c>
      <c r="Q392" s="154">
        <v>46751</v>
      </c>
    </row>
    <row r="393" spans="1:17" s="149" customFormat="1" ht="14.25">
      <c r="A393" s="145" t="s">
        <v>1213</v>
      </c>
      <c r="B393" s="145" t="s">
        <v>1257</v>
      </c>
      <c r="C393" s="150" t="s">
        <v>1068</v>
      </c>
      <c r="D393" s="145" t="s">
        <v>5081</v>
      </c>
      <c r="E393" s="145" t="s">
        <v>5082</v>
      </c>
      <c r="F393" s="145" t="s">
        <v>309</v>
      </c>
      <c r="G393" s="145" t="s">
        <v>5083</v>
      </c>
      <c r="H393" s="149">
        <v>74231</v>
      </c>
      <c r="I393" s="145" t="s">
        <v>314</v>
      </c>
      <c r="J393" s="145" t="s">
        <v>1212</v>
      </c>
      <c r="K393" s="152">
        <v>44591</v>
      </c>
      <c r="L393" s="151">
        <v>1885512</v>
      </c>
      <c r="M393" s="151">
        <f t="shared" ref="M393:M394" si="171">L393/1000</f>
        <v>1885.5119999999999</v>
      </c>
      <c r="N393" s="151">
        <f>O393</f>
        <v>841.06532000000004</v>
      </c>
      <c r="O393" s="151">
        <v>841.06532000000004</v>
      </c>
      <c r="P393" s="153">
        <f t="shared" si="168"/>
        <v>0.4460673387387617</v>
      </c>
      <c r="Q393" s="154">
        <v>46204</v>
      </c>
    </row>
    <row r="394" spans="1:17" s="149" customFormat="1" ht="14.25">
      <c r="A394" s="145" t="s">
        <v>1213</v>
      </c>
      <c r="B394" s="145" t="s">
        <v>1257</v>
      </c>
      <c r="C394" s="150" t="s">
        <v>1068</v>
      </c>
      <c r="D394" s="145" t="s">
        <v>5104</v>
      </c>
      <c r="E394" s="145" t="s">
        <v>5105</v>
      </c>
      <c r="F394" s="145" t="s">
        <v>309</v>
      </c>
      <c r="G394" s="145" t="s">
        <v>5106</v>
      </c>
      <c r="H394" s="149">
        <v>74233</v>
      </c>
      <c r="I394" s="145" t="s">
        <v>314</v>
      </c>
      <c r="J394" s="145" t="s">
        <v>1212</v>
      </c>
      <c r="K394" s="152">
        <v>44622</v>
      </c>
      <c r="L394" s="151">
        <v>995355</v>
      </c>
      <c r="M394" s="151">
        <f t="shared" si="171"/>
        <v>995.35500000000002</v>
      </c>
      <c r="N394" s="151"/>
      <c r="O394" s="151"/>
      <c r="Q394" s="154"/>
    </row>
    <row r="395" spans="1:17" s="149" customFormat="1" ht="14.25">
      <c r="A395" s="145" t="s">
        <v>1213</v>
      </c>
      <c r="B395" s="145" t="s">
        <v>1257</v>
      </c>
      <c r="C395" s="150" t="s">
        <v>1068</v>
      </c>
      <c r="E395" s="145" t="s">
        <v>5041</v>
      </c>
      <c r="F395" s="145" t="s">
        <v>311</v>
      </c>
      <c r="G395" s="145" t="s">
        <v>5153</v>
      </c>
      <c r="H395" s="149">
        <v>74235</v>
      </c>
      <c r="I395" s="145" t="s">
        <v>314</v>
      </c>
      <c r="J395" s="145" t="s">
        <v>1215</v>
      </c>
      <c r="K395" s="152">
        <v>44712</v>
      </c>
      <c r="L395" s="151">
        <v>228446</v>
      </c>
      <c r="M395" s="151">
        <f>L395*3.647/1000</f>
        <v>833.14256199999988</v>
      </c>
      <c r="N395" s="151">
        <f>O395/3.647</f>
        <v>6.7709999999999848</v>
      </c>
      <c r="O395" s="151">
        <v>24.693836999999942</v>
      </c>
      <c r="P395" s="153">
        <f t="shared" ref="P395:P400" si="172">O395/M395</f>
        <v>2.9639389615051193E-2</v>
      </c>
      <c r="Q395" s="154">
        <v>47269</v>
      </c>
    </row>
    <row r="396" spans="1:17" s="149" customFormat="1" ht="14.25">
      <c r="A396" s="145" t="s">
        <v>1213</v>
      </c>
      <c r="B396" s="145" t="s">
        <v>1257</v>
      </c>
      <c r="C396" s="150" t="s">
        <v>1068</v>
      </c>
      <c r="D396" s="145" t="s">
        <v>5145</v>
      </c>
      <c r="E396" s="145" t="s">
        <v>5146</v>
      </c>
      <c r="F396" s="145" t="s">
        <v>311</v>
      </c>
      <c r="G396" s="145" t="s">
        <v>5147</v>
      </c>
      <c r="H396" s="149">
        <v>74237</v>
      </c>
      <c r="I396" s="145" t="s">
        <v>314</v>
      </c>
      <c r="J396" s="145" t="s">
        <v>1231</v>
      </c>
      <c r="K396" s="152">
        <v>44721</v>
      </c>
      <c r="L396" s="151">
        <v>247639</v>
      </c>
      <c r="M396" s="151">
        <f>L396*4.5743/1000</f>
        <v>1132.7750777000001</v>
      </c>
      <c r="N396" s="151">
        <f>O396/4.5743</f>
        <v>0.4290000000000096</v>
      </c>
      <c r="O396" s="151">
        <v>1.962374700000044</v>
      </c>
      <c r="P396" s="153">
        <f t="shared" si="172"/>
        <v>1.7323604117284012E-3</v>
      </c>
      <c r="Q396" s="154">
        <v>47635</v>
      </c>
    </row>
    <row r="397" spans="1:17" s="149" customFormat="1" ht="14.25">
      <c r="A397" s="145" t="s">
        <v>1213</v>
      </c>
      <c r="B397" s="145" t="s">
        <v>1257</v>
      </c>
      <c r="C397" s="150" t="s">
        <v>1068</v>
      </c>
      <c r="D397" s="145" t="s">
        <v>5087</v>
      </c>
      <c r="E397" s="145" t="s">
        <v>5088</v>
      </c>
      <c r="F397" s="145" t="s">
        <v>310</v>
      </c>
      <c r="G397" s="145" t="s">
        <v>5089</v>
      </c>
      <c r="H397" s="149">
        <v>74238</v>
      </c>
      <c r="I397" s="145" t="s">
        <v>314</v>
      </c>
      <c r="J397" s="145" t="s">
        <v>1212</v>
      </c>
      <c r="K397" s="152">
        <v>44721</v>
      </c>
      <c r="L397" s="151">
        <v>1400000</v>
      </c>
      <c r="M397" s="151">
        <f t="shared" ref="M397:M398" si="173">L397/1000</f>
        <v>1400</v>
      </c>
      <c r="N397" s="151">
        <f t="shared" ref="N397:N398" si="174">O397</f>
        <v>202.24799999999999</v>
      </c>
      <c r="O397" s="151">
        <v>202.24799999999999</v>
      </c>
      <c r="P397" s="153">
        <f t="shared" si="172"/>
        <v>0.14446285714285714</v>
      </c>
      <c r="Q397" s="154">
        <v>46182</v>
      </c>
    </row>
    <row r="398" spans="1:17" s="149" customFormat="1" ht="14.25">
      <c r="A398" s="145" t="s">
        <v>1213</v>
      </c>
      <c r="B398" s="145" t="s">
        <v>1257</v>
      </c>
      <c r="C398" s="150" t="s">
        <v>1068</v>
      </c>
      <c r="D398" s="145" t="s">
        <v>5108</v>
      </c>
      <c r="E398" s="145" t="s">
        <v>5109</v>
      </c>
      <c r="F398" s="145" t="s">
        <v>309</v>
      </c>
      <c r="G398" s="145" t="s">
        <v>5110</v>
      </c>
      <c r="H398" s="149">
        <v>74239</v>
      </c>
      <c r="I398" s="145" t="s">
        <v>314</v>
      </c>
      <c r="J398" s="145" t="s">
        <v>1212</v>
      </c>
      <c r="K398" s="152">
        <v>44741</v>
      </c>
      <c r="L398" s="151">
        <v>1490000</v>
      </c>
      <c r="M398" s="151">
        <f t="shared" si="173"/>
        <v>1490</v>
      </c>
      <c r="N398" s="151">
        <f t="shared" si="174"/>
        <v>370.59899999999999</v>
      </c>
      <c r="O398" s="151">
        <v>370.59899999999999</v>
      </c>
      <c r="P398" s="153">
        <f t="shared" si="172"/>
        <v>0.2487241610738255</v>
      </c>
      <c r="Q398" s="154">
        <v>46202</v>
      </c>
    </row>
    <row r="399" spans="1:17" s="149" customFormat="1" ht="14.25">
      <c r="A399" s="145" t="s">
        <v>1213</v>
      </c>
      <c r="B399" s="145" t="s">
        <v>1257</v>
      </c>
      <c r="C399" s="150" t="s">
        <v>1068</v>
      </c>
      <c r="E399" s="145" t="s">
        <v>5135</v>
      </c>
      <c r="F399" s="145" t="s">
        <v>309</v>
      </c>
      <c r="G399" s="145" t="s">
        <v>5136</v>
      </c>
      <c r="H399" s="149">
        <v>74240</v>
      </c>
      <c r="I399" s="145" t="s">
        <v>314</v>
      </c>
      <c r="J399" s="145" t="s">
        <v>1216</v>
      </c>
      <c r="K399" s="152">
        <v>44748</v>
      </c>
      <c r="L399" s="151">
        <v>347705</v>
      </c>
      <c r="M399" s="151">
        <f>L399*3.7964/1000</f>
        <v>1320.0272620000001</v>
      </c>
      <c r="N399" s="151">
        <f>O399/3.7964</f>
        <v>15.237999999999987</v>
      </c>
      <c r="O399" s="151">
        <v>57.849543199999957</v>
      </c>
      <c r="P399" s="153">
        <f t="shared" si="172"/>
        <v>4.3824506406292658E-2</v>
      </c>
      <c r="Q399" s="154">
        <v>45844</v>
      </c>
    </row>
    <row r="400" spans="1:17" s="149" customFormat="1" ht="14.25">
      <c r="A400" s="145" t="s">
        <v>1213</v>
      </c>
      <c r="B400" s="145" t="s">
        <v>1257</v>
      </c>
      <c r="C400" s="150" t="s">
        <v>1068</v>
      </c>
      <c r="D400" s="145" t="s">
        <v>5090</v>
      </c>
      <c r="E400" s="145" t="s">
        <v>5091</v>
      </c>
      <c r="F400" s="145" t="s">
        <v>309</v>
      </c>
      <c r="G400" s="145" t="s">
        <v>5092</v>
      </c>
      <c r="H400" s="149">
        <v>74241</v>
      </c>
      <c r="I400" s="145" t="s">
        <v>314</v>
      </c>
      <c r="J400" s="145" t="s">
        <v>1212</v>
      </c>
      <c r="K400" s="152">
        <v>44752</v>
      </c>
      <c r="L400" s="151">
        <v>1870000</v>
      </c>
      <c r="M400" s="151">
        <f>L400/1000</f>
        <v>1870</v>
      </c>
      <c r="N400" s="151">
        <f>O400</f>
        <v>274.303</v>
      </c>
      <c r="O400" s="151">
        <v>274.303</v>
      </c>
      <c r="P400" s="153">
        <f t="shared" si="172"/>
        <v>0.1466860962566845</v>
      </c>
      <c r="Q400" s="154">
        <v>46213</v>
      </c>
    </row>
    <row r="401" spans="1:17" s="149" customFormat="1" ht="14.25">
      <c r="A401" s="145" t="s">
        <v>1213</v>
      </c>
      <c r="B401" s="145" t="s">
        <v>1257</v>
      </c>
      <c r="C401" s="150" t="s">
        <v>1068</v>
      </c>
      <c r="E401" s="145" t="s">
        <v>3867</v>
      </c>
      <c r="F401" s="145" t="s">
        <v>311</v>
      </c>
      <c r="G401" s="145" t="s">
        <v>3866</v>
      </c>
      <c r="H401" s="149">
        <v>74242</v>
      </c>
      <c r="I401" s="145" t="s">
        <v>314</v>
      </c>
      <c r="J401" s="145" t="s">
        <v>1216</v>
      </c>
      <c r="K401" s="152">
        <v>44812</v>
      </c>
      <c r="L401" s="151">
        <v>209676</v>
      </c>
      <c r="M401" s="151">
        <f>L401*3.7964/1000</f>
        <v>796.01396640000007</v>
      </c>
      <c r="N401" s="151"/>
      <c r="O401" s="151"/>
      <c r="Q401" s="154"/>
    </row>
    <row r="402" spans="1:17" s="149" customFormat="1" ht="14.25">
      <c r="A402" s="145" t="s">
        <v>1213</v>
      </c>
      <c r="B402" s="145" t="s">
        <v>1257</v>
      </c>
      <c r="C402" s="150" t="s">
        <v>1068</v>
      </c>
      <c r="D402" s="145" t="s">
        <v>5122</v>
      </c>
      <c r="E402" s="145" t="s">
        <v>5123</v>
      </c>
      <c r="F402" s="145" t="s">
        <v>311</v>
      </c>
      <c r="G402" s="145" t="s">
        <v>5124</v>
      </c>
      <c r="H402" s="149">
        <v>74243</v>
      </c>
      <c r="I402" s="145" t="s">
        <v>314</v>
      </c>
      <c r="J402" s="145" t="s">
        <v>1215</v>
      </c>
      <c r="K402" s="152">
        <v>44823</v>
      </c>
      <c r="L402" s="151">
        <v>242286.99999999997</v>
      </c>
      <c r="M402" s="151">
        <f t="shared" ref="M402:M403" si="175">L402*3.647/1000</f>
        <v>883.62068899999986</v>
      </c>
      <c r="N402" s="151">
        <f t="shared" ref="N402:N403" si="176">O402/3.647</f>
        <v>48.45799999999997</v>
      </c>
      <c r="O402" s="151">
        <v>176.72632599999989</v>
      </c>
      <c r="P402" s="153">
        <f t="shared" ref="P402:P404" si="177">O402/M402</f>
        <v>0.20000247640195296</v>
      </c>
      <c r="Q402" s="154">
        <v>46284</v>
      </c>
    </row>
    <row r="403" spans="1:17" s="149" customFormat="1" ht="14.25">
      <c r="A403" s="145" t="s">
        <v>1213</v>
      </c>
      <c r="B403" s="145" t="s">
        <v>1257</v>
      </c>
      <c r="C403" s="150" t="s">
        <v>1068</v>
      </c>
      <c r="D403" s="145" t="s">
        <v>5166</v>
      </c>
      <c r="E403" s="145" t="s">
        <v>5167</v>
      </c>
      <c r="F403" s="145" t="s">
        <v>311</v>
      </c>
      <c r="G403" s="145" t="s">
        <v>5168</v>
      </c>
      <c r="H403" s="149">
        <v>74244</v>
      </c>
      <c r="I403" s="145" t="s">
        <v>314</v>
      </c>
      <c r="J403" s="145" t="s">
        <v>1215</v>
      </c>
      <c r="K403" s="152">
        <v>44881</v>
      </c>
      <c r="L403" s="151">
        <v>105358</v>
      </c>
      <c r="M403" s="151">
        <f t="shared" si="175"/>
        <v>384.24062599999996</v>
      </c>
      <c r="N403" s="151">
        <f t="shared" si="176"/>
        <v>5.2680000000000025</v>
      </c>
      <c r="O403" s="151">
        <v>19.212396000000009</v>
      </c>
      <c r="P403" s="153">
        <f t="shared" si="177"/>
        <v>5.0000949144820547E-2</v>
      </c>
      <c r="Q403" s="154">
        <v>46707</v>
      </c>
    </row>
    <row r="404" spans="1:17" s="149" customFormat="1" ht="14.25">
      <c r="A404" s="145" t="s">
        <v>1213</v>
      </c>
      <c r="B404" s="145" t="s">
        <v>1257</v>
      </c>
      <c r="C404" s="150" t="s">
        <v>1068</v>
      </c>
      <c r="E404" s="145" t="s">
        <v>5157</v>
      </c>
      <c r="F404" s="145" t="s">
        <v>311</v>
      </c>
      <c r="G404" s="145" t="s">
        <v>5158</v>
      </c>
      <c r="H404" s="149">
        <v>74247</v>
      </c>
      <c r="I404" s="145" t="s">
        <v>314</v>
      </c>
      <c r="J404" s="145" t="s">
        <v>1231</v>
      </c>
      <c r="K404" s="152">
        <v>44938</v>
      </c>
      <c r="L404" s="151">
        <v>280626</v>
      </c>
      <c r="M404" s="151">
        <f>L404*4.5743/1000</f>
        <v>1283.6675118000001</v>
      </c>
      <c r="N404" s="151">
        <f>O404/4.5743</f>
        <v>221.41399999999999</v>
      </c>
      <c r="O404" s="151">
        <v>1012.8140602</v>
      </c>
      <c r="P404" s="153">
        <f t="shared" si="177"/>
        <v>0.78900030645770525</v>
      </c>
      <c r="Q404" s="154">
        <v>46022</v>
      </c>
    </row>
    <row r="405" spans="1:17" s="149" customFormat="1" ht="14.25">
      <c r="A405" s="145" t="s">
        <v>1213</v>
      </c>
      <c r="B405" s="145" t="s">
        <v>1257</v>
      </c>
      <c r="C405" s="150" t="s">
        <v>1068</v>
      </c>
      <c r="E405" s="145" t="s">
        <v>5085</v>
      </c>
      <c r="F405" s="145" t="s">
        <v>309</v>
      </c>
      <c r="G405" s="145" t="s">
        <v>5086</v>
      </c>
      <c r="H405" s="149">
        <v>74249</v>
      </c>
      <c r="I405" s="145" t="s">
        <v>314</v>
      </c>
      <c r="J405" s="145" t="s">
        <v>1212</v>
      </c>
      <c r="K405" s="152">
        <v>45006</v>
      </c>
      <c r="L405" s="151">
        <v>1999680</v>
      </c>
      <c r="M405" s="151">
        <f t="shared" ref="M405:M406" si="178">L405/1000</f>
        <v>1999.68</v>
      </c>
      <c r="N405" s="151"/>
      <c r="O405" s="151"/>
      <c r="Q405" s="154"/>
    </row>
    <row r="406" spans="1:17" s="149" customFormat="1" ht="14.25">
      <c r="A406" s="145" t="s">
        <v>1213</v>
      </c>
      <c r="B406" s="145" t="s">
        <v>1257</v>
      </c>
      <c r="C406" s="150" t="s">
        <v>1068</v>
      </c>
      <c r="D406" s="145" t="s">
        <v>4958</v>
      </c>
      <c r="E406" s="145" t="s">
        <v>4959</v>
      </c>
      <c r="F406" s="145" t="s">
        <v>309</v>
      </c>
      <c r="G406" s="145" t="s">
        <v>5129</v>
      </c>
      <c r="H406" s="149">
        <v>74252</v>
      </c>
      <c r="I406" s="145" t="s">
        <v>314</v>
      </c>
      <c r="J406" s="145" t="s">
        <v>1212</v>
      </c>
      <c r="K406" s="152">
        <v>45036</v>
      </c>
      <c r="L406" s="151">
        <v>1479947</v>
      </c>
      <c r="M406" s="151">
        <f t="shared" si="178"/>
        <v>1479.9469999999999</v>
      </c>
      <c r="N406" s="151">
        <f>O406</f>
        <v>1035.963</v>
      </c>
      <c r="O406" s="151">
        <v>1035.963</v>
      </c>
      <c r="P406" s="153">
        <f t="shared" ref="P406:P408" si="179">O406/M406</f>
        <v>0.70000006756998734</v>
      </c>
      <c r="Q406" s="154">
        <v>48689</v>
      </c>
    </row>
    <row r="407" spans="1:17" s="149" customFormat="1" ht="14.25">
      <c r="A407" s="145" t="s">
        <v>1213</v>
      </c>
      <c r="B407" s="145" t="s">
        <v>1257</v>
      </c>
      <c r="C407" s="150" t="s">
        <v>1068</v>
      </c>
      <c r="E407" s="145" t="s">
        <v>4962</v>
      </c>
      <c r="F407" s="145" t="s">
        <v>309</v>
      </c>
      <c r="G407" s="145" t="s">
        <v>4963</v>
      </c>
      <c r="H407" s="149">
        <v>74254</v>
      </c>
      <c r="I407" s="145" t="s">
        <v>314</v>
      </c>
      <c r="J407" s="145" t="s">
        <v>1215</v>
      </c>
      <c r="K407" s="152">
        <v>45124</v>
      </c>
      <c r="L407" s="151">
        <v>135302</v>
      </c>
      <c r="M407" s="151">
        <f>L407*3.647/1000</f>
        <v>493.446394</v>
      </c>
      <c r="N407" s="151">
        <f>O407/3.647</f>
        <v>105.49199999999999</v>
      </c>
      <c r="O407" s="151">
        <v>384.72932399999996</v>
      </c>
      <c r="P407" s="153">
        <f t="shared" si="179"/>
        <v>0.77967805353948938</v>
      </c>
      <c r="Q407" s="154">
        <v>46220</v>
      </c>
    </row>
    <row r="408" spans="1:17" s="149" customFormat="1" ht="14.25">
      <c r="A408" s="145" t="s">
        <v>1213</v>
      </c>
      <c r="B408" s="145" t="s">
        <v>1257</v>
      </c>
      <c r="C408" s="150" t="s">
        <v>1068</v>
      </c>
      <c r="D408" s="145" t="s">
        <v>5007</v>
      </c>
      <c r="E408" s="145" t="s">
        <v>5008</v>
      </c>
      <c r="F408" s="145" t="s">
        <v>309</v>
      </c>
      <c r="G408" s="145" t="s">
        <v>5009</v>
      </c>
      <c r="H408" s="149">
        <v>74255</v>
      </c>
      <c r="I408" s="145" t="s">
        <v>314</v>
      </c>
      <c r="J408" s="145" t="s">
        <v>1231</v>
      </c>
      <c r="K408" s="152">
        <v>45208</v>
      </c>
      <c r="L408" s="151">
        <v>179625</v>
      </c>
      <c r="M408" s="151">
        <f>L408*4.5743/1000</f>
        <v>821.65863749999994</v>
      </c>
      <c r="N408" s="151">
        <f>O408/4.5743</f>
        <v>80.340999999999994</v>
      </c>
      <c r="O408" s="151">
        <v>367.50383629999999</v>
      </c>
      <c r="P408" s="153">
        <f t="shared" si="179"/>
        <v>0.44727070285316634</v>
      </c>
      <c r="Q408" s="154">
        <v>46235</v>
      </c>
    </row>
    <row r="409" spans="1:17" s="149" customFormat="1" ht="14.25">
      <c r="A409" s="145" t="s">
        <v>1213</v>
      </c>
      <c r="B409" s="145" t="s">
        <v>1257</v>
      </c>
      <c r="C409" s="150" t="s">
        <v>1068</v>
      </c>
      <c r="D409" s="145" t="s">
        <v>5149</v>
      </c>
      <c r="E409" s="145" t="s">
        <v>5150</v>
      </c>
      <c r="F409" s="145" t="s">
        <v>310</v>
      </c>
      <c r="G409" s="145" t="s">
        <v>5151</v>
      </c>
      <c r="H409" s="149">
        <v>74256</v>
      </c>
      <c r="I409" s="145" t="s">
        <v>314</v>
      </c>
      <c r="J409" s="145" t="s">
        <v>1216</v>
      </c>
      <c r="K409" s="152">
        <v>45166</v>
      </c>
      <c r="L409" s="151">
        <v>315607</v>
      </c>
      <c r="M409" s="151">
        <f>L409*3.7964/1000</f>
        <v>1198.1704148000001</v>
      </c>
      <c r="N409" s="151"/>
      <c r="O409" s="151"/>
      <c r="Q409" s="154"/>
    </row>
    <row r="410" spans="1:17" s="149" customFormat="1" ht="14.25">
      <c r="A410" s="145" t="s">
        <v>1213</v>
      </c>
      <c r="B410" s="145" t="s">
        <v>1257</v>
      </c>
      <c r="C410" s="150" t="s">
        <v>1068</v>
      </c>
      <c r="D410" s="145" t="s">
        <v>5011</v>
      </c>
      <c r="E410" s="145" t="s">
        <v>5012</v>
      </c>
      <c r="F410" s="145" t="s">
        <v>311</v>
      </c>
      <c r="G410" s="145" t="s">
        <v>5014</v>
      </c>
      <c r="H410" s="149">
        <v>74266</v>
      </c>
      <c r="I410" s="145" t="s">
        <v>314</v>
      </c>
      <c r="J410" s="145" t="s">
        <v>1215</v>
      </c>
      <c r="K410" s="152">
        <v>45400</v>
      </c>
      <c r="L410" s="151">
        <v>116537</v>
      </c>
      <c r="M410" s="151">
        <f>L410*3.647/1000</f>
        <v>425.01043899999996</v>
      </c>
      <c r="N410" s="151">
        <f>O410/3.647</f>
        <v>52.336999999999996</v>
      </c>
      <c r="O410" s="151">
        <v>190.87303899999998</v>
      </c>
      <c r="P410" s="153">
        <f t="shared" ref="P410:P413" si="180">O410/M410</f>
        <v>0.44910200193929822</v>
      </c>
      <c r="Q410" s="154">
        <v>46495</v>
      </c>
    </row>
    <row r="411" spans="1:17" s="149" customFormat="1" ht="14.25">
      <c r="A411" s="145" t="s">
        <v>1213</v>
      </c>
      <c r="B411" s="145" t="s">
        <v>1257</v>
      </c>
      <c r="C411" s="150" t="s">
        <v>1068</v>
      </c>
      <c r="D411" s="145" t="s">
        <v>5162</v>
      </c>
      <c r="E411" s="145" t="s">
        <v>5163</v>
      </c>
      <c r="F411" s="145" t="s">
        <v>311</v>
      </c>
      <c r="G411" s="145" t="s">
        <v>5164</v>
      </c>
      <c r="H411" s="149">
        <v>74270</v>
      </c>
      <c r="I411" s="145" t="s">
        <v>314</v>
      </c>
      <c r="J411" s="145" t="s">
        <v>1216</v>
      </c>
      <c r="K411" s="152">
        <v>45484</v>
      </c>
      <c r="L411" s="151">
        <v>117601</v>
      </c>
      <c r="M411" s="151">
        <f>L411*3.7964/1000</f>
        <v>446.46043639999999</v>
      </c>
      <c r="N411" s="151">
        <f>O411/3.7964</f>
        <v>65.585999999999999</v>
      </c>
      <c r="O411" s="151">
        <v>248.99069040000001</v>
      </c>
      <c r="P411" s="153">
        <f t="shared" si="180"/>
        <v>0.55769933929133253</v>
      </c>
      <c r="Q411" s="154">
        <v>47118</v>
      </c>
    </row>
    <row r="412" spans="1:17" s="149" customFormat="1" ht="14.25">
      <c r="A412" s="145" t="s">
        <v>1213</v>
      </c>
      <c r="B412" s="145" t="s">
        <v>1257</v>
      </c>
      <c r="C412" s="150" t="s">
        <v>1068</v>
      </c>
      <c r="D412" s="145" t="s">
        <v>5015</v>
      </c>
      <c r="E412" s="145" t="s">
        <v>5016</v>
      </c>
      <c r="F412" s="145" t="s">
        <v>311</v>
      </c>
      <c r="G412" s="145" t="s">
        <v>5015</v>
      </c>
      <c r="H412" s="149">
        <v>74271</v>
      </c>
      <c r="I412" s="145" t="s">
        <v>314</v>
      </c>
      <c r="J412" s="145" t="s">
        <v>1231</v>
      </c>
      <c r="K412" s="152">
        <v>45495</v>
      </c>
      <c r="L412" s="151">
        <v>214000</v>
      </c>
      <c r="M412" s="151">
        <f>L412*4.5743/1000</f>
        <v>978.90019999999993</v>
      </c>
      <c r="N412" s="151">
        <f>O412/4.5743</f>
        <v>143.99999999999997</v>
      </c>
      <c r="O412" s="151">
        <v>658.69919999999991</v>
      </c>
      <c r="P412" s="153">
        <f t="shared" si="180"/>
        <v>0.67289719626168221</v>
      </c>
      <c r="Q412" s="154">
        <v>46295</v>
      </c>
    </row>
    <row r="413" spans="1:17" s="149" customFormat="1" ht="14.25">
      <c r="A413" s="145" t="s">
        <v>1213</v>
      </c>
      <c r="B413" s="145" t="s">
        <v>1257</v>
      </c>
      <c r="C413" s="150" t="s">
        <v>1068</v>
      </c>
      <c r="D413" s="145" t="s">
        <v>5011</v>
      </c>
      <c r="E413" s="145" t="s">
        <v>5012</v>
      </c>
      <c r="F413" s="145" t="s">
        <v>311</v>
      </c>
      <c r="G413" s="145" t="s">
        <v>5013</v>
      </c>
      <c r="H413" s="149">
        <v>74272</v>
      </c>
      <c r="I413" s="145" t="s">
        <v>314</v>
      </c>
      <c r="J413" s="145" t="s">
        <v>1215</v>
      </c>
      <c r="K413" s="152">
        <v>45505</v>
      </c>
      <c r="L413" s="151">
        <v>131332</v>
      </c>
      <c r="M413" s="151">
        <f>L413*3.647/1000</f>
        <v>478.96780399999994</v>
      </c>
      <c r="N413" s="151">
        <f>O413/3.647</f>
        <v>56.284999999999997</v>
      </c>
      <c r="O413" s="151">
        <v>205.27139499999998</v>
      </c>
      <c r="P413" s="153">
        <f t="shared" si="180"/>
        <v>0.42857034081564283</v>
      </c>
      <c r="Q413" s="154">
        <v>46295</v>
      </c>
    </row>
    <row r="414" spans="1:17" s="149" customFormat="1" ht="14.25">
      <c r="A414" s="145" t="s">
        <v>1213</v>
      </c>
      <c r="B414" s="145" t="s">
        <v>1219</v>
      </c>
      <c r="L414" s="151"/>
      <c r="M414" s="151"/>
      <c r="N414" s="151"/>
      <c r="O414" s="151"/>
    </row>
    <row r="415" spans="1:17" s="149" customFormat="1" ht="14.25">
      <c r="A415" s="145" t="s">
        <v>1213</v>
      </c>
      <c r="B415" s="145" t="s">
        <v>1220</v>
      </c>
      <c r="L415" s="151"/>
      <c r="M415" s="151"/>
      <c r="N415" s="151"/>
      <c r="O415" s="151"/>
    </row>
    <row r="416" spans="1:17" s="149" customFormat="1" ht="14.25">
      <c r="A416" s="145" t="s">
        <v>1213</v>
      </c>
      <c r="B416" s="145" t="s">
        <v>1221</v>
      </c>
      <c r="L416" s="151"/>
      <c r="M416" s="151"/>
      <c r="N416" s="151"/>
      <c r="O416" s="151"/>
    </row>
    <row r="417" spans="1:15" s="149" customFormat="1" ht="14.25">
      <c r="A417" s="145" t="s">
        <v>1213</v>
      </c>
      <c r="B417" s="145" t="s">
        <v>1222</v>
      </c>
      <c r="L417" s="151"/>
      <c r="M417" s="151"/>
      <c r="N417" s="151"/>
      <c r="O417" s="151"/>
    </row>
    <row r="418" spans="1:15" s="149" customFormat="1" ht="14.25">
      <c r="A418" s="145" t="s">
        <v>1213</v>
      </c>
      <c r="B418" s="145" t="s">
        <v>1223</v>
      </c>
      <c r="L418" s="151"/>
      <c r="M418" s="151"/>
      <c r="N418" s="151"/>
      <c r="O418" s="151"/>
    </row>
    <row r="419" spans="1:15" s="149" customFormat="1" ht="14.25">
      <c r="A419" s="145" t="s">
        <v>1213</v>
      </c>
      <c r="B419" s="145" t="s">
        <v>1227</v>
      </c>
      <c r="L419" s="151"/>
      <c r="M419" s="151"/>
      <c r="N419" s="151"/>
      <c r="O419" s="151"/>
    </row>
    <row r="420" spans="1:15" s="149" customFormat="1" ht="14.25">
      <c r="A420" s="145" t="s">
        <v>1213</v>
      </c>
      <c r="B420" s="145" t="s">
        <v>1228</v>
      </c>
      <c r="L420" s="151"/>
      <c r="M420" s="151"/>
      <c r="N420" s="151"/>
      <c r="O420" s="151"/>
    </row>
    <row r="421" spans="1:15" s="149" customFormat="1" ht="14.25">
      <c r="A421" s="145" t="s">
        <v>1213</v>
      </c>
      <c r="B421" s="145" t="s">
        <v>1229</v>
      </c>
      <c r="L421" s="151"/>
      <c r="M421" s="151"/>
      <c r="N421" s="151"/>
      <c r="O421" s="151"/>
    </row>
    <row r="422" spans="1:15" s="149" customFormat="1" ht="14.25">
      <c r="A422" s="145" t="s">
        <v>1213</v>
      </c>
      <c r="B422" s="145" t="s">
        <v>1232</v>
      </c>
      <c r="L422" s="151"/>
      <c r="M422" s="151"/>
      <c r="N422" s="151"/>
      <c r="O422" s="151"/>
    </row>
    <row r="423" spans="1:15" s="149" customFormat="1" ht="14.25">
      <c r="A423" s="145" t="s">
        <v>1213</v>
      </c>
      <c r="B423" s="145" t="s">
        <v>1236</v>
      </c>
      <c r="L423" s="151"/>
      <c r="M423" s="151"/>
      <c r="N423" s="151"/>
      <c r="O423" s="151"/>
    </row>
    <row r="424" spans="1:15" s="149" customFormat="1" ht="14.25">
      <c r="A424" s="145" t="s">
        <v>1213</v>
      </c>
      <c r="B424" s="145" t="s">
        <v>1244</v>
      </c>
      <c r="L424" s="151"/>
      <c r="M424" s="151"/>
      <c r="N424" s="151"/>
      <c r="O424" s="151"/>
    </row>
    <row r="425" spans="1:15" s="149" customFormat="1" ht="14.25">
      <c r="A425" s="145" t="s">
        <v>1213</v>
      </c>
      <c r="B425" s="145" t="s">
        <v>1248</v>
      </c>
      <c r="L425" s="151"/>
      <c r="M425" s="151"/>
      <c r="N425" s="151"/>
      <c r="O425" s="151"/>
    </row>
    <row r="426" spans="1:15" s="149" customFormat="1" ht="14.25">
      <c r="A426" s="145" t="s">
        <v>1213</v>
      </c>
      <c r="B426" s="145" t="s">
        <v>1254</v>
      </c>
      <c r="L426" s="151"/>
      <c r="M426" s="151"/>
      <c r="N426" s="151"/>
      <c r="O426" s="151"/>
    </row>
    <row r="427" spans="1:15" s="149" customFormat="1" ht="14.25">
      <c r="A427" s="145" t="s">
        <v>1213</v>
      </c>
      <c r="B427" s="145" t="s">
        <v>1255</v>
      </c>
      <c r="L427" s="151"/>
      <c r="M427" s="151"/>
      <c r="N427" s="151"/>
      <c r="O427" s="151"/>
    </row>
    <row r="428" spans="1:15" s="149" customFormat="1" ht="14.25">
      <c r="A428" s="145" t="s">
        <v>1213</v>
      </c>
      <c r="B428" s="145" t="s">
        <v>1256</v>
      </c>
      <c r="L428" s="151"/>
      <c r="M428" s="151"/>
      <c r="N428" s="151"/>
      <c r="O428" s="151"/>
    </row>
    <row r="429" spans="1:15" s="149" customFormat="1" ht="14.1" customHeight="1"/>
  </sheetData>
  <sheetProtection formatColumns="0"/>
  <autoFilter ref="A1:R428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C2:C413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zoomScale="85" zoomScaleNormal="85" workbookViewId="0">
      <pane ySplit="1" topLeftCell="A82" activePane="bottomLeft" state="frozen"/>
      <selection pane="bottomLeft" activeCell="B104" sqref="B104"/>
    </sheetView>
  </sheetViews>
  <sheetFormatPr defaultColWidth="9" defaultRowHeight="14.25"/>
  <cols>
    <col min="1" max="1" width="29.375" style="10" customWidth="1"/>
    <col min="2" max="2" width="30.375" customWidth="1"/>
    <col min="3" max="3" width="69.625" style="13" customWidth="1"/>
    <col min="4" max="4" width="72.75" style="10" bestFit="1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3" customFormat="1" ht="45">
      <c r="A1" s="42" t="s">
        <v>198</v>
      </c>
      <c r="B1" s="42" t="s">
        <v>199</v>
      </c>
      <c r="C1" s="42" t="s">
        <v>200</v>
      </c>
      <c r="D1" s="42" t="s">
        <v>201</v>
      </c>
      <c r="E1" s="107" t="s">
        <v>202</v>
      </c>
      <c r="F1"/>
      <c r="G1"/>
      <c r="H1"/>
    </row>
    <row r="2" spans="1:8">
      <c r="A2" s="69"/>
      <c r="B2" s="69" t="s">
        <v>203</v>
      </c>
      <c r="C2" s="18" t="s">
        <v>204</v>
      </c>
      <c r="D2" s="18"/>
    </row>
    <row r="3" spans="1:8">
      <c r="A3" s="70"/>
      <c r="B3" s="70"/>
      <c r="C3" s="18" t="s">
        <v>205</v>
      </c>
      <c r="D3" s="18"/>
    </row>
    <row r="4" spans="1:8" ht="42.75">
      <c r="A4" s="112"/>
      <c r="B4" s="79" t="s">
        <v>206</v>
      </c>
      <c r="C4" s="19" t="s">
        <v>204</v>
      </c>
      <c r="D4" s="19"/>
    </row>
    <row r="5" spans="1:8">
      <c r="A5" s="113"/>
      <c r="B5" s="80"/>
      <c r="C5" s="19" t="s">
        <v>207</v>
      </c>
      <c r="D5" s="19"/>
    </row>
    <row r="6" spans="1:8">
      <c r="A6" s="113"/>
      <c r="B6" s="80"/>
      <c r="C6" s="19" t="s">
        <v>208</v>
      </c>
      <c r="D6" s="19"/>
    </row>
    <row r="7" spans="1:8">
      <c r="A7" s="113"/>
      <c r="B7" s="80"/>
      <c r="C7" s="19" t="s">
        <v>209</v>
      </c>
      <c r="D7" s="19"/>
    </row>
    <row r="8" spans="1:8">
      <c r="A8" s="113"/>
      <c r="B8" s="80"/>
      <c r="C8" s="19" t="s">
        <v>210</v>
      </c>
      <c r="D8" s="19"/>
    </row>
    <row r="9" spans="1:8">
      <c r="A9" s="113"/>
      <c r="B9" s="80"/>
      <c r="C9" s="19" t="s">
        <v>211</v>
      </c>
      <c r="D9" s="19"/>
    </row>
    <row r="10" spans="1:8">
      <c r="A10" s="113"/>
      <c r="B10" s="80"/>
      <c r="C10" s="19" t="s">
        <v>212</v>
      </c>
      <c r="D10" s="19"/>
    </row>
    <row r="11" spans="1:8">
      <c r="A11" s="113"/>
      <c r="B11" s="80"/>
      <c r="C11" s="19" t="s">
        <v>213</v>
      </c>
      <c r="D11" s="19"/>
      <c r="E11" t="s">
        <v>214</v>
      </c>
    </row>
    <row r="12" spans="1:8">
      <c r="A12" s="113"/>
      <c r="B12" s="80"/>
      <c r="C12" s="19" t="s">
        <v>215</v>
      </c>
      <c r="D12" s="19"/>
      <c r="E12" t="s">
        <v>214</v>
      </c>
    </row>
    <row r="13" spans="1:8">
      <c r="A13" s="113"/>
      <c r="B13" s="80"/>
      <c r="C13" s="19" t="s">
        <v>216</v>
      </c>
      <c r="D13" s="19"/>
    </row>
    <row r="14" spans="1:8">
      <c r="A14" s="113"/>
      <c r="B14" s="80"/>
      <c r="C14" s="19" t="s">
        <v>217</v>
      </c>
      <c r="D14" s="19"/>
    </row>
    <row r="15" spans="1:8">
      <c r="A15" s="113"/>
      <c r="B15" s="80"/>
      <c r="C15" s="19" t="s">
        <v>218</v>
      </c>
      <c r="D15" s="19"/>
    </row>
    <row r="16" spans="1:8">
      <c r="A16" s="113"/>
      <c r="B16" s="80"/>
      <c r="C16" s="19" t="s">
        <v>219</v>
      </c>
      <c r="D16" s="19"/>
    </row>
    <row r="17" spans="1:4">
      <c r="A17" s="113"/>
      <c r="B17" s="80"/>
      <c r="C17" s="19" t="s">
        <v>220</v>
      </c>
      <c r="D17" s="19"/>
    </row>
    <row r="18" spans="1:4">
      <c r="A18" s="113"/>
      <c r="B18" s="80"/>
      <c r="C18" s="19" t="s">
        <v>221</v>
      </c>
      <c r="D18" s="19"/>
    </row>
    <row r="19" spans="1:4">
      <c r="A19" s="113"/>
      <c r="B19" s="80"/>
      <c r="C19" s="19" t="s">
        <v>222</v>
      </c>
      <c r="D19" s="19"/>
    </row>
    <row r="20" spans="1:4">
      <c r="A20" s="113"/>
      <c r="B20" s="80"/>
      <c r="C20" s="19" t="s">
        <v>223</v>
      </c>
      <c r="D20" s="19"/>
    </row>
    <row r="21" spans="1:4">
      <c r="A21" s="113"/>
      <c r="B21" s="80"/>
      <c r="C21" s="19" t="s">
        <v>224</v>
      </c>
      <c r="D21" s="19"/>
    </row>
    <row r="22" spans="1:4">
      <c r="A22" s="113"/>
      <c r="B22" s="80"/>
      <c r="C22" s="19" t="s">
        <v>225</v>
      </c>
      <c r="D22" s="19"/>
    </row>
    <row r="23" spans="1:4">
      <c r="A23" s="113"/>
      <c r="B23" s="80"/>
      <c r="C23" s="19" t="s">
        <v>226</v>
      </c>
      <c r="D23" s="19"/>
    </row>
    <row r="24" spans="1:4">
      <c r="A24" s="113"/>
      <c r="B24" s="80"/>
      <c r="C24" s="19" t="s">
        <v>227</v>
      </c>
      <c r="D24" s="19"/>
    </row>
    <row r="25" spans="1:4">
      <c r="A25" s="113"/>
      <c r="B25" s="80"/>
      <c r="C25" s="19" t="s">
        <v>228</v>
      </c>
      <c r="D25" s="19"/>
    </row>
    <row r="26" spans="1:4">
      <c r="A26" s="113"/>
      <c r="B26" s="80"/>
      <c r="C26" s="19" t="s">
        <v>229</v>
      </c>
      <c r="D26" s="19"/>
    </row>
    <row r="27" spans="1:4">
      <c r="A27" s="113"/>
      <c r="B27" s="80"/>
      <c r="C27" s="19" t="s">
        <v>230</v>
      </c>
      <c r="D27" s="19"/>
    </row>
    <row r="28" spans="1:4">
      <c r="A28" s="113"/>
      <c r="B28" s="80"/>
      <c r="C28" s="19" t="s">
        <v>231</v>
      </c>
      <c r="D28" s="19"/>
    </row>
    <row r="29" spans="1:4">
      <c r="A29" s="113"/>
      <c r="B29" s="80"/>
      <c r="C29" s="19" t="s">
        <v>232</v>
      </c>
      <c r="D29" s="19"/>
    </row>
    <row r="30" spans="1:4">
      <c r="A30" s="113"/>
      <c r="B30" s="80"/>
      <c r="C30" s="19" t="s">
        <v>233</v>
      </c>
      <c r="D30" s="19"/>
    </row>
    <row r="31" spans="1:4">
      <c r="A31" s="113"/>
      <c r="B31" s="80"/>
      <c r="C31" s="19" t="s">
        <v>234</v>
      </c>
      <c r="D31" s="19"/>
    </row>
    <row r="32" spans="1:4">
      <c r="A32" s="113"/>
      <c r="B32" s="80"/>
      <c r="C32" s="19" t="s">
        <v>235</v>
      </c>
      <c r="D32" s="19"/>
    </row>
    <row r="33" spans="1:5">
      <c r="A33" s="113"/>
      <c r="B33" s="80"/>
      <c r="C33" s="19" t="s">
        <v>236</v>
      </c>
      <c r="D33" s="19"/>
    </row>
    <row r="34" spans="1:5">
      <c r="A34" s="113"/>
      <c r="B34" s="80"/>
      <c r="C34" s="19" t="s">
        <v>237</v>
      </c>
      <c r="D34" s="19"/>
    </row>
    <row r="35" spans="1:5">
      <c r="A35" s="113"/>
      <c r="B35" s="80"/>
      <c r="C35" s="19" t="s">
        <v>238</v>
      </c>
      <c r="D35" s="19"/>
    </row>
    <row r="36" spans="1:5">
      <c r="A36" s="113"/>
      <c r="B36" s="80"/>
      <c r="C36" s="19" t="s">
        <v>239</v>
      </c>
      <c r="D36" s="19"/>
      <c r="E36" t="s">
        <v>214</v>
      </c>
    </row>
    <row r="37" spans="1:5">
      <c r="A37" s="113"/>
      <c r="B37" s="80"/>
      <c r="C37" s="108" t="s">
        <v>240</v>
      </c>
      <c r="D37" s="19"/>
      <c r="E37" t="s">
        <v>214</v>
      </c>
    </row>
    <row r="38" spans="1:5">
      <c r="A38" s="113"/>
      <c r="B38" s="80"/>
      <c r="C38" s="19" t="s">
        <v>241</v>
      </c>
      <c r="D38" s="19"/>
    </row>
    <row r="39" spans="1:5">
      <c r="A39" s="113"/>
      <c r="B39" s="80"/>
      <c r="C39" s="19" t="s">
        <v>242</v>
      </c>
      <c r="D39" s="19"/>
    </row>
    <row r="40" spans="1:5">
      <c r="A40" s="113"/>
      <c r="B40" s="80"/>
      <c r="C40" s="19" t="s">
        <v>243</v>
      </c>
      <c r="D40" s="19"/>
      <c r="E40" t="s">
        <v>214</v>
      </c>
    </row>
    <row r="41" spans="1:5">
      <c r="A41" s="113"/>
      <c r="B41" s="80"/>
      <c r="C41" s="19" t="s">
        <v>244</v>
      </c>
      <c r="D41" s="19"/>
    </row>
    <row r="42" spans="1:5">
      <c r="A42" s="113"/>
      <c r="B42" s="80"/>
      <c r="C42" s="19" t="s">
        <v>245</v>
      </c>
      <c r="D42" s="19"/>
    </row>
    <row r="43" spans="1:5">
      <c r="A43" s="113"/>
      <c r="B43" s="80"/>
      <c r="C43" s="19" t="s">
        <v>246</v>
      </c>
      <c r="D43" s="19"/>
    </row>
    <row r="44" spans="1:5">
      <c r="A44" s="113"/>
      <c r="B44" s="80"/>
      <c r="C44" s="19" t="s">
        <v>247</v>
      </c>
      <c r="D44" s="19"/>
    </row>
    <row r="45" spans="1:5">
      <c r="A45" s="113"/>
      <c r="B45" s="80"/>
      <c r="C45" s="19" t="s">
        <v>248</v>
      </c>
      <c r="D45" s="19"/>
    </row>
    <row r="46" spans="1:5">
      <c r="A46" s="113"/>
      <c r="B46" s="80"/>
      <c r="C46" s="19" t="s">
        <v>249</v>
      </c>
      <c r="D46" s="19"/>
      <c r="E46" t="s">
        <v>214</v>
      </c>
    </row>
    <row r="47" spans="1:5">
      <c r="A47" s="113"/>
      <c r="B47" s="80"/>
      <c r="C47" s="19" t="s">
        <v>250</v>
      </c>
      <c r="D47" s="19"/>
    </row>
    <row r="48" spans="1:5">
      <c r="A48" s="113"/>
      <c r="B48" s="80"/>
      <c r="C48" s="19" t="s">
        <v>251</v>
      </c>
      <c r="D48" s="19"/>
    </row>
    <row r="49" spans="1:5">
      <c r="A49" s="113"/>
      <c r="B49" s="80"/>
      <c r="C49" s="19" t="s">
        <v>252</v>
      </c>
      <c r="D49" s="19"/>
    </row>
    <row r="50" spans="1:5">
      <c r="A50" s="113"/>
      <c r="B50" s="80"/>
      <c r="C50" s="19" t="s">
        <v>253</v>
      </c>
      <c r="D50" s="19"/>
    </row>
    <row r="51" spans="1:5">
      <c r="A51" s="113"/>
      <c r="B51" s="80"/>
      <c r="C51" s="19" t="s">
        <v>254</v>
      </c>
      <c r="D51" s="19"/>
    </row>
    <row r="52" spans="1:5">
      <c r="A52" s="113"/>
      <c r="B52" s="80"/>
      <c r="C52" s="19" t="s">
        <v>255</v>
      </c>
      <c r="D52" s="19"/>
    </row>
    <row r="53" spans="1:5">
      <c r="A53" s="113"/>
      <c r="B53" s="80"/>
      <c r="C53" s="19" t="s">
        <v>256</v>
      </c>
      <c r="D53" s="19"/>
    </row>
    <row r="54" spans="1:5">
      <c r="A54" s="113"/>
      <c r="B54" s="80"/>
      <c r="C54" s="19" t="s">
        <v>257</v>
      </c>
      <c r="D54" s="19"/>
    </row>
    <row r="55" spans="1:5">
      <c r="A55" s="113"/>
      <c r="B55" s="80"/>
      <c r="C55" s="19" t="s">
        <v>258</v>
      </c>
      <c r="D55" s="19"/>
    </row>
    <row r="56" spans="1:5">
      <c r="A56" s="113"/>
      <c r="B56" s="80"/>
      <c r="C56" s="19" t="s">
        <v>259</v>
      </c>
      <c r="D56" s="19"/>
    </row>
    <row r="57" spans="1:5">
      <c r="A57" s="113"/>
      <c r="B57" s="80"/>
      <c r="C57" s="19" t="s">
        <v>260</v>
      </c>
      <c r="D57" s="19"/>
    </row>
    <row r="58" spans="1:5">
      <c r="A58" s="113"/>
      <c r="B58" s="80"/>
      <c r="C58" s="19" t="s">
        <v>261</v>
      </c>
      <c r="D58" s="19"/>
    </row>
    <row r="59" spans="1:5">
      <c r="A59" s="113"/>
      <c r="B59" s="80"/>
      <c r="C59" s="19" t="s">
        <v>262</v>
      </c>
      <c r="D59" s="19"/>
    </row>
    <row r="60" spans="1:5">
      <c r="A60" s="113"/>
      <c r="B60" s="80"/>
      <c r="C60" s="19" t="s">
        <v>263</v>
      </c>
      <c r="D60" s="19"/>
    </row>
    <row r="61" spans="1:5">
      <c r="A61" s="113"/>
      <c r="B61" s="80"/>
      <c r="C61" s="19" t="s">
        <v>264</v>
      </c>
      <c r="D61" s="19"/>
    </row>
    <row r="62" spans="1:5">
      <c r="A62" s="113"/>
      <c r="B62" s="80"/>
      <c r="C62" s="19" t="s">
        <v>265</v>
      </c>
      <c r="D62" s="19"/>
    </row>
    <row r="63" spans="1:5">
      <c r="A63" s="113"/>
      <c r="B63" s="80"/>
      <c r="C63" s="19" t="s">
        <v>266</v>
      </c>
      <c r="D63" s="19"/>
      <c r="E63" t="s">
        <v>214</v>
      </c>
    </row>
    <row r="64" spans="1:5">
      <c r="A64" s="113"/>
      <c r="B64" s="80"/>
      <c r="C64" s="19" t="s">
        <v>267</v>
      </c>
      <c r="D64" s="19"/>
    </row>
    <row r="65" spans="1:4">
      <c r="A65" s="113"/>
      <c r="B65" s="80"/>
      <c r="C65" s="19" t="s">
        <v>268</v>
      </c>
      <c r="D65" s="19"/>
    </row>
    <row r="66" spans="1:4">
      <c r="A66" s="113"/>
      <c r="B66" s="80"/>
      <c r="C66" s="19" t="s">
        <v>269</v>
      </c>
      <c r="D66" s="19"/>
    </row>
    <row r="67" spans="1:4">
      <c r="A67" s="113"/>
      <c r="B67" s="80"/>
      <c r="C67" s="19" t="s">
        <v>270</v>
      </c>
      <c r="D67" s="19"/>
    </row>
    <row r="68" spans="1:4">
      <c r="A68" s="113"/>
      <c r="B68" s="80"/>
      <c r="C68" s="19" t="s">
        <v>271</v>
      </c>
      <c r="D68" s="19"/>
    </row>
    <row r="69" spans="1:4">
      <c r="A69" s="113"/>
      <c r="B69" s="80"/>
      <c r="C69" s="19" t="s">
        <v>272</v>
      </c>
      <c r="D69" s="19"/>
    </row>
    <row r="70" spans="1:4">
      <c r="A70" s="113"/>
      <c r="B70" s="80"/>
      <c r="C70" s="19" t="s">
        <v>273</v>
      </c>
      <c r="D70" s="19"/>
    </row>
    <row r="71" spans="1:4">
      <c r="A71" s="113"/>
      <c r="B71" s="80"/>
      <c r="C71" s="19" t="s">
        <v>274</v>
      </c>
      <c r="D71" s="19"/>
    </row>
    <row r="72" spans="1:4">
      <c r="A72" s="113"/>
      <c r="B72" s="80"/>
      <c r="C72" s="19" t="s">
        <v>275</v>
      </c>
      <c r="D72" s="19"/>
    </row>
    <row r="73" spans="1:4">
      <c r="A73" s="113"/>
      <c r="B73" s="80"/>
      <c r="C73" s="19" t="s">
        <v>276</v>
      </c>
      <c r="D73" s="19"/>
    </row>
    <row r="74" spans="1:4">
      <c r="A74" s="113"/>
      <c r="B74" s="80"/>
      <c r="C74" s="19" t="s">
        <v>277</v>
      </c>
      <c r="D74" s="19"/>
    </row>
    <row r="75" spans="1:4">
      <c r="A75" s="113"/>
      <c r="B75" s="80"/>
      <c r="C75" s="19" t="s">
        <v>278</v>
      </c>
      <c r="D75" s="19"/>
    </row>
    <row r="76" spans="1:4">
      <c r="A76" s="113"/>
      <c r="B76" s="80"/>
      <c r="C76" s="19" t="s">
        <v>279</v>
      </c>
      <c r="D76" s="19"/>
    </row>
    <row r="77" spans="1:4">
      <c r="A77" s="113"/>
      <c r="B77" s="80"/>
      <c r="C77" s="19" t="s">
        <v>280</v>
      </c>
      <c r="D77" s="19"/>
    </row>
    <row r="78" spans="1:4">
      <c r="A78" s="113"/>
      <c r="B78" s="80"/>
      <c r="C78" s="19" t="s">
        <v>281</v>
      </c>
      <c r="D78" s="19"/>
    </row>
    <row r="79" spans="1:4">
      <c r="A79" s="113"/>
      <c r="B79" s="80"/>
      <c r="C79" s="19" t="s">
        <v>282</v>
      </c>
      <c r="D79" s="19"/>
    </row>
    <row r="80" spans="1:4">
      <c r="A80" s="113"/>
      <c r="B80" s="80"/>
      <c r="C80" s="19" t="s">
        <v>283</v>
      </c>
      <c r="D80" s="19"/>
    </row>
    <row r="81" spans="1:5">
      <c r="A81" s="113"/>
      <c r="B81" s="80"/>
      <c r="C81" s="19" t="s">
        <v>284</v>
      </c>
      <c r="D81" s="19"/>
    </row>
    <row r="82" spans="1:5">
      <c r="A82" s="113"/>
      <c r="B82" s="80"/>
      <c r="C82" s="19" t="s">
        <v>285</v>
      </c>
      <c r="D82" s="19"/>
    </row>
    <row r="83" spans="1:5">
      <c r="A83" s="113"/>
      <c r="B83" s="80"/>
      <c r="C83" s="19" t="s">
        <v>286</v>
      </c>
      <c r="D83" s="19"/>
    </row>
    <row r="84" spans="1:5">
      <c r="A84" s="113"/>
      <c r="B84" s="80"/>
      <c r="C84" s="19" t="s">
        <v>287</v>
      </c>
      <c r="D84" s="19"/>
    </row>
    <row r="85" spans="1:5">
      <c r="A85" s="113"/>
      <c r="B85" s="80"/>
      <c r="C85" s="19" t="s">
        <v>288</v>
      </c>
      <c r="D85" s="19"/>
    </row>
    <row r="86" spans="1:5">
      <c r="A86" s="113"/>
      <c r="B86" s="80"/>
      <c r="C86" s="19" t="s">
        <v>289</v>
      </c>
      <c r="D86" s="19"/>
    </row>
    <row r="87" spans="1:5">
      <c r="A87" s="113"/>
      <c r="B87" s="80"/>
      <c r="C87" s="19" t="s">
        <v>290</v>
      </c>
      <c r="D87" s="19"/>
    </row>
    <row r="88" spans="1:5">
      <c r="A88" s="113"/>
      <c r="B88" s="80"/>
      <c r="C88" s="19" t="s">
        <v>291</v>
      </c>
      <c r="D88" s="19"/>
    </row>
    <row r="89" spans="1:5">
      <c r="A89" s="113"/>
      <c r="B89" s="80"/>
      <c r="C89" s="19" t="s">
        <v>292</v>
      </c>
      <c r="D89" s="19"/>
    </row>
    <row r="90" spans="1:5">
      <c r="A90" s="113"/>
      <c r="B90" s="80"/>
      <c r="C90" s="19" t="s">
        <v>293</v>
      </c>
      <c r="D90" s="19"/>
    </row>
    <row r="91" spans="1:5">
      <c r="A91" s="113"/>
      <c r="B91" s="80"/>
      <c r="C91" s="19" t="s">
        <v>294</v>
      </c>
      <c r="D91" s="19"/>
    </row>
    <row r="92" spans="1:5">
      <c r="A92" s="113"/>
      <c r="B92" s="80"/>
      <c r="C92" s="19" t="s">
        <v>295</v>
      </c>
      <c r="D92" s="19"/>
    </row>
    <row r="93" spans="1:5">
      <c r="A93" s="113"/>
      <c r="B93" s="80"/>
      <c r="C93" s="19" t="s">
        <v>296</v>
      </c>
      <c r="D93" s="19"/>
    </row>
    <row r="94" spans="1:5">
      <c r="A94" s="113"/>
      <c r="B94" s="80"/>
      <c r="C94" s="19" t="s">
        <v>297</v>
      </c>
      <c r="D94" s="19" t="s">
        <v>298</v>
      </c>
      <c r="E94" t="s">
        <v>214</v>
      </c>
    </row>
    <row r="95" spans="1:5">
      <c r="A95" s="113"/>
      <c r="B95" s="80"/>
      <c r="C95" s="19" t="s">
        <v>299</v>
      </c>
      <c r="D95" s="19" t="s">
        <v>300</v>
      </c>
      <c r="E95" t="s">
        <v>214</v>
      </c>
    </row>
    <row r="96" spans="1:5">
      <c r="A96" s="113"/>
      <c r="B96" s="80"/>
      <c r="C96" s="19" t="s">
        <v>301</v>
      </c>
      <c r="D96" s="19" t="s">
        <v>300</v>
      </c>
      <c r="E96" t="s">
        <v>214</v>
      </c>
    </row>
    <row r="97" spans="1:5">
      <c r="A97" s="113"/>
      <c r="B97" s="80"/>
      <c r="C97" s="19" t="s">
        <v>302</v>
      </c>
      <c r="D97" s="19" t="s">
        <v>300</v>
      </c>
      <c r="E97" t="s">
        <v>214</v>
      </c>
    </row>
    <row r="98" spans="1:5">
      <c r="A98" s="113"/>
      <c r="B98" s="80"/>
      <c r="C98" s="19" t="s">
        <v>303</v>
      </c>
      <c r="D98" s="19" t="s">
        <v>300</v>
      </c>
      <c r="E98" t="s">
        <v>214</v>
      </c>
    </row>
    <row r="99" spans="1:5">
      <c r="A99" s="113"/>
      <c r="B99" s="80"/>
      <c r="C99" s="19" t="s">
        <v>304</v>
      </c>
      <c r="D99" s="19" t="s">
        <v>300</v>
      </c>
      <c r="E99" t="s">
        <v>214</v>
      </c>
    </row>
    <row r="100" spans="1:5">
      <c r="A100" s="113"/>
      <c r="B100" s="80"/>
      <c r="C100" s="19" t="s">
        <v>305</v>
      </c>
      <c r="D100" s="19" t="s">
        <v>300</v>
      </c>
      <c r="E100" t="s">
        <v>214</v>
      </c>
    </row>
    <row r="101" spans="1:5">
      <c r="A101" s="113"/>
      <c r="B101" s="80"/>
      <c r="C101" s="19" t="s">
        <v>306</v>
      </c>
      <c r="D101" s="19" t="s">
        <v>300</v>
      </c>
      <c r="E101" t="s">
        <v>214</v>
      </c>
    </row>
    <row r="102" spans="1:5">
      <c r="A102" s="113"/>
      <c r="B102" s="80"/>
      <c r="C102" s="19" t="s">
        <v>307</v>
      </c>
      <c r="D102" s="19" t="s">
        <v>300</v>
      </c>
      <c r="E102" t="s">
        <v>214</v>
      </c>
    </row>
    <row r="103" spans="1:5">
      <c r="A103" s="113"/>
      <c r="B103" s="80"/>
      <c r="C103" s="19" t="s">
        <v>308</v>
      </c>
      <c r="D103" s="19" t="s">
        <v>300</v>
      </c>
      <c r="E103" t="s">
        <v>214</v>
      </c>
    </row>
    <row r="104" spans="1:5">
      <c r="A104" s="61"/>
      <c r="B104" s="61" t="s">
        <v>81</v>
      </c>
      <c r="C104" s="18" t="s">
        <v>309</v>
      </c>
      <c r="D104" s="18"/>
    </row>
    <row r="105" spans="1:5">
      <c r="A105" s="62"/>
      <c r="B105" s="62"/>
      <c r="C105" s="18" t="s">
        <v>80</v>
      </c>
      <c r="D105" s="18"/>
    </row>
    <row r="106" spans="1:5">
      <c r="A106" s="62"/>
      <c r="B106" s="62"/>
      <c r="C106" s="18" t="s">
        <v>310</v>
      </c>
      <c r="D106" s="18"/>
    </row>
    <row r="107" spans="1:5">
      <c r="A107" s="62"/>
      <c r="B107" s="62"/>
      <c r="C107" s="18" t="s">
        <v>311</v>
      </c>
      <c r="D107" s="18"/>
    </row>
    <row r="108" spans="1:5">
      <c r="A108" s="62"/>
      <c r="B108" s="62"/>
      <c r="C108" s="18" t="s">
        <v>312</v>
      </c>
      <c r="D108" s="18"/>
    </row>
    <row r="109" spans="1:5">
      <c r="A109" s="62"/>
      <c r="B109" s="62"/>
      <c r="C109" s="18" t="s">
        <v>313</v>
      </c>
      <c r="D109" s="18"/>
    </row>
    <row r="110" spans="1:5">
      <c r="A110" s="63"/>
      <c r="B110" s="63"/>
      <c r="C110" s="18" t="s">
        <v>314</v>
      </c>
      <c r="D110" s="18"/>
    </row>
    <row r="111" spans="1:5">
      <c r="A111" s="113"/>
      <c r="B111" s="55" t="s">
        <v>53</v>
      </c>
      <c r="C111" s="19" t="s">
        <v>309</v>
      </c>
      <c r="D111" s="19"/>
    </row>
    <row r="112" spans="1:5">
      <c r="A112" s="113"/>
      <c r="B112" s="56"/>
      <c r="C112" s="19" t="s">
        <v>315</v>
      </c>
      <c r="D112" s="19"/>
    </row>
    <row r="113" spans="1:4">
      <c r="A113" s="113"/>
      <c r="B113" s="57"/>
      <c r="C113" s="19" t="s">
        <v>316</v>
      </c>
      <c r="D113" s="19"/>
    </row>
    <row r="114" spans="1:4">
      <c r="A114" s="114"/>
      <c r="B114" s="114" t="s">
        <v>317</v>
      </c>
      <c r="C114" s="18" t="s">
        <v>309</v>
      </c>
      <c r="D114" s="18"/>
    </row>
    <row r="115" spans="1:4">
      <c r="A115" s="114"/>
      <c r="B115" s="114"/>
      <c r="C115" s="18" t="s">
        <v>310</v>
      </c>
      <c r="D115" s="18"/>
    </row>
    <row r="116" spans="1:4">
      <c r="A116" s="114"/>
      <c r="B116" s="114"/>
      <c r="C116" s="18" t="s">
        <v>311</v>
      </c>
      <c r="D116" s="18"/>
    </row>
    <row r="117" spans="1:4">
      <c r="A117" s="114"/>
      <c r="B117" s="114"/>
      <c r="C117" s="18" t="s">
        <v>313</v>
      </c>
      <c r="D117" s="18"/>
    </row>
    <row r="118" spans="1:4">
      <c r="A118" s="112"/>
      <c r="B118" s="73" t="s">
        <v>151</v>
      </c>
      <c r="C118" s="19" t="s">
        <v>309</v>
      </c>
      <c r="D118" s="19"/>
    </row>
    <row r="119" spans="1:4">
      <c r="A119" s="111"/>
      <c r="B119" s="93"/>
      <c r="C119" s="19" t="s">
        <v>318</v>
      </c>
      <c r="D119" s="19"/>
    </row>
    <row r="120" spans="1:4">
      <c r="A120" s="111"/>
      <c r="B120" s="93"/>
      <c r="C120" s="19" t="s">
        <v>311</v>
      </c>
      <c r="D120" s="19"/>
    </row>
    <row r="121" spans="1:4">
      <c r="A121" s="111"/>
      <c r="B121" s="93"/>
      <c r="C121" s="19" t="s">
        <v>312</v>
      </c>
      <c r="D121" s="19"/>
    </row>
    <row r="122" spans="1:4">
      <c r="A122" s="111"/>
      <c r="B122" s="93"/>
      <c r="C122" s="19" t="s">
        <v>310</v>
      </c>
      <c r="D122" s="19"/>
    </row>
    <row r="123" spans="1:4">
      <c r="A123" s="111"/>
      <c r="B123" s="93"/>
      <c r="C123" s="19" t="s">
        <v>319</v>
      </c>
      <c r="D123" s="19"/>
    </row>
    <row r="124" spans="1:4">
      <c r="A124" s="111"/>
      <c r="B124" s="93"/>
      <c r="C124" s="19" t="s">
        <v>320</v>
      </c>
      <c r="D124" s="19"/>
    </row>
    <row r="125" spans="1:4">
      <c r="A125" s="111"/>
      <c r="B125" s="93"/>
      <c r="C125" s="19" t="s">
        <v>313</v>
      </c>
      <c r="D125" s="19"/>
    </row>
    <row r="126" spans="1:4">
      <c r="A126" s="113"/>
      <c r="B126" s="74"/>
      <c r="C126" s="19" t="s">
        <v>314</v>
      </c>
      <c r="D126" s="19"/>
    </row>
    <row r="127" spans="1:4">
      <c r="A127" s="61"/>
      <c r="B127" s="61" t="s">
        <v>82</v>
      </c>
      <c r="C127" s="18" t="s">
        <v>321</v>
      </c>
      <c r="D127" s="18"/>
    </row>
    <row r="128" spans="1:4">
      <c r="A128" s="62"/>
      <c r="B128" s="62"/>
      <c r="C128" s="18" t="s">
        <v>322</v>
      </c>
      <c r="D128" s="18"/>
    </row>
    <row r="129" spans="1:5">
      <c r="A129" s="62"/>
      <c r="B129" s="62"/>
      <c r="C129" s="18" t="s">
        <v>323</v>
      </c>
      <c r="D129" s="18"/>
    </row>
    <row r="130" spans="1:5">
      <c r="A130" s="62"/>
      <c r="B130" s="62"/>
      <c r="C130" s="18" t="s">
        <v>136</v>
      </c>
      <c r="D130" s="18"/>
    </row>
    <row r="131" spans="1:5">
      <c r="A131" s="62"/>
      <c r="B131" s="62"/>
      <c r="C131" s="18" t="s">
        <v>312</v>
      </c>
      <c r="D131" s="18"/>
    </row>
    <row r="132" spans="1:5">
      <c r="A132" s="113"/>
      <c r="B132" s="56" t="s">
        <v>324</v>
      </c>
      <c r="C132" s="19" t="s">
        <v>321</v>
      </c>
      <c r="D132" s="19"/>
    </row>
    <row r="133" spans="1:5">
      <c r="A133" s="113"/>
      <c r="B133" s="56"/>
      <c r="C133" s="19" t="s">
        <v>312</v>
      </c>
      <c r="D133" s="19"/>
    </row>
    <row r="134" spans="1:5">
      <c r="A134" s="115"/>
      <c r="B134" s="57"/>
      <c r="C134" s="19" t="s">
        <v>314</v>
      </c>
      <c r="D134" s="19"/>
    </row>
    <row r="135" spans="1:5">
      <c r="A135" s="65"/>
      <c r="B135" s="65" t="s">
        <v>89</v>
      </c>
      <c r="C135" s="18" t="s">
        <v>325</v>
      </c>
      <c r="D135" s="18"/>
    </row>
    <row r="136" spans="1:5">
      <c r="A136" s="66"/>
      <c r="B136" s="66"/>
      <c r="C136" s="18" t="s">
        <v>326</v>
      </c>
      <c r="D136" s="18"/>
      <c r="E136" t="s">
        <v>214</v>
      </c>
    </row>
    <row r="137" spans="1:5">
      <c r="A137" s="66"/>
      <c r="B137" s="66"/>
      <c r="C137" s="18" t="s">
        <v>327</v>
      </c>
      <c r="D137" s="18" t="s">
        <v>328</v>
      </c>
    </row>
    <row r="138" spans="1:5">
      <c r="A138" s="66"/>
      <c r="B138" s="66"/>
      <c r="C138" s="18" t="s">
        <v>329</v>
      </c>
      <c r="D138" s="18" t="s">
        <v>330</v>
      </c>
    </row>
    <row r="139" spans="1:5">
      <c r="A139" s="66"/>
      <c r="B139" s="66"/>
      <c r="C139" s="18" t="s">
        <v>331</v>
      </c>
      <c r="D139" s="18"/>
    </row>
    <row r="140" spans="1:5">
      <c r="A140" s="66"/>
      <c r="B140" s="66"/>
      <c r="C140" s="18" t="s">
        <v>332</v>
      </c>
      <c r="D140" s="18"/>
    </row>
    <row r="141" spans="1:5">
      <c r="A141" s="66"/>
      <c r="B141" s="66"/>
      <c r="C141" s="18" t="s">
        <v>333</v>
      </c>
      <c r="D141" s="18"/>
    </row>
    <row r="142" spans="1:5">
      <c r="A142" s="66"/>
      <c r="B142" s="66"/>
      <c r="C142" s="18" t="s">
        <v>334</v>
      </c>
      <c r="D142" s="18"/>
    </row>
    <row r="143" spans="1:5">
      <c r="A143" s="66"/>
      <c r="B143" s="66"/>
      <c r="C143" s="18" t="s">
        <v>335</v>
      </c>
      <c r="D143" s="18"/>
    </row>
    <row r="144" spans="1:5">
      <c r="A144" s="66"/>
      <c r="B144" s="66"/>
      <c r="C144" s="18" t="s">
        <v>336</v>
      </c>
      <c r="D144" s="18"/>
    </row>
    <row r="145" spans="1:4">
      <c r="A145" s="66"/>
      <c r="B145" s="66"/>
      <c r="C145" s="18" t="s">
        <v>314</v>
      </c>
      <c r="D145" s="18"/>
    </row>
    <row r="146" spans="1:4">
      <c r="A146" s="112"/>
      <c r="B146" s="58" t="s">
        <v>337</v>
      </c>
      <c r="C146" s="19" t="s">
        <v>338</v>
      </c>
      <c r="D146" s="19"/>
    </row>
    <row r="147" spans="1:4">
      <c r="A147" s="115"/>
      <c r="B147" s="60"/>
      <c r="C147" s="19" t="s">
        <v>339</v>
      </c>
      <c r="D147" s="19"/>
    </row>
    <row r="148" spans="1:4">
      <c r="A148" s="116"/>
      <c r="B148" s="117" t="s">
        <v>70</v>
      </c>
      <c r="C148" s="18" t="s">
        <v>340</v>
      </c>
      <c r="D148" s="18" t="s">
        <v>341</v>
      </c>
    </row>
    <row r="149" spans="1:4">
      <c r="A149" s="118"/>
      <c r="B149" s="118"/>
      <c r="C149" s="18" t="s">
        <v>342</v>
      </c>
      <c r="D149" s="18" t="s">
        <v>343</v>
      </c>
    </row>
    <row r="150" spans="1:4">
      <c r="A150" s="118"/>
      <c r="B150" s="118"/>
      <c r="C150" s="18" t="s">
        <v>344</v>
      </c>
      <c r="D150" s="18" t="s">
        <v>345</v>
      </c>
    </row>
    <row r="151" spans="1:4">
      <c r="A151" s="118"/>
      <c r="B151" s="118"/>
      <c r="C151" s="18" t="s">
        <v>346</v>
      </c>
      <c r="D151" s="18" t="s">
        <v>347</v>
      </c>
    </row>
    <row r="152" spans="1:4">
      <c r="A152" s="118"/>
      <c r="B152" s="118"/>
      <c r="C152" s="18" t="s">
        <v>348</v>
      </c>
      <c r="D152" s="18" t="s">
        <v>349</v>
      </c>
    </row>
    <row r="153" spans="1:4">
      <c r="A153" s="118"/>
      <c r="B153" s="118"/>
      <c r="C153" s="18" t="s">
        <v>350</v>
      </c>
      <c r="D153" s="18" t="s">
        <v>351</v>
      </c>
    </row>
    <row r="154" spans="1:4">
      <c r="A154" s="118"/>
      <c r="B154" s="118"/>
      <c r="C154" s="18" t="s">
        <v>352</v>
      </c>
      <c r="D154" s="18" t="s">
        <v>353</v>
      </c>
    </row>
    <row r="155" spans="1:4">
      <c r="A155" s="118"/>
      <c r="B155" s="118"/>
      <c r="C155" s="18" t="s">
        <v>354</v>
      </c>
      <c r="D155" s="18" t="s">
        <v>355</v>
      </c>
    </row>
    <row r="156" spans="1:4">
      <c r="A156" s="118"/>
      <c r="B156" s="118"/>
      <c r="C156" s="18" t="s">
        <v>356</v>
      </c>
      <c r="D156" s="18" t="s">
        <v>357</v>
      </c>
    </row>
    <row r="157" spans="1:4">
      <c r="A157" s="118"/>
      <c r="B157" s="118"/>
      <c r="C157" s="18" t="s">
        <v>358</v>
      </c>
      <c r="D157" s="18" t="s">
        <v>359</v>
      </c>
    </row>
    <row r="158" spans="1:4">
      <c r="A158" s="118"/>
      <c r="B158" s="118"/>
      <c r="C158" s="18" t="s">
        <v>360</v>
      </c>
      <c r="D158" s="18" t="s">
        <v>361</v>
      </c>
    </row>
    <row r="159" spans="1:4">
      <c r="A159" s="118"/>
      <c r="B159" s="118"/>
      <c r="C159" s="18" t="s">
        <v>362</v>
      </c>
      <c r="D159" s="18" t="s">
        <v>363</v>
      </c>
    </row>
    <row r="160" spans="1:4">
      <c r="A160" s="118"/>
      <c r="B160" s="118"/>
      <c r="C160" s="18" t="s">
        <v>364</v>
      </c>
      <c r="D160" s="18" t="s">
        <v>365</v>
      </c>
    </row>
    <row r="161" spans="1:4">
      <c r="A161" s="118"/>
      <c r="B161" s="118"/>
      <c r="C161" s="18" t="s">
        <v>366</v>
      </c>
      <c r="D161" s="18" t="s">
        <v>367</v>
      </c>
    </row>
    <row r="162" spans="1:4">
      <c r="A162" s="118"/>
      <c r="B162" s="118"/>
      <c r="C162" s="18" t="s">
        <v>368</v>
      </c>
      <c r="D162" s="18" t="s">
        <v>369</v>
      </c>
    </row>
    <row r="163" spans="1:4">
      <c r="A163" s="118"/>
      <c r="B163" s="118"/>
      <c r="C163" s="18" t="s">
        <v>370</v>
      </c>
      <c r="D163" s="18" t="s">
        <v>371</v>
      </c>
    </row>
    <row r="164" spans="1:4">
      <c r="A164" s="118"/>
      <c r="B164" s="118"/>
      <c r="C164" s="18" t="s">
        <v>372</v>
      </c>
      <c r="D164" s="18" t="s">
        <v>373</v>
      </c>
    </row>
    <row r="165" spans="1:4">
      <c r="A165" s="118"/>
      <c r="B165" s="118"/>
      <c r="C165" s="18" t="s">
        <v>374</v>
      </c>
      <c r="D165" s="18" t="s">
        <v>375</v>
      </c>
    </row>
    <row r="166" spans="1:4">
      <c r="A166" s="118"/>
      <c r="B166" s="118"/>
      <c r="C166" s="18" t="s">
        <v>376</v>
      </c>
      <c r="D166" s="18" t="s">
        <v>377</v>
      </c>
    </row>
    <row r="167" spans="1:4">
      <c r="A167" s="118"/>
      <c r="B167" s="118"/>
      <c r="C167" s="18" t="s">
        <v>378</v>
      </c>
      <c r="D167" s="18" t="s">
        <v>379</v>
      </c>
    </row>
    <row r="168" spans="1:4">
      <c r="A168" s="118"/>
      <c r="B168" s="118"/>
      <c r="C168" s="18" t="s">
        <v>380</v>
      </c>
      <c r="D168" s="18" t="s">
        <v>381</v>
      </c>
    </row>
    <row r="169" spans="1:4">
      <c r="A169" s="118"/>
      <c r="B169" s="118"/>
      <c r="C169" s="18" t="s">
        <v>382</v>
      </c>
      <c r="D169" s="18" t="s">
        <v>383</v>
      </c>
    </row>
    <row r="170" spans="1:4">
      <c r="A170" s="118"/>
      <c r="B170" s="118"/>
      <c r="C170" s="18" t="s">
        <v>384</v>
      </c>
      <c r="D170" s="18" t="s">
        <v>385</v>
      </c>
    </row>
    <row r="171" spans="1:4">
      <c r="A171" s="118"/>
      <c r="B171" s="118"/>
      <c r="C171" s="18" t="s">
        <v>386</v>
      </c>
      <c r="D171" s="18" t="s">
        <v>387</v>
      </c>
    </row>
    <row r="172" spans="1:4">
      <c r="A172" s="118"/>
      <c r="B172" s="118"/>
      <c r="C172" s="18" t="s">
        <v>388</v>
      </c>
      <c r="D172" s="18" t="s">
        <v>389</v>
      </c>
    </row>
    <row r="173" spans="1:4">
      <c r="A173" s="118"/>
      <c r="B173" s="118"/>
      <c r="C173" s="18" t="s">
        <v>390</v>
      </c>
      <c r="D173" s="18" t="s">
        <v>391</v>
      </c>
    </row>
    <row r="174" spans="1:4">
      <c r="A174" s="118"/>
      <c r="B174" s="118"/>
      <c r="C174" s="18" t="s">
        <v>392</v>
      </c>
      <c r="D174" s="18" t="s">
        <v>393</v>
      </c>
    </row>
    <row r="175" spans="1:4">
      <c r="A175" s="118"/>
      <c r="B175" s="118"/>
      <c r="C175" s="18" t="s">
        <v>394</v>
      </c>
      <c r="D175" s="18" t="s">
        <v>395</v>
      </c>
    </row>
    <row r="176" spans="1:4">
      <c r="A176" s="118"/>
      <c r="B176" s="118"/>
      <c r="C176" s="18" t="s">
        <v>396</v>
      </c>
      <c r="D176" s="18" t="s">
        <v>397</v>
      </c>
    </row>
    <row r="177" spans="1:5">
      <c r="A177" s="118"/>
      <c r="B177" s="118"/>
      <c r="C177" s="18" t="s">
        <v>398</v>
      </c>
      <c r="D177" s="18" t="s">
        <v>399</v>
      </c>
    </row>
    <row r="178" spans="1:5">
      <c r="A178" s="118"/>
      <c r="B178" s="118"/>
      <c r="C178" s="18" t="s">
        <v>400</v>
      </c>
      <c r="D178" s="18" t="s">
        <v>401</v>
      </c>
    </row>
    <row r="179" spans="1:5">
      <c r="A179" s="118"/>
      <c r="B179" s="118"/>
      <c r="C179" s="18" t="s">
        <v>402</v>
      </c>
      <c r="D179" s="18" t="s">
        <v>403</v>
      </c>
    </row>
    <row r="180" spans="1:5">
      <c r="A180" s="118"/>
      <c r="B180" s="118"/>
      <c r="C180" s="18" t="s">
        <v>404</v>
      </c>
      <c r="D180" s="18" t="s">
        <v>405</v>
      </c>
      <c r="E180" t="s">
        <v>214</v>
      </c>
    </row>
    <row r="181" spans="1:5">
      <c r="A181" s="118"/>
      <c r="B181" s="118"/>
      <c r="C181" s="18" t="s">
        <v>314</v>
      </c>
      <c r="D181" s="18" t="s">
        <v>314</v>
      </c>
    </row>
    <row r="182" spans="1:5">
      <c r="A182" s="112"/>
      <c r="B182" s="58" t="s">
        <v>406</v>
      </c>
      <c r="C182" s="45" t="s">
        <v>407</v>
      </c>
      <c r="D182" s="45"/>
    </row>
    <row r="183" spans="1:5">
      <c r="A183" s="113"/>
      <c r="B183" s="59"/>
      <c r="C183" s="45" t="s">
        <v>408</v>
      </c>
      <c r="D183" s="45"/>
    </row>
    <row r="184" spans="1:5">
      <c r="A184" s="113"/>
      <c r="B184" s="59"/>
      <c r="C184" s="45" t="s">
        <v>409</v>
      </c>
      <c r="D184" s="45"/>
    </row>
    <row r="185" spans="1:5">
      <c r="A185" s="115"/>
      <c r="B185" s="60"/>
      <c r="C185" s="46" t="s">
        <v>410</v>
      </c>
      <c r="D185" s="46"/>
    </row>
    <row r="186" spans="1:5">
      <c r="A186" s="61"/>
      <c r="B186" s="61" t="s">
        <v>86</v>
      </c>
      <c r="C186" s="44" t="s">
        <v>411</v>
      </c>
      <c r="D186" s="44"/>
    </row>
    <row r="187" spans="1:5">
      <c r="A187" s="62"/>
      <c r="B187" s="62"/>
      <c r="C187" s="44" t="s">
        <v>412</v>
      </c>
      <c r="D187" s="44"/>
    </row>
    <row r="188" spans="1:5">
      <c r="A188" s="112"/>
      <c r="B188" s="58" t="s">
        <v>58</v>
      </c>
      <c r="C188" s="46" t="s">
        <v>413</v>
      </c>
      <c r="D188" s="46" t="s">
        <v>414</v>
      </c>
    </row>
    <row r="189" spans="1:5">
      <c r="A189" s="113"/>
      <c r="B189" s="59"/>
      <c r="C189" s="46" t="s">
        <v>415</v>
      </c>
      <c r="D189" s="46" t="s">
        <v>416</v>
      </c>
    </row>
    <row r="190" spans="1:5">
      <c r="A190" s="113"/>
      <c r="B190" s="59"/>
      <c r="C190" s="46" t="s">
        <v>312</v>
      </c>
      <c r="D190" s="46" t="s">
        <v>312</v>
      </c>
    </row>
    <row r="191" spans="1:5">
      <c r="A191" s="113"/>
      <c r="B191" s="59"/>
      <c r="C191" s="46" t="s">
        <v>417</v>
      </c>
      <c r="D191" s="46" t="s">
        <v>418</v>
      </c>
    </row>
    <row r="192" spans="1:5">
      <c r="A192" s="113"/>
      <c r="B192" s="59"/>
      <c r="C192" s="46" t="s">
        <v>419</v>
      </c>
      <c r="D192" s="46" t="s">
        <v>420</v>
      </c>
    </row>
    <row r="193" spans="1:4">
      <c r="A193" s="113"/>
      <c r="B193" s="59"/>
      <c r="C193" s="46" t="s">
        <v>421</v>
      </c>
      <c r="D193" s="46" t="s">
        <v>422</v>
      </c>
    </row>
    <row r="194" spans="1:4">
      <c r="A194" s="113"/>
      <c r="B194" s="59"/>
      <c r="C194" s="46" t="s">
        <v>423</v>
      </c>
      <c r="D194" s="46" t="s">
        <v>424</v>
      </c>
    </row>
    <row r="195" spans="1:4">
      <c r="A195" s="113"/>
      <c r="B195" s="59"/>
      <c r="C195" s="46" t="s">
        <v>425</v>
      </c>
      <c r="D195" s="46" t="s">
        <v>426</v>
      </c>
    </row>
    <row r="196" spans="1:4">
      <c r="A196" s="113"/>
      <c r="B196" s="59"/>
      <c r="C196" s="46" t="s">
        <v>427</v>
      </c>
      <c r="D196" s="46" t="s">
        <v>428</v>
      </c>
    </row>
    <row r="197" spans="1:4">
      <c r="A197" s="113"/>
      <c r="B197" s="59"/>
      <c r="C197" s="46" t="s">
        <v>429</v>
      </c>
      <c r="D197" s="46" t="s">
        <v>430</v>
      </c>
    </row>
    <row r="198" spans="1:4">
      <c r="A198" s="113"/>
      <c r="B198" s="59"/>
      <c r="C198" s="46" t="s">
        <v>431</v>
      </c>
      <c r="D198" s="46" t="s">
        <v>432</v>
      </c>
    </row>
    <row r="199" spans="1:4">
      <c r="A199" s="113"/>
      <c r="B199" s="59"/>
      <c r="C199" s="46" t="s">
        <v>433</v>
      </c>
      <c r="D199" s="46" t="s">
        <v>434</v>
      </c>
    </row>
    <row r="200" spans="1:4">
      <c r="A200" s="113"/>
      <c r="B200" s="59"/>
      <c r="C200" s="46" t="s">
        <v>314</v>
      </c>
      <c r="D200" s="46" t="s">
        <v>314</v>
      </c>
    </row>
    <row r="201" spans="1:4">
      <c r="A201" s="115"/>
      <c r="B201" s="60"/>
      <c r="C201" s="46" t="s">
        <v>410</v>
      </c>
      <c r="D201" s="46" t="s">
        <v>435</v>
      </c>
    </row>
    <row r="202" spans="1:4">
      <c r="A202" s="117"/>
      <c r="B202" s="117" t="s">
        <v>83</v>
      </c>
      <c r="C202" s="18" t="s">
        <v>436</v>
      </c>
      <c r="D202" s="18"/>
    </row>
    <row r="203" spans="1:4">
      <c r="A203" s="118"/>
      <c r="B203" s="118"/>
      <c r="C203" s="18" t="s">
        <v>437</v>
      </c>
      <c r="D203" s="18"/>
    </row>
    <row r="204" spans="1:4">
      <c r="A204" s="118"/>
      <c r="B204" s="118"/>
      <c r="C204" s="18" t="s">
        <v>438</v>
      </c>
      <c r="D204" s="18"/>
    </row>
    <row r="205" spans="1:4">
      <c r="A205" s="118"/>
      <c r="B205" s="118"/>
      <c r="C205" s="18" t="s">
        <v>439</v>
      </c>
      <c r="D205" s="18"/>
    </row>
    <row r="206" spans="1:4">
      <c r="A206" s="118"/>
      <c r="B206" s="118"/>
      <c r="C206" s="18" t="s">
        <v>440</v>
      </c>
      <c r="D206" s="18"/>
    </row>
    <row r="207" spans="1:4">
      <c r="A207" s="118"/>
      <c r="B207" s="118"/>
      <c r="C207" s="18" t="s">
        <v>441</v>
      </c>
      <c r="D207" s="18"/>
    </row>
    <row r="208" spans="1:4">
      <c r="A208" s="118"/>
      <c r="B208" s="118"/>
      <c r="C208" s="18" t="s">
        <v>442</v>
      </c>
      <c r="D208" s="18"/>
    </row>
    <row r="209" spans="1:5">
      <c r="A209" s="118"/>
      <c r="B209" s="118"/>
      <c r="C209" s="18" t="s">
        <v>443</v>
      </c>
      <c r="D209" s="18"/>
    </row>
    <row r="210" spans="1:5">
      <c r="A210" s="118"/>
      <c r="B210" s="118"/>
      <c r="C210" s="18" t="s">
        <v>444</v>
      </c>
      <c r="D210" s="18"/>
    </row>
    <row r="211" spans="1:5">
      <c r="A211" s="118"/>
      <c r="B211" s="118"/>
      <c r="C211" s="18" t="s">
        <v>445</v>
      </c>
      <c r="D211" s="18"/>
    </row>
    <row r="212" spans="1:5">
      <c r="A212" s="118"/>
      <c r="B212" s="118"/>
      <c r="C212" s="18" t="s">
        <v>446</v>
      </c>
      <c r="D212" s="18"/>
    </row>
    <row r="213" spans="1:5">
      <c r="A213" s="118"/>
      <c r="B213" s="118"/>
      <c r="C213" s="18" t="s">
        <v>447</v>
      </c>
      <c r="D213" s="18"/>
    </row>
    <row r="214" spans="1:5">
      <c r="A214" s="118"/>
      <c r="B214" s="118"/>
      <c r="C214" s="18" t="s">
        <v>448</v>
      </c>
      <c r="D214" s="18"/>
    </row>
    <row r="215" spans="1:5">
      <c r="A215" s="118"/>
      <c r="B215" s="118"/>
      <c r="C215" s="18" t="s">
        <v>449</v>
      </c>
      <c r="D215" s="18"/>
    </row>
    <row r="216" spans="1:5">
      <c r="A216" s="118"/>
      <c r="B216" s="118"/>
      <c r="C216" s="18" t="s">
        <v>450</v>
      </c>
      <c r="D216" s="18"/>
    </row>
    <row r="217" spans="1:5">
      <c r="A217" s="118"/>
      <c r="B217" s="118"/>
      <c r="C217" s="18" t="s">
        <v>451</v>
      </c>
      <c r="D217" s="18"/>
    </row>
    <row r="218" spans="1:5">
      <c r="A218" s="118"/>
      <c r="B218" s="118"/>
      <c r="C218" s="18" t="s">
        <v>452</v>
      </c>
      <c r="D218" s="18" t="s">
        <v>453</v>
      </c>
      <c r="E218" t="s">
        <v>214</v>
      </c>
    </row>
    <row r="219" spans="1:5">
      <c r="A219" s="118"/>
      <c r="B219" s="118"/>
      <c r="C219" s="18" t="s">
        <v>454</v>
      </c>
      <c r="D219" s="18"/>
    </row>
    <row r="220" spans="1:5">
      <c r="A220" s="118"/>
      <c r="B220" s="118"/>
      <c r="C220" s="18" t="s">
        <v>455</v>
      </c>
      <c r="D220" s="18"/>
    </row>
    <row r="221" spans="1:5">
      <c r="A221" s="118"/>
      <c r="B221" s="118"/>
      <c r="C221" s="18" t="s">
        <v>456</v>
      </c>
      <c r="D221" s="18"/>
    </row>
    <row r="222" spans="1:5">
      <c r="A222" s="118"/>
      <c r="B222" s="118"/>
      <c r="C222" s="18" t="s">
        <v>457</v>
      </c>
      <c r="D222" s="18"/>
    </row>
    <row r="223" spans="1:5">
      <c r="A223" s="118"/>
      <c r="B223" s="118"/>
      <c r="C223" s="18" t="s">
        <v>458</v>
      </c>
      <c r="D223" s="18"/>
    </row>
    <row r="224" spans="1:5">
      <c r="A224" s="118"/>
      <c r="B224" s="118"/>
      <c r="C224" s="18" t="s">
        <v>459</v>
      </c>
      <c r="D224" s="18"/>
    </row>
    <row r="225" spans="1:4">
      <c r="A225" s="118"/>
      <c r="B225" s="118"/>
      <c r="C225" s="18" t="s">
        <v>460</v>
      </c>
      <c r="D225" s="18"/>
    </row>
    <row r="226" spans="1:4">
      <c r="A226" s="118"/>
      <c r="B226" s="118"/>
      <c r="C226" s="18" t="s">
        <v>461</v>
      </c>
      <c r="D226" s="18"/>
    </row>
    <row r="227" spans="1:4">
      <c r="A227" s="118"/>
      <c r="B227" s="118"/>
      <c r="C227" s="18" t="s">
        <v>462</v>
      </c>
      <c r="D227" s="18"/>
    </row>
    <row r="228" spans="1:4">
      <c r="A228" s="118"/>
      <c r="B228" s="118"/>
      <c r="C228" s="18" t="s">
        <v>463</v>
      </c>
      <c r="D228" s="18"/>
    </row>
    <row r="229" spans="1:4">
      <c r="A229" s="118"/>
      <c r="B229" s="118"/>
      <c r="C229" s="18" t="s">
        <v>464</v>
      </c>
      <c r="D229" s="18"/>
    </row>
    <row r="230" spans="1:4">
      <c r="A230" s="118"/>
      <c r="B230" s="118"/>
      <c r="C230" s="18" t="s">
        <v>465</v>
      </c>
      <c r="D230" s="18"/>
    </row>
    <row r="231" spans="1:4">
      <c r="A231" s="118"/>
      <c r="B231" s="118"/>
      <c r="C231" s="18" t="s">
        <v>466</v>
      </c>
      <c r="D231" s="18"/>
    </row>
    <row r="232" spans="1:4">
      <c r="A232" s="118"/>
      <c r="B232" s="118"/>
      <c r="C232" s="18" t="s">
        <v>467</v>
      </c>
      <c r="D232" s="18"/>
    </row>
    <row r="233" spans="1:4">
      <c r="A233" s="118"/>
      <c r="B233" s="118"/>
      <c r="C233" s="18" t="s">
        <v>468</v>
      </c>
      <c r="D233" s="18"/>
    </row>
    <row r="234" spans="1:4">
      <c r="A234" s="118"/>
      <c r="B234" s="118"/>
      <c r="C234" s="18" t="s">
        <v>469</v>
      </c>
      <c r="D234" s="18"/>
    </row>
    <row r="235" spans="1:4">
      <c r="A235" s="118"/>
      <c r="B235" s="118"/>
      <c r="C235" s="18" t="s">
        <v>470</v>
      </c>
      <c r="D235" s="18"/>
    </row>
    <row r="236" spans="1:4">
      <c r="A236" s="118"/>
      <c r="B236" s="118"/>
      <c r="C236" s="18" t="s">
        <v>471</v>
      </c>
      <c r="D236" s="18"/>
    </row>
    <row r="237" spans="1:4">
      <c r="A237" s="118"/>
      <c r="B237" s="118"/>
      <c r="C237" s="18" t="s">
        <v>472</v>
      </c>
      <c r="D237" s="18"/>
    </row>
    <row r="238" spans="1:4">
      <c r="A238" s="118"/>
      <c r="B238" s="118"/>
      <c r="C238" s="18" t="s">
        <v>24</v>
      </c>
      <c r="D238" s="18"/>
    </row>
    <row r="239" spans="1:4">
      <c r="A239" s="118"/>
      <c r="B239" s="118"/>
      <c r="C239" s="18" t="s">
        <v>473</v>
      </c>
      <c r="D239" s="18"/>
    </row>
    <row r="240" spans="1:4">
      <c r="A240" s="118"/>
      <c r="B240" s="118"/>
      <c r="C240" s="18" t="s">
        <v>474</v>
      </c>
      <c r="D240" s="18"/>
    </row>
    <row r="241" spans="1:4">
      <c r="A241" s="118"/>
      <c r="B241" s="118"/>
      <c r="C241" s="18" t="s">
        <v>475</v>
      </c>
      <c r="D241" s="18"/>
    </row>
    <row r="242" spans="1:4">
      <c r="A242" s="118"/>
      <c r="B242" s="118"/>
      <c r="C242" s="18" t="s">
        <v>476</v>
      </c>
      <c r="D242" s="18"/>
    </row>
    <row r="243" spans="1:4">
      <c r="A243" s="118"/>
      <c r="B243" s="118"/>
      <c r="C243" s="18" t="s">
        <v>477</v>
      </c>
      <c r="D243" s="18"/>
    </row>
    <row r="244" spans="1:4">
      <c r="A244" s="118"/>
      <c r="B244" s="118"/>
      <c r="C244" s="18" t="s">
        <v>478</v>
      </c>
      <c r="D244" s="18"/>
    </row>
    <row r="245" spans="1:4">
      <c r="A245" s="118"/>
      <c r="B245" s="118"/>
      <c r="C245" s="18" t="s">
        <v>479</v>
      </c>
      <c r="D245" s="18"/>
    </row>
    <row r="246" spans="1:4">
      <c r="A246" s="118"/>
      <c r="B246" s="118"/>
      <c r="C246" s="18" t="s">
        <v>480</v>
      </c>
      <c r="D246" s="18"/>
    </row>
    <row r="247" spans="1:4">
      <c r="A247" s="118"/>
      <c r="B247" s="118"/>
      <c r="C247" s="18" t="s">
        <v>481</v>
      </c>
      <c r="D247" s="18"/>
    </row>
    <row r="248" spans="1:4">
      <c r="A248" s="118"/>
      <c r="B248" s="118"/>
      <c r="C248" s="18" t="s">
        <v>482</v>
      </c>
      <c r="D248" s="18"/>
    </row>
    <row r="249" spans="1:4">
      <c r="A249" s="118"/>
      <c r="B249" s="118"/>
      <c r="C249" s="18" t="s">
        <v>483</v>
      </c>
      <c r="D249" s="18"/>
    </row>
    <row r="250" spans="1:4">
      <c r="A250" s="118"/>
      <c r="B250" s="118"/>
      <c r="C250" s="18" t="s">
        <v>484</v>
      </c>
      <c r="D250" s="18"/>
    </row>
    <row r="251" spans="1:4">
      <c r="A251" s="118"/>
      <c r="B251" s="118"/>
      <c r="C251" s="18" t="s">
        <v>485</v>
      </c>
      <c r="D251" s="18"/>
    </row>
    <row r="252" spans="1:4">
      <c r="A252" s="118"/>
      <c r="B252" s="118"/>
      <c r="C252" s="18" t="s">
        <v>314</v>
      </c>
      <c r="D252" s="18"/>
    </row>
    <row r="253" spans="1:4">
      <c r="A253" s="118"/>
      <c r="B253" s="118"/>
      <c r="C253" s="18" t="s">
        <v>486</v>
      </c>
      <c r="D253" s="18"/>
    </row>
    <row r="254" spans="1:4">
      <c r="A254" s="118"/>
      <c r="B254" s="118"/>
      <c r="C254" s="18" t="s">
        <v>487</v>
      </c>
      <c r="D254" s="18"/>
    </row>
    <row r="255" spans="1:4">
      <c r="A255" s="118"/>
      <c r="B255" s="118"/>
      <c r="C255" s="18" t="s">
        <v>488</v>
      </c>
      <c r="D255" s="18"/>
    </row>
    <row r="256" spans="1:4">
      <c r="A256" s="118"/>
      <c r="B256" s="118"/>
      <c r="C256" s="18" t="s">
        <v>489</v>
      </c>
      <c r="D256" s="18"/>
    </row>
    <row r="257" spans="1:5">
      <c r="A257" s="118"/>
      <c r="B257" s="118"/>
      <c r="C257" s="18" t="s">
        <v>490</v>
      </c>
      <c r="D257" s="18"/>
    </row>
    <row r="258" spans="1:5">
      <c r="A258" s="118"/>
      <c r="B258" s="118"/>
      <c r="C258" s="18" t="s">
        <v>491</v>
      </c>
      <c r="D258" s="18"/>
    </row>
    <row r="259" spans="1:5">
      <c r="A259" s="118"/>
      <c r="B259" s="118"/>
      <c r="C259" s="18" t="s">
        <v>492</v>
      </c>
      <c r="D259" s="18"/>
    </row>
    <row r="260" spans="1:5">
      <c r="A260" s="118"/>
      <c r="B260" s="118"/>
      <c r="C260" s="18" t="s">
        <v>493</v>
      </c>
      <c r="D260" s="18"/>
    </row>
    <row r="261" spans="1:5">
      <c r="A261" s="118"/>
      <c r="B261" s="118"/>
      <c r="C261" s="18" t="s">
        <v>494</v>
      </c>
      <c r="D261" s="18"/>
    </row>
    <row r="262" spans="1:5">
      <c r="A262" s="118"/>
      <c r="B262" s="118"/>
      <c r="C262" s="18" t="s">
        <v>495</v>
      </c>
      <c r="D262" s="18"/>
    </row>
    <row r="263" spans="1:5">
      <c r="A263" s="118"/>
      <c r="B263" s="118"/>
      <c r="C263" s="18" t="s">
        <v>496</v>
      </c>
      <c r="D263" s="18"/>
    </row>
    <row r="264" spans="1:5">
      <c r="A264" s="118"/>
      <c r="B264" s="118"/>
      <c r="C264" s="18" t="s">
        <v>497</v>
      </c>
      <c r="D264" s="18"/>
    </row>
    <row r="265" spans="1:5">
      <c r="A265" s="118"/>
      <c r="B265" s="118"/>
      <c r="C265" s="18" t="s">
        <v>498</v>
      </c>
      <c r="D265" s="18"/>
    </row>
    <row r="266" spans="1:5">
      <c r="A266" s="118"/>
      <c r="B266" s="118"/>
      <c r="C266" s="18" t="s">
        <v>499</v>
      </c>
      <c r="D266" s="18"/>
    </row>
    <row r="267" spans="1:5">
      <c r="A267" s="118"/>
      <c r="B267" s="118"/>
      <c r="C267" s="18" t="s">
        <v>500</v>
      </c>
      <c r="D267" s="18"/>
    </row>
    <row r="268" spans="1:5">
      <c r="A268" s="118"/>
      <c r="B268" s="118"/>
      <c r="C268" s="18" t="s">
        <v>501</v>
      </c>
      <c r="D268" s="18"/>
    </row>
    <row r="269" spans="1:5">
      <c r="A269" s="118"/>
      <c r="B269" s="118"/>
      <c r="C269" s="18" t="s">
        <v>502</v>
      </c>
      <c r="D269" s="18"/>
    </row>
    <row r="270" spans="1:5">
      <c r="A270" s="118"/>
      <c r="B270" s="118"/>
      <c r="C270" s="18" t="s">
        <v>503</v>
      </c>
      <c r="D270" s="18" t="s">
        <v>504</v>
      </c>
      <c r="E270" t="s">
        <v>214</v>
      </c>
    </row>
    <row r="271" spans="1:5">
      <c r="A271" s="118"/>
      <c r="B271" s="118"/>
      <c r="C271" s="18" t="s">
        <v>505</v>
      </c>
      <c r="D271" s="18" t="s">
        <v>506</v>
      </c>
      <c r="E271" t="s">
        <v>214</v>
      </c>
    </row>
    <row r="272" spans="1:5">
      <c r="A272" s="118"/>
      <c r="B272" s="118"/>
      <c r="C272" s="18" t="s">
        <v>507</v>
      </c>
      <c r="D272" s="18" t="s">
        <v>508</v>
      </c>
      <c r="E272" t="s">
        <v>214</v>
      </c>
    </row>
    <row r="273" spans="1:5">
      <c r="A273" s="118"/>
      <c r="B273" s="118"/>
      <c r="C273" s="18" t="s">
        <v>509</v>
      </c>
      <c r="D273" s="18"/>
    </row>
    <row r="274" spans="1:5">
      <c r="A274" s="118"/>
      <c r="B274" s="118"/>
      <c r="C274" s="18" t="s">
        <v>510</v>
      </c>
      <c r="D274" s="18" t="s">
        <v>511</v>
      </c>
      <c r="E274" t="s">
        <v>214</v>
      </c>
    </row>
    <row r="275" spans="1:5">
      <c r="A275" s="118"/>
      <c r="B275" s="118"/>
      <c r="C275" s="18" t="s">
        <v>512</v>
      </c>
      <c r="D275" s="18"/>
    </row>
    <row r="276" spans="1:5">
      <c r="A276" s="118"/>
      <c r="B276" s="118"/>
      <c r="C276" s="18" t="s">
        <v>513</v>
      </c>
      <c r="D276" s="18"/>
    </row>
    <row r="277" spans="1:5">
      <c r="A277" s="118"/>
      <c r="B277" s="118"/>
      <c r="C277" s="18" t="s">
        <v>514</v>
      </c>
      <c r="D277" s="18"/>
    </row>
    <row r="278" spans="1:5">
      <c r="A278" s="118"/>
      <c r="B278" s="118"/>
      <c r="C278" s="18" t="s">
        <v>515</v>
      </c>
      <c r="D278" s="18"/>
    </row>
    <row r="279" spans="1:5">
      <c r="A279" s="118"/>
      <c r="B279" s="118"/>
      <c r="C279" s="18" t="s">
        <v>516</v>
      </c>
      <c r="D279" s="18"/>
    </row>
    <row r="280" spans="1:5">
      <c r="A280" s="118"/>
      <c r="B280" s="118"/>
      <c r="C280" s="18" t="s">
        <v>517</v>
      </c>
      <c r="D280" s="18"/>
    </row>
    <row r="281" spans="1:5">
      <c r="A281" s="118"/>
      <c r="B281" s="118"/>
      <c r="C281" s="18" t="s">
        <v>518</v>
      </c>
      <c r="D281" s="18"/>
    </row>
    <row r="282" spans="1:5">
      <c r="A282" s="118"/>
      <c r="B282" s="118"/>
      <c r="C282" s="18" t="s">
        <v>519</v>
      </c>
      <c r="D282" s="18" t="s">
        <v>520</v>
      </c>
      <c r="E282" t="s">
        <v>214</v>
      </c>
    </row>
    <row r="283" spans="1:5">
      <c r="A283" s="118"/>
      <c r="B283" s="118"/>
      <c r="C283" s="18" t="s">
        <v>521</v>
      </c>
      <c r="D283" s="18"/>
    </row>
    <row r="284" spans="1:5">
      <c r="A284" s="118"/>
      <c r="B284" s="118"/>
      <c r="C284" s="18" t="s">
        <v>522</v>
      </c>
      <c r="D284" s="18" t="s">
        <v>523</v>
      </c>
      <c r="E284" t="s">
        <v>214</v>
      </c>
    </row>
    <row r="285" spans="1:5">
      <c r="A285" s="118"/>
      <c r="B285" s="118"/>
      <c r="C285" s="18" t="s">
        <v>524</v>
      </c>
      <c r="D285" s="18"/>
    </row>
    <row r="286" spans="1:5">
      <c r="A286" s="118"/>
      <c r="B286" s="118"/>
      <c r="C286" s="18" t="s">
        <v>525</v>
      </c>
      <c r="D286" s="18"/>
    </row>
    <row r="287" spans="1:5">
      <c r="A287" s="118"/>
      <c r="B287" s="118"/>
      <c r="C287" s="18" t="s">
        <v>526</v>
      </c>
      <c r="D287" s="18"/>
    </row>
    <row r="288" spans="1:5">
      <c r="A288" s="118"/>
      <c r="B288" s="118"/>
      <c r="C288" s="18" t="s">
        <v>527</v>
      </c>
      <c r="D288" s="18"/>
    </row>
    <row r="289" spans="1:5">
      <c r="A289" s="118"/>
      <c r="B289" s="118"/>
      <c r="C289" s="18" t="s">
        <v>528</v>
      </c>
      <c r="D289" s="18" t="s">
        <v>529</v>
      </c>
      <c r="E289" t="s">
        <v>214</v>
      </c>
    </row>
    <row r="290" spans="1:5">
      <c r="A290" s="118"/>
      <c r="B290" s="118"/>
      <c r="C290" s="18" t="s">
        <v>530</v>
      </c>
      <c r="D290" s="18"/>
    </row>
    <row r="291" spans="1:5">
      <c r="A291" s="118"/>
      <c r="B291" s="118"/>
      <c r="C291" s="18" t="s">
        <v>531</v>
      </c>
      <c r="D291" s="18"/>
    </row>
    <row r="292" spans="1:5">
      <c r="A292" s="118"/>
      <c r="B292" s="118"/>
      <c r="C292" s="18" t="s">
        <v>532</v>
      </c>
      <c r="D292" s="18"/>
    </row>
    <row r="293" spans="1:5">
      <c r="A293" s="118"/>
      <c r="B293" s="118"/>
      <c r="C293" s="18" t="s">
        <v>533</v>
      </c>
      <c r="D293" s="18"/>
    </row>
    <row r="294" spans="1:5">
      <c r="A294" s="118"/>
      <c r="B294" s="118"/>
      <c r="C294" s="18" t="s">
        <v>534</v>
      </c>
      <c r="D294" s="18"/>
    </row>
    <row r="295" spans="1:5">
      <c r="A295" s="118"/>
      <c r="B295" s="118"/>
      <c r="C295" s="18" t="s">
        <v>535</v>
      </c>
      <c r="D295" s="18"/>
    </row>
    <row r="296" spans="1:5">
      <c r="A296" s="118"/>
      <c r="B296" s="118"/>
      <c r="C296" s="18" t="s">
        <v>536</v>
      </c>
      <c r="D296" s="18"/>
    </row>
    <row r="297" spans="1:5">
      <c r="A297" s="118"/>
      <c r="B297" s="118"/>
      <c r="C297" s="18" t="s">
        <v>537</v>
      </c>
      <c r="D297" s="18" t="s">
        <v>538</v>
      </c>
      <c r="E297" t="s">
        <v>214</v>
      </c>
    </row>
    <row r="298" spans="1:5">
      <c r="A298" s="118"/>
      <c r="B298" s="118"/>
      <c r="C298" s="18" t="s">
        <v>539</v>
      </c>
      <c r="D298" s="18"/>
    </row>
    <row r="299" spans="1:5">
      <c r="A299" s="118"/>
      <c r="B299" s="118"/>
      <c r="C299" s="18" t="s">
        <v>540</v>
      </c>
      <c r="D299" s="18"/>
    </row>
    <row r="300" spans="1:5">
      <c r="A300" s="118"/>
      <c r="B300" s="118"/>
      <c r="C300" s="18" t="s">
        <v>541</v>
      </c>
      <c r="D300" s="18"/>
      <c r="E300" t="s">
        <v>214</v>
      </c>
    </row>
    <row r="301" spans="1:5">
      <c r="A301" s="118"/>
      <c r="B301" s="118"/>
      <c r="C301" s="18" t="s">
        <v>542</v>
      </c>
      <c r="D301" s="18"/>
    </row>
    <row r="302" spans="1:5">
      <c r="A302" s="118"/>
      <c r="B302" s="118"/>
      <c r="C302" s="18" t="s">
        <v>543</v>
      </c>
      <c r="D302" s="18"/>
    </row>
    <row r="303" spans="1:5">
      <c r="A303" s="118"/>
      <c r="B303" s="118"/>
      <c r="C303" s="18" t="s">
        <v>544</v>
      </c>
      <c r="D303" s="18"/>
    </row>
    <row r="304" spans="1:5">
      <c r="A304" s="118"/>
      <c r="B304" s="118"/>
      <c r="C304" s="18" t="s">
        <v>545</v>
      </c>
      <c r="D304" s="18"/>
    </row>
    <row r="305" spans="1:5">
      <c r="A305" s="118"/>
      <c r="B305" s="118"/>
      <c r="C305" s="18" t="s">
        <v>546</v>
      </c>
      <c r="D305" s="18"/>
    </row>
    <row r="306" spans="1:5">
      <c r="A306" s="118"/>
      <c r="B306" s="118"/>
      <c r="C306" s="18" t="s">
        <v>547</v>
      </c>
      <c r="D306" s="18"/>
    </row>
    <row r="307" spans="1:5">
      <c r="A307" s="118"/>
      <c r="B307" s="118"/>
      <c r="C307" s="18" t="s">
        <v>548</v>
      </c>
      <c r="D307" s="18"/>
    </row>
    <row r="308" spans="1:5">
      <c r="A308" s="118"/>
      <c r="B308" s="118"/>
      <c r="C308" s="18" t="s">
        <v>549</v>
      </c>
      <c r="D308" s="18"/>
    </row>
    <row r="309" spans="1:5">
      <c r="A309" s="118"/>
      <c r="B309" s="118"/>
      <c r="C309" s="18" t="s">
        <v>550</v>
      </c>
      <c r="D309" s="18"/>
    </row>
    <row r="310" spans="1:5">
      <c r="A310" s="118"/>
      <c r="B310" s="118"/>
      <c r="C310" s="18" t="s">
        <v>551</v>
      </c>
      <c r="D310" s="18"/>
      <c r="E310" t="s">
        <v>214</v>
      </c>
    </row>
    <row r="311" spans="1:5">
      <c r="A311" s="118"/>
      <c r="B311" s="118"/>
      <c r="C311" s="18" t="s">
        <v>552</v>
      </c>
      <c r="D311" s="18"/>
      <c r="E311" t="s">
        <v>214</v>
      </c>
    </row>
    <row r="312" spans="1:5">
      <c r="A312" s="118"/>
      <c r="B312" s="118"/>
      <c r="C312" s="18" t="s">
        <v>553</v>
      </c>
      <c r="D312" s="18"/>
      <c r="E312" t="s">
        <v>214</v>
      </c>
    </row>
    <row r="313" spans="1:5">
      <c r="A313" s="118"/>
      <c r="B313" s="118"/>
      <c r="C313" s="18" t="s">
        <v>554</v>
      </c>
      <c r="D313" s="18"/>
    </row>
    <row r="314" spans="1:5">
      <c r="A314" s="118"/>
      <c r="B314" s="118"/>
      <c r="C314" s="18" t="s">
        <v>555</v>
      </c>
      <c r="D314" s="18"/>
    </row>
    <row r="315" spans="1:5">
      <c r="A315" s="118"/>
      <c r="B315" s="118"/>
      <c r="C315" s="18" t="s">
        <v>556</v>
      </c>
      <c r="D315" s="18"/>
    </row>
    <row r="316" spans="1:5">
      <c r="A316" s="118"/>
      <c r="B316" s="118"/>
      <c r="C316" s="18" t="s">
        <v>557</v>
      </c>
      <c r="D316" s="18"/>
    </row>
    <row r="317" spans="1:5">
      <c r="A317" s="118"/>
      <c r="B317" s="118"/>
      <c r="C317" s="18" t="s">
        <v>558</v>
      </c>
      <c r="D317" s="18"/>
    </row>
    <row r="318" spans="1:5">
      <c r="A318" s="118"/>
      <c r="B318" s="118"/>
      <c r="C318" s="18" t="s">
        <v>559</v>
      </c>
      <c r="D318" s="103" t="s">
        <v>560</v>
      </c>
      <c r="E318" t="s">
        <v>214</v>
      </c>
    </row>
    <row r="319" spans="1:5">
      <c r="A319" s="118"/>
      <c r="B319" s="118"/>
      <c r="C319" s="18" t="s">
        <v>561</v>
      </c>
      <c r="D319" s="18"/>
    </row>
    <row r="320" spans="1:5">
      <c r="A320" s="118"/>
      <c r="B320" s="118"/>
      <c r="C320" s="18" t="s">
        <v>562</v>
      </c>
      <c r="D320" s="18"/>
    </row>
    <row r="321" spans="1:5">
      <c r="A321" s="118"/>
      <c r="B321" s="118"/>
      <c r="C321" s="18" t="s">
        <v>563</v>
      </c>
      <c r="D321" s="18"/>
    </row>
    <row r="322" spans="1:5">
      <c r="A322" s="118"/>
      <c r="B322" s="118"/>
      <c r="C322" s="18" t="s">
        <v>564</v>
      </c>
      <c r="D322" s="18"/>
    </row>
    <row r="323" spans="1:5">
      <c r="A323" s="118"/>
      <c r="B323" s="118"/>
      <c r="C323" s="18" t="s">
        <v>565</v>
      </c>
      <c r="D323" s="18"/>
    </row>
    <row r="324" spans="1:5">
      <c r="A324" s="118"/>
      <c r="B324" s="118"/>
      <c r="C324" s="18" t="s">
        <v>566</v>
      </c>
      <c r="D324" s="18"/>
    </row>
    <row r="325" spans="1:5">
      <c r="A325" s="118"/>
      <c r="B325" s="118"/>
      <c r="C325" s="18" t="s">
        <v>567</v>
      </c>
      <c r="D325" s="18"/>
    </row>
    <row r="326" spans="1:5">
      <c r="A326" s="118"/>
      <c r="B326" s="118"/>
      <c r="C326" s="18" t="s">
        <v>568</v>
      </c>
      <c r="D326" s="18"/>
    </row>
    <row r="327" spans="1:5">
      <c r="A327" s="118"/>
      <c r="B327" s="118"/>
      <c r="C327" s="18" t="s">
        <v>569</v>
      </c>
      <c r="D327" s="18"/>
    </row>
    <row r="328" spans="1:5">
      <c r="A328" s="112"/>
      <c r="B328" s="119" t="s">
        <v>90</v>
      </c>
      <c r="C328" s="46" t="s">
        <v>570</v>
      </c>
      <c r="D328" s="46"/>
      <c r="E328" t="s">
        <v>214</v>
      </c>
    </row>
    <row r="329" spans="1:5">
      <c r="A329" s="113"/>
      <c r="B329" s="120"/>
      <c r="C329" s="46" t="s">
        <v>571</v>
      </c>
      <c r="D329" s="46"/>
      <c r="E329" t="s">
        <v>214</v>
      </c>
    </row>
    <row r="330" spans="1:5">
      <c r="A330" s="113"/>
      <c r="B330" s="120"/>
      <c r="C330" s="105" t="s">
        <v>572</v>
      </c>
      <c r="D330" s="46"/>
      <c r="E330" t="s">
        <v>214</v>
      </c>
    </row>
    <row r="331" spans="1:5">
      <c r="A331" s="113"/>
      <c r="B331" s="120"/>
      <c r="C331" s="104" t="s">
        <v>573</v>
      </c>
      <c r="D331" s="46"/>
      <c r="E331" t="s">
        <v>214</v>
      </c>
    </row>
    <row r="332" spans="1:5">
      <c r="A332" s="113"/>
      <c r="B332" s="120"/>
      <c r="C332" s="104" t="s">
        <v>574</v>
      </c>
      <c r="D332" s="46"/>
      <c r="E332" t="s">
        <v>214</v>
      </c>
    </row>
    <row r="333" spans="1:5">
      <c r="A333" s="113"/>
      <c r="B333" s="120"/>
      <c r="C333" s="104" t="s">
        <v>575</v>
      </c>
      <c r="D333" s="46"/>
      <c r="E333" t="s">
        <v>214</v>
      </c>
    </row>
    <row r="334" spans="1:5">
      <c r="A334" s="113"/>
      <c r="B334" s="120"/>
      <c r="C334" s="104" t="s">
        <v>576</v>
      </c>
      <c r="D334" s="46"/>
      <c r="E334" t="s">
        <v>214</v>
      </c>
    </row>
    <row r="335" spans="1:5">
      <c r="A335" s="113"/>
      <c r="B335" s="120"/>
      <c r="C335" s="46" t="s">
        <v>577</v>
      </c>
      <c r="D335" s="46"/>
      <c r="E335" t="s">
        <v>214</v>
      </c>
    </row>
    <row r="336" spans="1:5">
      <c r="A336" s="113"/>
      <c r="B336" s="120"/>
      <c r="C336" s="46" t="s">
        <v>578</v>
      </c>
      <c r="D336" s="46"/>
      <c r="E336" t="s">
        <v>214</v>
      </c>
    </row>
    <row r="337" spans="1:5">
      <c r="A337" s="113"/>
      <c r="B337" s="120"/>
      <c r="C337" s="46" t="s">
        <v>579</v>
      </c>
      <c r="D337" s="46"/>
      <c r="E337" t="s">
        <v>214</v>
      </c>
    </row>
    <row r="338" spans="1:5">
      <c r="A338" s="113"/>
      <c r="B338" s="120"/>
      <c r="C338" s="46" t="s">
        <v>580</v>
      </c>
      <c r="D338" s="46"/>
      <c r="E338" t="s">
        <v>214</v>
      </c>
    </row>
    <row r="339" spans="1:5">
      <c r="A339" s="113"/>
      <c r="B339" s="120"/>
      <c r="C339" s="46" t="s">
        <v>581</v>
      </c>
      <c r="D339" s="46"/>
      <c r="E339" t="s">
        <v>214</v>
      </c>
    </row>
    <row r="340" spans="1:5">
      <c r="A340" s="113"/>
      <c r="B340" s="120"/>
      <c r="C340" s="46" t="s">
        <v>582</v>
      </c>
      <c r="D340" s="46"/>
      <c r="E340" t="s">
        <v>214</v>
      </c>
    </row>
    <row r="341" spans="1:5">
      <c r="A341" s="113"/>
      <c r="B341" s="120"/>
      <c r="C341" s="46" t="s">
        <v>583</v>
      </c>
      <c r="D341" s="46"/>
      <c r="E341" t="s">
        <v>214</v>
      </c>
    </row>
    <row r="342" spans="1:5">
      <c r="A342" s="113"/>
      <c r="B342" s="120"/>
      <c r="C342" s="46" t="s">
        <v>584</v>
      </c>
      <c r="D342" s="46"/>
      <c r="E342" t="s">
        <v>214</v>
      </c>
    </row>
    <row r="343" spans="1:5">
      <c r="A343" s="113"/>
      <c r="B343" s="120"/>
      <c r="C343" s="46" t="s">
        <v>585</v>
      </c>
      <c r="D343" s="46"/>
      <c r="E343" t="s">
        <v>214</v>
      </c>
    </row>
    <row r="344" spans="1:5">
      <c r="A344" s="113"/>
      <c r="B344" s="120"/>
      <c r="C344" s="46" t="s">
        <v>586</v>
      </c>
      <c r="D344" s="46"/>
      <c r="E344" t="s">
        <v>214</v>
      </c>
    </row>
    <row r="345" spans="1:5">
      <c r="A345" s="113"/>
      <c r="B345" s="120"/>
      <c r="C345" s="46" t="s">
        <v>587</v>
      </c>
      <c r="D345" s="46"/>
      <c r="E345" t="s">
        <v>214</v>
      </c>
    </row>
    <row r="346" spans="1:5">
      <c r="A346" s="113"/>
      <c r="B346" s="120"/>
      <c r="C346" s="46" t="s">
        <v>588</v>
      </c>
      <c r="D346" s="46"/>
      <c r="E346" t="s">
        <v>214</v>
      </c>
    </row>
    <row r="347" spans="1:5">
      <c r="A347" s="113"/>
      <c r="B347" s="120"/>
      <c r="C347" s="46" t="s">
        <v>589</v>
      </c>
      <c r="D347" s="46"/>
      <c r="E347" t="s">
        <v>214</v>
      </c>
    </row>
    <row r="348" spans="1:5">
      <c r="A348" s="113"/>
      <c r="B348" s="120"/>
      <c r="C348" s="46" t="s">
        <v>590</v>
      </c>
      <c r="D348" s="46"/>
      <c r="E348" t="s">
        <v>214</v>
      </c>
    </row>
    <row r="349" spans="1:5">
      <c r="A349" s="113"/>
      <c r="B349" s="120"/>
      <c r="C349" s="46" t="s">
        <v>591</v>
      </c>
      <c r="D349" s="46"/>
      <c r="E349" t="s">
        <v>214</v>
      </c>
    </row>
    <row r="350" spans="1:5">
      <c r="A350" s="113"/>
      <c r="B350" s="120"/>
      <c r="C350" s="46" t="s">
        <v>592</v>
      </c>
      <c r="D350" s="46"/>
      <c r="E350" t="s">
        <v>214</v>
      </c>
    </row>
    <row r="351" spans="1:5">
      <c r="A351" s="113"/>
      <c r="B351" s="120"/>
      <c r="C351" s="46" t="s">
        <v>593</v>
      </c>
      <c r="D351" s="46"/>
      <c r="E351" t="s">
        <v>214</v>
      </c>
    </row>
    <row r="352" spans="1:5">
      <c r="A352" s="113"/>
      <c r="B352" s="120"/>
      <c r="C352" s="46" t="s">
        <v>594</v>
      </c>
      <c r="D352" s="46"/>
      <c r="E352" t="s">
        <v>214</v>
      </c>
    </row>
    <row r="353" spans="1:5">
      <c r="A353" s="113"/>
      <c r="B353" s="120"/>
      <c r="C353" s="46" t="s">
        <v>595</v>
      </c>
      <c r="D353" s="46"/>
      <c r="E353" t="s">
        <v>214</v>
      </c>
    </row>
    <row r="354" spans="1:5">
      <c r="A354" s="113"/>
      <c r="B354" s="120"/>
      <c r="C354" s="46" t="s">
        <v>596</v>
      </c>
      <c r="D354" s="46"/>
      <c r="E354" t="s">
        <v>214</v>
      </c>
    </row>
    <row r="355" spans="1:5">
      <c r="A355" s="113"/>
      <c r="B355" s="120"/>
      <c r="C355" s="46" t="s">
        <v>597</v>
      </c>
      <c r="D355" s="46"/>
      <c r="E355" t="s">
        <v>214</v>
      </c>
    </row>
    <row r="356" spans="1:5">
      <c r="A356" s="113"/>
      <c r="B356" s="120"/>
      <c r="C356" s="46" t="s">
        <v>598</v>
      </c>
      <c r="D356" s="46"/>
      <c r="E356" t="s">
        <v>214</v>
      </c>
    </row>
    <row r="357" spans="1:5">
      <c r="A357" s="113"/>
      <c r="B357" s="120"/>
      <c r="C357" s="46" t="s">
        <v>599</v>
      </c>
      <c r="D357" s="46"/>
      <c r="E357" t="s">
        <v>214</v>
      </c>
    </row>
    <row r="358" spans="1:5">
      <c r="A358" s="113"/>
      <c r="B358" s="120"/>
      <c r="C358" s="46" t="s">
        <v>600</v>
      </c>
      <c r="D358" s="46"/>
      <c r="E358" t="s">
        <v>214</v>
      </c>
    </row>
    <row r="359" spans="1:5">
      <c r="A359" s="113"/>
      <c r="B359" s="120"/>
      <c r="C359" s="46" t="s">
        <v>601</v>
      </c>
      <c r="D359" s="46"/>
      <c r="E359" t="s">
        <v>214</v>
      </c>
    </row>
    <row r="360" spans="1:5">
      <c r="A360" s="113"/>
      <c r="B360" s="120"/>
      <c r="C360" s="46" t="s">
        <v>602</v>
      </c>
      <c r="D360" s="46"/>
      <c r="E360" t="s">
        <v>214</v>
      </c>
    </row>
    <row r="361" spans="1:5">
      <c r="A361" s="113"/>
      <c r="B361" s="120"/>
      <c r="C361" s="46" t="s">
        <v>603</v>
      </c>
      <c r="D361" s="46"/>
      <c r="E361" t="s">
        <v>214</v>
      </c>
    </row>
    <row r="362" spans="1:5">
      <c r="A362" s="113"/>
      <c r="B362" s="120"/>
      <c r="C362" s="46" t="s">
        <v>604</v>
      </c>
      <c r="D362" s="46"/>
      <c r="E362" t="s">
        <v>214</v>
      </c>
    </row>
    <row r="363" spans="1:5">
      <c r="A363" s="113"/>
      <c r="B363" s="120"/>
      <c r="C363" s="46" t="s">
        <v>605</v>
      </c>
      <c r="D363" s="46"/>
      <c r="E363" t="s">
        <v>214</v>
      </c>
    </row>
    <row r="364" spans="1:5">
      <c r="A364" s="113"/>
      <c r="B364" s="120"/>
      <c r="C364" s="46" t="s">
        <v>606</v>
      </c>
      <c r="D364" s="46"/>
      <c r="E364" t="s">
        <v>214</v>
      </c>
    </row>
    <row r="365" spans="1:5">
      <c r="A365" s="113"/>
      <c r="B365" s="120"/>
      <c r="C365" s="46" t="s">
        <v>607</v>
      </c>
      <c r="D365" s="46"/>
      <c r="E365" t="s">
        <v>214</v>
      </c>
    </row>
    <row r="366" spans="1:5">
      <c r="A366" s="113"/>
      <c r="B366" s="120"/>
      <c r="C366" s="46" t="s">
        <v>608</v>
      </c>
      <c r="D366" s="46"/>
      <c r="E366" t="s">
        <v>214</v>
      </c>
    </row>
    <row r="367" spans="1:5">
      <c r="A367" s="113"/>
      <c r="B367" s="120"/>
      <c r="C367" s="46" t="s">
        <v>609</v>
      </c>
      <c r="D367" s="46"/>
      <c r="E367" t="s">
        <v>214</v>
      </c>
    </row>
    <row r="368" spans="1:5">
      <c r="A368" s="113"/>
      <c r="B368" s="120"/>
      <c r="C368" s="46" t="s">
        <v>610</v>
      </c>
      <c r="D368" s="46"/>
      <c r="E368" t="s">
        <v>214</v>
      </c>
    </row>
    <row r="369" spans="1:5">
      <c r="A369" s="113"/>
      <c r="B369" s="120"/>
      <c r="C369" s="46" t="s">
        <v>611</v>
      </c>
      <c r="D369" s="46"/>
      <c r="E369" t="s">
        <v>214</v>
      </c>
    </row>
    <row r="370" spans="1:5">
      <c r="A370" s="113"/>
      <c r="B370" s="120"/>
      <c r="C370" s="46" t="s">
        <v>612</v>
      </c>
      <c r="D370" s="46"/>
      <c r="E370" t="s">
        <v>214</v>
      </c>
    </row>
    <row r="371" spans="1:5">
      <c r="A371" s="113"/>
      <c r="B371" s="120"/>
      <c r="C371" s="46" t="s">
        <v>613</v>
      </c>
      <c r="D371" s="46"/>
      <c r="E371" t="s">
        <v>214</v>
      </c>
    </row>
    <row r="372" spans="1:5">
      <c r="A372" s="113"/>
      <c r="B372" s="120"/>
      <c r="C372" s="46" t="s">
        <v>614</v>
      </c>
      <c r="D372" s="46"/>
      <c r="E372" t="s">
        <v>214</v>
      </c>
    </row>
    <row r="373" spans="1:5">
      <c r="A373" s="113"/>
      <c r="B373" s="120"/>
      <c r="C373" s="46" t="s">
        <v>615</v>
      </c>
      <c r="D373" s="46"/>
      <c r="E373" t="s">
        <v>214</v>
      </c>
    </row>
    <row r="374" spans="1:5">
      <c r="A374" s="113"/>
      <c r="B374" s="120"/>
      <c r="C374" s="46" t="s">
        <v>616</v>
      </c>
      <c r="D374" s="46"/>
      <c r="E374" t="s">
        <v>214</v>
      </c>
    </row>
    <row r="375" spans="1:5">
      <c r="A375" s="113"/>
      <c r="B375" s="120"/>
      <c r="C375" s="46" t="s">
        <v>617</v>
      </c>
      <c r="D375" s="46"/>
      <c r="E375" t="s">
        <v>214</v>
      </c>
    </row>
    <row r="376" spans="1:5">
      <c r="A376" s="113"/>
      <c r="B376" s="120"/>
      <c r="C376" s="46" t="s">
        <v>618</v>
      </c>
      <c r="D376" s="46"/>
      <c r="E376" t="s">
        <v>214</v>
      </c>
    </row>
    <row r="377" spans="1:5">
      <c r="A377" s="113"/>
      <c r="B377" s="120"/>
      <c r="C377" s="46" t="s">
        <v>619</v>
      </c>
      <c r="D377" s="46"/>
      <c r="E377" t="s">
        <v>214</v>
      </c>
    </row>
    <row r="378" spans="1:5">
      <c r="A378" s="113"/>
      <c r="B378" s="120"/>
      <c r="C378" s="46" t="s">
        <v>620</v>
      </c>
      <c r="D378" s="46"/>
      <c r="E378" t="s">
        <v>214</v>
      </c>
    </row>
    <row r="379" spans="1:5">
      <c r="A379" s="113"/>
      <c r="B379" s="120"/>
      <c r="C379" s="46" t="s">
        <v>621</v>
      </c>
      <c r="D379" s="46"/>
      <c r="E379" t="s">
        <v>214</v>
      </c>
    </row>
    <row r="380" spans="1:5">
      <c r="A380" s="113"/>
      <c r="B380" s="120"/>
      <c r="C380" s="46" t="s">
        <v>622</v>
      </c>
      <c r="D380" s="46"/>
      <c r="E380" t="s">
        <v>214</v>
      </c>
    </row>
    <row r="381" spans="1:5">
      <c r="A381" s="113"/>
      <c r="B381" s="120"/>
      <c r="C381" s="46" t="s">
        <v>623</v>
      </c>
      <c r="D381" s="46"/>
      <c r="E381" t="s">
        <v>214</v>
      </c>
    </row>
    <row r="382" spans="1:5">
      <c r="A382" s="113"/>
      <c r="B382" s="120"/>
      <c r="C382" s="46" t="s">
        <v>624</v>
      </c>
      <c r="D382" s="46"/>
      <c r="E382" t="s">
        <v>214</v>
      </c>
    </row>
    <row r="383" spans="1:5">
      <c r="A383" s="113"/>
      <c r="B383" s="120"/>
      <c r="C383" s="46" t="s">
        <v>625</v>
      </c>
      <c r="D383" s="46"/>
      <c r="E383" t="s">
        <v>214</v>
      </c>
    </row>
    <row r="384" spans="1:5">
      <c r="A384" s="113"/>
      <c r="B384" s="120"/>
      <c r="C384" s="46" t="s">
        <v>626</v>
      </c>
      <c r="D384" s="46"/>
      <c r="E384" t="s">
        <v>214</v>
      </c>
    </row>
    <row r="385" spans="1:5">
      <c r="A385" s="113"/>
      <c r="B385" s="120"/>
      <c r="C385" s="46" t="s">
        <v>627</v>
      </c>
      <c r="D385" s="46"/>
      <c r="E385" t="s">
        <v>214</v>
      </c>
    </row>
    <row r="386" spans="1:5">
      <c r="A386" s="113"/>
      <c r="B386" s="120"/>
      <c r="C386" s="46" t="s">
        <v>628</v>
      </c>
      <c r="D386" s="46"/>
      <c r="E386" t="s">
        <v>214</v>
      </c>
    </row>
    <row r="387" spans="1:5">
      <c r="A387" s="113"/>
      <c r="B387" s="120"/>
      <c r="C387" s="46" t="s">
        <v>629</v>
      </c>
      <c r="D387" s="46"/>
      <c r="E387" t="s">
        <v>214</v>
      </c>
    </row>
    <row r="388" spans="1:5">
      <c r="A388" s="113"/>
      <c r="B388" s="120"/>
      <c r="C388" s="46" t="s">
        <v>630</v>
      </c>
      <c r="D388" s="46"/>
      <c r="E388" t="s">
        <v>214</v>
      </c>
    </row>
    <row r="389" spans="1:5">
      <c r="A389" s="113"/>
      <c r="B389" s="120"/>
      <c r="C389" s="46" t="s">
        <v>631</v>
      </c>
      <c r="D389" s="46"/>
      <c r="E389" t="s">
        <v>214</v>
      </c>
    </row>
    <row r="390" spans="1:5">
      <c r="A390" s="113"/>
      <c r="B390" s="120"/>
      <c r="C390" s="46" t="s">
        <v>632</v>
      </c>
      <c r="D390" s="46"/>
      <c r="E390" t="s">
        <v>214</v>
      </c>
    </row>
    <row r="391" spans="1:5">
      <c r="A391" s="113"/>
      <c r="B391" s="120"/>
      <c r="C391" s="46" t="s">
        <v>633</v>
      </c>
      <c r="D391" s="46"/>
      <c r="E391" t="s">
        <v>214</v>
      </c>
    </row>
    <row r="392" spans="1:5">
      <c r="A392" s="113"/>
      <c r="B392" s="120"/>
      <c r="C392" s="46" t="s">
        <v>634</v>
      </c>
      <c r="D392" s="46"/>
      <c r="E392" t="s">
        <v>214</v>
      </c>
    </row>
    <row r="393" spans="1:5">
      <c r="A393" s="113"/>
      <c r="B393" s="120"/>
      <c r="C393" s="46" t="s">
        <v>635</v>
      </c>
      <c r="D393" s="46"/>
      <c r="E393" t="s">
        <v>214</v>
      </c>
    </row>
    <row r="394" spans="1:5">
      <c r="A394" s="113"/>
      <c r="B394" s="120"/>
      <c r="C394" s="46" t="s">
        <v>636</v>
      </c>
      <c r="D394" s="46"/>
      <c r="E394" t="s">
        <v>214</v>
      </c>
    </row>
    <row r="395" spans="1:5">
      <c r="A395" s="113"/>
      <c r="B395" s="120"/>
      <c r="C395" s="46" t="s">
        <v>637</v>
      </c>
      <c r="D395" s="46"/>
      <c r="E395" t="s">
        <v>214</v>
      </c>
    </row>
    <row r="396" spans="1:5">
      <c r="A396" s="113"/>
      <c r="B396" s="120"/>
      <c r="C396" s="46" t="s">
        <v>638</v>
      </c>
      <c r="D396" s="46"/>
      <c r="E396" t="s">
        <v>214</v>
      </c>
    </row>
    <row r="397" spans="1:5">
      <c r="A397" s="113"/>
      <c r="B397" s="120"/>
      <c r="C397" s="46" t="s">
        <v>639</v>
      </c>
      <c r="D397" s="46"/>
      <c r="E397" t="s">
        <v>214</v>
      </c>
    </row>
    <row r="398" spans="1:5">
      <c r="A398" s="113"/>
      <c r="B398" s="120"/>
      <c r="C398" s="46" t="s">
        <v>640</v>
      </c>
      <c r="D398" s="46"/>
      <c r="E398" t="s">
        <v>214</v>
      </c>
    </row>
    <row r="399" spans="1:5">
      <c r="A399" s="113"/>
      <c r="B399" s="120"/>
      <c r="C399" s="46" t="s">
        <v>641</v>
      </c>
      <c r="D399" s="46"/>
      <c r="E399" t="s">
        <v>214</v>
      </c>
    </row>
    <row r="400" spans="1:5">
      <c r="A400" s="113"/>
      <c r="B400" s="120"/>
      <c r="C400" s="46" t="s">
        <v>642</v>
      </c>
      <c r="D400" s="46"/>
      <c r="E400" t="s">
        <v>214</v>
      </c>
    </row>
    <row r="401" spans="1:5">
      <c r="A401" s="113"/>
      <c r="B401" s="120"/>
      <c r="C401" s="46" t="s">
        <v>643</v>
      </c>
      <c r="D401" s="46"/>
      <c r="E401" t="s">
        <v>214</v>
      </c>
    </row>
    <row r="402" spans="1:5">
      <c r="A402" s="113"/>
      <c r="B402" s="120"/>
      <c r="C402" s="46" t="s">
        <v>644</v>
      </c>
      <c r="D402" s="46"/>
      <c r="E402" t="s">
        <v>214</v>
      </c>
    </row>
    <row r="403" spans="1:5">
      <c r="A403" s="113"/>
      <c r="B403" s="120"/>
      <c r="C403" s="46" t="s">
        <v>645</v>
      </c>
      <c r="D403" s="46"/>
      <c r="E403" t="s">
        <v>214</v>
      </c>
    </row>
    <row r="404" spans="1:5">
      <c r="A404" s="113"/>
      <c r="B404" s="120"/>
      <c r="C404" s="46" t="s">
        <v>646</v>
      </c>
      <c r="D404" s="46"/>
      <c r="E404" t="s">
        <v>214</v>
      </c>
    </row>
    <row r="405" spans="1:5">
      <c r="A405" s="113"/>
      <c r="B405" s="120"/>
      <c r="C405" s="46" t="s">
        <v>647</v>
      </c>
      <c r="D405" s="46"/>
      <c r="E405" t="s">
        <v>214</v>
      </c>
    </row>
    <row r="406" spans="1:5">
      <c r="A406" s="113"/>
      <c r="B406" s="120"/>
      <c r="C406" s="46" t="s">
        <v>648</v>
      </c>
      <c r="D406" s="46"/>
      <c r="E406" t="s">
        <v>214</v>
      </c>
    </row>
    <row r="407" spans="1:5">
      <c r="A407" s="113"/>
      <c r="B407" s="120"/>
      <c r="C407" s="46" t="s">
        <v>649</v>
      </c>
      <c r="D407" s="46"/>
      <c r="E407" t="s">
        <v>214</v>
      </c>
    </row>
    <row r="408" spans="1:5">
      <c r="A408" s="113"/>
      <c r="B408" s="120"/>
      <c r="C408" s="46" t="s">
        <v>650</v>
      </c>
      <c r="D408" s="46"/>
      <c r="E408" t="s">
        <v>214</v>
      </c>
    </row>
    <row r="409" spans="1:5">
      <c r="A409" s="113"/>
      <c r="B409" s="120"/>
      <c r="C409" s="46" t="s">
        <v>651</v>
      </c>
      <c r="D409" s="46"/>
      <c r="E409" t="s">
        <v>214</v>
      </c>
    </row>
    <row r="410" spans="1:5">
      <c r="A410" s="113"/>
      <c r="B410" s="120"/>
      <c r="C410" s="46" t="s">
        <v>652</v>
      </c>
      <c r="D410" s="46"/>
      <c r="E410" t="s">
        <v>214</v>
      </c>
    </row>
    <row r="411" spans="1:5">
      <c r="A411" s="113"/>
      <c r="B411" s="120"/>
      <c r="C411" s="46" t="s">
        <v>653</v>
      </c>
      <c r="D411" s="46"/>
      <c r="E411" t="s">
        <v>214</v>
      </c>
    </row>
    <row r="412" spans="1:5">
      <c r="A412" s="113"/>
      <c r="B412" s="120"/>
      <c r="C412" s="46" t="s">
        <v>654</v>
      </c>
      <c r="D412" s="46"/>
      <c r="E412" t="s">
        <v>214</v>
      </c>
    </row>
    <row r="413" spans="1:5">
      <c r="A413" s="113"/>
      <c r="B413" s="120"/>
      <c r="C413" s="46" t="s">
        <v>655</v>
      </c>
      <c r="D413" s="46"/>
      <c r="E413" t="s">
        <v>214</v>
      </c>
    </row>
    <row r="414" spans="1:5">
      <c r="A414" s="113"/>
      <c r="B414" s="120"/>
      <c r="C414" s="46" t="s">
        <v>656</v>
      </c>
      <c r="D414" s="46"/>
      <c r="E414" t="s">
        <v>214</v>
      </c>
    </row>
    <row r="415" spans="1:5">
      <c r="A415" s="113"/>
      <c r="B415" s="120"/>
      <c r="C415" s="46" t="s">
        <v>657</v>
      </c>
      <c r="D415" s="46"/>
      <c r="E415" t="s">
        <v>214</v>
      </c>
    </row>
    <row r="416" spans="1:5">
      <c r="A416" s="113"/>
      <c r="B416" s="120"/>
      <c r="C416" s="46" t="s">
        <v>658</v>
      </c>
      <c r="D416" s="46"/>
      <c r="E416" t="s">
        <v>214</v>
      </c>
    </row>
    <row r="417" spans="1:5">
      <c r="A417" s="113"/>
      <c r="B417" s="120"/>
      <c r="C417" s="46" t="s">
        <v>659</v>
      </c>
      <c r="D417" s="46"/>
      <c r="E417" t="s">
        <v>214</v>
      </c>
    </row>
    <row r="418" spans="1:5">
      <c r="A418" s="113"/>
      <c r="B418" s="120"/>
      <c r="C418" s="46" t="s">
        <v>660</v>
      </c>
      <c r="D418" s="46"/>
      <c r="E418" t="s">
        <v>214</v>
      </c>
    </row>
    <row r="419" spans="1:5">
      <c r="A419" s="113"/>
      <c r="B419" s="120"/>
      <c r="C419" s="46" t="s">
        <v>661</v>
      </c>
      <c r="D419" s="46"/>
      <c r="E419" t="s">
        <v>214</v>
      </c>
    </row>
    <row r="420" spans="1:5">
      <c r="A420" s="113"/>
      <c r="B420" s="120"/>
      <c r="C420" s="46" t="s">
        <v>662</v>
      </c>
      <c r="D420" s="46"/>
      <c r="E420" t="s">
        <v>214</v>
      </c>
    </row>
    <row r="421" spans="1:5">
      <c r="A421" s="113"/>
      <c r="B421" s="120"/>
      <c r="C421" s="46" t="s">
        <v>663</v>
      </c>
      <c r="D421" s="46"/>
      <c r="E421" t="s">
        <v>214</v>
      </c>
    </row>
    <row r="422" spans="1:5">
      <c r="A422" s="113"/>
      <c r="B422" s="120"/>
      <c r="C422" s="46" t="s">
        <v>664</v>
      </c>
      <c r="D422" s="46"/>
      <c r="E422" t="s">
        <v>214</v>
      </c>
    </row>
    <row r="423" spans="1:5">
      <c r="A423" s="113"/>
      <c r="B423" s="120"/>
      <c r="C423" s="46" t="s">
        <v>665</v>
      </c>
      <c r="D423" s="46"/>
      <c r="E423" t="s">
        <v>214</v>
      </c>
    </row>
    <row r="424" spans="1:5">
      <c r="A424" s="113"/>
      <c r="B424" s="120"/>
      <c r="C424" s="46" t="s">
        <v>666</v>
      </c>
      <c r="D424" s="46"/>
      <c r="E424" t="s">
        <v>214</v>
      </c>
    </row>
    <row r="425" spans="1:5">
      <c r="A425" s="113"/>
      <c r="B425" s="120"/>
      <c r="C425" s="46" t="s">
        <v>667</v>
      </c>
      <c r="D425" s="46"/>
      <c r="E425" t="s">
        <v>214</v>
      </c>
    </row>
    <row r="426" spans="1:5">
      <c r="A426" s="113"/>
      <c r="B426" s="120"/>
      <c r="C426" s="46" t="s">
        <v>668</v>
      </c>
      <c r="D426" s="46"/>
      <c r="E426" t="s">
        <v>214</v>
      </c>
    </row>
    <row r="427" spans="1:5">
      <c r="A427" s="113"/>
      <c r="B427" s="120"/>
      <c r="C427" s="46" t="s">
        <v>669</v>
      </c>
      <c r="D427" s="46"/>
      <c r="E427" t="s">
        <v>214</v>
      </c>
    </row>
    <row r="428" spans="1:5">
      <c r="A428" s="113"/>
      <c r="B428" s="120"/>
      <c r="C428" s="46" t="s">
        <v>670</v>
      </c>
      <c r="D428" s="46"/>
      <c r="E428" t="s">
        <v>214</v>
      </c>
    </row>
    <row r="429" spans="1:5">
      <c r="A429" s="113"/>
      <c r="B429" s="120"/>
      <c r="C429" s="46" t="s">
        <v>671</v>
      </c>
      <c r="D429" s="46"/>
      <c r="E429" t="s">
        <v>214</v>
      </c>
    </row>
    <row r="430" spans="1:5">
      <c r="A430" s="113"/>
      <c r="B430" s="120"/>
      <c r="C430" s="46" t="s">
        <v>672</v>
      </c>
      <c r="D430" s="46"/>
      <c r="E430" t="s">
        <v>214</v>
      </c>
    </row>
    <row r="431" spans="1:5">
      <c r="A431" s="113"/>
      <c r="B431" s="120"/>
      <c r="C431" s="46" t="s">
        <v>673</v>
      </c>
      <c r="D431" s="46"/>
      <c r="E431" t="s">
        <v>214</v>
      </c>
    </row>
    <row r="432" spans="1:5">
      <c r="A432" s="113"/>
      <c r="B432" s="120"/>
      <c r="C432" s="46" t="s">
        <v>674</v>
      </c>
      <c r="D432" s="46"/>
      <c r="E432" t="s">
        <v>214</v>
      </c>
    </row>
    <row r="433" spans="1:5">
      <c r="A433" s="113"/>
      <c r="B433" s="120"/>
      <c r="C433" s="46" t="s">
        <v>675</v>
      </c>
      <c r="D433" s="46"/>
      <c r="E433" t="s">
        <v>214</v>
      </c>
    </row>
    <row r="434" spans="1:5">
      <c r="A434" s="113"/>
      <c r="B434" s="120"/>
      <c r="C434" s="46" t="s">
        <v>676</v>
      </c>
      <c r="D434" s="46"/>
      <c r="E434" t="s">
        <v>214</v>
      </c>
    </row>
    <row r="435" spans="1:5">
      <c r="A435" s="113"/>
      <c r="B435" s="120"/>
      <c r="C435" s="46" t="s">
        <v>677</v>
      </c>
      <c r="D435" s="46"/>
      <c r="E435" t="s">
        <v>214</v>
      </c>
    </row>
    <row r="436" spans="1:5">
      <c r="A436" s="113"/>
      <c r="B436" s="120"/>
      <c r="C436" s="46" t="s">
        <v>678</v>
      </c>
      <c r="D436" s="46"/>
      <c r="E436" t="s">
        <v>214</v>
      </c>
    </row>
    <row r="437" spans="1:5">
      <c r="A437" s="113"/>
      <c r="B437" s="120"/>
      <c r="C437" s="46" t="s">
        <v>679</v>
      </c>
      <c r="D437" s="46"/>
      <c r="E437" t="s">
        <v>214</v>
      </c>
    </row>
    <row r="438" spans="1:5">
      <c r="A438" s="113"/>
      <c r="B438" s="120"/>
      <c r="C438" s="46" t="s">
        <v>680</v>
      </c>
      <c r="D438" s="46"/>
      <c r="E438" t="s">
        <v>214</v>
      </c>
    </row>
    <row r="439" spans="1:5">
      <c r="A439" s="113"/>
      <c r="B439" s="120"/>
      <c r="C439" s="46" t="s">
        <v>681</v>
      </c>
      <c r="D439" s="46"/>
      <c r="E439" t="s">
        <v>214</v>
      </c>
    </row>
    <row r="440" spans="1:5">
      <c r="A440" s="113"/>
      <c r="B440" s="120"/>
      <c r="C440" s="46" t="s">
        <v>682</v>
      </c>
      <c r="D440" s="46"/>
      <c r="E440" t="s">
        <v>214</v>
      </c>
    </row>
    <row r="441" spans="1:5">
      <c r="A441" s="113"/>
      <c r="B441" s="120"/>
      <c r="C441" s="46" t="s">
        <v>683</v>
      </c>
      <c r="D441" s="46"/>
      <c r="E441" t="s">
        <v>214</v>
      </c>
    </row>
    <row r="442" spans="1:5">
      <c r="A442" s="113"/>
      <c r="B442" s="120"/>
      <c r="C442" s="46" t="s">
        <v>684</v>
      </c>
      <c r="D442" s="46"/>
      <c r="E442" t="s">
        <v>214</v>
      </c>
    </row>
    <row r="443" spans="1:5">
      <c r="A443" s="113"/>
      <c r="B443" s="120"/>
      <c r="C443" s="46" t="s">
        <v>685</v>
      </c>
      <c r="D443" s="46"/>
      <c r="E443" t="s">
        <v>214</v>
      </c>
    </row>
    <row r="444" spans="1:5">
      <c r="A444" s="113"/>
      <c r="B444" s="120"/>
      <c r="C444" s="46" t="s">
        <v>686</v>
      </c>
      <c r="D444" s="46"/>
      <c r="E444" t="s">
        <v>214</v>
      </c>
    </row>
    <row r="445" spans="1:5">
      <c r="A445" s="113"/>
      <c r="B445" s="120"/>
      <c r="C445" s="46" t="s">
        <v>687</v>
      </c>
      <c r="D445" s="46"/>
      <c r="E445" t="s">
        <v>214</v>
      </c>
    </row>
    <row r="446" spans="1:5">
      <c r="A446" s="113"/>
      <c r="B446" s="120"/>
      <c r="C446" s="46" t="s">
        <v>688</v>
      </c>
      <c r="D446" s="46"/>
      <c r="E446" t="s">
        <v>214</v>
      </c>
    </row>
    <row r="447" spans="1:5">
      <c r="A447" s="113"/>
      <c r="B447" s="120"/>
      <c r="C447" s="46" t="s">
        <v>689</v>
      </c>
      <c r="D447" s="46"/>
      <c r="E447" t="s">
        <v>214</v>
      </c>
    </row>
    <row r="448" spans="1:5">
      <c r="A448" s="113"/>
      <c r="B448" s="120"/>
      <c r="C448" s="46" t="s">
        <v>690</v>
      </c>
      <c r="D448" s="46"/>
      <c r="E448" t="s">
        <v>214</v>
      </c>
    </row>
    <row r="449" spans="1:5">
      <c r="A449" s="113"/>
      <c r="B449" s="120"/>
      <c r="C449" s="46" t="s">
        <v>691</v>
      </c>
      <c r="D449" s="46"/>
      <c r="E449" t="s">
        <v>214</v>
      </c>
    </row>
    <row r="450" spans="1:5">
      <c r="A450" s="113"/>
      <c r="B450" s="120"/>
      <c r="C450" s="46" t="s">
        <v>692</v>
      </c>
      <c r="D450" s="46"/>
      <c r="E450" t="s">
        <v>214</v>
      </c>
    </row>
    <row r="451" spans="1:5">
      <c r="A451" s="113"/>
      <c r="B451" s="120"/>
      <c r="C451" s="46" t="s">
        <v>693</v>
      </c>
      <c r="D451" s="46"/>
      <c r="E451" t="s">
        <v>214</v>
      </c>
    </row>
    <row r="452" spans="1:5">
      <c r="A452" s="113"/>
      <c r="B452" s="120"/>
      <c r="C452" s="46" t="s">
        <v>694</v>
      </c>
      <c r="D452" s="46"/>
      <c r="E452" t="s">
        <v>214</v>
      </c>
    </row>
    <row r="453" spans="1:5">
      <c r="A453" s="113"/>
      <c r="B453" s="120"/>
      <c r="C453" s="46" t="s">
        <v>695</v>
      </c>
      <c r="D453" s="46"/>
      <c r="E453" t="s">
        <v>214</v>
      </c>
    </row>
    <row r="454" spans="1:5">
      <c r="A454" s="113"/>
      <c r="B454" s="120"/>
      <c r="C454" s="46" t="s">
        <v>696</v>
      </c>
      <c r="D454" s="46"/>
      <c r="E454" t="s">
        <v>214</v>
      </c>
    </row>
    <row r="455" spans="1:5">
      <c r="A455" s="113"/>
      <c r="B455" s="120"/>
      <c r="C455" s="46" t="s">
        <v>697</v>
      </c>
      <c r="D455" s="46"/>
      <c r="E455" t="s">
        <v>214</v>
      </c>
    </row>
    <row r="456" spans="1:5">
      <c r="A456" s="113"/>
      <c r="B456" s="120"/>
      <c r="C456" s="46" t="s">
        <v>698</v>
      </c>
      <c r="D456" s="46"/>
      <c r="E456" t="s">
        <v>214</v>
      </c>
    </row>
    <row r="457" spans="1:5">
      <c r="A457" s="113"/>
      <c r="B457" s="120"/>
      <c r="C457" s="46" t="s">
        <v>699</v>
      </c>
      <c r="D457" s="46"/>
      <c r="E457" t="s">
        <v>214</v>
      </c>
    </row>
    <row r="458" spans="1:5">
      <c r="A458" s="113"/>
      <c r="B458" s="120"/>
      <c r="C458" s="46" t="s">
        <v>700</v>
      </c>
      <c r="D458" s="46"/>
      <c r="E458" t="s">
        <v>214</v>
      </c>
    </row>
    <row r="459" spans="1:5">
      <c r="A459" s="113"/>
      <c r="B459" s="120"/>
      <c r="C459" s="46" t="s">
        <v>701</v>
      </c>
      <c r="D459" s="46"/>
      <c r="E459" t="s">
        <v>214</v>
      </c>
    </row>
    <row r="460" spans="1:5">
      <c r="A460" s="113"/>
      <c r="B460" s="120"/>
      <c r="C460" s="46" t="s">
        <v>702</v>
      </c>
      <c r="D460" s="46"/>
      <c r="E460" t="s">
        <v>214</v>
      </c>
    </row>
    <row r="461" spans="1:5">
      <c r="A461" s="113"/>
      <c r="B461" s="120"/>
      <c r="C461" s="46" t="s">
        <v>703</v>
      </c>
      <c r="D461" s="46"/>
      <c r="E461" t="s">
        <v>214</v>
      </c>
    </row>
    <row r="462" spans="1:5">
      <c r="A462" s="113"/>
      <c r="B462" s="120"/>
      <c r="C462" s="46" t="s">
        <v>704</v>
      </c>
      <c r="D462" s="46"/>
      <c r="E462" t="s">
        <v>214</v>
      </c>
    </row>
    <row r="463" spans="1:5">
      <c r="A463" s="113"/>
      <c r="B463" s="120"/>
      <c r="C463" s="46" t="s">
        <v>705</v>
      </c>
      <c r="D463" s="46"/>
      <c r="E463" t="s">
        <v>214</v>
      </c>
    </row>
    <row r="464" spans="1:5">
      <c r="A464" s="113"/>
      <c r="B464" s="120"/>
      <c r="C464" s="46" t="s">
        <v>706</v>
      </c>
      <c r="D464" s="46"/>
      <c r="E464" t="s">
        <v>214</v>
      </c>
    </row>
    <row r="465" spans="1:5">
      <c r="A465" s="113"/>
      <c r="B465" s="120"/>
      <c r="C465" s="46" t="s">
        <v>707</v>
      </c>
      <c r="D465" s="46"/>
      <c r="E465" t="s">
        <v>214</v>
      </c>
    </row>
    <row r="466" spans="1:5">
      <c r="A466" s="113"/>
      <c r="B466" s="120"/>
      <c r="C466" s="46" t="s">
        <v>708</v>
      </c>
      <c r="D466" s="46"/>
      <c r="E466" t="s">
        <v>214</v>
      </c>
    </row>
    <row r="467" spans="1:5">
      <c r="A467" s="113"/>
      <c r="B467" s="120"/>
      <c r="C467" s="46" t="s">
        <v>709</v>
      </c>
      <c r="D467" s="46"/>
      <c r="E467" t="s">
        <v>214</v>
      </c>
    </row>
    <row r="468" spans="1:5">
      <c r="A468" s="113"/>
      <c r="B468" s="120"/>
      <c r="C468" s="46" t="s">
        <v>710</v>
      </c>
      <c r="D468" s="46"/>
      <c r="E468" t="s">
        <v>214</v>
      </c>
    </row>
    <row r="469" spans="1:5">
      <c r="A469" s="113"/>
      <c r="B469" s="120"/>
      <c r="C469" s="46" t="s">
        <v>711</v>
      </c>
      <c r="D469" s="46"/>
      <c r="E469" t="s">
        <v>214</v>
      </c>
    </row>
    <row r="470" spans="1:5">
      <c r="A470" s="113"/>
      <c r="B470" s="120"/>
      <c r="C470" s="46" t="s">
        <v>712</v>
      </c>
      <c r="D470" s="46"/>
      <c r="E470" t="s">
        <v>214</v>
      </c>
    </row>
    <row r="471" spans="1:5">
      <c r="A471" s="113"/>
      <c r="B471" s="120"/>
      <c r="C471" s="46" t="s">
        <v>713</v>
      </c>
      <c r="D471" s="46"/>
      <c r="E471" t="s">
        <v>214</v>
      </c>
    </row>
    <row r="472" spans="1:5">
      <c r="A472" s="113"/>
      <c r="B472" s="120"/>
      <c r="C472" s="46" t="s">
        <v>714</v>
      </c>
      <c r="D472" s="46"/>
      <c r="E472" t="s">
        <v>214</v>
      </c>
    </row>
    <row r="473" spans="1:5">
      <c r="A473" s="113"/>
      <c r="B473" s="120"/>
      <c r="C473" s="46" t="s">
        <v>715</v>
      </c>
      <c r="D473" s="46"/>
      <c r="E473" t="s">
        <v>214</v>
      </c>
    </row>
    <row r="474" spans="1:5">
      <c r="A474" s="113"/>
      <c r="B474" s="120"/>
      <c r="C474" s="46" t="s">
        <v>716</v>
      </c>
      <c r="D474" s="46"/>
      <c r="E474" t="s">
        <v>214</v>
      </c>
    </row>
    <row r="475" spans="1:5">
      <c r="A475" s="113"/>
      <c r="B475" s="120"/>
      <c r="C475" s="46" t="s">
        <v>717</v>
      </c>
      <c r="D475" s="46"/>
      <c r="E475" t="s">
        <v>214</v>
      </c>
    </row>
    <row r="476" spans="1:5">
      <c r="A476" s="113"/>
      <c r="B476" s="120"/>
      <c r="C476" s="46" t="s">
        <v>718</v>
      </c>
      <c r="D476" s="46"/>
      <c r="E476" t="s">
        <v>214</v>
      </c>
    </row>
    <row r="477" spans="1:5">
      <c r="A477" s="113"/>
      <c r="B477" s="120"/>
      <c r="C477" s="46" t="s">
        <v>719</v>
      </c>
      <c r="D477" s="46"/>
      <c r="E477" t="s">
        <v>214</v>
      </c>
    </row>
    <row r="478" spans="1:5">
      <c r="A478" s="113"/>
      <c r="B478" s="120"/>
      <c r="C478" s="46" t="s">
        <v>720</v>
      </c>
      <c r="D478" s="46"/>
      <c r="E478" t="s">
        <v>214</v>
      </c>
    </row>
    <row r="479" spans="1:5">
      <c r="A479" s="113"/>
      <c r="B479" s="120"/>
      <c r="C479" s="46" t="s">
        <v>721</v>
      </c>
      <c r="D479" s="46"/>
      <c r="E479" t="s">
        <v>214</v>
      </c>
    </row>
    <row r="480" spans="1:5">
      <c r="A480" s="113"/>
      <c r="B480" s="120"/>
      <c r="C480" s="46" t="s">
        <v>722</v>
      </c>
      <c r="D480" s="46"/>
      <c r="E480" t="s">
        <v>214</v>
      </c>
    </row>
    <row r="481" spans="1:5">
      <c r="A481" s="113"/>
      <c r="B481" s="120"/>
      <c r="C481" s="46" t="s">
        <v>723</v>
      </c>
      <c r="D481" s="46"/>
      <c r="E481" t="s">
        <v>214</v>
      </c>
    </row>
    <row r="482" spans="1:5">
      <c r="A482" s="113"/>
      <c r="B482" s="120"/>
      <c r="C482" s="46" t="s">
        <v>724</v>
      </c>
      <c r="D482" s="46"/>
      <c r="E482" t="s">
        <v>214</v>
      </c>
    </row>
    <row r="483" spans="1:5">
      <c r="A483" s="113"/>
      <c r="B483" s="120"/>
      <c r="C483" s="46" t="s">
        <v>725</v>
      </c>
      <c r="D483" s="46"/>
      <c r="E483" t="s">
        <v>214</v>
      </c>
    </row>
    <row r="484" spans="1:5">
      <c r="A484" s="113"/>
      <c r="B484" s="120"/>
      <c r="C484" s="46" t="s">
        <v>726</v>
      </c>
      <c r="D484" s="46"/>
      <c r="E484" t="s">
        <v>214</v>
      </c>
    </row>
    <row r="485" spans="1:5">
      <c r="A485" s="113"/>
      <c r="B485" s="120"/>
      <c r="C485" s="46" t="s">
        <v>727</v>
      </c>
      <c r="D485" s="46"/>
      <c r="E485" t="s">
        <v>214</v>
      </c>
    </row>
    <row r="486" spans="1:5">
      <c r="A486" s="113"/>
      <c r="B486" s="120"/>
      <c r="C486" s="46" t="s">
        <v>728</v>
      </c>
      <c r="D486" s="46"/>
      <c r="E486" t="s">
        <v>214</v>
      </c>
    </row>
    <row r="487" spans="1:5">
      <c r="A487" s="113"/>
      <c r="B487" s="120"/>
      <c r="C487" s="46" t="s">
        <v>729</v>
      </c>
      <c r="D487" s="46"/>
      <c r="E487" t="s">
        <v>214</v>
      </c>
    </row>
    <row r="488" spans="1:5">
      <c r="A488" s="113"/>
      <c r="B488" s="120"/>
      <c r="C488" s="46" t="s">
        <v>730</v>
      </c>
      <c r="D488" s="46"/>
      <c r="E488" t="s">
        <v>214</v>
      </c>
    </row>
    <row r="489" spans="1:5">
      <c r="A489" s="113"/>
      <c r="B489" s="120"/>
      <c r="C489" s="46" t="s">
        <v>314</v>
      </c>
      <c r="D489" s="46"/>
    </row>
    <row r="490" spans="1:5">
      <c r="A490" s="113"/>
      <c r="B490" s="120"/>
      <c r="C490" s="46" t="s">
        <v>731</v>
      </c>
      <c r="D490" s="46"/>
    </row>
    <row r="491" spans="1:5">
      <c r="A491" s="113"/>
      <c r="B491" s="120"/>
      <c r="C491" s="46" t="s">
        <v>732</v>
      </c>
      <c r="D491" s="46"/>
    </row>
    <row r="492" spans="1:5">
      <c r="A492" s="113"/>
      <c r="B492" s="120"/>
      <c r="C492" s="46" t="s">
        <v>733</v>
      </c>
      <c r="D492" s="46"/>
    </row>
    <row r="493" spans="1:5">
      <c r="A493" s="113"/>
      <c r="B493" s="120"/>
      <c r="C493" s="46" t="s">
        <v>734</v>
      </c>
      <c r="D493" s="46"/>
    </row>
    <row r="494" spans="1:5">
      <c r="A494" s="113"/>
      <c r="B494" s="120"/>
      <c r="C494" s="46" t="s">
        <v>735</v>
      </c>
      <c r="D494" s="46"/>
    </row>
    <row r="495" spans="1:5">
      <c r="A495" s="113"/>
      <c r="B495" s="120"/>
      <c r="C495" s="46" t="s">
        <v>736</v>
      </c>
      <c r="D495" s="46"/>
    </row>
    <row r="496" spans="1:5">
      <c r="A496" s="113"/>
      <c r="B496" s="120"/>
      <c r="C496" s="46" t="s">
        <v>737</v>
      </c>
      <c r="D496" s="46"/>
    </row>
    <row r="497" spans="1:4">
      <c r="A497" s="113"/>
      <c r="B497" s="120"/>
      <c r="C497" s="46" t="s">
        <v>738</v>
      </c>
      <c r="D497" s="46"/>
    </row>
    <row r="498" spans="1:4">
      <c r="A498" s="115"/>
      <c r="B498" s="121"/>
      <c r="C498" s="46" t="s">
        <v>569</v>
      </c>
      <c r="D498" s="46"/>
    </row>
    <row r="499" spans="1:4">
      <c r="A499" s="117"/>
      <c r="B499" s="122" t="s">
        <v>739</v>
      </c>
      <c r="C499" s="44" t="s">
        <v>440</v>
      </c>
      <c r="D499" s="44"/>
    </row>
    <row r="500" spans="1:4">
      <c r="A500" s="118"/>
      <c r="B500" s="122"/>
      <c r="C500" s="44" t="s">
        <v>740</v>
      </c>
      <c r="D500" s="44"/>
    </row>
    <row r="501" spans="1:4">
      <c r="A501" s="118"/>
      <c r="B501" s="122"/>
      <c r="C501" s="44" t="s">
        <v>741</v>
      </c>
      <c r="D501" s="44"/>
    </row>
    <row r="502" spans="1:4">
      <c r="A502" s="118"/>
      <c r="B502" s="122"/>
      <c r="C502" s="44" t="s">
        <v>742</v>
      </c>
      <c r="D502" s="44"/>
    </row>
    <row r="503" spans="1:4">
      <c r="A503" s="118"/>
      <c r="B503" s="122"/>
      <c r="C503" s="44" t="s">
        <v>743</v>
      </c>
      <c r="D503" s="44"/>
    </row>
    <row r="504" spans="1:4">
      <c r="A504" s="118"/>
      <c r="B504" s="122"/>
      <c r="C504" s="44" t="s">
        <v>744</v>
      </c>
      <c r="D504" s="44"/>
    </row>
    <row r="505" spans="1:4">
      <c r="A505" s="118"/>
      <c r="B505" s="122"/>
      <c r="C505" s="44" t="s">
        <v>745</v>
      </c>
      <c r="D505" s="44"/>
    </row>
    <row r="506" spans="1:4">
      <c r="A506" s="118"/>
      <c r="B506" s="122"/>
      <c r="C506" s="44" t="s">
        <v>746</v>
      </c>
      <c r="D506" s="44"/>
    </row>
    <row r="507" spans="1:4">
      <c r="A507" s="118"/>
      <c r="B507" s="122"/>
      <c r="C507" s="44" t="s">
        <v>747</v>
      </c>
      <c r="D507" s="44"/>
    </row>
    <row r="508" spans="1:4">
      <c r="A508" s="118"/>
      <c r="B508" s="122"/>
      <c r="C508" s="44" t="s">
        <v>748</v>
      </c>
      <c r="D508" s="44"/>
    </row>
    <row r="509" spans="1:4">
      <c r="A509" s="118"/>
      <c r="B509" s="122"/>
      <c r="C509" s="44" t="s">
        <v>749</v>
      </c>
      <c r="D509" s="44"/>
    </row>
    <row r="510" spans="1:4">
      <c r="A510" s="118"/>
      <c r="B510" s="122"/>
      <c r="C510" s="44" t="s">
        <v>750</v>
      </c>
      <c r="D510" s="44"/>
    </row>
    <row r="511" spans="1:4">
      <c r="A511" s="118"/>
      <c r="B511" s="122"/>
      <c r="C511" s="44" t="s">
        <v>751</v>
      </c>
      <c r="D511" s="44"/>
    </row>
    <row r="512" spans="1:4">
      <c r="A512" s="118"/>
      <c r="B512" s="122"/>
      <c r="C512" s="44" t="s">
        <v>485</v>
      </c>
      <c r="D512" s="44"/>
    </row>
    <row r="513" spans="1:4">
      <c r="A513" s="118"/>
      <c r="B513" s="122"/>
      <c r="C513" s="44" t="s">
        <v>314</v>
      </c>
      <c r="D513" s="44"/>
    </row>
    <row r="514" spans="1:4">
      <c r="A514" s="113"/>
      <c r="B514" s="55" t="s">
        <v>752</v>
      </c>
      <c r="C514" s="46" t="s">
        <v>338</v>
      </c>
      <c r="D514" s="46"/>
    </row>
    <row r="515" spans="1:4">
      <c r="A515" s="115"/>
      <c r="B515" s="57"/>
      <c r="C515" s="46" t="s">
        <v>339</v>
      </c>
      <c r="D515" s="46"/>
    </row>
    <row r="516" spans="1:4">
      <c r="A516" s="118"/>
      <c r="B516" s="122" t="s">
        <v>98</v>
      </c>
      <c r="C516" s="44" t="s">
        <v>753</v>
      </c>
      <c r="D516" s="44"/>
    </row>
    <row r="517" spans="1:4">
      <c r="A517" s="118"/>
      <c r="B517" s="122"/>
      <c r="C517" s="44" t="s">
        <v>754</v>
      </c>
      <c r="D517" s="44"/>
    </row>
    <row r="518" spans="1:4">
      <c r="A518" s="118"/>
      <c r="B518" s="122"/>
      <c r="C518" s="44" t="s">
        <v>755</v>
      </c>
      <c r="D518" s="44"/>
    </row>
    <row r="519" spans="1:4">
      <c r="A519" s="118"/>
      <c r="B519" s="122"/>
      <c r="C519" s="44" t="s">
        <v>756</v>
      </c>
      <c r="D519" s="44"/>
    </row>
    <row r="520" spans="1:4">
      <c r="A520" s="94"/>
      <c r="B520" s="55" t="s">
        <v>161</v>
      </c>
      <c r="C520" s="46" t="s">
        <v>757</v>
      </c>
      <c r="D520" s="46"/>
    </row>
    <row r="521" spans="1:4">
      <c r="A521" s="64"/>
      <c r="B521" s="56"/>
      <c r="C521" s="46" t="s">
        <v>758</v>
      </c>
      <c r="D521" s="46"/>
    </row>
    <row r="522" spans="1:4">
      <c r="A522" s="64"/>
      <c r="B522" s="56"/>
      <c r="C522" s="46" t="s">
        <v>759</v>
      </c>
      <c r="D522" s="46"/>
    </row>
    <row r="523" spans="1:4">
      <c r="A523" s="64"/>
      <c r="B523" s="56"/>
      <c r="C523" s="46" t="s">
        <v>760</v>
      </c>
      <c r="D523" s="46"/>
    </row>
    <row r="524" spans="1:4">
      <c r="A524" s="64"/>
      <c r="B524" s="56"/>
      <c r="C524" s="46" t="s">
        <v>761</v>
      </c>
      <c r="D524" s="46"/>
    </row>
    <row r="525" spans="1:4">
      <c r="A525" s="64"/>
      <c r="B525" s="56"/>
      <c r="C525" s="46" t="s">
        <v>762</v>
      </c>
      <c r="D525" s="46"/>
    </row>
    <row r="526" spans="1:4">
      <c r="A526" s="64"/>
      <c r="B526" s="56"/>
      <c r="C526" s="46" t="s">
        <v>763</v>
      </c>
      <c r="D526" s="46"/>
    </row>
    <row r="527" spans="1:4">
      <c r="A527" s="64"/>
      <c r="B527" s="56"/>
      <c r="C527" s="46" t="s">
        <v>764</v>
      </c>
      <c r="D527" s="46"/>
    </row>
    <row r="528" spans="1:4">
      <c r="A528" s="64"/>
      <c r="B528" s="56"/>
      <c r="C528" s="46" t="s">
        <v>765</v>
      </c>
      <c r="D528" s="46"/>
    </row>
    <row r="529" spans="1:4">
      <c r="A529" s="64"/>
      <c r="B529" s="56"/>
      <c r="C529" s="46" t="s">
        <v>748</v>
      </c>
      <c r="D529" s="46"/>
    </row>
    <row r="530" spans="1:4">
      <c r="A530" s="108"/>
      <c r="B530" s="56"/>
      <c r="C530" s="46" t="s">
        <v>766</v>
      </c>
      <c r="D530" s="46"/>
    </row>
    <row r="531" spans="1:4" ht="15">
      <c r="A531" s="64"/>
      <c r="B531" s="56"/>
      <c r="C531" s="46" t="s">
        <v>767</v>
      </c>
      <c r="D531" s="46" t="s">
        <v>768</v>
      </c>
    </row>
    <row r="532" spans="1:4" ht="15">
      <c r="A532" s="64"/>
      <c r="B532" s="56"/>
      <c r="C532" s="46" t="s">
        <v>769</v>
      </c>
      <c r="D532" s="46" t="s">
        <v>768</v>
      </c>
    </row>
    <row r="533" spans="1:4" ht="15">
      <c r="A533" s="64"/>
      <c r="B533" s="56"/>
      <c r="C533" s="46" t="s">
        <v>770</v>
      </c>
      <c r="D533" s="46" t="s">
        <v>768</v>
      </c>
    </row>
    <row r="534" spans="1:4">
      <c r="A534" s="64"/>
      <c r="B534" s="56"/>
      <c r="C534" s="46" t="s">
        <v>771</v>
      </c>
      <c r="D534" s="46"/>
    </row>
    <row r="535" spans="1:4">
      <c r="A535" s="64"/>
      <c r="B535" s="56"/>
      <c r="C535" s="46" t="s">
        <v>772</v>
      </c>
      <c r="D535" s="46"/>
    </row>
    <row r="536" spans="1:4">
      <c r="A536" s="64"/>
      <c r="B536" s="56"/>
      <c r="C536" s="46" t="s">
        <v>36</v>
      </c>
      <c r="D536" s="46"/>
    </row>
    <row r="537" spans="1:4">
      <c r="A537" s="64"/>
      <c r="B537" s="56"/>
      <c r="C537" s="46" t="s">
        <v>773</v>
      </c>
      <c r="D537" s="46"/>
    </row>
    <row r="538" spans="1:4">
      <c r="A538" s="64"/>
      <c r="B538" s="56"/>
      <c r="C538" s="46" t="s">
        <v>774</v>
      </c>
      <c r="D538" s="46"/>
    </row>
    <row r="539" spans="1:4">
      <c r="A539" s="64"/>
      <c r="B539" s="56"/>
      <c r="C539" s="46" t="s">
        <v>775</v>
      </c>
      <c r="D539" s="46"/>
    </row>
    <row r="540" spans="1:4">
      <c r="A540" s="64"/>
      <c r="B540" s="56"/>
      <c r="C540" s="46" t="s">
        <v>776</v>
      </c>
      <c r="D540" s="46"/>
    </row>
    <row r="541" spans="1:4">
      <c r="A541" s="64"/>
      <c r="B541" s="56"/>
      <c r="C541" s="46" t="s">
        <v>777</v>
      </c>
      <c r="D541" s="46"/>
    </row>
    <row r="542" spans="1:4">
      <c r="A542" s="64"/>
      <c r="B542" s="56"/>
      <c r="C542" s="46" t="s">
        <v>485</v>
      </c>
      <c r="D542" s="46"/>
    </row>
    <row r="543" spans="1:4">
      <c r="A543" s="64"/>
      <c r="B543" s="56"/>
      <c r="C543" s="46" t="s">
        <v>314</v>
      </c>
      <c r="D543" s="47"/>
    </row>
    <row r="544" spans="1:4">
      <c r="A544" s="67"/>
      <c r="B544" s="48" t="s">
        <v>165</v>
      </c>
      <c r="C544" s="44" t="s">
        <v>338</v>
      </c>
      <c r="D544" s="44"/>
    </row>
    <row r="545" spans="1:4">
      <c r="A545" s="68"/>
      <c r="B545" s="95"/>
      <c r="C545" s="44" t="s">
        <v>339</v>
      </c>
      <c r="D545" s="44"/>
    </row>
    <row r="546" spans="1:4">
      <c r="A546" s="64"/>
      <c r="B546" s="55" t="s">
        <v>166</v>
      </c>
      <c r="C546" s="46" t="s">
        <v>778</v>
      </c>
      <c r="D546" s="46"/>
    </row>
    <row r="547" spans="1:4">
      <c r="A547" s="64"/>
      <c r="B547" s="56"/>
      <c r="C547" s="46" t="s">
        <v>779</v>
      </c>
      <c r="D547" s="46"/>
    </row>
    <row r="548" spans="1:4">
      <c r="A548" s="64"/>
      <c r="B548" s="56"/>
      <c r="C548" s="46" t="s">
        <v>780</v>
      </c>
      <c r="D548" s="46"/>
    </row>
    <row r="549" spans="1:4">
      <c r="A549" s="64"/>
      <c r="B549" s="56"/>
      <c r="C549" s="46" t="s">
        <v>781</v>
      </c>
      <c r="D549" s="46"/>
    </row>
    <row r="550" spans="1:4">
      <c r="A550" s="64"/>
      <c r="B550" s="56"/>
      <c r="C550" s="46" t="s">
        <v>782</v>
      </c>
      <c r="D550" s="46"/>
    </row>
    <row r="551" spans="1:4">
      <c r="A551" s="67"/>
      <c r="B551" s="48" t="s">
        <v>168</v>
      </c>
      <c r="C551" s="44" t="s">
        <v>338</v>
      </c>
      <c r="D551" s="44"/>
    </row>
    <row r="552" spans="1:4">
      <c r="A552" s="68"/>
      <c r="B552" s="95"/>
      <c r="C552" s="44" t="s">
        <v>339</v>
      </c>
      <c r="D552" s="44"/>
    </row>
    <row r="553" spans="1:4">
      <c r="A553" s="52"/>
      <c r="B553" s="55" t="s">
        <v>783</v>
      </c>
      <c r="C553" s="46" t="s">
        <v>784</v>
      </c>
      <c r="D553" s="46"/>
    </row>
    <row r="554" spans="1:4">
      <c r="A554" s="53"/>
      <c r="B554" s="53"/>
      <c r="C554" s="46" t="s">
        <v>785</v>
      </c>
      <c r="D554" s="46"/>
    </row>
    <row r="555" spans="1:4">
      <c r="A555" s="53"/>
      <c r="B555" s="53"/>
      <c r="C555" s="46" t="s">
        <v>786</v>
      </c>
      <c r="D555" s="46"/>
    </row>
    <row r="556" spans="1:4">
      <c r="A556" s="53"/>
      <c r="B556" s="53"/>
      <c r="C556" s="46" t="s">
        <v>787</v>
      </c>
      <c r="D556" s="46"/>
    </row>
    <row r="557" spans="1:4">
      <c r="A557" s="53"/>
      <c r="B557" s="53"/>
      <c r="C557" s="46" t="s">
        <v>788</v>
      </c>
      <c r="D557" s="46"/>
    </row>
    <row r="558" spans="1:4">
      <c r="A558" s="53"/>
      <c r="B558" s="53"/>
      <c r="C558" s="46" t="s">
        <v>789</v>
      </c>
      <c r="D558" s="46"/>
    </row>
    <row r="559" spans="1:4">
      <c r="A559" s="53"/>
      <c r="B559" s="53"/>
      <c r="C559" s="46" t="s">
        <v>790</v>
      </c>
      <c r="D559" s="46"/>
    </row>
    <row r="560" spans="1:4">
      <c r="A560" s="53"/>
      <c r="B560" s="53"/>
      <c r="C560" s="46" t="s">
        <v>791</v>
      </c>
      <c r="D560" s="46"/>
    </row>
    <row r="561" spans="1:4">
      <c r="A561" s="53"/>
      <c r="B561" s="53"/>
      <c r="C561" s="46" t="s">
        <v>792</v>
      </c>
      <c r="D561" s="46"/>
    </row>
    <row r="562" spans="1:4">
      <c r="A562" s="53"/>
      <c r="B562" s="53"/>
      <c r="C562" s="46" t="s">
        <v>793</v>
      </c>
      <c r="D562" s="46"/>
    </row>
    <row r="563" spans="1:4">
      <c r="A563" s="53"/>
      <c r="B563" s="53"/>
      <c r="C563" s="46" t="s">
        <v>794</v>
      </c>
      <c r="D563" s="46"/>
    </row>
    <row r="564" spans="1:4">
      <c r="A564" s="53"/>
      <c r="B564" s="53"/>
      <c r="C564" s="46" t="s">
        <v>795</v>
      </c>
      <c r="D564" s="46"/>
    </row>
    <row r="565" spans="1:4">
      <c r="A565" s="53"/>
      <c r="B565" s="53"/>
      <c r="C565" s="46" t="s">
        <v>796</v>
      </c>
      <c r="D565" s="46"/>
    </row>
    <row r="566" spans="1:4">
      <c r="A566" s="53"/>
      <c r="B566" s="53"/>
      <c r="C566" s="46" t="s">
        <v>797</v>
      </c>
      <c r="D566" s="46"/>
    </row>
    <row r="567" spans="1:4">
      <c r="A567" s="53"/>
      <c r="B567" s="53"/>
      <c r="C567" s="46" t="s">
        <v>798</v>
      </c>
      <c r="D567" s="46"/>
    </row>
    <row r="568" spans="1:4">
      <c r="A568" s="53"/>
      <c r="B568" s="53"/>
      <c r="C568" s="46" t="s">
        <v>799</v>
      </c>
      <c r="D568" s="46"/>
    </row>
    <row r="569" spans="1:4">
      <c r="A569" s="53"/>
      <c r="B569" s="53"/>
      <c r="C569" s="46" t="s">
        <v>800</v>
      </c>
      <c r="D569" s="46"/>
    </row>
    <row r="570" spans="1:4">
      <c r="A570" s="53"/>
      <c r="B570" s="53"/>
      <c r="C570" s="46" t="s">
        <v>801</v>
      </c>
      <c r="D570" s="46"/>
    </row>
    <row r="571" spans="1:4">
      <c r="A571" s="53"/>
      <c r="B571" s="53"/>
      <c r="C571" s="46" t="s">
        <v>802</v>
      </c>
      <c r="D571" s="46"/>
    </row>
    <row r="572" spans="1:4">
      <c r="A572" s="53"/>
      <c r="B572" s="53"/>
      <c r="C572" s="46" t="s">
        <v>803</v>
      </c>
      <c r="D572" s="46"/>
    </row>
    <row r="573" spans="1:4">
      <c r="A573" s="53"/>
      <c r="B573" s="53"/>
      <c r="C573" s="46" t="s">
        <v>804</v>
      </c>
      <c r="D573" s="46"/>
    </row>
    <row r="574" spans="1:4">
      <c r="A574" s="53"/>
      <c r="B574" s="53"/>
      <c r="C574" s="46" t="s">
        <v>805</v>
      </c>
      <c r="D574" s="46"/>
    </row>
    <row r="575" spans="1:4">
      <c r="A575" s="53"/>
      <c r="B575" s="53"/>
      <c r="C575" s="46" t="s">
        <v>806</v>
      </c>
      <c r="D575" s="46"/>
    </row>
    <row r="576" spans="1:4">
      <c r="A576" s="53"/>
      <c r="B576" s="53"/>
      <c r="C576" s="46" t="s">
        <v>807</v>
      </c>
      <c r="D576" s="46"/>
    </row>
    <row r="577" spans="1:5">
      <c r="A577" s="53"/>
      <c r="B577" s="53"/>
      <c r="C577" s="46" t="s">
        <v>808</v>
      </c>
      <c r="D577" s="46"/>
    </row>
    <row r="578" spans="1:5">
      <c r="A578" s="53"/>
      <c r="B578" s="53"/>
      <c r="C578" s="46" t="s">
        <v>809</v>
      </c>
      <c r="D578" s="46"/>
    </row>
    <row r="579" spans="1:5">
      <c r="A579" s="53"/>
      <c r="B579" s="53"/>
      <c r="C579" s="46" t="s">
        <v>810</v>
      </c>
      <c r="D579" s="46"/>
    </row>
    <row r="580" spans="1:5">
      <c r="A580" s="53"/>
      <c r="B580" s="53"/>
      <c r="C580" s="46" t="s">
        <v>811</v>
      </c>
      <c r="D580" s="46"/>
      <c r="E580" t="s">
        <v>214</v>
      </c>
    </row>
    <row r="581" spans="1:5">
      <c r="A581" s="53"/>
      <c r="B581" s="53"/>
      <c r="C581" s="46" t="s">
        <v>812</v>
      </c>
      <c r="D581" s="46"/>
      <c r="E581" t="s">
        <v>214</v>
      </c>
    </row>
    <row r="582" spans="1:5">
      <c r="A582" s="53"/>
      <c r="B582" s="53"/>
      <c r="C582" s="46" t="s">
        <v>813</v>
      </c>
      <c r="D582" s="46"/>
    </row>
    <row r="583" spans="1:5">
      <c r="A583" s="53"/>
      <c r="B583" s="53"/>
      <c r="C583" s="46" t="s">
        <v>814</v>
      </c>
      <c r="D583" s="46"/>
    </row>
    <row r="584" spans="1:5">
      <c r="A584" s="53"/>
      <c r="B584" s="53"/>
      <c r="C584" s="46" t="s">
        <v>815</v>
      </c>
      <c r="D584" s="46"/>
    </row>
    <row r="585" spans="1:5">
      <c r="A585" s="53"/>
      <c r="B585" s="53"/>
      <c r="C585" s="46" t="s">
        <v>816</v>
      </c>
      <c r="D585" s="46"/>
    </row>
    <row r="586" spans="1:5">
      <c r="A586" s="53"/>
      <c r="B586" s="53"/>
      <c r="C586" s="46" t="s">
        <v>817</v>
      </c>
      <c r="D586" s="46"/>
    </row>
    <row r="587" spans="1:5">
      <c r="A587" s="53"/>
      <c r="B587" s="53"/>
      <c r="C587" s="46" t="s">
        <v>818</v>
      </c>
      <c r="D587" s="46"/>
    </row>
    <row r="588" spans="1:5">
      <c r="A588" s="53"/>
      <c r="B588" s="53"/>
      <c r="C588" s="46" t="s">
        <v>819</v>
      </c>
      <c r="D588" s="46"/>
    </row>
    <row r="589" spans="1:5">
      <c r="A589" s="53"/>
      <c r="B589" s="53"/>
      <c r="C589" s="46" t="s">
        <v>820</v>
      </c>
      <c r="D589" s="46"/>
    </row>
    <row r="590" spans="1:5">
      <c r="A590" s="53"/>
      <c r="B590" s="53"/>
      <c r="C590" s="46" t="s">
        <v>821</v>
      </c>
      <c r="D590" s="46"/>
    </row>
    <row r="591" spans="1:5">
      <c r="A591" s="54"/>
      <c r="B591" s="54"/>
      <c r="C591" s="46" t="s">
        <v>822</v>
      </c>
      <c r="D591" s="46"/>
    </row>
    <row r="592" spans="1:5">
      <c r="A592" s="118"/>
      <c r="B592" s="122" t="s">
        <v>159</v>
      </c>
      <c r="C592" s="44" t="s">
        <v>823</v>
      </c>
      <c r="D592" s="44"/>
    </row>
    <row r="593" spans="1:4">
      <c r="A593" s="118"/>
      <c r="B593" s="122"/>
      <c r="C593" s="44" t="s">
        <v>824</v>
      </c>
      <c r="D593" s="44"/>
    </row>
    <row r="594" spans="1:4">
      <c r="A594" s="118"/>
      <c r="B594" s="122"/>
      <c r="C594" s="44" t="s">
        <v>314</v>
      </c>
      <c r="D594" s="44"/>
    </row>
    <row r="595" spans="1:4">
      <c r="A595" s="55"/>
      <c r="B595" s="58" t="s">
        <v>87</v>
      </c>
      <c r="C595" s="46" t="s">
        <v>338</v>
      </c>
      <c r="D595" s="46"/>
    </row>
    <row r="596" spans="1:4">
      <c r="A596" s="96"/>
      <c r="B596" s="98"/>
      <c r="C596" s="97" t="s">
        <v>339</v>
      </c>
      <c r="D596" s="46"/>
    </row>
    <row r="597" spans="1:4">
      <c r="A597" s="117"/>
      <c r="B597" s="117" t="s">
        <v>114</v>
      </c>
      <c r="C597" s="44" t="s">
        <v>825</v>
      </c>
      <c r="D597" s="44"/>
    </row>
    <row r="598" spans="1:4">
      <c r="A598" s="118"/>
      <c r="B598" s="118"/>
      <c r="C598" s="44" t="s">
        <v>826</v>
      </c>
      <c r="D598" s="44"/>
    </row>
    <row r="599" spans="1:4">
      <c r="A599" s="118"/>
      <c r="B599" s="118"/>
      <c r="C599" s="44" t="s">
        <v>827</v>
      </c>
      <c r="D599" s="44"/>
    </row>
    <row r="600" spans="1:4">
      <c r="A600" s="118"/>
      <c r="B600" s="118"/>
      <c r="C600" s="44" t="s">
        <v>828</v>
      </c>
      <c r="D600" s="44"/>
    </row>
    <row r="601" spans="1:4">
      <c r="A601" s="118"/>
      <c r="B601" s="118"/>
      <c r="C601" s="44" t="s">
        <v>829</v>
      </c>
      <c r="D601" s="44"/>
    </row>
    <row r="602" spans="1:4">
      <c r="A602" s="118"/>
      <c r="B602" s="118"/>
      <c r="C602" s="44" t="s">
        <v>830</v>
      </c>
      <c r="D602" s="44"/>
    </row>
    <row r="603" spans="1:4">
      <c r="A603" s="118"/>
      <c r="B603" s="118"/>
      <c r="C603" s="44" t="s">
        <v>831</v>
      </c>
      <c r="D603" s="44"/>
    </row>
    <row r="604" spans="1:4">
      <c r="A604" s="118"/>
      <c r="B604" s="118"/>
      <c r="C604" s="44" t="s">
        <v>832</v>
      </c>
      <c r="D604" s="44"/>
    </row>
    <row r="605" spans="1:4">
      <c r="A605" s="118"/>
      <c r="B605" s="118"/>
      <c r="C605" s="44" t="s">
        <v>833</v>
      </c>
      <c r="D605" s="44"/>
    </row>
    <row r="606" spans="1:4">
      <c r="A606" s="118"/>
      <c r="B606" s="118"/>
      <c r="C606" s="44" t="s">
        <v>834</v>
      </c>
      <c r="D606" s="44"/>
    </row>
    <row r="607" spans="1:4">
      <c r="A607" s="118"/>
      <c r="B607" s="118"/>
      <c r="C607" s="44" t="s">
        <v>835</v>
      </c>
      <c r="D607" s="44"/>
    </row>
    <row r="608" spans="1:4">
      <c r="A608" s="118"/>
      <c r="B608" s="118"/>
      <c r="C608" s="44" t="s">
        <v>836</v>
      </c>
      <c r="D608" s="44"/>
    </row>
    <row r="609" spans="1:5">
      <c r="A609" s="118"/>
      <c r="B609" s="118"/>
      <c r="C609" s="44" t="s">
        <v>837</v>
      </c>
      <c r="D609" s="44"/>
    </row>
    <row r="610" spans="1:5">
      <c r="A610" s="118"/>
      <c r="B610" s="118"/>
      <c r="C610" s="44" t="s">
        <v>838</v>
      </c>
      <c r="D610" s="44"/>
    </row>
    <row r="611" spans="1:5">
      <c r="A611" s="118"/>
      <c r="B611" s="118"/>
      <c r="C611" s="44" t="s">
        <v>839</v>
      </c>
      <c r="D611" s="44"/>
    </row>
    <row r="612" spans="1:5">
      <c r="A612" s="118"/>
      <c r="B612" s="118"/>
      <c r="C612" s="44" t="s">
        <v>840</v>
      </c>
      <c r="D612" s="44"/>
    </row>
    <row r="613" spans="1:5">
      <c r="A613" s="118"/>
      <c r="B613" s="118"/>
      <c r="C613" s="44" t="s">
        <v>841</v>
      </c>
      <c r="D613" s="44"/>
    </row>
    <row r="614" spans="1:5">
      <c r="A614" s="118"/>
      <c r="B614" s="118"/>
      <c r="C614" s="44" t="s">
        <v>842</v>
      </c>
      <c r="D614" s="44"/>
    </row>
    <row r="615" spans="1:5">
      <c r="A615" s="118"/>
      <c r="B615" s="118"/>
      <c r="C615" s="44" t="s">
        <v>843</v>
      </c>
      <c r="D615" s="44"/>
    </row>
    <row r="616" spans="1:5">
      <c r="A616" s="118"/>
      <c r="B616" s="118"/>
      <c r="C616" s="44" t="s">
        <v>844</v>
      </c>
      <c r="D616" s="44"/>
    </row>
    <row r="617" spans="1:5">
      <c r="A617" s="118"/>
      <c r="B617" s="118"/>
      <c r="C617" s="44" t="s">
        <v>845</v>
      </c>
      <c r="D617" s="44"/>
    </row>
    <row r="618" spans="1:5">
      <c r="A618" s="118"/>
      <c r="B618" s="118"/>
      <c r="C618" s="44" t="s">
        <v>846</v>
      </c>
      <c r="D618" s="44"/>
    </row>
    <row r="619" spans="1:5">
      <c r="A619" s="118"/>
      <c r="B619" s="118"/>
      <c r="C619" s="44" t="s">
        <v>847</v>
      </c>
      <c r="D619" s="44"/>
    </row>
    <row r="620" spans="1:5">
      <c r="A620" s="118"/>
      <c r="B620" s="118"/>
      <c r="C620" s="44" t="s">
        <v>569</v>
      </c>
      <c r="D620" s="44"/>
    </row>
    <row r="621" spans="1:5">
      <c r="A621" s="118"/>
      <c r="B621" s="118"/>
      <c r="C621" s="44" t="s">
        <v>848</v>
      </c>
      <c r="D621" s="44"/>
      <c r="E621" t="s">
        <v>214</v>
      </c>
    </row>
    <row r="622" spans="1:5">
      <c r="A622" s="55"/>
      <c r="B622" s="55" t="s">
        <v>177</v>
      </c>
      <c r="C622" s="46" t="s">
        <v>849</v>
      </c>
      <c r="D622" s="46"/>
    </row>
    <row r="623" spans="1:5">
      <c r="A623" s="56"/>
      <c r="B623" s="56"/>
      <c r="C623" s="46" t="s">
        <v>850</v>
      </c>
      <c r="D623" s="46"/>
    </row>
    <row r="624" spans="1:5">
      <c r="A624" s="56"/>
      <c r="B624" s="56"/>
      <c r="C624" s="46" t="s">
        <v>851</v>
      </c>
      <c r="D624" s="46"/>
    </row>
    <row r="625" spans="1:5">
      <c r="A625" s="56"/>
      <c r="B625" s="56"/>
      <c r="C625" s="46" t="s">
        <v>852</v>
      </c>
      <c r="D625" s="46"/>
    </row>
    <row r="626" spans="1:5">
      <c r="A626" s="56"/>
      <c r="B626" s="56"/>
      <c r="C626" s="46" t="s">
        <v>853</v>
      </c>
      <c r="D626" s="46"/>
      <c r="E626" t="s">
        <v>214</v>
      </c>
    </row>
    <row r="627" spans="1:5">
      <c r="A627" s="56"/>
      <c r="B627" s="56"/>
      <c r="C627" s="46" t="s">
        <v>854</v>
      </c>
      <c r="D627" s="46"/>
    </row>
    <row r="628" spans="1:5">
      <c r="A628" s="56"/>
      <c r="B628" s="56"/>
      <c r="C628" s="46" t="s">
        <v>855</v>
      </c>
      <c r="D628" s="46"/>
    </row>
    <row r="629" spans="1:5">
      <c r="A629" s="56"/>
      <c r="B629" s="56"/>
      <c r="C629" s="46" t="s">
        <v>462</v>
      </c>
      <c r="D629" s="46"/>
    </row>
    <row r="630" spans="1:5">
      <c r="A630" s="56"/>
      <c r="B630" s="56"/>
      <c r="C630" s="46" t="s">
        <v>856</v>
      </c>
      <c r="D630" s="46"/>
    </row>
    <row r="631" spans="1:5">
      <c r="A631" s="56"/>
      <c r="B631" s="56"/>
      <c r="C631" s="46" t="s">
        <v>857</v>
      </c>
      <c r="D631" s="46"/>
    </row>
    <row r="632" spans="1:5">
      <c r="A632" s="56"/>
      <c r="B632" s="56"/>
      <c r="C632" s="46" t="s">
        <v>858</v>
      </c>
      <c r="D632" s="46"/>
    </row>
    <row r="633" spans="1:5">
      <c r="A633" s="57"/>
      <c r="B633" s="57"/>
      <c r="C633" s="46" t="s">
        <v>314</v>
      </c>
      <c r="D633" s="46"/>
    </row>
    <row r="634" spans="1:5">
      <c r="A634" s="118"/>
      <c r="B634" s="122" t="s">
        <v>178</v>
      </c>
      <c r="C634" s="44" t="s">
        <v>859</v>
      </c>
      <c r="D634" s="44" t="s">
        <v>860</v>
      </c>
    </row>
    <row r="635" spans="1:5">
      <c r="A635" s="118"/>
      <c r="B635" s="122"/>
      <c r="C635" s="44" t="s">
        <v>861</v>
      </c>
      <c r="D635" s="44" t="s">
        <v>862</v>
      </c>
    </row>
    <row r="636" spans="1:5">
      <c r="A636" s="118"/>
      <c r="B636" s="122"/>
      <c r="C636" s="44" t="s">
        <v>863</v>
      </c>
      <c r="D636" s="44" t="s">
        <v>864</v>
      </c>
    </row>
    <row r="637" spans="1:5">
      <c r="A637" s="118"/>
      <c r="B637" s="122"/>
      <c r="C637" s="44" t="s">
        <v>865</v>
      </c>
      <c r="D637" s="44" t="s">
        <v>866</v>
      </c>
    </row>
    <row r="638" spans="1:5">
      <c r="A638" s="118"/>
      <c r="B638" s="122"/>
      <c r="C638" s="44" t="s">
        <v>867</v>
      </c>
      <c r="D638" s="44" t="s">
        <v>868</v>
      </c>
    </row>
    <row r="639" spans="1:5">
      <c r="A639" s="118"/>
      <c r="B639" s="122"/>
      <c r="C639" s="44" t="s">
        <v>869</v>
      </c>
      <c r="D639" s="44" t="s">
        <v>870</v>
      </c>
    </row>
    <row r="640" spans="1:5">
      <c r="A640" s="118"/>
      <c r="B640" s="122"/>
      <c r="C640" s="44" t="s">
        <v>871</v>
      </c>
      <c r="D640" s="44" t="s">
        <v>872</v>
      </c>
    </row>
    <row r="641" spans="1:4">
      <c r="A641" s="118"/>
      <c r="B641" s="122"/>
      <c r="C641" s="44" t="s">
        <v>873</v>
      </c>
      <c r="D641" s="44" t="s">
        <v>873</v>
      </c>
    </row>
    <row r="642" spans="1:4">
      <c r="A642" s="118"/>
      <c r="B642" s="122"/>
      <c r="C642" s="44" t="s">
        <v>314</v>
      </c>
      <c r="D642" s="44"/>
    </row>
    <row r="643" spans="1:4">
      <c r="A643" s="119"/>
      <c r="B643" s="119" t="s">
        <v>874</v>
      </c>
      <c r="C643" s="46" t="s">
        <v>875</v>
      </c>
      <c r="D643" s="46" t="s">
        <v>876</v>
      </c>
    </row>
    <row r="644" spans="1:4">
      <c r="A644" s="120"/>
      <c r="B644" s="120"/>
      <c r="C644" s="46" t="s">
        <v>877</v>
      </c>
      <c r="D644" s="46" t="s">
        <v>878</v>
      </c>
    </row>
    <row r="645" spans="1:4">
      <c r="A645" s="120"/>
      <c r="B645" s="120"/>
      <c r="C645" s="46" t="s">
        <v>879</v>
      </c>
      <c r="D645" s="46" t="s">
        <v>880</v>
      </c>
    </row>
    <row r="646" spans="1:4">
      <c r="A646" s="120"/>
      <c r="B646" s="120"/>
      <c r="C646" s="46" t="s">
        <v>881</v>
      </c>
      <c r="D646" s="46" t="s">
        <v>882</v>
      </c>
    </row>
    <row r="647" spans="1:4">
      <c r="A647" s="120"/>
      <c r="B647" s="120"/>
      <c r="C647" s="46" t="s">
        <v>883</v>
      </c>
      <c r="D647" s="46"/>
    </row>
    <row r="648" spans="1:4">
      <c r="A648" s="121"/>
      <c r="B648" s="121"/>
      <c r="C648" s="46" t="s">
        <v>314</v>
      </c>
      <c r="D648" s="46"/>
    </row>
    <row r="649" spans="1:4">
      <c r="A649" s="118"/>
      <c r="B649" s="122" t="s">
        <v>103</v>
      </c>
      <c r="C649" s="44" t="s">
        <v>884</v>
      </c>
      <c r="D649" s="44"/>
    </row>
    <row r="650" spans="1:4">
      <c r="A650" s="118"/>
      <c r="B650" s="122"/>
      <c r="C650" s="44" t="s">
        <v>885</v>
      </c>
      <c r="D650" s="44"/>
    </row>
    <row r="651" spans="1:4">
      <c r="A651" s="118"/>
      <c r="B651" s="122"/>
      <c r="C651" s="44" t="s">
        <v>886</v>
      </c>
      <c r="D651" s="44"/>
    </row>
    <row r="652" spans="1:4">
      <c r="A652" s="118"/>
      <c r="B652" s="122"/>
      <c r="C652" s="44" t="s">
        <v>887</v>
      </c>
      <c r="D652" s="44"/>
    </row>
    <row r="653" spans="1:4">
      <c r="A653" s="118"/>
      <c r="B653" s="122"/>
      <c r="C653" s="44" t="s">
        <v>314</v>
      </c>
      <c r="D653" s="44"/>
    </row>
    <row r="654" spans="1:4">
      <c r="A654" s="119"/>
      <c r="B654" s="119" t="s">
        <v>104</v>
      </c>
      <c r="C654" s="46" t="s">
        <v>888</v>
      </c>
      <c r="D654" s="46"/>
    </row>
    <row r="655" spans="1:4">
      <c r="A655" s="120"/>
      <c r="B655" s="120"/>
      <c r="C655" s="46" t="s">
        <v>889</v>
      </c>
      <c r="D655" s="46"/>
    </row>
    <row r="656" spans="1:4">
      <c r="A656" s="118"/>
      <c r="B656" s="122" t="s">
        <v>17</v>
      </c>
      <c r="C656" s="44" t="s">
        <v>15</v>
      </c>
      <c r="D656" s="44"/>
    </row>
    <row r="657" spans="1:6">
      <c r="A657" s="118"/>
      <c r="B657" s="122"/>
      <c r="C657" s="44" t="s">
        <v>16</v>
      </c>
      <c r="D657" s="44"/>
    </row>
    <row r="658" spans="1:6">
      <c r="A658" s="119"/>
      <c r="B658" s="119" t="s">
        <v>139</v>
      </c>
      <c r="C658" s="46" t="s">
        <v>890</v>
      </c>
      <c r="D658" s="46"/>
    </row>
    <row r="659" spans="1:6">
      <c r="A659" s="120"/>
      <c r="B659" s="120"/>
      <c r="C659" s="46" t="s">
        <v>891</v>
      </c>
      <c r="D659" s="46"/>
    </row>
    <row r="660" spans="1:6">
      <c r="A660" s="120"/>
      <c r="B660" s="120"/>
      <c r="C660" s="46" t="s">
        <v>892</v>
      </c>
      <c r="D660" s="46"/>
    </row>
    <row r="661" spans="1:6">
      <c r="A661" s="120"/>
      <c r="B661" s="120"/>
      <c r="C661" s="46" t="s">
        <v>893</v>
      </c>
      <c r="D661" s="46"/>
    </row>
    <row r="662" spans="1:6">
      <c r="A662" s="120"/>
      <c r="B662" s="120"/>
      <c r="C662" s="46" t="s">
        <v>894</v>
      </c>
      <c r="D662" s="46"/>
    </row>
    <row r="663" spans="1:6">
      <c r="A663" s="120"/>
      <c r="B663" s="120"/>
      <c r="C663" s="46" t="s">
        <v>895</v>
      </c>
      <c r="D663" s="46"/>
    </row>
    <row r="664" spans="1:6">
      <c r="A664" s="120"/>
      <c r="B664" s="120"/>
      <c r="C664" s="46" t="s">
        <v>314</v>
      </c>
      <c r="D664" s="46"/>
    </row>
    <row r="665" spans="1:6">
      <c r="A665" s="121"/>
      <c r="B665" s="121"/>
      <c r="C665" s="46" t="s">
        <v>896</v>
      </c>
      <c r="D665" s="46"/>
    </row>
    <row r="666" spans="1:6">
      <c r="A666" s="118"/>
      <c r="B666" s="122" t="s">
        <v>140</v>
      </c>
      <c r="C666" s="44" t="s">
        <v>897</v>
      </c>
      <c r="D666" s="44"/>
    </row>
    <row r="667" spans="1:6">
      <c r="A667" s="118"/>
      <c r="B667" s="122"/>
      <c r="C667" s="44" t="s">
        <v>898</v>
      </c>
      <c r="D667" s="44"/>
      <c r="F667" s="7"/>
    </row>
    <row r="668" spans="1:6">
      <c r="A668" s="119"/>
      <c r="B668" s="119" t="s">
        <v>85</v>
      </c>
      <c r="C668" s="46" t="s">
        <v>899</v>
      </c>
      <c r="D668" s="46"/>
    </row>
    <row r="669" spans="1:6">
      <c r="A669" s="120"/>
      <c r="B669" s="120"/>
      <c r="C669" s="46" t="s">
        <v>900</v>
      </c>
      <c r="D669" s="46"/>
    </row>
    <row r="670" spans="1:6">
      <c r="A670" s="120"/>
      <c r="B670" s="120"/>
      <c r="C670" s="46" t="s">
        <v>901</v>
      </c>
      <c r="D670" s="46"/>
    </row>
    <row r="671" spans="1:6">
      <c r="A671" s="120"/>
      <c r="B671" s="120"/>
      <c r="C671" s="46" t="s">
        <v>902</v>
      </c>
      <c r="D671" s="46"/>
    </row>
    <row r="672" spans="1:6">
      <c r="A672" s="120"/>
      <c r="B672" s="120"/>
      <c r="C672" s="46" t="s">
        <v>903</v>
      </c>
      <c r="D672" s="46"/>
    </row>
    <row r="673" spans="1:4">
      <c r="A673" s="120"/>
      <c r="B673" s="120"/>
      <c r="C673" s="46" t="s">
        <v>904</v>
      </c>
      <c r="D673" s="46"/>
    </row>
    <row r="674" spans="1:4">
      <c r="A674" s="120"/>
      <c r="B674" s="120"/>
      <c r="C674" s="46" t="s">
        <v>905</v>
      </c>
      <c r="D674" s="46"/>
    </row>
    <row r="675" spans="1:4">
      <c r="A675" s="120"/>
      <c r="B675" s="120"/>
      <c r="C675" s="46" t="s">
        <v>906</v>
      </c>
      <c r="D675" s="46"/>
    </row>
    <row r="676" spans="1:4">
      <c r="A676" s="120"/>
      <c r="B676" s="120"/>
      <c r="C676" s="46" t="s">
        <v>907</v>
      </c>
      <c r="D676" s="46"/>
    </row>
    <row r="677" spans="1:4">
      <c r="A677" s="120"/>
      <c r="B677" s="120"/>
      <c r="C677" s="46" t="s">
        <v>908</v>
      </c>
      <c r="D677" s="46"/>
    </row>
    <row r="678" spans="1:4">
      <c r="A678" s="120"/>
      <c r="B678" s="120"/>
      <c r="C678" s="46" t="s">
        <v>569</v>
      </c>
      <c r="D678" s="46"/>
    </row>
    <row r="679" spans="1:4">
      <c r="A679" s="121"/>
      <c r="B679" s="121"/>
      <c r="C679" s="46" t="s">
        <v>896</v>
      </c>
      <c r="D679" s="46"/>
    </row>
    <row r="680" spans="1:4">
      <c r="A680" s="123"/>
      <c r="B680" s="123" t="s">
        <v>143</v>
      </c>
      <c r="C680" s="44" t="s">
        <v>890</v>
      </c>
      <c r="D680" s="44"/>
    </row>
    <row r="681" spans="1:4">
      <c r="A681" s="114"/>
      <c r="B681" s="114"/>
      <c r="C681" s="44" t="s">
        <v>891</v>
      </c>
      <c r="D681" s="44"/>
    </row>
    <row r="682" spans="1:4">
      <c r="A682" s="114"/>
      <c r="B682" s="114"/>
      <c r="C682" s="44" t="s">
        <v>892</v>
      </c>
      <c r="D682" s="44"/>
    </row>
    <row r="683" spans="1:4">
      <c r="A683" s="114"/>
      <c r="B683" s="114"/>
      <c r="C683" s="44" t="s">
        <v>893</v>
      </c>
      <c r="D683" s="44"/>
    </row>
    <row r="684" spans="1:4">
      <c r="A684" s="114"/>
      <c r="B684" s="114"/>
      <c r="C684" s="44" t="s">
        <v>894</v>
      </c>
      <c r="D684" s="44"/>
    </row>
    <row r="685" spans="1:4">
      <c r="A685" s="114"/>
      <c r="B685" s="114"/>
      <c r="C685" s="44" t="s">
        <v>895</v>
      </c>
      <c r="D685" s="44"/>
    </row>
    <row r="686" spans="1:4">
      <c r="A686" s="114"/>
      <c r="B686" s="114"/>
      <c r="C686" s="44" t="s">
        <v>314</v>
      </c>
      <c r="D686" s="44"/>
    </row>
    <row r="687" spans="1:4">
      <c r="A687" s="114"/>
      <c r="B687" s="114"/>
      <c r="C687" s="44" t="s">
        <v>896</v>
      </c>
      <c r="D687" s="44"/>
    </row>
    <row r="688" spans="1:4">
      <c r="A688" s="119"/>
      <c r="B688" s="55" t="s">
        <v>909</v>
      </c>
      <c r="C688" s="46" t="s">
        <v>910</v>
      </c>
      <c r="D688" s="46"/>
    </row>
    <row r="689" spans="1:4">
      <c r="A689" s="120"/>
      <c r="B689" s="57"/>
      <c r="C689" s="46" t="s">
        <v>911</v>
      </c>
      <c r="D689" s="46"/>
    </row>
    <row r="690" spans="1:4">
      <c r="A690" s="123"/>
      <c r="B690" s="123" t="s">
        <v>142</v>
      </c>
      <c r="C690" s="44" t="s">
        <v>912</v>
      </c>
      <c r="D690" s="44"/>
    </row>
    <row r="691" spans="1:4">
      <c r="A691" s="114"/>
      <c r="B691" s="114"/>
      <c r="C691" s="44" t="s">
        <v>913</v>
      </c>
      <c r="D691" s="44"/>
    </row>
    <row r="692" spans="1:4">
      <c r="A692" s="119"/>
      <c r="B692" s="119" t="s">
        <v>134</v>
      </c>
      <c r="C692" s="46" t="s">
        <v>914</v>
      </c>
      <c r="D692" s="46"/>
    </row>
    <row r="693" spans="1:4">
      <c r="A693" s="120"/>
      <c r="B693" s="120"/>
      <c r="C693" s="46" t="s">
        <v>745</v>
      </c>
      <c r="D693" s="46"/>
    </row>
    <row r="694" spans="1:4">
      <c r="A694" s="120"/>
      <c r="B694" s="120"/>
      <c r="C694" s="46" t="s">
        <v>915</v>
      </c>
      <c r="D694" s="46"/>
    </row>
    <row r="695" spans="1:4">
      <c r="A695" s="120"/>
      <c r="B695" s="120"/>
      <c r="C695" s="46" t="s">
        <v>916</v>
      </c>
      <c r="D695" s="46"/>
    </row>
    <row r="696" spans="1:4">
      <c r="A696" s="120"/>
      <c r="B696" s="120"/>
      <c r="C696" s="46" t="s">
        <v>917</v>
      </c>
      <c r="D696" s="46"/>
    </row>
    <row r="697" spans="1:4">
      <c r="A697" s="120"/>
      <c r="B697" s="120"/>
      <c r="C697" s="46" t="s">
        <v>83</v>
      </c>
      <c r="D697" s="46"/>
    </row>
    <row r="698" spans="1:4">
      <c r="A698" s="120"/>
      <c r="B698" s="120"/>
      <c r="C698" s="46" t="s">
        <v>918</v>
      </c>
      <c r="D698" s="46"/>
    </row>
    <row r="699" spans="1:4">
      <c r="A699" s="120"/>
      <c r="B699" s="120"/>
      <c r="C699" s="46" t="s">
        <v>919</v>
      </c>
      <c r="D699" s="46"/>
    </row>
    <row r="700" spans="1:4">
      <c r="A700" s="120"/>
      <c r="B700" s="120"/>
      <c r="C700" s="46" t="s">
        <v>314</v>
      </c>
      <c r="D700" s="46"/>
    </row>
    <row r="701" spans="1:4">
      <c r="A701" s="123"/>
      <c r="B701" s="123" t="s">
        <v>135</v>
      </c>
      <c r="C701" s="44" t="s">
        <v>436</v>
      </c>
      <c r="D701" s="44"/>
    </row>
    <row r="702" spans="1:4">
      <c r="A702" s="114"/>
      <c r="B702" s="114"/>
      <c r="C702" s="44" t="s">
        <v>437</v>
      </c>
      <c r="D702" s="44"/>
    </row>
    <row r="703" spans="1:4">
      <c r="A703" s="114"/>
      <c r="B703" s="114"/>
      <c r="C703" s="44" t="s">
        <v>438</v>
      </c>
      <c r="D703" s="44"/>
    </row>
    <row r="704" spans="1:4">
      <c r="A704" s="114"/>
      <c r="B704" s="114"/>
      <c r="C704" s="44" t="s">
        <v>439</v>
      </c>
      <c r="D704" s="44"/>
    </row>
    <row r="705" spans="1:5">
      <c r="A705" s="114"/>
      <c r="B705" s="114"/>
      <c r="C705" s="44" t="s">
        <v>440</v>
      </c>
      <c r="D705" s="44"/>
    </row>
    <row r="706" spans="1:5">
      <c r="A706" s="114"/>
      <c r="B706" s="114"/>
      <c r="C706" s="44" t="s">
        <v>441</v>
      </c>
      <c r="D706" s="44"/>
    </row>
    <row r="707" spans="1:5">
      <c r="A707" s="114"/>
      <c r="B707" s="114"/>
      <c r="C707" s="44" t="s">
        <v>443</v>
      </c>
      <c r="D707" s="44"/>
    </row>
    <row r="708" spans="1:5">
      <c r="A708" s="114"/>
      <c r="B708" s="114"/>
      <c r="C708" s="44" t="s">
        <v>444</v>
      </c>
      <c r="D708" s="44"/>
    </row>
    <row r="709" spans="1:5">
      <c r="A709" s="114"/>
      <c r="B709" s="114"/>
      <c r="C709" s="44" t="s">
        <v>445</v>
      </c>
      <c r="D709" s="44"/>
    </row>
    <row r="710" spans="1:5">
      <c r="A710" s="114"/>
      <c r="B710" s="114"/>
      <c r="C710" s="44" t="s">
        <v>446</v>
      </c>
      <c r="D710" s="44"/>
    </row>
    <row r="711" spans="1:5">
      <c r="A711" s="114"/>
      <c r="B711" s="114"/>
      <c r="C711" s="44" t="s">
        <v>447</v>
      </c>
      <c r="D711" s="44"/>
    </row>
    <row r="712" spans="1:5">
      <c r="A712" s="114"/>
      <c r="B712" s="114"/>
      <c r="C712" s="44" t="s">
        <v>448</v>
      </c>
      <c r="D712" s="44"/>
    </row>
    <row r="713" spans="1:5">
      <c r="A713" s="114"/>
      <c r="B713" s="114"/>
      <c r="C713" s="44" t="s">
        <v>449</v>
      </c>
      <c r="D713" s="44"/>
    </row>
    <row r="714" spans="1:5">
      <c r="A714" s="114"/>
      <c r="B714" s="114"/>
      <c r="C714" s="44" t="s">
        <v>450</v>
      </c>
      <c r="D714" s="44"/>
    </row>
    <row r="715" spans="1:5">
      <c r="A715" s="114"/>
      <c r="B715" s="114"/>
      <c r="C715" s="44" t="s">
        <v>451</v>
      </c>
      <c r="D715" s="44"/>
    </row>
    <row r="716" spans="1:5">
      <c r="A716" s="114"/>
      <c r="B716" s="114"/>
      <c r="C716" s="44" t="s">
        <v>452</v>
      </c>
      <c r="D716" s="44" t="s">
        <v>453</v>
      </c>
      <c r="E716" t="s">
        <v>214</v>
      </c>
    </row>
    <row r="717" spans="1:5">
      <c r="A717" s="114"/>
      <c r="B717" s="114"/>
      <c r="C717" s="44" t="s">
        <v>454</v>
      </c>
      <c r="D717" s="44"/>
    </row>
    <row r="718" spans="1:5">
      <c r="A718" s="114"/>
      <c r="B718" s="114"/>
      <c r="C718" s="44" t="s">
        <v>455</v>
      </c>
      <c r="D718" s="44"/>
    </row>
    <row r="719" spans="1:5">
      <c r="A719" s="114"/>
      <c r="B719" s="114"/>
      <c r="C719" s="44" t="s">
        <v>456</v>
      </c>
      <c r="D719" s="44"/>
    </row>
    <row r="720" spans="1:5">
      <c r="A720" s="114"/>
      <c r="B720" s="114"/>
      <c r="C720" s="44" t="s">
        <v>457</v>
      </c>
      <c r="D720" s="44"/>
    </row>
    <row r="721" spans="1:4">
      <c r="A721" s="114"/>
      <c r="B721" s="114"/>
      <c r="C721" s="44" t="s">
        <v>458</v>
      </c>
      <c r="D721" s="44"/>
    </row>
    <row r="722" spans="1:4">
      <c r="A722" s="114"/>
      <c r="B722" s="114"/>
      <c r="C722" s="44" t="s">
        <v>459</v>
      </c>
      <c r="D722" s="44"/>
    </row>
    <row r="723" spans="1:4">
      <c r="A723" s="114"/>
      <c r="B723" s="114"/>
      <c r="C723" s="44" t="s">
        <v>460</v>
      </c>
      <c r="D723" s="44"/>
    </row>
    <row r="724" spans="1:4">
      <c r="A724" s="114"/>
      <c r="B724" s="114"/>
      <c r="C724" s="44" t="s">
        <v>461</v>
      </c>
      <c r="D724" s="44"/>
    </row>
    <row r="725" spans="1:4">
      <c r="A725" s="114"/>
      <c r="B725" s="114"/>
      <c r="C725" s="44" t="s">
        <v>462</v>
      </c>
      <c r="D725" s="44"/>
    </row>
    <row r="726" spans="1:4">
      <c r="A726" s="114"/>
      <c r="B726" s="114"/>
      <c r="C726" s="44" t="s">
        <v>463</v>
      </c>
      <c r="D726" s="44"/>
    </row>
    <row r="727" spans="1:4">
      <c r="A727" s="114"/>
      <c r="B727" s="114"/>
      <c r="C727" s="44" t="s">
        <v>464</v>
      </c>
      <c r="D727" s="44"/>
    </row>
    <row r="728" spans="1:4">
      <c r="A728" s="114"/>
      <c r="B728" s="114"/>
      <c r="C728" s="44" t="s">
        <v>465</v>
      </c>
      <c r="D728" s="44"/>
    </row>
    <row r="729" spans="1:4">
      <c r="A729" s="114"/>
      <c r="B729" s="114"/>
      <c r="C729" s="44" t="s">
        <v>466</v>
      </c>
      <c r="D729" s="44"/>
    </row>
    <row r="730" spans="1:4">
      <c r="A730" s="114"/>
      <c r="B730" s="114"/>
      <c r="C730" s="44" t="s">
        <v>467</v>
      </c>
      <c r="D730" s="44"/>
    </row>
    <row r="731" spans="1:4">
      <c r="A731" s="114"/>
      <c r="B731" s="114"/>
      <c r="C731" s="44" t="s">
        <v>468</v>
      </c>
      <c r="D731" s="44"/>
    </row>
    <row r="732" spans="1:4">
      <c r="A732" s="114"/>
      <c r="B732" s="114"/>
      <c r="C732" s="44" t="s">
        <v>469</v>
      </c>
      <c r="D732" s="44"/>
    </row>
    <row r="733" spans="1:4">
      <c r="A733" s="114"/>
      <c r="B733" s="114"/>
      <c r="C733" s="44" t="s">
        <v>470</v>
      </c>
      <c r="D733" s="44"/>
    </row>
    <row r="734" spans="1:4">
      <c r="A734" s="114"/>
      <c r="B734" s="114"/>
      <c r="C734" s="44" t="s">
        <v>471</v>
      </c>
      <c r="D734" s="44"/>
    </row>
    <row r="735" spans="1:4">
      <c r="A735" s="114"/>
      <c r="B735" s="114"/>
      <c r="C735" s="44" t="s">
        <v>472</v>
      </c>
      <c r="D735" s="44"/>
    </row>
    <row r="736" spans="1:4">
      <c r="A736" s="114"/>
      <c r="B736" s="114"/>
      <c r="C736" s="44" t="s">
        <v>24</v>
      </c>
      <c r="D736" s="44"/>
    </row>
    <row r="737" spans="1:4">
      <c r="A737" s="114"/>
      <c r="B737" s="114"/>
      <c r="C737" s="44" t="s">
        <v>473</v>
      </c>
      <c r="D737" s="44"/>
    </row>
    <row r="738" spans="1:4">
      <c r="A738" s="114"/>
      <c r="B738" s="114"/>
      <c r="C738" s="44" t="s">
        <v>474</v>
      </c>
      <c r="D738" s="44"/>
    </row>
    <row r="739" spans="1:4">
      <c r="A739" s="114"/>
      <c r="B739" s="114"/>
      <c r="C739" s="44" t="s">
        <v>475</v>
      </c>
      <c r="D739" s="44"/>
    </row>
    <row r="740" spans="1:4">
      <c r="A740" s="114"/>
      <c r="B740" s="114"/>
      <c r="C740" s="44" t="s">
        <v>476</v>
      </c>
      <c r="D740" s="44"/>
    </row>
    <row r="741" spans="1:4">
      <c r="A741" s="114"/>
      <c r="B741" s="114"/>
      <c r="C741" s="44" t="s">
        <v>477</v>
      </c>
      <c r="D741" s="44"/>
    </row>
    <row r="742" spans="1:4">
      <c r="A742" s="114"/>
      <c r="B742" s="114"/>
      <c r="C742" s="44" t="s">
        <v>478</v>
      </c>
      <c r="D742" s="44"/>
    </row>
    <row r="743" spans="1:4">
      <c r="A743" s="114"/>
      <c r="B743" s="114"/>
      <c r="C743" s="44" t="s">
        <v>479</v>
      </c>
      <c r="D743" s="44"/>
    </row>
    <row r="744" spans="1:4">
      <c r="A744" s="114"/>
      <c r="B744" s="114"/>
      <c r="C744" s="44" t="s">
        <v>480</v>
      </c>
      <c r="D744" s="44"/>
    </row>
    <row r="745" spans="1:4">
      <c r="A745" s="114"/>
      <c r="B745" s="114"/>
      <c r="C745" s="44" t="s">
        <v>481</v>
      </c>
      <c r="D745" s="44"/>
    </row>
    <row r="746" spans="1:4">
      <c r="A746" s="114"/>
      <c r="B746" s="114"/>
      <c r="C746" s="44" t="s">
        <v>482</v>
      </c>
      <c r="D746" s="44"/>
    </row>
    <row r="747" spans="1:4">
      <c r="A747" s="114"/>
      <c r="B747" s="114"/>
      <c r="C747" s="44" t="s">
        <v>483</v>
      </c>
      <c r="D747" s="44"/>
    </row>
    <row r="748" spans="1:4">
      <c r="A748" s="114"/>
      <c r="B748" s="114"/>
      <c r="C748" s="44" t="s">
        <v>484</v>
      </c>
      <c r="D748" s="44"/>
    </row>
    <row r="749" spans="1:4">
      <c r="A749" s="114"/>
      <c r="B749" s="114"/>
      <c r="C749" s="44" t="s">
        <v>485</v>
      </c>
      <c r="D749" s="44"/>
    </row>
    <row r="750" spans="1:4">
      <c r="A750" s="114"/>
      <c r="B750" s="114"/>
      <c r="C750" s="44" t="s">
        <v>204</v>
      </c>
      <c r="D750" s="44"/>
    </row>
    <row r="751" spans="1:4">
      <c r="A751" s="114"/>
      <c r="B751" s="114"/>
      <c r="C751" s="44" t="s">
        <v>207</v>
      </c>
      <c r="D751" s="44"/>
    </row>
    <row r="752" spans="1:4">
      <c r="A752" s="114"/>
      <c r="B752" s="114"/>
      <c r="C752" s="44" t="s">
        <v>208</v>
      </c>
      <c r="D752" s="44"/>
    </row>
    <row r="753" spans="1:4">
      <c r="A753" s="114"/>
      <c r="B753" s="114"/>
      <c r="C753" s="44" t="s">
        <v>209</v>
      </c>
      <c r="D753" s="44"/>
    </row>
    <row r="754" spans="1:4">
      <c r="A754" s="114"/>
      <c r="B754" s="114"/>
      <c r="C754" s="44" t="s">
        <v>210</v>
      </c>
      <c r="D754" s="44"/>
    </row>
    <row r="755" spans="1:4">
      <c r="A755" s="114"/>
      <c r="B755" s="114"/>
      <c r="C755" s="44" t="s">
        <v>211</v>
      </c>
      <c r="D755" s="44"/>
    </row>
    <row r="756" spans="1:4">
      <c r="A756" s="114"/>
      <c r="B756" s="114"/>
      <c r="C756" s="44" t="s">
        <v>212</v>
      </c>
      <c r="D756" s="44"/>
    </row>
    <row r="757" spans="1:4">
      <c r="A757" s="114"/>
      <c r="B757" s="114"/>
      <c r="C757" s="44" t="s">
        <v>213</v>
      </c>
      <c r="D757" s="44"/>
    </row>
    <row r="758" spans="1:4">
      <c r="A758" s="114"/>
      <c r="B758" s="114"/>
      <c r="C758" s="44" t="s">
        <v>215</v>
      </c>
      <c r="D758" s="44"/>
    </row>
    <row r="759" spans="1:4">
      <c r="A759" s="114"/>
      <c r="B759" s="114"/>
      <c r="C759" s="44" t="s">
        <v>216</v>
      </c>
      <c r="D759" s="44"/>
    </row>
    <row r="760" spans="1:4">
      <c r="A760" s="114"/>
      <c r="B760" s="114"/>
      <c r="C760" s="44" t="s">
        <v>217</v>
      </c>
      <c r="D760" s="44"/>
    </row>
    <row r="761" spans="1:4">
      <c r="A761" s="114"/>
      <c r="B761" s="114"/>
      <c r="C761" s="44" t="s">
        <v>218</v>
      </c>
      <c r="D761" s="44"/>
    </row>
    <row r="762" spans="1:4">
      <c r="A762" s="114"/>
      <c r="B762" s="114"/>
      <c r="C762" s="44" t="s">
        <v>219</v>
      </c>
      <c r="D762" s="44"/>
    </row>
    <row r="763" spans="1:4">
      <c r="A763" s="114"/>
      <c r="B763" s="114"/>
      <c r="C763" s="44" t="s">
        <v>220</v>
      </c>
      <c r="D763" s="44"/>
    </row>
    <row r="764" spans="1:4">
      <c r="A764" s="114"/>
      <c r="B764" s="114"/>
      <c r="C764" s="44" t="s">
        <v>221</v>
      </c>
      <c r="D764" s="44"/>
    </row>
    <row r="765" spans="1:4">
      <c r="A765" s="114"/>
      <c r="B765" s="114"/>
      <c r="C765" s="44" t="s">
        <v>222</v>
      </c>
      <c r="D765" s="44"/>
    </row>
    <row r="766" spans="1:4">
      <c r="A766" s="114"/>
      <c r="B766" s="114"/>
      <c r="C766" s="44" t="s">
        <v>223</v>
      </c>
      <c r="D766" s="44"/>
    </row>
    <row r="767" spans="1:4">
      <c r="A767" s="114"/>
      <c r="B767" s="114"/>
      <c r="C767" s="44" t="s">
        <v>224</v>
      </c>
      <c r="D767" s="44"/>
    </row>
    <row r="768" spans="1:4">
      <c r="A768" s="114"/>
      <c r="B768" s="114"/>
      <c r="C768" s="44" t="s">
        <v>225</v>
      </c>
      <c r="D768" s="44"/>
    </row>
    <row r="769" spans="1:5">
      <c r="A769" s="114"/>
      <c r="B769" s="114"/>
      <c r="C769" s="44" t="s">
        <v>226</v>
      </c>
      <c r="D769" s="44"/>
    </row>
    <row r="770" spans="1:5">
      <c r="A770" s="114"/>
      <c r="B770" s="114"/>
      <c r="C770" s="44" t="s">
        <v>227</v>
      </c>
      <c r="D770" s="44"/>
    </row>
    <row r="771" spans="1:5">
      <c r="A771" s="114"/>
      <c r="B771" s="114"/>
      <c r="C771" s="44" t="s">
        <v>228</v>
      </c>
      <c r="D771" s="44"/>
    </row>
    <row r="772" spans="1:5">
      <c r="A772" s="114"/>
      <c r="B772" s="114"/>
      <c r="C772" s="44" t="s">
        <v>229</v>
      </c>
      <c r="D772" s="44"/>
    </row>
    <row r="773" spans="1:5">
      <c r="A773" s="114"/>
      <c r="B773" s="114"/>
      <c r="C773" s="44" t="s">
        <v>230</v>
      </c>
      <c r="D773" s="44"/>
    </row>
    <row r="774" spans="1:5">
      <c r="A774" s="114"/>
      <c r="B774" s="114"/>
      <c r="C774" s="44" t="s">
        <v>231</v>
      </c>
      <c r="D774" s="44"/>
    </row>
    <row r="775" spans="1:5">
      <c r="A775" s="114"/>
      <c r="B775" s="114"/>
      <c r="C775" s="44" t="s">
        <v>232</v>
      </c>
      <c r="D775" s="44"/>
    </row>
    <row r="776" spans="1:5">
      <c r="A776" s="114"/>
      <c r="B776" s="114"/>
      <c r="C776" s="44" t="s">
        <v>233</v>
      </c>
      <c r="D776" s="44"/>
    </row>
    <row r="777" spans="1:5">
      <c r="A777" s="114"/>
      <c r="B777" s="114"/>
      <c r="C777" s="44" t="s">
        <v>234</v>
      </c>
      <c r="D777" s="44"/>
    </row>
    <row r="778" spans="1:5">
      <c r="A778" s="114"/>
      <c r="B778" s="114"/>
      <c r="C778" s="44" t="s">
        <v>235</v>
      </c>
      <c r="D778" s="44"/>
    </row>
    <row r="779" spans="1:5">
      <c r="A779" s="114"/>
      <c r="B779" s="114"/>
      <c r="C779" s="44" t="s">
        <v>236</v>
      </c>
      <c r="D779" s="44"/>
    </row>
    <row r="780" spans="1:5">
      <c r="A780" s="114"/>
      <c r="B780" s="114"/>
      <c r="C780" s="44" t="s">
        <v>237</v>
      </c>
      <c r="D780" s="44"/>
    </row>
    <row r="781" spans="1:5">
      <c r="A781" s="114"/>
      <c r="B781" s="114"/>
      <c r="C781" s="44" t="s">
        <v>238</v>
      </c>
      <c r="D781" s="44"/>
    </row>
    <row r="782" spans="1:5">
      <c r="A782" s="114"/>
      <c r="B782" s="114"/>
      <c r="C782" s="44" t="s">
        <v>239</v>
      </c>
      <c r="D782" s="44"/>
      <c r="E782" t="s">
        <v>214</v>
      </c>
    </row>
    <row r="783" spans="1:5">
      <c r="A783" s="114"/>
      <c r="B783" s="114"/>
      <c r="C783" s="44" t="s">
        <v>240</v>
      </c>
      <c r="D783" s="44"/>
      <c r="E783" t="s">
        <v>214</v>
      </c>
    </row>
    <row r="784" spans="1:5">
      <c r="A784" s="114"/>
      <c r="B784" s="114"/>
      <c r="C784" s="44" t="s">
        <v>243</v>
      </c>
      <c r="D784" s="44"/>
      <c r="E784" t="s">
        <v>214</v>
      </c>
    </row>
    <row r="785" spans="1:5">
      <c r="A785" s="114"/>
      <c r="B785" s="114"/>
      <c r="C785" s="44" t="s">
        <v>244</v>
      </c>
      <c r="D785" s="44"/>
    </row>
    <row r="786" spans="1:5">
      <c r="A786" s="114"/>
      <c r="B786" s="114"/>
      <c r="C786" s="44" t="s">
        <v>245</v>
      </c>
      <c r="D786" s="44"/>
    </row>
    <row r="787" spans="1:5">
      <c r="A787" s="114"/>
      <c r="B787" s="114"/>
      <c r="C787" s="44" t="s">
        <v>246</v>
      </c>
      <c r="D787" s="44"/>
    </row>
    <row r="788" spans="1:5">
      <c r="A788" s="114"/>
      <c r="B788" s="114"/>
      <c r="C788" s="44" t="s">
        <v>247</v>
      </c>
      <c r="D788" s="44"/>
    </row>
    <row r="789" spans="1:5">
      <c r="A789" s="114"/>
      <c r="B789" s="114"/>
      <c r="C789" s="44" t="s">
        <v>248</v>
      </c>
      <c r="D789" s="44"/>
    </row>
    <row r="790" spans="1:5">
      <c r="A790" s="114"/>
      <c r="B790" s="114"/>
      <c r="C790" s="44" t="s">
        <v>249</v>
      </c>
      <c r="D790" s="44"/>
      <c r="E790" t="s">
        <v>214</v>
      </c>
    </row>
    <row r="791" spans="1:5">
      <c r="A791" s="114"/>
      <c r="B791" s="114"/>
      <c r="C791" s="44" t="s">
        <v>250</v>
      </c>
      <c r="D791" s="44"/>
    </row>
    <row r="792" spans="1:5">
      <c r="A792" s="114"/>
      <c r="B792" s="114"/>
      <c r="C792" s="44" t="s">
        <v>251</v>
      </c>
      <c r="D792" s="44"/>
    </row>
    <row r="793" spans="1:5">
      <c r="A793" s="114"/>
      <c r="B793" s="114"/>
      <c r="C793" s="44" t="s">
        <v>252</v>
      </c>
      <c r="D793" s="44"/>
    </row>
    <row r="794" spans="1:5">
      <c r="A794" s="114"/>
      <c r="B794" s="114"/>
      <c r="C794" s="44" t="s">
        <v>920</v>
      </c>
      <c r="D794" s="44"/>
    </row>
    <row r="795" spans="1:5">
      <c r="A795" s="114"/>
      <c r="B795" s="114"/>
      <c r="C795" s="44" t="s">
        <v>253</v>
      </c>
      <c r="D795" s="44"/>
    </row>
    <row r="796" spans="1:5">
      <c r="A796" s="114"/>
      <c r="B796" s="114"/>
      <c r="C796" s="44" t="s">
        <v>254</v>
      </c>
      <c r="D796" s="44"/>
    </row>
    <row r="797" spans="1:5">
      <c r="A797" s="114"/>
      <c r="B797" s="114"/>
      <c r="C797" s="44" t="s">
        <v>255</v>
      </c>
      <c r="D797" s="44"/>
    </row>
    <row r="798" spans="1:5">
      <c r="A798" s="114"/>
      <c r="B798" s="114"/>
      <c r="C798" s="44" t="s">
        <v>256</v>
      </c>
      <c r="D798" s="44"/>
    </row>
    <row r="799" spans="1:5">
      <c r="A799" s="114"/>
      <c r="B799" s="114"/>
      <c r="C799" s="44" t="s">
        <v>257</v>
      </c>
      <c r="D799" s="44"/>
    </row>
    <row r="800" spans="1:5">
      <c r="A800" s="114"/>
      <c r="B800" s="114"/>
      <c r="C800" s="44" t="s">
        <v>258</v>
      </c>
      <c r="D800" s="44"/>
    </row>
    <row r="801" spans="1:5">
      <c r="A801" s="114"/>
      <c r="B801" s="114"/>
      <c r="C801" s="44" t="s">
        <v>259</v>
      </c>
      <c r="D801" s="44"/>
    </row>
    <row r="802" spans="1:5">
      <c r="A802" s="114"/>
      <c r="B802" s="114"/>
      <c r="C802" s="44" t="s">
        <v>260</v>
      </c>
      <c r="D802" s="44"/>
    </row>
    <row r="803" spans="1:5">
      <c r="A803" s="114"/>
      <c r="B803" s="114"/>
      <c r="C803" s="44" t="s">
        <v>261</v>
      </c>
      <c r="D803" s="44"/>
    </row>
    <row r="804" spans="1:5">
      <c r="A804" s="114"/>
      <c r="B804" s="114"/>
      <c r="C804" s="44" t="s">
        <v>262</v>
      </c>
      <c r="D804" s="44"/>
    </row>
    <row r="805" spans="1:5">
      <c r="A805" s="114"/>
      <c r="B805" s="114"/>
      <c r="C805" s="44" t="s">
        <v>263</v>
      </c>
      <c r="D805" s="44"/>
    </row>
    <row r="806" spans="1:5">
      <c r="A806" s="114"/>
      <c r="B806" s="114"/>
      <c r="C806" s="44" t="s">
        <v>264</v>
      </c>
      <c r="D806" s="44"/>
    </row>
    <row r="807" spans="1:5">
      <c r="A807" s="114"/>
      <c r="B807" s="114"/>
      <c r="C807" s="44" t="s">
        <v>265</v>
      </c>
      <c r="D807" s="44"/>
    </row>
    <row r="808" spans="1:5">
      <c r="A808" s="114"/>
      <c r="B808" s="114"/>
      <c r="C808" s="44" t="s">
        <v>267</v>
      </c>
      <c r="D808" s="44"/>
    </row>
    <row r="809" spans="1:5">
      <c r="A809" s="114"/>
      <c r="B809" s="114"/>
      <c r="C809" s="44" t="s">
        <v>266</v>
      </c>
      <c r="D809" s="44"/>
      <c r="E809" t="s">
        <v>214</v>
      </c>
    </row>
    <row r="810" spans="1:5">
      <c r="A810" s="114"/>
      <c r="B810" s="114"/>
      <c r="C810" s="44" t="s">
        <v>268</v>
      </c>
      <c r="D810" s="44"/>
    </row>
    <row r="811" spans="1:5">
      <c r="A811" s="114"/>
      <c r="B811" s="114"/>
      <c r="C811" s="44" t="s">
        <v>269</v>
      </c>
      <c r="D811" s="44"/>
    </row>
    <row r="812" spans="1:5">
      <c r="A812" s="114"/>
      <c r="B812" s="114"/>
      <c r="C812" s="44" t="s">
        <v>270</v>
      </c>
      <c r="D812" s="44"/>
    </row>
    <row r="813" spans="1:5">
      <c r="A813" s="114"/>
      <c r="B813" s="114"/>
      <c r="C813" s="44" t="s">
        <v>271</v>
      </c>
      <c r="D813" s="44"/>
    </row>
    <row r="814" spans="1:5">
      <c r="A814" s="114"/>
      <c r="B814" s="114"/>
      <c r="C814" s="44" t="s">
        <v>272</v>
      </c>
      <c r="D814" s="44"/>
    </row>
    <row r="815" spans="1:5">
      <c r="A815" s="114"/>
      <c r="B815" s="114"/>
      <c r="C815" s="44" t="s">
        <v>273</v>
      </c>
      <c r="D815" s="44"/>
    </row>
    <row r="816" spans="1:5">
      <c r="A816" s="114"/>
      <c r="B816" s="114"/>
      <c r="C816" s="44" t="s">
        <v>274</v>
      </c>
      <c r="D816" s="44"/>
    </row>
    <row r="817" spans="1:4">
      <c r="A817" s="114"/>
      <c r="B817" s="114"/>
      <c r="C817" s="44" t="s">
        <v>275</v>
      </c>
      <c r="D817" s="44"/>
    </row>
    <row r="818" spans="1:4">
      <c r="A818" s="114"/>
      <c r="B818" s="114"/>
      <c r="C818" s="44" t="s">
        <v>276</v>
      </c>
      <c r="D818" s="44"/>
    </row>
    <row r="819" spans="1:4">
      <c r="A819" s="114"/>
      <c r="B819" s="114"/>
      <c r="C819" s="44" t="s">
        <v>277</v>
      </c>
      <c r="D819" s="44"/>
    </row>
    <row r="820" spans="1:4">
      <c r="A820" s="114"/>
      <c r="B820" s="114"/>
      <c r="C820" s="44" t="s">
        <v>278</v>
      </c>
      <c r="D820" s="44"/>
    </row>
    <row r="821" spans="1:4">
      <c r="A821" s="114"/>
      <c r="B821" s="114"/>
      <c r="C821" s="44" t="s">
        <v>279</v>
      </c>
      <c r="D821" s="44"/>
    </row>
    <row r="822" spans="1:4">
      <c r="A822" s="114"/>
      <c r="B822" s="114"/>
      <c r="C822" s="44" t="s">
        <v>280</v>
      </c>
      <c r="D822" s="44"/>
    </row>
    <row r="823" spans="1:4">
      <c r="A823" s="114"/>
      <c r="B823" s="114"/>
      <c r="C823" s="44" t="s">
        <v>281</v>
      </c>
      <c r="D823" s="44"/>
    </row>
    <row r="824" spans="1:4">
      <c r="A824" s="114"/>
      <c r="B824" s="114"/>
      <c r="C824" s="44" t="s">
        <v>282</v>
      </c>
      <c r="D824" s="44"/>
    </row>
    <row r="825" spans="1:4">
      <c r="A825" s="114"/>
      <c r="B825" s="114"/>
      <c r="C825" s="44" t="s">
        <v>283</v>
      </c>
      <c r="D825" s="44"/>
    </row>
    <row r="826" spans="1:4">
      <c r="A826" s="114"/>
      <c r="B826" s="114"/>
      <c r="C826" s="44" t="s">
        <v>284</v>
      </c>
      <c r="D826" s="44"/>
    </row>
    <row r="827" spans="1:4">
      <c r="A827" s="114"/>
      <c r="B827" s="114"/>
      <c r="C827" s="44" t="s">
        <v>285</v>
      </c>
      <c r="D827" s="44"/>
    </row>
    <row r="828" spans="1:4">
      <c r="A828" s="114"/>
      <c r="B828" s="114"/>
      <c r="C828" s="44" t="s">
        <v>286</v>
      </c>
      <c r="D828" s="44"/>
    </row>
    <row r="829" spans="1:4">
      <c r="A829" s="114"/>
      <c r="B829" s="114"/>
      <c r="C829" s="44" t="s">
        <v>287</v>
      </c>
      <c r="D829" s="44"/>
    </row>
    <row r="830" spans="1:4">
      <c r="A830" s="114"/>
      <c r="B830" s="114"/>
      <c r="C830" s="44" t="s">
        <v>288</v>
      </c>
      <c r="D830" s="44"/>
    </row>
    <row r="831" spans="1:4">
      <c r="A831" s="114"/>
      <c r="B831" s="114"/>
      <c r="C831" s="44" t="s">
        <v>921</v>
      </c>
      <c r="D831" s="124" t="s">
        <v>922</v>
      </c>
    </row>
    <row r="832" spans="1:4">
      <c r="A832" s="114"/>
      <c r="B832" s="114"/>
      <c r="C832" s="44" t="s">
        <v>923</v>
      </c>
      <c r="D832" s="124" t="s">
        <v>300</v>
      </c>
    </row>
    <row r="833" spans="1:4">
      <c r="A833" s="114"/>
      <c r="B833" s="114"/>
      <c r="C833" s="44" t="s">
        <v>924</v>
      </c>
      <c r="D833" s="124" t="s">
        <v>300</v>
      </c>
    </row>
    <row r="834" spans="1:4" ht="15">
      <c r="A834" s="114"/>
      <c r="B834" s="114"/>
      <c r="C834" s="44" t="s">
        <v>925</v>
      </c>
      <c r="D834" s="101"/>
    </row>
    <row r="835" spans="1:4">
      <c r="A835" s="114"/>
      <c r="B835" s="114"/>
      <c r="C835" s="44" t="s">
        <v>296</v>
      </c>
      <c r="D835" s="44"/>
    </row>
    <row r="836" spans="1:4">
      <c r="A836" s="114"/>
      <c r="B836" s="114"/>
      <c r="C836" s="44" t="s">
        <v>291</v>
      </c>
      <c r="D836" s="44"/>
    </row>
    <row r="837" spans="1:4">
      <c r="A837" s="114"/>
      <c r="B837" s="114"/>
      <c r="C837" s="44" t="s">
        <v>292</v>
      </c>
      <c r="D837" s="44"/>
    </row>
    <row r="838" spans="1:4">
      <c r="A838" s="114"/>
      <c r="B838" s="114"/>
      <c r="C838" s="44" t="s">
        <v>289</v>
      </c>
      <c r="D838" s="44"/>
    </row>
    <row r="839" spans="1:4">
      <c r="A839" s="114"/>
      <c r="B839" s="114"/>
      <c r="C839" s="44" t="s">
        <v>293</v>
      </c>
      <c r="D839" s="44"/>
    </row>
    <row r="840" spans="1:4">
      <c r="A840" s="114"/>
      <c r="B840" s="114"/>
      <c r="C840" s="44" t="s">
        <v>290</v>
      </c>
      <c r="D840" s="44"/>
    </row>
    <row r="841" spans="1:4">
      <c r="A841" s="114"/>
      <c r="B841" s="114"/>
      <c r="C841" s="44" t="s">
        <v>294</v>
      </c>
      <c r="D841" s="44"/>
    </row>
    <row r="842" spans="1:4">
      <c r="A842" s="114"/>
      <c r="B842" s="114"/>
      <c r="C842" s="44" t="s">
        <v>926</v>
      </c>
      <c r="D842" s="44"/>
    </row>
    <row r="843" spans="1:4">
      <c r="A843" s="114"/>
      <c r="B843" s="114"/>
      <c r="C843" s="44" t="s">
        <v>927</v>
      </c>
      <c r="D843" s="44"/>
    </row>
    <row r="844" spans="1:4">
      <c r="A844" s="114"/>
      <c r="B844" s="114"/>
      <c r="C844" s="44" t="s">
        <v>928</v>
      </c>
      <c r="D844" s="44"/>
    </row>
    <row r="845" spans="1:4">
      <c r="A845" s="114"/>
      <c r="B845" s="114"/>
      <c r="C845" s="44" t="s">
        <v>929</v>
      </c>
      <c r="D845" s="44"/>
    </row>
    <row r="846" spans="1:4">
      <c r="A846" s="114"/>
      <c r="B846" s="114"/>
      <c r="C846" s="44" t="s">
        <v>930</v>
      </c>
      <c r="D846" s="44"/>
    </row>
    <row r="847" spans="1:4">
      <c r="A847" s="114"/>
      <c r="B847" s="114"/>
      <c r="C847" s="44" t="s">
        <v>931</v>
      </c>
      <c r="D847" s="44"/>
    </row>
    <row r="848" spans="1:4">
      <c r="A848" s="114"/>
      <c r="B848" s="114"/>
      <c r="C848" s="44" t="s">
        <v>932</v>
      </c>
      <c r="D848" s="44"/>
    </row>
    <row r="849" spans="1:4">
      <c r="A849" s="114"/>
      <c r="B849" s="114"/>
      <c r="C849" s="44" t="s">
        <v>933</v>
      </c>
      <c r="D849" s="44"/>
    </row>
    <row r="850" spans="1:4">
      <c r="A850" s="114"/>
      <c r="B850" s="114"/>
      <c r="C850" s="44" t="s">
        <v>314</v>
      </c>
      <c r="D850" s="44"/>
    </row>
    <row r="851" spans="1:4">
      <c r="A851" s="55" t="s">
        <v>147</v>
      </c>
      <c r="B851" s="55"/>
      <c r="C851" s="46" t="s">
        <v>338</v>
      </c>
      <c r="D851" s="46"/>
    </row>
    <row r="852" spans="1:4">
      <c r="A852" s="56"/>
      <c r="B852" s="56"/>
      <c r="C852" s="46" t="s">
        <v>339</v>
      </c>
      <c r="D852" s="46"/>
    </row>
    <row r="853" spans="1:4">
      <c r="A853" s="114" t="s">
        <v>19</v>
      </c>
      <c r="B853" s="114" t="s">
        <v>54</v>
      </c>
      <c r="C853" s="44" t="s">
        <v>934</v>
      </c>
      <c r="D853" s="44"/>
    </row>
    <row r="854" spans="1:4">
      <c r="A854" s="114"/>
      <c r="B854" s="114"/>
      <c r="C854" s="44" t="s">
        <v>935</v>
      </c>
      <c r="D854" s="44"/>
    </row>
    <row r="855" spans="1:4">
      <c r="A855" s="114"/>
      <c r="B855" s="114"/>
      <c r="C855" s="44" t="s">
        <v>936</v>
      </c>
      <c r="D855" s="44"/>
    </row>
    <row r="856" spans="1:4">
      <c r="A856" s="114"/>
      <c r="B856" s="114"/>
      <c r="C856" s="44" t="s">
        <v>937</v>
      </c>
      <c r="D856" s="44"/>
    </row>
    <row r="857" spans="1:4">
      <c r="A857" s="114"/>
      <c r="B857" s="114"/>
      <c r="C857" s="44" t="s">
        <v>938</v>
      </c>
      <c r="D857" s="44"/>
    </row>
    <row r="858" spans="1:4">
      <c r="A858" s="114"/>
      <c r="B858" s="114"/>
      <c r="C858" s="44" t="s">
        <v>939</v>
      </c>
      <c r="D858" s="44"/>
    </row>
    <row r="859" spans="1:4">
      <c r="A859" s="114"/>
      <c r="B859" s="114"/>
      <c r="C859" s="44" t="s">
        <v>940</v>
      </c>
      <c r="D859" s="44"/>
    </row>
    <row r="860" spans="1:4">
      <c r="A860" s="114"/>
      <c r="B860" s="114"/>
      <c r="C860" s="44" t="s">
        <v>941</v>
      </c>
      <c r="D860" s="44"/>
    </row>
    <row r="861" spans="1:4">
      <c r="A861" s="114"/>
      <c r="B861" s="114"/>
      <c r="C861" s="44" t="s">
        <v>942</v>
      </c>
      <c r="D861" s="44"/>
    </row>
    <row r="862" spans="1:4">
      <c r="A862" s="55" t="s">
        <v>20</v>
      </c>
      <c r="B862" s="55" t="s">
        <v>54</v>
      </c>
      <c r="C862" s="46" t="s">
        <v>943</v>
      </c>
      <c r="D862" s="46"/>
    </row>
    <row r="863" spans="1:4">
      <c r="A863" s="56"/>
      <c r="B863" s="56"/>
      <c r="C863" s="46" t="s">
        <v>944</v>
      </c>
      <c r="D863" s="46"/>
    </row>
    <row r="864" spans="1:4">
      <c r="A864" s="56"/>
      <c r="B864" s="56"/>
      <c r="C864" s="46" t="s">
        <v>945</v>
      </c>
      <c r="D864" s="46"/>
    </row>
    <row r="865" spans="1:4">
      <c r="A865" s="56"/>
      <c r="B865" s="56"/>
      <c r="C865" s="46" t="s">
        <v>946</v>
      </c>
      <c r="D865" s="46"/>
    </row>
    <row r="866" spans="1:4">
      <c r="A866" s="56"/>
      <c r="B866" s="56"/>
      <c r="C866" s="46" t="s">
        <v>947</v>
      </c>
      <c r="D866" s="46"/>
    </row>
    <row r="867" spans="1:4">
      <c r="A867" s="56"/>
      <c r="B867" s="56"/>
      <c r="C867" s="46" t="s">
        <v>948</v>
      </c>
      <c r="D867" s="46"/>
    </row>
    <row r="868" spans="1:4">
      <c r="A868" s="56"/>
      <c r="B868" s="56"/>
      <c r="C868" s="46" t="s">
        <v>949</v>
      </c>
      <c r="D868" s="46"/>
    </row>
    <row r="869" spans="1:4">
      <c r="A869" s="56"/>
      <c r="B869" s="56"/>
      <c r="C869" s="46" t="s">
        <v>950</v>
      </c>
      <c r="D869" s="46"/>
    </row>
    <row r="870" spans="1:4">
      <c r="A870" s="114" t="s">
        <v>21</v>
      </c>
      <c r="B870" s="114" t="s">
        <v>54</v>
      </c>
      <c r="C870" s="44" t="s">
        <v>943</v>
      </c>
      <c r="D870" s="44"/>
    </row>
    <row r="871" spans="1:4">
      <c r="A871" s="114"/>
      <c r="B871" s="114"/>
      <c r="C871" s="44" t="s">
        <v>945</v>
      </c>
      <c r="D871" s="44"/>
    </row>
    <row r="872" spans="1:4">
      <c r="A872" s="114"/>
      <c r="B872" s="114"/>
      <c r="C872" s="44" t="s">
        <v>947</v>
      </c>
      <c r="D872" s="44"/>
    </row>
    <row r="873" spans="1:4">
      <c r="A873" s="114"/>
      <c r="B873" s="114"/>
      <c r="C873" s="44" t="s">
        <v>314</v>
      </c>
      <c r="D873" s="44"/>
    </row>
    <row r="874" spans="1:4">
      <c r="A874" s="55" t="s">
        <v>22</v>
      </c>
      <c r="B874" s="55" t="s">
        <v>54</v>
      </c>
      <c r="C874" s="46" t="s">
        <v>951</v>
      </c>
      <c r="D874" s="46"/>
    </row>
    <row r="875" spans="1:4">
      <c r="A875" s="56"/>
      <c r="B875" s="56"/>
      <c r="C875" s="46" t="s">
        <v>754</v>
      </c>
      <c r="D875" s="46"/>
    </row>
    <row r="876" spans="1:4">
      <c r="A876" s="56"/>
      <c r="B876" s="56"/>
      <c r="C876" s="46" t="s">
        <v>755</v>
      </c>
      <c r="D876" s="46"/>
    </row>
    <row r="877" spans="1:4">
      <c r="A877" s="56"/>
      <c r="B877" s="56"/>
      <c r="C877" s="46" t="s">
        <v>756</v>
      </c>
      <c r="D877" s="46"/>
    </row>
    <row r="878" spans="1:4">
      <c r="A878" s="56"/>
      <c r="B878" s="56"/>
      <c r="C878" s="46" t="s">
        <v>952</v>
      </c>
      <c r="D878" s="46"/>
    </row>
    <row r="879" spans="1:4">
      <c r="A879" s="56"/>
      <c r="B879" s="56"/>
      <c r="C879" s="46" t="s">
        <v>953</v>
      </c>
      <c r="D879" s="46"/>
    </row>
    <row r="880" spans="1:4">
      <c r="A880" s="56"/>
      <c r="B880" s="56"/>
      <c r="C880" s="46" t="s">
        <v>954</v>
      </c>
      <c r="D880" s="46"/>
    </row>
    <row r="881" spans="1:5">
      <c r="A881" s="56"/>
      <c r="B881" s="56"/>
      <c r="C881" s="46" t="s">
        <v>955</v>
      </c>
      <c r="D881" s="46"/>
    </row>
    <row r="882" spans="1:5">
      <c r="A882" s="56"/>
      <c r="B882" s="56"/>
      <c r="C882" s="46" t="s">
        <v>956</v>
      </c>
      <c r="D882" s="46" t="s">
        <v>956</v>
      </c>
      <c r="E882" t="s">
        <v>214</v>
      </c>
    </row>
    <row r="883" spans="1:5">
      <c r="A883" s="57"/>
      <c r="B883" s="57"/>
      <c r="C883" s="46" t="s">
        <v>314</v>
      </c>
      <c r="D883" s="46"/>
    </row>
    <row r="884" spans="1:5">
      <c r="A884" s="65" t="s">
        <v>23</v>
      </c>
      <c r="B884" s="65" t="s">
        <v>54</v>
      </c>
      <c r="C884" s="44" t="s">
        <v>917</v>
      </c>
      <c r="D884" s="44"/>
    </row>
    <row r="885" spans="1:5">
      <c r="A885" s="66"/>
      <c r="B885" s="66"/>
      <c r="C885" s="44" t="s">
        <v>957</v>
      </c>
      <c r="D885" s="44"/>
    </row>
    <row r="886" spans="1:5">
      <c r="A886" s="66"/>
      <c r="B886" s="66"/>
      <c r="C886" s="44" t="s">
        <v>958</v>
      </c>
      <c r="D886" s="44"/>
    </row>
    <row r="887" spans="1:5">
      <c r="A887" s="66"/>
      <c r="B887" s="66"/>
      <c r="C887" s="44" t="s">
        <v>959</v>
      </c>
      <c r="D887" s="44"/>
    </row>
    <row r="888" spans="1:5">
      <c r="A888" s="66"/>
      <c r="B888" s="66"/>
      <c r="C888" s="44" t="s">
        <v>960</v>
      </c>
      <c r="D888" s="44"/>
    </row>
    <row r="889" spans="1:5">
      <c r="A889" s="66"/>
      <c r="B889" s="66"/>
      <c r="C889" s="44" t="s">
        <v>961</v>
      </c>
      <c r="D889" s="44" t="s">
        <v>962</v>
      </c>
    </row>
    <row r="890" spans="1:5">
      <c r="A890" s="66"/>
      <c r="B890" s="66"/>
      <c r="C890" s="44" t="s">
        <v>963</v>
      </c>
      <c r="D890" s="44"/>
    </row>
    <row r="891" spans="1:5">
      <c r="A891" s="55" t="s">
        <v>24</v>
      </c>
      <c r="B891" s="55" t="s">
        <v>54</v>
      </c>
      <c r="C891" s="46" t="s">
        <v>964</v>
      </c>
      <c r="D891" s="46"/>
    </row>
    <row r="892" spans="1:5">
      <c r="A892" s="56"/>
      <c r="B892" s="56"/>
      <c r="C892" s="46" t="s">
        <v>965</v>
      </c>
      <c r="D892" s="46"/>
    </row>
    <row r="893" spans="1:5">
      <c r="A893" s="56"/>
      <c r="B893" s="56"/>
      <c r="C893" s="46" t="s">
        <v>966</v>
      </c>
      <c r="D893" s="46"/>
    </row>
    <row r="894" spans="1:5">
      <c r="A894" s="56"/>
      <c r="B894" s="56"/>
      <c r="C894" s="46" t="s">
        <v>967</v>
      </c>
      <c r="D894" s="46"/>
    </row>
    <row r="895" spans="1:5">
      <c r="A895" s="56"/>
      <c r="B895" s="56"/>
      <c r="C895" s="46" t="s">
        <v>968</v>
      </c>
      <c r="D895" s="46"/>
    </row>
    <row r="896" spans="1:5">
      <c r="A896" s="56"/>
      <c r="B896" s="56"/>
      <c r="C896" s="46" t="s">
        <v>314</v>
      </c>
      <c r="D896" s="46"/>
    </row>
    <row r="897" spans="1:4">
      <c r="A897" s="65" t="s">
        <v>25</v>
      </c>
      <c r="B897" s="65" t="s">
        <v>54</v>
      </c>
      <c r="C897" s="44" t="s">
        <v>969</v>
      </c>
      <c r="D897" s="44"/>
    </row>
    <row r="898" spans="1:4">
      <c r="A898" s="66"/>
      <c r="B898" s="66"/>
      <c r="C898" s="44" t="s">
        <v>970</v>
      </c>
      <c r="D898" s="44"/>
    </row>
    <row r="899" spans="1:4">
      <c r="A899" s="66"/>
      <c r="B899" s="66"/>
      <c r="C899" s="44" t="s">
        <v>917</v>
      </c>
      <c r="D899" s="44"/>
    </row>
    <row r="900" spans="1:4">
      <c r="A900" s="66"/>
      <c r="B900" s="66"/>
      <c r="C900" s="44" t="s">
        <v>314</v>
      </c>
      <c r="D900" s="44"/>
    </row>
    <row r="901" spans="1:4">
      <c r="A901" s="55" t="s">
        <v>27</v>
      </c>
      <c r="B901" s="55" t="s">
        <v>54</v>
      </c>
      <c r="C901" s="46" t="s">
        <v>971</v>
      </c>
      <c r="D901" s="46"/>
    </row>
    <row r="902" spans="1:4">
      <c r="A902" s="56"/>
      <c r="B902" s="56"/>
      <c r="C902" s="46" t="s">
        <v>972</v>
      </c>
      <c r="D902" s="46"/>
    </row>
    <row r="903" spans="1:4">
      <c r="A903" s="56"/>
      <c r="B903" s="56"/>
      <c r="C903" s="46" t="s">
        <v>746</v>
      </c>
      <c r="D903" s="46"/>
    </row>
    <row r="904" spans="1:4">
      <c r="A904" s="56"/>
      <c r="B904" s="56"/>
      <c r="C904" s="46" t="s">
        <v>973</v>
      </c>
      <c r="D904" s="46"/>
    </row>
    <row r="905" spans="1:4">
      <c r="A905" s="56"/>
      <c r="B905" s="56"/>
      <c r="C905" s="46" t="s">
        <v>974</v>
      </c>
      <c r="D905" s="46"/>
    </row>
    <row r="906" spans="1:4">
      <c r="A906" s="125" t="s">
        <v>29</v>
      </c>
      <c r="B906" s="125" t="s">
        <v>54</v>
      </c>
      <c r="C906" s="49" t="s">
        <v>975</v>
      </c>
      <c r="D906" s="49"/>
    </row>
    <row r="907" spans="1:4">
      <c r="A907" s="114"/>
      <c r="B907" s="114"/>
      <c r="C907" s="49" t="s">
        <v>976</v>
      </c>
      <c r="D907" s="49"/>
    </row>
    <row r="908" spans="1:4">
      <c r="A908" s="114"/>
      <c r="B908" s="114"/>
      <c r="C908" s="44" t="s">
        <v>977</v>
      </c>
      <c r="D908" s="44"/>
    </row>
    <row r="909" spans="1:4">
      <c r="A909" s="114"/>
      <c r="B909" s="114"/>
      <c r="C909" s="44" t="s">
        <v>978</v>
      </c>
      <c r="D909" s="44"/>
    </row>
    <row r="910" spans="1:4">
      <c r="A910" s="114"/>
      <c r="B910" s="114"/>
      <c r="C910" s="44" t="s">
        <v>979</v>
      </c>
      <c r="D910" s="44"/>
    </row>
    <row r="911" spans="1:4">
      <c r="A911" s="114"/>
      <c r="B911" s="114"/>
      <c r="C911" s="44" t="s">
        <v>980</v>
      </c>
      <c r="D911" s="44"/>
    </row>
    <row r="912" spans="1:4">
      <c r="A912" s="126" t="s">
        <v>30</v>
      </c>
      <c r="B912" s="126" t="s">
        <v>54</v>
      </c>
      <c r="C912" s="51" t="s">
        <v>943</v>
      </c>
      <c r="D912" s="51"/>
    </row>
    <row r="913" spans="1:5">
      <c r="A913" s="120"/>
      <c r="B913" s="120"/>
      <c r="C913" s="51" t="s">
        <v>944</v>
      </c>
      <c r="D913" s="51"/>
    </row>
    <row r="914" spans="1:5">
      <c r="A914" s="120"/>
      <c r="B914" s="120"/>
      <c r="C914" s="46" t="s">
        <v>945</v>
      </c>
      <c r="D914" s="46"/>
    </row>
    <row r="915" spans="1:5">
      <c r="A915" s="120"/>
      <c r="B915" s="120"/>
      <c r="C915" s="46" t="s">
        <v>946</v>
      </c>
      <c r="D915" s="46"/>
    </row>
    <row r="916" spans="1:5">
      <c r="A916" s="120"/>
      <c r="B916" s="120"/>
      <c r="C916" s="46" t="s">
        <v>947</v>
      </c>
      <c r="D916" s="46"/>
    </row>
    <row r="917" spans="1:5">
      <c r="A917" s="120"/>
      <c r="B917" s="120"/>
      <c r="C917" s="46" t="s">
        <v>948</v>
      </c>
      <c r="D917" s="46"/>
    </row>
    <row r="918" spans="1:5">
      <c r="A918" s="120"/>
      <c r="B918" s="120"/>
      <c r="C918" s="51" t="s">
        <v>949</v>
      </c>
      <c r="D918" s="51"/>
    </row>
    <row r="919" spans="1:5">
      <c r="A919" s="120"/>
      <c r="B919" s="120"/>
      <c r="C919" s="51" t="s">
        <v>950</v>
      </c>
      <c r="D919" s="51"/>
    </row>
    <row r="920" spans="1:5" ht="15">
      <c r="A920" s="125" t="s">
        <v>31</v>
      </c>
      <c r="B920" s="125" t="s">
        <v>54</v>
      </c>
      <c r="C920" s="49" t="s">
        <v>981</v>
      </c>
      <c r="D920" s="49"/>
      <c r="E920" s="50"/>
    </row>
    <row r="921" spans="1:5" ht="15">
      <c r="A921" s="114"/>
      <c r="B921" s="114"/>
      <c r="C921" s="49" t="s">
        <v>982</v>
      </c>
      <c r="D921" s="49"/>
      <c r="E921" s="50"/>
    </row>
    <row r="922" spans="1:5" ht="15">
      <c r="A922" s="114"/>
      <c r="B922" s="114"/>
      <c r="C922" s="44" t="s">
        <v>983</v>
      </c>
      <c r="D922" s="44"/>
      <c r="E922" s="50"/>
    </row>
    <row r="923" spans="1:5" ht="15">
      <c r="A923" s="114"/>
      <c r="B923" s="114"/>
      <c r="C923" s="44" t="s">
        <v>984</v>
      </c>
      <c r="D923" s="44"/>
      <c r="E923" s="50"/>
    </row>
    <row r="924" spans="1:5" ht="15">
      <c r="A924" s="114"/>
      <c r="B924" s="114"/>
      <c r="C924" s="44" t="s">
        <v>985</v>
      </c>
      <c r="D924" s="44"/>
      <c r="E924" s="50"/>
    </row>
    <row r="925" spans="1:5">
      <c r="A925" s="114"/>
      <c r="B925" s="114"/>
      <c r="C925" s="44" t="s">
        <v>314</v>
      </c>
      <c r="D925" s="44"/>
    </row>
    <row r="926" spans="1:5">
      <c r="A926" s="126" t="s">
        <v>32</v>
      </c>
      <c r="B926" s="126" t="s">
        <v>54</v>
      </c>
      <c r="C926" s="46" t="s">
        <v>986</v>
      </c>
      <c r="D926" s="46"/>
    </row>
    <row r="927" spans="1:5">
      <c r="A927" s="120"/>
      <c r="B927" s="120"/>
      <c r="C927" s="46" t="s">
        <v>987</v>
      </c>
      <c r="D927" s="46"/>
    </row>
    <row r="928" spans="1:5">
      <c r="A928" s="120"/>
      <c r="B928" s="120"/>
      <c r="C928" s="46" t="s">
        <v>988</v>
      </c>
      <c r="D928" s="46"/>
    </row>
    <row r="929" spans="1:5">
      <c r="A929" s="71" t="s">
        <v>33</v>
      </c>
      <c r="B929" s="71" t="s">
        <v>54</v>
      </c>
      <c r="C929" s="49" t="s">
        <v>989</v>
      </c>
      <c r="D929" s="49"/>
    </row>
    <row r="930" spans="1:5">
      <c r="A930" s="72"/>
      <c r="B930" s="72"/>
      <c r="C930" s="49" t="s">
        <v>754</v>
      </c>
      <c r="D930" s="49"/>
    </row>
    <row r="931" spans="1:5">
      <c r="A931" s="72"/>
      <c r="B931" s="72"/>
      <c r="C931" s="44" t="s">
        <v>951</v>
      </c>
      <c r="D931" s="44"/>
    </row>
    <row r="932" spans="1:5">
      <c r="A932" s="72"/>
      <c r="B932" s="72"/>
      <c r="C932" s="44" t="s">
        <v>755</v>
      </c>
      <c r="D932" s="44"/>
    </row>
    <row r="933" spans="1:5">
      <c r="A933" s="72"/>
      <c r="B933" s="72"/>
      <c r="C933" s="44" t="s">
        <v>314</v>
      </c>
      <c r="D933" s="44"/>
    </row>
    <row r="934" spans="1:5">
      <c r="A934" s="75" t="s">
        <v>34</v>
      </c>
      <c r="B934" s="75" t="s">
        <v>54</v>
      </c>
      <c r="C934" s="51" t="s">
        <v>951</v>
      </c>
      <c r="D934" s="51"/>
    </row>
    <row r="935" spans="1:5">
      <c r="A935" s="76"/>
      <c r="B935" s="76"/>
      <c r="C935" s="51" t="s">
        <v>754</v>
      </c>
      <c r="D935" s="51"/>
    </row>
    <row r="936" spans="1:5">
      <c r="A936" s="76"/>
      <c r="B936" s="76"/>
      <c r="C936" s="46" t="s">
        <v>755</v>
      </c>
      <c r="D936" s="46"/>
    </row>
    <row r="937" spans="1:5">
      <c r="A937" s="76"/>
      <c r="B937" s="76"/>
      <c r="C937" s="46" t="s">
        <v>756</v>
      </c>
      <c r="D937" s="46"/>
    </row>
    <row r="938" spans="1:5">
      <c r="A938" s="76"/>
      <c r="B938" s="76"/>
      <c r="C938" s="46" t="s">
        <v>990</v>
      </c>
      <c r="D938" s="46"/>
    </row>
    <row r="939" spans="1:5">
      <c r="A939" s="76"/>
      <c r="B939" s="76"/>
      <c r="C939" s="51" t="s">
        <v>990</v>
      </c>
      <c r="D939" s="51"/>
    </row>
    <row r="940" spans="1:5">
      <c r="A940" s="76"/>
      <c r="B940" s="76"/>
      <c r="C940" s="51" t="s">
        <v>953</v>
      </c>
      <c r="D940" s="51"/>
    </row>
    <row r="941" spans="1:5">
      <c r="A941" s="76"/>
      <c r="B941" s="76"/>
      <c r="C941" s="46" t="s">
        <v>954</v>
      </c>
      <c r="D941" s="46"/>
    </row>
    <row r="942" spans="1:5">
      <c r="A942" s="76"/>
      <c r="B942" s="76"/>
      <c r="C942" s="51" t="s">
        <v>955</v>
      </c>
      <c r="D942" s="51"/>
    </row>
    <row r="943" spans="1:5">
      <c r="A943" s="76"/>
      <c r="B943" s="76"/>
      <c r="C943" s="51" t="s">
        <v>989</v>
      </c>
      <c r="D943" s="51"/>
    </row>
    <row r="944" spans="1:5">
      <c r="A944" s="76"/>
      <c r="B944" s="76"/>
      <c r="C944" s="46" t="s">
        <v>991</v>
      </c>
      <c r="D944" s="46" t="s">
        <v>991</v>
      </c>
      <c r="E944" t="s">
        <v>214</v>
      </c>
    </row>
    <row r="945" spans="1:4">
      <c r="A945" s="99"/>
      <c r="B945" s="99"/>
      <c r="C945" s="46" t="s">
        <v>314</v>
      </c>
      <c r="D945" s="46"/>
    </row>
    <row r="946" spans="1:4" ht="14.25" customHeight="1">
      <c r="A946" s="71" t="s">
        <v>35</v>
      </c>
      <c r="B946" s="71" t="s">
        <v>54</v>
      </c>
      <c r="C946" s="49" t="s">
        <v>992</v>
      </c>
      <c r="D946" s="49"/>
    </row>
    <row r="947" spans="1:4">
      <c r="A947" s="72"/>
      <c r="B947" s="72"/>
      <c r="C947" s="49" t="s">
        <v>993</v>
      </c>
      <c r="D947" s="49"/>
    </row>
    <row r="948" spans="1:4">
      <c r="A948" s="72"/>
      <c r="B948" s="72"/>
      <c r="C948" s="44" t="s">
        <v>994</v>
      </c>
      <c r="D948" s="44"/>
    </row>
    <row r="949" spans="1:4">
      <c r="A949" s="72"/>
      <c r="B949" s="72"/>
      <c r="C949" s="44" t="s">
        <v>995</v>
      </c>
      <c r="D949" s="44"/>
    </row>
    <row r="950" spans="1:4">
      <c r="A950" s="72"/>
      <c r="B950" s="72"/>
      <c r="C950" s="44" t="s">
        <v>996</v>
      </c>
      <c r="D950" s="44"/>
    </row>
    <row r="951" spans="1:4">
      <c r="A951" s="72"/>
      <c r="B951" s="72"/>
      <c r="C951" s="49" t="s">
        <v>765</v>
      </c>
      <c r="D951" s="49"/>
    </row>
    <row r="952" spans="1:4">
      <c r="A952" s="72"/>
      <c r="B952" s="72"/>
      <c r="C952" s="49" t="s">
        <v>989</v>
      </c>
      <c r="D952" s="49"/>
    </row>
    <row r="953" spans="1:4">
      <c r="A953" s="72"/>
      <c r="B953" s="72"/>
      <c r="C953" s="44" t="s">
        <v>997</v>
      </c>
      <c r="D953" s="44" t="s">
        <v>998</v>
      </c>
    </row>
    <row r="954" spans="1:4">
      <c r="A954" s="72"/>
      <c r="B954" s="72"/>
      <c r="C954" s="44" t="s">
        <v>961</v>
      </c>
      <c r="D954" s="44" t="s">
        <v>962</v>
      </c>
    </row>
    <row r="955" spans="1:4">
      <c r="A955" s="72"/>
      <c r="B955" s="72"/>
      <c r="C955" s="44" t="s">
        <v>314</v>
      </c>
      <c r="D955" s="44"/>
    </row>
    <row r="956" spans="1:4">
      <c r="A956" s="75" t="s">
        <v>36</v>
      </c>
      <c r="B956" s="75" t="s">
        <v>54</v>
      </c>
      <c r="C956" s="46" t="s">
        <v>999</v>
      </c>
      <c r="D956" s="46"/>
    </row>
    <row r="957" spans="1:4">
      <c r="A957" s="76"/>
      <c r="B957" s="76"/>
      <c r="C957" s="46" t="s">
        <v>1000</v>
      </c>
      <c r="D957" s="46"/>
    </row>
    <row r="958" spans="1:4">
      <c r="A958" s="76"/>
      <c r="B958" s="76"/>
      <c r="C958" s="46" t="s">
        <v>1001</v>
      </c>
      <c r="D958" s="46"/>
    </row>
    <row r="959" spans="1:4">
      <c r="A959" s="76"/>
      <c r="B959" s="76"/>
      <c r="C959" s="46" t="s">
        <v>1002</v>
      </c>
      <c r="D959" s="46"/>
    </row>
    <row r="960" spans="1:4">
      <c r="A960" s="76"/>
      <c r="B960" s="76"/>
      <c r="C960" s="46" t="s">
        <v>1003</v>
      </c>
      <c r="D960" s="46"/>
    </row>
    <row r="961" spans="1:5">
      <c r="A961" s="76"/>
      <c r="B961" s="76"/>
      <c r="C961" s="46" t="s">
        <v>1004</v>
      </c>
      <c r="D961" s="46"/>
    </row>
    <row r="962" spans="1:5">
      <c r="A962" s="76"/>
      <c r="B962" s="76"/>
      <c r="C962" s="46" t="s">
        <v>1005</v>
      </c>
      <c r="D962" s="46"/>
    </row>
    <row r="963" spans="1:5">
      <c r="A963" s="76"/>
      <c r="B963" s="76"/>
      <c r="C963" s="46" t="s">
        <v>848</v>
      </c>
      <c r="D963" s="46"/>
      <c r="E963" t="s">
        <v>214</v>
      </c>
    </row>
    <row r="964" spans="1:5">
      <c r="A964" s="77" t="s">
        <v>38</v>
      </c>
      <c r="B964" s="71" t="s">
        <v>54</v>
      </c>
      <c r="C964" s="44" t="s">
        <v>971</v>
      </c>
      <c r="D964" s="44"/>
    </row>
    <row r="965" spans="1:5">
      <c r="A965" s="78"/>
      <c r="B965" s="72"/>
      <c r="C965" s="44" t="s">
        <v>972</v>
      </c>
      <c r="D965" s="44"/>
    </row>
    <row r="966" spans="1:5">
      <c r="A966" s="78"/>
      <c r="B966" s="72"/>
      <c r="C966" s="44" t="s">
        <v>746</v>
      </c>
      <c r="D966" s="44"/>
    </row>
    <row r="967" spans="1:5">
      <c r="A967" s="78"/>
      <c r="B967" s="72"/>
      <c r="C967" s="44" t="s">
        <v>973</v>
      </c>
      <c r="D967" s="44"/>
    </row>
    <row r="968" spans="1:5">
      <c r="A968" s="78"/>
      <c r="B968" s="72"/>
      <c r="C968" s="44" t="s">
        <v>974</v>
      </c>
      <c r="D968" s="44"/>
    </row>
    <row r="969" spans="1:5">
      <c r="A969" s="78"/>
      <c r="B969" s="72"/>
      <c r="C969" s="44" t="s">
        <v>1006</v>
      </c>
      <c r="D969" s="44"/>
      <c r="E969" t="s">
        <v>214</v>
      </c>
    </row>
    <row r="970" spans="1:5">
      <c r="A970" s="79" t="s">
        <v>40</v>
      </c>
      <c r="B970" s="75" t="s">
        <v>54</v>
      </c>
      <c r="C970" s="46" t="s">
        <v>1007</v>
      </c>
      <c r="D970" s="46"/>
    </row>
    <row r="971" spans="1:5">
      <c r="A971" s="80"/>
      <c r="B971" s="76"/>
      <c r="C971" s="46" t="s">
        <v>1008</v>
      </c>
      <c r="D971" s="46"/>
    </row>
    <row r="972" spans="1:5">
      <c r="A972" s="80"/>
      <c r="B972" s="76"/>
      <c r="C972" s="46" t="s">
        <v>1009</v>
      </c>
      <c r="D972" s="46"/>
    </row>
    <row r="973" spans="1:5">
      <c r="A973" s="80"/>
      <c r="B973" s="76"/>
      <c r="C973" s="46" t="s">
        <v>1010</v>
      </c>
      <c r="D973" s="46"/>
    </row>
    <row r="974" spans="1:5">
      <c r="A974" s="80"/>
      <c r="B974" s="76"/>
      <c r="C974" s="46" t="s">
        <v>1011</v>
      </c>
      <c r="D974" s="46"/>
    </row>
    <row r="975" spans="1:5">
      <c r="A975" s="80"/>
      <c r="B975" s="76"/>
      <c r="C975" s="46" t="s">
        <v>1012</v>
      </c>
      <c r="D975" s="46"/>
    </row>
    <row r="976" spans="1:5">
      <c r="A976" s="100"/>
      <c r="B976" s="99"/>
      <c r="C976" s="46" t="s">
        <v>314</v>
      </c>
      <c r="D976" s="46"/>
    </row>
    <row r="977" spans="1:5">
      <c r="A977" s="71" t="s">
        <v>39</v>
      </c>
      <c r="B977" s="71" t="s">
        <v>54</v>
      </c>
      <c r="C977" s="44" t="s">
        <v>1013</v>
      </c>
      <c r="D977" s="44"/>
      <c r="E977" t="s">
        <v>1014</v>
      </c>
    </row>
    <row r="978" spans="1:5">
      <c r="A978" s="72"/>
      <c r="B978" s="72"/>
      <c r="C978" s="44" t="s">
        <v>1015</v>
      </c>
      <c r="D978" s="44"/>
    </row>
    <row r="979" spans="1:5">
      <c r="A979" s="72"/>
      <c r="B979" s="72"/>
      <c r="C979" s="44" t="s">
        <v>1016</v>
      </c>
      <c r="D979" s="44"/>
    </row>
    <row r="980" spans="1:5">
      <c r="A980" s="72"/>
      <c r="B980" s="72"/>
      <c r="C980" s="44" t="s">
        <v>1017</v>
      </c>
      <c r="D980" s="44"/>
    </row>
    <row r="981" spans="1:5">
      <c r="A981" s="72"/>
      <c r="B981" s="72"/>
      <c r="C981" s="44" t="s">
        <v>1018</v>
      </c>
      <c r="D981" s="44"/>
    </row>
    <row r="982" spans="1:5">
      <c r="A982" s="72"/>
      <c r="B982" s="72"/>
      <c r="C982" s="44" t="s">
        <v>1019</v>
      </c>
      <c r="D982" s="44"/>
    </row>
    <row r="983" spans="1:5">
      <c r="A983" s="72"/>
      <c r="B983" s="72"/>
      <c r="C983" s="44" t="s">
        <v>1020</v>
      </c>
      <c r="D983" s="44"/>
    </row>
    <row r="984" spans="1:5">
      <c r="A984" s="72"/>
      <c r="B984" s="72"/>
      <c r="C984" s="44" t="s">
        <v>1021</v>
      </c>
      <c r="D984" s="44"/>
    </row>
    <row r="985" spans="1:5">
      <c r="A985" s="72"/>
      <c r="B985" s="72"/>
      <c r="C985" s="44" t="s">
        <v>1022</v>
      </c>
      <c r="D985" s="44" t="s">
        <v>1023</v>
      </c>
      <c r="E985" t="s">
        <v>214</v>
      </c>
    </row>
    <row r="986" spans="1:5">
      <c r="A986" s="79" t="s">
        <v>41</v>
      </c>
      <c r="B986" s="75" t="s">
        <v>54</v>
      </c>
      <c r="C986" s="46" t="s">
        <v>975</v>
      </c>
      <c r="D986" s="46"/>
    </row>
    <row r="987" spans="1:5">
      <c r="A987" s="80"/>
      <c r="B987" s="76"/>
      <c r="C987" s="46" t="s">
        <v>976</v>
      </c>
      <c r="D987" s="46"/>
    </row>
    <row r="988" spans="1:5">
      <c r="A988" s="80"/>
      <c r="B988" s="76"/>
      <c r="C988" s="46" t="s">
        <v>1024</v>
      </c>
      <c r="D988" s="46"/>
    </row>
    <row r="989" spans="1:5">
      <c r="A989" s="80"/>
      <c r="B989" s="76"/>
      <c r="C989" s="46" t="s">
        <v>1025</v>
      </c>
      <c r="D989" s="46"/>
    </row>
    <row r="990" spans="1:5">
      <c r="A990" s="80"/>
      <c r="B990" s="76"/>
      <c r="C990" s="46" t="s">
        <v>1026</v>
      </c>
      <c r="D990" s="46"/>
    </row>
    <row r="991" spans="1:5">
      <c r="A991" s="80"/>
      <c r="B991" s="76"/>
      <c r="C991" s="46" t="s">
        <v>1027</v>
      </c>
      <c r="D991" s="46"/>
    </row>
    <row r="992" spans="1:5">
      <c r="A992" s="71" t="s">
        <v>42</v>
      </c>
      <c r="B992" s="71" t="s">
        <v>54</v>
      </c>
      <c r="C992" s="44" t="s">
        <v>754</v>
      </c>
      <c r="D992" s="44"/>
    </row>
    <row r="993" spans="1:5">
      <c r="A993" s="72"/>
      <c r="B993" s="72"/>
      <c r="C993" s="44" t="s">
        <v>951</v>
      </c>
      <c r="D993" s="44"/>
    </row>
    <row r="994" spans="1:5">
      <c r="A994" s="72"/>
      <c r="B994" s="72"/>
      <c r="C994" s="44" t="s">
        <v>950</v>
      </c>
      <c r="D994" s="44"/>
    </row>
    <row r="995" spans="1:5">
      <c r="A995" s="72"/>
      <c r="B995" s="72"/>
      <c r="C995" s="44" t="s">
        <v>755</v>
      </c>
      <c r="D995" s="44"/>
    </row>
    <row r="996" spans="1:5">
      <c r="A996" s="72"/>
      <c r="B996" s="72"/>
      <c r="C996" s="44" t="s">
        <v>1028</v>
      </c>
      <c r="D996" s="44" t="s">
        <v>1029</v>
      </c>
    </row>
    <row r="997" spans="1:5">
      <c r="A997" s="72"/>
      <c r="B997" s="72"/>
      <c r="C997" s="44" t="s">
        <v>314</v>
      </c>
      <c r="D997" s="44"/>
    </row>
    <row r="998" spans="1:5">
      <c r="A998" s="75" t="s">
        <v>43</v>
      </c>
      <c r="B998" s="75" t="s">
        <v>54</v>
      </c>
      <c r="C998" s="46" t="s">
        <v>1030</v>
      </c>
      <c r="D998" s="46"/>
      <c r="E998" t="s">
        <v>1014</v>
      </c>
    </row>
    <row r="999" spans="1:5">
      <c r="A999" s="76"/>
      <c r="B999" s="76"/>
      <c r="C999" s="46" t="s">
        <v>1031</v>
      </c>
      <c r="D999" s="46"/>
    </row>
    <row r="1000" spans="1:5">
      <c r="A1000" s="71" t="s">
        <v>45</v>
      </c>
      <c r="B1000" s="71" t="s">
        <v>54</v>
      </c>
      <c r="C1000" s="44" t="s">
        <v>1032</v>
      </c>
      <c r="D1000" s="44"/>
    </row>
    <row r="1001" spans="1:5">
      <c r="A1001" s="72"/>
      <c r="B1001" s="72"/>
      <c r="C1001" s="44" t="s">
        <v>1033</v>
      </c>
      <c r="D1001" s="44"/>
    </row>
    <row r="1002" spans="1:5">
      <c r="A1002" s="72"/>
      <c r="B1002" s="72"/>
      <c r="C1002" s="44" t="s">
        <v>1034</v>
      </c>
      <c r="D1002" s="44"/>
    </row>
    <row r="1003" spans="1:5">
      <c r="A1003" s="72"/>
      <c r="B1003" s="72"/>
      <c r="C1003" s="44" t="s">
        <v>1035</v>
      </c>
      <c r="D1003" s="44"/>
      <c r="E1003" t="s">
        <v>214</v>
      </c>
    </row>
    <row r="1004" spans="1:5">
      <c r="A1004" s="72"/>
      <c r="B1004" s="72"/>
      <c r="C1004" s="44" t="s">
        <v>1036</v>
      </c>
      <c r="D1004" s="44"/>
    </row>
    <row r="1005" spans="1:5">
      <c r="A1005" s="72"/>
      <c r="B1005" s="72"/>
      <c r="C1005" s="44" t="s">
        <v>1037</v>
      </c>
      <c r="D1005" s="44"/>
    </row>
    <row r="1006" spans="1:5">
      <c r="A1006" s="72"/>
      <c r="B1006" s="72"/>
      <c r="C1006" s="44" t="s">
        <v>1038</v>
      </c>
      <c r="D1006" s="44"/>
      <c r="E1006" t="s">
        <v>214</v>
      </c>
    </row>
    <row r="1007" spans="1:5">
      <c r="A1007" s="72"/>
      <c r="B1007" s="72"/>
      <c r="C1007" s="44" t="s">
        <v>1039</v>
      </c>
      <c r="D1007" s="44"/>
    </row>
    <row r="1008" spans="1:5">
      <c r="A1008" s="72"/>
      <c r="B1008" s="72"/>
      <c r="C1008" s="44" t="s">
        <v>1040</v>
      </c>
      <c r="D1008" s="44"/>
    </row>
    <row r="1009" spans="1:4">
      <c r="A1009" s="72"/>
      <c r="B1009" s="72"/>
      <c r="C1009" s="44" t="s">
        <v>1041</v>
      </c>
      <c r="D1009" s="44"/>
    </row>
    <row r="1010" spans="1:4">
      <c r="A1010" s="72"/>
      <c r="B1010" s="72"/>
      <c r="C1010" s="44" t="s">
        <v>1042</v>
      </c>
      <c r="D1010" s="44"/>
    </row>
    <row r="1011" spans="1:4">
      <c r="A1011" s="72"/>
      <c r="B1011" s="72"/>
      <c r="C1011" s="44" t="s">
        <v>1043</v>
      </c>
      <c r="D1011" s="44"/>
    </row>
    <row r="1012" spans="1:4">
      <c r="A1012" s="72"/>
      <c r="B1012" s="72"/>
      <c r="C1012" s="44" t="s">
        <v>1044</v>
      </c>
      <c r="D1012" s="44"/>
    </row>
    <row r="1013" spans="1:4">
      <c r="A1013" s="72"/>
      <c r="B1013" s="72"/>
      <c r="C1013" s="44" t="s">
        <v>1045</v>
      </c>
      <c r="D1013" s="44"/>
    </row>
    <row r="1014" spans="1:4">
      <c r="A1014" s="72"/>
      <c r="B1014" s="72"/>
      <c r="C1014" s="44" t="s">
        <v>1046</v>
      </c>
      <c r="D1014" s="44"/>
    </row>
    <row r="1015" spans="1:4">
      <c r="A1015" s="72"/>
      <c r="B1015" s="72"/>
      <c r="C1015" s="44" t="s">
        <v>1047</v>
      </c>
      <c r="D1015" s="44"/>
    </row>
    <row r="1016" spans="1:4">
      <c r="A1016" s="72"/>
      <c r="B1016" s="72"/>
      <c r="C1016" s="44" t="s">
        <v>1048</v>
      </c>
      <c r="D1016" s="44"/>
    </row>
    <row r="1017" spans="1:4">
      <c r="A1017" s="72"/>
      <c r="B1017" s="72"/>
      <c r="C1017" s="44" t="s">
        <v>1049</v>
      </c>
      <c r="D1017" s="44"/>
    </row>
    <row r="1018" spans="1:4">
      <c r="A1018" s="72"/>
      <c r="B1018" s="72"/>
      <c r="C1018" s="44" t="s">
        <v>1050</v>
      </c>
      <c r="D1018" s="44"/>
    </row>
    <row r="1019" spans="1:4">
      <c r="A1019" s="72"/>
      <c r="B1019" s="72"/>
      <c r="C1019" s="44" t="s">
        <v>1051</v>
      </c>
      <c r="D1019" s="44"/>
    </row>
    <row r="1020" spans="1:4">
      <c r="A1020" s="72"/>
      <c r="B1020" s="72"/>
      <c r="C1020" s="44" t="s">
        <v>1052</v>
      </c>
      <c r="D1020" s="44"/>
    </row>
    <row r="1021" spans="1:4">
      <c r="A1021" s="72"/>
      <c r="B1021" s="72"/>
      <c r="C1021" s="44" t="s">
        <v>1053</v>
      </c>
      <c r="D1021" s="44"/>
    </row>
    <row r="1022" spans="1:4">
      <c r="A1022" s="72"/>
      <c r="B1022" s="72"/>
      <c r="C1022" s="44" t="s">
        <v>1054</v>
      </c>
      <c r="D1022" s="44"/>
    </row>
    <row r="1023" spans="1:4">
      <c r="A1023" s="72"/>
      <c r="B1023" s="72"/>
      <c r="C1023" s="44" t="s">
        <v>1055</v>
      </c>
      <c r="D1023" s="44"/>
    </row>
    <row r="1024" spans="1:4">
      <c r="A1024" s="72"/>
      <c r="B1024" s="72"/>
      <c r="C1024" s="44" t="s">
        <v>1056</v>
      </c>
      <c r="D1024" s="44"/>
    </row>
    <row r="1025" spans="1:5">
      <c r="A1025" s="72"/>
      <c r="B1025" s="72"/>
      <c r="C1025" s="44" t="s">
        <v>1057</v>
      </c>
      <c r="D1025" s="44"/>
    </row>
    <row r="1026" spans="1:5">
      <c r="A1026" s="72"/>
      <c r="B1026" s="72"/>
      <c r="C1026" s="44" t="s">
        <v>1058</v>
      </c>
      <c r="D1026" s="44"/>
    </row>
    <row r="1027" spans="1:5">
      <c r="A1027" s="72"/>
      <c r="B1027" s="72"/>
      <c r="C1027" s="44" t="s">
        <v>1059</v>
      </c>
      <c r="D1027" s="44"/>
    </row>
    <row r="1028" spans="1:5">
      <c r="A1028" s="72"/>
      <c r="B1028" s="72"/>
      <c r="C1028" s="44" t="s">
        <v>1060</v>
      </c>
      <c r="D1028" s="44"/>
    </row>
    <row r="1029" spans="1:5">
      <c r="A1029" s="72"/>
      <c r="B1029" s="72"/>
      <c r="C1029" s="44" t="s">
        <v>1061</v>
      </c>
      <c r="D1029" s="44"/>
    </row>
    <row r="1030" spans="1:5">
      <c r="A1030" s="72"/>
      <c r="B1030" s="72"/>
      <c r="C1030" s="44" t="s">
        <v>1062</v>
      </c>
      <c r="D1030" s="44"/>
    </row>
    <row r="1031" spans="1:5">
      <c r="A1031" s="72"/>
      <c r="B1031" s="72"/>
      <c r="C1031" s="106" t="s">
        <v>1063</v>
      </c>
      <c r="D1031" s="44"/>
      <c r="E1031" t="s">
        <v>214</v>
      </c>
    </row>
    <row r="1032" spans="1:5">
      <c r="A1032" s="72"/>
      <c r="B1032" s="72"/>
      <c r="C1032" s="44" t="s">
        <v>1064</v>
      </c>
      <c r="D1032" s="44"/>
    </row>
    <row r="1033" spans="1:5">
      <c r="A1033" s="72"/>
      <c r="B1033" s="72"/>
      <c r="C1033" s="44" t="s">
        <v>314</v>
      </c>
      <c r="D1033" s="44"/>
    </row>
    <row r="1034" spans="1:5">
      <c r="A1034" s="55" t="s">
        <v>44</v>
      </c>
      <c r="B1034" s="55" t="s">
        <v>54</v>
      </c>
      <c r="C1034" s="46" t="s">
        <v>1065</v>
      </c>
      <c r="D1034" s="46"/>
      <c r="E1034" t="s">
        <v>1014</v>
      </c>
    </row>
    <row r="1035" spans="1:5">
      <c r="A1035" s="56"/>
      <c r="B1035" s="56"/>
      <c r="C1035" s="46" t="s">
        <v>1066</v>
      </c>
      <c r="D1035" s="46"/>
    </row>
    <row r="1036" spans="1:5">
      <c r="A1036" s="56"/>
      <c r="B1036" s="56"/>
      <c r="C1036" s="46" t="s">
        <v>314</v>
      </c>
      <c r="D1036" s="46"/>
    </row>
    <row r="1037" spans="1:5">
      <c r="A1037" s="71" t="s">
        <v>1067</v>
      </c>
      <c r="B1037" s="71" t="s">
        <v>54</v>
      </c>
      <c r="C1037" s="44" t="s">
        <v>1068</v>
      </c>
      <c r="D1037" s="44"/>
    </row>
    <row r="1038" spans="1:5">
      <c r="A1038" s="72"/>
      <c r="B1038" s="72"/>
      <c r="C1038" s="44" t="s">
        <v>1069</v>
      </c>
      <c r="D1038" s="44" t="s">
        <v>1070</v>
      </c>
    </row>
    <row r="1039" spans="1:5">
      <c r="A1039" s="72"/>
      <c r="B1039" s="72"/>
      <c r="C1039" s="44" t="s">
        <v>1071</v>
      </c>
      <c r="D1039" s="44" t="s">
        <v>1072</v>
      </c>
    </row>
    <row r="1040" spans="1:5">
      <c r="A1040" s="72"/>
      <c r="B1040" s="72"/>
      <c r="C1040" s="44" t="s">
        <v>1073</v>
      </c>
      <c r="D1040" s="44" t="s">
        <v>1074</v>
      </c>
    </row>
    <row r="1044" spans="4:4">
      <c r="D1044" s="13"/>
    </row>
    <row r="1045" spans="4:4">
      <c r="D1045" s="13"/>
    </row>
    <row r="1046" spans="4:4">
      <c r="D1046" s="13"/>
    </row>
    <row r="1047" spans="4:4">
      <c r="D1047" s="13"/>
    </row>
    <row r="1072" spans="3:3">
      <c r="C1072"/>
    </row>
    <row r="1073" spans="1:8" s="10" customFormat="1">
      <c r="A1073" s="108"/>
      <c r="B1073"/>
      <c r="C1073"/>
      <c r="D1073" s="108"/>
      <c r="E1073"/>
      <c r="F1073"/>
      <c r="G1073"/>
      <c r="H1073"/>
    </row>
    <row r="1074" spans="1:8" s="10" customFormat="1">
      <c r="A1074" s="127"/>
      <c r="B1074"/>
      <c r="C1074"/>
      <c r="D1074" s="108"/>
      <c r="E1074"/>
      <c r="F1074"/>
      <c r="G1074"/>
      <c r="H1074"/>
    </row>
    <row r="1075" spans="1:8" s="10" customFormat="1">
      <c r="A1075" s="108"/>
      <c r="B1075"/>
      <c r="C1075" s="13"/>
      <c r="D1075" s="108"/>
      <c r="E1075"/>
      <c r="F1075"/>
      <c r="G1075"/>
      <c r="H1075"/>
    </row>
    <row r="1076" spans="1:8" s="10" customFormat="1">
      <c r="A1076" s="108"/>
      <c r="B1076"/>
      <c r="C1076" s="13" t="s">
        <v>309</v>
      </c>
      <c r="D1076" s="108"/>
      <c r="E1076"/>
      <c r="F1076"/>
      <c r="G1076"/>
      <c r="H1076"/>
    </row>
    <row r="1077" spans="1:8" s="10" customFormat="1">
      <c r="A1077" s="108"/>
      <c r="B1077"/>
      <c r="C1077" s="13" t="s">
        <v>80</v>
      </c>
      <c r="D1077" s="108"/>
      <c r="E1077"/>
      <c r="F1077"/>
      <c r="G1077"/>
      <c r="H1077"/>
    </row>
    <row r="1078" spans="1:8" s="10" customFormat="1">
      <c r="A1078" s="108"/>
      <c r="B1078"/>
      <c r="C1078" s="13" t="s">
        <v>310</v>
      </c>
      <c r="D1078" s="108"/>
      <c r="E1078"/>
      <c r="F1078"/>
      <c r="G1078"/>
      <c r="H1078"/>
    </row>
    <row r="1079" spans="1:8" s="10" customFormat="1">
      <c r="A1079" s="108"/>
      <c r="B1079"/>
      <c r="C1079" s="13" t="s">
        <v>313</v>
      </c>
      <c r="D1079" s="108"/>
      <c r="E1079"/>
      <c r="F1079"/>
      <c r="G1079"/>
      <c r="H1079"/>
    </row>
    <row r="1080" spans="1:8" s="10" customFormat="1">
      <c r="A1080" s="108"/>
      <c r="B1080"/>
      <c r="C1080" s="13"/>
      <c r="D1080" s="108"/>
      <c r="E1080"/>
      <c r="F1080"/>
      <c r="G1080"/>
      <c r="H1080"/>
    </row>
    <row r="1081" spans="1:8" s="10" customFormat="1">
      <c r="A1081" s="108"/>
      <c r="B1081"/>
      <c r="C1081" s="13" t="s">
        <v>309</v>
      </c>
      <c r="D1081" s="108"/>
      <c r="E1081"/>
      <c r="F1081"/>
      <c r="G1081"/>
      <c r="H1081"/>
    </row>
    <row r="1082" spans="1:8" s="10" customFormat="1">
      <c r="A1082" s="108"/>
      <c r="B1082"/>
      <c r="C1082" s="13" t="s">
        <v>80</v>
      </c>
      <c r="D1082" s="108"/>
      <c r="E1082"/>
      <c r="F1082"/>
      <c r="G1082"/>
      <c r="H1082"/>
    </row>
    <row r="1083" spans="1:8" s="10" customFormat="1">
      <c r="A1083" s="108"/>
      <c r="B1083"/>
      <c r="C1083" s="13" t="s">
        <v>310</v>
      </c>
      <c r="D1083" s="108"/>
      <c r="E1083"/>
      <c r="F1083"/>
      <c r="G1083"/>
      <c r="H1083"/>
    </row>
    <row r="1084" spans="1:8" s="10" customFormat="1">
      <c r="A1084" s="108"/>
      <c r="B1084"/>
      <c r="C1084" s="13" t="s">
        <v>313</v>
      </c>
      <c r="D1084" s="108"/>
      <c r="E1084"/>
      <c r="F1084"/>
      <c r="G1084"/>
      <c r="H1084"/>
    </row>
    <row r="1085" spans="1:8" s="10" customFormat="1">
      <c r="A1085" s="108"/>
      <c r="B1085"/>
      <c r="C1085" s="13" t="s">
        <v>311</v>
      </c>
      <c r="D1085" s="108"/>
      <c r="E1085"/>
      <c r="F1085"/>
      <c r="G1085"/>
      <c r="H1085"/>
    </row>
    <row r="1086" spans="1:8" s="10" customFormat="1">
      <c r="A1086" s="108"/>
      <c r="B1086"/>
      <c r="C1086" s="13"/>
      <c r="D1086" s="108"/>
      <c r="E1086"/>
      <c r="F1086"/>
      <c r="G1086"/>
      <c r="H1086"/>
    </row>
    <row r="1087" spans="1:8" s="10" customFormat="1">
      <c r="A1087" s="108"/>
      <c r="B1087"/>
      <c r="C1087" s="13" t="s">
        <v>309</v>
      </c>
      <c r="D1087" s="108"/>
      <c r="E1087"/>
      <c r="F1087"/>
      <c r="G1087"/>
      <c r="H1087"/>
    </row>
    <row r="1088" spans="1:8" s="10" customFormat="1">
      <c r="A1088" s="108"/>
      <c r="B1088"/>
      <c r="C1088" s="13" t="s">
        <v>80</v>
      </c>
      <c r="D1088" s="108"/>
      <c r="E1088"/>
      <c r="F1088"/>
      <c r="G1088"/>
      <c r="H1088"/>
    </row>
    <row r="1089" spans="2:8" s="10" customFormat="1">
      <c r="B1089"/>
      <c r="C1089" s="13" t="s">
        <v>313</v>
      </c>
      <c r="D1089" s="108"/>
      <c r="E1089"/>
      <c r="F1089"/>
      <c r="G1089"/>
      <c r="H1089"/>
    </row>
    <row r="1090" spans="2:8" s="10" customFormat="1">
      <c r="B1090"/>
      <c r="C1090" s="13"/>
      <c r="D1090" s="108"/>
      <c r="E1090"/>
      <c r="F1090"/>
      <c r="G1090"/>
      <c r="H1090"/>
    </row>
    <row r="1091" spans="2:8" s="10" customFormat="1">
      <c r="B1091"/>
      <c r="C1091" s="13" t="s">
        <v>886</v>
      </c>
      <c r="D1091" s="108"/>
      <c r="E1091"/>
      <c r="F1091"/>
      <c r="G1091"/>
      <c r="H1091"/>
    </row>
    <row r="1092" spans="2:8" s="10" customFormat="1">
      <c r="B1092"/>
      <c r="C1092" s="13" t="s">
        <v>314</v>
      </c>
      <c r="D1092" s="108"/>
      <c r="E1092"/>
      <c r="F1092"/>
      <c r="G1092"/>
      <c r="H1092"/>
    </row>
    <row r="1093" spans="2:8" s="10" customFormat="1">
      <c r="B1093"/>
      <c r="C1093" s="13"/>
      <c r="D1093" s="108"/>
      <c r="E1093"/>
      <c r="F1093"/>
      <c r="G1093"/>
      <c r="H1093"/>
    </row>
    <row r="1094" spans="2:8" s="10" customFormat="1">
      <c r="B1094"/>
      <c r="C1094" s="13" t="s">
        <v>440</v>
      </c>
      <c r="D1094" s="108"/>
      <c r="E1094"/>
      <c r="F1094"/>
      <c r="G1094"/>
      <c r="H1094"/>
    </row>
    <row r="1095" spans="2:8" s="10" customFormat="1">
      <c r="B1095"/>
      <c r="C1095" s="13" t="s">
        <v>740</v>
      </c>
      <c r="D1095" s="108"/>
      <c r="E1095"/>
      <c r="F1095"/>
      <c r="G1095"/>
      <c r="H1095"/>
    </row>
    <row r="1096" spans="2:8" s="10" customFormat="1">
      <c r="B1096"/>
      <c r="C1096" s="13" t="s">
        <v>741</v>
      </c>
      <c r="D1096" s="108"/>
      <c r="E1096"/>
      <c r="F1096"/>
      <c r="G1096"/>
      <c r="H1096"/>
    </row>
    <row r="1097" spans="2:8" s="10" customFormat="1">
      <c r="B1097"/>
      <c r="C1097" s="13" t="s">
        <v>744</v>
      </c>
      <c r="D1097" s="108"/>
      <c r="E1097"/>
      <c r="F1097"/>
      <c r="G1097"/>
      <c r="H1097"/>
    </row>
    <row r="1098" spans="2:8" s="10" customFormat="1">
      <c r="B1098"/>
      <c r="C1098" s="13" t="s">
        <v>745</v>
      </c>
      <c r="D1098" s="108"/>
      <c r="E1098"/>
      <c r="F1098"/>
      <c r="G1098"/>
      <c r="H1098"/>
    </row>
    <row r="1099" spans="2:8" s="10" customFormat="1">
      <c r="B1099"/>
      <c r="C1099" s="13" t="s">
        <v>746</v>
      </c>
      <c r="D1099" s="108"/>
      <c r="E1099"/>
      <c r="F1099"/>
      <c r="G1099"/>
      <c r="H1099"/>
    </row>
    <row r="1100" spans="2:8" s="10" customFormat="1">
      <c r="B1100"/>
      <c r="C1100" s="13" t="s">
        <v>747</v>
      </c>
      <c r="D1100" s="108"/>
      <c r="E1100"/>
      <c r="F1100"/>
      <c r="G1100"/>
      <c r="H1100"/>
    </row>
    <row r="1101" spans="2:8" s="10" customFormat="1">
      <c r="B1101"/>
      <c r="C1101" s="13" t="s">
        <v>748</v>
      </c>
      <c r="D1101" s="108"/>
      <c r="E1101"/>
      <c r="F1101"/>
      <c r="G1101"/>
      <c r="H1101"/>
    </row>
    <row r="1102" spans="2:8" s="10" customFormat="1">
      <c r="B1102"/>
      <c r="C1102" s="13" t="s">
        <v>749</v>
      </c>
      <c r="D1102" s="108"/>
      <c r="E1102"/>
      <c r="F1102"/>
      <c r="G1102"/>
      <c r="H1102"/>
    </row>
    <row r="1103" spans="2:8" s="10" customFormat="1">
      <c r="B1103"/>
      <c r="C1103" s="13" t="s">
        <v>751</v>
      </c>
      <c r="D1103" s="108"/>
      <c r="E1103"/>
      <c r="F1103"/>
      <c r="G1103"/>
      <c r="H1103"/>
    </row>
    <row r="1104" spans="2:8" s="10" customFormat="1">
      <c r="B1104"/>
      <c r="C1104" s="13" t="s">
        <v>485</v>
      </c>
      <c r="D1104" s="108"/>
      <c r="E1104"/>
      <c r="F1104"/>
      <c r="G1104"/>
      <c r="H1104"/>
    </row>
    <row r="1105" spans="2:8" s="10" customFormat="1">
      <c r="B1105"/>
      <c r="C1105" s="13" t="s">
        <v>314</v>
      </c>
      <c r="D1105" s="108"/>
      <c r="E1105"/>
      <c r="F1105"/>
      <c r="G1105"/>
      <c r="H1105"/>
    </row>
    <row r="1106" spans="2:8" s="10" customFormat="1">
      <c r="B1106"/>
      <c r="C1106" s="13"/>
      <c r="D1106" s="108"/>
      <c r="E1106"/>
      <c r="F1106"/>
      <c r="G1106"/>
      <c r="H1106"/>
    </row>
    <row r="1107" spans="2:8" s="10" customFormat="1">
      <c r="B1107"/>
      <c r="C1107" s="13"/>
      <c r="D1107" s="108"/>
      <c r="E1107"/>
      <c r="F1107"/>
      <c r="G1107"/>
      <c r="H1107"/>
    </row>
    <row r="1108" spans="2:8">
      <c r="C1108" s="13" t="s">
        <v>884</v>
      </c>
      <c r="D1108" s="108"/>
    </row>
    <row r="1109" spans="2:8" s="10" customFormat="1">
      <c r="B1109"/>
      <c r="C1109" s="13" t="s">
        <v>885</v>
      </c>
      <c r="D1109" s="108"/>
      <c r="E1109"/>
      <c r="F1109"/>
      <c r="G1109"/>
      <c r="H1109"/>
    </row>
    <row r="1110" spans="2:8" s="10" customFormat="1">
      <c r="B1110"/>
      <c r="C1110" s="13" t="s">
        <v>887</v>
      </c>
      <c r="D1110" s="108"/>
      <c r="E1110"/>
      <c r="F1110"/>
      <c r="G1110"/>
      <c r="H1110"/>
    </row>
    <row r="1111" spans="2:8" s="10" customFormat="1">
      <c r="B1111"/>
      <c r="C1111" s="13" t="s">
        <v>314</v>
      </c>
      <c r="D1111" s="108"/>
      <c r="E1111"/>
      <c r="F1111"/>
      <c r="G1111"/>
      <c r="H1111"/>
    </row>
    <row r="1112" spans="2:8" s="10" customFormat="1">
      <c r="B1112"/>
      <c r="C1112" s="13"/>
      <c r="D1112" s="108"/>
      <c r="E1112"/>
      <c r="F1112"/>
      <c r="G1112"/>
      <c r="H1112"/>
    </row>
    <row r="1113" spans="2:8" s="10" customFormat="1">
      <c r="B1113"/>
      <c r="C1113" s="13" t="s">
        <v>321</v>
      </c>
      <c r="D1113" s="108"/>
      <c r="E1113"/>
      <c r="F1113"/>
      <c r="G1113"/>
      <c r="H1113"/>
    </row>
    <row r="1114" spans="2:8" s="10" customFormat="1">
      <c r="B1114"/>
      <c r="C1114" s="13" t="s">
        <v>322</v>
      </c>
      <c r="D1114" s="108"/>
      <c r="E1114"/>
      <c r="F1114"/>
      <c r="G1114"/>
      <c r="H1114"/>
    </row>
    <row r="1115" spans="2:8" s="10" customFormat="1">
      <c r="B1115"/>
      <c r="C1115" s="13" t="s">
        <v>312</v>
      </c>
      <c r="D1115" s="108"/>
      <c r="E1115"/>
      <c r="F1115"/>
      <c r="G1115"/>
      <c r="H1115"/>
    </row>
    <row r="1116" spans="2:8" s="10" customFormat="1">
      <c r="B1116"/>
      <c r="C1116" s="13" t="s">
        <v>314</v>
      </c>
      <c r="D1116" s="108"/>
      <c r="E1116"/>
      <c r="F1116"/>
      <c r="G1116"/>
      <c r="H1116"/>
    </row>
    <row r="1117" spans="2:8" s="10" customFormat="1">
      <c r="B1117"/>
      <c r="C1117" s="13"/>
      <c r="D1117" s="108"/>
      <c r="E1117"/>
      <c r="F1117"/>
      <c r="G1117"/>
      <c r="H1117"/>
    </row>
    <row r="1118" spans="2:8" s="10" customFormat="1">
      <c r="B1118"/>
      <c r="C1118" s="13" t="s">
        <v>325</v>
      </c>
      <c r="D1118" s="108"/>
      <c r="E1118"/>
      <c r="F1118"/>
      <c r="G1118"/>
      <c r="H1118"/>
    </row>
    <row r="1119" spans="2:8" s="10" customFormat="1">
      <c r="B1119"/>
      <c r="C1119" s="13" t="s">
        <v>1075</v>
      </c>
      <c r="D1119" s="108"/>
      <c r="E1119"/>
      <c r="F1119"/>
      <c r="G1119"/>
      <c r="H1119"/>
    </row>
    <row r="1120" spans="2:8" s="10" customFormat="1">
      <c r="B1120"/>
      <c r="C1120" s="13"/>
      <c r="D1120" s="108"/>
      <c r="E1120"/>
      <c r="F1120"/>
      <c r="G1120"/>
      <c r="H1120"/>
    </row>
    <row r="1121" spans="2:8">
      <c r="C1121" s="13" t="s">
        <v>325</v>
      </c>
      <c r="D1121" s="108"/>
    </row>
    <row r="1122" spans="2:8" s="10" customFormat="1">
      <c r="B1122"/>
      <c r="C1122" s="13" t="s">
        <v>327</v>
      </c>
      <c r="D1122" s="108"/>
      <c r="E1122"/>
      <c r="F1122"/>
      <c r="G1122"/>
      <c r="H1122"/>
    </row>
    <row r="1123" spans="2:8" s="10" customFormat="1">
      <c r="B1123"/>
      <c r="C1123" s="13" t="s">
        <v>329</v>
      </c>
      <c r="D1123" s="108"/>
      <c r="E1123"/>
      <c r="F1123"/>
      <c r="G1123"/>
      <c r="H1123"/>
    </row>
    <row r="1124" spans="2:8" s="10" customFormat="1">
      <c r="B1124"/>
      <c r="C1124" s="13" t="s">
        <v>331</v>
      </c>
      <c r="D1124" s="108"/>
      <c r="E1124"/>
      <c r="F1124"/>
      <c r="G1124"/>
      <c r="H1124"/>
    </row>
    <row r="1125" spans="2:8">
      <c r="C1125" s="13" t="s">
        <v>336</v>
      </c>
      <c r="D1125" s="108"/>
    </row>
    <row r="1126" spans="2:8">
      <c r="C1126" s="13" t="s">
        <v>314</v>
      </c>
      <c r="D1126" s="108"/>
    </row>
    <row r="1129" spans="2:8">
      <c r="C1129" s="13" t="s">
        <v>436</v>
      </c>
      <c r="D1129" s="108"/>
    </row>
    <row r="1130" spans="2:8">
      <c r="C1130" s="13" t="s">
        <v>437</v>
      </c>
      <c r="D1130" s="108"/>
    </row>
    <row r="1131" spans="2:8">
      <c r="C1131" s="13" t="s">
        <v>439</v>
      </c>
      <c r="D1131" s="108"/>
    </row>
    <row r="1132" spans="2:8">
      <c r="C1132" s="13" t="s">
        <v>440</v>
      </c>
      <c r="D1132" s="108"/>
    </row>
    <row r="1133" spans="2:8">
      <c r="C1133" s="13" t="s">
        <v>441</v>
      </c>
      <c r="D1133" s="108"/>
    </row>
    <row r="1134" spans="2:8">
      <c r="C1134" s="13" t="s">
        <v>443</v>
      </c>
      <c r="D1134" s="108"/>
    </row>
    <row r="1135" spans="2:8">
      <c r="C1135" s="13" t="s">
        <v>444</v>
      </c>
      <c r="D1135" s="108"/>
    </row>
    <row r="1136" spans="2:8">
      <c r="C1136" s="13" t="s">
        <v>445</v>
      </c>
      <c r="D1136" s="108"/>
    </row>
    <row r="1137" spans="3:3">
      <c r="C1137" s="13" t="s">
        <v>446</v>
      </c>
    </row>
    <row r="1138" spans="3:3">
      <c r="C1138" s="13" t="s">
        <v>447</v>
      </c>
    </row>
    <row r="1139" spans="3:3">
      <c r="C1139" s="13" t="s">
        <v>448</v>
      </c>
    </row>
    <row r="1140" spans="3:3">
      <c r="C1140" s="13" t="s">
        <v>449</v>
      </c>
    </row>
    <row r="1141" spans="3:3">
      <c r="C1141" s="13" t="s">
        <v>450</v>
      </c>
    </row>
    <row r="1142" spans="3:3">
      <c r="C1142" s="13" t="s">
        <v>451</v>
      </c>
    </row>
    <row r="1143" spans="3:3">
      <c r="C1143" s="13" t="s">
        <v>452</v>
      </c>
    </row>
    <row r="1144" spans="3:3">
      <c r="C1144" s="13" t="s">
        <v>454</v>
      </c>
    </row>
    <row r="1145" spans="3:3">
      <c r="C1145" s="13" t="s">
        <v>455</v>
      </c>
    </row>
    <row r="1146" spans="3:3">
      <c r="C1146" s="13" t="s">
        <v>456</v>
      </c>
    </row>
    <row r="1147" spans="3:3">
      <c r="C1147" s="13" t="s">
        <v>458</v>
      </c>
    </row>
    <row r="1148" spans="3:3">
      <c r="C1148" s="13" t="s">
        <v>459</v>
      </c>
    </row>
    <row r="1149" spans="3:3">
      <c r="C1149" s="13" t="s">
        <v>460</v>
      </c>
    </row>
    <row r="1150" spans="3:3">
      <c r="C1150" s="13" t="s">
        <v>461</v>
      </c>
    </row>
    <row r="1151" spans="3:3">
      <c r="C1151" s="13" t="s">
        <v>462</v>
      </c>
    </row>
    <row r="1152" spans="3:3">
      <c r="C1152" s="13" t="s">
        <v>463</v>
      </c>
    </row>
    <row r="1153" spans="3:3">
      <c r="C1153" s="13" t="s">
        <v>464</v>
      </c>
    </row>
    <row r="1154" spans="3:3">
      <c r="C1154" s="13" t="s">
        <v>465</v>
      </c>
    </row>
    <row r="1155" spans="3:3">
      <c r="C1155" s="13" t="s">
        <v>466</v>
      </c>
    </row>
    <row r="1156" spans="3:3">
      <c r="C1156" s="13" t="s">
        <v>467</v>
      </c>
    </row>
    <row r="1157" spans="3:3">
      <c r="C1157" s="13" t="s">
        <v>468</v>
      </c>
    </row>
    <row r="1158" spans="3:3">
      <c r="C1158" s="13" t="s">
        <v>469</v>
      </c>
    </row>
    <row r="1159" spans="3:3">
      <c r="C1159" s="13" t="s">
        <v>470</v>
      </c>
    </row>
    <row r="1160" spans="3:3">
      <c r="C1160" s="13" t="s">
        <v>471</v>
      </c>
    </row>
    <row r="1161" spans="3:3">
      <c r="C1161" s="13" t="s">
        <v>472</v>
      </c>
    </row>
    <row r="1162" spans="3:3">
      <c r="C1162" s="13" t="s">
        <v>24</v>
      </c>
    </row>
    <row r="1163" spans="3:3" ht="14.45" customHeight="1">
      <c r="C1163" s="13" t="s">
        <v>473</v>
      </c>
    </row>
    <row r="1164" spans="3:3">
      <c r="C1164" s="13" t="s">
        <v>475</v>
      </c>
    </row>
    <row r="1165" spans="3:3">
      <c r="C1165" s="13" t="s">
        <v>476</v>
      </c>
    </row>
    <row r="1166" spans="3:3">
      <c r="C1166" s="13" t="s">
        <v>477</v>
      </c>
    </row>
    <row r="1167" spans="3:3">
      <c r="C1167" s="13" t="s">
        <v>478</v>
      </c>
    </row>
    <row r="1168" spans="3:3">
      <c r="C1168" s="13" t="s">
        <v>480</v>
      </c>
    </row>
    <row r="1169" spans="3:3">
      <c r="C1169" s="13" t="s">
        <v>484</v>
      </c>
    </row>
    <row r="1170" spans="3:3">
      <c r="C1170" s="13" t="s">
        <v>314</v>
      </c>
    </row>
    <row r="1171" spans="3:3">
      <c r="C1171" s="13" t="s">
        <v>486</v>
      </c>
    </row>
    <row r="1172" spans="3:3">
      <c r="C1172" s="13" t="s">
        <v>487</v>
      </c>
    </row>
    <row r="1173" spans="3:3">
      <c r="C1173" s="13" t="s">
        <v>488</v>
      </c>
    </row>
    <row r="1174" spans="3:3">
      <c r="C1174" s="13" t="s">
        <v>489</v>
      </c>
    </row>
    <row r="1175" spans="3:3">
      <c r="C1175" s="13" t="s">
        <v>490</v>
      </c>
    </row>
    <row r="1176" spans="3:3">
      <c r="C1176" s="13" t="s">
        <v>491</v>
      </c>
    </row>
    <row r="1177" spans="3:3">
      <c r="C1177" s="13" t="s">
        <v>492</v>
      </c>
    </row>
    <row r="1178" spans="3:3">
      <c r="C1178" s="13" t="s">
        <v>493</v>
      </c>
    </row>
    <row r="1179" spans="3:3">
      <c r="C1179" s="13" t="s">
        <v>494</v>
      </c>
    </row>
    <row r="1180" spans="3:3">
      <c r="C1180" s="13" t="s">
        <v>495</v>
      </c>
    </row>
    <row r="1181" spans="3:3">
      <c r="C1181" s="13" t="s">
        <v>496</v>
      </c>
    </row>
    <row r="1182" spans="3:3">
      <c r="C1182" s="13" t="s">
        <v>497</v>
      </c>
    </row>
    <row r="1183" spans="3:3">
      <c r="C1183" s="13" t="s">
        <v>498</v>
      </c>
    </row>
    <row r="1184" spans="3:3">
      <c r="C1184" s="13" t="s">
        <v>499</v>
      </c>
    </row>
    <row r="1185" spans="3:3">
      <c r="C1185" s="13" t="s">
        <v>500</v>
      </c>
    </row>
    <row r="1186" spans="3:3">
      <c r="C1186" s="13" t="s">
        <v>501</v>
      </c>
    </row>
    <row r="1187" spans="3:3">
      <c r="C1187" s="13" t="s">
        <v>502</v>
      </c>
    </row>
    <row r="1188" spans="3:3">
      <c r="C1188" s="13" t="s">
        <v>503</v>
      </c>
    </row>
    <row r="1189" spans="3:3">
      <c r="C1189" s="13" t="s">
        <v>505</v>
      </c>
    </row>
    <row r="1190" spans="3:3">
      <c r="C1190" s="13" t="s">
        <v>507</v>
      </c>
    </row>
    <row r="1191" spans="3:3">
      <c r="C1191" s="13" t="s">
        <v>509</v>
      </c>
    </row>
    <row r="1192" spans="3:3">
      <c r="C1192" s="128" t="s">
        <v>510</v>
      </c>
    </row>
    <row r="1193" spans="3:3">
      <c r="C1193" s="13" t="s">
        <v>512</v>
      </c>
    </row>
    <row r="1194" spans="3:3">
      <c r="C1194" s="13" t="s">
        <v>513</v>
      </c>
    </row>
    <row r="1195" spans="3:3">
      <c r="C1195" s="13" t="s">
        <v>514</v>
      </c>
    </row>
    <row r="1196" spans="3:3">
      <c r="C1196" s="13" t="s">
        <v>515</v>
      </c>
    </row>
    <row r="1197" spans="3:3">
      <c r="C1197" s="13" t="s">
        <v>516</v>
      </c>
    </row>
    <row r="1198" spans="3:3">
      <c r="C1198" s="13" t="s">
        <v>517</v>
      </c>
    </row>
    <row r="1199" spans="3:3">
      <c r="C1199" s="13" t="s">
        <v>518</v>
      </c>
    </row>
    <row r="1200" spans="3:3">
      <c r="C1200" s="13" t="s">
        <v>519</v>
      </c>
    </row>
    <row r="1201" spans="3:3">
      <c r="C1201" s="13" t="s">
        <v>521</v>
      </c>
    </row>
    <row r="1202" spans="3:3">
      <c r="C1202" s="13" t="s">
        <v>522</v>
      </c>
    </row>
    <row r="1203" spans="3:3">
      <c r="C1203" s="13" t="s">
        <v>524</v>
      </c>
    </row>
    <row r="1204" spans="3:3">
      <c r="C1204" s="13" t="s">
        <v>525</v>
      </c>
    </row>
    <row r="1205" spans="3:3">
      <c r="C1205" s="13" t="s">
        <v>526</v>
      </c>
    </row>
    <row r="1206" spans="3:3">
      <c r="C1206" s="13" t="s">
        <v>527</v>
      </c>
    </row>
    <row r="1207" spans="3:3">
      <c r="C1207" s="13" t="s">
        <v>528</v>
      </c>
    </row>
    <row r="1208" spans="3:3">
      <c r="C1208" s="13" t="s">
        <v>530</v>
      </c>
    </row>
    <row r="1209" spans="3:3">
      <c r="C1209" s="13" t="s">
        <v>531</v>
      </c>
    </row>
    <row r="1210" spans="3:3">
      <c r="C1210" s="13" t="s">
        <v>532</v>
      </c>
    </row>
    <row r="1211" spans="3:3">
      <c r="C1211" s="13" t="s">
        <v>533</v>
      </c>
    </row>
    <row r="1212" spans="3:3">
      <c r="C1212" s="13" t="s">
        <v>534</v>
      </c>
    </row>
    <row r="1213" spans="3:3">
      <c r="C1213" s="13" t="s">
        <v>535</v>
      </c>
    </row>
    <row r="1214" spans="3:3">
      <c r="C1214" s="13" t="s">
        <v>536</v>
      </c>
    </row>
    <row r="1215" spans="3:3">
      <c r="C1215" s="13" t="s">
        <v>537</v>
      </c>
    </row>
    <row r="1216" spans="3:3">
      <c r="C1216" s="13" t="s">
        <v>539</v>
      </c>
    </row>
    <row r="1217" spans="3:3">
      <c r="C1217" s="13" t="s">
        <v>540</v>
      </c>
    </row>
    <row r="1218" spans="3:3">
      <c r="C1218" s="13" t="s">
        <v>541</v>
      </c>
    </row>
    <row r="1219" spans="3:3">
      <c r="C1219" s="13" t="s">
        <v>542</v>
      </c>
    </row>
    <row r="1220" spans="3:3">
      <c r="C1220" s="13" t="s">
        <v>543</v>
      </c>
    </row>
    <row r="1221" spans="3:3">
      <c r="C1221" s="13" t="s">
        <v>544</v>
      </c>
    </row>
    <row r="1222" spans="3:3">
      <c r="C1222" s="13" t="s">
        <v>545</v>
      </c>
    </row>
    <row r="1223" spans="3:3">
      <c r="C1223" s="13" t="s">
        <v>546</v>
      </c>
    </row>
    <row r="1224" spans="3:3">
      <c r="C1224" s="13" t="s">
        <v>547</v>
      </c>
    </row>
    <row r="1225" spans="3:3">
      <c r="C1225" s="13" t="s">
        <v>548</v>
      </c>
    </row>
    <row r="1226" spans="3:3">
      <c r="C1226" s="13" t="s">
        <v>549</v>
      </c>
    </row>
    <row r="1227" spans="3:3">
      <c r="C1227" s="13" t="s">
        <v>550</v>
      </c>
    </row>
    <row r="1228" spans="3:3">
      <c r="C1228" s="13" t="s">
        <v>551</v>
      </c>
    </row>
    <row r="1229" spans="3:3">
      <c r="C1229" s="13" t="s">
        <v>552</v>
      </c>
    </row>
    <row r="1230" spans="3:3">
      <c r="C1230" s="13" t="s">
        <v>553</v>
      </c>
    </row>
    <row r="1231" spans="3:3">
      <c r="C1231" s="13" t="s">
        <v>554</v>
      </c>
    </row>
    <row r="1232" spans="3:3">
      <c r="C1232" s="13" t="s">
        <v>555</v>
      </c>
    </row>
    <row r="1233" spans="3:3">
      <c r="C1233" s="13" t="s">
        <v>556</v>
      </c>
    </row>
    <row r="1234" spans="3:3">
      <c r="C1234" s="13" t="s">
        <v>557</v>
      </c>
    </row>
    <row r="1235" spans="3:3">
      <c r="C1235" s="13" t="s">
        <v>558</v>
      </c>
    </row>
    <row r="1236" spans="3:3">
      <c r="C1236" s="13" t="s">
        <v>559</v>
      </c>
    </row>
    <row r="1237" spans="3:3">
      <c r="C1237" s="13" t="s">
        <v>561</v>
      </c>
    </row>
    <row r="1238" spans="3:3">
      <c r="C1238" s="13" t="s">
        <v>562</v>
      </c>
    </row>
    <row r="1239" spans="3:3">
      <c r="C1239" s="13" t="s">
        <v>563</v>
      </c>
    </row>
    <row r="1240" spans="3:3">
      <c r="C1240" s="13" t="s">
        <v>564</v>
      </c>
    </row>
    <row r="1241" spans="3:3">
      <c r="C1241" s="13" t="s">
        <v>565</v>
      </c>
    </row>
    <row r="1242" spans="3:3">
      <c r="C1242" s="13" t="s">
        <v>566</v>
      </c>
    </row>
    <row r="1243" spans="3:3">
      <c r="C1243" s="13" t="s">
        <v>567</v>
      </c>
    </row>
    <row r="1244" spans="3:3">
      <c r="C1244" s="13" t="s">
        <v>568</v>
      </c>
    </row>
    <row r="1245" spans="3:3">
      <c r="C1245" s="13" t="s">
        <v>569</v>
      </c>
    </row>
    <row r="1248" spans="3:3">
      <c r="C1248" s="13" t="s">
        <v>326</v>
      </c>
    </row>
    <row r="1249" spans="3:3">
      <c r="C1249" s="13" t="s">
        <v>327</v>
      </c>
    </row>
    <row r="1250" spans="3:3">
      <c r="C1250" s="13" t="s">
        <v>329</v>
      </c>
    </row>
    <row r="1251" spans="3:3">
      <c r="C1251" s="13" t="s">
        <v>332</v>
      </c>
    </row>
    <row r="1252" spans="3:3">
      <c r="C1252" s="13" t="s">
        <v>334</v>
      </c>
    </row>
    <row r="1253" spans="3:3">
      <c r="C1253" s="13" t="s">
        <v>314</v>
      </c>
    </row>
    <row r="1255" spans="3:3">
      <c r="C1255" s="13" t="s">
        <v>326</v>
      </c>
    </row>
    <row r="1256" spans="3:3">
      <c r="C1256" s="13" t="s">
        <v>331</v>
      </c>
    </row>
    <row r="1257" spans="3:3">
      <c r="C1257" s="13" t="s">
        <v>336</v>
      </c>
    </row>
    <row r="1258" spans="3:3">
      <c r="C1258" s="13" t="s">
        <v>327</v>
      </c>
    </row>
    <row r="1259" spans="3:3">
      <c r="C1259" s="13" t="s">
        <v>314</v>
      </c>
    </row>
    <row r="1261" spans="3:3">
      <c r="C1261" s="13" t="s">
        <v>325</v>
      </c>
    </row>
    <row r="1262" spans="3:3">
      <c r="C1262" s="13" t="s">
        <v>327</v>
      </c>
    </row>
    <row r="1263" spans="3:3">
      <c r="C1263" s="13" t="s">
        <v>334</v>
      </c>
    </row>
    <row r="1264" spans="3:3">
      <c r="C1264" s="13" t="s">
        <v>332</v>
      </c>
    </row>
    <row r="1265" spans="3:3">
      <c r="C1265" s="13" t="s">
        <v>314</v>
      </c>
    </row>
    <row r="1267" spans="3:3">
      <c r="C1267" s="13" t="s">
        <v>326</v>
      </c>
    </row>
    <row r="1268" spans="3:3">
      <c r="C1268" s="13" t="s">
        <v>327</v>
      </c>
    </row>
    <row r="1269" spans="3:3">
      <c r="C1269" s="13" t="s">
        <v>314</v>
      </c>
    </row>
    <row r="1272" spans="3:3">
      <c r="C1272" s="13" t="s">
        <v>325</v>
      </c>
    </row>
    <row r="1273" spans="3:3">
      <c r="C1273" s="13" t="s">
        <v>327</v>
      </c>
    </row>
    <row r="1274" spans="3:3">
      <c r="C1274" s="13" t="s">
        <v>329</v>
      </c>
    </row>
    <row r="1275" spans="3:3">
      <c r="C1275" s="13" t="s">
        <v>331</v>
      </c>
    </row>
    <row r="1276" spans="3:3">
      <c r="C1276" s="13" t="s">
        <v>332</v>
      </c>
    </row>
    <row r="1277" spans="3:3">
      <c r="C1277" s="13" t="s">
        <v>333</v>
      </c>
    </row>
    <row r="1278" spans="3:3">
      <c r="C1278" s="13" t="s">
        <v>334</v>
      </c>
    </row>
    <row r="1279" spans="3:3">
      <c r="C1279" s="13" t="s">
        <v>335</v>
      </c>
    </row>
    <row r="1280" spans="3:3">
      <c r="C1280" s="13" t="s">
        <v>336</v>
      </c>
    </row>
    <row r="1281" spans="3:3">
      <c r="C1281" s="13" t="s">
        <v>314</v>
      </c>
    </row>
    <row r="1283" spans="3:3">
      <c r="C1283" s="13" t="s">
        <v>340</v>
      </c>
    </row>
    <row r="1284" spans="3:3">
      <c r="C1284" s="13" t="s">
        <v>342</v>
      </c>
    </row>
    <row r="1285" spans="3:3">
      <c r="C1285" s="13" t="s">
        <v>344</v>
      </c>
    </row>
    <row r="1286" spans="3:3">
      <c r="C1286" s="13" t="s">
        <v>346</v>
      </c>
    </row>
    <row r="1287" spans="3:3">
      <c r="C1287" s="13" t="s">
        <v>348</v>
      </c>
    </row>
    <row r="1288" spans="3:3">
      <c r="C1288" s="13" t="s">
        <v>350</v>
      </c>
    </row>
    <row r="1289" spans="3:3">
      <c r="C1289" s="13" t="s">
        <v>352</v>
      </c>
    </row>
    <row r="1290" spans="3:3">
      <c r="C1290" s="13" t="s">
        <v>354</v>
      </c>
    </row>
    <row r="1291" spans="3:3">
      <c r="C1291" s="13" t="s">
        <v>356</v>
      </c>
    </row>
    <row r="1292" spans="3:3">
      <c r="C1292" s="13" t="s">
        <v>358</v>
      </c>
    </row>
    <row r="1293" spans="3:3">
      <c r="C1293" s="13" t="s">
        <v>360</v>
      </c>
    </row>
    <row r="1294" spans="3:3">
      <c r="C1294" s="13" t="s">
        <v>362</v>
      </c>
    </row>
    <row r="1295" spans="3:3">
      <c r="C1295" s="13" t="s">
        <v>364</v>
      </c>
    </row>
    <row r="1296" spans="3:3">
      <c r="C1296" s="13" t="s">
        <v>366</v>
      </c>
    </row>
    <row r="1297" spans="3:3">
      <c r="C1297" s="13" t="s">
        <v>368</v>
      </c>
    </row>
    <row r="1298" spans="3:3">
      <c r="C1298" s="13" t="s">
        <v>370</v>
      </c>
    </row>
    <row r="1299" spans="3:3">
      <c r="C1299" s="13" t="s">
        <v>372</v>
      </c>
    </row>
    <row r="1300" spans="3:3">
      <c r="C1300" s="13" t="s">
        <v>374</v>
      </c>
    </row>
    <row r="1301" spans="3:3">
      <c r="C1301" s="13" t="s">
        <v>376</v>
      </c>
    </row>
    <row r="1302" spans="3:3">
      <c r="C1302" s="13" t="s">
        <v>378</v>
      </c>
    </row>
    <row r="1303" spans="3:3">
      <c r="C1303" s="13" t="s">
        <v>380</v>
      </c>
    </row>
    <row r="1304" spans="3:3">
      <c r="C1304" s="13" t="s">
        <v>382</v>
      </c>
    </row>
    <row r="1305" spans="3:3">
      <c r="C1305" s="13" t="s">
        <v>384</v>
      </c>
    </row>
    <row r="1306" spans="3:3">
      <c r="C1306" s="13" t="s">
        <v>386</v>
      </c>
    </row>
    <row r="1307" spans="3:3">
      <c r="C1307" s="13" t="s">
        <v>388</v>
      </c>
    </row>
    <row r="1308" spans="3:3">
      <c r="C1308" s="13" t="s">
        <v>390</v>
      </c>
    </row>
    <row r="1309" spans="3:3">
      <c r="C1309" s="13" t="s">
        <v>392</v>
      </c>
    </row>
    <row r="1310" spans="3:3">
      <c r="C1310" s="13" t="s">
        <v>394</v>
      </c>
    </row>
    <row r="1311" spans="3:3">
      <c r="C1311" s="13" t="s">
        <v>396</v>
      </c>
    </row>
    <row r="1312" spans="3:3">
      <c r="C1312" s="13" t="s">
        <v>398</v>
      </c>
    </row>
    <row r="1313" spans="3:3">
      <c r="C1313" s="13" t="s">
        <v>400</v>
      </c>
    </row>
    <row r="1314" spans="3:3">
      <c r="C1314" s="13" t="s">
        <v>402</v>
      </c>
    </row>
    <row r="1315" spans="3:3">
      <c r="C1315" s="13" t="s">
        <v>314</v>
      </c>
    </row>
  </sheetData>
  <autoFilter ref="A1:E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625" style="50" customWidth="1"/>
    <col min="2" max="2" width="48.75" style="50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88" t="s">
        <v>1076</v>
      </c>
      <c r="B1" s="89" t="s">
        <v>1077</v>
      </c>
      <c r="C1" s="89" t="s">
        <v>1078</v>
      </c>
      <c r="D1" s="90" t="s">
        <v>1079</v>
      </c>
      <c r="E1" s="102"/>
    </row>
    <row r="2" spans="1:5" ht="15.75" outlineLevel="1">
      <c r="A2" s="31" t="s">
        <v>19</v>
      </c>
      <c r="B2" s="32" t="s">
        <v>49</v>
      </c>
      <c r="C2" s="31">
        <v>5.0999999999999996</v>
      </c>
      <c r="D2" s="92"/>
    </row>
    <row r="3" spans="1:5" ht="15.75" outlineLevel="1">
      <c r="A3" s="31" t="s">
        <v>19</v>
      </c>
      <c r="B3" s="32" t="s">
        <v>50</v>
      </c>
      <c r="C3" s="31">
        <v>5.2</v>
      </c>
      <c r="D3" s="92"/>
    </row>
    <row r="4" spans="1:5" ht="15.75" outlineLevel="1">
      <c r="A4" s="31" t="s">
        <v>19</v>
      </c>
      <c r="B4" s="32" t="s">
        <v>51</v>
      </c>
      <c r="C4" s="31">
        <v>5.4</v>
      </c>
      <c r="D4" s="92"/>
    </row>
    <row r="5" spans="1:5" ht="15.75" outlineLevel="1">
      <c r="A5" s="31" t="s">
        <v>19</v>
      </c>
      <c r="B5" s="32" t="s">
        <v>52</v>
      </c>
      <c r="C5" s="31">
        <v>5.7</v>
      </c>
      <c r="D5" s="92"/>
    </row>
    <row r="6" spans="1:5" ht="15.75" outlineLevel="1">
      <c r="A6" s="31" t="s">
        <v>19</v>
      </c>
      <c r="B6" s="32" t="s">
        <v>53</v>
      </c>
      <c r="C6" s="31">
        <v>5.1100000000000003</v>
      </c>
      <c r="D6" s="92"/>
    </row>
    <row r="7" spans="1:5" ht="15.75" outlineLevel="1">
      <c r="A7" s="31" t="s">
        <v>19</v>
      </c>
      <c r="B7" s="32" t="s">
        <v>54</v>
      </c>
      <c r="C7" s="31">
        <v>5.26</v>
      </c>
      <c r="D7" s="92"/>
    </row>
    <row r="8" spans="1:5" ht="15.75" outlineLevel="1">
      <c r="A8" s="31" t="s">
        <v>19</v>
      </c>
      <c r="B8" s="32" t="s">
        <v>55</v>
      </c>
      <c r="C8" s="31">
        <v>5.27</v>
      </c>
      <c r="D8" s="92"/>
    </row>
    <row r="9" spans="1:5" ht="15.75" outlineLevel="1">
      <c r="A9" s="31" t="s">
        <v>19</v>
      </c>
      <c r="B9" s="32" t="s">
        <v>56</v>
      </c>
      <c r="C9" s="31">
        <v>5.36</v>
      </c>
      <c r="D9" s="92"/>
    </row>
    <row r="10" spans="1:5" ht="15.75" outlineLevel="1">
      <c r="A10" s="31" t="s">
        <v>19</v>
      </c>
      <c r="B10" s="32" t="s">
        <v>57</v>
      </c>
      <c r="C10" s="33">
        <v>5.5</v>
      </c>
      <c r="D10" s="92"/>
    </row>
    <row r="11" spans="1:5" ht="15.75" outlineLevel="1">
      <c r="A11" s="31" t="s">
        <v>19</v>
      </c>
      <c r="B11" s="32" t="s">
        <v>58</v>
      </c>
      <c r="C11" s="31">
        <v>5.51</v>
      </c>
      <c r="D11" s="92"/>
    </row>
    <row r="12" spans="1:5" ht="15.75" outlineLevel="1">
      <c r="A12" s="31" t="s">
        <v>19</v>
      </c>
      <c r="B12" s="32" t="s">
        <v>59</v>
      </c>
      <c r="C12" s="31">
        <v>5.53</v>
      </c>
      <c r="D12" s="92"/>
    </row>
    <row r="13" spans="1:5" ht="15.75" outlineLevel="1">
      <c r="A13" s="31" t="s">
        <v>19</v>
      </c>
      <c r="B13" s="32" t="s">
        <v>60</v>
      </c>
      <c r="C13" s="31">
        <v>5.59</v>
      </c>
      <c r="D13" s="92"/>
    </row>
    <row r="14" spans="1:5" ht="15.75" outlineLevel="1">
      <c r="A14" s="31" t="s">
        <v>19</v>
      </c>
      <c r="B14" s="32" t="s">
        <v>61</v>
      </c>
      <c r="C14" s="31">
        <v>5.54</v>
      </c>
      <c r="D14" s="92"/>
    </row>
    <row r="15" spans="1:5" ht="15.75" outlineLevel="1">
      <c r="A15" s="31" t="s">
        <v>19</v>
      </c>
      <c r="B15" s="32" t="s">
        <v>62</v>
      </c>
      <c r="C15" s="33">
        <v>5.7</v>
      </c>
      <c r="D15" s="91" t="s">
        <v>1080</v>
      </c>
    </row>
    <row r="16" spans="1:5" ht="15.75" outlineLevel="1">
      <c r="A16" s="31" t="s">
        <v>19</v>
      </c>
      <c r="B16" s="32" t="s">
        <v>63</v>
      </c>
      <c r="C16" s="31">
        <v>5.63</v>
      </c>
      <c r="D16" s="92"/>
    </row>
    <row r="17" spans="1:4" ht="15.75" outlineLevel="1">
      <c r="A17" s="31" t="s">
        <v>19</v>
      </c>
      <c r="B17" s="32" t="s">
        <v>64</v>
      </c>
      <c r="C17" s="31">
        <v>5.47</v>
      </c>
      <c r="D17" s="92"/>
    </row>
    <row r="18" spans="1:4" ht="15.75" outlineLevel="1">
      <c r="A18" s="31" t="s">
        <v>19</v>
      </c>
      <c r="B18" s="32" t="s">
        <v>65</v>
      </c>
      <c r="C18" s="31">
        <v>5.48</v>
      </c>
      <c r="D18" s="92"/>
    </row>
    <row r="19" spans="1:4" ht="15.75">
      <c r="A19" s="36" t="s">
        <v>19</v>
      </c>
      <c r="B19" s="32"/>
      <c r="C19" s="31"/>
      <c r="D19" s="92"/>
    </row>
    <row r="20" spans="1:4" ht="15.75" outlineLevel="1">
      <c r="A20" s="31" t="s">
        <v>20</v>
      </c>
      <c r="B20" s="32" t="s">
        <v>49</v>
      </c>
      <c r="C20" s="31">
        <v>5.0999999999999996</v>
      </c>
      <c r="D20" s="92"/>
    </row>
    <row r="21" spans="1:4" ht="15.75" outlineLevel="1">
      <c r="A21" s="31" t="s">
        <v>20</v>
      </c>
      <c r="B21" s="32" t="s">
        <v>50</v>
      </c>
      <c r="C21" s="31">
        <v>5.2</v>
      </c>
      <c r="D21" s="92"/>
    </row>
    <row r="22" spans="1:4" ht="15.75" outlineLevel="1">
      <c r="A22" s="31" t="s">
        <v>20</v>
      </c>
      <c r="B22" s="32" t="s">
        <v>66</v>
      </c>
      <c r="C22" s="31">
        <v>5.3</v>
      </c>
      <c r="D22" s="92"/>
    </row>
    <row r="23" spans="1:4" ht="15.75" outlineLevel="1">
      <c r="A23" s="31" t="s">
        <v>20</v>
      </c>
      <c r="B23" s="32" t="s">
        <v>91</v>
      </c>
      <c r="C23" s="31">
        <v>5.14</v>
      </c>
      <c r="D23" s="92"/>
    </row>
    <row r="24" spans="1:4" ht="15.75" outlineLevel="1">
      <c r="A24" s="31" t="s">
        <v>20</v>
      </c>
      <c r="B24" s="32" t="s">
        <v>68</v>
      </c>
      <c r="C24" s="31">
        <v>5.19</v>
      </c>
      <c r="D24" s="92"/>
    </row>
    <row r="25" spans="1:4" ht="15.75" outlineLevel="1">
      <c r="A25" s="31" t="s">
        <v>20</v>
      </c>
      <c r="B25" s="32" t="s">
        <v>54</v>
      </c>
      <c r="C25" s="31">
        <v>5.26</v>
      </c>
      <c r="D25" s="92"/>
    </row>
    <row r="26" spans="1:4" ht="15.75" outlineLevel="1">
      <c r="A26" s="31" t="s">
        <v>20</v>
      </c>
      <c r="B26" s="32" t="s">
        <v>55</v>
      </c>
      <c r="C26" s="31">
        <v>5.27</v>
      </c>
      <c r="D26" s="92"/>
    </row>
    <row r="27" spans="1:4" ht="15.75" outlineLevel="1">
      <c r="A27" s="31" t="s">
        <v>20</v>
      </c>
      <c r="B27" s="32" t="s">
        <v>69</v>
      </c>
      <c r="C27" s="31">
        <v>5.28</v>
      </c>
      <c r="D27" s="92"/>
    </row>
    <row r="28" spans="1:4" ht="15.75" outlineLevel="1">
      <c r="A28" s="31" t="s">
        <v>20</v>
      </c>
      <c r="B28" s="32" t="s">
        <v>70</v>
      </c>
      <c r="C28" s="33">
        <v>5.3</v>
      </c>
      <c r="D28" s="92"/>
    </row>
    <row r="29" spans="1:4" ht="15.75" outlineLevel="1">
      <c r="A29" s="31" t="s">
        <v>20</v>
      </c>
      <c r="B29" s="32" t="s">
        <v>71</v>
      </c>
      <c r="C29" s="31">
        <v>5.49</v>
      </c>
      <c r="D29" s="92"/>
    </row>
    <row r="30" spans="1:4" ht="15.75" outlineLevel="1">
      <c r="A30" s="31" t="s">
        <v>20</v>
      </c>
      <c r="B30" s="32" t="s">
        <v>58</v>
      </c>
      <c r="C30" s="31">
        <v>5.51</v>
      </c>
      <c r="D30" s="92"/>
    </row>
    <row r="31" spans="1:4" ht="15.75" outlineLevel="1">
      <c r="A31" s="31" t="s">
        <v>20</v>
      </c>
      <c r="B31" s="32" t="s">
        <v>59</v>
      </c>
      <c r="C31" s="31">
        <v>5.53</v>
      </c>
      <c r="D31" s="92"/>
    </row>
    <row r="32" spans="1:4" ht="15.75" outlineLevel="1">
      <c r="A32" s="31" t="s">
        <v>20</v>
      </c>
      <c r="B32" s="32" t="s">
        <v>72</v>
      </c>
      <c r="C32" s="31">
        <v>5.69</v>
      </c>
      <c r="D32" s="92"/>
    </row>
    <row r="33" spans="1:4" ht="15.75" outlineLevel="1">
      <c r="A33" s="31" t="s">
        <v>20</v>
      </c>
      <c r="B33" s="32" t="s">
        <v>73</v>
      </c>
      <c r="C33" s="31">
        <v>5.75</v>
      </c>
      <c r="D33" s="92"/>
    </row>
    <row r="34" spans="1:4" ht="15.75" outlineLevel="1">
      <c r="A34" s="31" t="s">
        <v>20</v>
      </c>
      <c r="B34" s="32" t="s">
        <v>62</v>
      </c>
      <c r="C34" s="33">
        <v>5.7</v>
      </c>
      <c r="D34" s="92"/>
    </row>
    <row r="35" spans="1:4" ht="15.75" outlineLevel="1">
      <c r="A35" s="31" t="s">
        <v>20</v>
      </c>
      <c r="B35" s="32" t="s">
        <v>74</v>
      </c>
      <c r="C35" s="31">
        <v>5.74</v>
      </c>
      <c r="D35" s="92"/>
    </row>
    <row r="36" spans="1:4" ht="15.75" outlineLevel="1">
      <c r="A36" s="31" t="s">
        <v>20</v>
      </c>
      <c r="B36" s="32" t="s">
        <v>75</v>
      </c>
      <c r="C36" s="31">
        <v>5.62</v>
      </c>
      <c r="D36" s="92"/>
    </row>
    <row r="37" spans="1:4" ht="15.75" outlineLevel="1">
      <c r="A37" s="31" t="s">
        <v>20</v>
      </c>
      <c r="B37" s="32" t="s">
        <v>76</v>
      </c>
      <c r="C37" s="31">
        <v>5.58</v>
      </c>
      <c r="D37" s="92"/>
    </row>
    <row r="38" spans="1:4" ht="15.75" outlineLevel="1">
      <c r="A38" s="31" t="s">
        <v>20</v>
      </c>
      <c r="B38" s="32" t="s">
        <v>61</v>
      </c>
      <c r="C38" s="31">
        <v>5.54</v>
      </c>
      <c r="D38" s="92"/>
    </row>
    <row r="39" spans="1:4" ht="15.75" outlineLevel="1">
      <c r="A39" s="31" t="s">
        <v>20</v>
      </c>
      <c r="B39" s="32" t="s">
        <v>77</v>
      </c>
      <c r="C39" s="31">
        <v>5.55</v>
      </c>
      <c r="D39" s="92"/>
    </row>
    <row r="40" spans="1:4" ht="15.75" outlineLevel="1">
      <c r="A40" s="31" t="s">
        <v>20</v>
      </c>
      <c r="B40" s="32" t="s">
        <v>63</v>
      </c>
      <c r="C40" s="31">
        <v>5.63</v>
      </c>
      <c r="D40" s="92"/>
    </row>
    <row r="41" spans="1:4" ht="15.75" outlineLevel="1">
      <c r="A41" s="31" t="s">
        <v>20</v>
      </c>
      <c r="B41" s="32" t="s">
        <v>78</v>
      </c>
      <c r="C41" s="31">
        <v>5.65</v>
      </c>
      <c r="D41" s="92"/>
    </row>
    <row r="42" spans="1:4" ht="15.75" outlineLevel="1">
      <c r="A42" s="31" t="s">
        <v>20</v>
      </c>
      <c r="B42" s="32" t="s">
        <v>17</v>
      </c>
      <c r="C42" s="31">
        <v>5.68</v>
      </c>
      <c r="D42" s="92"/>
    </row>
    <row r="43" spans="1:4" ht="15.75" outlineLevel="1">
      <c r="A43" s="31" t="s">
        <v>20</v>
      </c>
      <c r="B43" s="32" t="s">
        <v>79</v>
      </c>
      <c r="C43" s="31">
        <v>5.45</v>
      </c>
      <c r="D43" s="92"/>
    </row>
    <row r="44" spans="1:4" ht="15.75" outlineLevel="1">
      <c r="A44" s="31" t="s">
        <v>20</v>
      </c>
      <c r="B44" s="32" t="s">
        <v>64</v>
      </c>
      <c r="C44" s="31">
        <v>5.47</v>
      </c>
      <c r="D44" s="92"/>
    </row>
    <row r="45" spans="1:4" ht="15.75" outlineLevel="1">
      <c r="A45" s="31" t="s">
        <v>20</v>
      </c>
      <c r="B45" s="32" t="s">
        <v>65</v>
      </c>
      <c r="C45" s="31">
        <v>5.48</v>
      </c>
      <c r="D45" s="92"/>
    </row>
    <row r="46" spans="1:4" ht="15.75">
      <c r="A46" s="36" t="s">
        <v>20</v>
      </c>
      <c r="B46" s="32"/>
      <c r="C46" s="31"/>
      <c r="D46" s="92"/>
    </row>
    <row r="47" spans="1:4" ht="15.75" outlineLevel="1">
      <c r="A47" s="31" t="s">
        <v>21</v>
      </c>
      <c r="B47" s="32" t="s">
        <v>49</v>
      </c>
      <c r="C47" s="31">
        <v>5.0999999999999996</v>
      </c>
      <c r="D47" s="92"/>
    </row>
    <row r="48" spans="1:4" ht="15.75" outlineLevel="1">
      <c r="A48" s="31" t="s">
        <v>21</v>
      </c>
      <c r="B48" s="32" t="s">
        <v>50</v>
      </c>
      <c r="C48" s="31">
        <v>5.2</v>
      </c>
      <c r="D48" s="92"/>
    </row>
    <row r="49" spans="1:4" ht="15.75" outlineLevel="1">
      <c r="A49" s="31" t="s">
        <v>21</v>
      </c>
      <c r="B49" s="32" t="s">
        <v>66</v>
      </c>
      <c r="C49" s="31">
        <v>5.3</v>
      </c>
      <c r="D49" s="92"/>
    </row>
    <row r="50" spans="1:4" ht="15.75" outlineLevel="1">
      <c r="A50" s="31" t="s">
        <v>21</v>
      </c>
      <c r="B50" s="32" t="s">
        <v>80</v>
      </c>
      <c r="C50" s="31">
        <v>5.6</v>
      </c>
      <c r="D50" s="92"/>
    </row>
    <row r="51" spans="1:4" ht="15.75" outlineLevel="1">
      <c r="A51" s="31" t="s">
        <v>21</v>
      </c>
      <c r="B51" s="32" t="s">
        <v>1081</v>
      </c>
      <c r="C51" s="33">
        <v>5.0999999999999996</v>
      </c>
      <c r="D51" s="92"/>
    </row>
    <row r="52" spans="1:4" ht="15.75" outlineLevel="1">
      <c r="A52" s="31" t="s">
        <v>21</v>
      </c>
      <c r="B52" s="32" t="s">
        <v>91</v>
      </c>
      <c r="C52" s="31">
        <v>5.14</v>
      </c>
      <c r="D52" s="92"/>
    </row>
    <row r="53" spans="1:4" ht="15.75" outlineLevel="1">
      <c r="A53" s="31" t="s">
        <v>21</v>
      </c>
      <c r="B53" s="32" t="s">
        <v>68</v>
      </c>
      <c r="C53" s="31">
        <v>5.19</v>
      </c>
      <c r="D53" s="92"/>
    </row>
    <row r="54" spans="1:4" ht="15.75" outlineLevel="1">
      <c r="A54" s="31" t="s">
        <v>21</v>
      </c>
      <c r="B54" s="32" t="s">
        <v>82</v>
      </c>
      <c r="C54" s="31">
        <v>5.24</v>
      </c>
      <c r="D54" s="92"/>
    </row>
    <row r="55" spans="1:4" ht="15.75" outlineLevel="1">
      <c r="A55" s="31" t="s">
        <v>21</v>
      </c>
      <c r="B55" s="32" t="s">
        <v>54</v>
      </c>
      <c r="C55" s="31">
        <v>5.26</v>
      </c>
      <c r="D55" s="92"/>
    </row>
    <row r="56" spans="1:4" ht="15.75" outlineLevel="1">
      <c r="A56" s="31" t="s">
        <v>21</v>
      </c>
      <c r="B56" s="32" t="s">
        <v>55</v>
      </c>
      <c r="C56" s="31">
        <v>5.27</v>
      </c>
      <c r="D56" s="92"/>
    </row>
    <row r="57" spans="1:4" ht="15.75" outlineLevel="1">
      <c r="A57" s="31" t="s">
        <v>21</v>
      </c>
      <c r="B57" s="32" t="s">
        <v>69</v>
      </c>
      <c r="C57" s="31">
        <v>5.28</v>
      </c>
      <c r="D57" s="92"/>
    </row>
    <row r="58" spans="1:4" ht="15.75" outlineLevel="1">
      <c r="A58" s="31" t="s">
        <v>21</v>
      </c>
      <c r="B58" s="32" t="s">
        <v>70</v>
      </c>
      <c r="C58" s="33">
        <v>5.3</v>
      </c>
      <c r="D58" s="92"/>
    </row>
    <row r="59" spans="1:4" ht="15.75" outlineLevel="1">
      <c r="A59" s="31" t="s">
        <v>21</v>
      </c>
      <c r="B59" s="32" t="s">
        <v>83</v>
      </c>
      <c r="C59" s="31">
        <v>5.31</v>
      </c>
      <c r="D59" s="92"/>
    </row>
    <row r="60" spans="1:4" ht="15.75" outlineLevel="1">
      <c r="A60" s="31" t="s">
        <v>21</v>
      </c>
      <c r="B60" s="32" t="s">
        <v>56</v>
      </c>
      <c r="C60" s="31">
        <v>5.36</v>
      </c>
      <c r="D60" s="92"/>
    </row>
    <row r="61" spans="1:4" ht="15.75" outlineLevel="1">
      <c r="A61" s="31" t="s">
        <v>21</v>
      </c>
      <c r="B61" s="32" t="s">
        <v>71</v>
      </c>
      <c r="C61" s="31">
        <v>5.49</v>
      </c>
      <c r="D61" s="92"/>
    </row>
    <row r="62" spans="1:4" ht="15.75" outlineLevel="1">
      <c r="A62" s="31" t="s">
        <v>21</v>
      </c>
      <c r="B62" s="32" t="s">
        <v>58</v>
      </c>
      <c r="C62" s="31">
        <v>5.51</v>
      </c>
      <c r="D62" s="92"/>
    </row>
    <row r="63" spans="1:4" ht="15.75" outlineLevel="1">
      <c r="A63" s="31" t="s">
        <v>21</v>
      </c>
      <c r="B63" s="32" t="s">
        <v>1082</v>
      </c>
      <c r="C63" s="31">
        <v>5.52</v>
      </c>
      <c r="D63" s="92"/>
    </row>
    <row r="64" spans="1:4" ht="15.75" outlineLevel="1">
      <c r="A64" s="31" t="s">
        <v>21</v>
      </c>
      <c r="B64" s="32" t="s">
        <v>59</v>
      </c>
      <c r="C64" s="31">
        <v>5.53</v>
      </c>
      <c r="D64" s="92"/>
    </row>
    <row r="65" spans="1:4" ht="15.75" outlineLevel="1">
      <c r="A65" s="31" t="s">
        <v>21</v>
      </c>
      <c r="B65" s="32" t="s">
        <v>72</v>
      </c>
      <c r="C65" s="31">
        <v>5.69</v>
      </c>
      <c r="D65" s="92"/>
    </row>
    <row r="66" spans="1:4" ht="15.75" outlineLevel="1">
      <c r="A66" s="31" t="s">
        <v>21</v>
      </c>
      <c r="B66" s="32" t="s">
        <v>85</v>
      </c>
      <c r="C66" s="33">
        <v>5.72</v>
      </c>
      <c r="D66" s="92"/>
    </row>
    <row r="67" spans="1:4" ht="15.75" outlineLevel="1">
      <c r="A67" s="31" t="s">
        <v>21</v>
      </c>
      <c r="B67" s="32" t="s">
        <v>73</v>
      </c>
      <c r="C67" s="31">
        <v>5.75</v>
      </c>
      <c r="D67" s="92"/>
    </row>
    <row r="68" spans="1:4" ht="15.75" outlineLevel="1">
      <c r="A68" s="31" t="s">
        <v>21</v>
      </c>
      <c r="B68" s="32" t="s">
        <v>62</v>
      </c>
      <c r="C68" s="33">
        <v>5.7</v>
      </c>
      <c r="D68" s="92"/>
    </row>
    <row r="69" spans="1:4" ht="15.75" outlineLevel="1">
      <c r="A69" s="31" t="s">
        <v>21</v>
      </c>
      <c r="B69" s="32" t="s">
        <v>74</v>
      </c>
      <c r="C69" s="31">
        <v>5.74</v>
      </c>
      <c r="D69" s="92"/>
    </row>
    <row r="70" spans="1:4" ht="15.75" outlineLevel="1">
      <c r="A70" s="31" t="s">
        <v>21</v>
      </c>
      <c r="B70" s="32" t="s">
        <v>86</v>
      </c>
      <c r="C70" s="31">
        <v>5.76</v>
      </c>
      <c r="D70" s="92"/>
    </row>
    <row r="71" spans="1:4" ht="15.75" outlineLevel="1">
      <c r="A71" s="31" t="s">
        <v>21</v>
      </c>
      <c r="B71" s="32" t="s">
        <v>87</v>
      </c>
      <c r="C71" s="31">
        <v>5.89</v>
      </c>
      <c r="D71" s="91" t="s">
        <v>1080</v>
      </c>
    </row>
    <row r="72" spans="1:4" ht="15.75" outlineLevel="1">
      <c r="A72" s="31" t="s">
        <v>21</v>
      </c>
      <c r="B72" s="32" t="s">
        <v>76</v>
      </c>
      <c r="C72" s="31">
        <v>5.58</v>
      </c>
      <c r="D72" s="92"/>
    </row>
    <row r="73" spans="1:4" ht="15.75" outlineLevel="1">
      <c r="A73" s="31" t="s">
        <v>21</v>
      </c>
      <c r="B73" s="32" t="s">
        <v>75</v>
      </c>
      <c r="C73" s="31">
        <v>5.62</v>
      </c>
      <c r="D73" s="92"/>
    </row>
    <row r="74" spans="1:4" ht="15.75" outlineLevel="1">
      <c r="A74" s="31" t="s">
        <v>21</v>
      </c>
      <c r="B74" s="32" t="s">
        <v>61</v>
      </c>
      <c r="C74" s="31">
        <v>5.54</v>
      </c>
      <c r="D74" s="92"/>
    </row>
    <row r="75" spans="1:4" ht="15.75" outlineLevel="1">
      <c r="A75" s="31" t="s">
        <v>21</v>
      </c>
      <c r="B75" s="32" t="s">
        <v>77</v>
      </c>
      <c r="C75" s="31">
        <v>5.55</v>
      </c>
      <c r="D75" s="92"/>
    </row>
    <row r="76" spans="1:4" ht="15.75" outlineLevel="1">
      <c r="A76" s="31" t="s">
        <v>21</v>
      </c>
      <c r="B76" s="32" t="s">
        <v>63</v>
      </c>
      <c r="C76" s="31">
        <v>5.63</v>
      </c>
      <c r="D76" s="92"/>
    </row>
    <row r="77" spans="1:4" ht="15.75" outlineLevel="1">
      <c r="A77" s="31" t="s">
        <v>21</v>
      </c>
      <c r="B77" s="32" t="s">
        <v>78</v>
      </c>
      <c r="C77" s="31">
        <v>5.65</v>
      </c>
      <c r="D77" s="92"/>
    </row>
    <row r="78" spans="1:4" ht="15.75" outlineLevel="1">
      <c r="A78" s="31" t="s">
        <v>21</v>
      </c>
      <c r="B78" s="32" t="s">
        <v>88</v>
      </c>
      <c r="C78" s="31">
        <v>5.66</v>
      </c>
      <c r="D78" s="92"/>
    </row>
    <row r="79" spans="1:4" ht="15.75" outlineLevel="1">
      <c r="A79" s="31" t="s">
        <v>21</v>
      </c>
      <c r="B79" s="32" t="s">
        <v>17</v>
      </c>
      <c r="C79" s="31">
        <v>5.68</v>
      </c>
      <c r="D79" s="92"/>
    </row>
    <row r="80" spans="1:4" ht="15.75" outlineLevel="1">
      <c r="A80" s="31" t="s">
        <v>21</v>
      </c>
      <c r="B80" s="32" t="s">
        <v>79</v>
      </c>
      <c r="C80" s="31">
        <v>5.45</v>
      </c>
      <c r="D80" s="92"/>
    </row>
    <row r="81" spans="1:4" ht="15.75" outlineLevel="1">
      <c r="A81" s="31" t="s">
        <v>21</v>
      </c>
      <c r="B81" s="32" t="s">
        <v>64</v>
      </c>
      <c r="C81" s="31">
        <v>5.47</v>
      </c>
      <c r="D81" s="92"/>
    </row>
    <row r="82" spans="1:4" ht="15.75" outlineLevel="1">
      <c r="A82" s="31" t="s">
        <v>21</v>
      </c>
      <c r="B82" s="32" t="s">
        <v>65</v>
      </c>
      <c r="C82" s="31">
        <v>5.48</v>
      </c>
      <c r="D82" s="92"/>
    </row>
    <row r="83" spans="1:4" ht="15.75">
      <c r="A83" s="36" t="s">
        <v>21</v>
      </c>
      <c r="B83" s="32"/>
      <c r="C83" s="31"/>
      <c r="D83" s="92"/>
    </row>
    <row r="84" spans="1:4" ht="15.75" outlineLevel="1">
      <c r="A84" s="31" t="s">
        <v>22</v>
      </c>
      <c r="B84" s="32" t="s">
        <v>49</v>
      </c>
      <c r="C84" s="31">
        <v>5.0999999999999996</v>
      </c>
      <c r="D84" s="92"/>
    </row>
    <row r="85" spans="1:4" ht="15.75" outlineLevel="1">
      <c r="A85" s="31" t="s">
        <v>22</v>
      </c>
      <c r="B85" s="32" t="s">
        <v>50</v>
      </c>
      <c r="C85" s="31">
        <v>5.2</v>
      </c>
      <c r="D85" s="92"/>
    </row>
    <row r="86" spans="1:4" ht="15.75" outlineLevel="1">
      <c r="A86" s="31" t="s">
        <v>22</v>
      </c>
      <c r="B86" s="32" t="s">
        <v>66</v>
      </c>
      <c r="C86" s="31">
        <v>5.3</v>
      </c>
      <c r="D86" s="92"/>
    </row>
    <row r="87" spans="1:4" ht="15.75" outlineLevel="1">
      <c r="A87" s="31" t="s">
        <v>22</v>
      </c>
      <c r="B87" s="32" t="s">
        <v>80</v>
      </c>
      <c r="C87" s="31">
        <v>5.6</v>
      </c>
      <c r="D87" s="92"/>
    </row>
    <row r="88" spans="1:4" ht="15.75" outlineLevel="1">
      <c r="A88" s="31" t="s">
        <v>22</v>
      </c>
      <c r="B88" s="32" t="s">
        <v>1081</v>
      </c>
      <c r="C88" s="33">
        <v>5.0999999999999996</v>
      </c>
      <c r="D88" s="92"/>
    </row>
    <row r="89" spans="1:4" ht="15.75" outlineLevel="1">
      <c r="A89" s="31" t="s">
        <v>22</v>
      </c>
      <c r="B89" s="32" t="s">
        <v>91</v>
      </c>
      <c r="C89" s="31">
        <v>5.14</v>
      </c>
      <c r="D89" s="92"/>
    </row>
    <row r="90" spans="1:4" ht="15.75" outlineLevel="1">
      <c r="A90" s="31" t="s">
        <v>22</v>
      </c>
      <c r="B90" s="32" t="s">
        <v>68</v>
      </c>
      <c r="C90" s="31">
        <v>5.19</v>
      </c>
      <c r="D90" s="92"/>
    </row>
    <row r="91" spans="1:4" ht="15.75" outlineLevel="1">
      <c r="A91" s="31" t="s">
        <v>22</v>
      </c>
      <c r="B91" s="32" t="s">
        <v>82</v>
      </c>
      <c r="C91" s="31">
        <v>5.24</v>
      </c>
      <c r="D91" s="92"/>
    </row>
    <row r="92" spans="1:4" ht="15.75" outlineLevel="1">
      <c r="A92" s="31" t="s">
        <v>22</v>
      </c>
      <c r="B92" s="32" t="s">
        <v>54</v>
      </c>
      <c r="C92" s="31">
        <v>5.26</v>
      </c>
      <c r="D92" s="92"/>
    </row>
    <row r="93" spans="1:4" ht="15.75" outlineLevel="1">
      <c r="A93" s="31" t="s">
        <v>22</v>
      </c>
      <c r="B93" s="32" t="s">
        <v>55</v>
      </c>
      <c r="C93" s="31">
        <v>5.27</v>
      </c>
      <c r="D93" s="92"/>
    </row>
    <row r="94" spans="1:4" ht="15.75" outlineLevel="1">
      <c r="A94" s="31" t="s">
        <v>22</v>
      </c>
      <c r="B94" s="32" t="s">
        <v>69</v>
      </c>
      <c r="C94" s="31">
        <v>5.28</v>
      </c>
      <c r="D94" s="92"/>
    </row>
    <row r="95" spans="1:4" ht="15.75" outlineLevel="1">
      <c r="A95" s="31" t="s">
        <v>22</v>
      </c>
      <c r="B95" s="32" t="s">
        <v>89</v>
      </c>
      <c r="C95" s="31">
        <v>5.29</v>
      </c>
      <c r="D95" s="92"/>
    </row>
    <row r="96" spans="1:4" ht="15.75" outlineLevel="1">
      <c r="A96" s="31" t="s">
        <v>22</v>
      </c>
      <c r="B96" s="32" t="s">
        <v>70</v>
      </c>
      <c r="C96" s="33">
        <v>5.3</v>
      </c>
      <c r="D96" s="92"/>
    </row>
    <row r="97" spans="1:4" ht="15.75" outlineLevel="1">
      <c r="A97" s="31" t="s">
        <v>22</v>
      </c>
      <c r="B97" s="32" t="s">
        <v>83</v>
      </c>
      <c r="C97" s="31">
        <v>5.31</v>
      </c>
      <c r="D97" s="92"/>
    </row>
    <row r="98" spans="1:4" ht="15.75" outlineLevel="1">
      <c r="A98" s="31" t="s">
        <v>22</v>
      </c>
      <c r="B98" s="32" t="s">
        <v>56</v>
      </c>
      <c r="C98" s="31">
        <v>5.36</v>
      </c>
      <c r="D98" s="92"/>
    </row>
    <row r="99" spans="1:4" ht="15.75" outlineLevel="1">
      <c r="A99" s="31" t="s">
        <v>22</v>
      </c>
      <c r="B99" s="32" t="s">
        <v>71</v>
      </c>
      <c r="C99" s="31">
        <v>5.49</v>
      </c>
      <c r="D99" s="92"/>
    </row>
    <row r="100" spans="1:4" ht="15.75" outlineLevel="1">
      <c r="A100" s="31" t="s">
        <v>22</v>
      </c>
      <c r="B100" s="32" t="s">
        <v>58</v>
      </c>
      <c r="C100" s="31">
        <v>5.51</v>
      </c>
      <c r="D100" s="92"/>
    </row>
    <row r="101" spans="1:4" ht="15.75" outlineLevel="1">
      <c r="A101" s="31" t="s">
        <v>22</v>
      </c>
      <c r="B101" s="32" t="s">
        <v>1082</v>
      </c>
      <c r="C101" s="31">
        <v>5.52</v>
      </c>
      <c r="D101" s="92"/>
    </row>
    <row r="102" spans="1:4" ht="15.75" outlineLevel="1">
      <c r="A102" s="31" t="s">
        <v>22</v>
      </c>
      <c r="B102" s="32" t="s">
        <v>59</v>
      </c>
      <c r="C102" s="31">
        <v>5.53</v>
      </c>
      <c r="D102" s="92"/>
    </row>
    <row r="103" spans="1:4" ht="15.75" outlineLevel="1">
      <c r="A103" s="31" t="s">
        <v>22</v>
      </c>
      <c r="B103" s="32" t="s">
        <v>72</v>
      </c>
      <c r="C103" s="31">
        <v>5.69</v>
      </c>
      <c r="D103" s="92"/>
    </row>
    <row r="104" spans="1:4" ht="15.75" outlineLevel="1">
      <c r="A104" s="31" t="s">
        <v>22</v>
      </c>
      <c r="B104" s="32" t="s">
        <v>73</v>
      </c>
      <c r="C104" s="31">
        <v>5.75</v>
      </c>
      <c r="D104" s="92"/>
    </row>
    <row r="105" spans="1:4" ht="15.75" outlineLevel="1">
      <c r="A105" s="31" t="s">
        <v>22</v>
      </c>
      <c r="B105" s="32" t="s">
        <v>62</v>
      </c>
      <c r="C105" s="33">
        <v>5.7</v>
      </c>
      <c r="D105" s="92"/>
    </row>
    <row r="106" spans="1:4" ht="15.75" outlineLevel="1">
      <c r="A106" s="31" t="s">
        <v>22</v>
      </c>
      <c r="B106" s="32" t="s">
        <v>74</v>
      </c>
      <c r="C106" s="31">
        <v>5.74</v>
      </c>
      <c r="D106" s="92"/>
    </row>
    <row r="107" spans="1:4" ht="15.75" outlineLevel="1">
      <c r="A107" s="31" t="s">
        <v>22</v>
      </c>
      <c r="B107" s="32" t="s">
        <v>86</v>
      </c>
      <c r="C107" s="31">
        <v>5.76</v>
      </c>
      <c r="D107" s="92"/>
    </row>
    <row r="108" spans="1:4" ht="15.75" outlineLevel="1">
      <c r="A108" s="31" t="s">
        <v>22</v>
      </c>
      <c r="B108" s="32" t="s">
        <v>87</v>
      </c>
      <c r="C108" s="31">
        <v>5.89</v>
      </c>
      <c r="D108" s="91" t="s">
        <v>1080</v>
      </c>
    </row>
    <row r="109" spans="1:4" ht="15.75" outlineLevel="1">
      <c r="A109" s="31" t="s">
        <v>22</v>
      </c>
      <c r="B109" s="32" t="s">
        <v>76</v>
      </c>
      <c r="C109" s="31">
        <v>5.58</v>
      </c>
      <c r="D109" s="92"/>
    </row>
    <row r="110" spans="1:4" ht="15.75" outlineLevel="1">
      <c r="A110" s="31" t="s">
        <v>22</v>
      </c>
      <c r="B110" s="32" t="s">
        <v>75</v>
      </c>
      <c r="C110" s="31">
        <v>5.62</v>
      </c>
      <c r="D110" s="92"/>
    </row>
    <row r="111" spans="1:4" ht="15.75" outlineLevel="1">
      <c r="A111" s="31" t="s">
        <v>22</v>
      </c>
      <c r="B111" s="32" t="s">
        <v>61</v>
      </c>
      <c r="C111" s="31">
        <v>5.54</v>
      </c>
      <c r="D111" s="92"/>
    </row>
    <row r="112" spans="1:4" ht="15.75" outlineLevel="1">
      <c r="A112" s="31" t="s">
        <v>22</v>
      </c>
      <c r="B112" s="32" t="s">
        <v>77</v>
      </c>
      <c r="C112" s="31">
        <v>5.55</v>
      </c>
      <c r="D112" s="92"/>
    </row>
    <row r="113" spans="1:4" ht="15.75" outlineLevel="1">
      <c r="A113" s="31" t="s">
        <v>22</v>
      </c>
      <c r="B113" s="32" t="s">
        <v>78</v>
      </c>
      <c r="C113" s="31">
        <v>5.65</v>
      </c>
      <c r="D113" s="92"/>
    </row>
    <row r="114" spans="1:4" ht="15.75" outlineLevel="1">
      <c r="A114" s="31" t="s">
        <v>22</v>
      </c>
      <c r="B114" s="32" t="s">
        <v>88</v>
      </c>
      <c r="C114" s="31">
        <v>5.66</v>
      </c>
      <c r="D114" s="92"/>
    </row>
    <row r="115" spans="1:4" ht="15.75" outlineLevel="1">
      <c r="A115" s="31" t="s">
        <v>22</v>
      </c>
      <c r="B115" s="32" t="s">
        <v>17</v>
      </c>
      <c r="C115" s="31">
        <v>5.68</v>
      </c>
      <c r="D115" s="92"/>
    </row>
    <row r="116" spans="1:4" ht="15.75" outlineLevel="1">
      <c r="A116" s="31" t="s">
        <v>22</v>
      </c>
      <c r="B116" s="32" t="s">
        <v>79</v>
      </c>
      <c r="C116" s="31">
        <v>5.45</v>
      </c>
      <c r="D116" s="92"/>
    </row>
    <row r="117" spans="1:4" ht="15.75" outlineLevel="1">
      <c r="A117" s="31" t="s">
        <v>22</v>
      </c>
      <c r="B117" s="32" t="s">
        <v>64</v>
      </c>
      <c r="C117" s="31">
        <v>5.47</v>
      </c>
      <c r="D117" s="92"/>
    </row>
    <row r="118" spans="1:4" ht="15.75" outlineLevel="1">
      <c r="A118" s="31" t="s">
        <v>22</v>
      </c>
      <c r="B118" s="32" t="s">
        <v>65</v>
      </c>
      <c r="C118" s="31">
        <v>5.48</v>
      </c>
      <c r="D118" s="92"/>
    </row>
    <row r="119" spans="1:4" ht="15.75">
      <c r="A119" s="36" t="s">
        <v>22</v>
      </c>
      <c r="B119" s="32"/>
      <c r="C119" s="31"/>
      <c r="D119" s="92"/>
    </row>
    <row r="120" spans="1:4" ht="15.75" outlineLevel="1">
      <c r="A120" s="31" t="s">
        <v>1083</v>
      </c>
      <c r="B120" s="32" t="s">
        <v>49</v>
      </c>
      <c r="C120" s="31">
        <v>5.0999999999999996</v>
      </c>
      <c r="D120" s="92"/>
    </row>
    <row r="121" spans="1:4" ht="15.75" outlineLevel="1">
      <c r="A121" s="31" t="s">
        <v>1083</v>
      </c>
      <c r="B121" s="32" t="s">
        <v>50</v>
      </c>
      <c r="C121" s="31">
        <v>5.2</v>
      </c>
      <c r="D121" s="92"/>
    </row>
    <row r="122" spans="1:4" ht="15.75" outlineLevel="1">
      <c r="A122" s="31" t="s">
        <v>1083</v>
      </c>
      <c r="B122" s="32" t="s">
        <v>66</v>
      </c>
      <c r="C122" s="31">
        <v>5.3</v>
      </c>
      <c r="D122" s="92"/>
    </row>
    <row r="123" spans="1:4" ht="15.75" outlineLevel="1">
      <c r="A123" s="31" t="s">
        <v>1083</v>
      </c>
      <c r="B123" s="32" t="s">
        <v>80</v>
      </c>
      <c r="C123" s="31">
        <v>5.6</v>
      </c>
      <c r="D123" s="92"/>
    </row>
    <row r="124" spans="1:4" ht="15.75" outlineLevel="1">
      <c r="A124" s="31" t="s">
        <v>1083</v>
      </c>
      <c r="B124" s="32" t="s">
        <v>1081</v>
      </c>
      <c r="C124" s="33">
        <v>5.0999999999999996</v>
      </c>
      <c r="D124" s="92"/>
    </row>
    <row r="125" spans="1:4" ht="15.75" outlineLevel="1">
      <c r="A125" s="31" t="s">
        <v>1083</v>
      </c>
      <c r="B125" s="32" t="s">
        <v>91</v>
      </c>
      <c r="C125" s="31">
        <v>5.14</v>
      </c>
      <c r="D125" s="92"/>
    </row>
    <row r="126" spans="1:4" ht="15.75" outlineLevel="1">
      <c r="A126" s="31" t="s">
        <v>1083</v>
      </c>
      <c r="B126" s="32" t="s">
        <v>68</v>
      </c>
      <c r="C126" s="31">
        <v>5.19</v>
      </c>
      <c r="D126" s="92"/>
    </row>
    <row r="127" spans="1:4" ht="15.75" outlineLevel="1">
      <c r="A127" s="31" t="s">
        <v>1083</v>
      </c>
      <c r="B127" s="32" t="s">
        <v>82</v>
      </c>
      <c r="C127" s="31">
        <v>5.24</v>
      </c>
      <c r="D127" s="92"/>
    </row>
    <row r="128" spans="1:4" ht="15.75" outlineLevel="1">
      <c r="A128" s="31" t="s">
        <v>1083</v>
      </c>
      <c r="B128" s="32" t="s">
        <v>54</v>
      </c>
      <c r="C128" s="31">
        <v>5.26</v>
      </c>
      <c r="D128" s="92"/>
    </row>
    <row r="129" spans="1:4" ht="15.75" outlineLevel="1">
      <c r="A129" s="31" t="s">
        <v>1083</v>
      </c>
      <c r="B129" s="32" t="s">
        <v>55</v>
      </c>
      <c r="C129" s="31">
        <v>5.27</v>
      </c>
      <c r="D129" s="92"/>
    </row>
    <row r="130" spans="1:4" ht="15.75" outlineLevel="1">
      <c r="A130" s="31" t="s">
        <v>1083</v>
      </c>
      <c r="B130" s="32" t="s">
        <v>69</v>
      </c>
      <c r="C130" s="31">
        <v>5.28</v>
      </c>
      <c r="D130" s="92"/>
    </row>
    <row r="131" spans="1:4" ht="15.75" outlineLevel="1">
      <c r="A131" s="31" t="s">
        <v>1083</v>
      </c>
      <c r="B131" s="32" t="s">
        <v>89</v>
      </c>
      <c r="C131" s="31">
        <v>5.29</v>
      </c>
      <c r="D131" s="92"/>
    </row>
    <row r="132" spans="1:4" ht="15.75" outlineLevel="1">
      <c r="A132" s="31" t="s">
        <v>1083</v>
      </c>
      <c r="B132" s="32" t="s">
        <v>70</v>
      </c>
      <c r="C132" s="33">
        <v>5.3</v>
      </c>
      <c r="D132" s="92"/>
    </row>
    <row r="133" spans="1:4" ht="15.75" outlineLevel="1">
      <c r="A133" s="31" t="s">
        <v>1083</v>
      </c>
      <c r="B133" s="32" t="s">
        <v>83</v>
      </c>
      <c r="C133" s="31">
        <v>5.31</v>
      </c>
      <c r="D133" s="92"/>
    </row>
    <row r="134" spans="1:4" ht="15.75" outlineLevel="1">
      <c r="A134" s="31" t="s">
        <v>1083</v>
      </c>
      <c r="B134" s="32" t="s">
        <v>56</v>
      </c>
      <c r="C134" s="31">
        <v>5.36</v>
      </c>
      <c r="D134" s="92"/>
    </row>
    <row r="135" spans="1:4" ht="15.75" outlineLevel="1">
      <c r="A135" s="31" t="s">
        <v>1083</v>
      </c>
      <c r="B135" s="32" t="s">
        <v>59</v>
      </c>
      <c r="C135" s="31">
        <v>5.53</v>
      </c>
      <c r="D135" s="92"/>
    </row>
    <row r="136" spans="1:4" ht="15.75" outlineLevel="1">
      <c r="A136" s="31" t="s">
        <v>1083</v>
      </c>
      <c r="B136" s="32" t="s">
        <v>76</v>
      </c>
      <c r="C136" s="31">
        <v>5.58</v>
      </c>
      <c r="D136" s="92"/>
    </row>
    <row r="137" spans="1:4" ht="15.75" outlineLevel="1">
      <c r="A137" s="31" t="s">
        <v>1083</v>
      </c>
      <c r="B137" s="32" t="s">
        <v>75</v>
      </c>
      <c r="C137" s="31">
        <v>5.62</v>
      </c>
      <c r="D137" s="92"/>
    </row>
    <row r="138" spans="1:4" ht="15.75" outlineLevel="1">
      <c r="A138" s="31" t="s">
        <v>1083</v>
      </c>
      <c r="B138" s="32" t="s">
        <v>61</v>
      </c>
      <c r="C138" s="31">
        <v>5.54</v>
      </c>
      <c r="D138" s="92"/>
    </row>
    <row r="139" spans="1:4" ht="15.75" outlineLevel="1">
      <c r="A139" s="31" t="s">
        <v>1083</v>
      </c>
      <c r="B139" s="32" t="s">
        <v>77</v>
      </c>
      <c r="C139" s="31">
        <v>5.55</v>
      </c>
      <c r="D139" s="92"/>
    </row>
    <row r="140" spans="1:4" ht="15.75" outlineLevel="1">
      <c r="A140" s="31" t="s">
        <v>1083</v>
      </c>
      <c r="B140" s="32" t="s">
        <v>63</v>
      </c>
      <c r="C140" s="31">
        <v>5.63</v>
      </c>
      <c r="D140" s="92"/>
    </row>
    <row r="141" spans="1:4" ht="15.75" outlineLevel="1">
      <c r="A141" s="31" t="s">
        <v>1083</v>
      </c>
      <c r="B141" s="32" t="s">
        <v>79</v>
      </c>
      <c r="C141" s="31">
        <v>5.45</v>
      </c>
      <c r="D141" s="92"/>
    </row>
    <row r="142" spans="1:4" ht="15.75" outlineLevel="1">
      <c r="A142" s="31" t="s">
        <v>1083</v>
      </c>
      <c r="B142" s="32" t="s">
        <v>64</v>
      </c>
      <c r="C142" s="31">
        <v>5.47</v>
      </c>
      <c r="D142" s="92"/>
    </row>
    <row r="143" spans="1:4" ht="15.75" outlineLevel="1">
      <c r="A143" s="31" t="s">
        <v>1083</v>
      </c>
      <c r="B143" s="32" t="s">
        <v>65</v>
      </c>
      <c r="C143" s="31">
        <v>5.48</v>
      </c>
      <c r="D143" s="92"/>
    </row>
    <row r="144" spans="1:4" ht="15.75">
      <c r="A144" s="36" t="s">
        <v>1083</v>
      </c>
      <c r="B144" s="32"/>
      <c r="C144" s="31"/>
      <c r="D144" s="92"/>
    </row>
    <row r="145" spans="1:4" ht="15.75" outlineLevel="1">
      <c r="A145" s="31" t="s">
        <v>24</v>
      </c>
      <c r="B145" s="32" t="s">
        <v>49</v>
      </c>
      <c r="C145" s="31">
        <v>5.0999999999999996</v>
      </c>
      <c r="D145" s="92"/>
    </row>
    <row r="146" spans="1:4" ht="15.75" outlineLevel="1">
      <c r="A146" s="31" t="s">
        <v>24</v>
      </c>
      <c r="B146" s="32" t="s">
        <v>50</v>
      </c>
      <c r="C146" s="31">
        <v>5.2</v>
      </c>
      <c r="D146" s="92"/>
    </row>
    <row r="147" spans="1:4" ht="15.75" outlineLevel="1">
      <c r="A147" s="31" t="s">
        <v>24</v>
      </c>
      <c r="B147" s="32" t="s">
        <v>66</v>
      </c>
      <c r="C147" s="31">
        <v>5.3</v>
      </c>
      <c r="D147" s="92"/>
    </row>
    <row r="148" spans="1:4" ht="15.75" outlineLevel="1">
      <c r="A148" s="31" t="s">
        <v>24</v>
      </c>
      <c r="B148" s="32" t="s">
        <v>80</v>
      </c>
      <c r="C148" s="31">
        <v>5.6</v>
      </c>
      <c r="D148" s="92"/>
    </row>
    <row r="149" spans="1:4" ht="15.75" outlineLevel="1">
      <c r="A149" s="31" t="s">
        <v>24</v>
      </c>
      <c r="B149" s="32" t="s">
        <v>1081</v>
      </c>
      <c r="C149" s="33">
        <v>5.0999999999999996</v>
      </c>
      <c r="D149" s="92"/>
    </row>
    <row r="150" spans="1:4" ht="15.75" outlineLevel="1">
      <c r="A150" s="31" t="s">
        <v>24</v>
      </c>
      <c r="B150" s="32" t="s">
        <v>91</v>
      </c>
      <c r="C150" s="31">
        <v>5.14</v>
      </c>
      <c r="D150" s="92"/>
    </row>
    <row r="151" spans="1:4" ht="15.75" outlineLevel="1">
      <c r="A151" s="31" t="s">
        <v>24</v>
      </c>
      <c r="B151" s="32" t="s">
        <v>68</v>
      </c>
      <c r="C151" s="31">
        <v>5.19</v>
      </c>
      <c r="D151" s="92"/>
    </row>
    <row r="152" spans="1:4" ht="15.75" outlineLevel="1">
      <c r="A152" s="31" t="s">
        <v>24</v>
      </c>
      <c r="B152" s="32" t="s">
        <v>82</v>
      </c>
      <c r="C152" s="31">
        <v>5.24</v>
      </c>
      <c r="D152" s="92"/>
    </row>
    <row r="153" spans="1:4" ht="15.75" outlineLevel="1">
      <c r="A153" s="31" t="s">
        <v>24</v>
      </c>
      <c r="B153" s="32" t="s">
        <v>54</v>
      </c>
      <c r="C153" s="31">
        <v>5.26</v>
      </c>
      <c r="D153" s="92"/>
    </row>
    <row r="154" spans="1:4" ht="15.75" outlineLevel="1">
      <c r="A154" s="31" t="s">
        <v>24</v>
      </c>
      <c r="B154" s="32" t="s">
        <v>55</v>
      </c>
      <c r="C154" s="31">
        <v>5.27</v>
      </c>
      <c r="D154" s="92"/>
    </row>
    <row r="155" spans="1:4" ht="15.75" outlineLevel="1">
      <c r="A155" s="31" t="s">
        <v>24</v>
      </c>
      <c r="B155" s="32" t="s">
        <v>69</v>
      </c>
      <c r="C155" s="31">
        <v>5.28</v>
      </c>
      <c r="D155" s="92"/>
    </row>
    <row r="156" spans="1:4" ht="15.75" outlineLevel="1">
      <c r="A156" s="31" t="s">
        <v>24</v>
      </c>
      <c r="B156" s="32" t="s">
        <v>70</v>
      </c>
      <c r="C156" s="33">
        <v>5.3</v>
      </c>
      <c r="D156" s="92"/>
    </row>
    <row r="157" spans="1:4" ht="15.75" outlineLevel="1">
      <c r="A157" s="31" t="s">
        <v>24</v>
      </c>
      <c r="B157" s="32" t="s">
        <v>90</v>
      </c>
      <c r="C157" s="31">
        <v>5.32</v>
      </c>
      <c r="D157" s="92"/>
    </row>
    <row r="158" spans="1:4" ht="15.75" outlineLevel="1">
      <c r="A158" s="31" t="s">
        <v>24</v>
      </c>
      <c r="B158" s="32" t="s">
        <v>56</v>
      </c>
      <c r="C158" s="31">
        <v>5.36</v>
      </c>
      <c r="D158" s="92"/>
    </row>
    <row r="159" spans="1:4" ht="15.75" outlineLevel="1">
      <c r="A159" s="31" t="s">
        <v>24</v>
      </c>
      <c r="B159" s="32" t="s">
        <v>59</v>
      </c>
      <c r="C159" s="31">
        <v>5.53</v>
      </c>
      <c r="D159" s="92"/>
    </row>
    <row r="160" spans="1:4" ht="15.75" outlineLevel="1">
      <c r="A160" s="31" t="s">
        <v>24</v>
      </c>
      <c r="B160" s="32" t="s">
        <v>76</v>
      </c>
      <c r="C160" s="31">
        <v>5.58</v>
      </c>
      <c r="D160" s="92"/>
    </row>
    <row r="161" spans="1:5" ht="15.75" outlineLevel="1">
      <c r="A161" s="31" t="s">
        <v>24</v>
      </c>
      <c r="B161" s="32" t="s">
        <v>61</v>
      </c>
      <c r="C161" s="31">
        <v>5.54</v>
      </c>
      <c r="D161" s="92"/>
    </row>
    <row r="162" spans="1:5" ht="15.75" outlineLevel="1">
      <c r="A162" s="31" t="s">
        <v>24</v>
      </c>
      <c r="B162" s="32" t="s">
        <v>77</v>
      </c>
      <c r="C162" s="31">
        <v>5.55</v>
      </c>
      <c r="D162" s="92"/>
    </row>
    <row r="163" spans="1:5" ht="15.75" outlineLevel="1">
      <c r="A163" s="31" t="s">
        <v>24</v>
      </c>
      <c r="B163" s="32" t="s">
        <v>75</v>
      </c>
      <c r="C163" s="31">
        <v>5.62</v>
      </c>
      <c r="D163" s="92"/>
      <c r="E163" t="s">
        <v>1084</v>
      </c>
    </row>
    <row r="164" spans="1:5" ht="15.75" outlineLevel="1">
      <c r="A164" s="31" t="s">
        <v>24</v>
      </c>
      <c r="B164" s="32" t="s">
        <v>63</v>
      </c>
      <c r="C164" s="31">
        <v>5.63</v>
      </c>
      <c r="D164" s="92"/>
    </row>
    <row r="165" spans="1:5" ht="15.75" outlineLevel="1">
      <c r="A165" s="31" t="s">
        <v>24</v>
      </c>
      <c r="B165" s="32" t="s">
        <v>79</v>
      </c>
      <c r="C165" s="31">
        <v>5.45</v>
      </c>
      <c r="D165" s="92"/>
    </row>
    <row r="166" spans="1:5" ht="15.75" outlineLevel="1">
      <c r="A166" s="31" t="s">
        <v>24</v>
      </c>
      <c r="B166" s="32" t="s">
        <v>64</v>
      </c>
      <c r="C166" s="31">
        <v>5.47</v>
      </c>
      <c r="D166" s="92"/>
    </row>
    <row r="167" spans="1:5" ht="15.75" outlineLevel="1">
      <c r="A167" s="31" t="s">
        <v>24</v>
      </c>
      <c r="B167" s="32" t="s">
        <v>65</v>
      </c>
      <c r="C167" s="31">
        <v>5.48</v>
      </c>
      <c r="D167" s="92"/>
    </row>
    <row r="168" spans="1:5" ht="15.75">
      <c r="A168" s="36" t="s">
        <v>24</v>
      </c>
      <c r="B168" s="32"/>
      <c r="C168" s="31"/>
      <c r="D168" s="92"/>
    </row>
    <row r="169" spans="1:5" ht="15.75" outlineLevel="1">
      <c r="A169" s="31" t="s">
        <v>25</v>
      </c>
      <c r="B169" s="32" t="s">
        <v>49</v>
      </c>
      <c r="C169" s="31">
        <v>5.0999999999999996</v>
      </c>
      <c r="D169" s="92"/>
    </row>
    <row r="170" spans="1:5" ht="15.75" outlineLevel="1">
      <c r="A170" s="31" t="s">
        <v>25</v>
      </c>
      <c r="B170" s="32" t="s">
        <v>50</v>
      </c>
      <c r="C170" s="31">
        <v>5.2</v>
      </c>
      <c r="D170" s="92"/>
    </row>
    <row r="171" spans="1:5" ht="15.75" outlineLevel="1">
      <c r="A171" s="31" t="s">
        <v>25</v>
      </c>
      <c r="B171" s="32" t="s">
        <v>66</v>
      </c>
      <c r="C171" s="31">
        <v>5.3</v>
      </c>
      <c r="D171" s="92"/>
    </row>
    <row r="172" spans="1:5" ht="15.75" outlineLevel="1">
      <c r="A172" s="31" t="s">
        <v>25</v>
      </c>
      <c r="B172" s="32" t="s">
        <v>80</v>
      </c>
      <c r="C172" s="31">
        <v>5.6</v>
      </c>
      <c r="D172" s="92"/>
    </row>
    <row r="173" spans="1:5" ht="15.75" outlineLevel="1">
      <c r="A173" s="31" t="s">
        <v>25</v>
      </c>
      <c r="B173" s="32" t="s">
        <v>1081</v>
      </c>
      <c r="C173" s="33">
        <v>5.0999999999999996</v>
      </c>
      <c r="D173" s="92"/>
    </row>
    <row r="174" spans="1:5" ht="15.75" outlineLevel="1">
      <c r="A174" s="31" t="s">
        <v>25</v>
      </c>
      <c r="B174" s="32" t="s">
        <v>91</v>
      </c>
      <c r="C174" s="31">
        <v>5.14</v>
      </c>
      <c r="D174" s="92"/>
    </row>
    <row r="175" spans="1:5" ht="15.75" outlineLevel="1">
      <c r="A175" s="31" t="s">
        <v>25</v>
      </c>
      <c r="B175" s="32" t="s">
        <v>68</v>
      </c>
      <c r="C175" s="31">
        <v>5.19</v>
      </c>
      <c r="D175" s="92"/>
    </row>
    <row r="176" spans="1:5" ht="15.75" outlineLevel="1">
      <c r="A176" s="31" t="s">
        <v>25</v>
      </c>
      <c r="B176" s="32" t="s">
        <v>82</v>
      </c>
      <c r="C176" s="31">
        <v>5.24</v>
      </c>
      <c r="D176" s="92"/>
    </row>
    <row r="177" spans="1:4" ht="15.75" outlineLevel="1">
      <c r="A177" s="31" t="s">
        <v>25</v>
      </c>
      <c r="B177" s="32" t="s">
        <v>54</v>
      </c>
      <c r="C177" s="31">
        <v>5.26</v>
      </c>
      <c r="D177" s="92"/>
    </row>
    <row r="178" spans="1:4" ht="15.75" outlineLevel="1">
      <c r="A178" s="31" t="s">
        <v>25</v>
      </c>
      <c r="B178" s="32" t="s">
        <v>55</v>
      </c>
      <c r="C178" s="31">
        <v>5.27</v>
      </c>
      <c r="D178" s="92"/>
    </row>
    <row r="179" spans="1:4" ht="15.75" outlineLevel="1">
      <c r="A179" s="31" t="s">
        <v>25</v>
      </c>
      <c r="B179" s="32" t="s">
        <v>69</v>
      </c>
      <c r="C179" s="31">
        <v>5.28</v>
      </c>
      <c r="D179" s="92"/>
    </row>
    <row r="180" spans="1:4" ht="15.75" outlineLevel="1">
      <c r="A180" s="31" t="s">
        <v>25</v>
      </c>
      <c r="B180" s="32" t="s">
        <v>89</v>
      </c>
      <c r="C180" s="31">
        <v>5.29</v>
      </c>
      <c r="D180" s="92"/>
    </row>
    <row r="181" spans="1:4" ht="15.75" outlineLevel="1">
      <c r="A181" s="31" t="s">
        <v>25</v>
      </c>
      <c r="B181" s="32" t="s">
        <v>70</v>
      </c>
      <c r="C181" s="33">
        <v>5.3</v>
      </c>
      <c r="D181" s="92"/>
    </row>
    <row r="182" spans="1:4" ht="15.75" outlineLevel="1">
      <c r="A182" s="31" t="s">
        <v>25</v>
      </c>
      <c r="B182" s="32" t="s">
        <v>90</v>
      </c>
      <c r="C182" s="31">
        <v>5.32</v>
      </c>
      <c r="D182" s="92"/>
    </row>
    <row r="183" spans="1:4" ht="15.75" outlineLevel="1">
      <c r="A183" s="31" t="s">
        <v>25</v>
      </c>
      <c r="B183" s="32" t="s">
        <v>56</v>
      </c>
      <c r="C183" s="31">
        <v>5.36</v>
      </c>
      <c r="D183" s="92"/>
    </row>
    <row r="184" spans="1:4" ht="15.75" outlineLevel="1">
      <c r="A184" s="31" t="s">
        <v>25</v>
      </c>
      <c r="B184" s="32" t="s">
        <v>59</v>
      </c>
      <c r="C184" s="31">
        <v>5.53</v>
      </c>
      <c r="D184" s="92"/>
    </row>
    <row r="185" spans="1:4" ht="15.75" outlineLevel="1">
      <c r="A185" s="31" t="s">
        <v>25</v>
      </c>
      <c r="B185" s="32" t="s">
        <v>76</v>
      </c>
      <c r="C185" s="31">
        <v>5.58</v>
      </c>
      <c r="D185" s="92"/>
    </row>
    <row r="186" spans="1:4" ht="15.75" outlineLevel="1">
      <c r="A186" s="31" t="s">
        <v>25</v>
      </c>
      <c r="B186" s="32" t="s">
        <v>61</v>
      </c>
      <c r="C186" s="31">
        <v>5.54</v>
      </c>
      <c r="D186" s="92"/>
    </row>
    <row r="187" spans="1:4" ht="15.75" outlineLevel="1">
      <c r="A187" s="31" t="s">
        <v>25</v>
      </c>
      <c r="B187" s="32" t="s">
        <v>77</v>
      </c>
      <c r="C187" s="31">
        <v>5.55</v>
      </c>
      <c r="D187" s="92"/>
    </row>
    <row r="188" spans="1:4" ht="15.75" outlineLevel="1">
      <c r="A188" s="31" t="s">
        <v>25</v>
      </c>
      <c r="B188" s="32" t="s">
        <v>63</v>
      </c>
      <c r="C188" s="31">
        <v>5.63</v>
      </c>
      <c r="D188" s="92"/>
    </row>
    <row r="189" spans="1:4" ht="15.75" outlineLevel="1">
      <c r="A189" s="31" t="s">
        <v>25</v>
      </c>
      <c r="B189" s="32" t="s">
        <v>79</v>
      </c>
      <c r="C189" s="31">
        <v>5.45</v>
      </c>
      <c r="D189" s="92"/>
    </row>
    <row r="190" spans="1:4" ht="15.75" outlineLevel="1">
      <c r="A190" s="31" t="s">
        <v>25</v>
      </c>
      <c r="B190" s="32" t="s">
        <v>64</v>
      </c>
      <c r="C190" s="31">
        <v>5.47</v>
      </c>
      <c r="D190" s="92"/>
    </row>
    <row r="191" spans="1:4" ht="15.75" outlineLevel="1">
      <c r="A191" s="31" t="s">
        <v>25</v>
      </c>
      <c r="B191" s="32" t="s">
        <v>65</v>
      </c>
      <c r="C191" s="31">
        <v>5.48</v>
      </c>
      <c r="D191" s="92"/>
    </row>
    <row r="192" spans="1:4" ht="15.75">
      <c r="A192" s="36" t="s">
        <v>25</v>
      </c>
      <c r="B192" s="32"/>
      <c r="C192" s="31"/>
      <c r="D192" s="92"/>
    </row>
    <row r="193" spans="1:4" ht="15.75" outlineLevel="1">
      <c r="A193" s="31" t="s">
        <v>26</v>
      </c>
      <c r="B193" s="32" t="s">
        <v>49</v>
      </c>
      <c r="C193" s="31">
        <v>5.0999999999999996</v>
      </c>
      <c r="D193" s="92"/>
    </row>
    <row r="194" spans="1:4" ht="15.75" outlineLevel="1">
      <c r="A194" s="31" t="s">
        <v>26</v>
      </c>
      <c r="B194" s="32" t="s">
        <v>50</v>
      </c>
      <c r="C194" s="31">
        <v>5.2</v>
      </c>
      <c r="D194" s="92"/>
    </row>
    <row r="195" spans="1:4" ht="15.75" outlineLevel="1">
      <c r="A195" s="31" t="s">
        <v>26</v>
      </c>
      <c r="B195" s="32" t="s">
        <v>66</v>
      </c>
      <c r="C195" s="31">
        <v>5.3</v>
      </c>
      <c r="D195" s="92"/>
    </row>
    <row r="196" spans="1:4" ht="15.75" outlineLevel="1">
      <c r="A196" s="31" t="s">
        <v>26</v>
      </c>
      <c r="B196" s="32" t="s">
        <v>80</v>
      </c>
      <c r="C196" s="31">
        <v>5.6</v>
      </c>
      <c r="D196" s="92"/>
    </row>
    <row r="197" spans="1:4" ht="15.75" outlineLevel="1">
      <c r="A197" s="31" t="s">
        <v>26</v>
      </c>
      <c r="B197" s="32" t="s">
        <v>1081</v>
      </c>
      <c r="C197" s="33">
        <v>5.0999999999999996</v>
      </c>
      <c r="D197" s="92"/>
    </row>
    <row r="198" spans="1:4" ht="15.75" outlineLevel="1">
      <c r="A198" s="31" t="s">
        <v>26</v>
      </c>
      <c r="B198" s="32" t="s">
        <v>91</v>
      </c>
      <c r="C198" s="31">
        <v>5.14</v>
      </c>
      <c r="D198" s="92"/>
    </row>
    <row r="199" spans="1:4" ht="15.75" outlineLevel="1">
      <c r="A199" s="31" t="s">
        <v>26</v>
      </c>
      <c r="B199" s="32" t="s">
        <v>68</v>
      </c>
      <c r="C199" s="31">
        <v>5.19</v>
      </c>
      <c r="D199" s="92"/>
    </row>
    <row r="200" spans="1:4" ht="15.75" outlineLevel="1">
      <c r="A200" s="31" t="s">
        <v>26</v>
      </c>
      <c r="B200" s="32" t="s">
        <v>82</v>
      </c>
      <c r="C200" s="31">
        <v>5.24</v>
      </c>
      <c r="D200" s="92"/>
    </row>
    <row r="201" spans="1:4" ht="15.75" outlineLevel="1">
      <c r="A201" s="31" t="s">
        <v>26</v>
      </c>
      <c r="B201" s="32" t="s">
        <v>55</v>
      </c>
      <c r="C201" s="31">
        <v>5.27</v>
      </c>
      <c r="D201" s="92"/>
    </row>
    <row r="202" spans="1:4" ht="15.75" outlineLevel="1">
      <c r="A202" s="31" t="s">
        <v>26</v>
      </c>
      <c r="B202" s="32" t="s">
        <v>69</v>
      </c>
      <c r="C202" s="31">
        <v>5.28</v>
      </c>
      <c r="D202" s="92"/>
    </row>
    <row r="203" spans="1:4" ht="15.75" outlineLevel="1">
      <c r="A203" s="31" t="s">
        <v>26</v>
      </c>
      <c r="B203" s="32" t="s">
        <v>89</v>
      </c>
      <c r="C203" s="31">
        <v>5.29</v>
      </c>
      <c r="D203" s="92"/>
    </row>
    <row r="204" spans="1:4" ht="15.75" outlineLevel="1">
      <c r="A204" s="31" t="s">
        <v>26</v>
      </c>
      <c r="B204" s="32" t="s">
        <v>70</v>
      </c>
      <c r="C204" s="33">
        <v>5.3</v>
      </c>
      <c r="D204" s="92"/>
    </row>
    <row r="205" spans="1:4" ht="15.75" outlineLevel="1">
      <c r="A205" s="31" t="s">
        <v>26</v>
      </c>
      <c r="B205" s="32" t="s">
        <v>92</v>
      </c>
      <c r="C205" s="31">
        <v>5.34</v>
      </c>
      <c r="D205" s="92"/>
    </row>
    <row r="206" spans="1:4" ht="15.75" outlineLevel="1">
      <c r="A206" s="31" t="s">
        <v>26</v>
      </c>
      <c r="B206" s="32" t="s">
        <v>83</v>
      </c>
      <c r="C206" s="31">
        <v>5.31</v>
      </c>
      <c r="D206" s="92"/>
    </row>
    <row r="207" spans="1:4" ht="15.75" outlineLevel="1">
      <c r="A207" s="31" t="s">
        <v>26</v>
      </c>
      <c r="B207" s="32" t="s">
        <v>93</v>
      </c>
      <c r="C207" s="31">
        <v>5.101</v>
      </c>
      <c r="D207" s="92"/>
    </row>
    <row r="208" spans="1:4" ht="15.75" outlineLevel="1">
      <c r="A208" s="31" t="s">
        <v>26</v>
      </c>
      <c r="B208" s="32" t="s">
        <v>56</v>
      </c>
      <c r="C208" s="31">
        <v>5.36</v>
      </c>
      <c r="D208" s="92"/>
    </row>
    <row r="209" spans="1:4" ht="15.75" outlineLevel="1">
      <c r="A209" s="31" t="s">
        <v>26</v>
      </c>
      <c r="B209" s="32" t="s">
        <v>59</v>
      </c>
      <c r="C209" s="31">
        <v>5.53</v>
      </c>
      <c r="D209" s="92"/>
    </row>
    <row r="210" spans="1:4" ht="15.75" outlineLevel="1">
      <c r="A210" s="31" t="s">
        <v>26</v>
      </c>
      <c r="B210" s="32" t="s">
        <v>94</v>
      </c>
      <c r="C210" s="31">
        <v>5.1020000000000003</v>
      </c>
      <c r="D210" s="92"/>
    </row>
    <row r="211" spans="1:4" ht="15.75" outlineLevel="1">
      <c r="A211" s="31" t="s">
        <v>26</v>
      </c>
      <c r="B211" s="32" t="s">
        <v>95</v>
      </c>
      <c r="C211" s="34">
        <v>5.0999999999999996</v>
      </c>
      <c r="D211" s="92"/>
    </row>
    <row r="212" spans="1:4" ht="15.75" outlineLevel="1">
      <c r="A212" s="31" t="s">
        <v>26</v>
      </c>
      <c r="B212" s="32" t="s">
        <v>76</v>
      </c>
      <c r="C212" s="31">
        <v>5.58</v>
      </c>
      <c r="D212" s="92"/>
    </row>
    <row r="213" spans="1:4" ht="15.75" outlineLevel="1">
      <c r="A213" s="31" t="s">
        <v>26</v>
      </c>
      <c r="B213" s="32" t="s">
        <v>61</v>
      </c>
      <c r="C213" s="31">
        <v>5.54</v>
      </c>
      <c r="D213" s="92"/>
    </row>
    <row r="214" spans="1:4" ht="15.75" outlineLevel="1">
      <c r="A214" s="31" t="s">
        <v>26</v>
      </c>
      <c r="B214" s="32" t="s">
        <v>77</v>
      </c>
      <c r="C214" s="31">
        <v>5.55</v>
      </c>
      <c r="D214" s="92"/>
    </row>
    <row r="215" spans="1:4" ht="15.75" outlineLevel="1">
      <c r="A215" s="31" t="s">
        <v>26</v>
      </c>
      <c r="B215" s="32" t="s">
        <v>63</v>
      </c>
      <c r="C215" s="31">
        <v>5.63</v>
      </c>
      <c r="D215" s="92"/>
    </row>
    <row r="216" spans="1:4" ht="15.75" outlineLevel="1">
      <c r="A216" s="31" t="s">
        <v>26</v>
      </c>
      <c r="B216" s="32" t="s">
        <v>64</v>
      </c>
      <c r="C216" s="31">
        <v>5.47</v>
      </c>
      <c r="D216" s="92"/>
    </row>
    <row r="217" spans="1:4" ht="15.75" outlineLevel="1">
      <c r="A217" s="31" t="s">
        <v>26</v>
      </c>
      <c r="B217" s="32" t="s">
        <v>65</v>
      </c>
      <c r="C217" s="31">
        <v>5.48</v>
      </c>
      <c r="D217" s="92"/>
    </row>
    <row r="218" spans="1:4" ht="15.75">
      <c r="A218" s="36" t="s">
        <v>26</v>
      </c>
      <c r="B218" s="32"/>
      <c r="C218" s="31"/>
      <c r="D218" s="92"/>
    </row>
    <row r="219" spans="1:4" ht="15.75" outlineLevel="1">
      <c r="A219" s="31" t="s">
        <v>27</v>
      </c>
      <c r="B219" s="32" t="s">
        <v>49</v>
      </c>
      <c r="C219" s="31">
        <v>5.0999999999999996</v>
      </c>
      <c r="D219" s="92"/>
    </row>
    <row r="220" spans="1:4" ht="15.75" outlineLevel="1">
      <c r="A220" s="31" t="s">
        <v>27</v>
      </c>
      <c r="B220" s="32" t="s">
        <v>50</v>
      </c>
      <c r="C220" s="31">
        <v>5.2</v>
      </c>
      <c r="D220" s="92"/>
    </row>
    <row r="221" spans="1:4" ht="15.75" outlineLevel="1">
      <c r="A221" s="31" t="s">
        <v>27</v>
      </c>
      <c r="B221" s="32" t="s">
        <v>66</v>
      </c>
      <c r="C221" s="31">
        <v>5.3</v>
      </c>
      <c r="D221" s="92"/>
    </row>
    <row r="222" spans="1:4" ht="15.75" outlineLevel="1">
      <c r="A222" s="31" t="s">
        <v>27</v>
      </c>
      <c r="B222" s="32" t="s">
        <v>80</v>
      </c>
      <c r="C222" s="31">
        <v>5.6</v>
      </c>
      <c r="D222" s="92"/>
    </row>
    <row r="223" spans="1:4" ht="15.75" outlineLevel="1">
      <c r="A223" s="31" t="s">
        <v>27</v>
      </c>
      <c r="B223" s="32" t="s">
        <v>1081</v>
      </c>
      <c r="C223" s="33">
        <v>5.0999999999999996</v>
      </c>
      <c r="D223" s="92"/>
    </row>
    <row r="224" spans="1:4" ht="15.75" outlineLevel="1">
      <c r="A224" s="31" t="s">
        <v>27</v>
      </c>
      <c r="B224" s="32" t="s">
        <v>91</v>
      </c>
      <c r="C224" s="31">
        <v>5.14</v>
      </c>
      <c r="D224" s="92"/>
    </row>
    <row r="225" spans="1:4" ht="15.75" outlineLevel="1">
      <c r="A225" s="31" t="s">
        <v>27</v>
      </c>
      <c r="B225" s="32" t="s">
        <v>68</v>
      </c>
      <c r="C225" s="31">
        <v>5.19</v>
      </c>
      <c r="D225" s="92"/>
    </row>
    <row r="226" spans="1:4" ht="15.75" outlineLevel="1">
      <c r="A226" s="31" t="s">
        <v>27</v>
      </c>
      <c r="B226" s="32" t="s">
        <v>82</v>
      </c>
      <c r="C226" s="31">
        <v>5.24</v>
      </c>
      <c r="D226" s="92"/>
    </row>
    <row r="227" spans="1:4" ht="15.75" outlineLevel="1">
      <c r="A227" s="31" t="s">
        <v>27</v>
      </c>
      <c r="B227" s="32" t="s">
        <v>54</v>
      </c>
      <c r="C227" s="31">
        <v>5.26</v>
      </c>
      <c r="D227" s="92"/>
    </row>
    <row r="228" spans="1:4" ht="15.75" outlineLevel="1">
      <c r="A228" s="31" t="s">
        <v>27</v>
      </c>
      <c r="B228" s="32" t="s">
        <v>55</v>
      </c>
      <c r="C228" s="31">
        <v>5.27</v>
      </c>
      <c r="D228" s="92"/>
    </row>
    <row r="229" spans="1:4" ht="15.75" outlineLevel="1">
      <c r="A229" s="31" t="s">
        <v>27</v>
      </c>
      <c r="B229" s="32" t="s">
        <v>69</v>
      </c>
      <c r="C229" s="31">
        <v>5.28</v>
      </c>
      <c r="D229" s="92"/>
    </row>
    <row r="230" spans="1:4" ht="15.75" outlineLevel="1">
      <c r="A230" s="31" t="s">
        <v>27</v>
      </c>
      <c r="B230" s="32" t="s">
        <v>89</v>
      </c>
      <c r="C230" s="31">
        <v>5.29</v>
      </c>
      <c r="D230" s="92"/>
    </row>
    <row r="231" spans="1:4" ht="15.75" outlineLevel="1">
      <c r="A231" s="31" t="s">
        <v>27</v>
      </c>
      <c r="B231" s="32" t="s">
        <v>70</v>
      </c>
      <c r="C231" s="33">
        <v>5.3</v>
      </c>
      <c r="D231" s="92"/>
    </row>
    <row r="232" spans="1:4" ht="15.75" outlineLevel="1">
      <c r="A232" s="31" t="s">
        <v>27</v>
      </c>
      <c r="B232" s="32" t="s">
        <v>83</v>
      </c>
      <c r="C232" s="31">
        <v>5.31</v>
      </c>
      <c r="D232" s="92"/>
    </row>
    <row r="233" spans="1:4" ht="15.75" outlineLevel="1">
      <c r="A233" s="31" t="s">
        <v>27</v>
      </c>
      <c r="B233" s="32" t="s">
        <v>96</v>
      </c>
      <c r="C233" s="31">
        <v>5.33</v>
      </c>
      <c r="D233" s="92"/>
    </row>
    <row r="234" spans="1:4" ht="15.75" outlineLevel="1">
      <c r="A234" s="31" t="s">
        <v>27</v>
      </c>
      <c r="B234" s="32" t="s">
        <v>93</v>
      </c>
      <c r="C234" s="31">
        <v>5.101</v>
      </c>
      <c r="D234" s="92"/>
    </row>
    <row r="235" spans="1:4" ht="15.75" outlineLevel="1">
      <c r="A235" s="31" t="s">
        <v>27</v>
      </c>
      <c r="B235" s="32" t="s">
        <v>56</v>
      </c>
      <c r="C235" s="31">
        <v>5.36</v>
      </c>
      <c r="D235" s="92"/>
    </row>
    <row r="236" spans="1:4" ht="15.75" outlineLevel="1">
      <c r="A236" s="31" t="s">
        <v>27</v>
      </c>
      <c r="B236" s="32" t="s">
        <v>59</v>
      </c>
      <c r="C236" s="31">
        <v>5.53</v>
      </c>
      <c r="D236" s="92"/>
    </row>
    <row r="237" spans="1:4" ht="15.75" outlineLevel="1">
      <c r="A237" s="31" t="s">
        <v>27</v>
      </c>
      <c r="B237" s="32" t="s">
        <v>94</v>
      </c>
      <c r="C237" s="31">
        <v>5.1020000000000003</v>
      </c>
      <c r="D237" s="92"/>
    </row>
    <row r="238" spans="1:4" ht="15.75" outlineLevel="1">
      <c r="A238" s="31" t="s">
        <v>27</v>
      </c>
      <c r="B238" s="32" t="s">
        <v>76</v>
      </c>
      <c r="C238" s="31">
        <v>5.58</v>
      </c>
      <c r="D238" s="92"/>
    </row>
    <row r="239" spans="1:4" ht="15.75" outlineLevel="1">
      <c r="A239" s="31" t="s">
        <v>27</v>
      </c>
      <c r="B239" s="32" t="s">
        <v>61</v>
      </c>
      <c r="C239" s="31">
        <v>5.54</v>
      </c>
      <c r="D239" s="92"/>
    </row>
    <row r="240" spans="1:4" ht="15.75" outlineLevel="1">
      <c r="A240" s="31" t="s">
        <v>27</v>
      </c>
      <c r="B240" s="32" t="s">
        <v>77</v>
      </c>
      <c r="C240" s="31">
        <v>5.55</v>
      </c>
      <c r="D240" s="92"/>
    </row>
    <row r="241" spans="1:4" ht="15.75" outlineLevel="1">
      <c r="A241" s="31" t="s">
        <v>27</v>
      </c>
      <c r="B241" s="32" t="s">
        <v>63</v>
      </c>
      <c r="C241" s="31">
        <v>5.63</v>
      </c>
      <c r="D241" s="92"/>
    </row>
    <row r="242" spans="1:4" ht="15.75" outlineLevel="1">
      <c r="A242" s="31" t="s">
        <v>27</v>
      </c>
      <c r="B242" s="32" t="s">
        <v>64</v>
      </c>
      <c r="C242" s="31">
        <v>5.47</v>
      </c>
      <c r="D242" s="92"/>
    </row>
    <row r="243" spans="1:4" ht="15.75" outlineLevel="1">
      <c r="A243" s="31" t="s">
        <v>27</v>
      </c>
      <c r="B243" s="32" t="s">
        <v>65</v>
      </c>
      <c r="C243" s="31">
        <v>5.48</v>
      </c>
      <c r="D243" s="92"/>
    </row>
    <row r="244" spans="1:4" ht="15.75">
      <c r="A244" s="36" t="s">
        <v>27</v>
      </c>
      <c r="B244" s="32"/>
      <c r="C244" s="31"/>
      <c r="D244" s="92"/>
    </row>
    <row r="245" spans="1:4" ht="15.75" outlineLevel="1">
      <c r="A245" s="31" t="s">
        <v>28</v>
      </c>
      <c r="B245" s="32" t="s">
        <v>49</v>
      </c>
      <c r="C245" s="31">
        <v>5.0999999999999996</v>
      </c>
      <c r="D245" s="92"/>
    </row>
    <row r="246" spans="1:4" ht="15.75" outlineLevel="1">
      <c r="A246" s="31" t="s">
        <v>28</v>
      </c>
      <c r="B246" s="32" t="s">
        <v>50</v>
      </c>
      <c r="C246" s="31">
        <v>5.2</v>
      </c>
      <c r="D246" s="92"/>
    </row>
    <row r="247" spans="1:4" ht="15.75" outlineLevel="1">
      <c r="A247" s="31" t="s">
        <v>28</v>
      </c>
      <c r="B247" s="32" t="s">
        <v>66</v>
      </c>
      <c r="C247" s="31">
        <v>5.3</v>
      </c>
      <c r="D247" s="92"/>
    </row>
    <row r="248" spans="1:4" ht="15.75" outlineLevel="1">
      <c r="A248" s="31" t="s">
        <v>28</v>
      </c>
      <c r="B248" s="32" t="s">
        <v>80</v>
      </c>
      <c r="C248" s="31">
        <v>5.6</v>
      </c>
      <c r="D248" s="92"/>
    </row>
    <row r="249" spans="1:4" ht="15.75" outlineLevel="1">
      <c r="A249" s="31" t="s">
        <v>28</v>
      </c>
      <c r="B249" s="32" t="s">
        <v>1081</v>
      </c>
      <c r="C249" s="33">
        <v>5.0999999999999996</v>
      </c>
      <c r="D249" s="92"/>
    </row>
    <row r="250" spans="1:4" ht="15.75" outlineLevel="1">
      <c r="A250" s="31" t="s">
        <v>28</v>
      </c>
      <c r="B250" s="32" t="s">
        <v>91</v>
      </c>
      <c r="C250" s="31">
        <v>5.14</v>
      </c>
      <c r="D250" s="92"/>
    </row>
    <row r="251" spans="1:4" ht="15.75" outlineLevel="1">
      <c r="A251" s="31" t="s">
        <v>28</v>
      </c>
      <c r="B251" s="32" t="s">
        <v>68</v>
      </c>
      <c r="C251" s="31">
        <v>5.19</v>
      </c>
      <c r="D251" s="92"/>
    </row>
    <row r="252" spans="1:4" ht="15.75" outlineLevel="1">
      <c r="A252" s="31" t="s">
        <v>28</v>
      </c>
      <c r="B252" s="32" t="s">
        <v>82</v>
      </c>
      <c r="C252" s="31">
        <v>5.24</v>
      </c>
      <c r="D252" s="92"/>
    </row>
    <row r="253" spans="1:4" ht="15.75" outlineLevel="1">
      <c r="A253" s="31" t="s">
        <v>28</v>
      </c>
      <c r="B253" s="32" t="s">
        <v>55</v>
      </c>
      <c r="C253" s="31">
        <v>5.27</v>
      </c>
      <c r="D253" s="92"/>
    </row>
    <row r="254" spans="1:4" ht="15.75" outlineLevel="1">
      <c r="A254" s="31" t="s">
        <v>28</v>
      </c>
      <c r="B254" s="32" t="s">
        <v>69</v>
      </c>
      <c r="C254" s="31">
        <v>5.28</v>
      </c>
      <c r="D254" s="92"/>
    </row>
    <row r="255" spans="1:4" ht="15.75" outlineLevel="1">
      <c r="A255" s="31" t="s">
        <v>28</v>
      </c>
      <c r="B255" s="32" t="s">
        <v>70</v>
      </c>
      <c r="C255" s="33">
        <v>5.3</v>
      </c>
      <c r="D255" s="92"/>
    </row>
    <row r="256" spans="1:4" ht="15.75" outlineLevel="1">
      <c r="A256" s="31" t="s">
        <v>28</v>
      </c>
      <c r="B256" s="32" t="s">
        <v>96</v>
      </c>
      <c r="C256" s="31">
        <v>5.33</v>
      </c>
      <c r="D256" s="92"/>
    </row>
    <row r="257" spans="1:4" ht="15.75" outlineLevel="1">
      <c r="A257" s="31" t="s">
        <v>28</v>
      </c>
      <c r="B257" s="32" t="s">
        <v>56</v>
      </c>
      <c r="C257" s="31">
        <v>5.36</v>
      </c>
      <c r="D257" s="92"/>
    </row>
    <row r="258" spans="1:4" ht="15.75" outlineLevel="1">
      <c r="A258" s="31" t="s">
        <v>28</v>
      </c>
      <c r="B258" s="32" t="s">
        <v>59</v>
      </c>
      <c r="C258" s="31">
        <v>5.53</v>
      </c>
      <c r="D258" s="92"/>
    </row>
    <row r="259" spans="1:4" ht="15.75" outlineLevel="1">
      <c r="A259" s="31" t="s">
        <v>28</v>
      </c>
      <c r="B259" s="32" t="s">
        <v>76</v>
      </c>
      <c r="C259" s="31">
        <v>5.58</v>
      </c>
      <c r="D259" s="92"/>
    </row>
    <row r="260" spans="1:4" ht="15.75" outlineLevel="1">
      <c r="A260" s="31" t="s">
        <v>28</v>
      </c>
      <c r="B260" s="32" t="s">
        <v>61</v>
      </c>
      <c r="C260" s="31">
        <v>5.54</v>
      </c>
      <c r="D260" s="92"/>
    </row>
    <row r="261" spans="1:4" ht="15.75" outlineLevel="1">
      <c r="A261" s="31" t="s">
        <v>28</v>
      </c>
      <c r="B261" s="32" t="s">
        <v>77</v>
      </c>
      <c r="C261" s="31">
        <v>5.55</v>
      </c>
      <c r="D261" s="92"/>
    </row>
    <row r="262" spans="1:4" ht="15.75" outlineLevel="1">
      <c r="A262" s="31" t="s">
        <v>28</v>
      </c>
      <c r="B262" s="32" t="s">
        <v>63</v>
      </c>
      <c r="C262" s="31">
        <v>5.63</v>
      </c>
      <c r="D262" s="92"/>
    </row>
    <row r="263" spans="1:4" ht="15.75" outlineLevel="1">
      <c r="A263" s="31" t="s">
        <v>28</v>
      </c>
      <c r="B263" s="32" t="s">
        <v>64</v>
      </c>
      <c r="C263" s="31">
        <v>5.47</v>
      </c>
      <c r="D263" s="92"/>
    </row>
    <row r="264" spans="1:4" ht="15.75" outlineLevel="1">
      <c r="A264" s="31" t="s">
        <v>28</v>
      </c>
      <c r="B264" s="32" t="s">
        <v>65</v>
      </c>
      <c r="C264" s="31">
        <v>5.48</v>
      </c>
      <c r="D264" s="92"/>
    </row>
    <row r="265" spans="1:4" ht="15.75">
      <c r="A265" s="36" t="s">
        <v>28</v>
      </c>
      <c r="B265" s="32"/>
      <c r="C265" s="31"/>
      <c r="D265" s="92"/>
    </row>
    <row r="266" spans="1:4" ht="15.75" outlineLevel="1">
      <c r="A266" s="31" t="s">
        <v>29</v>
      </c>
      <c r="B266" s="32" t="s">
        <v>49</v>
      </c>
      <c r="C266" s="31">
        <v>5.0999999999999996</v>
      </c>
      <c r="D266" s="92"/>
    </row>
    <row r="267" spans="1:4" ht="15.75" outlineLevel="1">
      <c r="A267" s="31" t="s">
        <v>29</v>
      </c>
      <c r="B267" s="32" t="s">
        <v>50</v>
      </c>
      <c r="C267" s="31">
        <v>5.2</v>
      </c>
      <c r="D267" s="92"/>
    </row>
    <row r="268" spans="1:4" ht="15.75" outlineLevel="1">
      <c r="A268" s="31" t="s">
        <v>29</v>
      </c>
      <c r="B268" s="32" t="s">
        <v>66</v>
      </c>
      <c r="C268" s="31">
        <v>5.3</v>
      </c>
      <c r="D268" s="92"/>
    </row>
    <row r="269" spans="1:4" ht="15.75" outlineLevel="1">
      <c r="A269" s="31" t="s">
        <v>29</v>
      </c>
      <c r="B269" s="32" t="s">
        <v>80</v>
      </c>
      <c r="C269" s="31">
        <v>5.6</v>
      </c>
      <c r="D269" s="92"/>
    </row>
    <row r="270" spans="1:4" ht="15.75" outlineLevel="1">
      <c r="A270" s="31" t="s">
        <v>29</v>
      </c>
      <c r="B270" s="32" t="s">
        <v>1081</v>
      </c>
      <c r="C270" s="33">
        <v>5.0999999999999996</v>
      </c>
      <c r="D270" s="92"/>
    </row>
    <row r="271" spans="1:4" ht="15.75" outlineLevel="1">
      <c r="A271" s="31" t="s">
        <v>29</v>
      </c>
      <c r="B271" s="32" t="s">
        <v>91</v>
      </c>
      <c r="C271" s="31">
        <v>5.14</v>
      </c>
      <c r="D271" s="92"/>
    </row>
    <row r="272" spans="1:4" ht="15.75" outlineLevel="1">
      <c r="A272" s="31" t="s">
        <v>29</v>
      </c>
      <c r="B272" s="32" t="s">
        <v>68</v>
      </c>
      <c r="C272" s="31">
        <v>5.19</v>
      </c>
      <c r="D272" s="92"/>
    </row>
    <row r="273" spans="1:4" ht="15.75" outlineLevel="1">
      <c r="A273" s="31" t="s">
        <v>29</v>
      </c>
      <c r="B273" s="32" t="s">
        <v>82</v>
      </c>
      <c r="C273" s="31">
        <v>5.24</v>
      </c>
      <c r="D273" s="92"/>
    </row>
    <row r="274" spans="1:4" ht="15.75" outlineLevel="1">
      <c r="A274" s="31" t="s">
        <v>29</v>
      </c>
      <c r="B274" s="32" t="s">
        <v>54</v>
      </c>
      <c r="C274" s="31">
        <v>5.26</v>
      </c>
      <c r="D274" s="92"/>
    </row>
    <row r="275" spans="1:4" ht="15.75" outlineLevel="1">
      <c r="A275" s="31" t="s">
        <v>29</v>
      </c>
      <c r="B275" s="32" t="s">
        <v>55</v>
      </c>
      <c r="C275" s="31">
        <v>5.27</v>
      </c>
      <c r="D275" s="92"/>
    </row>
    <row r="276" spans="1:4" ht="15.75" outlineLevel="1">
      <c r="A276" s="31" t="s">
        <v>29</v>
      </c>
      <c r="B276" s="32" t="s">
        <v>69</v>
      </c>
      <c r="C276" s="31">
        <v>5.28</v>
      </c>
      <c r="D276" s="92"/>
    </row>
    <row r="277" spans="1:4" ht="15.75" outlineLevel="1">
      <c r="A277" s="31" t="s">
        <v>29</v>
      </c>
      <c r="B277" s="32" t="s">
        <v>89</v>
      </c>
      <c r="C277" s="31">
        <v>5.29</v>
      </c>
      <c r="D277" s="92"/>
    </row>
    <row r="278" spans="1:4" ht="15.75" outlineLevel="1">
      <c r="A278" s="31" t="s">
        <v>29</v>
      </c>
      <c r="B278" s="32" t="s">
        <v>70</v>
      </c>
      <c r="C278" s="33">
        <v>5.3</v>
      </c>
      <c r="D278" s="92"/>
    </row>
    <row r="279" spans="1:4" ht="15.75" outlineLevel="1">
      <c r="A279" s="31" t="s">
        <v>29</v>
      </c>
      <c r="B279" s="32" t="s">
        <v>96</v>
      </c>
      <c r="C279" s="31">
        <v>5.33</v>
      </c>
      <c r="D279" s="92"/>
    </row>
    <row r="280" spans="1:4" ht="15.75" outlineLevel="1">
      <c r="A280" s="31" t="s">
        <v>29</v>
      </c>
      <c r="B280" s="32" t="s">
        <v>56</v>
      </c>
      <c r="C280" s="31">
        <v>5.36</v>
      </c>
      <c r="D280" s="92"/>
    </row>
    <row r="281" spans="1:4" ht="15.75" outlineLevel="1">
      <c r="A281" s="31" t="s">
        <v>29</v>
      </c>
      <c r="B281" s="32" t="s">
        <v>72</v>
      </c>
      <c r="C281" s="31">
        <v>5.69</v>
      </c>
      <c r="D281" s="92"/>
    </row>
    <row r="282" spans="1:4" ht="15.75" outlineLevel="1">
      <c r="A282" s="31" t="s">
        <v>29</v>
      </c>
      <c r="B282" s="32" t="s">
        <v>62</v>
      </c>
      <c r="C282" s="33">
        <v>5.7</v>
      </c>
      <c r="D282" s="92"/>
    </row>
    <row r="283" spans="1:4" ht="15.75" outlineLevel="1">
      <c r="A283" s="31" t="s">
        <v>29</v>
      </c>
      <c r="B283" s="32" t="s">
        <v>74</v>
      </c>
      <c r="C283" s="31">
        <v>5.74</v>
      </c>
      <c r="D283" s="92"/>
    </row>
    <row r="284" spans="1:4" ht="15.75" outlineLevel="1">
      <c r="A284" s="31" t="s">
        <v>29</v>
      </c>
      <c r="B284" s="32" t="s">
        <v>71</v>
      </c>
      <c r="C284" s="31">
        <v>5.49</v>
      </c>
      <c r="D284" s="92"/>
    </row>
    <row r="285" spans="1:4" ht="15.75" outlineLevel="1">
      <c r="A285" s="31" t="s">
        <v>29</v>
      </c>
      <c r="B285" s="32" t="s">
        <v>58</v>
      </c>
      <c r="C285" s="31">
        <v>5.51</v>
      </c>
      <c r="D285" s="92"/>
    </row>
    <row r="286" spans="1:4" ht="15.75" outlineLevel="1">
      <c r="A286" s="31" t="s">
        <v>29</v>
      </c>
      <c r="B286" s="32" t="s">
        <v>1082</v>
      </c>
      <c r="C286" s="31">
        <v>5.52</v>
      </c>
      <c r="D286" s="92"/>
    </row>
    <row r="287" spans="1:4" ht="15.75" outlineLevel="1">
      <c r="A287" s="31" t="s">
        <v>29</v>
      </c>
      <c r="B287" s="32" t="s">
        <v>59</v>
      </c>
      <c r="C287" s="31">
        <v>5.53</v>
      </c>
      <c r="D287" s="92"/>
    </row>
    <row r="288" spans="1:4" ht="15.75" outlineLevel="1">
      <c r="A288" s="31" t="s">
        <v>29</v>
      </c>
      <c r="B288" s="32" t="s">
        <v>76</v>
      </c>
      <c r="C288" s="31">
        <v>5.58</v>
      </c>
      <c r="D288" s="92"/>
    </row>
    <row r="289" spans="1:4" ht="15.75" outlineLevel="1">
      <c r="A289" s="31" t="s">
        <v>29</v>
      </c>
      <c r="B289" s="32" t="s">
        <v>61</v>
      </c>
      <c r="C289" s="31">
        <v>5.54</v>
      </c>
      <c r="D289" s="92"/>
    </row>
    <row r="290" spans="1:4" ht="15.75" outlineLevel="1">
      <c r="A290" s="31" t="s">
        <v>29</v>
      </c>
      <c r="B290" s="32" t="s">
        <v>77</v>
      </c>
      <c r="C290" s="31">
        <v>5.55</v>
      </c>
      <c r="D290" s="92"/>
    </row>
    <row r="291" spans="1:4" ht="15.75" outlineLevel="1">
      <c r="A291" s="31" t="s">
        <v>29</v>
      </c>
      <c r="B291" s="32" t="s">
        <v>63</v>
      </c>
      <c r="C291" s="31">
        <v>5.63</v>
      </c>
      <c r="D291" s="92"/>
    </row>
    <row r="292" spans="1:4" ht="15.75" outlineLevel="1">
      <c r="A292" s="31" t="s">
        <v>29</v>
      </c>
      <c r="B292" s="32" t="s">
        <v>64</v>
      </c>
      <c r="C292" s="31">
        <v>5.47</v>
      </c>
      <c r="D292" s="92"/>
    </row>
    <row r="293" spans="1:4" ht="15.75" outlineLevel="1">
      <c r="A293" s="31" t="s">
        <v>29</v>
      </c>
      <c r="B293" s="32" t="s">
        <v>65</v>
      </c>
      <c r="C293" s="31">
        <v>5.48</v>
      </c>
      <c r="D293" s="92"/>
    </row>
    <row r="294" spans="1:4" ht="15.75">
      <c r="A294" s="36" t="s">
        <v>29</v>
      </c>
      <c r="B294" s="32"/>
      <c r="C294" s="31"/>
      <c r="D294" s="92"/>
    </row>
    <row r="295" spans="1:4" ht="15.75" outlineLevel="1">
      <c r="A295" s="31" t="s">
        <v>30</v>
      </c>
      <c r="B295" s="32" t="s">
        <v>49</v>
      </c>
      <c r="C295" s="31">
        <v>5.0999999999999996</v>
      </c>
      <c r="D295" s="92"/>
    </row>
    <row r="296" spans="1:4" ht="15.75" outlineLevel="1">
      <c r="A296" s="31" t="s">
        <v>30</v>
      </c>
      <c r="B296" s="32" t="s">
        <v>50</v>
      </c>
      <c r="C296" s="31">
        <v>5.2</v>
      </c>
      <c r="D296" s="92"/>
    </row>
    <row r="297" spans="1:4" ht="15.75" outlineLevel="1">
      <c r="A297" s="31" t="s">
        <v>30</v>
      </c>
      <c r="B297" s="32" t="s">
        <v>66</v>
      </c>
      <c r="C297" s="31">
        <v>5.3</v>
      </c>
      <c r="D297" s="92"/>
    </row>
    <row r="298" spans="1:4" ht="15.75" outlineLevel="1">
      <c r="A298" s="31" t="s">
        <v>30</v>
      </c>
      <c r="B298" s="32" t="s">
        <v>91</v>
      </c>
      <c r="C298" s="31">
        <v>5.14</v>
      </c>
      <c r="D298" s="92"/>
    </row>
    <row r="299" spans="1:4" ht="15.75" outlineLevel="1">
      <c r="A299" s="31" t="s">
        <v>30</v>
      </c>
      <c r="B299" s="32" t="s">
        <v>68</v>
      </c>
      <c r="C299" s="31">
        <v>5.19</v>
      </c>
      <c r="D299" s="92"/>
    </row>
    <row r="300" spans="1:4" ht="15.75" outlineLevel="1">
      <c r="A300" s="31" t="s">
        <v>30</v>
      </c>
      <c r="B300" s="32" t="s">
        <v>82</v>
      </c>
      <c r="C300" s="31">
        <v>5.24</v>
      </c>
      <c r="D300" s="92"/>
    </row>
    <row r="301" spans="1:4" ht="15.75" outlineLevel="1">
      <c r="A301" s="31" t="s">
        <v>30</v>
      </c>
      <c r="B301" s="32" t="s">
        <v>54</v>
      </c>
      <c r="C301" s="31">
        <v>5.26</v>
      </c>
      <c r="D301" s="92"/>
    </row>
    <row r="302" spans="1:4" ht="15.75" outlineLevel="1">
      <c r="A302" s="31" t="s">
        <v>30</v>
      </c>
      <c r="B302" s="32" t="s">
        <v>55</v>
      </c>
      <c r="C302" s="31">
        <v>5.27</v>
      </c>
      <c r="D302" s="92"/>
    </row>
    <row r="303" spans="1:4" ht="15.75" outlineLevel="1">
      <c r="A303" s="31" t="s">
        <v>30</v>
      </c>
      <c r="B303" s="32" t="s">
        <v>69</v>
      </c>
      <c r="C303" s="31">
        <v>5.28</v>
      </c>
      <c r="D303" s="92"/>
    </row>
    <row r="304" spans="1:4" ht="15.75" outlineLevel="1">
      <c r="A304" s="31" t="s">
        <v>30</v>
      </c>
      <c r="B304" s="32" t="s">
        <v>97</v>
      </c>
      <c r="C304" s="31">
        <v>5.37</v>
      </c>
      <c r="D304" s="92"/>
    </row>
    <row r="305" spans="1:4" ht="15.75" outlineLevel="1">
      <c r="A305" s="31" t="s">
        <v>30</v>
      </c>
      <c r="B305" s="32" t="s">
        <v>71</v>
      </c>
      <c r="C305" s="31">
        <v>5.49</v>
      </c>
      <c r="D305" s="92"/>
    </row>
    <row r="306" spans="1:4" ht="15.75" outlineLevel="1">
      <c r="A306" s="31" t="s">
        <v>30</v>
      </c>
      <c r="B306" s="32" t="s">
        <v>58</v>
      </c>
      <c r="C306" s="31">
        <v>5.51</v>
      </c>
      <c r="D306" s="92"/>
    </row>
    <row r="307" spans="1:4" ht="15.75" outlineLevel="1">
      <c r="A307" s="31" t="s">
        <v>30</v>
      </c>
      <c r="B307" s="32" t="s">
        <v>59</v>
      </c>
      <c r="C307" s="31">
        <v>5.53</v>
      </c>
      <c r="D307" s="92"/>
    </row>
    <row r="308" spans="1:4" ht="15.75" outlineLevel="1">
      <c r="A308" s="31" t="s">
        <v>30</v>
      </c>
      <c r="B308" s="32" t="s">
        <v>72</v>
      </c>
      <c r="C308" s="31">
        <v>5.69</v>
      </c>
      <c r="D308" s="92"/>
    </row>
    <row r="309" spans="1:4" ht="15.75" outlineLevel="1">
      <c r="A309" s="31" t="s">
        <v>30</v>
      </c>
      <c r="B309" s="32" t="s">
        <v>73</v>
      </c>
      <c r="C309" s="31">
        <v>5.75</v>
      </c>
      <c r="D309" s="92"/>
    </row>
    <row r="310" spans="1:4" ht="15.75" outlineLevel="1">
      <c r="A310" s="31" t="s">
        <v>30</v>
      </c>
      <c r="B310" s="32" t="s">
        <v>62</v>
      </c>
      <c r="C310" s="33">
        <v>5.7</v>
      </c>
      <c r="D310" s="92"/>
    </row>
    <row r="311" spans="1:4" ht="15.75" outlineLevel="1">
      <c r="A311" s="31" t="s">
        <v>30</v>
      </c>
      <c r="B311" s="32" t="s">
        <v>74</v>
      </c>
      <c r="C311" s="31">
        <v>5.74</v>
      </c>
      <c r="D311" s="92"/>
    </row>
    <row r="312" spans="1:4" ht="15.75" outlineLevel="1">
      <c r="A312" s="31" t="s">
        <v>30</v>
      </c>
      <c r="B312" s="32" t="s">
        <v>76</v>
      </c>
      <c r="C312" s="31">
        <v>5.58</v>
      </c>
      <c r="D312" s="92"/>
    </row>
    <row r="313" spans="1:4" ht="15.75" outlineLevel="1">
      <c r="A313" s="31" t="s">
        <v>30</v>
      </c>
      <c r="B313" s="32" t="s">
        <v>61</v>
      </c>
      <c r="C313" s="31">
        <v>5.54</v>
      </c>
      <c r="D313" s="92"/>
    </row>
    <row r="314" spans="1:4" ht="15.75" outlineLevel="1">
      <c r="A314" s="31" t="s">
        <v>30</v>
      </c>
      <c r="B314" s="32" t="s">
        <v>77</v>
      </c>
      <c r="C314" s="31">
        <v>5.55</v>
      </c>
      <c r="D314" s="92"/>
    </row>
    <row r="315" spans="1:4" ht="15.75" outlineLevel="1">
      <c r="A315" s="31" t="s">
        <v>30</v>
      </c>
      <c r="B315" s="32" t="s">
        <v>63</v>
      </c>
      <c r="C315" s="31">
        <v>5.63</v>
      </c>
      <c r="D315" s="92"/>
    </row>
    <row r="316" spans="1:4" ht="15.75" outlineLevel="1">
      <c r="A316" s="31" t="s">
        <v>30</v>
      </c>
      <c r="B316" s="32" t="s">
        <v>78</v>
      </c>
      <c r="C316" s="31">
        <v>5.65</v>
      </c>
      <c r="D316" s="92"/>
    </row>
    <row r="317" spans="1:4" ht="15.75" outlineLevel="1">
      <c r="A317" s="31" t="s">
        <v>30</v>
      </c>
      <c r="B317" s="32" t="s">
        <v>17</v>
      </c>
      <c r="C317" s="31">
        <v>5.68</v>
      </c>
      <c r="D317" s="92"/>
    </row>
    <row r="318" spans="1:4" ht="15.75" outlineLevel="1">
      <c r="A318" s="31" t="s">
        <v>30</v>
      </c>
      <c r="B318" s="32" t="s">
        <v>64</v>
      </c>
      <c r="C318" s="31">
        <v>5.47</v>
      </c>
      <c r="D318" s="92"/>
    </row>
    <row r="319" spans="1:4" ht="15.75" outlineLevel="1">
      <c r="A319" s="31" t="s">
        <v>30</v>
      </c>
      <c r="B319" s="32" t="s">
        <v>65</v>
      </c>
      <c r="C319" s="31">
        <v>5.48</v>
      </c>
      <c r="D319" s="92"/>
    </row>
    <row r="320" spans="1:4" ht="15.75">
      <c r="A320" s="36" t="s">
        <v>30</v>
      </c>
      <c r="B320" s="32"/>
      <c r="C320" s="31"/>
      <c r="D320" s="92"/>
    </row>
    <row r="321" spans="1:4" ht="15.75" outlineLevel="1">
      <c r="A321" s="31" t="s">
        <v>31</v>
      </c>
      <c r="B321" s="32" t="s">
        <v>49</v>
      </c>
      <c r="C321" s="31">
        <v>5.0999999999999996</v>
      </c>
      <c r="D321" s="92"/>
    </row>
    <row r="322" spans="1:4" ht="15.75" outlineLevel="1">
      <c r="A322" s="31" t="s">
        <v>31</v>
      </c>
      <c r="B322" s="32" t="s">
        <v>50</v>
      </c>
      <c r="C322" s="31">
        <v>5.2</v>
      </c>
      <c r="D322" s="92"/>
    </row>
    <row r="323" spans="1:4" ht="15.75" outlineLevel="1">
      <c r="A323" s="31" t="s">
        <v>31</v>
      </c>
      <c r="B323" s="32" t="s">
        <v>54</v>
      </c>
      <c r="C323" s="31">
        <v>5.26</v>
      </c>
      <c r="D323" s="92"/>
    </row>
    <row r="324" spans="1:4" ht="15.75" outlineLevel="1">
      <c r="A324" s="31" t="s">
        <v>31</v>
      </c>
      <c r="B324" s="32" t="s">
        <v>91</v>
      </c>
      <c r="C324" s="31">
        <v>5.14</v>
      </c>
      <c r="D324" s="92"/>
    </row>
    <row r="325" spans="1:4" ht="15.75" outlineLevel="1">
      <c r="A325" s="31" t="s">
        <v>31</v>
      </c>
      <c r="B325" s="32" t="s">
        <v>68</v>
      </c>
      <c r="C325" s="31">
        <v>5.19</v>
      </c>
      <c r="D325" s="92"/>
    </row>
    <row r="326" spans="1:4" ht="15.75" outlineLevel="1">
      <c r="A326" s="31" t="s">
        <v>31</v>
      </c>
      <c r="B326" s="32" t="s">
        <v>97</v>
      </c>
      <c r="C326" s="31">
        <v>5.37</v>
      </c>
      <c r="D326" s="92"/>
    </row>
    <row r="327" spans="1:4" ht="15.75" outlineLevel="1">
      <c r="A327" s="31" t="s">
        <v>31</v>
      </c>
      <c r="B327" s="32" t="s">
        <v>72</v>
      </c>
      <c r="C327" s="31">
        <v>5.69</v>
      </c>
      <c r="D327" s="92"/>
    </row>
    <row r="328" spans="1:4" ht="15.75" outlineLevel="1">
      <c r="A328" s="31" t="s">
        <v>31</v>
      </c>
      <c r="B328" s="32" t="s">
        <v>98</v>
      </c>
      <c r="C328" s="33">
        <v>5.8</v>
      </c>
      <c r="D328" s="92"/>
    </row>
    <row r="329" spans="1:4" ht="15.75" outlineLevel="1">
      <c r="A329" s="31" t="s">
        <v>31</v>
      </c>
      <c r="B329" s="32" t="s">
        <v>73</v>
      </c>
      <c r="C329" s="31">
        <v>5.75</v>
      </c>
      <c r="D329" s="92"/>
    </row>
    <row r="330" spans="1:4" ht="15.75" outlineLevel="1">
      <c r="A330" s="31" t="s">
        <v>31</v>
      </c>
      <c r="B330" s="32" t="s">
        <v>62</v>
      </c>
      <c r="C330" s="33">
        <v>5.7</v>
      </c>
      <c r="D330" s="92"/>
    </row>
    <row r="331" spans="1:4" ht="15.75" outlineLevel="1">
      <c r="A331" s="31" t="s">
        <v>31</v>
      </c>
      <c r="B331" s="32" t="s">
        <v>74</v>
      </c>
      <c r="C331" s="31">
        <v>5.74</v>
      </c>
      <c r="D331" s="92"/>
    </row>
    <row r="332" spans="1:4" ht="15.75" outlineLevel="1">
      <c r="A332" s="31" t="s">
        <v>31</v>
      </c>
      <c r="B332" s="32" t="s">
        <v>76</v>
      </c>
      <c r="C332" s="31">
        <v>5.58</v>
      </c>
      <c r="D332" s="92"/>
    </row>
    <row r="333" spans="1:4" ht="15.75" outlineLevel="1">
      <c r="A333" s="31" t="s">
        <v>31</v>
      </c>
      <c r="B333" s="32" t="s">
        <v>77</v>
      </c>
      <c r="C333" s="31">
        <v>5.55</v>
      </c>
      <c r="D333" s="92"/>
    </row>
    <row r="334" spans="1:4" ht="15.75" outlineLevel="1">
      <c r="A334" s="31" t="s">
        <v>31</v>
      </c>
      <c r="B334" s="32" t="s">
        <v>63</v>
      </c>
      <c r="C334" s="31">
        <v>5.63</v>
      </c>
      <c r="D334" s="92"/>
    </row>
    <row r="335" spans="1:4" ht="15.75" outlineLevel="1">
      <c r="A335" s="31" t="s">
        <v>31</v>
      </c>
      <c r="B335" s="32" t="s">
        <v>78</v>
      </c>
      <c r="C335" s="31">
        <v>5.65</v>
      </c>
      <c r="D335" s="92"/>
    </row>
    <row r="336" spans="1:4" ht="15.75" outlineLevel="1">
      <c r="A336" s="31" t="s">
        <v>31</v>
      </c>
      <c r="B336" s="32" t="s">
        <v>17</v>
      </c>
      <c r="C336" s="31">
        <v>5.68</v>
      </c>
      <c r="D336" s="92"/>
    </row>
    <row r="337" spans="1:4" ht="15.75" outlineLevel="1">
      <c r="A337" s="31" t="s">
        <v>31</v>
      </c>
      <c r="B337" s="32" t="s">
        <v>64</v>
      </c>
      <c r="C337" s="31">
        <v>5.47</v>
      </c>
      <c r="D337" s="92"/>
    </row>
    <row r="338" spans="1:4" ht="15.75" outlineLevel="1">
      <c r="A338" s="31" t="s">
        <v>31</v>
      </c>
      <c r="B338" s="32" t="s">
        <v>65</v>
      </c>
      <c r="C338" s="31">
        <v>5.48</v>
      </c>
      <c r="D338" s="92"/>
    </row>
    <row r="339" spans="1:4" ht="15.75">
      <c r="A339" s="36" t="s">
        <v>31</v>
      </c>
      <c r="B339" s="32"/>
      <c r="C339" s="31"/>
      <c r="D339" s="92"/>
    </row>
    <row r="340" spans="1:4" ht="15.75" outlineLevel="1">
      <c r="A340" s="31" t="s">
        <v>32</v>
      </c>
      <c r="B340" s="32" t="s">
        <v>99</v>
      </c>
      <c r="C340" s="31">
        <v>5.0999999999999996</v>
      </c>
      <c r="D340" s="92"/>
    </row>
    <row r="341" spans="1:4" ht="15.75" outlineLevel="1">
      <c r="A341" s="31" t="s">
        <v>32</v>
      </c>
      <c r="B341" s="32" t="s">
        <v>50</v>
      </c>
      <c r="C341" s="31">
        <v>5.2</v>
      </c>
      <c r="D341" s="92"/>
    </row>
    <row r="342" spans="1:4" ht="15.75" outlineLevel="1">
      <c r="A342" s="31" t="s">
        <v>32</v>
      </c>
      <c r="B342" s="32" t="s">
        <v>54</v>
      </c>
      <c r="C342" s="31">
        <v>5.26</v>
      </c>
      <c r="D342" s="92"/>
    </row>
    <row r="343" spans="1:4" ht="15.75" outlineLevel="1">
      <c r="A343" s="31" t="s">
        <v>32</v>
      </c>
      <c r="B343" s="32" t="s">
        <v>100</v>
      </c>
      <c r="C343" s="31">
        <v>5.38</v>
      </c>
      <c r="D343" s="92"/>
    </row>
    <row r="344" spans="1:4" ht="15.75" outlineLevel="1">
      <c r="A344" s="31" t="s">
        <v>32</v>
      </c>
      <c r="B344" s="32" t="s">
        <v>101</v>
      </c>
      <c r="C344" s="31">
        <v>5.39</v>
      </c>
      <c r="D344" s="92"/>
    </row>
    <row r="345" spans="1:4" ht="15.75" outlineLevel="1">
      <c r="A345" s="31" t="s">
        <v>32</v>
      </c>
      <c r="B345" s="32" t="s">
        <v>102</v>
      </c>
      <c r="C345" s="33">
        <v>5.6</v>
      </c>
      <c r="D345" s="92"/>
    </row>
    <row r="346" spans="1:4" ht="15.75" outlineLevel="1">
      <c r="A346" s="31" t="s">
        <v>32</v>
      </c>
      <c r="B346" s="32" t="s">
        <v>65</v>
      </c>
      <c r="C346" s="31">
        <v>5.48</v>
      </c>
      <c r="D346" s="92"/>
    </row>
    <row r="347" spans="1:4" ht="15.75">
      <c r="A347" s="36" t="s">
        <v>32</v>
      </c>
      <c r="B347" s="32"/>
      <c r="C347" s="31"/>
      <c r="D347" s="92"/>
    </row>
    <row r="348" spans="1:4" ht="15.75" outlineLevel="1">
      <c r="A348" s="31" t="s">
        <v>33</v>
      </c>
      <c r="B348" s="32" t="s">
        <v>49</v>
      </c>
      <c r="C348" s="31">
        <v>5.0999999999999996</v>
      </c>
      <c r="D348" s="92"/>
    </row>
    <row r="349" spans="1:4" ht="15.75" outlineLevel="1">
      <c r="A349" s="31" t="s">
        <v>33</v>
      </c>
      <c r="B349" s="32" t="s">
        <v>50</v>
      </c>
      <c r="C349" s="31">
        <v>5.2</v>
      </c>
      <c r="D349" s="92"/>
    </row>
    <row r="350" spans="1:4" ht="15.75" outlineLevel="1">
      <c r="A350" s="31" t="s">
        <v>33</v>
      </c>
      <c r="B350" s="32" t="s">
        <v>66</v>
      </c>
      <c r="C350" s="31">
        <v>5.3</v>
      </c>
      <c r="D350" s="92"/>
    </row>
    <row r="351" spans="1:4" ht="15.75" outlineLevel="1">
      <c r="A351" s="31" t="s">
        <v>33</v>
      </c>
      <c r="B351" s="32" t="s">
        <v>80</v>
      </c>
      <c r="C351" s="31">
        <v>5.6</v>
      </c>
      <c r="D351" s="92"/>
    </row>
    <row r="352" spans="1:4" ht="15.75" outlineLevel="1">
      <c r="A352" s="31" t="s">
        <v>33</v>
      </c>
      <c r="B352" s="32" t="s">
        <v>1081</v>
      </c>
      <c r="C352" s="33">
        <v>5.0999999999999996</v>
      </c>
      <c r="D352" s="92"/>
    </row>
    <row r="353" spans="1:4" ht="15.75" outlineLevel="1">
      <c r="A353" s="31" t="s">
        <v>33</v>
      </c>
      <c r="B353" s="32" t="s">
        <v>91</v>
      </c>
      <c r="C353" s="31">
        <v>5.14</v>
      </c>
      <c r="D353" s="92"/>
    </row>
    <row r="354" spans="1:4" ht="15.75" outlineLevel="1">
      <c r="A354" s="31" t="s">
        <v>33</v>
      </c>
      <c r="B354" s="32" t="s">
        <v>68</v>
      </c>
      <c r="C354" s="31">
        <v>5.19</v>
      </c>
      <c r="D354" s="92"/>
    </row>
    <row r="355" spans="1:4" ht="15.75" outlineLevel="1">
      <c r="A355" s="31" t="s">
        <v>33</v>
      </c>
      <c r="B355" s="32" t="s">
        <v>82</v>
      </c>
      <c r="C355" s="31">
        <v>5.24</v>
      </c>
      <c r="D355" s="92"/>
    </row>
    <row r="356" spans="1:4" ht="15.75" outlineLevel="1">
      <c r="A356" s="31" t="s">
        <v>33</v>
      </c>
      <c r="B356" s="32" t="s">
        <v>54</v>
      </c>
      <c r="C356" s="31">
        <v>5.26</v>
      </c>
      <c r="D356" s="92"/>
    </row>
    <row r="357" spans="1:4" ht="15.75" outlineLevel="1">
      <c r="A357" s="31" t="s">
        <v>33</v>
      </c>
      <c r="B357" s="32" t="s">
        <v>55</v>
      </c>
      <c r="C357" s="31">
        <v>5.27</v>
      </c>
      <c r="D357" s="92"/>
    </row>
    <row r="358" spans="1:4" ht="15.75" outlineLevel="1">
      <c r="A358" s="31" t="s">
        <v>33</v>
      </c>
      <c r="B358" s="32" t="s">
        <v>69</v>
      </c>
      <c r="C358" s="31">
        <v>5.28</v>
      </c>
      <c r="D358" s="92"/>
    </row>
    <row r="359" spans="1:4" ht="15.75" outlineLevel="1">
      <c r="A359" s="31" t="s">
        <v>33</v>
      </c>
      <c r="B359" s="32" t="s">
        <v>83</v>
      </c>
      <c r="C359" s="31">
        <v>5.31</v>
      </c>
      <c r="D359" s="92"/>
    </row>
    <row r="360" spans="1:4" ht="15.75" outlineLevel="1">
      <c r="A360" s="31" t="s">
        <v>33</v>
      </c>
      <c r="B360" s="32" t="s">
        <v>56</v>
      </c>
      <c r="C360" s="31">
        <v>5.36</v>
      </c>
      <c r="D360" s="92"/>
    </row>
    <row r="361" spans="1:4" ht="15.75" outlineLevel="1">
      <c r="A361" s="31" t="s">
        <v>33</v>
      </c>
      <c r="B361" s="32" t="s">
        <v>97</v>
      </c>
      <c r="C361" s="31">
        <v>5.37</v>
      </c>
      <c r="D361" s="92"/>
    </row>
    <row r="362" spans="1:4" ht="15.75" outlineLevel="1">
      <c r="A362" s="31" t="s">
        <v>33</v>
      </c>
      <c r="B362" s="32" t="s">
        <v>71</v>
      </c>
      <c r="C362" s="31">
        <v>5.49</v>
      </c>
      <c r="D362" s="92"/>
    </row>
    <row r="363" spans="1:4" ht="15.75" outlineLevel="1">
      <c r="A363" s="31" t="s">
        <v>33</v>
      </c>
      <c r="B363" s="32" t="s">
        <v>58</v>
      </c>
      <c r="C363" s="31">
        <v>5.51</v>
      </c>
      <c r="D363" s="92"/>
    </row>
    <row r="364" spans="1:4" ht="15.75" outlineLevel="1">
      <c r="A364" s="31" t="s">
        <v>33</v>
      </c>
      <c r="B364" s="32" t="s">
        <v>1082</v>
      </c>
      <c r="C364" s="31">
        <v>5.52</v>
      </c>
      <c r="D364" s="92"/>
    </row>
    <row r="365" spans="1:4" ht="15.75" outlineLevel="1">
      <c r="A365" s="31" t="s">
        <v>33</v>
      </c>
      <c r="B365" s="32" t="s">
        <v>59</v>
      </c>
      <c r="C365" s="31">
        <v>5.53</v>
      </c>
      <c r="D365" s="92"/>
    </row>
    <row r="366" spans="1:4" ht="15.75" outlineLevel="1">
      <c r="A366" s="31" t="s">
        <v>33</v>
      </c>
      <c r="B366" s="32" t="s">
        <v>72</v>
      </c>
      <c r="C366" s="31">
        <v>5.69</v>
      </c>
      <c r="D366" s="92"/>
    </row>
    <row r="367" spans="1:4" ht="15.75" outlineLevel="1">
      <c r="A367" s="31" t="s">
        <v>33</v>
      </c>
      <c r="B367" s="32" t="s">
        <v>98</v>
      </c>
      <c r="C367" s="33">
        <v>5.8</v>
      </c>
      <c r="D367" s="92"/>
    </row>
    <row r="368" spans="1:4" ht="15.75" outlineLevel="1">
      <c r="A368" s="31" t="s">
        <v>33</v>
      </c>
      <c r="B368" s="32" t="s">
        <v>85</v>
      </c>
      <c r="C368" s="33">
        <v>5.72</v>
      </c>
      <c r="D368" s="92"/>
    </row>
    <row r="369" spans="1:4" ht="15.75" outlineLevel="1">
      <c r="A369" s="31" t="s">
        <v>33</v>
      </c>
      <c r="B369" s="32" t="s">
        <v>73</v>
      </c>
      <c r="C369" s="31">
        <v>5.75</v>
      </c>
      <c r="D369" s="92"/>
    </row>
    <row r="370" spans="1:4" ht="15.75" outlineLevel="1">
      <c r="A370" s="31" t="s">
        <v>33</v>
      </c>
      <c r="B370" s="32" t="s">
        <v>62</v>
      </c>
      <c r="C370" s="33">
        <v>5.7</v>
      </c>
      <c r="D370" s="92"/>
    </row>
    <row r="371" spans="1:4" ht="15.75" outlineLevel="1">
      <c r="A371" s="31" t="s">
        <v>33</v>
      </c>
      <c r="B371" s="32" t="s">
        <v>74</v>
      </c>
      <c r="C371" s="31">
        <v>5.74</v>
      </c>
      <c r="D371" s="92"/>
    </row>
    <row r="372" spans="1:4" ht="15.75" outlineLevel="1">
      <c r="A372" s="31" t="s">
        <v>33</v>
      </c>
      <c r="B372" s="32" t="s">
        <v>86</v>
      </c>
      <c r="C372" s="31">
        <v>5.76</v>
      </c>
      <c r="D372" s="92"/>
    </row>
    <row r="373" spans="1:4" ht="15.75" outlineLevel="1">
      <c r="A373" s="31" t="s">
        <v>33</v>
      </c>
      <c r="B373" s="32" t="s">
        <v>87</v>
      </c>
      <c r="C373" s="31">
        <v>5.89</v>
      </c>
      <c r="D373" s="91" t="s">
        <v>1080</v>
      </c>
    </row>
    <row r="374" spans="1:4" ht="15.75" outlineLevel="1">
      <c r="A374" s="31" t="s">
        <v>33</v>
      </c>
      <c r="B374" s="32" t="s">
        <v>103</v>
      </c>
      <c r="C374" s="31">
        <v>5.109</v>
      </c>
      <c r="D374" s="91"/>
    </row>
    <row r="375" spans="1:4" ht="15.75" outlineLevel="1">
      <c r="A375" s="31" t="s">
        <v>33</v>
      </c>
      <c r="B375" s="32" t="s">
        <v>104</v>
      </c>
      <c r="C375" s="31">
        <v>5.1109999999999998</v>
      </c>
      <c r="D375" s="92"/>
    </row>
    <row r="376" spans="1:4" ht="15.75" outlineLevel="1">
      <c r="A376" s="31" t="s">
        <v>33</v>
      </c>
      <c r="B376" s="32" t="s">
        <v>106</v>
      </c>
      <c r="C376" s="31">
        <v>5.1120000000000001</v>
      </c>
      <c r="D376" s="92"/>
    </row>
    <row r="377" spans="1:4" ht="15.75" outlineLevel="1">
      <c r="A377" s="31" t="s">
        <v>33</v>
      </c>
      <c r="B377" s="32" t="s">
        <v>1085</v>
      </c>
      <c r="C377" s="31">
        <v>5.1130000000000004</v>
      </c>
      <c r="D377" s="92"/>
    </row>
    <row r="378" spans="1:4" ht="15.75" outlineLevel="1">
      <c r="A378" s="31" t="s">
        <v>33</v>
      </c>
      <c r="B378" s="32" t="s">
        <v>76</v>
      </c>
      <c r="C378" s="31">
        <v>5.58</v>
      </c>
      <c r="D378" s="92"/>
    </row>
    <row r="379" spans="1:4" ht="15.75" outlineLevel="1">
      <c r="A379" s="31" t="s">
        <v>33</v>
      </c>
      <c r="B379" s="32" t="s">
        <v>61</v>
      </c>
      <c r="C379" s="31">
        <v>5.54</v>
      </c>
      <c r="D379" s="92"/>
    </row>
    <row r="380" spans="1:4" ht="15.75" outlineLevel="1">
      <c r="A380" s="31" t="s">
        <v>33</v>
      </c>
      <c r="B380" s="32" t="s">
        <v>77</v>
      </c>
      <c r="C380" s="31">
        <v>5.55</v>
      </c>
      <c r="D380" s="92"/>
    </row>
    <row r="381" spans="1:4" ht="15.75" outlineLevel="1">
      <c r="A381" s="31" t="s">
        <v>33</v>
      </c>
      <c r="B381" s="32" t="s">
        <v>63</v>
      </c>
      <c r="C381" s="31">
        <v>5.63</v>
      </c>
      <c r="D381" s="92"/>
    </row>
    <row r="382" spans="1:4" ht="15.75" outlineLevel="1">
      <c r="A382" s="31" t="s">
        <v>33</v>
      </c>
      <c r="B382" s="32" t="s">
        <v>78</v>
      </c>
      <c r="C382" s="31">
        <v>5.65</v>
      </c>
      <c r="D382" s="92"/>
    </row>
    <row r="383" spans="1:4" ht="15.75" outlineLevel="1">
      <c r="A383" s="31" t="s">
        <v>33</v>
      </c>
      <c r="B383" s="32" t="s">
        <v>88</v>
      </c>
      <c r="C383" s="31">
        <v>5.66</v>
      </c>
      <c r="D383" s="92"/>
    </row>
    <row r="384" spans="1:4" ht="15.75" outlineLevel="1">
      <c r="A384" s="31" t="s">
        <v>33</v>
      </c>
      <c r="B384" s="32" t="s">
        <v>17</v>
      </c>
      <c r="C384" s="31">
        <v>5.68</v>
      </c>
      <c r="D384" s="92"/>
    </row>
    <row r="385" spans="1:4" ht="15.75" outlineLevel="1">
      <c r="A385" s="31" t="s">
        <v>33</v>
      </c>
      <c r="B385" s="32" t="s">
        <v>64</v>
      </c>
      <c r="C385" s="31">
        <v>5.47</v>
      </c>
      <c r="D385" s="92"/>
    </row>
    <row r="386" spans="1:4" ht="15.75" outlineLevel="1">
      <c r="A386" s="31" t="s">
        <v>33</v>
      </c>
      <c r="B386" s="32" t="s">
        <v>65</v>
      </c>
      <c r="C386" s="31">
        <v>5.48</v>
      </c>
      <c r="D386" s="92"/>
    </row>
    <row r="387" spans="1:4" ht="15.75">
      <c r="A387" s="36" t="s">
        <v>33</v>
      </c>
      <c r="B387" s="32"/>
      <c r="C387" s="31"/>
      <c r="D387" s="92"/>
    </row>
    <row r="388" spans="1:4" ht="15.75" outlineLevel="1">
      <c r="A388" s="31" t="s">
        <v>34</v>
      </c>
      <c r="B388" s="32" t="s">
        <v>49</v>
      </c>
      <c r="C388" s="31">
        <v>5.0999999999999996</v>
      </c>
      <c r="D388" s="92"/>
    </row>
    <row r="389" spans="1:4" ht="15.75" outlineLevel="1">
      <c r="A389" s="31" t="s">
        <v>34</v>
      </c>
      <c r="B389" s="32" t="s">
        <v>50</v>
      </c>
      <c r="C389" s="31">
        <v>5.2</v>
      </c>
      <c r="D389" s="92"/>
    </row>
    <row r="390" spans="1:4" ht="15.75" outlineLevel="1">
      <c r="A390" s="31" t="s">
        <v>34</v>
      </c>
      <c r="B390" s="32" t="s">
        <v>66</v>
      </c>
      <c r="C390" s="31">
        <v>5.3</v>
      </c>
      <c r="D390" s="92"/>
    </row>
    <row r="391" spans="1:4" ht="15.75" outlineLevel="1">
      <c r="A391" s="31" t="s">
        <v>34</v>
      </c>
      <c r="B391" s="32" t="s">
        <v>80</v>
      </c>
      <c r="C391" s="31">
        <v>5.6</v>
      </c>
      <c r="D391" s="92"/>
    </row>
    <row r="392" spans="1:4" ht="15.75" outlineLevel="1">
      <c r="A392" s="31" t="s">
        <v>34</v>
      </c>
      <c r="B392" s="32" t="s">
        <v>1081</v>
      </c>
      <c r="C392" s="33">
        <v>5.0999999999999996</v>
      </c>
      <c r="D392" s="92"/>
    </row>
    <row r="393" spans="1:4" ht="15.75" outlineLevel="1">
      <c r="A393" s="31" t="s">
        <v>34</v>
      </c>
      <c r="B393" s="32" t="s">
        <v>91</v>
      </c>
      <c r="C393" s="31">
        <v>5.14</v>
      </c>
      <c r="D393" s="92"/>
    </row>
    <row r="394" spans="1:4" ht="15.75" outlineLevel="1">
      <c r="A394" s="31" t="s">
        <v>34</v>
      </c>
      <c r="B394" s="32" t="s">
        <v>68</v>
      </c>
      <c r="C394" s="31">
        <v>5.19</v>
      </c>
      <c r="D394" s="92"/>
    </row>
    <row r="395" spans="1:4" ht="15.75" outlineLevel="1">
      <c r="A395" s="31" t="s">
        <v>34</v>
      </c>
      <c r="B395" s="32" t="s">
        <v>82</v>
      </c>
      <c r="C395" s="31">
        <v>5.24</v>
      </c>
      <c r="D395" s="92"/>
    </row>
    <row r="396" spans="1:4" ht="15.75" outlineLevel="1">
      <c r="A396" s="31" t="s">
        <v>34</v>
      </c>
      <c r="B396" s="32" t="s">
        <v>54</v>
      </c>
      <c r="C396" s="31">
        <v>5.26</v>
      </c>
      <c r="D396" s="92"/>
    </row>
    <row r="397" spans="1:4" ht="15.75" outlineLevel="1">
      <c r="A397" s="31" t="s">
        <v>34</v>
      </c>
      <c r="B397" s="32" t="s">
        <v>55</v>
      </c>
      <c r="C397" s="31">
        <v>5.27</v>
      </c>
      <c r="D397" s="92"/>
    </row>
    <row r="398" spans="1:4" ht="15.75" outlineLevel="1">
      <c r="A398" s="31" t="s">
        <v>34</v>
      </c>
      <c r="B398" s="32" t="s">
        <v>69</v>
      </c>
      <c r="C398" s="31">
        <v>5.28</v>
      </c>
      <c r="D398" s="92"/>
    </row>
    <row r="399" spans="1:4" ht="15.75" outlineLevel="1">
      <c r="A399" s="31" t="s">
        <v>34</v>
      </c>
      <c r="B399" s="32" t="s">
        <v>89</v>
      </c>
      <c r="C399" s="31">
        <v>5.29</v>
      </c>
      <c r="D399" s="92"/>
    </row>
    <row r="400" spans="1:4" ht="15.75" outlineLevel="1">
      <c r="A400" s="31" t="s">
        <v>34</v>
      </c>
      <c r="B400" s="32" t="s">
        <v>83</v>
      </c>
      <c r="C400" s="31">
        <v>5.31</v>
      </c>
      <c r="D400" s="92"/>
    </row>
    <row r="401" spans="1:4" ht="15.75" outlineLevel="1">
      <c r="A401" s="31" t="s">
        <v>34</v>
      </c>
      <c r="B401" s="32" t="s">
        <v>56</v>
      </c>
      <c r="C401" s="31">
        <v>5.36</v>
      </c>
      <c r="D401" s="92"/>
    </row>
    <row r="402" spans="1:4" ht="15.75" outlineLevel="1">
      <c r="A402" s="31" t="s">
        <v>34</v>
      </c>
      <c r="B402" s="32" t="s">
        <v>97</v>
      </c>
      <c r="C402" s="31">
        <v>5.37</v>
      </c>
      <c r="D402" s="92"/>
    </row>
    <row r="403" spans="1:4" ht="15.75" outlineLevel="1">
      <c r="A403" s="31" t="s">
        <v>34</v>
      </c>
      <c r="B403" s="32" t="s">
        <v>71</v>
      </c>
      <c r="C403" s="31">
        <v>5.49</v>
      </c>
      <c r="D403" s="92"/>
    </row>
    <row r="404" spans="1:4" ht="15.75" outlineLevel="1">
      <c r="A404" s="31" t="s">
        <v>34</v>
      </c>
      <c r="B404" s="32" t="s">
        <v>58</v>
      </c>
      <c r="C404" s="31">
        <v>5.51</v>
      </c>
      <c r="D404" s="92"/>
    </row>
    <row r="405" spans="1:4" ht="15.75" outlineLevel="1">
      <c r="A405" s="31" t="s">
        <v>34</v>
      </c>
      <c r="B405" s="32" t="s">
        <v>1082</v>
      </c>
      <c r="C405" s="31">
        <v>5.52</v>
      </c>
      <c r="D405" s="92"/>
    </row>
    <row r="406" spans="1:4" ht="15.75" outlineLevel="1">
      <c r="A406" s="31" t="s">
        <v>34</v>
      </c>
      <c r="B406" s="32" t="s">
        <v>59</v>
      </c>
      <c r="C406" s="31">
        <v>5.53</v>
      </c>
      <c r="D406" s="92"/>
    </row>
    <row r="407" spans="1:4" ht="15.75" outlineLevel="1">
      <c r="A407" s="31" t="s">
        <v>34</v>
      </c>
      <c r="B407" s="32" t="s">
        <v>72</v>
      </c>
      <c r="C407" s="31">
        <v>5.69</v>
      </c>
      <c r="D407" s="92"/>
    </row>
    <row r="408" spans="1:4" ht="15.75" outlineLevel="1">
      <c r="A408" s="31" t="s">
        <v>34</v>
      </c>
      <c r="B408" s="32" t="s">
        <v>73</v>
      </c>
      <c r="C408" s="31">
        <v>5.75</v>
      </c>
      <c r="D408" s="92"/>
    </row>
    <row r="409" spans="1:4" ht="15.75" outlineLevel="1">
      <c r="A409" s="31" t="s">
        <v>34</v>
      </c>
      <c r="B409" s="32" t="s">
        <v>74</v>
      </c>
      <c r="C409" s="31">
        <v>5.74</v>
      </c>
      <c r="D409" s="92"/>
    </row>
    <row r="410" spans="1:4" ht="15.75" outlineLevel="1">
      <c r="A410" s="31" t="s">
        <v>34</v>
      </c>
      <c r="B410" s="32" t="s">
        <v>62</v>
      </c>
      <c r="C410" s="33">
        <v>5.7</v>
      </c>
      <c r="D410" s="92"/>
    </row>
    <row r="411" spans="1:4" ht="15.75" outlineLevel="1">
      <c r="A411" s="31" t="s">
        <v>34</v>
      </c>
      <c r="B411" s="32" t="s">
        <v>86</v>
      </c>
      <c r="C411" s="31">
        <v>5.76</v>
      </c>
      <c r="D411" s="92"/>
    </row>
    <row r="412" spans="1:4" ht="15.75" outlineLevel="1">
      <c r="A412" s="31" t="s">
        <v>34</v>
      </c>
      <c r="B412" s="32" t="s">
        <v>87</v>
      </c>
      <c r="C412" s="31">
        <v>5.89</v>
      </c>
      <c r="D412" s="91" t="s">
        <v>1080</v>
      </c>
    </row>
    <row r="413" spans="1:4" ht="15.75" outlineLevel="1">
      <c r="A413" s="31" t="s">
        <v>34</v>
      </c>
      <c r="B413" s="32" t="s">
        <v>103</v>
      </c>
      <c r="C413" s="31">
        <v>5.109</v>
      </c>
      <c r="D413" s="92"/>
    </row>
    <row r="414" spans="1:4" ht="15.75" outlineLevel="1">
      <c r="A414" s="31" t="s">
        <v>34</v>
      </c>
      <c r="B414" s="32" t="s">
        <v>104</v>
      </c>
      <c r="C414" s="31">
        <v>5.1109999999999998</v>
      </c>
      <c r="D414" s="92"/>
    </row>
    <row r="415" spans="1:4" ht="15.75" outlineLevel="1">
      <c r="A415" s="31" t="s">
        <v>34</v>
      </c>
      <c r="B415" s="32" t="s">
        <v>106</v>
      </c>
      <c r="C415" s="31">
        <v>5.1120000000000001</v>
      </c>
      <c r="D415" s="92"/>
    </row>
    <row r="416" spans="1:4" ht="15.75" outlineLevel="1">
      <c r="A416" s="31" t="s">
        <v>34</v>
      </c>
      <c r="B416" s="32" t="s">
        <v>1085</v>
      </c>
      <c r="C416" s="31">
        <v>5.1130000000000004</v>
      </c>
      <c r="D416" s="92"/>
    </row>
    <row r="417" spans="1:4" ht="15.75" outlineLevel="1">
      <c r="A417" s="31" t="s">
        <v>34</v>
      </c>
      <c r="B417" s="32" t="s">
        <v>76</v>
      </c>
      <c r="C417" s="31">
        <v>5.58</v>
      </c>
      <c r="D417" s="92"/>
    </row>
    <row r="418" spans="1:4" ht="15.75" outlineLevel="1">
      <c r="A418" s="31" t="s">
        <v>34</v>
      </c>
      <c r="B418" s="32" t="s">
        <v>61</v>
      </c>
      <c r="C418" s="31">
        <v>5.54</v>
      </c>
      <c r="D418" s="92"/>
    </row>
    <row r="419" spans="1:4" ht="15.75" outlineLevel="1">
      <c r="A419" s="31" t="s">
        <v>34</v>
      </c>
      <c r="B419" s="32" t="s">
        <v>77</v>
      </c>
      <c r="C419" s="31">
        <v>5.55</v>
      </c>
      <c r="D419" s="92"/>
    </row>
    <row r="420" spans="1:4" ht="15.75" outlineLevel="1">
      <c r="A420" s="31" t="s">
        <v>34</v>
      </c>
      <c r="B420" s="32" t="s">
        <v>63</v>
      </c>
      <c r="C420" s="31">
        <v>5.63</v>
      </c>
      <c r="D420" s="92"/>
    </row>
    <row r="421" spans="1:4" ht="15.75" outlineLevel="1">
      <c r="A421" s="31" t="s">
        <v>34</v>
      </c>
      <c r="B421" s="32" t="s">
        <v>78</v>
      </c>
      <c r="C421" s="31">
        <v>5.65</v>
      </c>
      <c r="D421" s="92"/>
    </row>
    <row r="422" spans="1:4" ht="15.75" outlineLevel="1">
      <c r="A422" s="31" t="s">
        <v>34</v>
      </c>
      <c r="B422" s="32" t="s">
        <v>88</v>
      </c>
      <c r="C422" s="31">
        <v>5.66</v>
      </c>
      <c r="D422" s="92"/>
    </row>
    <row r="423" spans="1:4" ht="15.75" outlineLevel="1">
      <c r="A423" s="31" t="s">
        <v>34</v>
      </c>
      <c r="B423" s="32" t="s">
        <v>17</v>
      </c>
      <c r="C423" s="31">
        <v>5.68</v>
      </c>
      <c r="D423" s="92"/>
    </row>
    <row r="424" spans="1:4" ht="15.75" outlineLevel="1">
      <c r="A424" s="31" t="s">
        <v>34</v>
      </c>
      <c r="B424" s="32" t="s">
        <v>64</v>
      </c>
      <c r="C424" s="31">
        <v>5.47</v>
      </c>
      <c r="D424" s="92"/>
    </row>
    <row r="425" spans="1:4" ht="15.75" outlineLevel="1">
      <c r="A425" s="31" t="s">
        <v>34</v>
      </c>
      <c r="B425" s="32" t="s">
        <v>65</v>
      </c>
      <c r="C425" s="31">
        <v>5.48</v>
      </c>
      <c r="D425" s="92"/>
    </row>
    <row r="426" spans="1:4" ht="15.75">
      <c r="A426" s="36" t="s">
        <v>34</v>
      </c>
      <c r="B426" s="32"/>
      <c r="C426" s="31"/>
      <c r="D426" s="92"/>
    </row>
    <row r="427" spans="1:4" ht="15.75" outlineLevel="1">
      <c r="A427" s="31" t="s">
        <v>1086</v>
      </c>
      <c r="B427" s="32" t="s">
        <v>49</v>
      </c>
      <c r="C427" s="31">
        <v>5.0999999999999996</v>
      </c>
      <c r="D427" s="92"/>
    </row>
    <row r="428" spans="1:4" ht="15.75" outlineLevel="1">
      <c r="A428" s="31" t="s">
        <v>1086</v>
      </c>
      <c r="B428" s="32" t="s">
        <v>50</v>
      </c>
      <c r="C428" s="31">
        <v>5.2</v>
      </c>
      <c r="D428" s="92"/>
    </row>
    <row r="429" spans="1:4" ht="15.75" outlineLevel="1">
      <c r="A429" s="31" t="s">
        <v>1086</v>
      </c>
      <c r="B429" s="32" t="s">
        <v>66</v>
      </c>
      <c r="C429" s="31">
        <v>5.3</v>
      </c>
      <c r="D429" s="92"/>
    </row>
    <row r="430" spans="1:4" ht="15.75" outlineLevel="1">
      <c r="A430" s="31" t="s">
        <v>1086</v>
      </c>
      <c r="B430" s="32" t="s">
        <v>80</v>
      </c>
      <c r="C430" s="31">
        <v>5.6</v>
      </c>
      <c r="D430" s="92"/>
    </row>
    <row r="431" spans="1:4" ht="15.75" outlineLevel="1">
      <c r="A431" s="31" t="s">
        <v>1086</v>
      </c>
      <c r="B431" s="32" t="s">
        <v>1081</v>
      </c>
      <c r="C431" s="33">
        <v>5.0999999999999996</v>
      </c>
      <c r="D431" s="92"/>
    </row>
    <row r="432" spans="1:4" ht="15.75" outlineLevel="1">
      <c r="A432" s="31" t="s">
        <v>1086</v>
      </c>
      <c r="B432" s="32" t="s">
        <v>91</v>
      </c>
      <c r="C432" s="31">
        <v>5.14</v>
      </c>
      <c r="D432" s="92"/>
    </row>
    <row r="433" spans="1:4" ht="15.75" outlineLevel="1">
      <c r="A433" s="31" t="s">
        <v>1086</v>
      </c>
      <c r="B433" s="32" t="s">
        <v>68</v>
      </c>
      <c r="C433" s="31">
        <v>5.19</v>
      </c>
      <c r="D433" s="92"/>
    </row>
    <row r="434" spans="1:4" ht="15.75" outlineLevel="1">
      <c r="A434" s="31" t="s">
        <v>1086</v>
      </c>
      <c r="B434" s="32" t="s">
        <v>82</v>
      </c>
      <c r="C434" s="31">
        <v>5.24</v>
      </c>
      <c r="D434" s="92"/>
    </row>
    <row r="435" spans="1:4" ht="15.75" outlineLevel="1">
      <c r="A435" s="31" t="s">
        <v>1086</v>
      </c>
      <c r="B435" s="32" t="s">
        <v>54</v>
      </c>
      <c r="C435" s="31">
        <v>5.26</v>
      </c>
      <c r="D435" s="92"/>
    </row>
    <row r="436" spans="1:4" ht="15.75" outlineLevel="1">
      <c r="A436" s="31" t="s">
        <v>1086</v>
      </c>
      <c r="B436" s="32" t="s">
        <v>55</v>
      </c>
      <c r="C436" s="31">
        <v>5.27</v>
      </c>
      <c r="D436" s="92"/>
    </row>
    <row r="437" spans="1:4" ht="15.75" outlineLevel="1">
      <c r="A437" s="31" t="s">
        <v>1086</v>
      </c>
      <c r="B437" s="32" t="s">
        <v>69</v>
      </c>
      <c r="C437" s="31">
        <v>5.28</v>
      </c>
      <c r="D437" s="92"/>
    </row>
    <row r="438" spans="1:4" ht="15.75" outlineLevel="1">
      <c r="A438" s="31" t="s">
        <v>1086</v>
      </c>
      <c r="B438" s="32" t="s">
        <v>89</v>
      </c>
      <c r="C438" s="31">
        <v>5.29</v>
      </c>
      <c r="D438" s="92"/>
    </row>
    <row r="439" spans="1:4" ht="15.75" outlineLevel="1">
      <c r="A439" s="31" t="s">
        <v>1086</v>
      </c>
      <c r="B439" s="32" t="s">
        <v>83</v>
      </c>
      <c r="C439" s="31">
        <v>5.31</v>
      </c>
      <c r="D439" s="92"/>
    </row>
    <row r="440" spans="1:4" ht="15.75" outlineLevel="1">
      <c r="A440" s="31" t="s">
        <v>1086</v>
      </c>
      <c r="B440" s="32" t="s">
        <v>56</v>
      </c>
      <c r="C440" s="31">
        <v>5.36</v>
      </c>
      <c r="D440" s="92"/>
    </row>
    <row r="441" spans="1:4" ht="15.75" outlineLevel="1">
      <c r="A441" s="31" t="s">
        <v>1086</v>
      </c>
      <c r="B441" s="32" t="s">
        <v>97</v>
      </c>
      <c r="C441" s="31">
        <v>5.37</v>
      </c>
      <c r="D441" s="92"/>
    </row>
    <row r="442" spans="1:4" ht="15.75" outlineLevel="1">
      <c r="A442" s="31" t="s">
        <v>1086</v>
      </c>
      <c r="B442" s="32" t="s">
        <v>59</v>
      </c>
      <c r="C442" s="31">
        <v>5.53</v>
      </c>
      <c r="D442" s="92"/>
    </row>
    <row r="443" spans="1:4" ht="15.75" outlineLevel="1">
      <c r="A443" s="31" t="s">
        <v>1086</v>
      </c>
      <c r="B443" s="32" t="s">
        <v>103</v>
      </c>
      <c r="C443" s="31">
        <v>5.109</v>
      </c>
      <c r="D443" s="92"/>
    </row>
    <row r="444" spans="1:4" ht="15.75" outlineLevel="1">
      <c r="A444" s="31" t="s">
        <v>1086</v>
      </c>
      <c r="B444" s="32" t="s">
        <v>104</v>
      </c>
      <c r="C444" s="31">
        <v>5.1109999999999998</v>
      </c>
      <c r="D444" s="92"/>
    </row>
    <row r="445" spans="1:4" ht="15.75" outlineLevel="1">
      <c r="A445" s="31" t="s">
        <v>1086</v>
      </c>
      <c r="B445" s="32" t="s">
        <v>106</v>
      </c>
      <c r="C445" s="31">
        <v>5.1120000000000001</v>
      </c>
      <c r="D445" s="92"/>
    </row>
    <row r="446" spans="1:4" ht="15.75" outlineLevel="1">
      <c r="A446" s="31" t="s">
        <v>1086</v>
      </c>
      <c r="B446" s="32" t="s">
        <v>1085</v>
      </c>
      <c r="C446" s="31">
        <v>5.1130000000000004</v>
      </c>
      <c r="D446" s="92"/>
    </row>
    <row r="447" spans="1:4" ht="15.75" outlineLevel="1">
      <c r="A447" s="31" t="s">
        <v>1086</v>
      </c>
      <c r="B447" s="32" t="s">
        <v>76</v>
      </c>
      <c r="C447" s="31">
        <v>5.58</v>
      </c>
      <c r="D447" s="92"/>
    </row>
    <row r="448" spans="1:4" ht="15.75" outlineLevel="1">
      <c r="A448" s="31" t="s">
        <v>1086</v>
      </c>
      <c r="B448" s="32" t="s">
        <v>61</v>
      </c>
      <c r="C448" s="31">
        <v>5.54</v>
      </c>
      <c r="D448" s="92"/>
    </row>
    <row r="449" spans="1:4" ht="15.75" outlineLevel="1">
      <c r="A449" s="31" t="s">
        <v>1086</v>
      </c>
      <c r="B449" s="32" t="s">
        <v>77</v>
      </c>
      <c r="C449" s="31">
        <v>5.55</v>
      </c>
      <c r="D449" s="92"/>
    </row>
    <row r="450" spans="1:4" ht="15.75" outlineLevel="1">
      <c r="A450" s="31" t="s">
        <v>1086</v>
      </c>
      <c r="B450" s="32" t="s">
        <v>63</v>
      </c>
      <c r="C450" s="31">
        <v>5.63</v>
      </c>
      <c r="D450" s="92"/>
    </row>
    <row r="451" spans="1:4" ht="15.75" outlineLevel="1">
      <c r="A451" s="31" t="s">
        <v>1086</v>
      </c>
      <c r="B451" s="32" t="s">
        <v>64</v>
      </c>
      <c r="C451" s="31">
        <v>5.47</v>
      </c>
      <c r="D451" s="92"/>
    </row>
    <row r="452" spans="1:4" ht="15.75" outlineLevel="1">
      <c r="A452" s="31" t="s">
        <v>1086</v>
      </c>
      <c r="B452" s="32" t="s">
        <v>65</v>
      </c>
      <c r="C452" s="31">
        <v>5.48</v>
      </c>
      <c r="D452" s="92"/>
    </row>
    <row r="453" spans="1:4" ht="15.75">
      <c r="A453" s="36" t="s">
        <v>1086</v>
      </c>
      <c r="B453" s="32"/>
      <c r="C453" s="31"/>
      <c r="D453" s="92"/>
    </row>
    <row r="454" spans="1:4" ht="15.75" outlineLevel="1">
      <c r="A454" s="31" t="s">
        <v>36</v>
      </c>
      <c r="B454" s="32" t="s">
        <v>49</v>
      </c>
      <c r="C454" s="31">
        <v>5.0999999999999996</v>
      </c>
      <c r="D454" s="92"/>
    </row>
    <row r="455" spans="1:4" ht="15.75" outlineLevel="1">
      <c r="A455" s="31" t="s">
        <v>36</v>
      </c>
      <c r="B455" s="32" t="s">
        <v>50</v>
      </c>
      <c r="C455" s="31">
        <v>5.2</v>
      </c>
      <c r="D455" s="92"/>
    </row>
    <row r="456" spans="1:4" ht="15.75" outlineLevel="1">
      <c r="A456" s="31" t="s">
        <v>36</v>
      </c>
      <c r="B456" s="32" t="s">
        <v>108</v>
      </c>
      <c r="C456" s="31">
        <v>5.5</v>
      </c>
      <c r="D456" s="92"/>
    </row>
    <row r="457" spans="1:4" ht="15.75" outlineLevel="1">
      <c r="A457" s="31" t="s">
        <v>36</v>
      </c>
      <c r="B457" s="32" t="s">
        <v>109</v>
      </c>
      <c r="C457" s="31">
        <v>5.8</v>
      </c>
      <c r="D457" s="91" t="s">
        <v>1080</v>
      </c>
    </row>
    <row r="458" spans="1:4" ht="15.75" outlineLevel="1">
      <c r="A458" s="31" t="s">
        <v>36</v>
      </c>
      <c r="B458" s="32" t="s">
        <v>110</v>
      </c>
      <c r="C458" s="31">
        <v>5.12</v>
      </c>
      <c r="D458" s="91" t="s">
        <v>1080</v>
      </c>
    </row>
    <row r="459" spans="1:4" ht="15.75" outlineLevel="1">
      <c r="A459" s="31" t="s">
        <v>36</v>
      </c>
      <c r="B459" s="32" t="s">
        <v>111</v>
      </c>
      <c r="C459" s="31">
        <v>5.15</v>
      </c>
      <c r="D459" s="92"/>
    </row>
    <row r="460" spans="1:4" ht="15.75" outlineLevel="1">
      <c r="A460" s="31" t="s">
        <v>36</v>
      </c>
      <c r="B460" s="32" t="s">
        <v>112</v>
      </c>
      <c r="C460" s="33">
        <v>5.2</v>
      </c>
      <c r="D460" s="91"/>
    </row>
    <row r="461" spans="1:4" ht="15.75" outlineLevel="1">
      <c r="A461" s="31" t="s">
        <v>36</v>
      </c>
      <c r="B461" s="32" t="s">
        <v>113</v>
      </c>
      <c r="C461" s="31">
        <v>5.25</v>
      </c>
      <c r="D461" s="92"/>
    </row>
    <row r="462" spans="1:4" ht="15.75" outlineLevel="1">
      <c r="A462" s="31" t="s">
        <v>36</v>
      </c>
      <c r="B462" s="32" t="s">
        <v>54</v>
      </c>
      <c r="C462" s="31">
        <v>5.26</v>
      </c>
      <c r="D462" s="92"/>
    </row>
    <row r="463" spans="1:4" ht="15.75" outlineLevel="1">
      <c r="A463" s="31" t="s">
        <v>36</v>
      </c>
      <c r="B463" s="32" t="s">
        <v>114</v>
      </c>
      <c r="C463" s="31">
        <v>5.1139999999999999</v>
      </c>
      <c r="D463" s="91" t="s">
        <v>1080</v>
      </c>
    </row>
    <row r="464" spans="1:4" ht="15.75" outlineLevel="1">
      <c r="A464" s="31" t="s">
        <v>36</v>
      </c>
      <c r="B464" s="32" t="s">
        <v>55</v>
      </c>
      <c r="C464" s="31">
        <v>5.27</v>
      </c>
      <c r="D464" s="92"/>
    </row>
    <row r="465" spans="1:4" ht="15.75" outlineLevel="1">
      <c r="A465" s="31" t="s">
        <v>36</v>
      </c>
      <c r="B465" s="32" t="s">
        <v>115</v>
      </c>
      <c r="C465" s="31">
        <v>5.1150000000000002</v>
      </c>
      <c r="D465" s="91" t="s">
        <v>1080</v>
      </c>
    </row>
    <row r="466" spans="1:4" ht="15.75" outlineLevel="1">
      <c r="A466" s="31" t="s">
        <v>36</v>
      </c>
      <c r="B466" s="32" t="s">
        <v>116</v>
      </c>
      <c r="C466" s="31">
        <v>5.1159999999999997</v>
      </c>
      <c r="D466" s="91" t="s">
        <v>1080</v>
      </c>
    </row>
    <row r="467" spans="1:4" ht="15.75" outlineLevel="1">
      <c r="A467" s="31" t="s">
        <v>36</v>
      </c>
      <c r="B467" s="32" t="s">
        <v>69</v>
      </c>
      <c r="C467" s="31">
        <v>5.28</v>
      </c>
      <c r="D467" s="92"/>
    </row>
    <row r="468" spans="1:4" ht="15.75" outlineLevel="1">
      <c r="A468" s="31" t="s">
        <v>36</v>
      </c>
      <c r="B468" s="32" t="s">
        <v>56</v>
      </c>
      <c r="C468" s="31">
        <v>5.36</v>
      </c>
      <c r="D468" s="92"/>
    </row>
    <row r="469" spans="1:4" ht="15.75" outlineLevel="1">
      <c r="A469" s="31" t="s">
        <v>36</v>
      </c>
      <c r="B469" s="32" t="s">
        <v>97</v>
      </c>
      <c r="C469" s="31">
        <v>5.37</v>
      </c>
      <c r="D469" s="92"/>
    </row>
    <row r="470" spans="1:4" ht="15.75" outlineLevel="1">
      <c r="A470" s="31" t="s">
        <v>36</v>
      </c>
      <c r="B470" s="32" t="s">
        <v>59</v>
      </c>
      <c r="C470" s="31">
        <v>5.53</v>
      </c>
      <c r="D470" s="92"/>
    </row>
    <row r="471" spans="1:4" ht="15.75" outlineLevel="1">
      <c r="A471" s="31" t="s">
        <v>36</v>
      </c>
      <c r="B471" s="32" t="s">
        <v>103</v>
      </c>
      <c r="C471" s="31">
        <v>5.109</v>
      </c>
      <c r="D471" s="92"/>
    </row>
    <row r="472" spans="1:4" ht="15.75" outlineLevel="1">
      <c r="A472" s="31" t="s">
        <v>36</v>
      </c>
      <c r="B472" s="32" t="s">
        <v>104</v>
      </c>
      <c r="C472" s="31">
        <v>5.1109999999999998</v>
      </c>
      <c r="D472" s="92"/>
    </row>
    <row r="473" spans="1:4" ht="15.75" outlineLevel="1">
      <c r="A473" s="31" t="s">
        <v>36</v>
      </c>
      <c r="B473" s="32" t="s">
        <v>106</v>
      </c>
      <c r="C473" s="31">
        <v>5.1120000000000001</v>
      </c>
      <c r="D473" s="92"/>
    </row>
    <row r="474" spans="1:4" ht="15.75" outlineLevel="1">
      <c r="A474" s="31" t="s">
        <v>36</v>
      </c>
      <c r="B474" s="32" t="s">
        <v>61</v>
      </c>
      <c r="C474" s="31">
        <v>5.54</v>
      </c>
      <c r="D474" s="92"/>
    </row>
    <row r="475" spans="1:4" ht="15.75" outlineLevel="1">
      <c r="A475" s="31" t="s">
        <v>36</v>
      </c>
      <c r="B475" s="32" t="s">
        <v>1087</v>
      </c>
      <c r="C475" s="31">
        <v>5.61</v>
      </c>
      <c r="D475" s="92"/>
    </row>
    <row r="476" spans="1:4" ht="15.75" outlineLevel="1">
      <c r="A476" s="31" t="s">
        <v>36</v>
      </c>
      <c r="B476" s="32" t="s">
        <v>63</v>
      </c>
      <c r="C476" s="31">
        <v>5.63</v>
      </c>
      <c r="D476" s="92"/>
    </row>
    <row r="477" spans="1:4" ht="15.75" outlineLevel="1">
      <c r="A477" s="31" t="s">
        <v>36</v>
      </c>
      <c r="B477" s="32" t="s">
        <v>118</v>
      </c>
      <c r="C477" s="31">
        <v>5.46</v>
      </c>
      <c r="D477" s="92"/>
    </row>
    <row r="478" spans="1:4" ht="15.75" outlineLevel="1">
      <c r="A478" s="31" t="s">
        <v>36</v>
      </c>
      <c r="B478" s="32" t="s">
        <v>64</v>
      </c>
      <c r="C478" s="31">
        <v>5.47</v>
      </c>
      <c r="D478" s="92"/>
    </row>
    <row r="479" spans="1:4" ht="15.75" outlineLevel="1">
      <c r="A479" s="31" t="s">
        <v>36</v>
      </c>
      <c r="B479" s="32" t="s">
        <v>65</v>
      </c>
      <c r="C479" s="31">
        <v>5.48</v>
      </c>
      <c r="D479" s="92"/>
    </row>
    <row r="480" spans="1:4" ht="15.75">
      <c r="A480" s="36" t="s">
        <v>36</v>
      </c>
      <c r="B480" s="32"/>
      <c r="C480" s="31"/>
      <c r="D480" s="92"/>
    </row>
    <row r="481" spans="1:4" ht="15.75" outlineLevel="1">
      <c r="A481" s="31" t="s">
        <v>37</v>
      </c>
      <c r="B481" s="32" t="s">
        <v>49</v>
      </c>
      <c r="C481" s="31">
        <v>5.0999999999999996</v>
      </c>
      <c r="D481" s="92"/>
    </row>
    <row r="482" spans="1:4" ht="15.75" outlineLevel="1">
      <c r="A482" s="31" t="s">
        <v>37</v>
      </c>
      <c r="B482" s="32" t="s">
        <v>50</v>
      </c>
      <c r="C482" s="31">
        <v>5.2</v>
      </c>
      <c r="D482" s="92"/>
    </row>
    <row r="483" spans="1:4" ht="15.75" outlineLevel="1">
      <c r="A483" s="31" t="s">
        <v>37</v>
      </c>
      <c r="B483" s="32" t="s">
        <v>66</v>
      </c>
      <c r="C483" s="31">
        <v>5.3</v>
      </c>
      <c r="D483" s="92"/>
    </row>
    <row r="484" spans="1:4" ht="15.75" outlineLevel="1">
      <c r="A484" s="31" t="s">
        <v>37</v>
      </c>
      <c r="B484" s="32" t="s">
        <v>80</v>
      </c>
      <c r="C484" s="31">
        <v>5.6</v>
      </c>
      <c r="D484" s="92"/>
    </row>
    <row r="485" spans="1:4" ht="15.75" outlineLevel="1">
      <c r="A485" s="31" t="s">
        <v>37</v>
      </c>
      <c r="B485" s="32" t="s">
        <v>1081</v>
      </c>
      <c r="C485" s="33">
        <v>5.0999999999999996</v>
      </c>
      <c r="D485" s="92"/>
    </row>
    <row r="486" spans="1:4" ht="15.75" outlineLevel="1">
      <c r="A486" s="31" t="s">
        <v>37</v>
      </c>
      <c r="B486" s="32" t="s">
        <v>91</v>
      </c>
      <c r="C486" s="31">
        <v>5.14</v>
      </c>
      <c r="D486" s="92"/>
    </row>
    <row r="487" spans="1:4" ht="15.75" outlineLevel="1">
      <c r="A487" s="31" t="s">
        <v>37</v>
      </c>
      <c r="B487" s="32" t="s">
        <v>68</v>
      </c>
      <c r="C487" s="31">
        <v>5.19</v>
      </c>
      <c r="D487" s="92"/>
    </row>
    <row r="488" spans="1:4" ht="15.75" outlineLevel="1">
      <c r="A488" s="31" t="s">
        <v>37</v>
      </c>
      <c r="B488" s="32" t="s">
        <v>82</v>
      </c>
      <c r="C488" s="31">
        <v>5.24</v>
      </c>
      <c r="D488" s="92"/>
    </row>
    <row r="489" spans="1:4" ht="15.75" outlineLevel="1">
      <c r="A489" s="31" t="s">
        <v>37</v>
      </c>
      <c r="B489" s="32" t="s">
        <v>55</v>
      </c>
      <c r="C489" s="31">
        <v>5.27</v>
      </c>
      <c r="D489" s="92"/>
    </row>
    <row r="490" spans="1:4" ht="15.75" outlineLevel="1">
      <c r="A490" s="31" t="s">
        <v>37</v>
      </c>
      <c r="B490" s="32" t="s">
        <v>69</v>
      </c>
      <c r="C490" s="31">
        <v>5.28</v>
      </c>
      <c r="D490" s="92"/>
    </row>
    <row r="491" spans="1:4" ht="15.75" outlineLevel="1">
      <c r="A491" s="31" t="s">
        <v>37</v>
      </c>
      <c r="B491" s="32" t="s">
        <v>89</v>
      </c>
      <c r="C491" s="31">
        <v>5.29</v>
      </c>
      <c r="D491" s="92"/>
    </row>
    <row r="492" spans="1:4" ht="15.75" outlineLevel="1">
      <c r="A492" s="31" t="s">
        <v>37</v>
      </c>
      <c r="B492" s="32" t="s">
        <v>92</v>
      </c>
      <c r="C492" s="31">
        <v>5.34</v>
      </c>
      <c r="D492" s="92"/>
    </row>
    <row r="493" spans="1:4" ht="15.75" outlineLevel="1">
      <c r="A493" s="31" t="s">
        <v>37</v>
      </c>
      <c r="B493" s="32" t="s">
        <v>83</v>
      </c>
      <c r="C493" s="31">
        <v>5.31</v>
      </c>
      <c r="D493" s="92"/>
    </row>
    <row r="494" spans="1:4" ht="15.75" outlineLevel="1">
      <c r="A494" s="31" t="s">
        <v>37</v>
      </c>
      <c r="B494" s="32" t="s">
        <v>93</v>
      </c>
      <c r="C494" s="31">
        <v>5.101</v>
      </c>
      <c r="D494" s="92"/>
    </row>
    <row r="495" spans="1:4" ht="15.75" outlineLevel="1">
      <c r="A495" s="31" t="s">
        <v>37</v>
      </c>
      <c r="B495" s="32" t="s">
        <v>56</v>
      </c>
      <c r="C495" s="31">
        <v>5.36</v>
      </c>
      <c r="D495" s="92"/>
    </row>
    <row r="496" spans="1:4" ht="15.75" outlineLevel="1">
      <c r="A496" s="31" t="s">
        <v>37</v>
      </c>
      <c r="B496" s="32" t="s">
        <v>97</v>
      </c>
      <c r="C496" s="31">
        <v>5.37</v>
      </c>
      <c r="D496" s="92"/>
    </row>
    <row r="497" spans="1:4" ht="15.75" outlineLevel="1">
      <c r="A497" s="31" t="s">
        <v>37</v>
      </c>
      <c r="B497" s="32" t="s">
        <v>59</v>
      </c>
      <c r="C497" s="31">
        <v>5.53</v>
      </c>
      <c r="D497" s="92"/>
    </row>
    <row r="498" spans="1:4" ht="15.75" outlineLevel="1">
      <c r="A498" s="31" t="s">
        <v>37</v>
      </c>
      <c r="B498" s="32" t="s">
        <v>103</v>
      </c>
      <c r="C498" s="31">
        <v>5.109</v>
      </c>
      <c r="D498" s="92"/>
    </row>
    <row r="499" spans="1:4" ht="15.75" outlineLevel="1">
      <c r="A499" s="31" t="s">
        <v>37</v>
      </c>
      <c r="B499" s="32" t="s">
        <v>104</v>
      </c>
      <c r="C499" s="31">
        <v>5.1109999999999998</v>
      </c>
      <c r="D499" s="92"/>
    </row>
    <row r="500" spans="1:4" ht="15.75" outlineLevel="1">
      <c r="A500" s="31" t="s">
        <v>37</v>
      </c>
      <c r="B500" s="32" t="s">
        <v>106</v>
      </c>
      <c r="C500" s="31">
        <v>5.1120000000000001</v>
      </c>
      <c r="D500" s="92"/>
    </row>
    <row r="501" spans="1:4" ht="15.75" outlineLevel="1">
      <c r="A501" s="31" t="s">
        <v>37</v>
      </c>
      <c r="B501" s="32" t="s">
        <v>94</v>
      </c>
      <c r="C501" s="31">
        <v>5.1020000000000003</v>
      </c>
      <c r="D501" s="92"/>
    </row>
    <row r="502" spans="1:4" ht="15.75" outlineLevel="1">
      <c r="A502" s="31" t="s">
        <v>37</v>
      </c>
      <c r="B502" s="32" t="s">
        <v>95</v>
      </c>
      <c r="C502" s="34">
        <v>5.0999999999999996</v>
      </c>
      <c r="D502" s="92"/>
    </row>
    <row r="503" spans="1:4" ht="15.75" outlineLevel="1">
      <c r="A503" s="31" t="s">
        <v>37</v>
      </c>
      <c r="B503" s="32" t="s">
        <v>76</v>
      </c>
      <c r="C503" s="31">
        <v>5.58</v>
      </c>
      <c r="D503" s="92"/>
    </row>
    <row r="504" spans="1:4" ht="15.75" outlineLevel="1">
      <c r="A504" s="31" t="s">
        <v>37</v>
      </c>
      <c r="B504" s="32" t="s">
        <v>77</v>
      </c>
      <c r="C504" s="31">
        <v>5.55</v>
      </c>
      <c r="D504" s="92"/>
    </row>
    <row r="505" spans="1:4" ht="15.75" outlineLevel="1">
      <c r="A505" s="31" t="s">
        <v>37</v>
      </c>
      <c r="B505" s="32" t="s">
        <v>61</v>
      </c>
      <c r="C505" s="31">
        <v>5.54</v>
      </c>
      <c r="D505" s="92"/>
    </row>
    <row r="506" spans="1:4" ht="15.75" outlineLevel="1">
      <c r="A506" s="31" t="s">
        <v>37</v>
      </c>
      <c r="B506" s="32" t="s">
        <v>63</v>
      </c>
      <c r="C506" s="31">
        <v>5.63</v>
      </c>
      <c r="D506" s="92"/>
    </row>
    <row r="507" spans="1:4" ht="15.75" outlineLevel="1">
      <c r="A507" s="31" t="s">
        <v>37</v>
      </c>
      <c r="B507" s="32" t="s">
        <v>64</v>
      </c>
      <c r="C507" s="31">
        <v>5.47</v>
      </c>
      <c r="D507" s="92"/>
    </row>
    <row r="508" spans="1:4" ht="15.75" outlineLevel="1">
      <c r="A508" s="31" t="s">
        <v>37</v>
      </c>
      <c r="B508" s="32" t="s">
        <v>65</v>
      </c>
      <c r="C508" s="31">
        <v>5.48</v>
      </c>
      <c r="D508" s="92"/>
    </row>
    <row r="509" spans="1:4" ht="15.75">
      <c r="A509" s="36" t="s">
        <v>37</v>
      </c>
      <c r="B509" s="32"/>
      <c r="C509" s="31"/>
      <c r="D509" s="92"/>
    </row>
    <row r="510" spans="1:4" ht="15.75" outlineLevel="1">
      <c r="A510" s="31" t="s">
        <v>38</v>
      </c>
      <c r="B510" s="32" t="s">
        <v>49</v>
      </c>
      <c r="C510" s="31">
        <v>5.0999999999999996</v>
      </c>
      <c r="D510" s="92"/>
    </row>
    <row r="511" spans="1:4" ht="15.75" outlineLevel="1">
      <c r="A511" s="31" t="s">
        <v>38</v>
      </c>
      <c r="B511" s="32" t="s">
        <v>50</v>
      </c>
      <c r="C511" s="31">
        <v>5.2</v>
      </c>
      <c r="D511" s="92"/>
    </row>
    <row r="512" spans="1:4" ht="15.75" outlineLevel="1">
      <c r="A512" s="31" t="s">
        <v>38</v>
      </c>
      <c r="B512" s="32" t="s">
        <v>66</v>
      </c>
      <c r="C512" s="31">
        <v>5.3</v>
      </c>
      <c r="D512" s="92"/>
    </row>
    <row r="513" spans="1:4" ht="15.75" outlineLevel="1">
      <c r="A513" s="31" t="s">
        <v>38</v>
      </c>
      <c r="B513" s="32" t="s">
        <v>80</v>
      </c>
      <c r="C513" s="31">
        <v>5.6</v>
      </c>
      <c r="D513" s="92"/>
    </row>
    <row r="514" spans="1:4" ht="15.75" outlineLevel="1">
      <c r="A514" s="31" t="s">
        <v>38</v>
      </c>
      <c r="B514" s="32" t="s">
        <v>1081</v>
      </c>
      <c r="C514" s="33">
        <v>5.0999999999999996</v>
      </c>
      <c r="D514" s="92"/>
    </row>
    <row r="515" spans="1:4" ht="15.75" outlineLevel="1">
      <c r="A515" s="31" t="s">
        <v>38</v>
      </c>
      <c r="B515" s="32" t="s">
        <v>91</v>
      </c>
      <c r="C515" s="31">
        <v>5.14</v>
      </c>
      <c r="D515" s="92"/>
    </row>
    <row r="516" spans="1:4" ht="15.75" outlineLevel="1">
      <c r="A516" s="31" t="s">
        <v>38</v>
      </c>
      <c r="B516" s="32" t="s">
        <v>68</v>
      </c>
      <c r="C516" s="31">
        <v>5.19</v>
      </c>
      <c r="D516" s="92"/>
    </row>
    <row r="517" spans="1:4" ht="15.75" outlineLevel="1">
      <c r="A517" s="31" t="s">
        <v>38</v>
      </c>
      <c r="B517" s="32" t="s">
        <v>82</v>
      </c>
      <c r="C517" s="31">
        <v>5.24</v>
      </c>
      <c r="D517" s="92"/>
    </row>
    <row r="518" spans="1:4" ht="15.75" outlineLevel="1">
      <c r="A518" s="31" t="s">
        <v>38</v>
      </c>
      <c r="B518" s="32" t="s">
        <v>54</v>
      </c>
      <c r="C518" s="31">
        <v>5.26</v>
      </c>
      <c r="D518" s="92"/>
    </row>
    <row r="519" spans="1:4" ht="15.75" outlineLevel="1">
      <c r="A519" s="31" t="s">
        <v>38</v>
      </c>
      <c r="B519" s="32" t="s">
        <v>55</v>
      </c>
      <c r="C519" s="31">
        <v>5.27</v>
      </c>
      <c r="D519" s="92"/>
    </row>
    <row r="520" spans="1:4" ht="15.75" outlineLevel="1">
      <c r="A520" s="31" t="s">
        <v>38</v>
      </c>
      <c r="B520" s="32" t="s">
        <v>69</v>
      </c>
      <c r="C520" s="31">
        <v>5.28</v>
      </c>
      <c r="D520" s="92"/>
    </row>
    <row r="521" spans="1:4" ht="15.75" outlineLevel="1">
      <c r="A521" s="31" t="s">
        <v>38</v>
      </c>
      <c r="B521" s="32" t="s">
        <v>83</v>
      </c>
      <c r="C521" s="31">
        <v>5.31</v>
      </c>
      <c r="D521" s="92"/>
    </row>
    <row r="522" spans="1:4" ht="15.75" outlineLevel="1">
      <c r="A522" s="31" t="s">
        <v>38</v>
      </c>
      <c r="B522" s="32" t="s">
        <v>96</v>
      </c>
      <c r="C522" s="31">
        <v>5.33</v>
      </c>
      <c r="D522" s="92"/>
    </row>
    <row r="523" spans="1:4" ht="15.75" outlineLevel="1">
      <c r="A523" s="31" t="s">
        <v>38</v>
      </c>
      <c r="B523" s="32" t="s">
        <v>93</v>
      </c>
      <c r="C523" s="31">
        <v>5.101</v>
      </c>
      <c r="D523" s="92"/>
    </row>
    <row r="524" spans="1:4" ht="15.75" outlineLevel="1">
      <c r="A524" s="31" t="s">
        <v>38</v>
      </c>
      <c r="B524" s="32" t="s">
        <v>56</v>
      </c>
      <c r="C524" s="31">
        <v>5.36</v>
      </c>
      <c r="D524" s="92"/>
    </row>
    <row r="525" spans="1:4" ht="15.75" outlineLevel="1">
      <c r="A525" s="31" t="s">
        <v>38</v>
      </c>
      <c r="B525" s="32" t="s">
        <v>97</v>
      </c>
      <c r="C525" s="31">
        <v>5.37</v>
      </c>
      <c r="D525" s="92"/>
    </row>
    <row r="526" spans="1:4" ht="15.75" outlineLevel="1">
      <c r="A526" s="31" t="s">
        <v>38</v>
      </c>
      <c r="B526" s="32" t="s">
        <v>59</v>
      </c>
      <c r="C526" s="31">
        <v>5.53</v>
      </c>
      <c r="D526" s="92"/>
    </row>
    <row r="527" spans="1:4" ht="15.75" outlineLevel="1">
      <c r="A527" s="31" t="s">
        <v>38</v>
      </c>
      <c r="B527" s="32" t="s">
        <v>103</v>
      </c>
      <c r="C527" s="31">
        <v>5.109</v>
      </c>
      <c r="D527" s="92"/>
    </row>
    <row r="528" spans="1:4" ht="15.75" outlineLevel="1">
      <c r="A528" s="31" t="s">
        <v>38</v>
      </c>
      <c r="B528" s="32" t="s">
        <v>104</v>
      </c>
      <c r="C528" s="31">
        <v>5.1109999999999998</v>
      </c>
      <c r="D528" s="92"/>
    </row>
    <row r="529" spans="1:4" ht="15.75" outlineLevel="1">
      <c r="A529" s="31" t="s">
        <v>38</v>
      </c>
      <c r="B529" s="32" t="s">
        <v>106</v>
      </c>
      <c r="C529" s="31">
        <v>5.1120000000000001</v>
      </c>
      <c r="D529" s="92"/>
    </row>
    <row r="530" spans="1:4" ht="15.75" outlineLevel="1">
      <c r="A530" s="31" t="s">
        <v>38</v>
      </c>
      <c r="B530" s="32" t="s">
        <v>94</v>
      </c>
      <c r="C530" s="31">
        <v>5.1020000000000003</v>
      </c>
      <c r="D530" s="92"/>
    </row>
    <row r="531" spans="1:4" ht="15.75" outlineLevel="1">
      <c r="A531" s="31" t="s">
        <v>38</v>
      </c>
      <c r="B531" s="32" t="s">
        <v>95</v>
      </c>
      <c r="C531" s="34">
        <v>5.0999999999999996</v>
      </c>
      <c r="D531" s="92"/>
    </row>
    <row r="532" spans="1:4" ht="15.75" outlineLevel="1">
      <c r="A532" s="31" t="s">
        <v>38</v>
      </c>
      <c r="B532" s="32" t="s">
        <v>76</v>
      </c>
      <c r="C532" s="31">
        <v>5.58</v>
      </c>
      <c r="D532" s="92"/>
    </row>
    <row r="533" spans="1:4" ht="15.75" outlineLevel="1">
      <c r="A533" s="31" t="s">
        <v>38</v>
      </c>
      <c r="B533" s="32" t="s">
        <v>77</v>
      </c>
      <c r="C533" s="31">
        <v>5.55</v>
      </c>
      <c r="D533" s="92"/>
    </row>
    <row r="534" spans="1:4" ht="15.75" outlineLevel="1">
      <c r="A534" s="31" t="s">
        <v>38</v>
      </c>
      <c r="B534" s="32" t="s">
        <v>61</v>
      </c>
      <c r="C534" s="31">
        <v>5.54</v>
      </c>
      <c r="D534" s="92"/>
    </row>
    <row r="535" spans="1:4" ht="15.75" outlineLevel="1">
      <c r="A535" s="31" t="s">
        <v>38</v>
      </c>
      <c r="B535" s="32" t="s">
        <v>63</v>
      </c>
      <c r="C535" s="31">
        <v>5.63</v>
      </c>
      <c r="D535" s="92"/>
    </row>
    <row r="536" spans="1:4" ht="15.75" outlineLevel="1">
      <c r="A536" s="31" t="s">
        <v>38</v>
      </c>
      <c r="B536" s="32" t="s">
        <v>64</v>
      </c>
      <c r="C536" s="31">
        <v>5.47</v>
      </c>
      <c r="D536" s="92"/>
    </row>
    <row r="537" spans="1:4" ht="15.75" outlineLevel="1">
      <c r="A537" s="31" t="s">
        <v>38</v>
      </c>
      <c r="B537" s="32" t="s">
        <v>65</v>
      </c>
      <c r="C537" s="31">
        <v>5.48</v>
      </c>
      <c r="D537" s="92"/>
    </row>
    <row r="538" spans="1:4" ht="15.75">
      <c r="A538" s="36" t="s">
        <v>38</v>
      </c>
      <c r="B538" s="32"/>
      <c r="C538" s="31"/>
      <c r="D538" s="92"/>
    </row>
    <row r="539" spans="1:4" ht="15.75" outlineLevel="1">
      <c r="A539" s="31" t="s">
        <v>39</v>
      </c>
      <c r="B539" s="32" t="s">
        <v>49</v>
      </c>
      <c r="C539" s="31">
        <v>5.0999999999999996</v>
      </c>
      <c r="D539" s="92"/>
    </row>
    <row r="540" spans="1:4" ht="15.75" outlineLevel="1">
      <c r="A540" s="31" t="s">
        <v>39</v>
      </c>
      <c r="B540" s="32" t="s">
        <v>50</v>
      </c>
      <c r="C540" s="31">
        <v>5.2</v>
      </c>
      <c r="D540" s="92"/>
    </row>
    <row r="541" spans="1:4" ht="15.75" outlineLevel="1">
      <c r="A541" s="31" t="s">
        <v>39</v>
      </c>
      <c r="B541" s="32" t="s">
        <v>54</v>
      </c>
      <c r="C541" s="31">
        <v>5.26</v>
      </c>
      <c r="D541" s="92"/>
    </row>
    <row r="542" spans="1:4" ht="15.75" outlineLevel="1">
      <c r="A542" s="31" t="s">
        <v>39</v>
      </c>
      <c r="B542" s="32" t="s">
        <v>120</v>
      </c>
      <c r="C542" s="31">
        <v>5.21</v>
      </c>
      <c r="D542" s="92"/>
    </row>
    <row r="543" spans="1:4" ht="15.75" outlineLevel="1">
      <c r="A543" s="31" t="s">
        <v>39</v>
      </c>
      <c r="B543" s="32" t="s">
        <v>121</v>
      </c>
      <c r="C543" s="31">
        <v>5.53</v>
      </c>
      <c r="D543" s="92"/>
    </row>
    <row r="544" spans="1:4" ht="15.75" outlineLevel="1">
      <c r="A544" s="31" t="s">
        <v>39</v>
      </c>
      <c r="B544" s="32" t="s">
        <v>61</v>
      </c>
      <c r="C544" s="31">
        <v>5.54</v>
      </c>
      <c r="D544" s="92"/>
    </row>
    <row r="545" spans="1:4" ht="15.75" outlineLevel="1">
      <c r="A545" s="31" t="s">
        <v>39</v>
      </c>
      <c r="B545" s="32" t="s">
        <v>122</v>
      </c>
      <c r="C545" s="31">
        <v>5.58</v>
      </c>
      <c r="D545" s="92"/>
    </row>
    <row r="546" spans="1:4" ht="15.75" outlineLevel="1">
      <c r="A546" s="31" t="s">
        <v>39</v>
      </c>
      <c r="B546" s="32" t="s">
        <v>123</v>
      </c>
      <c r="C546" s="31">
        <v>5.1180000000000003</v>
      </c>
      <c r="D546" s="92"/>
    </row>
    <row r="547" spans="1:4" ht="15.75" outlineLevel="1">
      <c r="A547" s="31" t="s">
        <v>39</v>
      </c>
      <c r="B547" s="32" t="s">
        <v>124</v>
      </c>
      <c r="C547" s="31">
        <v>5.47</v>
      </c>
      <c r="D547" s="92"/>
    </row>
    <row r="548" spans="1:4" ht="15.75" outlineLevel="1">
      <c r="A548" s="31" t="s">
        <v>39</v>
      </c>
      <c r="B548" s="32" t="s">
        <v>125</v>
      </c>
      <c r="C548" s="31">
        <v>5.48</v>
      </c>
      <c r="D548" s="92"/>
    </row>
    <row r="549" spans="1:4" ht="15.75" outlineLevel="1">
      <c r="A549" s="31" t="s">
        <v>39</v>
      </c>
      <c r="B549" s="32" t="s">
        <v>126</v>
      </c>
      <c r="C549" s="31">
        <v>5.21</v>
      </c>
      <c r="D549" s="92"/>
    </row>
    <row r="550" spans="1:4" ht="15.75" outlineLevel="1">
      <c r="A550" s="31" t="s">
        <v>39</v>
      </c>
      <c r="B550" s="32" t="s">
        <v>127</v>
      </c>
      <c r="C550" s="31">
        <v>5.53</v>
      </c>
      <c r="D550" s="92"/>
    </row>
    <row r="551" spans="1:4" ht="15.75" outlineLevel="1">
      <c r="A551" s="31" t="s">
        <v>39</v>
      </c>
      <c r="B551" s="32" t="s">
        <v>61</v>
      </c>
      <c r="C551" s="31">
        <v>5.54</v>
      </c>
      <c r="D551" s="92"/>
    </row>
    <row r="552" spans="1:4" ht="15.75" outlineLevel="1">
      <c r="A552" s="31" t="s">
        <v>39</v>
      </c>
      <c r="B552" s="32" t="s">
        <v>128</v>
      </c>
      <c r="C552" s="31">
        <v>5.58</v>
      </c>
      <c r="D552" s="92"/>
    </row>
    <row r="553" spans="1:4" ht="15.75" outlineLevel="1">
      <c r="A553" s="31" t="s">
        <v>39</v>
      </c>
      <c r="B553" s="32" t="s">
        <v>129</v>
      </c>
      <c r="C553" s="31">
        <v>5.1180000000000003</v>
      </c>
      <c r="D553" s="92"/>
    </row>
    <row r="554" spans="1:4" ht="15.75" outlineLevel="1">
      <c r="A554" s="31" t="s">
        <v>39</v>
      </c>
      <c r="B554" s="32" t="s">
        <v>1088</v>
      </c>
      <c r="C554" s="31">
        <v>5.47</v>
      </c>
      <c r="D554" s="92"/>
    </row>
    <row r="555" spans="1:4" ht="15.75" outlineLevel="1">
      <c r="A555" s="31" t="s">
        <v>39</v>
      </c>
      <c r="B555" s="32" t="s">
        <v>1089</v>
      </c>
      <c r="C555" s="31">
        <v>5.48</v>
      </c>
      <c r="D555" s="92"/>
    </row>
    <row r="556" spans="1:4" ht="15.75" outlineLevel="1">
      <c r="A556" s="31" t="s">
        <v>39</v>
      </c>
      <c r="B556" s="32" t="s">
        <v>1090</v>
      </c>
      <c r="C556" s="31">
        <v>5.63</v>
      </c>
      <c r="D556" s="92"/>
    </row>
    <row r="557" spans="1:4" ht="15.75" outlineLevel="1">
      <c r="A557" s="31" t="s">
        <v>39</v>
      </c>
      <c r="B557" s="32" t="s">
        <v>55</v>
      </c>
      <c r="C557" s="31">
        <v>5.27</v>
      </c>
      <c r="D557" s="92"/>
    </row>
    <row r="558" spans="1:4" ht="15.75" outlineLevel="1">
      <c r="A558" s="31" t="s">
        <v>39</v>
      </c>
      <c r="B558" s="32" t="s">
        <v>69</v>
      </c>
      <c r="C558" s="31">
        <v>5.28</v>
      </c>
      <c r="D558" s="92"/>
    </row>
    <row r="559" spans="1:4" ht="15.75" outlineLevel="1">
      <c r="A559" s="31" t="s">
        <v>39</v>
      </c>
      <c r="B559" s="32" t="s">
        <v>133</v>
      </c>
      <c r="C559" s="31">
        <v>5.35</v>
      </c>
      <c r="D559" s="92"/>
    </row>
    <row r="560" spans="1:4" ht="15.75" outlineLevel="1">
      <c r="A560" s="31" t="s">
        <v>39</v>
      </c>
      <c r="B560" s="32" t="s">
        <v>134</v>
      </c>
      <c r="C560" s="31">
        <v>5.1189999999999998</v>
      </c>
      <c r="D560" s="92"/>
    </row>
    <row r="561" spans="1:4" ht="15.75" outlineLevel="1">
      <c r="A561" s="31" t="s">
        <v>39</v>
      </c>
      <c r="B561" s="32" t="s">
        <v>135</v>
      </c>
      <c r="C561" s="34">
        <v>5.12</v>
      </c>
      <c r="D561" s="92"/>
    </row>
    <row r="562" spans="1:4" ht="15.75" outlineLevel="1">
      <c r="A562" s="31" t="s">
        <v>39</v>
      </c>
      <c r="B562" s="32" t="s">
        <v>136</v>
      </c>
      <c r="C562" s="31">
        <v>5.1210000000000004</v>
      </c>
      <c r="D562" s="92"/>
    </row>
    <row r="563" spans="1:4" ht="15.75" outlineLevel="1">
      <c r="A563" s="31" t="s">
        <v>39</v>
      </c>
      <c r="B563" s="32" t="s">
        <v>56</v>
      </c>
      <c r="C563" s="31">
        <v>5.36</v>
      </c>
      <c r="D563" s="92"/>
    </row>
    <row r="564" spans="1:4" ht="15.75" outlineLevel="1">
      <c r="A564" s="31" t="s">
        <v>39</v>
      </c>
      <c r="B564" s="32" t="s">
        <v>137</v>
      </c>
      <c r="C564" s="31">
        <v>5.1219999999999999</v>
      </c>
      <c r="D564" s="92"/>
    </row>
    <row r="565" spans="1:4" ht="15.75" outlineLevel="1">
      <c r="A565" s="31" t="s">
        <v>39</v>
      </c>
      <c r="B565" s="32" t="s">
        <v>138</v>
      </c>
      <c r="C565" s="31">
        <v>5.1230000000000002</v>
      </c>
      <c r="D565" s="92"/>
    </row>
    <row r="566" spans="1:4" ht="15.75" outlineLevel="1">
      <c r="A566" s="31" t="s">
        <v>39</v>
      </c>
      <c r="B566" s="32" t="s">
        <v>139</v>
      </c>
      <c r="C566" s="31">
        <v>5.1239999999999997</v>
      </c>
      <c r="D566" s="92"/>
    </row>
    <row r="567" spans="1:4" ht="15.75" outlineLevel="1">
      <c r="A567" s="31" t="s">
        <v>39</v>
      </c>
      <c r="B567" s="32" t="s">
        <v>140</v>
      </c>
      <c r="C567" s="31">
        <v>5.125</v>
      </c>
      <c r="D567" s="92"/>
    </row>
    <row r="568" spans="1:4" ht="15.75" outlineLevel="1">
      <c r="A568" s="31" t="s">
        <v>39</v>
      </c>
      <c r="B568" s="32" t="s">
        <v>141</v>
      </c>
      <c r="C568" s="31">
        <v>5.1260000000000003</v>
      </c>
      <c r="D568" s="92"/>
    </row>
    <row r="569" spans="1:4" ht="15.75" outlineLevel="1">
      <c r="A569" s="31" t="s">
        <v>39</v>
      </c>
      <c r="B569" s="32" t="s">
        <v>142</v>
      </c>
      <c r="C569" s="31">
        <v>5.1269999999999998</v>
      </c>
      <c r="D569" s="92"/>
    </row>
    <row r="570" spans="1:4" ht="15.75" outlineLevel="1">
      <c r="A570" s="31" t="s">
        <v>39</v>
      </c>
      <c r="B570" s="32" t="s">
        <v>85</v>
      </c>
      <c r="C570" s="33">
        <v>5.72</v>
      </c>
      <c r="D570" s="92"/>
    </row>
    <row r="571" spans="1:4" ht="15.75" outlineLevel="1">
      <c r="A571" s="31" t="s">
        <v>39</v>
      </c>
      <c r="B571" s="32" t="s">
        <v>143</v>
      </c>
      <c r="C571" s="31">
        <v>5.1280000000000001</v>
      </c>
      <c r="D571" s="92"/>
    </row>
    <row r="572" spans="1:4" ht="15.75" outlineLevel="1">
      <c r="A572" s="31" t="s">
        <v>39</v>
      </c>
      <c r="B572" s="32" t="s">
        <v>144</v>
      </c>
      <c r="C572" s="31">
        <v>5.1289999999999996</v>
      </c>
      <c r="D572" s="91" t="s">
        <v>1080</v>
      </c>
    </row>
    <row r="573" spans="1:4" ht="15.75" outlineLevel="1">
      <c r="A573" s="31" t="s">
        <v>39</v>
      </c>
      <c r="B573" s="32" t="s">
        <v>145</v>
      </c>
      <c r="C573" s="31">
        <v>5.1310000000000002</v>
      </c>
      <c r="D573" s="92"/>
    </row>
    <row r="574" spans="1:4" ht="15.75" outlineLevel="1">
      <c r="A574" s="31" t="s">
        <v>39</v>
      </c>
      <c r="B574" s="32" t="s">
        <v>146</v>
      </c>
      <c r="C574" s="31">
        <v>5.1319999999999997</v>
      </c>
      <c r="D574" s="91" t="s">
        <v>1080</v>
      </c>
    </row>
    <row r="575" spans="1:4" ht="15.75" outlineLevel="1">
      <c r="A575" s="31" t="s">
        <v>39</v>
      </c>
      <c r="B575" s="32" t="s">
        <v>147</v>
      </c>
      <c r="C575" s="31">
        <v>5.133</v>
      </c>
      <c r="D575" s="91" t="s">
        <v>1080</v>
      </c>
    </row>
    <row r="576" spans="1:4" ht="15.75" outlineLevel="1">
      <c r="A576" s="31" t="s">
        <v>39</v>
      </c>
      <c r="B576" s="32" t="s">
        <v>148</v>
      </c>
      <c r="C576" s="31">
        <v>5.1340000000000003</v>
      </c>
      <c r="D576" s="91" t="s">
        <v>1080</v>
      </c>
    </row>
    <row r="577" spans="1:4" ht="15.75" outlineLevel="1">
      <c r="A577" s="31" t="s">
        <v>39</v>
      </c>
      <c r="B577" s="32" t="s">
        <v>149</v>
      </c>
      <c r="C577" s="34">
        <v>5.13</v>
      </c>
      <c r="D577" s="92"/>
    </row>
    <row r="578" spans="1:4" ht="15.75" outlineLevel="1">
      <c r="A578" s="31" t="s">
        <v>39</v>
      </c>
      <c r="B578" s="32" t="s">
        <v>64</v>
      </c>
      <c r="C578" s="31">
        <v>5.47</v>
      </c>
      <c r="D578" s="92"/>
    </row>
    <row r="579" spans="1:4" ht="15.75" outlineLevel="1">
      <c r="A579" s="31" t="s">
        <v>39</v>
      </c>
      <c r="B579" s="32" t="s">
        <v>65</v>
      </c>
      <c r="C579" s="31">
        <v>5.48</v>
      </c>
      <c r="D579" s="92"/>
    </row>
    <row r="580" spans="1:4" ht="15.75">
      <c r="A580" s="36" t="s">
        <v>39</v>
      </c>
      <c r="B580" s="32"/>
      <c r="C580" s="31"/>
      <c r="D580" s="92"/>
    </row>
    <row r="581" spans="1:4" ht="15.75" outlineLevel="1">
      <c r="A581" s="31" t="s">
        <v>40</v>
      </c>
      <c r="B581" s="32" t="s">
        <v>49</v>
      </c>
      <c r="C581" s="31">
        <v>5.0999999999999996</v>
      </c>
      <c r="D581" s="92"/>
    </row>
    <row r="582" spans="1:4" ht="15.75" outlineLevel="1">
      <c r="A582" s="31" t="s">
        <v>40</v>
      </c>
      <c r="B582" s="32" t="s">
        <v>50</v>
      </c>
      <c r="C582" s="31">
        <v>5.2</v>
      </c>
      <c r="D582" s="92"/>
    </row>
    <row r="583" spans="1:4" ht="15.75" outlineLevel="1">
      <c r="A583" s="31" t="s">
        <v>40</v>
      </c>
      <c r="B583" s="32" t="s">
        <v>150</v>
      </c>
      <c r="C583" s="31">
        <v>5.9</v>
      </c>
      <c r="D583" s="91" t="s">
        <v>1080</v>
      </c>
    </row>
    <row r="584" spans="1:4" ht="15.75" outlineLevel="1">
      <c r="A584" s="31" t="s">
        <v>40</v>
      </c>
      <c r="B584" s="32" t="s">
        <v>151</v>
      </c>
      <c r="C584" s="31">
        <v>5.13</v>
      </c>
      <c r="D584" s="91" t="s">
        <v>1080</v>
      </c>
    </row>
    <row r="585" spans="1:4" ht="15.75" outlineLevel="1">
      <c r="A585" s="31" t="s">
        <v>40</v>
      </c>
      <c r="B585" s="32" t="s">
        <v>152</v>
      </c>
      <c r="C585" s="31">
        <v>5.16</v>
      </c>
      <c r="D585" s="91" t="s">
        <v>1080</v>
      </c>
    </row>
    <row r="586" spans="1:4" ht="15.75" outlineLevel="1">
      <c r="A586" s="31" t="s">
        <v>40</v>
      </c>
      <c r="B586" s="32" t="s">
        <v>153</v>
      </c>
      <c r="C586" s="31">
        <v>5.22</v>
      </c>
      <c r="D586" s="91"/>
    </row>
    <row r="587" spans="1:4" ht="15.75" outlineLevel="1">
      <c r="A587" s="31" t="s">
        <v>40</v>
      </c>
      <c r="B587" s="32" t="s">
        <v>54</v>
      </c>
      <c r="C587" s="31">
        <v>5.26</v>
      </c>
      <c r="D587" s="92"/>
    </row>
    <row r="588" spans="1:4" ht="15.75" outlineLevel="1">
      <c r="A588" s="31" t="s">
        <v>40</v>
      </c>
      <c r="B588" s="32" t="s">
        <v>154</v>
      </c>
      <c r="C588" s="31">
        <v>5.77</v>
      </c>
      <c r="D588" s="92"/>
    </row>
    <row r="589" spans="1:4" ht="15.75" outlineLevel="1">
      <c r="A589" s="31" t="s">
        <v>40</v>
      </c>
      <c r="B589" s="32" t="s">
        <v>55</v>
      </c>
      <c r="C589" s="31">
        <v>5.27</v>
      </c>
      <c r="D589" s="92"/>
    </row>
    <row r="590" spans="1:4" ht="15.75" outlineLevel="1">
      <c r="A590" s="31" t="s">
        <v>40</v>
      </c>
      <c r="B590" s="32" t="s">
        <v>69</v>
      </c>
      <c r="C590" s="31">
        <v>5.28</v>
      </c>
      <c r="D590" s="91" t="s">
        <v>1080</v>
      </c>
    </row>
    <row r="591" spans="1:4" ht="15.75" outlineLevel="1">
      <c r="A591" s="31" t="s">
        <v>40</v>
      </c>
      <c r="B591" s="32" t="s">
        <v>83</v>
      </c>
      <c r="C591" s="31">
        <v>5.31</v>
      </c>
      <c r="D591" s="92"/>
    </row>
    <row r="592" spans="1:4" ht="15.75" outlineLevel="1">
      <c r="A592" s="31" t="s">
        <v>40</v>
      </c>
      <c r="B592" s="32" t="s">
        <v>56</v>
      </c>
      <c r="C592" s="31">
        <v>5.36</v>
      </c>
      <c r="D592" s="92"/>
    </row>
    <row r="593" spans="1:4" ht="15.75" outlineLevel="1">
      <c r="A593" s="31" t="s">
        <v>40</v>
      </c>
      <c r="B593" s="32" t="s">
        <v>155</v>
      </c>
      <c r="C593" s="31">
        <v>5.78</v>
      </c>
      <c r="D593" s="92"/>
    </row>
    <row r="594" spans="1:4" ht="15.75" outlineLevel="1">
      <c r="A594" s="31" t="s">
        <v>40</v>
      </c>
      <c r="B594" s="32" t="s">
        <v>156</v>
      </c>
      <c r="C594" s="31">
        <v>5.79</v>
      </c>
      <c r="D594" s="91" t="s">
        <v>1080</v>
      </c>
    </row>
    <row r="595" spans="1:4" ht="15.75" outlineLevel="1">
      <c r="A595" s="31" t="s">
        <v>40</v>
      </c>
      <c r="B595" s="32" t="s">
        <v>157</v>
      </c>
      <c r="C595" s="31">
        <v>5.41</v>
      </c>
      <c r="D595" s="92"/>
    </row>
    <row r="596" spans="1:4" ht="15.75" outlineLevel="1">
      <c r="A596" s="31" t="s">
        <v>40</v>
      </c>
      <c r="B596" s="32" t="s">
        <v>71</v>
      </c>
      <c r="C596" s="31">
        <v>5.49</v>
      </c>
      <c r="D596" s="92"/>
    </row>
    <row r="597" spans="1:4" ht="15.75" outlineLevel="1">
      <c r="A597" s="31" t="s">
        <v>40</v>
      </c>
      <c r="B597" s="32" t="s">
        <v>58</v>
      </c>
      <c r="C597" s="31">
        <v>5.51</v>
      </c>
      <c r="D597" s="92"/>
    </row>
    <row r="598" spans="1:4" ht="15.75" outlineLevel="1">
      <c r="A598" s="31" t="s">
        <v>40</v>
      </c>
      <c r="B598" s="32" t="s">
        <v>1091</v>
      </c>
      <c r="C598" s="31">
        <v>5.52</v>
      </c>
      <c r="D598" s="92"/>
    </row>
    <row r="599" spans="1:4" ht="15.75" outlineLevel="1">
      <c r="A599" s="31" t="s">
        <v>40</v>
      </c>
      <c r="B599" s="32" t="s">
        <v>59</v>
      </c>
      <c r="C599" s="31">
        <v>5.53</v>
      </c>
      <c r="D599" s="92"/>
    </row>
    <row r="600" spans="1:4" ht="15.75" outlineLevel="1">
      <c r="A600" s="31" t="s">
        <v>40</v>
      </c>
      <c r="B600" s="32" t="s">
        <v>72</v>
      </c>
      <c r="C600" s="31">
        <v>5.69</v>
      </c>
      <c r="D600" s="92"/>
    </row>
    <row r="601" spans="1:4" ht="15.75" outlineLevel="1">
      <c r="A601" s="31" t="s">
        <v>40</v>
      </c>
      <c r="B601" s="32" t="s">
        <v>159</v>
      </c>
      <c r="C601" s="31">
        <v>5.71</v>
      </c>
      <c r="D601" s="92"/>
    </row>
    <row r="602" spans="1:4" ht="15.75" outlineLevel="1">
      <c r="A602" s="31" t="s">
        <v>40</v>
      </c>
      <c r="B602" s="32" t="s">
        <v>62</v>
      </c>
      <c r="C602" s="33">
        <v>5.7</v>
      </c>
      <c r="D602" s="92"/>
    </row>
    <row r="603" spans="1:4" ht="15.75" outlineLevel="1">
      <c r="A603" s="31" t="s">
        <v>40</v>
      </c>
      <c r="B603" s="32" t="s">
        <v>98</v>
      </c>
      <c r="C603" s="33">
        <v>5.8</v>
      </c>
      <c r="D603" s="91" t="s">
        <v>1080</v>
      </c>
    </row>
    <row r="604" spans="1:4" ht="15.75" outlineLevel="1">
      <c r="A604" s="31" t="s">
        <v>40</v>
      </c>
      <c r="B604" s="32" t="s">
        <v>85</v>
      </c>
      <c r="C604" s="33">
        <v>5.72</v>
      </c>
      <c r="D604" s="91" t="s">
        <v>1080</v>
      </c>
    </row>
    <row r="605" spans="1:4" ht="15.75" outlineLevel="1">
      <c r="A605" s="31" t="s">
        <v>40</v>
      </c>
      <c r="B605" s="32" t="s">
        <v>160</v>
      </c>
      <c r="C605" s="31">
        <v>5.73</v>
      </c>
      <c r="D605" s="91" t="s">
        <v>1080</v>
      </c>
    </row>
    <row r="606" spans="1:4" ht="15.75" outlineLevel="1">
      <c r="A606" s="31" t="s">
        <v>40</v>
      </c>
      <c r="B606" s="32" t="s">
        <v>74</v>
      </c>
      <c r="C606" s="31">
        <v>5.74</v>
      </c>
      <c r="D606" s="92"/>
    </row>
    <row r="607" spans="1:4" ht="15.75" outlineLevel="1">
      <c r="A607" s="31" t="s">
        <v>40</v>
      </c>
      <c r="B607" s="32" t="s">
        <v>73</v>
      </c>
      <c r="C607" s="31">
        <v>5.75</v>
      </c>
      <c r="D607" s="92"/>
    </row>
    <row r="608" spans="1:4" ht="15.75" outlineLevel="1">
      <c r="A608" s="31" t="s">
        <v>40</v>
      </c>
      <c r="B608" s="32" t="s">
        <v>86</v>
      </c>
      <c r="C608" s="31">
        <v>5.76</v>
      </c>
      <c r="D608" s="92"/>
    </row>
    <row r="609" spans="1:4" ht="15.75" outlineLevel="1">
      <c r="A609" s="31" t="s">
        <v>40</v>
      </c>
      <c r="B609" s="32" t="s">
        <v>161</v>
      </c>
      <c r="C609" s="31">
        <v>5.81</v>
      </c>
      <c r="D609" s="91" t="s">
        <v>1080</v>
      </c>
    </row>
    <row r="610" spans="1:4" ht="15.75" outlineLevel="1">
      <c r="A610" s="31" t="s">
        <v>40</v>
      </c>
      <c r="B610" s="32" t="s">
        <v>162</v>
      </c>
      <c r="C610" s="31">
        <v>5.82</v>
      </c>
      <c r="D610" s="91" t="s">
        <v>1080</v>
      </c>
    </row>
    <row r="611" spans="1:4" ht="15.75" outlineLevel="1">
      <c r="A611" s="31" t="s">
        <v>40</v>
      </c>
      <c r="B611" s="32" t="s">
        <v>163</v>
      </c>
      <c r="C611" s="31">
        <v>5.83</v>
      </c>
      <c r="D611" s="91" t="s">
        <v>1080</v>
      </c>
    </row>
    <row r="612" spans="1:4" ht="15.75" outlineLevel="1">
      <c r="A612" s="31" t="s">
        <v>40</v>
      </c>
      <c r="B612" s="32" t="s">
        <v>164</v>
      </c>
      <c r="C612" s="31">
        <v>5.84</v>
      </c>
      <c r="D612" s="92"/>
    </row>
    <row r="613" spans="1:4" ht="15.75" outlineLevel="1">
      <c r="A613" s="31" t="s">
        <v>40</v>
      </c>
      <c r="B613" s="32" t="s">
        <v>165</v>
      </c>
      <c r="C613" s="31">
        <v>5.85</v>
      </c>
      <c r="D613" s="91" t="s">
        <v>1080</v>
      </c>
    </row>
    <row r="614" spans="1:4" ht="15.75" outlineLevel="1">
      <c r="A614" s="31" t="s">
        <v>40</v>
      </c>
      <c r="B614" s="32" t="s">
        <v>166</v>
      </c>
      <c r="C614" s="31">
        <v>5.86</v>
      </c>
      <c r="D614" s="91" t="s">
        <v>1080</v>
      </c>
    </row>
    <row r="615" spans="1:4" ht="15.75" outlineLevel="1">
      <c r="A615" s="31" t="s">
        <v>40</v>
      </c>
      <c r="B615" s="32" t="s">
        <v>167</v>
      </c>
      <c r="C615" s="31">
        <v>5.88</v>
      </c>
      <c r="D615" s="91" t="s">
        <v>1080</v>
      </c>
    </row>
    <row r="616" spans="1:4" ht="15.75" outlineLevel="1">
      <c r="A616" s="31" t="s">
        <v>40</v>
      </c>
      <c r="B616" s="32" t="s">
        <v>168</v>
      </c>
      <c r="C616" s="31">
        <v>5.87</v>
      </c>
      <c r="D616" s="92"/>
    </row>
    <row r="617" spans="1:4" ht="15.75" outlineLevel="1">
      <c r="A617" s="31" t="s">
        <v>40</v>
      </c>
      <c r="B617" s="32" t="s">
        <v>103</v>
      </c>
      <c r="C617" s="31">
        <v>5.109</v>
      </c>
      <c r="D617" s="92"/>
    </row>
    <row r="618" spans="1:4" ht="15.75" outlineLevel="1">
      <c r="A618" s="31" t="s">
        <v>40</v>
      </c>
      <c r="B618" s="32" t="s">
        <v>105</v>
      </c>
      <c r="C618" s="34">
        <v>5.1100000000000003</v>
      </c>
      <c r="D618" s="91" t="s">
        <v>1080</v>
      </c>
    </row>
    <row r="619" spans="1:4" ht="15.75" outlineLevel="1">
      <c r="A619" s="31" t="s">
        <v>40</v>
      </c>
      <c r="B619" s="32" t="s">
        <v>104</v>
      </c>
      <c r="C619" s="31">
        <v>5.1109999999999998</v>
      </c>
      <c r="D619" s="92"/>
    </row>
    <row r="620" spans="1:4" ht="15.75" outlineLevel="1">
      <c r="A620" s="31" t="s">
        <v>40</v>
      </c>
      <c r="B620" s="32" t="s">
        <v>106</v>
      </c>
      <c r="C620" s="31">
        <v>5.1120000000000001</v>
      </c>
      <c r="D620" s="92"/>
    </row>
    <row r="621" spans="1:4" ht="15.75" outlineLevel="1">
      <c r="A621" s="31" t="s">
        <v>40</v>
      </c>
      <c r="B621" s="32" t="s">
        <v>1085</v>
      </c>
      <c r="C621" s="31">
        <v>5.1130000000000004</v>
      </c>
      <c r="D621" s="92"/>
    </row>
    <row r="622" spans="1:4" ht="15.75" outlineLevel="1">
      <c r="A622" s="31" t="s">
        <v>40</v>
      </c>
      <c r="B622" s="32" t="s">
        <v>169</v>
      </c>
      <c r="C622" s="31">
        <v>5.99</v>
      </c>
      <c r="D622" s="91" t="s">
        <v>1080</v>
      </c>
    </row>
    <row r="623" spans="1:4" ht="15.75" outlineLevel="1">
      <c r="A623" s="31" t="s">
        <v>40</v>
      </c>
      <c r="B623" s="32" t="s">
        <v>170</v>
      </c>
      <c r="C623" s="31">
        <v>5.58</v>
      </c>
      <c r="D623" s="91"/>
    </row>
    <row r="624" spans="1:4" ht="15.75" outlineLevel="1">
      <c r="A624" s="31" t="s">
        <v>40</v>
      </c>
      <c r="B624" s="32" t="s">
        <v>61</v>
      </c>
      <c r="C624" s="31">
        <v>5.54</v>
      </c>
      <c r="D624" s="92"/>
    </row>
    <row r="625" spans="1:4" ht="15.75" outlineLevel="1">
      <c r="A625" s="31" t="s">
        <v>40</v>
      </c>
      <c r="B625" s="32" t="s">
        <v>171</v>
      </c>
      <c r="C625" s="31">
        <v>5.56</v>
      </c>
      <c r="D625" s="92"/>
    </row>
    <row r="626" spans="1:4" ht="15.75" outlineLevel="1">
      <c r="A626" s="31" t="s">
        <v>40</v>
      </c>
      <c r="B626" s="32" t="s">
        <v>63</v>
      </c>
      <c r="C626" s="31">
        <v>5.63</v>
      </c>
      <c r="D626" s="92"/>
    </row>
    <row r="627" spans="1:4" ht="15.75" outlineLevel="1">
      <c r="A627" s="31" t="s">
        <v>40</v>
      </c>
      <c r="B627" s="32" t="s">
        <v>172</v>
      </c>
      <c r="C627" s="31">
        <v>5.64</v>
      </c>
      <c r="D627" s="92"/>
    </row>
    <row r="628" spans="1:4" ht="15.75" outlineLevel="1">
      <c r="A628" s="31" t="s">
        <v>40</v>
      </c>
      <c r="B628" s="32" t="s">
        <v>78</v>
      </c>
      <c r="C628" s="31">
        <v>5.65</v>
      </c>
      <c r="D628" s="92"/>
    </row>
    <row r="629" spans="1:4" ht="15.75" outlineLevel="1">
      <c r="A629" s="31" t="s">
        <v>40</v>
      </c>
      <c r="B629" s="32" t="s">
        <v>88</v>
      </c>
      <c r="C629" s="31">
        <v>5.66</v>
      </c>
      <c r="D629" s="92"/>
    </row>
    <row r="630" spans="1:4" ht="15.75" outlineLevel="1">
      <c r="A630" s="31" t="s">
        <v>40</v>
      </c>
      <c r="B630" s="32" t="s">
        <v>87</v>
      </c>
      <c r="C630" s="31">
        <v>5.89</v>
      </c>
      <c r="D630" s="91" t="s">
        <v>1080</v>
      </c>
    </row>
    <row r="631" spans="1:4" ht="15.75" outlineLevel="1">
      <c r="A631" s="31" t="s">
        <v>40</v>
      </c>
      <c r="B631" s="32" t="s">
        <v>17</v>
      </c>
      <c r="C631" s="31">
        <v>5.68</v>
      </c>
      <c r="D631" s="92"/>
    </row>
    <row r="632" spans="1:4" ht="15.75" outlineLevel="1">
      <c r="A632" s="31" t="s">
        <v>40</v>
      </c>
      <c r="B632" s="32" t="s">
        <v>64</v>
      </c>
      <c r="C632" s="31">
        <v>5.47</v>
      </c>
      <c r="D632" s="92"/>
    </row>
    <row r="633" spans="1:4" ht="15.75" outlineLevel="1">
      <c r="A633" s="31" t="s">
        <v>40</v>
      </c>
      <c r="B633" s="32" t="s">
        <v>65</v>
      </c>
      <c r="C633" s="31">
        <v>5.48</v>
      </c>
      <c r="D633" s="92"/>
    </row>
    <row r="634" spans="1:4" ht="15.75">
      <c r="A634" s="36" t="s">
        <v>40</v>
      </c>
      <c r="B634" s="32"/>
      <c r="C634" s="31"/>
      <c r="D634" s="92"/>
    </row>
    <row r="635" spans="1:4" ht="15.75" outlineLevel="1">
      <c r="A635" s="31" t="s">
        <v>41</v>
      </c>
      <c r="B635" s="32" t="s">
        <v>49</v>
      </c>
      <c r="C635" s="31">
        <v>5.0999999999999996</v>
      </c>
      <c r="D635" s="92"/>
    </row>
    <row r="636" spans="1:4" ht="15.75" outlineLevel="1">
      <c r="A636" s="31" t="s">
        <v>41</v>
      </c>
      <c r="B636" s="32" t="s">
        <v>50</v>
      </c>
      <c r="C636" s="31">
        <v>5.2</v>
      </c>
      <c r="D636" s="92"/>
    </row>
    <row r="637" spans="1:4" ht="15.75" outlineLevel="1">
      <c r="A637" s="31" t="s">
        <v>41</v>
      </c>
      <c r="B637" s="32" t="s">
        <v>66</v>
      </c>
      <c r="C637" s="31">
        <v>5.3</v>
      </c>
      <c r="D637" s="92"/>
    </row>
    <row r="638" spans="1:4" ht="15.75" outlineLevel="1">
      <c r="A638" s="31" t="s">
        <v>41</v>
      </c>
      <c r="B638" s="32" t="s">
        <v>80</v>
      </c>
      <c r="C638" s="31">
        <v>5.6</v>
      </c>
      <c r="D638" s="92"/>
    </row>
    <row r="639" spans="1:4" ht="15.75" outlineLevel="1">
      <c r="A639" s="31" t="s">
        <v>41</v>
      </c>
      <c r="B639" s="32" t="s">
        <v>1081</v>
      </c>
      <c r="C639" s="33">
        <v>5.0999999999999996</v>
      </c>
      <c r="D639" s="92"/>
    </row>
    <row r="640" spans="1:4" ht="15.75" outlineLevel="1">
      <c r="A640" s="31" t="s">
        <v>41</v>
      </c>
      <c r="B640" s="32" t="s">
        <v>91</v>
      </c>
      <c r="C640" s="31">
        <v>5.14</v>
      </c>
      <c r="D640" s="92"/>
    </row>
    <row r="641" spans="1:4" ht="15.75" outlineLevel="1">
      <c r="A641" s="31" t="s">
        <v>41</v>
      </c>
      <c r="B641" s="32" t="s">
        <v>68</v>
      </c>
      <c r="C641" s="31">
        <v>5.19</v>
      </c>
      <c r="D641" s="92"/>
    </row>
    <row r="642" spans="1:4" ht="15.75" outlineLevel="1">
      <c r="A642" s="31" t="s">
        <v>41</v>
      </c>
      <c r="B642" s="32" t="s">
        <v>82</v>
      </c>
      <c r="C642" s="31">
        <v>5.24</v>
      </c>
      <c r="D642" s="92"/>
    </row>
    <row r="643" spans="1:4" ht="15.75" outlineLevel="1">
      <c r="A643" s="31" t="s">
        <v>41</v>
      </c>
      <c r="B643" s="32" t="s">
        <v>54</v>
      </c>
      <c r="C643" s="31">
        <v>5.26</v>
      </c>
      <c r="D643" s="92"/>
    </row>
    <row r="644" spans="1:4" ht="15.75" outlineLevel="1">
      <c r="A644" s="31" t="s">
        <v>41</v>
      </c>
      <c r="B644" s="32" t="s">
        <v>55</v>
      </c>
      <c r="C644" s="31">
        <v>5.27</v>
      </c>
      <c r="D644" s="92"/>
    </row>
    <row r="645" spans="1:4" ht="15.75" outlineLevel="1">
      <c r="A645" s="31" t="s">
        <v>41</v>
      </c>
      <c r="B645" s="32" t="s">
        <v>69</v>
      </c>
      <c r="C645" s="31">
        <v>5.28</v>
      </c>
      <c r="D645" s="92"/>
    </row>
    <row r="646" spans="1:4" ht="15.75" outlineLevel="1">
      <c r="A646" s="31" t="s">
        <v>41</v>
      </c>
      <c r="B646" s="32" t="s">
        <v>56</v>
      </c>
      <c r="C646" s="31">
        <v>5.36</v>
      </c>
      <c r="D646" s="92"/>
    </row>
    <row r="647" spans="1:4" ht="15.75" outlineLevel="1">
      <c r="A647" s="31" t="s">
        <v>41</v>
      </c>
      <c r="B647" s="32" t="s">
        <v>96</v>
      </c>
      <c r="C647" s="31">
        <v>5.33</v>
      </c>
      <c r="D647" s="92"/>
    </row>
    <row r="648" spans="1:4" ht="15.75" outlineLevel="1">
      <c r="A648" s="31" t="s">
        <v>41</v>
      </c>
      <c r="B648" s="32" t="s">
        <v>97</v>
      </c>
      <c r="C648" s="31">
        <v>5.37</v>
      </c>
      <c r="D648" s="92"/>
    </row>
    <row r="649" spans="1:4" ht="15.75" outlineLevel="1">
      <c r="A649" s="31" t="s">
        <v>41</v>
      </c>
      <c r="B649" s="32" t="s">
        <v>71</v>
      </c>
      <c r="C649" s="31">
        <v>5.49</v>
      </c>
      <c r="D649" s="92"/>
    </row>
    <row r="650" spans="1:4" ht="15.75" outlineLevel="1">
      <c r="A650" s="31" t="s">
        <v>41</v>
      </c>
      <c r="B650" s="32" t="s">
        <v>58</v>
      </c>
      <c r="C650" s="31">
        <v>5.51</v>
      </c>
      <c r="D650" s="92"/>
    </row>
    <row r="651" spans="1:4" ht="15.75" outlineLevel="1">
      <c r="A651" s="31" t="s">
        <v>41</v>
      </c>
      <c r="B651" s="32" t="s">
        <v>1082</v>
      </c>
      <c r="C651" s="31">
        <v>5.52</v>
      </c>
      <c r="D651" s="92"/>
    </row>
    <row r="652" spans="1:4" ht="15.75" outlineLevel="1">
      <c r="A652" s="31" t="s">
        <v>41</v>
      </c>
      <c r="B652" s="32" t="s">
        <v>59</v>
      </c>
      <c r="C652" s="31">
        <v>5.53</v>
      </c>
      <c r="D652" s="92"/>
    </row>
    <row r="653" spans="1:4" ht="15.75" outlineLevel="1">
      <c r="A653" s="31" t="s">
        <v>41</v>
      </c>
      <c r="B653" s="32" t="s">
        <v>72</v>
      </c>
      <c r="C653" s="31">
        <v>5.69</v>
      </c>
      <c r="D653" s="92"/>
    </row>
    <row r="654" spans="1:4" ht="15.75" outlineLevel="1">
      <c r="A654" s="31" t="s">
        <v>41</v>
      </c>
      <c r="B654" s="32" t="s">
        <v>62</v>
      </c>
      <c r="C654" s="33">
        <v>5.7</v>
      </c>
      <c r="D654" s="92"/>
    </row>
    <row r="655" spans="1:4" ht="15.75" outlineLevel="1">
      <c r="A655" s="31" t="s">
        <v>41</v>
      </c>
      <c r="B655" s="32" t="s">
        <v>74</v>
      </c>
      <c r="C655" s="31">
        <v>5.74</v>
      </c>
      <c r="D655" s="92"/>
    </row>
    <row r="656" spans="1:4" ht="15.75" outlineLevel="1">
      <c r="A656" s="31" t="s">
        <v>41</v>
      </c>
      <c r="B656" s="32" t="s">
        <v>103</v>
      </c>
      <c r="C656" s="31">
        <v>5.109</v>
      </c>
      <c r="D656" s="92"/>
    </row>
    <row r="657" spans="1:4" ht="15.75" outlineLevel="1">
      <c r="A657" s="31" t="s">
        <v>41</v>
      </c>
      <c r="B657" s="32" t="s">
        <v>104</v>
      </c>
      <c r="C657" s="31">
        <v>5.1109999999999998</v>
      </c>
      <c r="D657" s="92"/>
    </row>
    <row r="658" spans="1:4" ht="15.75" outlineLevel="1">
      <c r="A658" s="31" t="s">
        <v>41</v>
      </c>
      <c r="B658" s="32" t="s">
        <v>106</v>
      </c>
      <c r="C658" s="31">
        <v>5.1120000000000001</v>
      </c>
      <c r="D658" s="92"/>
    </row>
    <row r="659" spans="1:4" ht="15.75" outlineLevel="1">
      <c r="A659" s="31" t="s">
        <v>41</v>
      </c>
      <c r="B659" s="32" t="s">
        <v>76</v>
      </c>
      <c r="C659" s="31">
        <v>5.58</v>
      </c>
      <c r="D659" s="92"/>
    </row>
    <row r="660" spans="1:4" ht="15.75" outlineLevel="1">
      <c r="A660" s="31" t="s">
        <v>41</v>
      </c>
      <c r="B660" s="32" t="s">
        <v>61</v>
      </c>
      <c r="C660" s="31">
        <v>5.54</v>
      </c>
      <c r="D660" s="92"/>
    </row>
    <row r="661" spans="1:4" ht="15.75" outlineLevel="1">
      <c r="A661" s="31" t="s">
        <v>41</v>
      </c>
      <c r="B661" s="32" t="s">
        <v>77</v>
      </c>
      <c r="C661" s="31">
        <v>5.55</v>
      </c>
      <c r="D661" s="92"/>
    </row>
    <row r="662" spans="1:4" ht="15.75" outlineLevel="1">
      <c r="A662" s="31" t="s">
        <v>41</v>
      </c>
      <c r="B662" s="32" t="s">
        <v>63</v>
      </c>
      <c r="C662" s="31">
        <v>5.63</v>
      </c>
      <c r="D662" s="92"/>
    </row>
    <row r="663" spans="1:4" ht="15.75" outlineLevel="1">
      <c r="A663" s="31" t="s">
        <v>41</v>
      </c>
      <c r="B663" s="32" t="s">
        <v>64</v>
      </c>
      <c r="C663" s="31">
        <v>5.47</v>
      </c>
      <c r="D663" s="92"/>
    </row>
    <row r="664" spans="1:4" ht="15.75" outlineLevel="1">
      <c r="A664" s="31" t="s">
        <v>41</v>
      </c>
      <c r="B664" s="32" t="s">
        <v>65</v>
      </c>
      <c r="C664" s="31">
        <v>5.48</v>
      </c>
      <c r="D664" s="92"/>
    </row>
    <row r="665" spans="1:4" ht="15.75">
      <c r="A665" s="36" t="s">
        <v>41</v>
      </c>
      <c r="B665" s="32"/>
      <c r="C665" s="31"/>
      <c r="D665" s="92"/>
    </row>
    <row r="666" spans="1:4" ht="15.75" outlineLevel="1">
      <c r="A666" s="31" t="s">
        <v>42</v>
      </c>
      <c r="B666" s="32" t="s">
        <v>49</v>
      </c>
      <c r="C666" s="31">
        <v>5.0999999999999996</v>
      </c>
      <c r="D666" s="92"/>
    </row>
    <row r="667" spans="1:4" ht="15.75" outlineLevel="1">
      <c r="A667" s="31" t="s">
        <v>42</v>
      </c>
      <c r="B667" s="32" t="s">
        <v>50</v>
      </c>
      <c r="C667" s="31">
        <v>5.2</v>
      </c>
      <c r="D667" s="92"/>
    </row>
    <row r="668" spans="1:4" ht="15.75" outlineLevel="1">
      <c r="A668" s="31" t="s">
        <v>42</v>
      </c>
      <c r="B668" s="32" t="s">
        <v>51</v>
      </c>
      <c r="C668" s="31">
        <v>5.4</v>
      </c>
      <c r="D668" s="92"/>
    </row>
    <row r="669" spans="1:4" ht="15.75" outlineLevel="1">
      <c r="A669" s="31" t="s">
        <v>42</v>
      </c>
      <c r="B669" s="32" t="s">
        <v>52</v>
      </c>
      <c r="C669" s="31">
        <v>5.7</v>
      </c>
      <c r="D669" s="92"/>
    </row>
    <row r="670" spans="1:4" ht="15.75" outlineLevel="1">
      <c r="A670" s="31" t="s">
        <v>42</v>
      </c>
      <c r="B670" s="32" t="s">
        <v>53</v>
      </c>
      <c r="C670" s="31">
        <v>5.1100000000000003</v>
      </c>
      <c r="D670" s="92"/>
    </row>
    <row r="671" spans="1:4" ht="15.75" outlineLevel="1">
      <c r="A671" s="31" t="s">
        <v>42</v>
      </c>
      <c r="B671" s="32" t="s">
        <v>54</v>
      </c>
      <c r="C671" s="31">
        <v>5.26</v>
      </c>
      <c r="D671" s="92"/>
    </row>
    <row r="672" spans="1:4" ht="15.75" outlineLevel="1">
      <c r="A672" s="31" t="s">
        <v>42</v>
      </c>
      <c r="B672" s="32" t="s">
        <v>173</v>
      </c>
      <c r="C672" s="31">
        <v>5.43</v>
      </c>
      <c r="D672" s="92"/>
    </row>
    <row r="673" spans="1:4" ht="15.75" outlineLevel="1">
      <c r="A673" s="31" t="s">
        <v>42</v>
      </c>
      <c r="B673" s="32" t="s">
        <v>55</v>
      </c>
      <c r="C673" s="31">
        <v>5.27</v>
      </c>
      <c r="D673" s="92"/>
    </row>
    <row r="674" spans="1:4" ht="15.75" outlineLevel="1">
      <c r="A674" s="31" t="s">
        <v>42</v>
      </c>
      <c r="B674" s="32" t="s">
        <v>69</v>
      </c>
      <c r="C674" s="31">
        <v>5.28</v>
      </c>
      <c r="D674" s="92"/>
    </row>
    <row r="675" spans="1:4" ht="15.75" outlineLevel="1">
      <c r="A675" s="31" t="s">
        <v>42</v>
      </c>
      <c r="B675" s="32" t="s">
        <v>56</v>
      </c>
      <c r="C675" s="31">
        <v>5.36</v>
      </c>
      <c r="D675" s="92"/>
    </row>
    <row r="676" spans="1:4" ht="15.75" outlineLevel="1">
      <c r="A676" s="31" t="s">
        <v>42</v>
      </c>
      <c r="B676" s="32" t="s">
        <v>57</v>
      </c>
      <c r="C676" s="33">
        <v>5.5</v>
      </c>
      <c r="D676" s="92"/>
    </row>
    <row r="677" spans="1:4" ht="15.75" outlineLevel="1">
      <c r="A677" s="31" t="s">
        <v>42</v>
      </c>
      <c r="B677" s="32" t="s">
        <v>58</v>
      </c>
      <c r="C677" s="31">
        <v>5.51</v>
      </c>
      <c r="D677" s="92"/>
    </row>
    <row r="678" spans="1:4" ht="15.75" outlineLevel="1">
      <c r="A678" s="31" t="s">
        <v>42</v>
      </c>
      <c r="B678" s="32" t="s">
        <v>59</v>
      </c>
      <c r="C678" s="31">
        <v>5.53</v>
      </c>
      <c r="D678" s="92"/>
    </row>
    <row r="679" spans="1:4" ht="15.75" outlineLevel="1">
      <c r="A679" s="31" t="s">
        <v>42</v>
      </c>
      <c r="B679" s="32" t="s">
        <v>72</v>
      </c>
      <c r="C679" s="31">
        <v>5.69</v>
      </c>
      <c r="D679" s="92"/>
    </row>
    <row r="680" spans="1:4" ht="15.75" outlineLevel="1">
      <c r="A680" s="31" t="s">
        <v>42</v>
      </c>
      <c r="B680" s="32" t="s">
        <v>62</v>
      </c>
      <c r="C680" s="33">
        <v>5.7</v>
      </c>
      <c r="D680" s="91" t="s">
        <v>1080</v>
      </c>
    </row>
    <row r="681" spans="1:4" ht="15.75" outlineLevel="1">
      <c r="A681" s="31" t="s">
        <v>42</v>
      </c>
      <c r="B681" s="32" t="s">
        <v>74</v>
      </c>
      <c r="C681" s="31">
        <v>5.74</v>
      </c>
      <c r="D681" s="92"/>
    </row>
    <row r="682" spans="1:4" ht="15.75" outlineLevel="1">
      <c r="A682" s="31" t="s">
        <v>42</v>
      </c>
      <c r="B682" s="32" t="s">
        <v>60</v>
      </c>
      <c r="C682" s="31">
        <v>5.59</v>
      </c>
      <c r="D682" s="92"/>
    </row>
    <row r="683" spans="1:4" ht="15.75" outlineLevel="1">
      <c r="A683" s="31" t="s">
        <v>42</v>
      </c>
      <c r="B683" s="32" t="s">
        <v>61</v>
      </c>
      <c r="C683" s="31">
        <v>5.54</v>
      </c>
      <c r="D683" s="92"/>
    </row>
    <row r="684" spans="1:4" ht="15.75" outlineLevel="1">
      <c r="A684" s="31" t="s">
        <v>42</v>
      </c>
      <c r="B684" s="32" t="s">
        <v>174</v>
      </c>
      <c r="C684" s="31">
        <v>5.57</v>
      </c>
      <c r="D684" s="92"/>
    </row>
    <row r="685" spans="1:4" ht="15.75" outlineLevel="1">
      <c r="A685" s="31" t="s">
        <v>42</v>
      </c>
      <c r="B685" s="32" t="s">
        <v>63</v>
      </c>
      <c r="C685" s="31">
        <v>5.63</v>
      </c>
      <c r="D685" s="92"/>
    </row>
    <row r="686" spans="1:4" ht="15.75" outlineLevel="1">
      <c r="A686" s="31" t="s">
        <v>42</v>
      </c>
      <c r="B686" s="32" t="s">
        <v>64</v>
      </c>
      <c r="C686" s="31">
        <v>5.47</v>
      </c>
      <c r="D686" s="92"/>
    </row>
    <row r="687" spans="1:4" ht="15.75" outlineLevel="1">
      <c r="A687" s="31" t="s">
        <v>42</v>
      </c>
      <c r="B687" s="32" t="s">
        <v>65</v>
      </c>
      <c r="C687" s="31">
        <v>5.48</v>
      </c>
      <c r="D687" s="92"/>
    </row>
    <row r="688" spans="1:4" ht="15.75">
      <c r="A688" s="36" t="s">
        <v>42</v>
      </c>
      <c r="B688" s="32"/>
      <c r="C688" s="31"/>
      <c r="D688" s="92"/>
    </row>
    <row r="689" spans="1:4" ht="15.75" outlineLevel="1">
      <c r="A689" s="31" t="s">
        <v>43</v>
      </c>
      <c r="B689" s="32" t="s">
        <v>49</v>
      </c>
      <c r="C689" s="31">
        <v>5.0999999999999996</v>
      </c>
      <c r="D689" s="92"/>
    </row>
    <row r="690" spans="1:4" ht="15.75" outlineLevel="1">
      <c r="A690" s="31" t="s">
        <v>43</v>
      </c>
      <c r="B690" s="32" t="s">
        <v>50</v>
      </c>
      <c r="C690" s="31">
        <v>5.2</v>
      </c>
      <c r="D690" s="92"/>
    </row>
    <row r="691" spans="1:4" ht="15.75" outlineLevel="1">
      <c r="A691" s="31" t="s">
        <v>43</v>
      </c>
      <c r="B691" s="32" t="s">
        <v>175</v>
      </c>
      <c r="C691" s="31">
        <v>5.17</v>
      </c>
      <c r="D691" s="92"/>
    </row>
    <row r="692" spans="1:4" ht="15.75" outlineLevel="1">
      <c r="A692" s="31" t="s">
        <v>43</v>
      </c>
      <c r="B692" s="32" t="s">
        <v>54</v>
      </c>
      <c r="C692" s="31">
        <v>5.26</v>
      </c>
      <c r="D692" s="92"/>
    </row>
    <row r="693" spans="1:4" ht="15.75" outlineLevel="1">
      <c r="A693" s="31" t="s">
        <v>43</v>
      </c>
      <c r="B693" s="32" t="s">
        <v>176</v>
      </c>
      <c r="C693" s="31">
        <v>5.1029999999999998</v>
      </c>
      <c r="D693" s="92"/>
    </row>
    <row r="694" spans="1:4" ht="15.75" outlineLevel="1">
      <c r="A694" s="31" t="s">
        <v>43</v>
      </c>
      <c r="B694" s="32" t="s">
        <v>56</v>
      </c>
      <c r="C694" s="31">
        <v>5.36</v>
      </c>
      <c r="D694" s="92"/>
    </row>
    <row r="695" spans="1:4" ht="15.75" outlineLevel="1">
      <c r="A695" s="31" t="s">
        <v>43</v>
      </c>
      <c r="B695" s="32" t="s">
        <v>97</v>
      </c>
      <c r="C695" s="31">
        <v>5.37</v>
      </c>
      <c r="D695" s="92"/>
    </row>
    <row r="696" spans="1:4" ht="15.75" outlineLevel="1">
      <c r="A696" s="31" t="s">
        <v>43</v>
      </c>
      <c r="B696" s="32" t="s">
        <v>177</v>
      </c>
      <c r="C696" s="31">
        <v>5.1040000000000001</v>
      </c>
      <c r="D696" s="92"/>
    </row>
    <row r="697" spans="1:4" ht="15.75" outlineLevel="1">
      <c r="A697" s="31" t="s">
        <v>43</v>
      </c>
      <c r="B697" s="32" t="s">
        <v>178</v>
      </c>
      <c r="C697" s="31">
        <v>5.1050000000000004</v>
      </c>
      <c r="D697" s="92"/>
    </row>
    <row r="698" spans="1:4" ht="15.75" outlineLevel="1">
      <c r="A698" s="31" t="s">
        <v>43</v>
      </c>
      <c r="B698" s="32" t="s">
        <v>179</v>
      </c>
      <c r="C698" s="31">
        <v>5.1059999999999999</v>
      </c>
      <c r="D698" s="92"/>
    </row>
    <row r="699" spans="1:4" ht="15.75" outlineLevel="1">
      <c r="A699" s="31" t="s">
        <v>43</v>
      </c>
      <c r="B699" s="32" t="s">
        <v>180</v>
      </c>
      <c r="C699" s="31">
        <v>5.1070000000000002</v>
      </c>
      <c r="D699" s="92"/>
    </row>
    <row r="700" spans="1:4" ht="15.75" outlineLevel="1">
      <c r="A700" s="31" t="s">
        <v>43</v>
      </c>
      <c r="B700" s="32" t="s">
        <v>874</v>
      </c>
      <c r="C700" s="31">
        <v>5.1079999999999997</v>
      </c>
      <c r="D700" s="91" t="s">
        <v>1080</v>
      </c>
    </row>
    <row r="701" spans="1:4" ht="15.75" outlineLevel="1">
      <c r="A701" s="31" t="s">
        <v>43</v>
      </c>
      <c r="B701" s="32" t="s">
        <v>103</v>
      </c>
      <c r="C701" s="31">
        <v>5.109</v>
      </c>
      <c r="D701" s="92"/>
    </row>
    <row r="702" spans="1:4" ht="15.75" outlineLevel="1">
      <c r="A702" s="31" t="s">
        <v>43</v>
      </c>
      <c r="B702" s="32" t="s">
        <v>105</v>
      </c>
      <c r="C702" s="34">
        <v>5.1100000000000003</v>
      </c>
      <c r="D702" s="91" t="s">
        <v>1080</v>
      </c>
    </row>
    <row r="703" spans="1:4" ht="15.75" outlineLevel="1">
      <c r="A703" s="31" t="s">
        <v>43</v>
      </c>
      <c r="B703" s="32" t="s">
        <v>104</v>
      </c>
      <c r="C703" s="31">
        <v>5.1109999999999998</v>
      </c>
      <c r="D703" s="92"/>
    </row>
    <row r="704" spans="1:4" ht="15.75" outlineLevel="1">
      <c r="A704" s="31" t="s">
        <v>43</v>
      </c>
      <c r="B704" s="32" t="s">
        <v>106</v>
      </c>
      <c r="C704" s="31">
        <v>5.1120000000000001</v>
      </c>
      <c r="D704" s="92"/>
    </row>
    <row r="705" spans="1:4" ht="15.75" outlineLevel="1">
      <c r="A705" s="31" t="s">
        <v>43</v>
      </c>
      <c r="B705" s="32" t="s">
        <v>59</v>
      </c>
      <c r="C705" s="31">
        <v>5.53</v>
      </c>
      <c r="D705" s="92"/>
    </row>
    <row r="706" spans="1:4" ht="15.75" outlineLevel="1">
      <c r="A706" s="31" t="s">
        <v>43</v>
      </c>
      <c r="B706" s="32" t="s">
        <v>172</v>
      </c>
      <c r="C706" s="31">
        <v>5.64</v>
      </c>
      <c r="D706" s="92"/>
    </row>
    <row r="707" spans="1:4" ht="15.75" outlineLevel="1">
      <c r="A707" s="31" t="s">
        <v>43</v>
      </c>
      <c r="B707" s="32" t="s">
        <v>63</v>
      </c>
      <c r="C707" s="31">
        <v>5.63</v>
      </c>
      <c r="D707" s="92"/>
    </row>
    <row r="708" spans="1:4" ht="15.75" outlineLevel="1">
      <c r="A708" s="31" t="s">
        <v>43</v>
      </c>
      <c r="B708" s="32" t="s">
        <v>78</v>
      </c>
      <c r="C708" s="31">
        <v>5.65</v>
      </c>
      <c r="D708" s="92"/>
    </row>
    <row r="709" spans="1:4" ht="15.75" outlineLevel="1">
      <c r="A709" s="31" t="s">
        <v>43</v>
      </c>
      <c r="B709" s="32" t="s">
        <v>88</v>
      </c>
      <c r="C709" s="31">
        <v>5.66</v>
      </c>
      <c r="D709" s="92"/>
    </row>
    <row r="710" spans="1:4" ht="15.75" outlineLevel="1">
      <c r="A710" s="31" t="s">
        <v>43</v>
      </c>
      <c r="B710" s="32" t="s">
        <v>17</v>
      </c>
      <c r="C710" s="31">
        <v>5.68</v>
      </c>
      <c r="D710" s="92"/>
    </row>
    <row r="711" spans="1:4" ht="15.75" outlineLevel="1">
      <c r="A711" s="31" t="s">
        <v>43</v>
      </c>
      <c r="B711" s="32" t="s">
        <v>64</v>
      </c>
      <c r="C711" s="31">
        <v>5.47</v>
      </c>
      <c r="D711" s="92"/>
    </row>
    <row r="712" spans="1:4" ht="15.75" outlineLevel="1">
      <c r="A712" s="31" t="s">
        <v>43</v>
      </c>
      <c r="B712" s="32" t="s">
        <v>65</v>
      </c>
      <c r="C712" s="31">
        <v>5.48</v>
      </c>
      <c r="D712" s="92"/>
    </row>
    <row r="713" spans="1:4" ht="15.75">
      <c r="A713" s="36" t="s">
        <v>43</v>
      </c>
      <c r="B713" s="32"/>
      <c r="C713" s="31"/>
      <c r="D713" s="92"/>
    </row>
    <row r="714" spans="1:4" ht="15.75" outlineLevel="1">
      <c r="A714" s="31" t="s">
        <v>1092</v>
      </c>
      <c r="B714" s="32" t="s">
        <v>49</v>
      </c>
      <c r="C714" s="31">
        <v>5.0999999999999996</v>
      </c>
      <c r="D714" s="92"/>
    </row>
    <row r="715" spans="1:4" ht="15.75" outlineLevel="1">
      <c r="A715" s="31" t="s">
        <v>1092</v>
      </c>
      <c r="B715" s="32" t="s">
        <v>50</v>
      </c>
      <c r="C715" s="31">
        <v>5.2</v>
      </c>
      <c r="D715" s="92"/>
    </row>
    <row r="716" spans="1:4" ht="15.75" outlineLevel="1">
      <c r="A716" s="31" t="s">
        <v>1092</v>
      </c>
      <c r="B716" s="32" t="s">
        <v>66</v>
      </c>
      <c r="C716" s="31">
        <v>5.3</v>
      </c>
      <c r="D716" s="92"/>
    </row>
    <row r="717" spans="1:4" ht="15.75" outlineLevel="1">
      <c r="A717" s="31" t="s">
        <v>1092</v>
      </c>
      <c r="B717" s="32" t="s">
        <v>80</v>
      </c>
      <c r="C717" s="31">
        <v>5.6</v>
      </c>
      <c r="D717" s="92"/>
    </row>
    <row r="718" spans="1:4" ht="15.75" outlineLevel="1">
      <c r="A718" s="31" t="s">
        <v>1092</v>
      </c>
      <c r="B718" s="32" t="s">
        <v>1081</v>
      </c>
      <c r="C718" s="33">
        <v>5.0999999999999996</v>
      </c>
      <c r="D718" s="92"/>
    </row>
    <row r="719" spans="1:4" ht="15.75" outlineLevel="1">
      <c r="A719" s="31" t="s">
        <v>1092</v>
      </c>
      <c r="B719" s="32" t="s">
        <v>91</v>
      </c>
      <c r="C719" s="31">
        <v>5.14</v>
      </c>
      <c r="D719" s="92"/>
    </row>
    <row r="720" spans="1:4" ht="15.75" outlineLevel="1">
      <c r="A720" s="31" t="s">
        <v>1092</v>
      </c>
      <c r="B720" s="32" t="s">
        <v>68</v>
      </c>
      <c r="C720" s="31">
        <v>5.19</v>
      </c>
      <c r="D720" s="92"/>
    </row>
    <row r="721" spans="1:4" ht="15.75" outlineLevel="1">
      <c r="A721" s="31" t="s">
        <v>1092</v>
      </c>
      <c r="B721" s="32" t="s">
        <v>82</v>
      </c>
      <c r="C721" s="31">
        <v>5.24</v>
      </c>
      <c r="D721" s="92"/>
    </row>
    <row r="722" spans="1:4" ht="15.75" outlineLevel="1">
      <c r="A722" s="31" t="s">
        <v>1092</v>
      </c>
      <c r="B722" s="32" t="s">
        <v>54</v>
      </c>
      <c r="C722" s="31">
        <v>5.26</v>
      </c>
      <c r="D722" s="92"/>
    </row>
    <row r="723" spans="1:4" ht="15.75" outlineLevel="1">
      <c r="A723" s="31" t="s">
        <v>1092</v>
      </c>
      <c r="B723" s="32" t="s">
        <v>55</v>
      </c>
      <c r="C723" s="31">
        <v>5.27</v>
      </c>
      <c r="D723" s="92"/>
    </row>
    <row r="724" spans="1:4" ht="15.75" outlineLevel="1">
      <c r="A724" s="31" t="s">
        <v>1092</v>
      </c>
      <c r="B724" s="32" t="s">
        <v>69</v>
      </c>
      <c r="C724" s="31">
        <v>5.28</v>
      </c>
      <c r="D724" s="92"/>
    </row>
    <row r="725" spans="1:4" ht="15.75" outlineLevel="1">
      <c r="A725" s="31" t="s">
        <v>1092</v>
      </c>
      <c r="B725" s="32" t="s">
        <v>83</v>
      </c>
      <c r="C725" s="31">
        <v>5.31</v>
      </c>
      <c r="D725" s="92"/>
    </row>
    <row r="726" spans="1:4" ht="15.75" outlineLevel="1">
      <c r="A726" s="31" t="s">
        <v>1092</v>
      </c>
      <c r="B726" s="32" t="s">
        <v>56</v>
      </c>
      <c r="C726" s="31">
        <v>5.36</v>
      </c>
      <c r="D726" s="92"/>
    </row>
    <row r="727" spans="1:4" ht="15.75" outlineLevel="1">
      <c r="A727" s="31" t="s">
        <v>1092</v>
      </c>
      <c r="B727" s="32" t="s">
        <v>59</v>
      </c>
      <c r="C727" s="31">
        <v>5.53</v>
      </c>
      <c r="D727" s="92"/>
    </row>
    <row r="728" spans="1:4" ht="15.75" outlineLevel="1">
      <c r="A728" s="31" t="s">
        <v>1092</v>
      </c>
      <c r="B728" s="32" t="s">
        <v>103</v>
      </c>
      <c r="C728" s="31">
        <v>5.109</v>
      </c>
      <c r="D728" s="92"/>
    </row>
    <row r="729" spans="1:4" ht="15.75" outlineLevel="1">
      <c r="A729" s="31" t="s">
        <v>1092</v>
      </c>
      <c r="B729" s="32" t="s">
        <v>104</v>
      </c>
      <c r="C729" s="31">
        <v>5.1109999999999998</v>
      </c>
      <c r="D729" s="92"/>
    </row>
    <row r="730" spans="1:4" ht="15.75" outlineLevel="1">
      <c r="A730" s="31" t="s">
        <v>1092</v>
      </c>
      <c r="B730" s="32" t="s">
        <v>106</v>
      </c>
      <c r="C730" s="31">
        <v>5.1120000000000001</v>
      </c>
      <c r="D730" s="92"/>
    </row>
    <row r="731" spans="1:4" ht="15.75" outlineLevel="1">
      <c r="A731" s="31" t="s">
        <v>1092</v>
      </c>
      <c r="B731" s="32" t="s">
        <v>1085</v>
      </c>
      <c r="C731" s="31">
        <v>5.1130000000000004</v>
      </c>
      <c r="D731" s="92"/>
    </row>
    <row r="732" spans="1:4" ht="15.75" outlineLevel="1">
      <c r="A732" s="31" t="s">
        <v>1092</v>
      </c>
      <c r="B732" s="32" t="s">
        <v>182</v>
      </c>
      <c r="C732" s="31">
        <v>5.117</v>
      </c>
      <c r="D732" s="92"/>
    </row>
    <row r="733" spans="1:4" ht="15.75" outlineLevel="1">
      <c r="A733" s="31" t="s">
        <v>1092</v>
      </c>
      <c r="B733" s="32" t="s">
        <v>183</v>
      </c>
      <c r="C733" s="31">
        <v>5.67</v>
      </c>
      <c r="D733" s="92"/>
    </row>
    <row r="734" spans="1:4" ht="15.75" outlineLevel="1">
      <c r="A734" s="31" t="s">
        <v>1092</v>
      </c>
      <c r="B734" s="32" t="s">
        <v>63</v>
      </c>
      <c r="C734" s="31">
        <v>5.63</v>
      </c>
      <c r="D734" s="92"/>
    </row>
    <row r="735" spans="1:4" ht="15.75" outlineLevel="1">
      <c r="A735" s="31" t="s">
        <v>1092</v>
      </c>
      <c r="B735" s="32" t="s">
        <v>64</v>
      </c>
      <c r="C735" s="31">
        <v>5.47</v>
      </c>
      <c r="D735" s="92"/>
    </row>
    <row r="736" spans="1:4" ht="15.75" outlineLevel="1">
      <c r="A736" s="31" t="s">
        <v>1092</v>
      </c>
      <c r="B736" s="32" t="s">
        <v>65</v>
      </c>
      <c r="C736" s="31">
        <v>5.48</v>
      </c>
      <c r="D736" s="92"/>
    </row>
    <row r="737" spans="1:4" ht="15.75">
      <c r="A737" s="36" t="s">
        <v>1093</v>
      </c>
      <c r="B737" s="32"/>
      <c r="C737" s="31"/>
      <c r="D737" s="92"/>
    </row>
    <row r="738" spans="1:4" ht="15.75" outlineLevel="1">
      <c r="A738" s="31" t="s">
        <v>45</v>
      </c>
      <c r="B738" s="32" t="s">
        <v>49</v>
      </c>
      <c r="C738" s="31">
        <v>5.0999999999999996</v>
      </c>
      <c r="D738" s="92"/>
    </row>
    <row r="739" spans="1:4" ht="15.75" outlineLevel="1">
      <c r="A739" s="31" t="s">
        <v>45</v>
      </c>
      <c r="B739" s="32" t="s">
        <v>50</v>
      </c>
      <c r="C739" s="31">
        <v>5.2</v>
      </c>
      <c r="D739" s="92"/>
    </row>
    <row r="740" spans="1:4" ht="15.75" outlineLevel="1">
      <c r="A740" s="31" t="s">
        <v>45</v>
      </c>
      <c r="B740" s="32" t="s">
        <v>184</v>
      </c>
      <c r="C740" s="31">
        <v>5.18</v>
      </c>
      <c r="D740" s="92"/>
    </row>
    <row r="741" spans="1:4" ht="15.75" outlineLevel="1">
      <c r="A741" s="31" t="s">
        <v>45</v>
      </c>
      <c r="B741" s="32" t="s">
        <v>185</v>
      </c>
      <c r="C741" s="31">
        <v>5.23</v>
      </c>
      <c r="D741" s="92"/>
    </row>
    <row r="742" spans="1:4" ht="15.75" outlineLevel="1">
      <c r="A742" s="31" t="s">
        <v>45</v>
      </c>
      <c r="B742" s="32" t="s">
        <v>54</v>
      </c>
      <c r="C742" s="31">
        <v>5.26</v>
      </c>
      <c r="D742" s="92"/>
    </row>
    <row r="743" spans="1:4" ht="15.75" outlineLevel="1">
      <c r="A743" s="31" t="s">
        <v>45</v>
      </c>
      <c r="B743" s="32" t="s">
        <v>55</v>
      </c>
      <c r="C743" s="31">
        <v>5.27</v>
      </c>
      <c r="D743" s="92"/>
    </row>
    <row r="744" spans="1:4" ht="15.75" outlineLevel="1">
      <c r="A744" s="31" t="s">
        <v>45</v>
      </c>
      <c r="B744" s="32" t="s">
        <v>69</v>
      </c>
      <c r="C744" s="31">
        <v>5.28</v>
      </c>
      <c r="D744" s="92"/>
    </row>
    <row r="745" spans="1:4" ht="15.75" outlineLevel="1">
      <c r="A745" s="31" t="s">
        <v>45</v>
      </c>
      <c r="B745" s="32" t="s">
        <v>56</v>
      </c>
      <c r="C745" s="31">
        <v>5.36</v>
      </c>
      <c r="D745" s="92"/>
    </row>
    <row r="746" spans="1:4" ht="15.75" outlineLevel="1">
      <c r="A746" s="31" t="s">
        <v>45</v>
      </c>
      <c r="B746" s="32" t="s">
        <v>186</v>
      </c>
      <c r="C746" s="31">
        <v>5.44</v>
      </c>
      <c r="D746" s="92"/>
    </row>
    <row r="747" spans="1:4" ht="15.75" outlineLevel="1">
      <c r="A747" s="31" t="s">
        <v>45</v>
      </c>
      <c r="B747" s="32" t="s">
        <v>59</v>
      </c>
      <c r="C747" s="31">
        <v>5.53</v>
      </c>
      <c r="D747" s="92"/>
    </row>
    <row r="748" spans="1:4" ht="15.75" outlineLevel="1">
      <c r="A748" s="31" t="s">
        <v>45</v>
      </c>
      <c r="B748" s="32" t="s">
        <v>106</v>
      </c>
      <c r="C748" s="31">
        <v>5.1120000000000001</v>
      </c>
      <c r="D748" s="92"/>
    </row>
    <row r="749" spans="1:4" ht="15.75" outlineLevel="1">
      <c r="A749" s="31" t="s">
        <v>45</v>
      </c>
      <c r="B749" s="32" t="s">
        <v>60</v>
      </c>
      <c r="C749" s="31">
        <v>5.59</v>
      </c>
      <c r="D749" s="92"/>
    </row>
    <row r="750" spans="1:4" ht="15.75" outlineLevel="1">
      <c r="A750" s="31" t="s">
        <v>45</v>
      </c>
      <c r="B750" s="32" t="s">
        <v>61</v>
      </c>
      <c r="C750" s="31">
        <v>5.54</v>
      </c>
      <c r="D750" s="92"/>
    </row>
    <row r="751" spans="1:4" ht="15.75" outlineLevel="1">
      <c r="A751" s="31" t="s">
        <v>45</v>
      </c>
      <c r="B751" s="32" t="s">
        <v>63</v>
      </c>
      <c r="C751" s="31">
        <v>5.63</v>
      </c>
      <c r="D751" s="92"/>
    </row>
    <row r="752" spans="1:4" ht="15.75" outlineLevel="1">
      <c r="A752" s="31" t="s">
        <v>45</v>
      </c>
      <c r="B752" s="32" t="s">
        <v>78</v>
      </c>
      <c r="C752" s="31">
        <v>5.65</v>
      </c>
      <c r="D752" s="92"/>
    </row>
    <row r="753" spans="1:4" ht="15.75" outlineLevel="1">
      <c r="A753" s="31" t="s">
        <v>45</v>
      </c>
      <c r="B753" s="32" t="s">
        <v>17</v>
      </c>
      <c r="C753" s="31">
        <v>5.68</v>
      </c>
      <c r="D753" s="92"/>
    </row>
    <row r="754" spans="1:4" ht="15.75" outlineLevel="1">
      <c r="A754" s="31" t="s">
        <v>45</v>
      </c>
      <c r="B754" s="32" t="s">
        <v>64</v>
      </c>
      <c r="C754" s="31">
        <v>5.47</v>
      </c>
      <c r="D754" s="92"/>
    </row>
    <row r="755" spans="1:4" ht="15.75" outlineLevel="1">
      <c r="A755" s="31" t="s">
        <v>45</v>
      </c>
      <c r="B755" s="32" t="s">
        <v>65</v>
      </c>
      <c r="C755" s="31">
        <v>5.48</v>
      </c>
      <c r="D755" s="92"/>
    </row>
    <row r="756" spans="1:4" ht="15.75">
      <c r="A756" s="36" t="s">
        <v>45</v>
      </c>
      <c r="B756" s="32"/>
      <c r="C756" s="31"/>
      <c r="D756" s="92"/>
    </row>
    <row r="757" spans="1:4" ht="15.75" outlineLevel="1">
      <c r="A757" s="31" t="s">
        <v>47</v>
      </c>
      <c r="B757" s="32" t="s">
        <v>49</v>
      </c>
      <c r="C757" s="31">
        <v>5.0999999999999996</v>
      </c>
      <c r="D757" s="92"/>
    </row>
    <row r="758" spans="1:4" ht="15.75" outlineLevel="1">
      <c r="A758" s="31" t="s">
        <v>47</v>
      </c>
      <c r="B758" s="32" t="s">
        <v>50</v>
      </c>
      <c r="C758" s="31">
        <v>5.2</v>
      </c>
      <c r="D758" s="92"/>
    </row>
    <row r="759" spans="1:4" ht="15.75" outlineLevel="1">
      <c r="A759" s="31" t="s">
        <v>47</v>
      </c>
      <c r="B759" s="32" t="s">
        <v>150</v>
      </c>
      <c r="C759" s="31">
        <v>5.9</v>
      </c>
      <c r="D759" s="91" t="s">
        <v>1080</v>
      </c>
    </row>
    <row r="760" spans="1:4" ht="15.75" outlineLevel="1">
      <c r="A760" s="31" t="s">
        <v>47</v>
      </c>
      <c r="B760" s="32" t="s">
        <v>151</v>
      </c>
      <c r="C760" s="31">
        <v>5.13</v>
      </c>
      <c r="D760" s="92"/>
    </row>
    <row r="761" spans="1:4" ht="15.75" outlineLevel="1">
      <c r="A761" s="31" t="s">
        <v>47</v>
      </c>
      <c r="B761" s="32" t="s">
        <v>152</v>
      </c>
      <c r="C761" s="31">
        <v>5.16</v>
      </c>
      <c r="D761" s="91" t="s">
        <v>1080</v>
      </c>
    </row>
    <row r="762" spans="1:4" ht="15.75" outlineLevel="1">
      <c r="A762" s="31" t="s">
        <v>47</v>
      </c>
      <c r="B762" s="32" t="s">
        <v>153</v>
      </c>
      <c r="C762" s="31">
        <v>5.22</v>
      </c>
      <c r="D762" s="91"/>
    </row>
    <row r="763" spans="1:4" ht="15.75" outlineLevel="1">
      <c r="A763" s="31" t="s">
        <v>47</v>
      </c>
      <c r="B763" s="32" t="s">
        <v>187</v>
      </c>
      <c r="C763" s="31">
        <v>5.42</v>
      </c>
      <c r="D763" s="92"/>
    </row>
    <row r="764" spans="1:4" ht="15.75" outlineLevel="1">
      <c r="A764" s="31" t="s">
        <v>47</v>
      </c>
      <c r="B764" s="32" t="s">
        <v>55</v>
      </c>
      <c r="C764" s="31">
        <v>5.27</v>
      </c>
      <c r="D764" s="92"/>
    </row>
    <row r="765" spans="1:4" ht="15.75" outlineLevel="1">
      <c r="A765" s="31" t="s">
        <v>47</v>
      </c>
      <c r="B765" s="32" t="s">
        <v>69</v>
      </c>
      <c r="C765" s="31">
        <v>5.28</v>
      </c>
      <c r="D765" s="91" t="s">
        <v>1080</v>
      </c>
    </row>
    <row r="766" spans="1:4" ht="15.75" outlineLevel="1">
      <c r="A766" s="31" t="s">
        <v>47</v>
      </c>
      <c r="B766" s="32" t="s">
        <v>56</v>
      </c>
      <c r="C766" s="31">
        <v>5.36</v>
      </c>
      <c r="D766" s="92"/>
    </row>
    <row r="767" spans="1:4" ht="15.75" outlineLevel="1">
      <c r="A767" s="31" t="s">
        <v>47</v>
      </c>
      <c r="B767" s="32" t="s">
        <v>71</v>
      </c>
      <c r="C767" s="31">
        <v>5.49</v>
      </c>
      <c r="D767" s="92"/>
    </row>
    <row r="768" spans="1:4" ht="15.75" outlineLevel="1">
      <c r="A768" s="31" t="s">
        <v>47</v>
      </c>
      <c r="B768" s="32" t="s">
        <v>58</v>
      </c>
      <c r="C768" s="31">
        <v>5.51</v>
      </c>
      <c r="D768" s="92"/>
    </row>
    <row r="769" spans="1:4" ht="15.75" outlineLevel="1">
      <c r="A769" s="31" t="s">
        <v>47</v>
      </c>
      <c r="B769" s="32" t="s">
        <v>1091</v>
      </c>
      <c r="C769" s="31">
        <v>5.52</v>
      </c>
      <c r="D769" s="92"/>
    </row>
    <row r="770" spans="1:4" ht="15.75" outlineLevel="1">
      <c r="A770" s="31" t="s">
        <v>47</v>
      </c>
      <c r="B770" s="32" t="s">
        <v>59</v>
      </c>
      <c r="C770" s="31">
        <v>5.53</v>
      </c>
      <c r="D770" s="92"/>
    </row>
    <row r="771" spans="1:4" ht="15.75" outlineLevel="1">
      <c r="A771" s="31" t="s">
        <v>47</v>
      </c>
      <c r="B771" s="32" t="s">
        <v>61</v>
      </c>
      <c r="C771" s="31">
        <v>5.54</v>
      </c>
      <c r="D771" s="92"/>
    </row>
    <row r="772" spans="1:4" ht="15.75" outlineLevel="1">
      <c r="A772" s="31" t="s">
        <v>47</v>
      </c>
      <c r="B772" s="32" t="s">
        <v>62</v>
      </c>
      <c r="C772" s="33">
        <v>5.7</v>
      </c>
      <c r="D772" s="92"/>
    </row>
    <row r="773" spans="1:4" ht="15.75" outlineLevel="1">
      <c r="A773" s="31" t="s">
        <v>47</v>
      </c>
      <c r="B773" s="32" t="s">
        <v>159</v>
      </c>
      <c r="C773" s="31">
        <v>5.71</v>
      </c>
      <c r="D773" s="92"/>
    </row>
    <row r="774" spans="1:4" ht="15.75" outlineLevel="1">
      <c r="A774" s="31" t="s">
        <v>47</v>
      </c>
      <c r="B774" s="32" t="s">
        <v>188</v>
      </c>
      <c r="C774" s="33">
        <v>5.9</v>
      </c>
      <c r="D774" s="92"/>
    </row>
    <row r="775" spans="1:4" ht="15.75" outlineLevel="1">
      <c r="A775" s="31" t="s">
        <v>47</v>
      </c>
      <c r="B775" s="32" t="s">
        <v>189</v>
      </c>
      <c r="C775" s="31">
        <v>5.91</v>
      </c>
      <c r="D775" s="92"/>
    </row>
    <row r="776" spans="1:4" ht="15.75" outlineLevel="1">
      <c r="A776" s="31" t="s">
        <v>47</v>
      </c>
      <c r="B776" s="32" t="s">
        <v>190</v>
      </c>
      <c r="C776" s="31">
        <v>5.97</v>
      </c>
      <c r="D776" s="92"/>
    </row>
    <row r="777" spans="1:4" ht="15.75">
      <c r="A777" s="36" t="s">
        <v>47</v>
      </c>
      <c r="B777" s="32"/>
      <c r="C777" s="31"/>
      <c r="D777" s="92"/>
    </row>
    <row r="778" spans="1:4" ht="15.75" outlineLevel="1">
      <c r="A778" s="31" t="s">
        <v>1067</v>
      </c>
      <c r="B778" s="32" t="s">
        <v>49</v>
      </c>
      <c r="C778" s="31">
        <v>5.0999999999999996</v>
      </c>
      <c r="D778" s="92"/>
    </row>
    <row r="779" spans="1:4" ht="15.75" outlineLevel="1">
      <c r="A779" s="31" t="s">
        <v>1067</v>
      </c>
      <c r="B779" s="32" t="s">
        <v>50</v>
      </c>
      <c r="C779" s="31">
        <v>5.2</v>
      </c>
      <c r="D779" s="92"/>
    </row>
    <row r="780" spans="1:4" ht="15.75" outlineLevel="1">
      <c r="A780" s="31" t="s">
        <v>1067</v>
      </c>
      <c r="B780" s="32" t="s">
        <v>54</v>
      </c>
      <c r="C780" s="31">
        <v>5.26</v>
      </c>
      <c r="D780" s="92"/>
    </row>
    <row r="781" spans="1:4" ht="15.75" outlineLevel="1">
      <c r="A781" s="31" t="s">
        <v>1067</v>
      </c>
      <c r="B781" s="32" t="s">
        <v>108</v>
      </c>
      <c r="C781" s="31">
        <v>5.5</v>
      </c>
      <c r="D781" s="92"/>
    </row>
    <row r="782" spans="1:4" ht="15.75" outlineLevel="1">
      <c r="A782" s="31" t="s">
        <v>1067</v>
      </c>
      <c r="B782" s="32" t="s">
        <v>109</v>
      </c>
      <c r="C782" s="31">
        <v>5.8</v>
      </c>
      <c r="D782" s="91" t="s">
        <v>1080</v>
      </c>
    </row>
    <row r="783" spans="1:4" ht="15.75" outlineLevel="1">
      <c r="A783" s="31" t="s">
        <v>1067</v>
      </c>
      <c r="B783" s="32" t="s">
        <v>110</v>
      </c>
      <c r="C783" s="31">
        <v>5.12</v>
      </c>
      <c r="D783" s="31"/>
    </row>
    <row r="784" spans="1:4" ht="15.75" outlineLevel="1">
      <c r="A784" s="31" t="s">
        <v>1067</v>
      </c>
      <c r="B784" s="32" t="s">
        <v>111</v>
      </c>
      <c r="C784" s="31">
        <v>5.15</v>
      </c>
      <c r="D784" s="31"/>
    </row>
    <row r="785" spans="1:4" ht="15.75" outlineLevel="1">
      <c r="A785" s="31" t="s">
        <v>1067</v>
      </c>
      <c r="B785" s="32" t="s">
        <v>112</v>
      </c>
      <c r="C785" s="33">
        <v>5.2</v>
      </c>
      <c r="D785" s="91"/>
    </row>
    <row r="786" spans="1:4" ht="15.75" outlineLevel="1">
      <c r="A786" s="31" t="s">
        <v>1067</v>
      </c>
      <c r="B786" s="32" t="s">
        <v>113</v>
      </c>
      <c r="C786" s="31">
        <v>5.25</v>
      </c>
      <c r="D786" s="31"/>
    </row>
    <row r="787" spans="1:4" ht="15.75" outlineLevel="1">
      <c r="A787" s="31" t="s">
        <v>1067</v>
      </c>
      <c r="B787" s="32" t="s">
        <v>59</v>
      </c>
      <c r="C787" s="31">
        <v>5.53</v>
      </c>
      <c r="D787" s="31"/>
    </row>
    <row r="788" spans="1:4" ht="15.75" outlineLevel="1">
      <c r="A788" s="31" t="s">
        <v>1067</v>
      </c>
      <c r="B788" s="32" t="s">
        <v>191</v>
      </c>
      <c r="C788" s="33">
        <v>5.4</v>
      </c>
      <c r="D788" s="31"/>
    </row>
    <row r="789" spans="1:4" ht="15.75" outlineLevel="1">
      <c r="A789" s="31" t="s">
        <v>1067</v>
      </c>
      <c r="B789" s="32" t="s">
        <v>192</v>
      </c>
      <c r="C789" s="31">
        <v>5.92</v>
      </c>
      <c r="D789" s="31"/>
    </row>
    <row r="790" spans="1:4" ht="15.75" outlineLevel="1">
      <c r="A790" s="31" t="s">
        <v>1067</v>
      </c>
      <c r="B790" s="32" t="s">
        <v>193</v>
      </c>
      <c r="C790" s="31">
        <v>5.93</v>
      </c>
      <c r="D790" s="31"/>
    </row>
    <row r="791" spans="1:4" ht="31.5" outlineLevel="1">
      <c r="A791" s="31" t="s">
        <v>1067</v>
      </c>
      <c r="B791" s="32" t="s">
        <v>194</v>
      </c>
      <c r="C791" s="31">
        <v>5.94</v>
      </c>
      <c r="D791" s="31"/>
    </row>
    <row r="792" spans="1:4" ht="15.75" outlineLevel="1">
      <c r="A792" s="31" t="s">
        <v>1067</v>
      </c>
      <c r="B792" s="32" t="s">
        <v>195</v>
      </c>
      <c r="C792" s="31">
        <v>5.95</v>
      </c>
      <c r="D792" s="31"/>
    </row>
    <row r="793" spans="1:4" ht="15.75" outlineLevel="1">
      <c r="A793" s="31" t="s">
        <v>1067</v>
      </c>
      <c r="B793" s="32" t="s">
        <v>196</v>
      </c>
      <c r="C793" s="31">
        <v>5.98</v>
      </c>
      <c r="D793" s="31"/>
    </row>
    <row r="794" spans="1:4" ht="15.75" outlineLevel="1">
      <c r="A794" s="31" t="s">
        <v>1067</v>
      </c>
      <c r="B794" s="32" t="s">
        <v>197</v>
      </c>
      <c r="C794" s="31">
        <v>5.96</v>
      </c>
      <c r="D794" s="31"/>
    </row>
    <row r="795" spans="1:4" ht="15.75">
      <c r="A795" s="36" t="s">
        <v>1067</v>
      </c>
      <c r="B795" s="32"/>
      <c r="C795" s="31"/>
      <c r="D795" s="31"/>
    </row>
  </sheetData>
  <autoFilter ref="A1:D795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20" t="s">
        <v>1094</v>
      </c>
    </row>
    <row r="3" spans="1:2">
      <c r="A3" t="s">
        <v>1095</v>
      </c>
      <c r="B3" t="s">
        <v>1096</v>
      </c>
    </row>
    <row r="4" spans="1:2">
      <c r="A4" t="s">
        <v>1097</v>
      </c>
      <c r="B4" t="s">
        <v>1098</v>
      </c>
    </row>
    <row r="5" spans="1:2">
      <c r="A5" t="s">
        <v>1099</v>
      </c>
      <c r="B5" t="s">
        <v>1100</v>
      </c>
    </row>
    <row r="6" spans="1:2">
      <c r="A6" t="s">
        <v>1101</v>
      </c>
      <c r="B6" t="s">
        <v>1102</v>
      </c>
    </row>
    <row r="7" spans="1:2">
      <c r="A7" t="s">
        <v>1103</v>
      </c>
      <c r="B7" t="s">
        <v>1104</v>
      </c>
    </row>
    <row r="8" spans="1:2">
      <c r="A8" t="s">
        <v>1105</v>
      </c>
      <c r="B8" t="s">
        <v>1106</v>
      </c>
    </row>
    <row r="10" spans="1:2" ht="15">
      <c r="A10" s="20" t="s">
        <v>1107</v>
      </c>
    </row>
    <row r="11" spans="1:2">
      <c r="A11" t="s">
        <v>1108</v>
      </c>
    </row>
    <row r="12" spans="1:2">
      <c r="A12" t="s">
        <v>1109</v>
      </c>
      <c r="B12" t="s">
        <v>1110</v>
      </c>
    </row>
    <row r="14" spans="1:2">
      <c r="A14" s="30"/>
    </row>
    <row r="15" spans="1:2" ht="15">
      <c r="A15" s="20" t="s">
        <v>1111</v>
      </c>
    </row>
    <row r="16" spans="1:2">
      <c r="A16" s="28" t="s">
        <v>1112</v>
      </c>
    </row>
    <row r="17" spans="1:2">
      <c r="A17" s="28" t="s">
        <v>1113</v>
      </c>
    </row>
    <row r="18" spans="1:2">
      <c r="A18" s="28" t="s">
        <v>1114</v>
      </c>
    </row>
    <row r="19" spans="1:2">
      <c r="A19" s="28" t="s">
        <v>1115</v>
      </c>
    </row>
    <row r="21" spans="1:2" ht="15">
      <c r="A21" s="29" t="s">
        <v>1116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20" t="s">
        <v>1117</v>
      </c>
      <c r="B34" s="20" t="s">
        <v>309</v>
      </c>
    </row>
    <row r="35" spans="1:2">
      <c r="A35" s="13" t="s">
        <v>1118</v>
      </c>
      <c r="B35" s="35">
        <v>512310509</v>
      </c>
    </row>
    <row r="36" spans="1:2">
      <c r="A36" t="s">
        <v>1119</v>
      </c>
      <c r="B36" s="35">
        <v>513910703</v>
      </c>
    </row>
    <row r="37" spans="1:2">
      <c r="A37" t="s">
        <v>1120</v>
      </c>
      <c r="B37" s="35">
        <v>512304882</v>
      </c>
    </row>
    <row r="38" spans="1:2">
      <c r="A38" t="s">
        <v>1121</v>
      </c>
      <c r="B38" s="35">
        <v>520030677</v>
      </c>
    </row>
    <row r="39" spans="1:2">
      <c r="A39" t="s">
        <v>1122</v>
      </c>
      <c r="B39" s="35">
        <v>513621110</v>
      </c>
    </row>
    <row r="40" spans="1:2">
      <c r="A40" t="s">
        <v>1123</v>
      </c>
      <c r="B40" s="13">
        <v>513173393</v>
      </c>
    </row>
    <row r="41" spans="1:2">
      <c r="A41" t="s">
        <v>1124</v>
      </c>
      <c r="B41" s="13">
        <v>511880460</v>
      </c>
    </row>
    <row r="42" spans="1:2">
      <c r="A42" t="s">
        <v>1125</v>
      </c>
      <c r="B42" s="13">
        <v>510773922</v>
      </c>
    </row>
    <row r="43" spans="1:2">
      <c r="A43" t="s">
        <v>1126</v>
      </c>
      <c r="B43">
        <v>520021916</v>
      </c>
    </row>
    <row r="44" spans="1:2">
      <c r="A44" t="s">
        <v>1127</v>
      </c>
      <c r="B44">
        <v>520044025</v>
      </c>
    </row>
    <row r="45" spans="1:2">
      <c r="A45" t="s">
        <v>1128</v>
      </c>
      <c r="B45">
        <v>570003152</v>
      </c>
    </row>
    <row r="46" spans="1:2">
      <c r="A46" t="s">
        <v>1129</v>
      </c>
      <c r="B46" s="13">
        <v>520023094</v>
      </c>
    </row>
    <row r="47" spans="1:2">
      <c r="A47" t="s">
        <v>1130</v>
      </c>
      <c r="B47" s="13">
        <v>512711409</v>
      </c>
    </row>
    <row r="48" spans="1:2">
      <c r="A48" t="s">
        <v>1131</v>
      </c>
      <c r="B48">
        <v>515859379</v>
      </c>
    </row>
    <row r="49" spans="1:2">
      <c r="A49" t="s">
        <v>1132</v>
      </c>
      <c r="B49" s="13">
        <v>520030990</v>
      </c>
    </row>
    <row r="50" spans="1:2">
      <c r="A50" t="s">
        <v>1133</v>
      </c>
      <c r="B50" s="13">
        <v>520028812</v>
      </c>
    </row>
    <row r="51" spans="1:2">
      <c r="A51" t="s">
        <v>1134</v>
      </c>
      <c r="B51" s="13">
        <v>520034968</v>
      </c>
    </row>
    <row r="52" spans="1:2">
      <c r="A52" t="s">
        <v>1135</v>
      </c>
      <c r="B52" s="13">
        <v>520031824</v>
      </c>
    </row>
    <row r="53" spans="1:2">
      <c r="A53" t="s">
        <v>1136</v>
      </c>
      <c r="B53" s="13">
        <v>520005497</v>
      </c>
    </row>
    <row r="54" spans="1:2">
      <c r="A54" t="s">
        <v>1137</v>
      </c>
      <c r="B54" s="13">
        <v>520022518</v>
      </c>
    </row>
    <row r="55" spans="1:2">
      <c r="A55" t="s">
        <v>1138</v>
      </c>
      <c r="B55" s="13">
        <v>520028556</v>
      </c>
    </row>
    <row r="56" spans="1:2">
      <c r="A56" t="s">
        <v>1139</v>
      </c>
      <c r="B56" s="13">
        <v>520032269</v>
      </c>
    </row>
    <row r="57" spans="1:2">
      <c r="A57" t="s">
        <v>1140</v>
      </c>
      <c r="B57" s="13">
        <v>520027954</v>
      </c>
    </row>
    <row r="58" spans="1:2">
      <c r="A58" t="s">
        <v>1141</v>
      </c>
      <c r="B58">
        <v>520029620</v>
      </c>
    </row>
    <row r="59" spans="1:2">
      <c r="A59" t="s">
        <v>1142</v>
      </c>
      <c r="B59" s="13">
        <v>520028861</v>
      </c>
    </row>
    <row r="60" spans="1:2">
      <c r="A60" t="s">
        <v>1143</v>
      </c>
      <c r="B60" s="13">
        <v>520030743</v>
      </c>
    </row>
    <row r="61" spans="1:2">
      <c r="A61" t="s">
        <v>1144</v>
      </c>
      <c r="B61">
        <v>520042177</v>
      </c>
    </row>
    <row r="62" spans="1:2">
      <c r="A62" t="s">
        <v>1145</v>
      </c>
      <c r="B62" s="13">
        <v>515447035</v>
      </c>
    </row>
    <row r="63" spans="1:2">
      <c r="A63" t="s">
        <v>1146</v>
      </c>
      <c r="B63" s="13">
        <v>520042607</v>
      </c>
    </row>
    <row r="64" spans="1:2">
      <c r="A64" t="s">
        <v>1147</v>
      </c>
      <c r="B64" s="13">
        <v>513026484</v>
      </c>
    </row>
    <row r="65" spans="1:2">
      <c r="A65" t="s">
        <v>1148</v>
      </c>
      <c r="B65">
        <v>520023185</v>
      </c>
    </row>
    <row r="66" spans="1:2">
      <c r="A66" t="s">
        <v>1149</v>
      </c>
      <c r="B66">
        <v>520004078</v>
      </c>
    </row>
    <row r="67" spans="1:2">
      <c r="A67" t="s">
        <v>1150</v>
      </c>
      <c r="B67" s="13">
        <v>512267592</v>
      </c>
    </row>
    <row r="68" spans="1:2">
      <c r="A68" t="s">
        <v>1151</v>
      </c>
      <c r="B68">
        <v>515764868</v>
      </c>
    </row>
    <row r="69" spans="1:2">
      <c r="A69" t="s">
        <v>1152</v>
      </c>
      <c r="B69" s="13">
        <v>513452003</v>
      </c>
    </row>
    <row r="70" spans="1:2">
      <c r="A70" t="s">
        <v>1153</v>
      </c>
      <c r="B70" s="13">
        <v>510142789</v>
      </c>
    </row>
    <row r="71" spans="1:2">
      <c r="A71" t="s">
        <v>1154</v>
      </c>
      <c r="B71" s="13">
        <v>510960586</v>
      </c>
    </row>
    <row r="72" spans="1:2">
      <c r="A72" t="s">
        <v>1155</v>
      </c>
      <c r="B72" s="13">
        <v>510930670</v>
      </c>
    </row>
    <row r="73" spans="1:2">
      <c r="A73" t="s">
        <v>1156</v>
      </c>
      <c r="B73" s="13">
        <v>510927536</v>
      </c>
    </row>
    <row r="74" spans="1:2">
      <c r="A74" t="s">
        <v>1157</v>
      </c>
      <c r="B74" s="13">
        <v>510930654</v>
      </c>
    </row>
    <row r="75" spans="1:2">
      <c r="A75" t="s">
        <v>1158</v>
      </c>
      <c r="B75" s="13">
        <v>520032566</v>
      </c>
    </row>
    <row r="76" spans="1:2">
      <c r="A76" t="s">
        <v>1159</v>
      </c>
      <c r="B76" s="13">
        <v>513611509</v>
      </c>
    </row>
    <row r="77" spans="1:2">
      <c r="A77" t="s">
        <v>1160</v>
      </c>
      <c r="B77">
        <v>510888985</v>
      </c>
    </row>
    <row r="78" spans="1:2">
      <c r="A78" t="s">
        <v>1161</v>
      </c>
      <c r="B78">
        <v>520024647</v>
      </c>
    </row>
    <row r="79" spans="1:2">
      <c r="A79" t="s">
        <v>1162</v>
      </c>
      <c r="B79" s="13">
        <v>512244146</v>
      </c>
    </row>
    <row r="80" spans="1:2">
      <c r="A80" t="s">
        <v>1163</v>
      </c>
      <c r="B80" s="13">
        <v>510694821</v>
      </c>
    </row>
    <row r="81" spans="1:2">
      <c r="A81" t="s">
        <v>1164</v>
      </c>
      <c r="B81">
        <v>515761625</v>
      </c>
    </row>
    <row r="82" spans="1:2">
      <c r="A82" t="s">
        <v>1165</v>
      </c>
      <c r="B82" s="13">
        <v>511423048</v>
      </c>
    </row>
    <row r="83" spans="1:2">
      <c r="A83" t="s">
        <v>1166</v>
      </c>
      <c r="B83" s="13">
        <v>520019688</v>
      </c>
    </row>
    <row r="84" spans="1:2">
      <c r="A84" t="s">
        <v>1167</v>
      </c>
      <c r="B84">
        <v>520004896</v>
      </c>
    </row>
    <row r="85" spans="1:2">
      <c r="A85" t="s">
        <v>1168</v>
      </c>
      <c r="B85" s="13">
        <v>512237744</v>
      </c>
    </row>
    <row r="86" spans="1:2">
      <c r="A86" t="s">
        <v>1169</v>
      </c>
      <c r="B86" s="13">
        <v>514956465</v>
      </c>
    </row>
    <row r="87" spans="1:2">
      <c r="A87" t="s">
        <v>1170</v>
      </c>
      <c r="B87" s="13">
        <v>512362914</v>
      </c>
    </row>
    <row r="88" spans="1:2">
      <c r="A88" t="s">
        <v>1171</v>
      </c>
      <c r="B88" s="13">
        <v>520042615</v>
      </c>
    </row>
    <row r="89" spans="1:2">
      <c r="A89" t="s">
        <v>1172</v>
      </c>
      <c r="B89" s="13">
        <v>512065202</v>
      </c>
    </row>
    <row r="90" spans="1:2">
      <c r="A90" t="s">
        <v>1173</v>
      </c>
      <c r="B90">
        <v>520042540</v>
      </c>
    </row>
    <row r="91" spans="1:2">
      <c r="A91" t="s">
        <v>1174</v>
      </c>
      <c r="B91" s="13">
        <v>520027715</v>
      </c>
    </row>
    <row r="92" spans="1:2">
      <c r="A92" t="s">
        <v>1175</v>
      </c>
      <c r="B92" s="13">
        <v>512245812</v>
      </c>
    </row>
    <row r="93" spans="1:2">
      <c r="A93" t="s">
        <v>1176</v>
      </c>
      <c r="B93" s="13">
        <v>520022351</v>
      </c>
    </row>
    <row r="94" spans="1:2">
      <c r="A94" t="s">
        <v>1177</v>
      </c>
      <c r="B94" s="13">
        <v>514767490</v>
      </c>
    </row>
    <row r="95" spans="1:2">
      <c r="A95" t="s">
        <v>1178</v>
      </c>
      <c r="B95" s="13">
        <v>520024985</v>
      </c>
    </row>
    <row r="96" spans="1:2">
      <c r="A96" t="s">
        <v>1179</v>
      </c>
      <c r="B96" s="13">
        <v>520042573</v>
      </c>
    </row>
    <row r="97" spans="1:2">
      <c r="A97" t="s">
        <v>1180</v>
      </c>
      <c r="B97" s="13">
        <v>570009449</v>
      </c>
    </row>
    <row r="98" spans="1:2">
      <c r="A98" t="s">
        <v>1181</v>
      </c>
      <c r="B98" s="13">
        <v>520031659</v>
      </c>
    </row>
    <row r="99" spans="1:2">
      <c r="A99" t="s">
        <v>1182</v>
      </c>
      <c r="B99" s="13">
        <v>520042581</v>
      </c>
    </row>
    <row r="100" spans="1:2">
      <c r="A100" t="s">
        <v>1183</v>
      </c>
      <c r="B100">
        <v>520031030</v>
      </c>
    </row>
    <row r="101" spans="1:2">
      <c r="A101" t="s">
        <v>1184</v>
      </c>
      <c r="B101" s="13">
        <v>520030941</v>
      </c>
    </row>
    <row r="102" spans="1:2">
      <c r="A102" t="s">
        <v>1185</v>
      </c>
      <c r="B102" s="13">
        <v>512008335</v>
      </c>
    </row>
    <row r="103" spans="1:2">
      <c r="A103" t="s">
        <v>1186</v>
      </c>
      <c r="B103" s="13">
        <v>520022963</v>
      </c>
    </row>
    <row r="104" spans="1:2">
      <c r="A104" t="s">
        <v>1187</v>
      </c>
      <c r="B104" s="13">
        <v>570011767</v>
      </c>
    </row>
    <row r="105" spans="1:2">
      <c r="A105" t="s">
        <v>1188</v>
      </c>
      <c r="B105" s="13">
        <v>570014928</v>
      </c>
    </row>
    <row r="106" spans="1:2">
      <c r="A106" t="s">
        <v>1189</v>
      </c>
      <c r="B106" s="13">
        <v>570005959</v>
      </c>
    </row>
    <row r="107" spans="1:2">
      <c r="A107" t="s">
        <v>1190</v>
      </c>
      <c r="B107" s="13">
        <v>510800402</v>
      </c>
    </row>
    <row r="108" spans="1:2">
      <c r="A108" t="s">
        <v>1191</v>
      </c>
      <c r="B108" s="13">
        <v>570007476</v>
      </c>
    </row>
    <row r="109" spans="1:2">
      <c r="A109" t="s">
        <v>1192</v>
      </c>
      <c r="B109" s="13">
        <v>570005850</v>
      </c>
    </row>
    <row r="110" spans="1:2">
      <c r="A110" t="s">
        <v>1193</v>
      </c>
      <c r="B110" s="13">
        <v>520020504</v>
      </c>
    </row>
    <row r="111" spans="1:2">
      <c r="A111" t="s">
        <v>1194</v>
      </c>
      <c r="B111" s="13">
        <v>520020447</v>
      </c>
    </row>
    <row r="112" spans="1:2">
      <c r="A112" t="s">
        <v>1195</v>
      </c>
      <c r="B112" s="13">
        <v>511033060</v>
      </c>
    </row>
    <row r="113" spans="1:2">
      <c r="A113" t="s">
        <v>1196</v>
      </c>
      <c r="B113">
        <v>520027848</v>
      </c>
    </row>
    <row r="114" spans="1:2">
      <c r="A114" t="s">
        <v>1197</v>
      </c>
      <c r="B114" s="13">
        <v>570009852</v>
      </c>
    </row>
    <row r="115" spans="1:2">
      <c r="A115" t="s">
        <v>1198</v>
      </c>
      <c r="B115" s="13">
        <v>520027251</v>
      </c>
    </row>
    <row r="116" spans="1:2">
      <c r="A116" t="s">
        <v>1199</v>
      </c>
      <c r="B116" s="13">
        <v>520028390</v>
      </c>
    </row>
    <row r="117" spans="1:2">
      <c r="A117" t="s">
        <v>1200</v>
      </c>
      <c r="B117" s="13">
        <v>510806870</v>
      </c>
    </row>
    <row r="118" spans="1:2">
      <c r="A118" t="s">
        <v>1201</v>
      </c>
      <c r="B118">
        <v>513879189</v>
      </c>
    </row>
    <row r="119" spans="1:2">
      <c r="A119" t="s">
        <v>1202</v>
      </c>
      <c r="B119">
        <v>510015951</v>
      </c>
    </row>
    <row r="120" spans="1:2">
      <c r="A120" t="s">
        <v>1203</v>
      </c>
      <c r="B120" s="13">
        <v>520030693</v>
      </c>
    </row>
    <row r="121" spans="1:2">
      <c r="A121" t="s">
        <v>1204</v>
      </c>
      <c r="B121" s="13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589"/>
  <sheetViews>
    <sheetView rightToLeft="1" workbookViewId="0">
      <selection activeCell="P7" sqref="P7"/>
    </sheetView>
  </sheetViews>
  <sheetFormatPr defaultColWidth="9" defaultRowHeight="14.25"/>
  <cols>
    <col min="1" max="3" width="11.625" style="4" customWidth="1"/>
    <col min="4" max="4" width="28.75" style="4" bestFit="1" customWidth="1"/>
    <col min="5" max="27" width="11.625" style="4" customWidth="1"/>
    <col min="28" max="16384" width="9" style="4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17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79</v>
      </c>
      <c r="Y1" s="17" t="s">
        <v>64</v>
      </c>
      <c r="Z1" s="17" t="s">
        <v>65</v>
      </c>
    </row>
    <row r="2" spans="1:26">
      <c r="A2" t="s">
        <v>1213</v>
      </c>
      <c r="B2" t="s">
        <v>1214</v>
      </c>
      <c r="C2" t="s">
        <v>1258</v>
      </c>
      <c r="D2" t="s">
        <v>1259</v>
      </c>
      <c r="E2" t="s">
        <v>1260</v>
      </c>
      <c r="F2" t="s">
        <v>943</v>
      </c>
      <c r="G2" t="s">
        <v>204</v>
      </c>
      <c r="H2" t="s">
        <v>204</v>
      </c>
      <c r="I2" t="s">
        <v>340</v>
      </c>
      <c r="J2" t="s">
        <v>1261</v>
      </c>
      <c r="K2" t="s">
        <v>413</v>
      </c>
      <c r="L2" t="s">
        <v>1212</v>
      </c>
      <c r="M2" s="131">
        <v>0.83</v>
      </c>
      <c r="N2" t="s">
        <v>1262</v>
      </c>
      <c r="O2" s="132">
        <v>5.0400000000000002E-3</v>
      </c>
      <c r="P2" s="132">
        <v>1.5699999999999999E-2</v>
      </c>
      <c r="Q2"/>
      <c r="R2" s="131">
        <v>19500000</v>
      </c>
      <c r="S2" s="131">
        <v>1</v>
      </c>
      <c r="T2" s="131">
        <v>115.16</v>
      </c>
      <c r="U2" s="131">
        <v>22456.2</v>
      </c>
      <c r="V2"/>
      <c r="W2" s="16"/>
      <c r="X2" s="132">
        <v>8.9999999999999998E-4</v>
      </c>
      <c r="Y2" s="132">
        <v>0.29268</v>
      </c>
      <c r="Z2" s="132">
        <v>0.21859999999999999</v>
      </c>
    </row>
    <row r="3" spans="1:26">
      <c r="A3" t="s">
        <v>1213</v>
      </c>
      <c r="B3" t="s">
        <v>1214</v>
      </c>
      <c r="C3" t="s">
        <v>1258</v>
      </c>
      <c r="D3" t="s">
        <v>1263</v>
      </c>
      <c r="E3" t="s">
        <v>1264</v>
      </c>
      <c r="F3" t="s">
        <v>943</v>
      </c>
      <c r="G3" t="s">
        <v>204</v>
      </c>
      <c r="H3" t="s">
        <v>204</v>
      </c>
      <c r="I3" t="s">
        <v>340</v>
      </c>
      <c r="J3" t="s">
        <v>1265</v>
      </c>
      <c r="K3" t="s">
        <v>415</v>
      </c>
      <c r="L3" t="s">
        <v>1212</v>
      </c>
      <c r="M3" s="131">
        <v>3.77</v>
      </c>
      <c r="N3" t="s">
        <v>1266</v>
      </c>
      <c r="O3" s="132">
        <v>1.026E-2</v>
      </c>
      <c r="P3" s="132">
        <v>1.7899999999999999E-2</v>
      </c>
      <c r="Q3"/>
      <c r="R3" s="131">
        <v>12500000</v>
      </c>
      <c r="S3" s="131">
        <v>1</v>
      </c>
      <c r="T3" s="131">
        <v>101.87</v>
      </c>
      <c r="U3" s="131">
        <v>12733.75</v>
      </c>
      <c r="V3"/>
      <c r="W3" s="16"/>
      <c r="X3" s="132">
        <v>5.1000000000000004E-4</v>
      </c>
      <c r="Y3" s="132">
        <v>0.16596</v>
      </c>
      <c r="Z3" s="132">
        <v>0.12396</v>
      </c>
    </row>
    <row r="4" spans="1:26">
      <c r="A4" t="s">
        <v>1213</v>
      </c>
      <c r="B4" t="s">
        <v>1214</v>
      </c>
      <c r="C4" t="s">
        <v>1267</v>
      </c>
      <c r="D4" t="s">
        <v>1268</v>
      </c>
      <c r="E4" t="s">
        <v>1269</v>
      </c>
      <c r="F4" t="s">
        <v>945</v>
      </c>
      <c r="G4" t="s">
        <v>204</v>
      </c>
      <c r="H4" t="s">
        <v>204</v>
      </c>
      <c r="I4" t="s">
        <v>340</v>
      </c>
      <c r="J4" t="s">
        <v>1261</v>
      </c>
      <c r="K4" t="s">
        <v>413</v>
      </c>
      <c r="L4" t="s">
        <v>1212</v>
      </c>
      <c r="M4" s="131">
        <v>11.26</v>
      </c>
      <c r="N4" t="s">
        <v>1270</v>
      </c>
      <c r="O4" s="132">
        <v>3.6749999999999998E-2</v>
      </c>
      <c r="P4" s="132">
        <v>4.65E-2</v>
      </c>
      <c r="Q4"/>
      <c r="R4" s="131">
        <v>7595442</v>
      </c>
      <c r="S4" s="131">
        <v>1</v>
      </c>
      <c r="T4" s="131">
        <v>114.94</v>
      </c>
      <c r="U4" s="131">
        <v>8730.2009999999991</v>
      </c>
      <c r="V4"/>
      <c r="W4" s="16"/>
      <c r="X4" s="132">
        <v>3.1E-4</v>
      </c>
      <c r="Y4" s="132">
        <v>0.11378000000000001</v>
      </c>
      <c r="Z4" s="132">
        <v>8.498E-2</v>
      </c>
    </row>
    <row r="5" spans="1:26">
      <c r="A5" t="s">
        <v>1213</v>
      </c>
      <c r="B5" t="s">
        <v>1214</v>
      </c>
      <c r="C5" t="s">
        <v>1271</v>
      </c>
      <c r="D5" t="s">
        <v>1272</v>
      </c>
      <c r="E5" t="s">
        <v>1273</v>
      </c>
      <c r="F5" t="s">
        <v>949</v>
      </c>
      <c r="G5" t="s">
        <v>204</v>
      </c>
      <c r="H5" t="s">
        <v>204</v>
      </c>
      <c r="I5" t="s">
        <v>340</v>
      </c>
      <c r="J5" t="s">
        <v>1261</v>
      </c>
      <c r="K5" t="s">
        <v>413</v>
      </c>
      <c r="L5" t="s">
        <v>1212</v>
      </c>
      <c r="M5" s="131">
        <v>0.84</v>
      </c>
      <c r="N5" t="s">
        <v>1274</v>
      </c>
      <c r="O5" s="132">
        <v>4.2909999999999997E-2</v>
      </c>
      <c r="P5" s="132">
        <v>4.2099999999999999E-2</v>
      </c>
      <c r="Q5"/>
      <c r="R5" s="131">
        <v>6339864</v>
      </c>
      <c r="S5" s="131">
        <v>1</v>
      </c>
      <c r="T5" s="131">
        <v>96.58</v>
      </c>
      <c r="U5" s="131">
        <v>6123.0410000000002</v>
      </c>
      <c r="V5"/>
      <c r="W5" s="16"/>
      <c r="X5" s="132">
        <v>4.4999999999999999E-4</v>
      </c>
      <c r="Y5" s="132">
        <v>7.9799999999999996E-2</v>
      </c>
      <c r="Z5" s="132">
        <v>5.9610000000000003E-2</v>
      </c>
    </row>
    <row r="6" spans="1:26">
      <c r="A6" t="s">
        <v>1213</v>
      </c>
      <c r="B6" t="s">
        <v>1214</v>
      </c>
      <c r="C6" t="s">
        <v>1267</v>
      </c>
      <c r="D6" t="s">
        <v>1275</v>
      </c>
      <c r="E6" t="s">
        <v>1276</v>
      </c>
      <c r="F6" t="s">
        <v>945</v>
      </c>
      <c r="G6" t="s">
        <v>204</v>
      </c>
      <c r="H6" t="s">
        <v>204</v>
      </c>
      <c r="I6" t="s">
        <v>340</v>
      </c>
      <c r="J6" t="s">
        <v>1261</v>
      </c>
      <c r="K6" t="s">
        <v>413</v>
      </c>
      <c r="L6" t="s">
        <v>1212</v>
      </c>
      <c r="M6" s="131">
        <v>1.1499999999999999</v>
      </c>
      <c r="N6" t="s">
        <v>1277</v>
      </c>
      <c r="O6" s="132">
        <v>3.9660000000000001E-2</v>
      </c>
      <c r="P6" s="132">
        <v>4.2099999999999999E-2</v>
      </c>
      <c r="Q6"/>
      <c r="R6" s="131">
        <v>4685000</v>
      </c>
      <c r="S6" s="131">
        <v>1</v>
      </c>
      <c r="T6" s="131">
        <v>96.32</v>
      </c>
      <c r="U6" s="131">
        <v>4512.5919999999996</v>
      </c>
      <c r="V6"/>
      <c r="W6" s="16"/>
      <c r="X6" s="132">
        <v>1.7000000000000001E-4</v>
      </c>
      <c r="Y6" s="132">
        <v>5.8810000000000001E-2</v>
      </c>
      <c r="Z6" s="132">
        <v>4.3929999999999997E-2</v>
      </c>
    </row>
    <row r="7" spans="1:26">
      <c r="A7" t="s">
        <v>1213</v>
      </c>
      <c r="B7" t="s">
        <v>1214</v>
      </c>
      <c r="C7" t="s">
        <v>1278</v>
      </c>
      <c r="D7" t="s">
        <v>1279</v>
      </c>
      <c r="E7" t="s">
        <v>1280</v>
      </c>
      <c r="F7" t="s">
        <v>946</v>
      </c>
      <c r="G7" t="s">
        <v>204</v>
      </c>
      <c r="H7" t="s">
        <v>204</v>
      </c>
      <c r="I7" t="s">
        <v>340</v>
      </c>
      <c r="J7" t="s">
        <v>1265</v>
      </c>
      <c r="K7" t="s">
        <v>415</v>
      </c>
      <c r="L7" t="s">
        <v>1212</v>
      </c>
      <c r="M7" s="131">
        <v>5.24</v>
      </c>
      <c r="N7" t="s">
        <v>1281</v>
      </c>
      <c r="O7" s="132">
        <v>4.8900000000000002E-3</v>
      </c>
      <c r="P7" s="132">
        <v>4.7399999999999998E-2</v>
      </c>
      <c r="Q7"/>
      <c r="R7" s="131">
        <v>4529500</v>
      </c>
      <c r="S7" s="131">
        <v>1</v>
      </c>
      <c r="T7" s="131">
        <v>98</v>
      </c>
      <c r="U7" s="131">
        <v>4438.91</v>
      </c>
      <c r="V7"/>
      <c r="W7" s="16"/>
      <c r="X7" s="132">
        <v>1.3999999999999999E-4</v>
      </c>
      <c r="Y7" s="132">
        <v>5.7849999999999999E-2</v>
      </c>
      <c r="Z7" s="132">
        <v>4.3209999999999998E-2</v>
      </c>
    </row>
    <row r="8" spans="1:26">
      <c r="A8" t="s">
        <v>1213</v>
      </c>
      <c r="B8" t="s">
        <v>1214</v>
      </c>
      <c r="C8" t="s">
        <v>1278</v>
      </c>
      <c r="D8" t="s">
        <v>1282</v>
      </c>
      <c r="E8" t="s">
        <v>1283</v>
      </c>
      <c r="F8" t="s">
        <v>946</v>
      </c>
      <c r="G8" t="s">
        <v>204</v>
      </c>
      <c r="H8" t="s">
        <v>204</v>
      </c>
      <c r="I8" t="s">
        <v>340</v>
      </c>
      <c r="J8" t="s">
        <v>1261</v>
      </c>
      <c r="K8" t="s">
        <v>413</v>
      </c>
      <c r="L8" t="s">
        <v>1212</v>
      </c>
      <c r="M8" s="131">
        <v>1.37</v>
      </c>
      <c r="N8" t="s">
        <v>1284</v>
      </c>
      <c r="O8" s="132">
        <v>2.4599999999999999E-3</v>
      </c>
      <c r="P8" s="132">
        <v>4.6800000000000001E-2</v>
      </c>
      <c r="Q8"/>
      <c r="R8" s="131">
        <v>2380000</v>
      </c>
      <c r="S8" s="131">
        <v>1</v>
      </c>
      <c r="T8" s="131">
        <v>99.85</v>
      </c>
      <c r="U8" s="131">
        <v>2376.4299999999998</v>
      </c>
      <c r="V8"/>
      <c r="W8" s="16"/>
      <c r="X8" s="132">
        <v>1.1E-4</v>
      </c>
      <c r="Y8" s="132">
        <v>3.0970000000000001E-2</v>
      </c>
      <c r="Z8" s="132">
        <v>2.3130000000000001E-2</v>
      </c>
    </row>
    <row r="9" spans="1:26">
      <c r="A9" t="s">
        <v>1213</v>
      </c>
      <c r="B9" t="s">
        <v>1214</v>
      </c>
      <c r="C9" t="s">
        <v>1267</v>
      </c>
      <c r="D9" t="s">
        <v>1285</v>
      </c>
      <c r="E9" t="s">
        <v>1286</v>
      </c>
      <c r="F9" t="s">
        <v>945</v>
      </c>
      <c r="G9" t="s">
        <v>204</v>
      </c>
      <c r="H9" t="s">
        <v>204</v>
      </c>
      <c r="I9" t="s">
        <v>340</v>
      </c>
      <c r="J9" t="s">
        <v>1261</v>
      </c>
      <c r="K9" t="s">
        <v>413</v>
      </c>
      <c r="L9" t="s">
        <v>1212</v>
      </c>
      <c r="M9" s="131">
        <v>0.66</v>
      </c>
      <c r="N9" t="s">
        <v>1287</v>
      </c>
      <c r="O9" s="132">
        <v>-3.65E-3</v>
      </c>
      <c r="P9" s="132">
        <v>4.1500000000000002E-2</v>
      </c>
      <c r="Q9"/>
      <c r="R9" s="131">
        <v>1958268</v>
      </c>
      <c r="S9" s="131">
        <v>1</v>
      </c>
      <c r="T9" s="131">
        <v>99.05</v>
      </c>
      <c r="U9" s="131">
        <v>1939.664</v>
      </c>
      <c r="V9"/>
      <c r="W9" s="16"/>
      <c r="X9" s="132">
        <v>8.0000000000000007E-5</v>
      </c>
      <c r="Y9" s="132">
        <v>2.528E-2</v>
      </c>
      <c r="Z9" s="132">
        <v>1.8880000000000001E-2</v>
      </c>
    </row>
    <row r="10" spans="1:26">
      <c r="A10" t="s">
        <v>1213</v>
      </c>
      <c r="B10" t="s">
        <v>1214</v>
      </c>
      <c r="C10" t="s">
        <v>1271</v>
      </c>
      <c r="D10" t="s">
        <v>1288</v>
      </c>
      <c r="E10" t="s">
        <v>1289</v>
      </c>
      <c r="F10" t="s">
        <v>949</v>
      </c>
      <c r="G10" t="s">
        <v>204</v>
      </c>
      <c r="H10" t="s">
        <v>204</v>
      </c>
      <c r="I10" t="s">
        <v>340</v>
      </c>
      <c r="J10" t="s">
        <v>1261</v>
      </c>
      <c r="K10" t="s">
        <v>413</v>
      </c>
      <c r="L10" t="s">
        <v>1212</v>
      </c>
      <c r="M10" s="131">
        <v>0.17</v>
      </c>
      <c r="N10" t="s">
        <v>1290</v>
      </c>
      <c r="O10" s="132">
        <v>4.0719999999999999E-2</v>
      </c>
      <c r="P10" s="132">
        <v>4.3400000000000001E-2</v>
      </c>
      <c r="Q10"/>
      <c r="R10" s="131">
        <v>1590000</v>
      </c>
      <c r="S10" s="131">
        <v>1</v>
      </c>
      <c r="T10" s="131">
        <v>99.27</v>
      </c>
      <c r="U10" s="131">
        <v>1578.393</v>
      </c>
      <c r="V10"/>
      <c r="W10" s="16"/>
      <c r="X10" s="132">
        <v>5.0000000000000002E-5</v>
      </c>
      <c r="Y10" s="132">
        <v>2.0570000000000001E-2</v>
      </c>
      <c r="Z10" s="132">
        <v>1.537E-2</v>
      </c>
    </row>
    <row r="11" spans="1:26">
      <c r="A11" t="s">
        <v>1213</v>
      </c>
      <c r="B11" t="s">
        <v>1214</v>
      </c>
      <c r="C11" t="s">
        <v>1267</v>
      </c>
      <c r="D11" t="s">
        <v>1291</v>
      </c>
      <c r="E11" t="s">
        <v>1292</v>
      </c>
      <c r="F11" t="s">
        <v>945</v>
      </c>
      <c r="G11" t="s">
        <v>204</v>
      </c>
      <c r="H11" t="s">
        <v>204</v>
      </c>
      <c r="I11" t="s">
        <v>340</v>
      </c>
      <c r="J11" t="s">
        <v>1265</v>
      </c>
      <c r="K11" t="s">
        <v>415</v>
      </c>
      <c r="L11" t="s">
        <v>1212</v>
      </c>
      <c r="M11" s="131">
        <v>5.08</v>
      </c>
      <c r="N11" t="s">
        <v>1293</v>
      </c>
      <c r="O11" s="132">
        <v>3.4610000000000002E-2</v>
      </c>
      <c r="P11" s="132">
        <v>4.2799999999999998E-2</v>
      </c>
      <c r="Q11"/>
      <c r="R11" s="131">
        <v>1800000</v>
      </c>
      <c r="S11" s="131">
        <v>1</v>
      </c>
      <c r="T11" s="131">
        <v>85.63</v>
      </c>
      <c r="U11" s="131">
        <v>1541.34</v>
      </c>
      <c r="V11"/>
      <c r="W11" s="16"/>
      <c r="X11" s="132">
        <v>5.0000000000000002E-5</v>
      </c>
      <c r="Y11" s="132">
        <v>2.009E-2</v>
      </c>
      <c r="Z11" s="132">
        <v>1.4999999999999999E-2</v>
      </c>
    </row>
    <row r="12" spans="1:26">
      <c r="A12" t="s">
        <v>1213</v>
      </c>
      <c r="B12" t="s">
        <v>1214</v>
      </c>
      <c r="C12" t="s">
        <v>1271</v>
      </c>
      <c r="D12" t="s">
        <v>1294</v>
      </c>
      <c r="E12" t="s">
        <v>1295</v>
      </c>
      <c r="F12" t="s">
        <v>949</v>
      </c>
      <c r="G12" t="s">
        <v>204</v>
      </c>
      <c r="H12" t="s">
        <v>204</v>
      </c>
      <c r="I12" t="s">
        <v>340</v>
      </c>
      <c r="J12" t="s">
        <v>1261</v>
      </c>
      <c r="K12" t="s">
        <v>413</v>
      </c>
      <c r="L12" t="s">
        <v>1212</v>
      </c>
      <c r="M12" s="131">
        <v>0.92</v>
      </c>
      <c r="N12" t="s">
        <v>1296</v>
      </c>
      <c r="O12" s="132">
        <v>4.2459999999999998E-2</v>
      </c>
      <c r="P12" s="132">
        <v>4.19E-2</v>
      </c>
      <c r="Q12"/>
      <c r="R12" s="131">
        <v>1464000</v>
      </c>
      <c r="S12" s="131">
        <v>1</v>
      </c>
      <c r="T12" s="131">
        <v>96.29</v>
      </c>
      <c r="U12" s="131">
        <v>1409.6859999999999</v>
      </c>
      <c r="V12"/>
      <c r="W12" s="16"/>
      <c r="X12" s="132">
        <v>1E-4</v>
      </c>
      <c r="Y12" s="132">
        <v>1.8370000000000001E-2</v>
      </c>
      <c r="Z12" s="132">
        <v>1.372E-2</v>
      </c>
    </row>
    <row r="13" spans="1:26">
      <c r="A13" t="s">
        <v>1213</v>
      </c>
      <c r="B13" t="s">
        <v>1214</v>
      </c>
      <c r="C13" t="s">
        <v>1271</v>
      </c>
      <c r="D13" t="s">
        <v>1297</v>
      </c>
      <c r="E13" t="s">
        <v>1298</v>
      </c>
      <c r="F13" t="s">
        <v>949</v>
      </c>
      <c r="G13" t="s">
        <v>204</v>
      </c>
      <c r="H13" t="s">
        <v>204</v>
      </c>
      <c r="I13" t="s">
        <v>340</v>
      </c>
      <c r="J13" t="s">
        <v>1261</v>
      </c>
      <c r="K13" t="s">
        <v>413</v>
      </c>
      <c r="L13" t="s">
        <v>1212</v>
      </c>
      <c r="M13" s="131">
        <v>0.59</v>
      </c>
      <c r="N13" t="s">
        <v>1299</v>
      </c>
      <c r="O13" s="132">
        <v>4.1209999999999997E-2</v>
      </c>
      <c r="P13" s="132">
        <v>4.24E-2</v>
      </c>
      <c r="Q13"/>
      <c r="R13" s="131">
        <v>1343000</v>
      </c>
      <c r="S13" s="131">
        <v>1</v>
      </c>
      <c r="T13" s="131">
        <v>97.56</v>
      </c>
      <c r="U13" s="131">
        <v>1310.231</v>
      </c>
      <c r="V13"/>
      <c r="W13" s="16"/>
      <c r="X13" s="132">
        <v>1.1E-4</v>
      </c>
      <c r="Y13" s="132">
        <v>1.7080000000000001E-2</v>
      </c>
      <c r="Z13" s="132">
        <v>1.2749999999999999E-2</v>
      </c>
    </row>
    <row r="14" spans="1:26">
      <c r="A14" t="s">
        <v>1213</v>
      </c>
      <c r="B14" t="s">
        <v>1214</v>
      </c>
      <c r="C14" t="s">
        <v>1258</v>
      </c>
      <c r="D14" t="s">
        <v>1300</v>
      </c>
      <c r="E14" t="s">
        <v>1301</v>
      </c>
      <c r="F14" t="s">
        <v>943</v>
      </c>
      <c r="G14" t="s">
        <v>204</v>
      </c>
      <c r="H14" t="s">
        <v>204</v>
      </c>
      <c r="I14" t="s">
        <v>340</v>
      </c>
      <c r="J14" t="s">
        <v>1265</v>
      </c>
      <c r="K14" t="s">
        <v>415</v>
      </c>
      <c r="L14" t="s">
        <v>1212</v>
      </c>
      <c r="M14" s="131">
        <v>6.89</v>
      </c>
      <c r="N14" t="s">
        <v>1302</v>
      </c>
      <c r="O14" s="132">
        <v>-9.1400000000000006E-3</v>
      </c>
      <c r="P14" s="132">
        <v>1.8700000000000001E-2</v>
      </c>
      <c r="Q14"/>
      <c r="R14" s="131">
        <v>1120000</v>
      </c>
      <c r="S14" s="131">
        <v>1</v>
      </c>
      <c r="T14" s="131">
        <v>102.23</v>
      </c>
      <c r="U14" s="131">
        <v>1144.9760000000001</v>
      </c>
      <c r="V14"/>
      <c r="W14" s="16"/>
      <c r="X14" s="132">
        <v>4.0000000000000003E-5</v>
      </c>
      <c r="Y14" s="132">
        <v>1.4919999999999999E-2</v>
      </c>
      <c r="Z14" s="132">
        <v>1.115E-2</v>
      </c>
    </row>
    <row r="15" spans="1:26">
      <c r="A15" t="s">
        <v>1213</v>
      </c>
      <c r="B15" t="s">
        <v>1214</v>
      </c>
      <c r="C15" t="s">
        <v>1258</v>
      </c>
      <c r="D15" t="s">
        <v>1303</v>
      </c>
      <c r="E15" t="s">
        <v>1304</v>
      </c>
      <c r="F15" t="s">
        <v>943</v>
      </c>
      <c r="G15" t="s">
        <v>204</v>
      </c>
      <c r="H15" t="s">
        <v>204</v>
      </c>
      <c r="I15" t="s">
        <v>340</v>
      </c>
      <c r="J15" t="s">
        <v>1265</v>
      </c>
      <c r="K15" t="s">
        <v>415</v>
      </c>
      <c r="L15" t="s">
        <v>1212</v>
      </c>
      <c r="M15" s="131">
        <v>4.3600000000000003</v>
      </c>
      <c r="N15" t="s">
        <v>1305</v>
      </c>
      <c r="O15" s="132">
        <v>-1.7350000000000001E-2</v>
      </c>
      <c r="P15" s="132">
        <v>1.77E-2</v>
      </c>
      <c r="Q15"/>
      <c r="R15" s="131">
        <v>969270</v>
      </c>
      <c r="S15" s="131">
        <v>1</v>
      </c>
      <c r="T15" s="131">
        <v>109.52</v>
      </c>
      <c r="U15" s="131">
        <v>1061.5450000000001</v>
      </c>
      <c r="V15"/>
      <c r="W15" s="16"/>
      <c r="X15" s="132">
        <v>4.0000000000000003E-5</v>
      </c>
      <c r="Y15" s="132">
        <v>1.384E-2</v>
      </c>
      <c r="Z15" s="132">
        <v>1.0330000000000001E-2</v>
      </c>
    </row>
    <row r="16" spans="1:26">
      <c r="A16" t="s">
        <v>1213</v>
      </c>
      <c r="B16" t="s">
        <v>1214</v>
      </c>
      <c r="C16" t="s">
        <v>1271</v>
      </c>
      <c r="D16" t="s">
        <v>1306</v>
      </c>
      <c r="E16" t="s">
        <v>1307</v>
      </c>
      <c r="F16" t="s">
        <v>949</v>
      </c>
      <c r="G16" t="s">
        <v>204</v>
      </c>
      <c r="H16" t="s">
        <v>204</v>
      </c>
      <c r="I16" t="s">
        <v>340</v>
      </c>
      <c r="J16" t="s">
        <v>1261</v>
      </c>
      <c r="K16" t="s">
        <v>413</v>
      </c>
      <c r="L16" t="s">
        <v>1212</v>
      </c>
      <c r="M16" s="131">
        <v>0.67</v>
      </c>
      <c r="N16" t="s">
        <v>1308</v>
      </c>
      <c r="O16" s="132">
        <v>4.2529999999999998E-2</v>
      </c>
      <c r="P16" s="132">
        <v>4.2700000000000002E-2</v>
      </c>
      <c r="Q16"/>
      <c r="R16" s="131">
        <v>780000</v>
      </c>
      <c r="S16" s="131">
        <v>1</v>
      </c>
      <c r="T16" s="131">
        <v>97.23</v>
      </c>
      <c r="U16" s="131">
        <v>758.39400000000001</v>
      </c>
      <c r="V16"/>
      <c r="W16" s="16"/>
      <c r="X16" s="132">
        <v>6.0000000000000002E-5</v>
      </c>
      <c r="Y16" s="132">
        <v>9.8799999999999999E-3</v>
      </c>
      <c r="Z16" s="132">
        <v>7.3800000000000003E-3</v>
      </c>
    </row>
    <row r="17" spans="1:26" ht="13.5" customHeight="1">
      <c r="A17" t="s">
        <v>1213</v>
      </c>
      <c r="B17" t="s">
        <v>1214</v>
      </c>
      <c r="C17" t="s">
        <v>1258</v>
      </c>
      <c r="D17" t="s">
        <v>1309</v>
      </c>
      <c r="E17" t="s">
        <v>1310</v>
      </c>
      <c r="F17" t="s">
        <v>943</v>
      </c>
      <c r="G17" t="s">
        <v>204</v>
      </c>
      <c r="H17" t="s">
        <v>204</v>
      </c>
      <c r="I17" t="s">
        <v>340</v>
      </c>
      <c r="J17" t="s">
        <v>1265</v>
      </c>
      <c r="K17" t="s">
        <v>415</v>
      </c>
      <c r="L17" t="s">
        <v>1212</v>
      </c>
      <c r="M17" s="131">
        <v>1.58</v>
      </c>
      <c r="N17" t="s">
        <v>1311</v>
      </c>
      <c r="O17" s="132">
        <v>1.508E-2</v>
      </c>
      <c r="P17" s="132">
        <v>1.78E-2</v>
      </c>
      <c r="Q17"/>
      <c r="R17" s="131">
        <v>500000</v>
      </c>
      <c r="S17" s="131">
        <v>1</v>
      </c>
      <c r="T17" s="131">
        <v>112.4</v>
      </c>
      <c r="U17" s="131">
        <v>562</v>
      </c>
      <c r="V17"/>
      <c r="W17" s="16"/>
      <c r="X17" s="132">
        <v>2.0000000000000002E-5</v>
      </c>
      <c r="Y17" s="132">
        <v>7.3200000000000001E-3</v>
      </c>
      <c r="Z17" s="132">
        <v>5.47E-3</v>
      </c>
    </row>
    <row r="18" spans="1:26">
      <c r="A18" t="s">
        <v>1213</v>
      </c>
      <c r="B18" t="s">
        <v>1214</v>
      </c>
      <c r="C18" t="s">
        <v>1267</v>
      </c>
      <c r="D18" t="s">
        <v>1312</v>
      </c>
      <c r="E18" t="s">
        <v>1313</v>
      </c>
      <c r="F18" t="s">
        <v>945</v>
      </c>
      <c r="G18" t="s">
        <v>204</v>
      </c>
      <c r="H18" t="s">
        <v>204</v>
      </c>
      <c r="I18" t="s">
        <v>340</v>
      </c>
      <c r="J18" t="s">
        <v>1261</v>
      </c>
      <c r="K18" t="s">
        <v>413</v>
      </c>
      <c r="L18" t="s">
        <v>1212</v>
      </c>
      <c r="M18" s="131">
        <v>4.28</v>
      </c>
      <c r="N18" t="s">
        <v>1314</v>
      </c>
      <c r="O18" s="132">
        <v>4.5199999999999997E-2</v>
      </c>
      <c r="P18" s="132">
        <v>4.2200000000000001E-2</v>
      </c>
      <c r="Q18"/>
      <c r="R18" s="131">
        <v>523000</v>
      </c>
      <c r="S18" s="131">
        <v>1</v>
      </c>
      <c r="T18" s="131">
        <v>102.28</v>
      </c>
      <c r="U18" s="131">
        <v>534.92399999999998</v>
      </c>
      <c r="V18"/>
      <c r="W18" s="16"/>
      <c r="X18" s="132">
        <v>1.2999999999999999E-4</v>
      </c>
      <c r="Y18" s="132">
        <v>6.9699999999999996E-3</v>
      </c>
      <c r="Z18" s="132">
        <v>5.2100000000000002E-3</v>
      </c>
    </row>
    <row r="19" spans="1:26">
      <c r="A19" t="s">
        <v>1213</v>
      </c>
      <c r="B19" t="s">
        <v>1214</v>
      </c>
      <c r="C19" t="s">
        <v>1271</v>
      </c>
      <c r="D19" t="s">
        <v>1315</v>
      </c>
      <c r="E19" t="s">
        <v>1316</v>
      </c>
      <c r="F19" t="s">
        <v>949</v>
      </c>
      <c r="G19" t="s">
        <v>204</v>
      </c>
      <c r="H19" t="s">
        <v>204</v>
      </c>
      <c r="I19" t="s">
        <v>340</v>
      </c>
      <c r="J19" t="s">
        <v>1261</v>
      </c>
      <c r="K19" t="s">
        <v>413</v>
      </c>
      <c r="L19" t="s">
        <v>1212</v>
      </c>
      <c r="M19" s="131">
        <v>0.25</v>
      </c>
      <c r="N19" t="s">
        <v>1317</v>
      </c>
      <c r="O19" s="132">
        <v>4.2410000000000003E-2</v>
      </c>
      <c r="P19" s="132">
        <v>4.24E-2</v>
      </c>
      <c r="Q19"/>
      <c r="R19" s="131">
        <v>500000</v>
      </c>
      <c r="S19" s="131">
        <v>1</v>
      </c>
      <c r="T19" s="131">
        <v>98.97</v>
      </c>
      <c r="U19" s="131">
        <v>494.85</v>
      </c>
      <c r="V19"/>
      <c r="W19" s="16"/>
      <c r="X19" s="132">
        <v>4.0000000000000003E-5</v>
      </c>
      <c r="Y19" s="132">
        <v>6.45E-3</v>
      </c>
      <c r="Z19" s="132">
        <v>4.8199999999999996E-3</v>
      </c>
    </row>
    <row r="20" spans="1:26">
      <c r="A20" t="s">
        <v>1213</v>
      </c>
      <c r="B20" t="s">
        <v>1214</v>
      </c>
      <c r="C20" t="s">
        <v>1267</v>
      </c>
      <c r="D20" t="s">
        <v>1318</v>
      </c>
      <c r="E20" t="s">
        <v>1319</v>
      </c>
      <c r="F20" t="s">
        <v>945</v>
      </c>
      <c r="G20" t="s">
        <v>204</v>
      </c>
      <c r="H20" t="s">
        <v>204</v>
      </c>
      <c r="I20" t="s">
        <v>340</v>
      </c>
      <c r="J20" t="s">
        <v>1265</v>
      </c>
      <c r="K20" t="s">
        <v>415</v>
      </c>
      <c r="L20" t="s">
        <v>1212</v>
      </c>
      <c r="M20" s="131">
        <v>6.93</v>
      </c>
      <c r="N20" t="s">
        <v>1320</v>
      </c>
      <c r="O20" s="132">
        <v>4.3560000000000001E-2</v>
      </c>
      <c r="P20" s="132">
        <v>4.3499999999999997E-2</v>
      </c>
      <c r="Q20"/>
      <c r="R20" s="131">
        <v>427000</v>
      </c>
      <c r="S20" s="131">
        <v>1</v>
      </c>
      <c r="T20" s="131">
        <v>82.08</v>
      </c>
      <c r="U20" s="131">
        <v>350.48200000000003</v>
      </c>
      <c r="V20"/>
      <c r="W20" s="16"/>
      <c r="X20" s="132">
        <v>1.0000000000000001E-5</v>
      </c>
      <c r="Y20" s="132">
        <v>4.5700000000000003E-3</v>
      </c>
      <c r="Z20" s="132">
        <v>3.4099999999999998E-3</v>
      </c>
    </row>
    <row r="21" spans="1:26">
      <c r="A21" t="s">
        <v>1213</v>
      </c>
      <c r="B21" t="s">
        <v>1214</v>
      </c>
      <c r="C21" t="s">
        <v>1321</v>
      </c>
      <c r="D21" t="s">
        <v>1322</v>
      </c>
      <c r="E21" t="s">
        <v>1323</v>
      </c>
      <c r="F21" t="s">
        <v>950</v>
      </c>
      <c r="G21" t="s">
        <v>205</v>
      </c>
      <c r="H21" t="s">
        <v>224</v>
      </c>
      <c r="I21" t="s">
        <v>314</v>
      </c>
      <c r="J21" t="s">
        <v>1324</v>
      </c>
      <c r="K21" t="s">
        <v>423</v>
      </c>
      <c r="L21" t="s">
        <v>1215</v>
      </c>
      <c r="M21" s="131">
        <v>7.4059999999999997</v>
      </c>
      <c r="N21" t="s">
        <v>1325</v>
      </c>
      <c r="O21" s="132">
        <v>3.8420000000000003E-2</v>
      </c>
      <c r="P21" s="132">
        <v>4.564E-2</v>
      </c>
      <c r="R21" s="131">
        <v>750000</v>
      </c>
      <c r="S21" s="131">
        <v>3.6469999999999998</v>
      </c>
      <c r="T21" s="131">
        <f>U21*1000/R21/S21*100</f>
        <v>97.562489717576099</v>
      </c>
      <c r="U21" s="131">
        <v>2668.578</v>
      </c>
      <c r="X21" s="132">
        <v>1.0000000000000001E-5</v>
      </c>
      <c r="Y21" s="132">
        <v>3.4779999999999998E-2</v>
      </c>
      <c r="Z21" s="132">
        <v>2.598E-2</v>
      </c>
    </row>
    <row r="22" spans="1:26">
      <c r="A22" t="s">
        <v>1213</v>
      </c>
      <c r="B22" t="s">
        <v>1217</v>
      </c>
      <c r="C22" t="s">
        <v>1258</v>
      </c>
      <c r="D22" t="s">
        <v>1259</v>
      </c>
      <c r="E22" t="s">
        <v>1260</v>
      </c>
      <c r="F22" t="s">
        <v>943</v>
      </c>
      <c r="G22" t="s">
        <v>204</v>
      </c>
      <c r="H22" t="s">
        <v>204</v>
      </c>
      <c r="I22" t="s">
        <v>340</v>
      </c>
      <c r="J22" t="s">
        <v>1261</v>
      </c>
      <c r="K22" t="s">
        <v>413</v>
      </c>
      <c r="L22" t="s">
        <v>1212</v>
      </c>
      <c r="M22" s="131">
        <v>0.83</v>
      </c>
      <c r="N22" t="s">
        <v>1262</v>
      </c>
      <c r="O22" s="132">
        <v>1.31E-3</v>
      </c>
      <c r="P22" s="132">
        <v>1.5699999999999999E-2</v>
      </c>
      <c r="R22" s="131">
        <v>102560594</v>
      </c>
      <c r="S22" s="131">
        <v>1</v>
      </c>
      <c r="T22" s="131">
        <v>115.16</v>
      </c>
      <c r="U22" s="131">
        <v>118108.78</v>
      </c>
      <c r="X22" s="132">
        <v>4.7299999999999998E-3</v>
      </c>
      <c r="Y22" s="132">
        <v>0.33210000000000001</v>
      </c>
      <c r="Z22" s="132">
        <v>9.3539999999999998E-2</v>
      </c>
    </row>
    <row r="23" spans="1:26">
      <c r="A23" t="s">
        <v>1213</v>
      </c>
      <c r="B23" t="s">
        <v>1217</v>
      </c>
      <c r="C23" t="s">
        <v>1271</v>
      </c>
      <c r="D23" t="s">
        <v>1306</v>
      </c>
      <c r="E23" t="s">
        <v>1307</v>
      </c>
      <c r="F23" t="s">
        <v>949</v>
      </c>
      <c r="G23" t="s">
        <v>204</v>
      </c>
      <c r="H23" t="s">
        <v>204</v>
      </c>
      <c r="I23" t="s">
        <v>340</v>
      </c>
      <c r="J23" t="s">
        <v>1261</v>
      </c>
      <c r="K23" t="s">
        <v>413</v>
      </c>
      <c r="L23" t="s">
        <v>1212</v>
      </c>
      <c r="M23" s="131">
        <v>0.67</v>
      </c>
      <c r="N23" t="s">
        <v>1308</v>
      </c>
      <c r="O23" s="132">
        <v>4.2410000000000003E-2</v>
      </c>
      <c r="P23" s="132">
        <v>4.2700000000000002E-2</v>
      </c>
      <c r="R23" s="131">
        <v>49386000</v>
      </c>
      <c r="S23" s="131">
        <v>1</v>
      </c>
      <c r="T23" s="131">
        <v>97.23</v>
      </c>
      <c r="U23" s="131">
        <v>48018.008000000002</v>
      </c>
      <c r="X23" s="132">
        <v>4.1200000000000004E-3</v>
      </c>
      <c r="Y23" s="132">
        <v>0.13502</v>
      </c>
      <c r="Z23" s="132">
        <v>3.8030000000000001E-2</v>
      </c>
    </row>
    <row r="24" spans="1:26">
      <c r="A24" t="s">
        <v>1213</v>
      </c>
      <c r="B24" t="s">
        <v>1217</v>
      </c>
      <c r="C24" t="s">
        <v>1278</v>
      </c>
      <c r="D24" t="s">
        <v>1282</v>
      </c>
      <c r="E24" t="s">
        <v>1283</v>
      </c>
      <c r="F24" t="s">
        <v>946</v>
      </c>
      <c r="G24" t="s">
        <v>204</v>
      </c>
      <c r="H24" t="s">
        <v>204</v>
      </c>
      <c r="I24" t="s">
        <v>340</v>
      </c>
      <c r="J24" t="s">
        <v>1261</v>
      </c>
      <c r="K24" t="s">
        <v>413</v>
      </c>
      <c r="L24" t="s">
        <v>1212</v>
      </c>
      <c r="M24" s="131">
        <v>1.37</v>
      </c>
      <c r="N24" t="s">
        <v>1284</v>
      </c>
      <c r="O24" s="132">
        <v>3.6000000000000002E-4</v>
      </c>
      <c r="P24" s="132">
        <v>4.6800000000000001E-2</v>
      </c>
      <c r="R24" s="131">
        <v>47000000</v>
      </c>
      <c r="S24" s="131">
        <v>1</v>
      </c>
      <c r="T24" s="131">
        <v>99.85</v>
      </c>
      <c r="U24" s="131">
        <v>46929.5</v>
      </c>
      <c r="X24" s="132">
        <v>2.2200000000000002E-3</v>
      </c>
      <c r="Y24" s="132">
        <v>0.13195999999999999</v>
      </c>
      <c r="Z24" s="132">
        <v>3.7170000000000002E-2</v>
      </c>
    </row>
    <row r="25" spans="1:26">
      <c r="A25" t="s">
        <v>1213</v>
      </c>
      <c r="B25" t="s">
        <v>1217</v>
      </c>
      <c r="C25" t="s">
        <v>1267</v>
      </c>
      <c r="D25" t="s">
        <v>1268</v>
      </c>
      <c r="E25" t="s">
        <v>1269</v>
      </c>
      <c r="F25" t="s">
        <v>945</v>
      </c>
      <c r="G25" t="s">
        <v>204</v>
      </c>
      <c r="H25" t="s">
        <v>204</v>
      </c>
      <c r="I25" t="s">
        <v>340</v>
      </c>
      <c r="J25" t="s">
        <v>1261</v>
      </c>
      <c r="K25" t="s">
        <v>413</v>
      </c>
      <c r="L25" t="s">
        <v>1212</v>
      </c>
      <c r="M25" s="131">
        <v>11.26</v>
      </c>
      <c r="N25" t="s">
        <v>1270</v>
      </c>
      <c r="O25" s="132">
        <v>3.8580000000000003E-2</v>
      </c>
      <c r="P25" s="132">
        <v>4.65E-2</v>
      </c>
      <c r="R25" s="131">
        <v>27747998</v>
      </c>
      <c r="S25" s="131">
        <v>1</v>
      </c>
      <c r="T25" s="131">
        <v>114.94</v>
      </c>
      <c r="U25" s="131">
        <v>31893.548999999999</v>
      </c>
      <c r="X25" s="132">
        <v>1.14E-3</v>
      </c>
      <c r="Y25" s="132">
        <v>8.9679999999999996E-2</v>
      </c>
      <c r="Z25" s="132">
        <v>2.5260000000000001E-2</v>
      </c>
    </row>
    <row r="26" spans="1:26">
      <c r="A26" t="s">
        <v>1213</v>
      </c>
      <c r="B26" t="s">
        <v>1217</v>
      </c>
      <c r="C26" t="s">
        <v>1271</v>
      </c>
      <c r="D26" t="s">
        <v>1294</v>
      </c>
      <c r="E26" t="s">
        <v>1295</v>
      </c>
      <c r="F26" t="s">
        <v>949</v>
      </c>
      <c r="G26" t="s">
        <v>204</v>
      </c>
      <c r="H26" t="s">
        <v>204</v>
      </c>
      <c r="I26" t="s">
        <v>340</v>
      </c>
      <c r="J26" t="s">
        <v>1261</v>
      </c>
      <c r="K26" t="s">
        <v>413</v>
      </c>
      <c r="L26" t="s">
        <v>1212</v>
      </c>
      <c r="M26" s="131">
        <v>0.92</v>
      </c>
      <c r="N26" t="s">
        <v>1296</v>
      </c>
      <c r="O26" s="132">
        <v>4.1950000000000001E-2</v>
      </c>
      <c r="P26" s="132">
        <v>4.19E-2</v>
      </c>
      <c r="R26" s="131">
        <v>19346000</v>
      </c>
      <c r="S26" s="131">
        <v>1</v>
      </c>
      <c r="T26" s="131">
        <v>96.29</v>
      </c>
      <c r="U26" s="131">
        <v>18628.262999999999</v>
      </c>
      <c r="X26" s="132">
        <v>1.3799999999999999E-3</v>
      </c>
      <c r="Y26" s="132">
        <v>5.2380000000000003E-2</v>
      </c>
      <c r="Z26" s="132">
        <v>1.4749999999999999E-2</v>
      </c>
    </row>
    <row r="27" spans="1:26">
      <c r="A27" t="s">
        <v>1213</v>
      </c>
      <c r="B27" t="s">
        <v>1217</v>
      </c>
      <c r="C27" t="s">
        <v>1271</v>
      </c>
      <c r="D27" t="s">
        <v>1326</v>
      </c>
      <c r="E27" t="s">
        <v>1327</v>
      </c>
      <c r="F27" t="s">
        <v>949</v>
      </c>
      <c r="G27" t="s">
        <v>204</v>
      </c>
      <c r="H27" t="s">
        <v>204</v>
      </c>
      <c r="I27" t="s">
        <v>340</v>
      </c>
      <c r="J27" t="s">
        <v>1261</v>
      </c>
      <c r="K27" t="s">
        <v>413</v>
      </c>
      <c r="L27" t="s">
        <v>1212</v>
      </c>
      <c r="M27" s="131">
        <v>0.35</v>
      </c>
      <c r="N27" t="s">
        <v>1328</v>
      </c>
      <c r="O27" s="132">
        <v>4.2180000000000002E-2</v>
      </c>
      <c r="P27" s="132">
        <v>4.2900000000000001E-2</v>
      </c>
      <c r="R27" s="131">
        <v>13163000</v>
      </c>
      <c r="S27" s="131">
        <v>1</v>
      </c>
      <c r="T27" s="131">
        <v>98.56</v>
      </c>
      <c r="U27" s="131">
        <v>12973.453</v>
      </c>
      <c r="X27" s="132">
        <v>9.3999999999999997E-4</v>
      </c>
      <c r="Y27" s="132">
        <v>3.6479999999999999E-2</v>
      </c>
      <c r="Z27" s="132">
        <v>1.027E-2</v>
      </c>
    </row>
    <row r="28" spans="1:26">
      <c r="A28" t="s">
        <v>1213</v>
      </c>
      <c r="B28" t="s">
        <v>1217</v>
      </c>
      <c r="C28" t="s">
        <v>1267</v>
      </c>
      <c r="D28" t="s">
        <v>1285</v>
      </c>
      <c r="E28" t="s">
        <v>1286</v>
      </c>
      <c r="F28" t="s">
        <v>945</v>
      </c>
      <c r="G28" t="s">
        <v>204</v>
      </c>
      <c r="H28" t="s">
        <v>204</v>
      </c>
      <c r="I28" t="s">
        <v>340</v>
      </c>
      <c r="J28" t="s">
        <v>1261</v>
      </c>
      <c r="K28" t="s">
        <v>413</v>
      </c>
      <c r="L28" t="s">
        <v>1212</v>
      </c>
      <c r="M28" s="131">
        <v>0.66</v>
      </c>
      <c r="N28" t="s">
        <v>1287</v>
      </c>
      <c r="O28" s="132">
        <v>3.1730000000000001E-2</v>
      </c>
      <c r="P28" s="132">
        <v>4.1500000000000002E-2</v>
      </c>
      <c r="R28" s="131">
        <v>12745000</v>
      </c>
      <c r="S28" s="131">
        <v>1</v>
      </c>
      <c r="T28" s="131">
        <v>99.05</v>
      </c>
      <c r="U28" s="131">
        <v>12623.923000000001</v>
      </c>
      <c r="X28" s="132">
        <v>5.4000000000000001E-4</v>
      </c>
      <c r="Y28" s="132">
        <v>3.5499999999999997E-2</v>
      </c>
      <c r="Z28" s="132">
        <v>0.01</v>
      </c>
    </row>
    <row r="29" spans="1:26">
      <c r="A29" t="s">
        <v>1213</v>
      </c>
      <c r="B29" t="s">
        <v>1217</v>
      </c>
      <c r="C29" t="s">
        <v>1271</v>
      </c>
      <c r="D29" t="s">
        <v>1288</v>
      </c>
      <c r="E29" t="s">
        <v>1289</v>
      </c>
      <c r="F29" t="s">
        <v>949</v>
      </c>
      <c r="G29" t="s">
        <v>204</v>
      </c>
      <c r="H29" t="s">
        <v>204</v>
      </c>
      <c r="I29" t="s">
        <v>340</v>
      </c>
      <c r="J29" t="s">
        <v>1261</v>
      </c>
      <c r="K29" t="s">
        <v>413</v>
      </c>
      <c r="L29" t="s">
        <v>1212</v>
      </c>
      <c r="M29" s="131">
        <v>0.17</v>
      </c>
      <c r="N29" t="s">
        <v>1290</v>
      </c>
      <c r="O29" s="132">
        <v>4.0710000000000003E-2</v>
      </c>
      <c r="P29" s="132">
        <v>4.3400000000000001E-2</v>
      </c>
      <c r="R29" s="131">
        <v>12250000</v>
      </c>
      <c r="S29" s="131">
        <v>1</v>
      </c>
      <c r="T29" s="131">
        <v>99.27</v>
      </c>
      <c r="U29" s="131">
        <v>12160.575000000001</v>
      </c>
      <c r="X29" s="132">
        <v>3.5E-4</v>
      </c>
      <c r="Y29" s="132">
        <v>3.4189999999999998E-2</v>
      </c>
      <c r="Z29" s="132">
        <v>9.6299999999999997E-3</v>
      </c>
    </row>
    <row r="30" spans="1:26">
      <c r="A30" t="s">
        <v>1213</v>
      </c>
      <c r="B30" t="s">
        <v>1217</v>
      </c>
      <c r="C30" t="s">
        <v>1258</v>
      </c>
      <c r="D30" t="s">
        <v>1329</v>
      </c>
      <c r="E30" t="s">
        <v>1330</v>
      </c>
      <c r="F30" t="s">
        <v>943</v>
      </c>
      <c r="G30" t="s">
        <v>204</v>
      </c>
      <c r="H30" t="s">
        <v>204</v>
      </c>
      <c r="I30" t="s">
        <v>340</v>
      </c>
      <c r="J30" t="s">
        <v>1265</v>
      </c>
      <c r="K30" t="s">
        <v>415</v>
      </c>
      <c r="L30" t="s">
        <v>1212</v>
      </c>
      <c r="M30" s="131">
        <v>2.39</v>
      </c>
      <c r="N30" t="s">
        <v>1331</v>
      </c>
      <c r="O30" s="132">
        <v>-3.6069999999999998E-2</v>
      </c>
      <c r="P30" s="132">
        <v>1.7899999999999999E-2</v>
      </c>
      <c r="R30" s="131">
        <v>10000000</v>
      </c>
      <c r="S30" s="131">
        <v>1</v>
      </c>
      <c r="T30" s="131">
        <v>114.17</v>
      </c>
      <c r="U30" s="131">
        <v>11417</v>
      </c>
      <c r="X30" s="132">
        <v>4.4999999999999999E-4</v>
      </c>
      <c r="Y30" s="132">
        <v>3.2099999999999997E-2</v>
      </c>
      <c r="Z30" s="132">
        <v>9.0399999999999994E-3</v>
      </c>
    </row>
    <row r="31" spans="1:26">
      <c r="A31" t="s">
        <v>1213</v>
      </c>
      <c r="B31" t="s">
        <v>1217</v>
      </c>
      <c r="C31" t="s">
        <v>1267</v>
      </c>
      <c r="D31" t="s">
        <v>1291</v>
      </c>
      <c r="E31" t="s">
        <v>1292</v>
      </c>
      <c r="F31" t="s">
        <v>945</v>
      </c>
      <c r="G31" t="s">
        <v>204</v>
      </c>
      <c r="H31" t="s">
        <v>204</v>
      </c>
      <c r="I31" t="s">
        <v>340</v>
      </c>
      <c r="J31" t="s">
        <v>1265</v>
      </c>
      <c r="K31" t="s">
        <v>415</v>
      </c>
      <c r="L31" t="s">
        <v>1212</v>
      </c>
      <c r="M31" s="131">
        <v>5.08</v>
      </c>
      <c r="N31" t="s">
        <v>1293</v>
      </c>
      <c r="O31" s="132">
        <v>4.3819999999999998E-2</v>
      </c>
      <c r="P31" s="132">
        <v>4.2799999999999998E-2</v>
      </c>
      <c r="R31" s="131">
        <v>11000000</v>
      </c>
      <c r="S31" s="131">
        <v>1</v>
      </c>
      <c r="T31" s="131">
        <v>85.63</v>
      </c>
      <c r="U31" s="131">
        <v>9419.2999999999993</v>
      </c>
      <c r="X31" s="132">
        <v>2.9E-4</v>
      </c>
      <c r="Y31" s="132">
        <v>2.649E-2</v>
      </c>
      <c r="Z31" s="132">
        <v>7.4599999999999996E-3</v>
      </c>
    </row>
    <row r="32" spans="1:26">
      <c r="A32" t="s">
        <v>1213</v>
      </c>
      <c r="B32" t="s">
        <v>1217</v>
      </c>
      <c r="C32" t="s">
        <v>1278</v>
      </c>
      <c r="D32" t="s">
        <v>1279</v>
      </c>
      <c r="E32" t="s">
        <v>1280</v>
      </c>
      <c r="F32" t="s">
        <v>946</v>
      </c>
      <c r="G32" t="s">
        <v>204</v>
      </c>
      <c r="H32" t="s">
        <v>204</v>
      </c>
      <c r="I32" t="s">
        <v>340</v>
      </c>
      <c r="J32" t="s">
        <v>1265</v>
      </c>
      <c r="K32" t="s">
        <v>415</v>
      </c>
      <c r="L32" t="s">
        <v>1212</v>
      </c>
      <c r="M32" s="131">
        <v>5.24</v>
      </c>
      <c r="N32" t="s">
        <v>1281</v>
      </c>
      <c r="O32" s="132">
        <v>3.5799999999999998E-3</v>
      </c>
      <c r="P32" s="132">
        <v>4.7399999999999998E-2</v>
      </c>
      <c r="R32" s="131">
        <v>8000000</v>
      </c>
      <c r="S32" s="131">
        <v>1</v>
      </c>
      <c r="T32" s="131">
        <v>98</v>
      </c>
      <c r="U32" s="131">
        <v>7840</v>
      </c>
      <c r="X32" s="132">
        <v>2.5000000000000001E-4</v>
      </c>
      <c r="Y32" s="132">
        <v>2.2040000000000001E-2</v>
      </c>
      <c r="Z32" s="132">
        <v>6.2100000000000002E-3</v>
      </c>
    </row>
    <row r="33" spans="1:26">
      <c r="A33" t="s">
        <v>1213</v>
      </c>
      <c r="B33" t="s">
        <v>1217</v>
      </c>
      <c r="C33" t="s">
        <v>1267</v>
      </c>
      <c r="D33" t="s">
        <v>1332</v>
      </c>
      <c r="E33" t="s">
        <v>1333</v>
      </c>
      <c r="F33" t="s">
        <v>945</v>
      </c>
      <c r="G33" t="s">
        <v>204</v>
      </c>
      <c r="H33" t="s">
        <v>204</v>
      </c>
      <c r="I33" t="s">
        <v>340</v>
      </c>
      <c r="J33" t="s">
        <v>1265</v>
      </c>
      <c r="K33" t="s">
        <v>415</v>
      </c>
      <c r="L33" t="s">
        <v>1212</v>
      </c>
      <c r="M33" s="131">
        <v>3.81</v>
      </c>
      <c r="N33" t="s">
        <v>1334</v>
      </c>
      <c r="O33" s="132">
        <v>3.8649999999999997E-2</v>
      </c>
      <c r="P33" s="132">
        <v>4.2500000000000003E-2</v>
      </c>
      <c r="R33" s="131">
        <v>7281000</v>
      </c>
      <c r="S33" s="131">
        <v>1</v>
      </c>
      <c r="T33" s="131">
        <v>101.27</v>
      </c>
      <c r="U33" s="131">
        <v>7373.4690000000001</v>
      </c>
      <c r="X33" s="132">
        <v>2.1000000000000001E-4</v>
      </c>
      <c r="Y33" s="132">
        <v>2.0729999999999998E-2</v>
      </c>
      <c r="Z33" s="132">
        <v>5.8399999999999997E-3</v>
      </c>
    </row>
    <row r="34" spans="1:26">
      <c r="A34" t="s">
        <v>1213</v>
      </c>
      <c r="B34" t="s">
        <v>1217</v>
      </c>
      <c r="C34" t="s">
        <v>1258</v>
      </c>
      <c r="D34" t="s">
        <v>1309</v>
      </c>
      <c r="E34" t="s">
        <v>1310</v>
      </c>
      <c r="F34" t="s">
        <v>943</v>
      </c>
      <c r="G34" t="s">
        <v>204</v>
      </c>
      <c r="H34" t="s">
        <v>204</v>
      </c>
      <c r="I34" t="s">
        <v>340</v>
      </c>
      <c r="J34" t="s">
        <v>1265</v>
      </c>
      <c r="K34" t="s">
        <v>415</v>
      </c>
      <c r="L34" t="s">
        <v>1212</v>
      </c>
      <c r="M34" s="131">
        <v>1.58</v>
      </c>
      <c r="N34" t="s">
        <v>1311</v>
      </c>
      <c r="O34" s="132">
        <v>2.0070000000000001E-2</v>
      </c>
      <c r="P34" s="132">
        <v>1.78E-2</v>
      </c>
      <c r="R34" s="131">
        <v>5000000</v>
      </c>
      <c r="S34" s="131">
        <v>1</v>
      </c>
      <c r="T34" s="131">
        <v>112.4</v>
      </c>
      <c r="U34" s="131">
        <v>5620</v>
      </c>
      <c r="X34" s="132">
        <v>2.5000000000000001E-4</v>
      </c>
      <c r="Y34" s="132">
        <v>1.5800000000000002E-2</v>
      </c>
      <c r="Z34" s="132">
        <v>4.45E-3</v>
      </c>
    </row>
    <row r="35" spans="1:26">
      <c r="A35" t="s">
        <v>1213</v>
      </c>
      <c r="B35" t="s">
        <v>1217</v>
      </c>
      <c r="C35" t="s">
        <v>1267</v>
      </c>
      <c r="D35" t="s">
        <v>1275</v>
      </c>
      <c r="E35" t="s">
        <v>1276</v>
      </c>
      <c r="F35" t="s">
        <v>945</v>
      </c>
      <c r="G35" t="s">
        <v>204</v>
      </c>
      <c r="H35" t="s">
        <v>204</v>
      </c>
      <c r="I35" t="s">
        <v>340</v>
      </c>
      <c r="J35" t="s">
        <v>1261</v>
      </c>
      <c r="K35" t="s">
        <v>413</v>
      </c>
      <c r="L35" t="s">
        <v>1212</v>
      </c>
      <c r="M35" s="131">
        <v>1.1499999999999999</v>
      </c>
      <c r="N35" t="s">
        <v>1277</v>
      </c>
      <c r="O35" s="132">
        <v>4.2619999999999998E-2</v>
      </c>
      <c r="P35" s="132">
        <v>4.2099999999999999E-2</v>
      </c>
      <c r="R35" s="131">
        <v>4890000</v>
      </c>
      <c r="S35" s="131">
        <v>1</v>
      </c>
      <c r="T35" s="131">
        <v>96.32</v>
      </c>
      <c r="U35" s="131">
        <v>4710.0479999999998</v>
      </c>
      <c r="X35" s="132">
        <v>1.8000000000000001E-4</v>
      </c>
      <c r="Y35" s="132">
        <v>1.324E-2</v>
      </c>
      <c r="Z35" s="132">
        <v>3.7299999999999998E-3</v>
      </c>
    </row>
    <row r="36" spans="1:26">
      <c r="A36" t="s">
        <v>1213</v>
      </c>
      <c r="B36" t="s">
        <v>1217</v>
      </c>
      <c r="C36" t="s">
        <v>1258</v>
      </c>
      <c r="D36" t="s">
        <v>1335</v>
      </c>
      <c r="E36" t="s">
        <v>1336</v>
      </c>
      <c r="F36" t="s">
        <v>943</v>
      </c>
      <c r="G36" t="s">
        <v>204</v>
      </c>
      <c r="H36" t="s">
        <v>204</v>
      </c>
      <c r="I36" t="s">
        <v>340</v>
      </c>
      <c r="J36" t="s">
        <v>1261</v>
      </c>
      <c r="K36" t="s">
        <v>413</v>
      </c>
      <c r="L36" t="s">
        <v>1212</v>
      </c>
      <c r="M36" s="131">
        <v>8.2799999999999994</v>
      </c>
      <c r="N36" t="s">
        <v>1337</v>
      </c>
      <c r="O36" s="132">
        <v>1.7999999999999999E-2</v>
      </c>
      <c r="P36" s="132">
        <v>1.95E-2</v>
      </c>
      <c r="R36" s="131">
        <v>2800000</v>
      </c>
      <c r="S36" s="131">
        <v>1</v>
      </c>
      <c r="T36" s="131">
        <v>100.92</v>
      </c>
      <c r="U36" s="131">
        <v>2825.76</v>
      </c>
      <c r="X36" s="132">
        <v>1.8000000000000001E-4</v>
      </c>
      <c r="Y36" s="132">
        <v>7.9500000000000005E-3</v>
      </c>
      <c r="Z36" s="132">
        <v>2.2399999999999998E-3</v>
      </c>
    </row>
    <row r="37" spans="1:26">
      <c r="A37" t="s">
        <v>1213</v>
      </c>
      <c r="B37" t="s">
        <v>1217</v>
      </c>
      <c r="C37" t="s">
        <v>1258</v>
      </c>
      <c r="D37" t="s">
        <v>1263</v>
      </c>
      <c r="E37" t="s">
        <v>1264</v>
      </c>
      <c r="F37" t="s">
        <v>943</v>
      </c>
      <c r="G37" t="s">
        <v>204</v>
      </c>
      <c r="H37" t="s">
        <v>204</v>
      </c>
      <c r="I37" t="s">
        <v>340</v>
      </c>
      <c r="J37" t="s">
        <v>1265</v>
      </c>
      <c r="K37" t="s">
        <v>415</v>
      </c>
      <c r="L37" t="s">
        <v>1212</v>
      </c>
      <c r="M37" s="131">
        <v>3.77</v>
      </c>
      <c r="N37" t="s">
        <v>1266</v>
      </c>
      <c r="O37" s="132">
        <v>9.1800000000000007E-3</v>
      </c>
      <c r="P37" s="132">
        <v>1.7899999999999999E-2</v>
      </c>
      <c r="R37" s="131">
        <v>2235000</v>
      </c>
      <c r="S37" s="131">
        <v>1</v>
      </c>
      <c r="T37" s="131">
        <v>101.87</v>
      </c>
      <c r="U37" s="131">
        <v>2276.7950000000001</v>
      </c>
      <c r="X37" s="132">
        <v>9.0000000000000006E-5</v>
      </c>
      <c r="Y37" s="132">
        <v>6.4000000000000003E-3</v>
      </c>
      <c r="Z37" s="132">
        <v>1.8E-3</v>
      </c>
    </row>
    <row r="38" spans="1:26">
      <c r="A38" t="s">
        <v>1213</v>
      </c>
      <c r="B38" t="s">
        <v>1217</v>
      </c>
      <c r="C38" t="s">
        <v>1267</v>
      </c>
      <c r="D38" t="s">
        <v>1318</v>
      </c>
      <c r="E38" t="s">
        <v>1319</v>
      </c>
      <c r="F38" t="s">
        <v>945</v>
      </c>
      <c r="G38" t="s">
        <v>204</v>
      </c>
      <c r="H38" t="s">
        <v>204</v>
      </c>
      <c r="I38" t="s">
        <v>340</v>
      </c>
      <c r="J38" t="s">
        <v>1265</v>
      </c>
      <c r="K38" t="s">
        <v>415</v>
      </c>
      <c r="L38" t="s">
        <v>1212</v>
      </c>
      <c r="M38" s="131">
        <v>6.93</v>
      </c>
      <c r="N38" t="s">
        <v>1320</v>
      </c>
      <c r="O38" s="132">
        <v>4.3119999999999999E-2</v>
      </c>
      <c r="P38" s="132">
        <v>4.3499999999999997E-2</v>
      </c>
      <c r="R38" s="131">
        <v>2224000</v>
      </c>
      <c r="S38" s="131">
        <v>1</v>
      </c>
      <c r="T38" s="131">
        <v>82.08</v>
      </c>
      <c r="U38" s="131">
        <v>1825.4590000000001</v>
      </c>
      <c r="X38" s="132">
        <v>6.9999999999999994E-5</v>
      </c>
      <c r="Y38" s="132">
        <v>5.13E-3</v>
      </c>
      <c r="Z38" s="132">
        <v>1.4499999999999999E-3</v>
      </c>
    </row>
    <row r="39" spans="1:26">
      <c r="A39" t="s">
        <v>1213</v>
      </c>
      <c r="B39" t="s">
        <v>1217</v>
      </c>
      <c r="C39" t="s">
        <v>1271</v>
      </c>
      <c r="D39" t="s">
        <v>1338</v>
      </c>
      <c r="E39" t="s">
        <v>1339</v>
      </c>
      <c r="F39" t="s">
        <v>949</v>
      </c>
      <c r="G39" t="s">
        <v>204</v>
      </c>
      <c r="H39" t="s">
        <v>204</v>
      </c>
      <c r="I39" t="s">
        <v>340</v>
      </c>
      <c r="J39" t="s">
        <v>1265</v>
      </c>
      <c r="K39" t="s">
        <v>415</v>
      </c>
      <c r="L39" t="s">
        <v>1212</v>
      </c>
      <c r="M39" s="131">
        <v>0.1</v>
      </c>
      <c r="N39" t="s">
        <v>1340</v>
      </c>
      <c r="O39" s="132">
        <v>3.9960000000000002E-2</v>
      </c>
      <c r="P39" s="132">
        <v>4.2700000000000002E-2</v>
      </c>
      <c r="R39" s="131">
        <v>1000000</v>
      </c>
      <c r="S39" s="131">
        <v>1</v>
      </c>
      <c r="T39" s="131">
        <v>99.6</v>
      </c>
      <c r="U39" s="131">
        <v>996</v>
      </c>
      <c r="X39" s="132">
        <v>3.0000000000000001E-5</v>
      </c>
      <c r="Y39" s="132">
        <v>2.8E-3</v>
      </c>
      <c r="Z39" s="132">
        <v>7.9000000000000001E-4</v>
      </c>
    </row>
    <row r="40" spans="1:26">
      <c r="A40" t="s">
        <v>1213</v>
      </c>
      <c r="B40" t="s">
        <v>1218</v>
      </c>
      <c r="C40" t="s">
        <v>1271</v>
      </c>
      <c r="D40" t="s">
        <v>1288</v>
      </c>
      <c r="E40" t="s">
        <v>1289</v>
      </c>
      <c r="F40" t="s">
        <v>949</v>
      </c>
      <c r="G40" t="s">
        <v>204</v>
      </c>
      <c r="H40" t="s">
        <v>204</v>
      </c>
      <c r="I40" t="s">
        <v>340</v>
      </c>
      <c r="J40" t="s">
        <v>1261</v>
      </c>
      <c r="K40" t="s">
        <v>413</v>
      </c>
      <c r="L40" t="s">
        <v>1212</v>
      </c>
      <c r="M40" s="131">
        <v>0.17</v>
      </c>
      <c r="N40" t="s">
        <v>1290</v>
      </c>
      <c r="O40" s="132">
        <v>4.0710000000000003E-2</v>
      </c>
      <c r="P40" s="132">
        <v>4.3400000000000001E-2</v>
      </c>
      <c r="R40" s="131">
        <v>11000000</v>
      </c>
      <c r="S40" s="131">
        <v>1</v>
      </c>
      <c r="T40" s="131">
        <v>99.27</v>
      </c>
      <c r="U40" s="131">
        <v>10919.7</v>
      </c>
      <c r="X40" s="132">
        <v>3.1E-4</v>
      </c>
      <c r="Y40" s="132">
        <v>0.68674000000000002</v>
      </c>
      <c r="Z40" s="132">
        <v>3.6630000000000003E-2</v>
      </c>
    </row>
    <row r="41" spans="1:26">
      <c r="A41" t="s">
        <v>1213</v>
      </c>
      <c r="B41" t="s">
        <v>1218</v>
      </c>
      <c r="C41" t="s">
        <v>1271</v>
      </c>
      <c r="D41" t="s">
        <v>1326</v>
      </c>
      <c r="E41" t="s">
        <v>1327</v>
      </c>
      <c r="F41" t="s">
        <v>949</v>
      </c>
      <c r="G41" t="s">
        <v>204</v>
      </c>
      <c r="H41" t="s">
        <v>204</v>
      </c>
      <c r="I41" t="s">
        <v>340</v>
      </c>
      <c r="J41" t="s">
        <v>1261</v>
      </c>
      <c r="K41" t="s">
        <v>413</v>
      </c>
      <c r="L41" t="s">
        <v>1212</v>
      </c>
      <c r="M41" s="131">
        <v>0.35</v>
      </c>
      <c r="N41" t="s">
        <v>1328</v>
      </c>
      <c r="O41" s="132">
        <v>4.2180000000000002E-2</v>
      </c>
      <c r="P41" s="132">
        <v>4.2900000000000001E-2</v>
      </c>
      <c r="R41" s="131">
        <v>4155000</v>
      </c>
      <c r="S41" s="131">
        <v>1</v>
      </c>
      <c r="T41" s="131">
        <v>98.56</v>
      </c>
      <c r="U41" s="131">
        <v>4095.1680000000001</v>
      </c>
      <c r="X41" s="132">
        <v>2.9999999999999997E-4</v>
      </c>
      <c r="Y41" s="132">
        <v>0.25755</v>
      </c>
      <c r="Z41" s="132">
        <v>1.374E-2</v>
      </c>
    </row>
    <row r="42" spans="1:26">
      <c r="A42" t="s">
        <v>1213</v>
      </c>
      <c r="B42" t="s">
        <v>1218</v>
      </c>
      <c r="C42" t="s">
        <v>1271</v>
      </c>
      <c r="D42" t="s">
        <v>1294</v>
      </c>
      <c r="E42" t="s">
        <v>1295</v>
      </c>
      <c r="F42" t="s">
        <v>949</v>
      </c>
      <c r="G42" t="s">
        <v>204</v>
      </c>
      <c r="H42" t="s">
        <v>204</v>
      </c>
      <c r="I42" t="s">
        <v>340</v>
      </c>
      <c r="J42" t="s">
        <v>1261</v>
      </c>
      <c r="K42" t="s">
        <v>413</v>
      </c>
      <c r="L42" t="s">
        <v>1212</v>
      </c>
      <c r="M42" s="131">
        <v>0.92</v>
      </c>
      <c r="N42" t="s">
        <v>1296</v>
      </c>
      <c r="O42" s="132">
        <v>4.1930000000000002E-2</v>
      </c>
      <c r="P42" s="132">
        <v>4.19E-2</v>
      </c>
      <c r="R42" s="131">
        <v>920000</v>
      </c>
      <c r="S42" s="131">
        <v>1</v>
      </c>
      <c r="T42" s="131">
        <v>96.29</v>
      </c>
      <c r="U42" s="131">
        <v>885.86800000000005</v>
      </c>
      <c r="X42" s="132">
        <v>6.9999999999999994E-5</v>
      </c>
      <c r="Y42" s="132">
        <v>5.5710000000000003E-2</v>
      </c>
      <c r="Z42" s="132">
        <v>2.97E-3</v>
      </c>
    </row>
    <row r="43" spans="1:26">
      <c r="A43" t="s">
        <v>1213</v>
      </c>
      <c r="B43" t="s">
        <v>1219</v>
      </c>
      <c r="C43" t="s">
        <v>1258</v>
      </c>
      <c r="D43" t="s">
        <v>1263</v>
      </c>
      <c r="E43" t="s">
        <v>1264</v>
      </c>
      <c r="F43" t="s">
        <v>943</v>
      </c>
      <c r="G43" t="s">
        <v>204</v>
      </c>
      <c r="H43" t="s">
        <v>204</v>
      </c>
      <c r="I43" t="s">
        <v>340</v>
      </c>
      <c r="J43" t="s">
        <v>1265</v>
      </c>
      <c r="K43" t="s">
        <v>415</v>
      </c>
      <c r="L43" t="s">
        <v>1212</v>
      </c>
      <c r="M43" s="131">
        <v>3.77</v>
      </c>
      <c r="N43" t="s">
        <v>1266</v>
      </c>
      <c r="O43" s="132">
        <v>1.315E-2</v>
      </c>
      <c r="P43" s="132">
        <v>1.7899999999999999E-2</v>
      </c>
      <c r="R43" s="131">
        <v>17108864</v>
      </c>
      <c r="S43" s="131">
        <v>1</v>
      </c>
      <c r="T43" s="131">
        <v>101.87</v>
      </c>
      <c r="U43" s="131">
        <v>17428.8</v>
      </c>
      <c r="X43" s="132">
        <v>6.8999999999999997E-4</v>
      </c>
      <c r="Y43" s="132">
        <v>6.6290000000000002E-2</v>
      </c>
      <c r="Z43" s="132">
        <v>1.925E-2</v>
      </c>
    </row>
    <row r="44" spans="1:26">
      <c r="A44" t="s">
        <v>1213</v>
      </c>
      <c r="B44" t="s">
        <v>1219</v>
      </c>
      <c r="C44" t="s">
        <v>1258</v>
      </c>
      <c r="D44" t="s">
        <v>1329</v>
      </c>
      <c r="E44" t="s">
        <v>1330</v>
      </c>
      <c r="F44" t="s">
        <v>943</v>
      </c>
      <c r="G44" t="s">
        <v>204</v>
      </c>
      <c r="H44" t="s">
        <v>204</v>
      </c>
      <c r="I44" t="s">
        <v>340</v>
      </c>
      <c r="J44" t="s">
        <v>1265</v>
      </c>
      <c r="K44" t="s">
        <v>415</v>
      </c>
      <c r="L44" t="s">
        <v>1212</v>
      </c>
      <c r="M44" s="131">
        <v>2.39</v>
      </c>
      <c r="N44" t="s">
        <v>1331</v>
      </c>
      <c r="O44" s="132">
        <v>-2.349E-2</v>
      </c>
      <c r="P44" s="132">
        <v>1.7899999999999999E-2</v>
      </c>
      <c r="R44" s="131">
        <v>13546687</v>
      </c>
      <c r="S44" s="131">
        <v>1</v>
      </c>
      <c r="T44" s="131">
        <v>114.17</v>
      </c>
      <c r="U44" s="131">
        <v>15466.253000000001</v>
      </c>
      <c r="X44" s="132">
        <v>6.0999999999999997E-4</v>
      </c>
      <c r="Y44" s="132">
        <v>5.8819999999999997E-2</v>
      </c>
      <c r="Z44" s="132">
        <v>1.7090000000000001E-2</v>
      </c>
    </row>
    <row r="45" spans="1:26">
      <c r="A45" t="s">
        <v>1213</v>
      </c>
      <c r="B45" t="s">
        <v>1219</v>
      </c>
      <c r="C45" t="s">
        <v>1258</v>
      </c>
      <c r="D45" t="s">
        <v>1303</v>
      </c>
      <c r="E45" t="s">
        <v>1304</v>
      </c>
      <c r="F45" t="s">
        <v>943</v>
      </c>
      <c r="G45" t="s">
        <v>204</v>
      </c>
      <c r="H45" t="s">
        <v>204</v>
      </c>
      <c r="I45" t="s">
        <v>340</v>
      </c>
      <c r="J45" t="s">
        <v>1265</v>
      </c>
      <c r="K45" t="s">
        <v>415</v>
      </c>
      <c r="L45" t="s">
        <v>1212</v>
      </c>
      <c r="M45" s="131">
        <v>4.3600000000000003</v>
      </c>
      <c r="N45" t="s">
        <v>1305</v>
      </c>
      <c r="O45" s="132">
        <v>1.2359999999999999E-2</v>
      </c>
      <c r="P45" s="132">
        <v>1.77E-2</v>
      </c>
      <c r="R45" s="131">
        <v>13120343</v>
      </c>
      <c r="S45" s="131">
        <v>1</v>
      </c>
      <c r="T45" s="131">
        <v>109.52</v>
      </c>
      <c r="U45" s="131">
        <v>14369.4</v>
      </c>
      <c r="X45" s="132">
        <v>4.8000000000000001E-4</v>
      </c>
      <c r="Y45" s="132">
        <v>5.4649999999999997E-2</v>
      </c>
      <c r="Z45" s="132">
        <v>1.5869999999999999E-2</v>
      </c>
    </row>
    <row r="46" spans="1:26">
      <c r="A46" t="s">
        <v>1213</v>
      </c>
      <c r="B46" t="s">
        <v>1219</v>
      </c>
      <c r="C46" t="s">
        <v>1271</v>
      </c>
      <c r="D46" t="s">
        <v>1338</v>
      </c>
      <c r="E46" t="s">
        <v>1339</v>
      </c>
      <c r="F46" t="s">
        <v>949</v>
      </c>
      <c r="G46" t="s">
        <v>204</v>
      </c>
      <c r="H46" t="s">
        <v>204</v>
      </c>
      <c r="I46" t="s">
        <v>340</v>
      </c>
      <c r="J46" t="s">
        <v>1265</v>
      </c>
      <c r="K46" t="s">
        <v>415</v>
      </c>
      <c r="L46" t="s">
        <v>1212</v>
      </c>
      <c r="M46" s="131">
        <v>0.1</v>
      </c>
      <c r="N46" t="s">
        <v>1340</v>
      </c>
      <c r="O46" s="132">
        <v>3.9660000000000001E-2</v>
      </c>
      <c r="P46" s="132">
        <v>4.2700000000000002E-2</v>
      </c>
      <c r="R46" s="131">
        <v>12660000</v>
      </c>
      <c r="S46" s="131">
        <v>1</v>
      </c>
      <c r="T46" s="131">
        <v>99.6</v>
      </c>
      <c r="U46" s="131">
        <v>12609.36</v>
      </c>
      <c r="X46" s="132">
        <v>3.5E-4</v>
      </c>
      <c r="Y46" s="132">
        <v>4.7960000000000003E-2</v>
      </c>
      <c r="Z46" s="132">
        <v>1.393E-2</v>
      </c>
    </row>
    <row r="47" spans="1:26">
      <c r="A47" t="s">
        <v>1213</v>
      </c>
      <c r="B47" t="s">
        <v>1219</v>
      </c>
      <c r="C47" t="s">
        <v>1271</v>
      </c>
      <c r="D47" t="s">
        <v>1294</v>
      </c>
      <c r="E47" t="s">
        <v>1295</v>
      </c>
      <c r="F47" t="s">
        <v>949</v>
      </c>
      <c r="G47" t="s">
        <v>204</v>
      </c>
      <c r="H47" t="s">
        <v>204</v>
      </c>
      <c r="I47" t="s">
        <v>340</v>
      </c>
      <c r="J47" t="s">
        <v>1261</v>
      </c>
      <c r="K47" t="s">
        <v>413</v>
      </c>
      <c r="L47" t="s">
        <v>1212</v>
      </c>
      <c r="M47" s="131">
        <v>0.92</v>
      </c>
      <c r="N47" t="s">
        <v>1296</v>
      </c>
      <c r="O47" s="132">
        <v>4.2790000000000002E-2</v>
      </c>
      <c r="P47" s="132">
        <v>4.19E-2</v>
      </c>
      <c r="R47" s="131">
        <v>13000000</v>
      </c>
      <c r="S47" s="131">
        <v>1</v>
      </c>
      <c r="T47" s="131">
        <v>96.29</v>
      </c>
      <c r="U47" s="131">
        <v>12517.7</v>
      </c>
      <c r="X47" s="132">
        <v>9.3000000000000005E-4</v>
      </c>
      <c r="Y47" s="132">
        <v>4.761E-2</v>
      </c>
      <c r="Z47" s="132">
        <v>1.383E-2</v>
      </c>
    </row>
    <row r="48" spans="1:26">
      <c r="A48" t="s">
        <v>1213</v>
      </c>
      <c r="B48" t="s">
        <v>1219</v>
      </c>
      <c r="C48" t="s">
        <v>1258</v>
      </c>
      <c r="D48" t="s">
        <v>1300</v>
      </c>
      <c r="E48" t="s">
        <v>1301</v>
      </c>
      <c r="F48" t="s">
        <v>943</v>
      </c>
      <c r="G48" t="s">
        <v>204</v>
      </c>
      <c r="H48" t="s">
        <v>204</v>
      </c>
      <c r="I48" t="s">
        <v>340</v>
      </c>
      <c r="J48" t="s">
        <v>1265</v>
      </c>
      <c r="K48" t="s">
        <v>415</v>
      </c>
      <c r="L48" t="s">
        <v>1212</v>
      </c>
      <c r="M48" s="131">
        <v>6.89</v>
      </c>
      <c r="N48" t="s">
        <v>1302</v>
      </c>
      <c r="O48" s="132">
        <v>1.5100000000000001E-2</v>
      </c>
      <c r="P48" s="132">
        <v>1.8700000000000001E-2</v>
      </c>
      <c r="R48" s="131">
        <v>11717002</v>
      </c>
      <c r="S48" s="131">
        <v>1</v>
      </c>
      <c r="T48" s="131">
        <v>102.23</v>
      </c>
      <c r="U48" s="131">
        <v>11978.290999999999</v>
      </c>
      <c r="X48" s="132">
        <v>3.8000000000000002E-4</v>
      </c>
      <c r="Y48" s="132">
        <v>4.5560000000000003E-2</v>
      </c>
      <c r="Z48" s="132">
        <v>1.323E-2</v>
      </c>
    </row>
    <row r="49" spans="1:26">
      <c r="A49" t="s">
        <v>1213</v>
      </c>
      <c r="B49" t="s">
        <v>1219</v>
      </c>
      <c r="C49" t="s">
        <v>1271</v>
      </c>
      <c r="D49" t="s">
        <v>1306</v>
      </c>
      <c r="E49" t="s">
        <v>1307</v>
      </c>
      <c r="F49" t="s">
        <v>949</v>
      </c>
      <c r="G49" t="s">
        <v>204</v>
      </c>
      <c r="H49" t="s">
        <v>204</v>
      </c>
      <c r="I49" t="s">
        <v>340</v>
      </c>
      <c r="J49" t="s">
        <v>1261</v>
      </c>
      <c r="K49" t="s">
        <v>413</v>
      </c>
      <c r="L49" t="s">
        <v>1212</v>
      </c>
      <c r="M49" s="131">
        <v>0.67</v>
      </c>
      <c r="N49" t="s">
        <v>1308</v>
      </c>
      <c r="O49" s="132">
        <v>4.1669999999999999E-2</v>
      </c>
      <c r="P49" s="132">
        <v>4.2700000000000002E-2</v>
      </c>
      <c r="R49" s="131">
        <v>12000000</v>
      </c>
      <c r="S49" s="131">
        <v>1</v>
      </c>
      <c r="T49" s="131">
        <v>97.23</v>
      </c>
      <c r="U49" s="131">
        <v>11667.6</v>
      </c>
      <c r="X49" s="132">
        <v>1E-3</v>
      </c>
      <c r="Y49" s="132">
        <v>4.437E-2</v>
      </c>
      <c r="Z49" s="132">
        <v>1.289E-2</v>
      </c>
    </row>
    <row r="50" spans="1:26">
      <c r="A50" t="s">
        <v>1213</v>
      </c>
      <c r="B50" t="s">
        <v>1219</v>
      </c>
      <c r="C50" t="s">
        <v>1267</v>
      </c>
      <c r="D50" t="s">
        <v>1291</v>
      </c>
      <c r="E50" t="s">
        <v>1292</v>
      </c>
      <c r="F50" t="s">
        <v>945</v>
      </c>
      <c r="G50" t="s">
        <v>204</v>
      </c>
      <c r="H50" t="s">
        <v>204</v>
      </c>
      <c r="I50" t="s">
        <v>340</v>
      </c>
      <c r="J50" t="s">
        <v>1265</v>
      </c>
      <c r="K50" t="s">
        <v>415</v>
      </c>
      <c r="L50" t="s">
        <v>1212</v>
      </c>
      <c r="M50" s="131">
        <v>5.08</v>
      </c>
      <c r="N50" t="s">
        <v>1293</v>
      </c>
      <c r="O50" s="132">
        <v>3.848E-2</v>
      </c>
      <c r="P50" s="132">
        <v>4.2799999999999998E-2</v>
      </c>
      <c r="R50" s="131">
        <v>13282859</v>
      </c>
      <c r="S50" s="131">
        <v>1</v>
      </c>
      <c r="T50" s="131">
        <v>85.63</v>
      </c>
      <c r="U50" s="131">
        <v>11374.111999999999</v>
      </c>
      <c r="X50" s="132">
        <v>3.5E-4</v>
      </c>
      <c r="Y50" s="132">
        <v>4.326E-2</v>
      </c>
      <c r="Z50" s="132">
        <v>1.257E-2</v>
      </c>
    </row>
    <row r="51" spans="1:26">
      <c r="A51" t="s">
        <v>1213</v>
      </c>
      <c r="B51" t="s">
        <v>1219</v>
      </c>
      <c r="C51" t="s">
        <v>1267</v>
      </c>
      <c r="D51" t="s">
        <v>1268</v>
      </c>
      <c r="E51" t="s">
        <v>1269</v>
      </c>
      <c r="F51" t="s">
        <v>945</v>
      </c>
      <c r="G51" t="s">
        <v>204</v>
      </c>
      <c r="H51" t="s">
        <v>204</v>
      </c>
      <c r="I51" t="s">
        <v>340</v>
      </c>
      <c r="J51" t="s">
        <v>1261</v>
      </c>
      <c r="K51" t="s">
        <v>413</v>
      </c>
      <c r="L51" t="s">
        <v>1212</v>
      </c>
      <c r="M51" s="131">
        <v>11.26</v>
      </c>
      <c r="N51" t="s">
        <v>1270</v>
      </c>
      <c r="O51" s="132">
        <v>3.44E-2</v>
      </c>
      <c r="P51" s="132">
        <v>4.65E-2</v>
      </c>
      <c r="R51" s="131">
        <v>9747252</v>
      </c>
      <c r="S51" s="131">
        <v>1</v>
      </c>
      <c r="T51" s="131">
        <v>114.94</v>
      </c>
      <c r="U51" s="131">
        <v>11203.491</v>
      </c>
      <c r="X51" s="132">
        <v>4.0000000000000002E-4</v>
      </c>
      <c r="Y51" s="132">
        <v>4.2610000000000002E-2</v>
      </c>
      <c r="Z51" s="132">
        <v>1.238E-2</v>
      </c>
    </row>
    <row r="52" spans="1:26">
      <c r="A52" t="s">
        <v>1213</v>
      </c>
      <c r="B52" t="s">
        <v>1219</v>
      </c>
      <c r="C52" t="s">
        <v>1267</v>
      </c>
      <c r="D52" t="s">
        <v>1275</v>
      </c>
      <c r="E52" t="s">
        <v>1276</v>
      </c>
      <c r="F52" t="s">
        <v>945</v>
      </c>
      <c r="G52" t="s">
        <v>204</v>
      </c>
      <c r="H52" t="s">
        <v>204</v>
      </c>
      <c r="I52" t="s">
        <v>340</v>
      </c>
      <c r="J52" t="s">
        <v>1261</v>
      </c>
      <c r="K52" t="s">
        <v>413</v>
      </c>
      <c r="L52" t="s">
        <v>1212</v>
      </c>
      <c r="M52" s="131">
        <v>1.1499999999999999</v>
      </c>
      <c r="N52" t="s">
        <v>1277</v>
      </c>
      <c r="O52" s="132">
        <v>3.2239999999999998E-2</v>
      </c>
      <c r="P52" s="132">
        <v>4.2099999999999999E-2</v>
      </c>
      <c r="R52" s="131">
        <v>11156712</v>
      </c>
      <c r="S52" s="131">
        <v>1</v>
      </c>
      <c r="T52" s="131">
        <v>96.32</v>
      </c>
      <c r="U52" s="131">
        <v>10746.145</v>
      </c>
      <c r="X52" s="132">
        <v>4.0000000000000002E-4</v>
      </c>
      <c r="Y52" s="132">
        <v>4.0869999999999997E-2</v>
      </c>
      <c r="Z52" s="132">
        <v>1.187E-2</v>
      </c>
    </row>
    <row r="53" spans="1:26">
      <c r="A53" t="s">
        <v>1213</v>
      </c>
      <c r="B53" t="s">
        <v>1219</v>
      </c>
      <c r="C53" t="s">
        <v>1267</v>
      </c>
      <c r="D53" t="s">
        <v>1341</v>
      </c>
      <c r="E53" t="s">
        <v>1342</v>
      </c>
      <c r="F53" t="s">
        <v>945</v>
      </c>
      <c r="G53" t="s">
        <v>204</v>
      </c>
      <c r="H53" t="s">
        <v>204</v>
      </c>
      <c r="I53" t="s">
        <v>340</v>
      </c>
      <c r="J53" t="s">
        <v>1261</v>
      </c>
      <c r="K53" t="s">
        <v>413</v>
      </c>
      <c r="L53" t="s">
        <v>1212</v>
      </c>
      <c r="M53" s="131">
        <v>2.1800000000000002</v>
      </c>
      <c r="N53" t="s">
        <v>1343</v>
      </c>
      <c r="O53" s="132">
        <v>3.6330000000000001E-2</v>
      </c>
      <c r="P53" s="132">
        <v>4.2700000000000002E-2</v>
      </c>
      <c r="R53" s="131">
        <v>10850300</v>
      </c>
      <c r="S53" s="131">
        <v>1</v>
      </c>
      <c r="T53" s="131">
        <v>96.74</v>
      </c>
      <c r="U53" s="131">
        <v>10496.58</v>
      </c>
      <c r="X53" s="132">
        <v>4.2000000000000002E-4</v>
      </c>
      <c r="Y53" s="132">
        <v>3.9919999999999997E-2</v>
      </c>
      <c r="Z53" s="132">
        <v>1.1599999999999999E-2</v>
      </c>
    </row>
    <row r="54" spans="1:26">
      <c r="A54" t="s">
        <v>1213</v>
      </c>
      <c r="B54" t="s">
        <v>1219</v>
      </c>
      <c r="C54" t="s">
        <v>1271</v>
      </c>
      <c r="D54" t="s">
        <v>1297</v>
      </c>
      <c r="E54" t="s">
        <v>1298</v>
      </c>
      <c r="F54" t="s">
        <v>949</v>
      </c>
      <c r="G54" t="s">
        <v>204</v>
      </c>
      <c r="H54" t="s">
        <v>204</v>
      </c>
      <c r="I54" t="s">
        <v>340</v>
      </c>
      <c r="J54" t="s">
        <v>1261</v>
      </c>
      <c r="K54" t="s">
        <v>413</v>
      </c>
      <c r="L54" t="s">
        <v>1212</v>
      </c>
      <c r="M54" s="131">
        <v>0.59</v>
      </c>
      <c r="N54" t="s">
        <v>1299</v>
      </c>
      <c r="O54" s="132">
        <v>4.0759999999999998E-2</v>
      </c>
      <c r="P54" s="132">
        <v>4.24E-2</v>
      </c>
      <c r="R54" s="131">
        <v>10542400</v>
      </c>
      <c r="S54" s="131">
        <v>1</v>
      </c>
      <c r="T54" s="131">
        <v>97.56</v>
      </c>
      <c r="U54" s="131">
        <v>10285.165000000001</v>
      </c>
      <c r="X54" s="132">
        <v>8.8000000000000003E-4</v>
      </c>
      <c r="Y54" s="132">
        <v>3.9120000000000002E-2</v>
      </c>
      <c r="Z54" s="132">
        <v>1.136E-2</v>
      </c>
    </row>
    <row r="55" spans="1:26">
      <c r="A55" t="s">
        <v>1213</v>
      </c>
      <c r="B55" t="s">
        <v>1219</v>
      </c>
      <c r="C55" t="s">
        <v>1271</v>
      </c>
      <c r="D55" t="s">
        <v>1344</v>
      </c>
      <c r="E55" t="s">
        <v>1345</v>
      </c>
      <c r="F55" t="s">
        <v>949</v>
      </c>
      <c r="G55" t="s">
        <v>204</v>
      </c>
      <c r="H55" t="s">
        <v>204</v>
      </c>
      <c r="I55" t="s">
        <v>340</v>
      </c>
      <c r="J55" t="s">
        <v>1261</v>
      </c>
      <c r="K55" t="s">
        <v>413</v>
      </c>
      <c r="L55" t="s">
        <v>1212</v>
      </c>
      <c r="M55" s="131">
        <v>0.5</v>
      </c>
      <c r="N55" t="s">
        <v>1346</v>
      </c>
      <c r="O55" s="132">
        <v>4.3479999999999998E-2</v>
      </c>
      <c r="P55" s="132">
        <v>4.2599999999999999E-2</v>
      </c>
      <c r="R55" s="131">
        <v>10000000</v>
      </c>
      <c r="S55" s="131">
        <v>1</v>
      </c>
      <c r="T55" s="131">
        <v>97.94</v>
      </c>
      <c r="U55" s="131">
        <v>9794</v>
      </c>
      <c r="X55" s="132">
        <v>8.3000000000000001E-4</v>
      </c>
      <c r="Y55" s="132">
        <v>3.7249999999999998E-2</v>
      </c>
      <c r="Z55" s="132">
        <v>1.082E-2</v>
      </c>
    </row>
    <row r="56" spans="1:26">
      <c r="A56" t="s">
        <v>1213</v>
      </c>
      <c r="B56" t="s">
        <v>1219</v>
      </c>
      <c r="C56" t="s">
        <v>1271</v>
      </c>
      <c r="D56" t="s">
        <v>1347</v>
      </c>
      <c r="E56" t="s">
        <v>1348</v>
      </c>
      <c r="F56" t="s">
        <v>949</v>
      </c>
      <c r="G56" t="s">
        <v>204</v>
      </c>
      <c r="H56" t="s">
        <v>204</v>
      </c>
      <c r="I56" t="s">
        <v>340</v>
      </c>
      <c r="J56" t="s">
        <v>1261</v>
      </c>
      <c r="K56" t="s">
        <v>413</v>
      </c>
      <c r="L56" t="s">
        <v>1212</v>
      </c>
      <c r="M56" s="131">
        <v>0.02</v>
      </c>
      <c r="N56" t="s">
        <v>1349</v>
      </c>
      <c r="O56" s="132">
        <v>4.0099999999999997E-2</v>
      </c>
      <c r="P56" s="132">
        <v>4.8099999999999997E-2</v>
      </c>
      <c r="R56" s="131">
        <v>9350000</v>
      </c>
      <c r="S56" s="131">
        <v>1</v>
      </c>
      <c r="T56" s="131">
        <v>99.91</v>
      </c>
      <c r="U56" s="131">
        <v>9341.5849999999991</v>
      </c>
      <c r="X56" s="132">
        <v>2.5000000000000001E-4</v>
      </c>
      <c r="Y56" s="132">
        <v>3.5529999999999999E-2</v>
      </c>
      <c r="Z56" s="132">
        <v>1.0319999999999999E-2</v>
      </c>
    </row>
    <row r="57" spans="1:26">
      <c r="A57" t="s">
        <v>1213</v>
      </c>
      <c r="B57" t="s">
        <v>1219</v>
      </c>
      <c r="C57" t="s">
        <v>1267</v>
      </c>
      <c r="D57" t="s">
        <v>1350</v>
      </c>
      <c r="E57" t="s">
        <v>1351</v>
      </c>
      <c r="F57" t="s">
        <v>945</v>
      </c>
      <c r="G57" t="s">
        <v>204</v>
      </c>
      <c r="H57" t="s">
        <v>204</v>
      </c>
      <c r="I57" t="s">
        <v>340</v>
      </c>
      <c r="J57" t="s">
        <v>1261</v>
      </c>
      <c r="K57" t="s">
        <v>413</v>
      </c>
      <c r="L57" t="s">
        <v>1212</v>
      </c>
      <c r="M57" s="131">
        <v>3.61</v>
      </c>
      <c r="N57" t="s">
        <v>1352</v>
      </c>
      <c r="O57" s="132">
        <v>3.4669999999999999E-2</v>
      </c>
      <c r="P57" s="132">
        <v>4.2599999999999999E-2</v>
      </c>
      <c r="R57" s="131">
        <v>9815842</v>
      </c>
      <c r="S57" s="131">
        <v>1</v>
      </c>
      <c r="T57" s="131">
        <v>93.76</v>
      </c>
      <c r="U57" s="131">
        <v>9203.3330000000005</v>
      </c>
      <c r="X57" s="132">
        <v>2.7999999999999998E-4</v>
      </c>
      <c r="Y57" s="132">
        <v>3.5000000000000003E-2</v>
      </c>
      <c r="Z57" s="132">
        <v>1.017E-2</v>
      </c>
    </row>
    <row r="58" spans="1:26">
      <c r="A58" t="s">
        <v>1213</v>
      </c>
      <c r="B58" t="s">
        <v>1219</v>
      </c>
      <c r="C58" t="s">
        <v>1271</v>
      </c>
      <c r="D58" t="s">
        <v>1315</v>
      </c>
      <c r="E58" t="s">
        <v>1316</v>
      </c>
      <c r="F58" t="s">
        <v>949</v>
      </c>
      <c r="G58" t="s">
        <v>204</v>
      </c>
      <c r="H58" t="s">
        <v>204</v>
      </c>
      <c r="I58" t="s">
        <v>340</v>
      </c>
      <c r="J58" t="s">
        <v>1261</v>
      </c>
      <c r="K58" t="s">
        <v>413</v>
      </c>
      <c r="L58" t="s">
        <v>1212</v>
      </c>
      <c r="M58" s="131">
        <v>0.25</v>
      </c>
      <c r="N58" t="s">
        <v>1317</v>
      </c>
      <c r="O58" s="132">
        <v>4.1459999999999997E-2</v>
      </c>
      <c r="P58" s="132">
        <v>4.24E-2</v>
      </c>
      <c r="R58" s="131">
        <v>8800000</v>
      </c>
      <c r="S58" s="131">
        <v>1</v>
      </c>
      <c r="T58" s="131">
        <v>98.97</v>
      </c>
      <c r="U58" s="131">
        <v>8709.36</v>
      </c>
      <c r="X58" s="132">
        <v>7.2999999999999996E-4</v>
      </c>
      <c r="Y58" s="132">
        <v>3.3119999999999997E-2</v>
      </c>
      <c r="Z58" s="132">
        <v>9.6200000000000001E-3</v>
      </c>
    </row>
    <row r="59" spans="1:26">
      <c r="A59" t="s">
        <v>1213</v>
      </c>
      <c r="B59" t="s">
        <v>1219</v>
      </c>
      <c r="C59" t="s">
        <v>1271</v>
      </c>
      <c r="D59" t="s">
        <v>1353</v>
      </c>
      <c r="E59" t="s">
        <v>1354</v>
      </c>
      <c r="F59" t="s">
        <v>949</v>
      </c>
      <c r="G59" t="s">
        <v>204</v>
      </c>
      <c r="H59" t="s">
        <v>204</v>
      </c>
      <c r="I59" t="s">
        <v>340</v>
      </c>
      <c r="J59" t="s">
        <v>1261</v>
      </c>
      <c r="K59" t="s">
        <v>413</v>
      </c>
      <c r="L59" t="s">
        <v>1212</v>
      </c>
      <c r="M59" s="131">
        <v>0.42</v>
      </c>
      <c r="N59" t="s">
        <v>1355</v>
      </c>
      <c r="O59" s="132">
        <v>4.3430000000000003E-2</v>
      </c>
      <c r="P59" s="132">
        <v>4.2700000000000002E-2</v>
      </c>
      <c r="R59" s="131">
        <v>8400000</v>
      </c>
      <c r="S59" s="131">
        <v>1</v>
      </c>
      <c r="T59" s="131">
        <v>98.25</v>
      </c>
      <c r="U59" s="131">
        <v>8253</v>
      </c>
      <c r="X59" s="132">
        <v>6.9999999999999999E-4</v>
      </c>
      <c r="Y59" s="132">
        <v>3.1390000000000001E-2</v>
      </c>
      <c r="Z59" s="132">
        <v>9.1199999999999996E-3</v>
      </c>
    </row>
    <row r="60" spans="1:26">
      <c r="A60" t="s">
        <v>1213</v>
      </c>
      <c r="B60" t="s">
        <v>1219</v>
      </c>
      <c r="C60" t="s">
        <v>1271</v>
      </c>
      <c r="D60" t="s">
        <v>1272</v>
      </c>
      <c r="E60" t="s">
        <v>1273</v>
      </c>
      <c r="F60" t="s">
        <v>949</v>
      </c>
      <c r="G60" t="s">
        <v>204</v>
      </c>
      <c r="H60" t="s">
        <v>204</v>
      </c>
      <c r="I60" t="s">
        <v>340</v>
      </c>
      <c r="J60" t="s">
        <v>1261</v>
      </c>
      <c r="K60" t="s">
        <v>413</v>
      </c>
      <c r="L60" t="s">
        <v>1212</v>
      </c>
      <c r="M60" s="131">
        <v>0.84</v>
      </c>
      <c r="N60" t="s">
        <v>1274</v>
      </c>
      <c r="O60" s="132">
        <v>4.3499999999999997E-2</v>
      </c>
      <c r="P60" s="132">
        <v>4.2099999999999999E-2</v>
      </c>
      <c r="R60" s="131">
        <v>8000000</v>
      </c>
      <c r="S60" s="131">
        <v>1</v>
      </c>
      <c r="T60" s="131">
        <v>96.58</v>
      </c>
      <c r="U60" s="131">
        <v>7726.4</v>
      </c>
      <c r="X60" s="132">
        <v>5.6999999999999998E-4</v>
      </c>
      <c r="Y60" s="132">
        <v>2.9389999999999999E-2</v>
      </c>
      <c r="Z60" s="132">
        <v>8.5400000000000007E-3</v>
      </c>
    </row>
    <row r="61" spans="1:26">
      <c r="A61" t="s">
        <v>1213</v>
      </c>
      <c r="B61" t="s">
        <v>1219</v>
      </c>
      <c r="C61" t="s">
        <v>1258</v>
      </c>
      <c r="D61" t="s">
        <v>1259</v>
      </c>
      <c r="E61" t="s">
        <v>1260</v>
      </c>
      <c r="F61" t="s">
        <v>943</v>
      </c>
      <c r="G61" t="s">
        <v>204</v>
      </c>
      <c r="H61" t="s">
        <v>204</v>
      </c>
      <c r="I61" t="s">
        <v>340</v>
      </c>
      <c r="J61" t="s">
        <v>1261</v>
      </c>
      <c r="K61" t="s">
        <v>413</v>
      </c>
      <c r="L61" t="s">
        <v>1212</v>
      </c>
      <c r="M61" s="131">
        <v>0.83</v>
      </c>
      <c r="N61" t="s">
        <v>1262</v>
      </c>
      <c r="O61" s="132">
        <v>1.8000000000000001E-4</v>
      </c>
      <c r="P61" s="132">
        <v>1.5699999999999999E-2</v>
      </c>
      <c r="R61" s="131">
        <v>6431528</v>
      </c>
      <c r="S61" s="131">
        <v>1</v>
      </c>
      <c r="T61" s="131">
        <v>115.16</v>
      </c>
      <c r="U61" s="131">
        <v>7406.5479999999998</v>
      </c>
      <c r="X61" s="132">
        <v>2.9999999999999997E-4</v>
      </c>
      <c r="Y61" s="132">
        <v>2.8170000000000001E-2</v>
      </c>
      <c r="Z61" s="132">
        <v>8.1799999999999998E-3</v>
      </c>
    </row>
    <row r="62" spans="1:26">
      <c r="A62" t="s">
        <v>1213</v>
      </c>
      <c r="B62" t="s">
        <v>1219</v>
      </c>
      <c r="C62" t="s">
        <v>1267</v>
      </c>
      <c r="D62" t="s">
        <v>1318</v>
      </c>
      <c r="E62" t="s">
        <v>1319</v>
      </c>
      <c r="F62" t="s">
        <v>945</v>
      </c>
      <c r="G62" t="s">
        <v>204</v>
      </c>
      <c r="H62" t="s">
        <v>204</v>
      </c>
      <c r="I62" t="s">
        <v>340</v>
      </c>
      <c r="J62" t="s">
        <v>1265</v>
      </c>
      <c r="K62" t="s">
        <v>415</v>
      </c>
      <c r="L62" t="s">
        <v>1212</v>
      </c>
      <c r="M62" s="131">
        <v>6.93</v>
      </c>
      <c r="N62" t="s">
        <v>1320</v>
      </c>
      <c r="O62" s="132">
        <v>4.0809999999999999E-2</v>
      </c>
      <c r="P62" s="132">
        <v>4.3499999999999997E-2</v>
      </c>
      <c r="R62" s="131">
        <v>8354669</v>
      </c>
      <c r="S62" s="131">
        <v>1</v>
      </c>
      <c r="T62" s="131">
        <v>82.08</v>
      </c>
      <c r="U62" s="131">
        <v>6857.5119999999997</v>
      </c>
      <c r="X62" s="132">
        <v>2.5999999999999998E-4</v>
      </c>
      <c r="Y62" s="132">
        <v>2.6079999999999999E-2</v>
      </c>
      <c r="Z62" s="132">
        <v>7.5799999999999999E-3</v>
      </c>
    </row>
    <row r="63" spans="1:26">
      <c r="A63" t="s">
        <v>1213</v>
      </c>
      <c r="B63" t="s">
        <v>1219</v>
      </c>
      <c r="C63" t="s">
        <v>1267</v>
      </c>
      <c r="D63" t="s">
        <v>1356</v>
      </c>
      <c r="E63" t="s">
        <v>1357</v>
      </c>
      <c r="F63" t="s">
        <v>945</v>
      </c>
      <c r="G63" t="s">
        <v>204</v>
      </c>
      <c r="H63" t="s">
        <v>204</v>
      </c>
      <c r="I63" t="s">
        <v>340</v>
      </c>
      <c r="J63" t="s">
        <v>1261</v>
      </c>
      <c r="K63" t="s">
        <v>413</v>
      </c>
      <c r="L63" t="s">
        <v>1212</v>
      </c>
      <c r="M63" s="131">
        <v>8.31</v>
      </c>
      <c r="N63" t="s">
        <v>1358</v>
      </c>
      <c r="O63" s="132">
        <v>4.129E-2</v>
      </c>
      <c r="P63" s="132">
        <v>4.48E-2</v>
      </c>
      <c r="R63" s="131">
        <v>6798690</v>
      </c>
      <c r="S63" s="131">
        <v>1</v>
      </c>
      <c r="T63" s="131">
        <v>99.13</v>
      </c>
      <c r="U63" s="131">
        <v>6739.5410000000002</v>
      </c>
      <c r="X63" s="132">
        <v>2.9E-4</v>
      </c>
      <c r="Y63" s="132">
        <v>2.563E-2</v>
      </c>
      <c r="Z63" s="132">
        <v>7.45E-3</v>
      </c>
    </row>
    <row r="64" spans="1:26">
      <c r="A64" t="s">
        <v>1213</v>
      </c>
      <c r="B64" t="s">
        <v>1219</v>
      </c>
      <c r="C64" t="s">
        <v>1258</v>
      </c>
      <c r="D64" t="s">
        <v>1309</v>
      </c>
      <c r="E64" t="s">
        <v>1310</v>
      </c>
      <c r="F64" t="s">
        <v>943</v>
      </c>
      <c r="G64" t="s">
        <v>204</v>
      </c>
      <c r="H64" t="s">
        <v>204</v>
      </c>
      <c r="I64" t="s">
        <v>340</v>
      </c>
      <c r="J64" t="s">
        <v>1265</v>
      </c>
      <c r="K64" t="s">
        <v>415</v>
      </c>
      <c r="L64" t="s">
        <v>1212</v>
      </c>
      <c r="M64" s="131">
        <v>1.58</v>
      </c>
      <c r="N64" t="s">
        <v>1311</v>
      </c>
      <c r="O64" s="132">
        <v>7.5399999999999998E-3</v>
      </c>
      <c r="P64" s="132">
        <v>1.78E-2</v>
      </c>
      <c r="R64" s="131">
        <v>5568755</v>
      </c>
      <c r="S64" s="131">
        <v>1</v>
      </c>
      <c r="T64" s="131">
        <v>112.4</v>
      </c>
      <c r="U64" s="131">
        <v>6259.2809999999999</v>
      </c>
      <c r="X64" s="132">
        <v>2.7999999999999998E-4</v>
      </c>
      <c r="Y64" s="132">
        <v>2.3810000000000001E-2</v>
      </c>
      <c r="Z64" s="132">
        <v>6.9199999999999999E-3</v>
      </c>
    </row>
    <row r="65" spans="1:26">
      <c r="A65" t="s">
        <v>1213</v>
      </c>
      <c r="B65" t="s">
        <v>1219</v>
      </c>
      <c r="C65" t="s">
        <v>1271</v>
      </c>
      <c r="D65" t="s">
        <v>1288</v>
      </c>
      <c r="E65" t="s">
        <v>1289</v>
      </c>
      <c r="F65" t="s">
        <v>949</v>
      </c>
      <c r="G65" t="s">
        <v>204</v>
      </c>
      <c r="H65" t="s">
        <v>204</v>
      </c>
      <c r="I65" t="s">
        <v>340</v>
      </c>
      <c r="J65" t="s">
        <v>1261</v>
      </c>
      <c r="K65" t="s">
        <v>413</v>
      </c>
      <c r="L65" t="s">
        <v>1212</v>
      </c>
      <c r="M65" s="131">
        <v>0.17</v>
      </c>
      <c r="N65" t="s">
        <v>1290</v>
      </c>
      <c r="O65" s="132">
        <v>3.9910000000000001E-2</v>
      </c>
      <c r="P65" s="132">
        <v>4.3400000000000001E-2</v>
      </c>
      <c r="R65" s="131">
        <v>5500000</v>
      </c>
      <c r="S65" s="131">
        <v>1</v>
      </c>
      <c r="T65" s="131">
        <v>99.27</v>
      </c>
      <c r="U65" s="131">
        <v>5459.85</v>
      </c>
      <c r="X65" s="132">
        <v>1.6000000000000001E-4</v>
      </c>
      <c r="Y65" s="132">
        <v>2.0760000000000001E-2</v>
      </c>
      <c r="Z65" s="132">
        <v>6.0299999999999998E-3</v>
      </c>
    </row>
    <row r="66" spans="1:26">
      <c r="A66" t="s">
        <v>1213</v>
      </c>
      <c r="B66" t="s">
        <v>1219</v>
      </c>
      <c r="C66" t="s">
        <v>1258</v>
      </c>
      <c r="D66" t="s">
        <v>1335</v>
      </c>
      <c r="E66" t="s">
        <v>1336</v>
      </c>
      <c r="F66" t="s">
        <v>943</v>
      </c>
      <c r="G66" t="s">
        <v>204</v>
      </c>
      <c r="H66" t="s">
        <v>204</v>
      </c>
      <c r="I66" t="s">
        <v>340</v>
      </c>
      <c r="J66" t="s">
        <v>1261</v>
      </c>
      <c r="K66" t="s">
        <v>413</v>
      </c>
      <c r="L66" t="s">
        <v>1212</v>
      </c>
      <c r="M66" s="131">
        <v>8.2799999999999994</v>
      </c>
      <c r="N66" t="s">
        <v>1337</v>
      </c>
      <c r="O66" s="132">
        <v>1.736E-2</v>
      </c>
      <c r="P66" s="132">
        <v>1.95E-2</v>
      </c>
      <c r="R66" s="131">
        <v>5096415</v>
      </c>
      <c r="S66" s="131">
        <v>1</v>
      </c>
      <c r="T66" s="131">
        <v>100.92</v>
      </c>
      <c r="U66" s="131">
        <v>5143.3019999999997</v>
      </c>
      <c r="X66" s="132">
        <v>3.3E-4</v>
      </c>
      <c r="Y66" s="132">
        <v>1.9560000000000001E-2</v>
      </c>
      <c r="Z66" s="132">
        <v>5.6800000000000002E-3</v>
      </c>
    </row>
    <row r="67" spans="1:26">
      <c r="A67" t="s">
        <v>1213</v>
      </c>
      <c r="B67" t="s">
        <v>1219</v>
      </c>
      <c r="C67" t="s">
        <v>1267</v>
      </c>
      <c r="D67" t="s">
        <v>1332</v>
      </c>
      <c r="E67" t="s">
        <v>1333</v>
      </c>
      <c r="F67" t="s">
        <v>945</v>
      </c>
      <c r="G67" t="s">
        <v>204</v>
      </c>
      <c r="H67" t="s">
        <v>204</v>
      </c>
      <c r="I67" t="s">
        <v>340</v>
      </c>
      <c r="J67" t="s">
        <v>1265</v>
      </c>
      <c r="K67" t="s">
        <v>415</v>
      </c>
      <c r="L67" t="s">
        <v>1212</v>
      </c>
      <c r="M67" s="131">
        <v>3.81</v>
      </c>
      <c r="N67" t="s">
        <v>1334</v>
      </c>
      <c r="O67" s="132">
        <v>3.5319999999999997E-2</v>
      </c>
      <c r="P67" s="132">
        <v>4.2500000000000003E-2</v>
      </c>
      <c r="R67" s="131">
        <v>4979713</v>
      </c>
      <c r="S67" s="131">
        <v>1</v>
      </c>
      <c r="T67" s="131">
        <v>101.27</v>
      </c>
      <c r="U67" s="131">
        <v>5042.9549999999999</v>
      </c>
      <c r="X67" s="132">
        <v>1.3999999999999999E-4</v>
      </c>
      <c r="Y67" s="132">
        <v>1.9179999999999999E-2</v>
      </c>
      <c r="Z67" s="132">
        <v>5.5700000000000003E-3</v>
      </c>
    </row>
    <row r="68" spans="1:26">
      <c r="A68" t="s">
        <v>1213</v>
      </c>
      <c r="B68" t="s">
        <v>1219</v>
      </c>
      <c r="C68" t="s">
        <v>1267</v>
      </c>
      <c r="D68" t="s">
        <v>1359</v>
      </c>
      <c r="E68" t="s">
        <v>1360</v>
      </c>
      <c r="F68" t="s">
        <v>945</v>
      </c>
      <c r="G68" t="s">
        <v>204</v>
      </c>
      <c r="H68" t="s">
        <v>204</v>
      </c>
      <c r="I68" t="s">
        <v>340</v>
      </c>
      <c r="J68" t="s">
        <v>1265</v>
      </c>
      <c r="K68" t="s">
        <v>415</v>
      </c>
      <c r="L68" t="s">
        <v>1212</v>
      </c>
      <c r="M68" s="131">
        <v>11.05</v>
      </c>
      <c r="N68" t="s">
        <v>1361</v>
      </c>
      <c r="O68" s="132">
        <v>3.8609999999999998E-2</v>
      </c>
      <c r="P68" s="132">
        <v>4.5900000000000003E-2</v>
      </c>
      <c r="R68" s="131">
        <v>6427421</v>
      </c>
      <c r="S68" s="131">
        <v>1</v>
      </c>
      <c r="T68" s="131">
        <v>72.099999999999994</v>
      </c>
      <c r="U68" s="131">
        <v>4634.1710000000003</v>
      </c>
      <c r="X68" s="132">
        <v>2.0000000000000001E-4</v>
      </c>
      <c r="Y68" s="132">
        <v>1.762E-2</v>
      </c>
      <c r="Z68" s="132">
        <v>5.1200000000000004E-3</v>
      </c>
    </row>
    <row r="69" spans="1:26">
      <c r="A69" t="s">
        <v>1213</v>
      </c>
      <c r="B69" t="s">
        <v>1219</v>
      </c>
      <c r="C69" t="s">
        <v>1271</v>
      </c>
      <c r="D69" t="s">
        <v>1326</v>
      </c>
      <c r="E69" t="s">
        <v>1327</v>
      </c>
      <c r="F69" t="s">
        <v>949</v>
      </c>
      <c r="G69" t="s">
        <v>204</v>
      </c>
      <c r="H69" t="s">
        <v>204</v>
      </c>
      <c r="I69" t="s">
        <v>340</v>
      </c>
      <c r="J69" t="s">
        <v>1261</v>
      </c>
      <c r="K69" t="s">
        <v>413</v>
      </c>
      <c r="L69" t="s">
        <v>1212</v>
      </c>
      <c r="M69" s="131">
        <v>0.35</v>
      </c>
      <c r="N69" t="s">
        <v>1328</v>
      </c>
      <c r="O69" s="132">
        <v>4.2810000000000001E-2</v>
      </c>
      <c r="P69" s="132">
        <v>4.2900000000000001E-2</v>
      </c>
      <c r="R69" s="131">
        <v>3800000</v>
      </c>
      <c r="S69" s="131">
        <v>1</v>
      </c>
      <c r="T69" s="131">
        <v>98.56</v>
      </c>
      <c r="U69" s="131">
        <v>3745.28</v>
      </c>
      <c r="X69" s="132">
        <v>2.7E-4</v>
      </c>
      <c r="Y69" s="132">
        <v>1.4239999999999999E-2</v>
      </c>
      <c r="Z69" s="132">
        <v>4.1399999999999996E-3</v>
      </c>
    </row>
    <row r="70" spans="1:26">
      <c r="A70" t="s">
        <v>1213</v>
      </c>
      <c r="B70" t="s">
        <v>1219</v>
      </c>
      <c r="C70" t="s">
        <v>1267</v>
      </c>
      <c r="D70" t="s">
        <v>1285</v>
      </c>
      <c r="E70" t="s">
        <v>1286</v>
      </c>
      <c r="F70" t="s">
        <v>945</v>
      </c>
      <c r="G70" t="s">
        <v>204</v>
      </c>
      <c r="H70" t="s">
        <v>204</v>
      </c>
      <c r="I70" t="s">
        <v>340</v>
      </c>
      <c r="J70" t="s">
        <v>1261</v>
      </c>
      <c r="K70" t="s">
        <v>413</v>
      </c>
      <c r="L70" t="s">
        <v>1212</v>
      </c>
      <c r="M70" s="131">
        <v>0.66</v>
      </c>
      <c r="N70" t="s">
        <v>1287</v>
      </c>
      <c r="O70" s="132">
        <v>2.3619999999999999E-2</v>
      </c>
      <c r="P70" s="132">
        <v>4.1500000000000002E-2</v>
      </c>
      <c r="R70" s="131">
        <v>3444738</v>
      </c>
      <c r="S70" s="131">
        <v>1</v>
      </c>
      <c r="T70" s="131">
        <v>99.05</v>
      </c>
      <c r="U70" s="131">
        <v>3412.0129999999999</v>
      </c>
      <c r="X70" s="132">
        <v>1.3999999999999999E-4</v>
      </c>
      <c r="Y70" s="132">
        <v>1.298E-2</v>
      </c>
      <c r="Z70" s="132">
        <v>3.7699999999999999E-3</v>
      </c>
    </row>
    <row r="71" spans="1:26">
      <c r="A71" t="s">
        <v>1213</v>
      </c>
      <c r="B71" t="s">
        <v>1219</v>
      </c>
      <c r="C71" t="s">
        <v>1258</v>
      </c>
      <c r="D71" t="s">
        <v>1362</v>
      </c>
      <c r="E71" t="s">
        <v>1363</v>
      </c>
      <c r="F71" t="s">
        <v>943</v>
      </c>
      <c r="G71" t="s">
        <v>204</v>
      </c>
      <c r="H71" t="s">
        <v>204</v>
      </c>
      <c r="I71" t="s">
        <v>340</v>
      </c>
      <c r="J71" t="s">
        <v>1261</v>
      </c>
      <c r="K71" t="s">
        <v>413</v>
      </c>
      <c r="L71" t="s">
        <v>1212</v>
      </c>
      <c r="M71" s="131">
        <v>9.42</v>
      </c>
      <c r="N71" t="s">
        <v>1364</v>
      </c>
      <c r="O71" s="132">
        <v>7.6600000000000001E-3</v>
      </c>
      <c r="P71" s="132">
        <v>1.9300000000000001E-2</v>
      </c>
      <c r="R71" s="131">
        <v>942289</v>
      </c>
      <c r="S71" s="131">
        <v>1</v>
      </c>
      <c r="T71" s="131">
        <v>169.09</v>
      </c>
      <c r="U71" s="131">
        <v>1593.316</v>
      </c>
      <c r="X71" s="132">
        <v>6.0000000000000002E-5</v>
      </c>
      <c r="Y71" s="132">
        <v>6.0600000000000003E-3</v>
      </c>
      <c r="Z71" s="132">
        <v>1.7600000000000001E-3</v>
      </c>
    </row>
    <row r="72" spans="1:26">
      <c r="A72" t="s">
        <v>1213</v>
      </c>
      <c r="B72" t="s">
        <v>1219</v>
      </c>
      <c r="C72" t="s">
        <v>1267</v>
      </c>
      <c r="D72" t="s">
        <v>1365</v>
      </c>
      <c r="E72" t="s">
        <v>1366</v>
      </c>
      <c r="F72" t="s">
        <v>945</v>
      </c>
      <c r="G72" t="s">
        <v>204</v>
      </c>
      <c r="H72" t="s">
        <v>204</v>
      </c>
      <c r="I72" t="s">
        <v>340</v>
      </c>
      <c r="J72" t="s">
        <v>1261</v>
      </c>
      <c r="K72" t="s">
        <v>413</v>
      </c>
      <c r="L72" t="s">
        <v>1212</v>
      </c>
      <c r="M72" s="131">
        <v>2.64</v>
      </c>
      <c r="N72" t="s">
        <v>1367</v>
      </c>
      <c r="O72" s="132">
        <v>4.0829999999999998E-2</v>
      </c>
      <c r="P72" s="132">
        <v>4.2500000000000003E-2</v>
      </c>
      <c r="R72" s="131">
        <v>1550000</v>
      </c>
      <c r="S72" s="131">
        <v>1</v>
      </c>
      <c r="T72" s="131">
        <v>99.67</v>
      </c>
      <c r="U72" s="131">
        <v>1544.885</v>
      </c>
      <c r="X72" s="132">
        <v>6.9999999999999994E-5</v>
      </c>
      <c r="Y72" s="132">
        <v>5.8799999999999998E-3</v>
      </c>
      <c r="Z72" s="132">
        <v>1.7099999999999999E-3</v>
      </c>
    </row>
    <row r="73" spans="1:26">
      <c r="A73" t="s">
        <v>1213</v>
      </c>
      <c r="B73" t="s">
        <v>1219</v>
      </c>
      <c r="C73" t="s">
        <v>1267</v>
      </c>
      <c r="D73" t="s">
        <v>1368</v>
      </c>
      <c r="E73" t="s">
        <v>1369</v>
      </c>
      <c r="F73" t="s">
        <v>945</v>
      </c>
      <c r="G73" t="s">
        <v>204</v>
      </c>
      <c r="H73" t="s">
        <v>204</v>
      </c>
      <c r="I73" t="s">
        <v>340</v>
      </c>
      <c r="J73" t="s">
        <v>1261</v>
      </c>
      <c r="K73" t="s">
        <v>413</v>
      </c>
      <c r="L73" t="s">
        <v>1212</v>
      </c>
      <c r="M73" s="131">
        <v>14.43</v>
      </c>
      <c r="N73" t="s">
        <v>1370</v>
      </c>
      <c r="O73" s="132">
        <v>4.7759999999999997E-2</v>
      </c>
      <c r="P73" s="132">
        <v>4.7600000000000003E-2</v>
      </c>
      <c r="R73" s="131">
        <v>900000</v>
      </c>
      <c r="S73" s="131">
        <v>1</v>
      </c>
      <c r="T73" s="131">
        <v>89.17</v>
      </c>
      <c r="U73" s="131">
        <v>802.53</v>
      </c>
      <c r="X73" s="132">
        <v>3.0000000000000001E-5</v>
      </c>
      <c r="Y73" s="132">
        <v>3.0500000000000002E-3</v>
      </c>
      <c r="Z73" s="132">
        <v>8.8999999999999995E-4</v>
      </c>
    </row>
    <row r="74" spans="1:26">
      <c r="A74" t="s">
        <v>1213</v>
      </c>
      <c r="B74" t="s">
        <v>1219</v>
      </c>
      <c r="C74" t="s">
        <v>1271</v>
      </c>
      <c r="D74" t="s">
        <v>1371</v>
      </c>
      <c r="E74" t="s">
        <v>1372</v>
      </c>
      <c r="F74" t="s">
        <v>949</v>
      </c>
      <c r="G74" t="s">
        <v>204</v>
      </c>
      <c r="H74" t="s">
        <v>204</v>
      </c>
      <c r="I74" t="s">
        <v>340</v>
      </c>
      <c r="J74" t="s">
        <v>1261</v>
      </c>
      <c r="K74" t="s">
        <v>413</v>
      </c>
      <c r="L74" t="s">
        <v>1212</v>
      </c>
      <c r="M74" s="131">
        <v>0.75</v>
      </c>
      <c r="N74" t="s">
        <v>1373</v>
      </c>
      <c r="O74" s="132">
        <v>4.3240000000000001E-2</v>
      </c>
      <c r="P74" s="132">
        <v>4.2299999999999997E-2</v>
      </c>
      <c r="R74" s="131">
        <v>500000</v>
      </c>
      <c r="S74" s="131">
        <v>1</v>
      </c>
      <c r="T74" s="131">
        <v>96.93</v>
      </c>
      <c r="U74" s="131">
        <v>484.65</v>
      </c>
      <c r="X74" s="132">
        <v>4.0000000000000003E-5</v>
      </c>
      <c r="Y74" s="132">
        <v>1.8400000000000001E-3</v>
      </c>
      <c r="Z74" s="132">
        <v>5.4000000000000001E-4</v>
      </c>
    </row>
    <row r="75" spans="1:26">
      <c r="A75" t="s">
        <v>1213</v>
      </c>
      <c r="B75" t="s">
        <v>1219</v>
      </c>
      <c r="C75" t="s">
        <v>1267</v>
      </c>
      <c r="D75" t="s">
        <v>1374</v>
      </c>
      <c r="E75" t="s">
        <v>1375</v>
      </c>
      <c r="F75" t="s">
        <v>945</v>
      </c>
      <c r="G75" t="s">
        <v>204</v>
      </c>
      <c r="H75" t="s">
        <v>204</v>
      </c>
      <c r="I75" t="s">
        <v>340</v>
      </c>
      <c r="J75" t="s">
        <v>1261</v>
      </c>
      <c r="K75" t="s">
        <v>413</v>
      </c>
      <c r="L75" t="s">
        <v>1212</v>
      </c>
      <c r="M75" s="131">
        <v>1.77</v>
      </c>
      <c r="N75" t="s">
        <v>1376</v>
      </c>
      <c r="O75" s="132">
        <v>3.3419999999999998E-2</v>
      </c>
      <c r="P75" s="132">
        <v>4.2500000000000003E-2</v>
      </c>
      <c r="R75" s="131">
        <v>374089</v>
      </c>
      <c r="S75" s="131">
        <v>1</v>
      </c>
      <c r="T75" s="131">
        <v>104.49</v>
      </c>
      <c r="U75" s="131">
        <v>390.88600000000002</v>
      </c>
      <c r="X75" s="132">
        <v>3.0000000000000001E-5</v>
      </c>
      <c r="Y75" s="132">
        <v>1.49E-3</v>
      </c>
      <c r="Z75" s="132">
        <v>4.2999999999999999E-4</v>
      </c>
    </row>
    <row r="76" spans="1:26">
      <c r="A76" t="s">
        <v>1213</v>
      </c>
      <c r="B76" t="s">
        <v>1219</v>
      </c>
      <c r="C76" t="s">
        <v>1267</v>
      </c>
      <c r="D76" t="s">
        <v>1377</v>
      </c>
      <c r="E76" t="s">
        <v>1378</v>
      </c>
      <c r="F76" t="s">
        <v>945</v>
      </c>
      <c r="G76" t="s">
        <v>204</v>
      </c>
      <c r="H76" t="s">
        <v>204</v>
      </c>
      <c r="I76" t="s">
        <v>340</v>
      </c>
      <c r="J76" t="s">
        <v>1265</v>
      </c>
      <c r="K76" t="s">
        <v>415</v>
      </c>
      <c r="L76" t="s">
        <v>1212</v>
      </c>
      <c r="M76" s="131">
        <v>0.33</v>
      </c>
      <c r="N76" t="s">
        <v>1379</v>
      </c>
      <c r="O76" s="132">
        <v>3.006E-2</v>
      </c>
      <c r="P76" s="132">
        <v>3.9800000000000002E-2</v>
      </c>
      <c r="R76" s="131">
        <v>250000</v>
      </c>
      <c r="S76" s="131">
        <v>1</v>
      </c>
      <c r="T76" s="131">
        <v>99.23</v>
      </c>
      <c r="U76" s="131">
        <v>248.07499999999999</v>
      </c>
      <c r="X76" s="132">
        <v>2.0000000000000002E-5</v>
      </c>
      <c r="Y76" s="132">
        <v>9.3999999999999997E-4</v>
      </c>
      <c r="Z76" s="132">
        <v>2.7E-4</v>
      </c>
    </row>
    <row r="77" spans="1:26">
      <c r="A77" t="s">
        <v>1213</v>
      </c>
      <c r="B77" t="s">
        <v>1220</v>
      </c>
      <c r="C77" t="s">
        <v>1258</v>
      </c>
      <c r="D77" t="s">
        <v>1329</v>
      </c>
      <c r="E77" t="s">
        <v>1330</v>
      </c>
      <c r="F77" t="s">
        <v>943</v>
      </c>
      <c r="G77" t="s">
        <v>204</v>
      </c>
      <c r="H77" t="s">
        <v>204</v>
      </c>
      <c r="I77" t="s">
        <v>340</v>
      </c>
      <c r="J77" t="s">
        <v>1265</v>
      </c>
      <c r="K77" t="s">
        <v>415</v>
      </c>
      <c r="L77" t="s">
        <v>1212</v>
      </c>
      <c r="M77" s="131">
        <v>2.39</v>
      </c>
      <c r="N77" t="s">
        <v>1331</v>
      </c>
      <c r="O77" s="132">
        <v>-2.034E-2</v>
      </c>
      <c r="P77" s="132">
        <v>1.7899999999999999E-2</v>
      </c>
      <c r="R77" s="131">
        <v>2350000</v>
      </c>
      <c r="S77" s="131">
        <v>1</v>
      </c>
      <c r="T77" s="131">
        <v>114.17</v>
      </c>
      <c r="U77" s="131">
        <v>2682.9949999999999</v>
      </c>
      <c r="X77" s="132">
        <v>1.1E-4</v>
      </c>
      <c r="Y77" s="132">
        <v>0.10118000000000001</v>
      </c>
      <c r="Z77" s="132">
        <v>8.3479999999999999E-2</v>
      </c>
    </row>
    <row r="78" spans="1:26">
      <c r="A78" t="s">
        <v>1213</v>
      </c>
      <c r="B78" t="s">
        <v>1220</v>
      </c>
      <c r="C78" t="s">
        <v>1258</v>
      </c>
      <c r="D78" t="s">
        <v>1303</v>
      </c>
      <c r="E78" t="s">
        <v>1304</v>
      </c>
      <c r="F78" t="s">
        <v>943</v>
      </c>
      <c r="G78" t="s">
        <v>204</v>
      </c>
      <c r="H78" t="s">
        <v>204</v>
      </c>
      <c r="I78" t="s">
        <v>340</v>
      </c>
      <c r="J78" t="s">
        <v>1265</v>
      </c>
      <c r="K78" t="s">
        <v>415</v>
      </c>
      <c r="L78" t="s">
        <v>1212</v>
      </c>
      <c r="M78" s="131">
        <v>4.3600000000000003</v>
      </c>
      <c r="N78" t="s">
        <v>1305</v>
      </c>
      <c r="O78" s="132">
        <v>7.9900000000000006E-3</v>
      </c>
      <c r="P78" s="132">
        <v>1.77E-2</v>
      </c>
      <c r="R78" s="131">
        <v>2349360</v>
      </c>
      <c r="S78" s="131">
        <v>1</v>
      </c>
      <c r="T78" s="131">
        <v>109.52</v>
      </c>
      <c r="U78" s="131">
        <v>2573.0189999999998</v>
      </c>
      <c r="X78" s="132">
        <v>9.0000000000000006E-5</v>
      </c>
      <c r="Y78" s="132">
        <v>9.7030000000000005E-2</v>
      </c>
      <c r="Z78" s="132">
        <v>8.0060000000000006E-2</v>
      </c>
    </row>
    <row r="79" spans="1:26">
      <c r="A79" t="s">
        <v>1213</v>
      </c>
      <c r="B79" t="s">
        <v>1220</v>
      </c>
      <c r="C79" t="s">
        <v>1258</v>
      </c>
      <c r="D79" t="s">
        <v>1263</v>
      </c>
      <c r="E79" t="s">
        <v>1264</v>
      </c>
      <c r="F79" t="s">
        <v>943</v>
      </c>
      <c r="G79" t="s">
        <v>204</v>
      </c>
      <c r="H79" t="s">
        <v>204</v>
      </c>
      <c r="I79" t="s">
        <v>340</v>
      </c>
      <c r="J79" t="s">
        <v>1265</v>
      </c>
      <c r="K79" t="s">
        <v>415</v>
      </c>
      <c r="L79" t="s">
        <v>1212</v>
      </c>
      <c r="M79" s="131">
        <v>3.77</v>
      </c>
      <c r="N79" t="s">
        <v>1266</v>
      </c>
      <c r="O79" s="132">
        <v>1.3610000000000001E-2</v>
      </c>
      <c r="P79" s="132">
        <v>1.7899999999999999E-2</v>
      </c>
      <c r="R79" s="131">
        <v>2011162</v>
      </c>
      <c r="S79" s="131">
        <v>1</v>
      </c>
      <c r="T79" s="131">
        <v>101.87</v>
      </c>
      <c r="U79" s="131">
        <v>2048.7710000000002</v>
      </c>
      <c r="X79" s="132">
        <v>8.0000000000000007E-5</v>
      </c>
      <c r="Y79" s="132">
        <v>7.7259999999999995E-2</v>
      </c>
      <c r="Z79" s="132">
        <v>6.3750000000000001E-2</v>
      </c>
    </row>
    <row r="80" spans="1:26">
      <c r="A80" t="s">
        <v>1213</v>
      </c>
      <c r="B80" t="s">
        <v>1220</v>
      </c>
      <c r="C80" t="s">
        <v>1258</v>
      </c>
      <c r="D80" t="s">
        <v>1259</v>
      </c>
      <c r="E80" t="s">
        <v>1260</v>
      </c>
      <c r="F80" t="s">
        <v>943</v>
      </c>
      <c r="G80" t="s">
        <v>204</v>
      </c>
      <c r="H80" t="s">
        <v>204</v>
      </c>
      <c r="I80" t="s">
        <v>340</v>
      </c>
      <c r="J80" t="s">
        <v>1261</v>
      </c>
      <c r="K80" t="s">
        <v>413</v>
      </c>
      <c r="L80" t="s">
        <v>1212</v>
      </c>
      <c r="M80" s="131">
        <v>0.83</v>
      </c>
      <c r="N80" t="s">
        <v>1262</v>
      </c>
      <c r="O80" s="132">
        <v>-1.4999999999999999E-4</v>
      </c>
      <c r="P80" s="132">
        <v>1.5699999999999999E-2</v>
      </c>
      <c r="R80" s="131">
        <v>1768000</v>
      </c>
      <c r="S80" s="131">
        <v>1</v>
      </c>
      <c r="T80" s="131">
        <v>115.16</v>
      </c>
      <c r="U80" s="131">
        <v>2036.029</v>
      </c>
      <c r="X80" s="132">
        <v>8.0000000000000007E-5</v>
      </c>
      <c r="Y80" s="132">
        <v>7.6780000000000001E-2</v>
      </c>
      <c r="Z80" s="132">
        <v>6.3350000000000004E-2</v>
      </c>
    </row>
    <row r="81" spans="1:26">
      <c r="A81" t="s">
        <v>1213</v>
      </c>
      <c r="B81" t="s">
        <v>1220</v>
      </c>
      <c r="C81" t="s">
        <v>1258</v>
      </c>
      <c r="D81" t="s">
        <v>1309</v>
      </c>
      <c r="E81" t="s">
        <v>1310</v>
      </c>
      <c r="F81" t="s">
        <v>943</v>
      </c>
      <c r="G81" t="s">
        <v>204</v>
      </c>
      <c r="H81" t="s">
        <v>204</v>
      </c>
      <c r="I81" t="s">
        <v>340</v>
      </c>
      <c r="J81" t="s">
        <v>1265</v>
      </c>
      <c r="K81" t="s">
        <v>415</v>
      </c>
      <c r="L81" t="s">
        <v>1212</v>
      </c>
      <c r="M81" s="131">
        <v>1.58</v>
      </c>
      <c r="N81" t="s">
        <v>1311</v>
      </c>
      <c r="O81" s="132">
        <v>9.5200000000000007E-3</v>
      </c>
      <c r="P81" s="132">
        <v>1.78E-2</v>
      </c>
      <c r="R81" s="131">
        <v>1614193</v>
      </c>
      <c r="S81" s="131">
        <v>1</v>
      </c>
      <c r="T81" s="131">
        <v>112.4</v>
      </c>
      <c r="U81" s="131">
        <v>1814.3530000000001</v>
      </c>
      <c r="X81" s="132">
        <v>8.0000000000000007E-5</v>
      </c>
      <c r="Y81" s="132">
        <v>6.8419999999999995E-2</v>
      </c>
      <c r="Z81" s="132">
        <v>5.6460000000000003E-2</v>
      </c>
    </row>
    <row r="82" spans="1:26">
      <c r="A82" t="s">
        <v>1213</v>
      </c>
      <c r="B82" t="s">
        <v>1220</v>
      </c>
      <c r="C82" t="s">
        <v>1267</v>
      </c>
      <c r="D82" t="s">
        <v>1350</v>
      </c>
      <c r="E82" t="s">
        <v>1351</v>
      </c>
      <c r="F82" t="s">
        <v>945</v>
      </c>
      <c r="G82" t="s">
        <v>204</v>
      </c>
      <c r="H82" t="s">
        <v>204</v>
      </c>
      <c r="I82" t="s">
        <v>340</v>
      </c>
      <c r="J82" t="s">
        <v>1261</v>
      </c>
      <c r="K82" t="s">
        <v>413</v>
      </c>
      <c r="L82" t="s">
        <v>1212</v>
      </c>
      <c r="M82" s="131">
        <v>3.61</v>
      </c>
      <c r="N82" t="s">
        <v>1352</v>
      </c>
      <c r="O82" s="132">
        <v>3.288E-2</v>
      </c>
      <c r="P82" s="132">
        <v>4.2599999999999999E-2</v>
      </c>
      <c r="R82" s="131">
        <v>1633644</v>
      </c>
      <c r="S82" s="131">
        <v>1</v>
      </c>
      <c r="T82" s="131">
        <v>93.76</v>
      </c>
      <c r="U82" s="131">
        <v>1531.7049999999999</v>
      </c>
      <c r="X82" s="132">
        <v>5.0000000000000002E-5</v>
      </c>
      <c r="Y82" s="132">
        <v>5.7759999999999999E-2</v>
      </c>
      <c r="Z82" s="132">
        <v>4.7660000000000001E-2</v>
      </c>
    </row>
    <row r="83" spans="1:26">
      <c r="A83" t="s">
        <v>1213</v>
      </c>
      <c r="B83" t="s">
        <v>1220</v>
      </c>
      <c r="C83" t="s">
        <v>1267</v>
      </c>
      <c r="D83" t="s">
        <v>1341</v>
      </c>
      <c r="E83" t="s">
        <v>1342</v>
      </c>
      <c r="F83" t="s">
        <v>945</v>
      </c>
      <c r="G83" t="s">
        <v>204</v>
      </c>
      <c r="H83" t="s">
        <v>204</v>
      </c>
      <c r="I83" t="s">
        <v>340</v>
      </c>
      <c r="J83" t="s">
        <v>1261</v>
      </c>
      <c r="K83" t="s">
        <v>413</v>
      </c>
      <c r="L83" t="s">
        <v>1212</v>
      </c>
      <c r="M83" s="131">
        <v>2.1800000000000002</v>
      </c>
      <c r="N83" t="s">
        <v>1343</v>
      </c>
      <c r="O83" s="132">
        <v>3.7440000000000001E-2</v>
      </c>
      <c r="P83" s="132">
        <v>4.2700000000000002E-2</v>
      </c>
      <c r="R83" s="131">
        <v>1350000</v>
      </c>
      <c r="S83" s="131">
        <v>1</v>
      </c>
      <c r="T83" s="131">
        <v>96.74</v>
      </c>
      <c r="U83" s="131">
        <v>1305.99</v>
      </c>
      <c r="X83" s="132">
        <v>5.0000000000000002E-5</v>
      </c>
      <c r="Y83" s="132">
        <v>4.9250000000000002E-2</v>
      </c>
      <c r="Z83" s="132">
        <v>4.0640000000000003E-2</v>
      </c>
    </row>
    <row r="84" spans="1:26">
      <c r="A84" t="s">
        <v>1213</v>
      </c>
      <c r="B84" t="s">
        <v>1220</v>
      </c>
      <c r="C84" t="s">
        <v>1258</v>
      </c>
      <c r="D84" t="s">
        <v>1335</v>
      </c>
      <c r="E84" t="s">
        <v>1336</v>
      </c>
      <c r="F84" t="s">
        <v>943</v>
      </c>
      <c r="G84" t="s">
        <v>204</v>
      </c>
      <c r="H84" t="s">
        <v>204</v>
      </c>
      <c r="I84" t="s">
        <v>340</v>
      </c>
      <c r="J84" t="s">
        <v>1261</v>
      </c>
      <c r="K84" t="s">
        <v>413</v>
      </c>
      <c r="L84" t="s">
        <v>1212</v>
      </c>
      <c r="M84" s="131">
        <v>8.2799999999999994</v>
      </c>
      <c r="N84" t="s">
        <v>1337</v>
      </c>
      <c r="O84" s="132">
        <v>1.8370000000000001E-2</v>
      </c>
      <c r="P84" s="132">
        <v>1.95E-2</v>
      </c>
      <c r="R84" s="131">
        <v>1220000</v>
      </c>
      <c r="S84" s="131">
        <v>1</v>
      </c>
      <c r="T84" s="131">
        <v>100.92</v>
      </c>
      <c r="U84" s="131">
        <v>1231.2239999999999</v>
      </c>
      <c r="X84" s="132">
        <v>8.0000000000000007E-5</v>
      </c>
      <c r="Y84" s="132">
        <v>4.6429999999999999E-2</v>
      </c>
      <c r="Z84" s="132">
        <v>3.8309999999999997E-2</v>
      </c>
    </row>
    <row r="85" spans="1:26">
      <c r="A85" t="s">
        <v>1213</v>
      </c>
      <c r="B85" t="s">
        <v>1220</v>
      </c>
      <c r="C85" t="s">
        <v>1267</v>
      </c>
      <c r="D85" t="s">
        <v>1291</v>
      </c>
      <c r="E85" t="s">
        <v>1292</v>
      </c>
      <c r="F85" t="s">
        <v>945</v>
      </c>
      <c r="G85" t="s">
        <v>204</v>
      </c>
      <c r="H85" t="s">
        <v>204</v>
      </c>
      <c r="I85" t="s">
        <v>340</v>
      </c>
      <c r="J85" t="s">
        <v>1265</v>
      </c>
      <c r="K85" t="s">
        <v>415</v>
      </c>
      <c r="L85" t="s">
        <v>1212</v>
      </c>
      <c r="M85" s="131">
        <v>5.08</v>
      </c>
      <c r="N85" t="s">
        <v>1293</v>
      </c>
      <c r="O85" s="132">
        <v>3.8300000000000001E-2</v>
      </c>
      <c r="P85" s="132">
        <v>4.2799999999999998E-2</v>
      </c>
      <c r="R85" s="131">
        <v>1326101</v>
      </c>
      <c r="S85" s="131">
        <v>1</v>
      </c>
      <c r="T85" s="131">
        <v>85.63</v>
      </c>
      <c r="U85" s="131">
        <v>1135.54</v>
      </c>
      <c r="X85" s="132">
        <v>4.0000000000000003E-5</v>
      </c>
      <c r="Y85" s="132">
        <v>4.2819999999999997E-2</v>
      </c>
      <c r="Z85" s="132">
        <v>3.533E-2</v>
      </c>
    </row>
    <row r="86" spans="1:26">
      <c r="A86" t="s">
        <v>1213</v>
      </c>
      <c r="B86" t="s">
        <v>1220</v>
      </c>
      <c r="C86" t="s">
        <v>1267</v>
      </c>
      <c r="D86" t="s">
        <v>1275</v>
      </c>
      <c r="E86" t="s">
        <v>1276</v>
      </c>
      <c r="F86" t="s">
        <v>945</v>
      </c>
      <c r="G86" t="s">
        <v>204</v>
      </c>
      <c r="H86" t="s">
        <v>204</v>
      </c>
      <c r="I86" t="s">
        <v>340</v>
      </c>
      <c r="J86" t="s">
        <v>1261</v>
      </c>
      <c r="K86" t="s">
        <v>413</v>
      </c>
      <c r="L86" t="s">
        <v>1212</v>
      </c>
      <c r="M86" s="131">
        <v>1.1499999999999999</v>
      </c>
      <c r="N86" t="s">
        <v>1277</v>
      </c>
      <c r="O86" s="132">
        <v>3.3869999999999997E-2</v>
      </c>
      <c r="P86" s="132">
        <v>4.2099999999999999E-2</v>
      </c>
      <c r="R86" s="131">
        <v>1160000</v>
      </c>
      <c r="S86" s="131">
        <v>1</v>
      </c>
      <c r="T86" s="131">
        <v>96.32</v>
      </c>
      <c r="U86" s="131">
        <v>1117.3119999999999</v>
      </c>
      <c r="X86" s="132">
        <v>4.0000000000000003E-5</v>
      </c>
      <c r="Y86" s="132">
        <v>4.2130000000000001E-2</v>
      </c>
      <c r="Z86" s="132">
        <v>3.4770000000000002E-2</v>
      </c>
    </row>
    <row r="87" spans="1:26">
      <c r="A87" t="s">
        <v>1213</v>
      </c>
      <c r="B87" t="s">
        <v>1220</v>
      </c>
      <c r="C87" t="s">
        <v>1267</v>
      </c>
      <c r="D87" t="s">
        <v>1268</v>
      </c>
      <c r="E87" t="s">
        <v>1269</v>
      </c>
      <c r="F87" t="s">
        <v>945</v>
      </c>
      <c r="G87" t="s">
        <v>204</v>
      </c>
      <c r="H87" t="s">
        <v>204</v>
      </c>
      <c r="I87" t="s">
        <v>340</v>
      </c>
      <c r="J87" t="s">
        <v>1261</v>
      </c>
      <c r="K87" t="s">
        <v>413</v>
      </c>
      <c r="L87" t="s">
        <v>1212</v>
      </c>
      <c r="M87" s="131">
        <v>11.26</v>
      </c>
      <c r="N87" t="s">
        <v>1270</v>
      </c>
      <c r="O87" s="132">
        <v>3.5220000000000001E-2</v>
      </c>
      <c r="P87" s="132">
        <v>4.65E-2</v>
      </c>
      <c r="R87" s="131">
        <v>811874</v>
      </c>
      <c r="S87" s="131">
        <v>1</v>
      </c>
      <c r="T87" s="131">
        <v>114.94</v>
      </c>
      <c r="U87" s="131">
        <v>933.16800000000001</v>
      </c>
      <c r="X87" s="132">
        <v>3.0000000000000001E-5</v>
      </c>
      <c r="Y87" s="132">
        <v>3.5189999999999999E-2</v>
      </c>
      <c r="Z87" s="132">
        <v>2.904E-2</v>
      </c>
    </row>
    <row r="88" spans="1:26">
      <c r="A88" t="s">
        <v>1213</v>
      </c>
      <c r="B88" t="s">
        <v>1220</v>
      </c>
      <c r="C88" t="s">
        <v>1267</v>
      </c>
      <c r="D88" t="s">
        <v>1285</v>
      </c>
      <c r="E88" t="s">
        <v>1286</v>
      </c>
      <c r="F88" t="s">
        <v>945</v>
      </c>
      <c r="G88" t="s">
        <v>204</v>
      </c>
      <c r="H88" t="s">
        <v>204</v>
      </c>
      <c r="I88" t="s">
        <v>340</v>
      </c>
      <c r="J88" t="s">
        <v>1261</v>
      </c>
      <c r="K88" t="s">
        <v>413</v>
      </c>
      <c r="L88" t="s">
        <v>1212</v>
      </c>
      <c r="M88" s="131">
        <v>0.66</v>
      </c>
      <c r="N88" t="s">
        <v>1287</v>
      </c>
      <c r="O88" s="132">
        <v>2.2790000000000001E-2</v>
      </c>
      <c r="P88" s="132">
        <v>4.1500000000000002E-2</v>
      </c>
      <c r="R88" s="131">
        <v>868160</v>
      </c>
      <c r="S88" s="131">
        <v>1</v>
      </c>
      <c r="T88" s="131">
        <v>99.05</v>
      </c>
      <c r="U88" s="131">
        <v>859.91200000000003</v>
      </c>
      <c r="X88" s="132">
        <v>4.0000000000000003E-5</v>
      </c>
      <c r="Y88" s="132">
        <v>3.243E-2</v>
      </c>
      <c r="Z88" s="132">
        <v>2.6759999999999999E-2</v>
      </c>
    </row>
    <row r="89" spans="1:26">
      <c r="A89" t="s">
        <v>1213</v>
      </c>
      <c r="B89" t="s">
        <v>1220</v>
      </c>
      <c r="C89" t="s">
        <v>1258</v>
      </c>
      <c r="D89" t="s">
        <v>1300</v>
      </c>
      <c r="E89" t="s">
        <v>1301</v>
      </c>
      <c r="F89" t="s">
        <v>943</v>
      </c>
      <c r="G89" t="s">
        <v>204</v>
      </c>
      <c r="H89" t="s">
        <v>204</v>
      </c>
      <c r="I89" t="s">
        <v>340</v>
      </c>
      <c r="J89" t="s">
        <v>1265</v>
      </c>
      <c r="K89" t="s">
        <v>415</v>
      </c>
      <c r="L89" t="s">
        <v>1212</v>
      </c>
      <c r="M89" s="131">
        <v>6.89</v>
      </c>
      <c r="N89" t="s">
        <v>1302</v>
      </c>
      <c r="O89" s="132">
        <v>1.4630000000000001E-2</v>
      </c>
      <c r="P89" s="132">
        <v>1.8700000000000001E-2</v>
      </c>
      <c r="R89" s="131">
        <v>838122</v>
      </c>
      <c r="S89" s="131">
        <v>1</v>
      </c>
      <c r="T89" s="131">
        <v>102.23</v>
      </c>
      <c r="U89" s="131">
        <v>856.81200000000001</v>
      </c>
      <c r="X89" s="132">
        <v>3.0000000000000001E-5</v>
      </c>
      <c r="Y89" s="132">
        <v>3.2309999999999998E-2</v>
      </c>
      <c r="Z89" s="132">
        <v>2.666E-2</v>
      </c>
    </row>
    <row r="90" spans="1:26">
      <c r="A90" t="s">
        <v>1213</v>
      </c>
      <c r="B90" t="s">
        <v>1220</v>
      </c>
      <c r="C90" t="s">
        <v>1267</v>
      </c>
      <c r="D90" t="s">
        <v>1332</v>
      </c>
      <c r="E90" t="s">
        <v>1333</v>
      </c>
      <c r="F90" t="s">
        <v>945</v>
      </c>
      <c r="G90" t="s">
        <v>204</v>
      </c>
      <c r="H90" t="s">
        <v>204</v>
      </c>
      <c r="I90" t="s">
        <v>340</v>
      </c>
      <c r="J90" t="s">
        <v>1265</v>
      </c>
      <c r="K90" t="s">
        <v>415</v>
      </c>
      <c r="L90" t="s">
        <v>1212</v>
      </c>
      <c r="M90" s="131">
        <v>3.81</v>
      </c>
      <c r="N90" t="s">
        <v>1334</v>
      </c>
      <c r="O90" s="132">
        <v>3.2840000000000001E-2</v>
      </c>
      <c r="P90" s="132">
        <v>4.2500000000000003E-2</v>
      </c>
      <c r="R90" s="131">
        <v>807370</v>
      </c>
      <c r="S90" s="131">
        <v>1</v>
      </c>
      <c r="T90" s="131">
        <v>101.27</v>
      </c>
      <c r="U90" s="131">
        <v>817.62400000000002</v>
      </c>
      <c r="X90" s="132">
        <v>2.0000000000000002E-5</v>
      </c>
      <c r="Y90" s="132">
        <v>3.083E-2</v>
      </c>
      <c r="Z90" s="132">
        <v>2.5440000000000001E-2</v>
      </c>
    </row>
    <row r="91" spans="1:26">
      <c r="A91" t="s">
        <v>1213</v>
      </c>
      <c r="B91" t="s">
        <v>1220</v>
      </c>
      <c r="C91" t="s">
        <v>1271</v>
      </c>
      <c r="D91" t="s">
        <v>1288</v>
      </c>
      <c r="E91" t="s">
        <v>1289</v>
      </c>
      <c r="F91" t="s">
        <v>949</v>
      </c>
      <c r="G91" t="s">
        <v>204</v>
      </c>
      <c r="H91" t="s">
        <v>204</v>
      </c>
      <c r="I91" t="s">
        <v>340</v>
      </c>
      <c r="J91" t="s">
        <v>1261</v>
      </c>
      <c r="K91" t="s">
        <v>413</v>
      </c>
      <c r="L91" t="s">
        <v>1212</v>
      </c>
      <c r="M91" s="131">
        <v>0.17</v>
      </c>
      <c r="N91" t="s">
        <v>1290</v>
      </c>
      <c r="O91" s="132">
        <v>4.3520000000000003E-2</v>
      </c>
      <c r="P91" s="132">
        <v>4.3400000000000001E-2</v>
      </c>
      <c r="R91" s="131">
        <v>800000</v>
      </c>
      <c r="S91" s="131">
        <v>1</v>
      </c>
      <c r="T91" s="131">
        <v>99.27</v>
      </c>
      <c r="U91" s="131">
        <v>794.16</v>
      </c>
      <c r="X91" s="132">
        <v>2.0000000000000002E-5</v>
      </c>
      <c r="Y91" s="132">
        <v>2.9950000000000001E-2</v>
      </c>
      <c r="Z91" s="132">
        <v>2.4709999999999999E-2</v>
      </c>
    </row>
    <row r="92" spans="1:26">
      <c r="A92" t="s">
        <v>1213</v>
      </c>
      <c r="B92" t="s">
        <v>1220</v>
      </c>
      <c r="C92" t="s">
        <v>1267</v>
      </c>
      <c r="D92" t="s">
        <v>1365</v>
      </c>
      <c r="E92" t="s">
        <v>1366</v>
      </c>
      <c r="F92" t="s">
        <v>945</v>
      </c>
      <c r="G92" t="s">
        <v>204</v>
      </c>
      <c r="H92" t="s">
        <v>204</v>
      </c>
      <c r="I92" t="s">
        <v>340</v>
      </c>
      <c r="J92" t="s">
        <v>1261</v>
      </c>
      <c r="K92" t="s">
        <v>413</v>
      </c>
      <c r="L92" t="s">
        <v>1212</v>
      </c>
      <c r="M92" s="131">
        <v>2.64</v>
      </c>
      <c r="N92" t="s">
        <v>1367</v>
      </c>
      <c r="O92" s="132">
        <v>4.3400000000000001E-2</v>
      </c>
      <c r="P92" s="132">
        <v>4.2500000000000003E-2</v>
      </c>
      <c r="R92" s="131">
        <v>700000</v>
      </c>
      <c r="S92" s="131">
        <v>1</v>
      </c>
      <c r="T92" s="131">
        <v>99.67</v>
      </c>
      <c r="U92" s="131">
        <v>697.69</v>
      </c>
      <c r="X92" s="132">
        <v>3.0000000000000001E-5</v>
      </c>
      <c r="Y92" s="132">
        <v>2.631E-2</v>
      </c>
      <c r="Z92" s="132">
        <v>2.171E-2</v>
      </c>
    </row>
    <row r="93" spans="1:26">
      <c r="A93" t="s">
        <v>1213</v>
      </c>
      <c r="B93" t="s">
        <v>1220</v>
      </c>
      <c r="C93" t="s">
        <v>1271</v>
      </c>
      <c r="D93" t="s">
        <v>1347</v>
      </c>
      <c r="E93" t="s">
        <v>1348</v>
      </c>
      <c r="F93" t="s">
        <v>949</v>
      </c>
      <c r="G93" t="s">
        <v>204</v>
      </c>
      <c r="H93" t="s">
        <v>204</v>
      </c>
      <c r="I93" t="s">
        <v>340</v>
      </c>
      <c r="J93" t="s">
        <v>1261</v>
      </c>
      <c r="K93" t="s">
        <v>413</v>
      </c>
      <c r="L93" t="s">
        <v>1212</v>
      </c>
      <c r="M93" s="131">
        <v>0.02</v>
      </c>
      <c r="N93" t="s">
        <v>1349</v>
      </c>
      <c r="O93" s="132">
        <v>4.0079999999999998E-2</v>
      </c>
      <c r="P93" s="132">
        <v>4.8099999999999997E-2</v>
      </c>
      <c r="R93" s="131">
        <v>500000</v>
      </c>
      <c r="S93" s="131">
        <v>1</v>
      </c>
      <c r="T93" s="131">
        <v>99.91</v>
      </c>
      <c r="U93" s="131">
        <v>499.55</v>
      </c>
      <c r="X93" s="132">
        <v>1.0000000000000001E-5</v>
      </c>
      <c r="Y93" s="132">
        <v>1.8839999999999999E-2</v>
      </c>
      <c r="Z93" s="132">
        <v>1.554E-2</v>
      </c>
    </row>
    <row r="94" spans="1:26">
      <c r="A94" t="s">
        <v>1213</v>
      </c>
      <c r="B94" t="s">
        <v>1220</v>
      </c>
      <c r="C94" t="s">
        <v>1271</v>
      </c>
      <c r="D94" t="s">
        <v>1338</v>
      </c>
      <c r="E94" t="s">
        <v>1339</v>
      </c>
      <c r="F94" t="s">
        <v>949</v>
      </c>
      <c r="G94" t="s">
        <v>204</v>
      </c>
      <c r="H94" t="s">
        <v>204</v>
      </c>
      <c r="I94" t="s">
        <v>340</v>
      </c>
      <c r="J94" t="s">
        <v>1265</v>
      </c>
      <c r="K94" t="s">
        <v>415</v>
      </c>
      <c r="L94" t="s">
        <v>1212</v>
      </c>
      <c r="M94" s="131">
        <v>0.1</v>
      </c>
      <c r="N94" t="s">
        <v>1340</v>
      </c>
      <c r="O94" s="132">
        <v>4.163E-2</v>
      </c>
      <c r="P94" s="132">
        <v>4.2700000000000002E-2</v>
      </c>
      <c r="R94" s="131">
        <v>500000</v>
      </c>
      <c r="S94" s="131">
        <v>1</v>
      </c>
      <c r="T94" s="131">
        <v>99.6</v>
      </c>
      <c r="U94" s="131">
        <v>498</v>
      </c>
      <c r="X94" s="132">
        <v>1.0000000000000001E-5</v>
      </c>
      <c r="Y94" s="132">
        <v>1.8780000000000002E-2</v>
      </c>
      <c r="Z94" s="132">
        <v>1.55E-2</v>
      </c>
    </row>
    <row r="95" spans="1:26">
      <c r="A95" t="s">
        <v>1213</v>
      </c>
      <c r="B95" t="s">
        <v>1220</v>
      </c>
      <c r="C95" t="s">
        <v>1267</v>
      </c>
      <c r="D95" t="s">
        <v>1356</v>
      </c>
      <c r="E95" t="s">
        <v>1357</v>
      </c>
      <c r="F95" t="s">
        <v>945</v>
      </c>
      <c r="G95" t="s">
        <v>204</v>
      </c>
      <c r="H95" t="s">
        <v>204</v>
      </c>
      <c r="I95" t="s">
        <v>340</v>
      </c>
      <c r="J95" t="s">
        <v>1261</v>
      </c>
      <c r="K95" t="s">
        <v>413</v>
      </c>
      <c r="L95" t="s">
        <v>1212</v>
      </c>
      <c r="M95" s="131">
        <v>8.31</v>
      </c>
      <c r="N95" t="s">
        <v>1358</v>
      </c>
      <c r="O95" s="132">
        <v>4.1230000000000003E-2</v>
      </c>
      <c r="P95" s="132">
        <v>4.48E-2</v>
      </c>
      <c r="R95" s="131">
        <v>420000</v>
      </c>
      <c r="S95" s="131">
        <v>1</v>
      </c>
      <c r="T95" s="131">
        <v>99.13</v>
      </c>
      <c r="U95" s="131">
        <v>416.346</v>
      </c>
      <c r="X95" s="132">
        <v>2.0000000000000002E-5</v>
      </c>
      <c r="Y95" s="132">
        <v>1.5699999999999999E-2</v>
      </c>
      <c r="Z95" s="132">
        <v>1.2959999999999999E-2</v>
      </c>
    </row>
    <row r="96" spans="1:26">
      <c r="A96" t="s">
        <v>1213</v>
      </c>
      <c r="B96" t="s">
        <v>1220</v>
      </c>
      <c r="C96" t="s">
        <v>1267</v>
      </c>
      <c r="D96" t="s">
        <v>1318</v>
      </c>
      <c r="E96" t="s">
        <v>1319</v>
      </c>
      <c r="F96" t="s">
        <v>945</v>
      </c>
      <c r="G96" t="s">
        <v>204</v>
      </c>
      <c r="H96" t="s">
        <v>204</v>
      </c>
      <c r="I96" t="s">
        <v>340</v>
      </c>
      <c r="J96" t="s">
        <v>1265</v>
      </c>
      <c r="K96" t="s">
        <v>415</v>
      </c>
      <c r="L96" t="s">
        <v>1212</v>
      </c>
      <c r="M96" s="131">
        <v>6.93</v>
      </c>
      <c r="N96" t="s">
        <v>1320</v>
      </c>
      <c r="O96" s="132">
        <v>3.7449999999999997E-2</v>
      </c>
      <c r="P96" s="132">
        <v>4.3499999999999997E-2</v>
      </c>
      <c r="R96" s="131">
        <v>500000</v>
      </c>
      <c r="S96" s="131">
        <v>1</v>
      </c>
      <c r="T96" s="131">
        <v>82.08</v>
      </c>
      <c r="U96" s="131">
        <v>410.4</v>
      </c>
      <c r="X96" s="132">
        <v>2.0000000000000002E-5</v>
      </c>
      <c r="Y96" s="132">
        <v>1.5480000000000001E-2</v>
      </c>
      <c r="Z96" s="132">
        <v>1.277E-2</v>
      </c>
    </row>
    <row r="97" spans="1:26">
      <c r="A97" t="s">
        <v>1213</v>
      </c>
      <c r="B97" t="s">
        <v>1220</v>
      </c>
      <c r="C97" t="s">
        <v>1271</v>
      </c>
      <c r="D97" t="s">
        <v>1297</v>
      </c>
      <c r="E97" t="s">
        <v>1298</v>
      </c>
      <c r="F97" t="s">
        <v>949</v>
      </c>
      <c r="G97" t="s">
        <v>204</v>
      </c>
      <c r="H97" t="s">
        <v>204</v>
      </c>
      <c r="I97" t="s">
        <v>340</v>
      </c>
      <c r="J97" t="s">
        <v>1261</v>
      </c>
      <c r="K97" t="s">
        <v>413</v>
      </c>
      <c r="L97" t="s">
        <v>1212</v>
      </c>
      <c r="M97" s="131">
        <v>0.59</v>
      </c>
      <c r="N97" t="s">
        <v>1299</v>
      </c>
      <c r="O97" s="132">
        <v>4.0590000000000001E-2</v>
      </c>
      <c r="P97" s="132">
        <v>4.24E-2</v>
      </c>
      <c r="R97" s="131">
        <v>400000</v>
      </c>
      <c r="S97" s="131">
        <v>1</v>
      </c>
      <c r="T97" s="131">
        <v>97.56</v>
      </c>
      <c r="U97" s="131">
        <v>390.24</v>
      </c>
      <c r="X97" s="132">
        <v>3.0000000000000001E-5</v>
      </c>
      <c r="Y97" s="132">
        <v>1.472E-2</v>
      </c>
      <c r="Z97" s="132">
        <v>1.214E-2</v>
      </c>
    </row>
    <row r="98" spans="1:26">
      <c r="A98" t="s">
        <v>1213</v>
      </c>
      <c r="B98" t="s">
        <v>1220</v>
      </c>
      <c r="C98" t="s">
        <v>1258</v>
      </c>
      <c r="D98" t="s">
        <v>1362</v>
      </c>
      <c r="E98" t="s">
        <v>1363</v>
      </c>
      <c r="F98" t="s">
        <v>943</v>
      </c>
      <c r="G98" t="s">
        <v>204</v>
      </c>
      <c r="H98" t="s">
        <v>204</v>
      </c>
      <c r="I98" t="s">
        <v>340</v>
      </c>
      <c r="J98" t="s">
        <v>1261</v>
      </c>
      <c r="K98" t="s">
        <v>413</v>
      </c>
      <c r="L98" t="s">
        <v>1212</v>
      </c>
      <c r="M98" s="131">
        <v>9.42</v>
      </c>
      <c r="N98" t="s">
        <v>1364</v>
      </c>
      <c r="O98" s="132">
        <v>5.6499999999999996E-3</v>
      </c>
      <c r="P98" s="132">
        <v>1.9300000000000001E-2</v>
      </c>
      <c r="R98" s="131">
        <v>185000</v>
      </c>
      <c r="S98" s="131">
        <v>1</v>
      </c>
      <c r="T98" s="131">
        <v>169.09</v>
      </c>
      <c r="U98" s="131">
        <v>312.81700000000001</v>
      </c>
      <c r="X98" s="132">
        <v>1.0000000000000001E-5</v>
      </c>
      <c r="Y98" s="132">
        <v>1.18E-2</v>
      </c>
      <c r="Z98" s="132">
        <v>9.7300000000000008E-3</v>
      </c>
    </row>
    <row r="99" spans="1:26">
      <c r="A99" t="s">
        <v>1213</v>
      </c>
      <c r="B99" t="s">
        <v>1220</v>
      </c>
      <c r="C99" t="s">
        <v>1267</v>
      </c>
      <c r="D99" t="s">
        <v>1359</v>
      </c>
      <c r="E99" t="s">
        <v>1360</v>
      </c>
      <c r="F99" t="s">
        <v>945</v>
      </c>
      <c r="G99" t="s">
        <v>204</v>
      </c>
      <c r="H99" t="s">
        <v>204</v>
      </c>
      <c r="I99" t="s">
        <v>340</v>
      </c>
      <c r="J99" t="s">
        <v>1265</v>
      </c>
      <c r="K99" t="s">
        <v>415</v>
      </c>
      <c r="L99" t="s">
        <v>1212</v>
      </c>
      <c r="M99" s="131">
        <v>11.05</v>
      </c>
      <c r="N99" t="s">
        <v>1361</v>
      </c>
      <c r="O99" s="132">
        <v>4.0309999999999999E-2</v>
      </c>
      <c r="P99" s="132">
        <v>4.5900000000000003E-2</v>
      </c>
      <c r="R99" s="131">
        <v>430000</v>
      </c>
      <c r="S99" s="131">
        <v>1</v>
      </c>
      <c r="T99" s="131">
        <v>72.099999999999994</v>
      </c>
      <c r="U99" s="131">
        <v>310.02999999999997</v>
      </c>
      <c r="X99" s="132">
        <v>1.0000000000000001E-5</v>
      </c>
      <c r="Y99" s="132">
        <v>1.1690000000000001E-2</v>
      </c>
      <c r="Z99" s="132">
        <v>9.6500000000000006E-3</v>
      </c>
    </row>
    <row r="100" spans="1:26">
      <c r="A100" t="s">
        <v>1213</v>
      </c>
      <c r="B100" t="s">
        <v>1220</v>
      </c>
      <c r="C100" t="s">
        <v>1271</v>
      </c>
      <c r="D100" t="s">
        <v>1315</v>
      </c>
      <c r="E100" t="s">
        <v>1316</v>
      </c>
      <c r="F100" t="s">
        <v>949</v>
      </c>
      <c r="G100" t="s">
        <v>204</v>
      </c>
      <c r="H100" t="s">
        <v>204</v>
      </c>
      <c r="I100" t="s">
        <v>340</v>
      </c>
      <c r="J100" t="s">
        <v>1261</v>
      </c>
      <c r="K100" t="s">
        <v>413</v>
      </c>
      <c r="L100" t="s">
        <v>1212</v>
      </c>
      <c r="M100" s="131">
        <v>0.25</v>
      </c>
      <c r="N100" t="s">
        <v>1317</v>
      </c>
      <c r="O100" s="132">
        <v>4.2360000000000002E-2</v>
      </c>
      <c r="P100" s="132">
        <v>4.24E-2</v>
      </c>
      <c r="R100" s="131">
        <v>270000</v>
      </c>
      <c r="S100" s="131">
        <v>1</v>
      </c>
      <c r="T100" s="131">
        <v>98.97</v>
      </c>
      <c r="U100" s="131">
        <v>267.21899999999999</v>
      </c>
      <c r="X100" s="132">
        <v>2.0000000000000002E-5</v>
      </c>
      <c r="Y100" s="132">
        <v>1.008E-2</v>
      </c>
      <c r="Z100" s="132">
        <v>8.3099999999999997E-3</v>
      </c>
    </row>
    <row r="101" spans="1:26">
      <c r="A101" t="s">
        <v>1213</v>
      </c>
      <c r="B101" t="s">
        <v>1220</v>
      </c>
      <c r="C101" t="s">
        <v>1271</v>
      </c>
      <c r="D101" t="s">
        <v>1353</v>
      </c>
      <c r="E101" t="s">
        <v>1354</v>
      </c>
      <c r="F101" t="s">
        <v>949</v>
      </c>
      <c r="G101" t="s">
        <v>204</v>
      </c>
      <c r="H101" t="s">
        <v>204</v>
      </c>
      <c r="I101" t="s">
        <v>340</v>
      </c>
      <c r="J101" t="s">
        <v>1261</v>
      </c>
      <c r="K101" t="s">
        <v>413</v>
      </c>
      <c r="L101" t="s">
        <v>1212</v>
      </c>
      <c r="M101" s="131">
        <v>0.42</v>
      </c>
      <c r="N101" t="s">
        <v>1355</v>
      </c>
      <c r="O101" s="132">
        <v>4.2200000000000001E-2</v>
      </c>
      <c r="P101" s="132">
        <v>4.2700000000000002E-2</v>
      </c>
      <c r="R101" s="131">
        <v>190000</v>
      </c>
      <c r="S101" s="131">
        <v>1</v>
      </c>
      <c r="T101" s="131">
        <v>98.25</v>
      </c>
      <c r="U101" s="131">
        <v>186.67500000000001</v>
      </c>
      <c r="X101" s="132">
        <v>2.0000000000000002E-5</v>
      </c>
      <c r="Y101" s="132">
        <v>7.0400000000000003E-3</v>
      </c>
      <c r="Z101" s="132">
        <v>5.8100000000000001E-3</v>
      </c>
    </row>
    <row r="102" spans="1:26">
      <c r="A102" t="s">
        <v>1213</v>
      </c>
      <c r="B102" t="s">
        <v>1220</v>
      </c>
      <c r="C102" t="s">
        <v>1267</v>
      </c>
      <c r="D102" t="s">
        <v>1374</v>
      </c>
      <c r="E102" t="s">
        <v>1375</v>
      </c>
      <c r="F102" t="s">
        <v>945</v>
      </c>
      <c r="G102" t="s">
        <v>204</v>
      </c>
      <c r="H102" t="s">
        <v>204</v>
      </c>
      <c r="I102" t="s">
        <v>340</v>
      </c>
      <c r="J102" t="s">
        <v>1261</v>
      </c>
      <c r="K102" t="s">
        <v>413</v>
      </c>
      <c r="L102" t="s">
        <v>1212</v>
      </c>
      <c r="M102" s="131">
        <v>1.77</v>
      </c>
      <c r="N102" t="s">
        <v>1376</v>
      </c>
      <c r="O102" s="132">
        <v>3.7420000000000002E-2</v>
      </c>
      <c r="P102" s="132">
        <v>4.2500000000000003E-2</v>
      </c>
      <c r="R102" s="131">
        <v>85668</v>
      </c>
      <c r="S102" s="131">
        <v>1</v>
      </c>
      <c r="T102" s="131">
        <v>104.49</v>
      </c>
      <c r="U102" s="131">
        <v>89.513999999999996</v>
      </c>
      <c r="X102" s="132">
        <v>1.0000000000000001E-5</v>
      </c>
      <c r="Y102" s="132">
        <v>3.3800000000000002E-3</v>
      </c>
      <c r="Z102" s="132">
        <v>2.7899999999999999E-3</v>
      </c>
    </row>
    <row r="103" spans="1:26">
      <c r="A103" t="s">
        <v>1213</v>
      </c>
      <c r="B103" t="s">
        <v>1220</v>
      </c>
      <c r="C103" t="s">
        <v>1321</v>
      </c>
      <c r="D103" t="s">
        <v>1380</v>
      </c>
      <c r="E103" t="s">
        <v>1381</v>
      </c>
      <c r="F103" t="s">
        <v>950</v>
      </c>
      <c r="G103" t="s">
        <v>205</v>
      </c>
      <c r="H103" t="s">
        <v>224</v>
      </c>
      <c r="I103" t="s">
        <v>314</v>
      </c>
      <c r="J103" t="s">
        <v>1324</v>
      </c>
      <c r="K103" t="s">
        <v>423</v>
      </c>
      <c r="L103" t="s">
        <v>1215</v>
      </c>
      <c r="M103" s="131">
        <v>3.2360000000000002</v>
      </c>
      <c r="N103" t="s">
        <v>1382</v>
      </c>
      <c r="O103" s="132">
        <v>4.5420000000000002E-2</v>
      </c>
      <c r="P103" s="132">
        <v>4.3099999999999999E-2</v>
      </c>
      <c r="R103" s="131">
        <v>190000</v>
      </c>
      <c r="S103" s="131">
        <v>3.6469999999999998</v>
      </c>
      <c r="T103" s="131">
        <v>101.07</v>
      </c>
      <c r="U103" s="131">
        <v>700.34699999999998</v>
      </c>
      <c r="X103" s="132">
        <v>0</v>
      </c>
      <c r="Y103" s="132">
        <v>2.6409999999999999E-2</v>
      </c>
      <c r="Z103" s="132">
        <v>2.179E-2</v>
      </c>
    </row>
    <row r="104" spans="1:26">
      <c r="A104" t="s">
        <v>1213</v>
      </c>
      <c r="B104" t="s">
        <v>1221</v>
      </c>
      <c r="C104" t="s">
        <v>1271</v>
      </c>
      <c r="D104" t="s">
        <v>1294</v>
      </c>
      <c r="E104" t="s">
        <v>1295</v>
      </c>
      <c r="F104" t="s">
        <v>949</v>
      </c>
      <c r="G104" t="s">
        <v>204</v>
      </c>
      <c r="H104" t="s">
        <v>204</v>
      </c>
      <c r="I104" t="s">
        <v>340</v>
      </c>
      <c r="J104" t="s">
        <v>1261</v>
      </c>
      <c r="K104" t="s">
        <v>413</v>
      </c>
      <c r="L104" t="s">
        <v>1212</v>
      </c>
      <c r="M104" s="131">
        <v>0.92</v>
      </c>
      <c r="N104" t="s">
        <v>1296</v>
      </c>
      <c r="O104" s="132">
        <v>4.2639999999999997E-2</v>
      </c>
      <c r="P104" s="132">
        <v>4.19E-2</v>
      </c>
      <c r="R104" s="131">
        <v>11500000</v>
      </c>
      <c r="S104" s="131">
        <v>1</v>
      </c>
      <c r="T104" s="131">
        <v>96.29</v>
      </c>
      <c r="U104" s="131">
        <v>11073.35</v>
      </c>
      <c r="X104" s="132">
        <v>8.1999999999999998E-4</v>
      </c>
      <c r="Y104" s="132">
        <v>0.23791000000000001</v>
      </c>
      <c r="Z104" s="132">
        <v>2.929E-2</v>
      </c>
    </row>
    <row r="105" spans="1:26">
      <c r="A105" t="s">
        <v>1213</v>
      </c>
      <c r="B105" t="s">
        <v>1221</v>
      </c>
      <c r="C105" t="s">
        <v>1267</v>
      </c>
      <c r="D105" t="s">
        <v>1275</v>
      </c>
      <c r="E105" t="s">
        <v>1276</v>
      </c>
      <c r="F105" t="s">
        <v>945</v>
      </c>
      <c r="G105" t="s">
        <v>204</v>
      </c>
      <c r="H105" t="s">
        <v>204</v>
      </c>
      <c r="I105" t="s">
        <v>340</v>
      </c>
      <c r="J105" t="s">
        <v>1261</v>
      </c>
      <c r="K105" t="s">
        <v>413</v>
      </c>
      <c r="L105" t="s">
        <v>1212</v>
      </c>
      <c r="M105" s="131">
        <v>1.1499999999999999</v>
      </c>
      <c r="N105" t="s">
        <v>1277</v>
      </c>
      <c r="O105" s="132">
        <v>4.3360000000000003E-2</v>
      </c>
      <c r="P105" s="132">
        <v>4.2099999999999999E-2</v>
      </c>
      <c r="R105" s="131">
        <v>7500000</v>
      </c>
      <c r="S105" s="131">
        <v>1</v>
      </c>
      <c r="T105" s="131">
        <v>96.32</v>
      </c>
      <c r="U105" s="131">
        <v>7224</v>
      </c>
      <c r="X105" s="132">
        <v>2.7E-4</v>
      </c>
      <c r="Y105" s="132">
        <v>0.15520999999999999</v>
      </c>
      <c r="Z105" s="132">
        <v>1.9109999999999999E-2</v>
      </c>
    </row>
    <row r="106" spans="1:26">
      <c r="A106" t="s">
        <v>1213</v>
      </c>
      <c r="B106" t="s">
        <v>1221</v>
      </c>
      <c r="C106" t="s">
        <v>1271</v>
      </c>
      <c r="D106" t="s">
        <v>1272</v>
      </c>
      <c r="E106" t="s">
        <v>1273</v>
      </c>
      <c r="F106" t="s">
        <v>949</v>
      </c>
      <c r="G106" t="s">
        <v>204</v>
      </c>
      <c r="H106" t="s">
        <v>204</v>
      </c>
      <c r="I106" t="s">
        <v>340</v>
      </c>
      <c r="J106" t="s">
        <v>1261</v>
      </c>
      <c r="K106" t="s">
        <v>413</v>
      </c>
      <c r="L106" t="s">
        <v>1212</v>
      </c>
      <c r="M106" s="131">
        <v>0.84</v>
      </c>
      <c r="N106" t="s">
        <v>1274</v>
      </c>
      <c r="O106" s="132">
        <v>4.3580000000000001E-2</v>
      </c>
      <c r="P106" s="132">
        <v>4.2099999999999999E-2</v>
      </c>
      <c r="R106" s="131">
        <v>6000000</v>
      </c>
      <c r="S106" s="131">
        <v>1</v>
      </c>
      <c r="T106" s="131">
        <v>96.58</v>
      </c>
      <c r="U106" s="131">
        <v>5794.8</v>
      </c>
      <c r="X106" s="132">
        <v>4.2999999999999999E-4</v>
      </c>
      <c r="Y106" s="132">
        <v>0.1245</v>
      </c>
      <c r="Z106" s="132">
        <v>1.533E-2</v>
      </c>
    </row>
    <row r="107" spans="1:26">
      <c r="A107" t="s">
        <v>1213</v>
      </c>
      <c r="B107" t="s">
        <v>1221</v>
      </c>
      <c r="C107" t="s">
        <v>1271</v>
      </c>
      <c r="D107" t="s">
        <v>1306</v>
      </c>
      <c r="E107" t="s">
        <v>1307</v>
      </c>
      <c r="F107" t="s">
        <v>949</v>
      </c>
      <c r="G107" t="s">
        <v>204</v>
      </c>
      <c r="H107" t="s">
        <v>204</v>
      </c>
      <c r="I107" t="s">
        <v>340</v>
      </c>
      <c r="J107" t="s">
        <v>1261</v>
      </c>
      <c r="K107" t="s">
        <v>413</v>
      </c>
      <c r="L107" t="s">
        <v>1212</v>
      </c>
      <c r="M107" s="131">
        <v>0.67</v>
      </c>
      <c r="N107" t="s">
        <v>1308</v>
      </c>
      <c r="O107" s="132">
        <v>4.2380000000000001E-2</v>
      </c>
      <c r="P107" s="132">
        <v>4.2700000000000002E-2</v>
      </c>
      <c r="R107" s="131">
        <v>5000000</v>
      </c>
      <c r="S107" s="131">
        <v>1</v>
      </c>
      <c r="T107" s="131">
        <v>97.23</v>
      </c>
      <c r="U107" s="131">
        <v>4861.5</v>
      </c>
      <c r="X107" s="132">
        <v>4.2000000000000002E-4</v>
      </c>
      <c r="Y107" s="132">
        <v>0.10445</v>
      </c>
      <c r="Z107" s="132">
        <v>1.286E-2</v>
      </c>
    </row>
    <row r="108" spans="1:26">
      <c r="A108" t="s">
        <v>1213</v>
      </c>
      <c r="B108" t="s">
        <v>1221</v>
      </c>
      <c r="C108" t="s">
        <v>1271</v>
      </c>
      <c r="D108" t="s">
        <v>1297</v>
      </c>
      <c r="E108" t="s">
        <v>1298</v>
      </c>
      <c r="F108" t="s">
        <v>949</v>
      </c>
      <c r="G108" t="s">
        <v>204</v>
      </c>
      <c r="H108" t="s">
        <v>204</v>
      </c>
      <c r="I108" t="s">
        <v>340</v>
      </c>
      <c r="J108" t="s">
        <v>1261</v>
      </c>
      <c r="K108" t="s">
        <v>413</v>
      </c>
      <c r="L108" t="s">
        <v>1212</v>
      </c>
      <c r="M108" s="131">
        <v>0.59</v>
      </c>
      <c r="N108" t="s">
        <v>1299</v>
      </c>
      <c r="O108" s="132">
        <v>4.0559999999999999E-2</v>
      </c>
      <c r="P108" s="132">
        <v>4.24E-2</v>
      </c>
      <c r="R108" s="131">
        <v>3700000</v>
      </c>
      <c r="S108" s="131">
        <v>1</v>
      </c>
      <c r="T108" s="131">
        <v>97.56</v>
      </c>
      <c r="U108" s="131">
        <v>3609.72</v>
      </c>
      <c r="X108" s="132">
        <v>3.1E-4</v>
      </c>
      <c r="Y108" s="132">
        <v>7.7549999999999994E-2</v>
      </c>
      <c r="Z108" s="132">
        <v>9.5499999999999995E-3</v>
      </c>
    </row>
    <row r="109" spans="1:26">
      <c r="A109" t="s">
        <v>1213</v>
      </c>
      <c r="B109" t="s">
        <v>1221</v>
      </c>
      <c r="C109" t="s">
        <v>1271</v>
      </c>
      <c r="D109" t="s">
        <v>1371</v>
      </c>
      <c r="E109" t="s">
        <v>1372</v>
      </c>
      <c r="F109" t="s">
        <v>949</v>
      </c>
      <c r="G109" t="s">
        <v>204</v>
      </c>
      <c r="H109" t="s">
        <v>204</v>
      </c>
      <c r="I109" t="s">
        <v>340</v>
      </c>
      <c r="J109" t="s">
        <v>1261</v>
      </c>
      <c r="K109" t="s">
        <v>413</v>
      </c>
      <c r="L109" t="s">
        <v>1212</v>
      </c>
      <c r="M109" s="131">
        <v>0.75</v>
      </c>
      <c r="N109" t="s">
        <v>1373</v>
      </c>
      <c r="O109" s="132">
        <v>4.3180000000000003E-2</v>
      </c>
      <c r="P109" s="132">
        <v>4.2299999999999997E-2</v>
      </c>
      <c r="R109" s="131">
        <v>3500000</v>
      </c>
      <c r="S109" s="131">
        <v>1</v>
      </c>
      <c r="T109" s="131">
        <v>96.93</v>
      </c>
      <c r="U109" s="131">
        <v>3392.55</v>
      </c>
      <c r="X109" s="132">
        <v>2.5000000000000001E-4</v>
      </c>
      <c r="Y109" s="132">
        <v>7.2889999999999996E-2</v>
      </c>
      <c r="Z109" s="132">
        <v>8.9700000000000005E-3</v>
      </c>
    </row>
    <row r="110" spans="1:26">
      <c r="A110" t="s">
        <v>1213</v>
      </c>
      <c r="B110" t="s">
        <v>1221</v>
      </c>
      <c r="C110" t="s">
        <v>1271</v>
      </c>
      <c r="D110" t="s">
        <v>1344</v>
      </c>
      <c r="E110" t="s">
        <v>1345</v>
      </c>
      <c r="F110" t="s">
        <v>949</v>
      </c>
      <c r="G110" t="s">
        <v>204</v>
      </c>
      <c r="H110" t="s">
        <v>204</v>
      </c>
      <c r="I110" t="s">
        <v>340</v>
      </c>
      <c r="J110" t="s">
        <v>1261</v>
      </c>
      <c r="K110" t="s">
        <v>413</v>
      </c>
      <c r="L110" t="s">
        <v>1212</v>
      </c>
      <c r="M110" s="131">
        <v>0.5</v>
      </c>
      <c r="N110" t="s">
        <v>1346</v>
      </c>
      <c r="O110" s="132">
        <v>4.2970000000000001E-2</v>
      </c>
      <c r="P110" s="132">
        <v>4.2599999999999999E-2</v>
      </c>
      <c r="R110" s="131">
        <v>3346232</v>
      </c>
      <c r="S110" s="131">
        <v>1</v>
      </c>
      <c r="T110" s="131">
        <v>97.94</v>
      </c>
      <c r="U110" s="131">
        <v>3277.3</v>
      </c>
      <c r="X110" s="132">
        <v>2.7999999999999998E-4</v>
      </c>
      <c r="Y110" s="132">
        <v>7.041E-2</v>
      </c>
      <c r="Z110" s="132">
        <v>8.6700000000000006E-3</v>
      </c>
    </row>
    <row r="111" spans="1:26">
      <c r="A111" t="s">
        <v>1213</v>
      </c>
      <c r="B111" t="s">
        <v>1221</v>
      </c>
      <c r="C111" t="s">
        <v>1271</v>
      </c>
      <c r="D111" t="s">
        <v>1315</v>
      </c>
      <c r="E111" t="s">
        <v>1316</v>
      </c>
      <c r="F111" t="s">
        <v>949</v>
      </c>
      <c r="G111" t="s">
        <v>204</v>
      </c>
      <c r="H111" t="s">
        <v>204</v>
      </c>
      <c r="I111" t="s">
        <v>340</v>
      </c>
      <c r="J111" t="s">
        <v>1261</v>
      </c>
      <c r="K111" t="s">
        <v>413</v>
      </c>
      <c r="L111" t="s">
        <v>1212</v>
      </c>
      <c r="M111" s="131">
        <v>0.25</v>
      </c>
      <c r="N111" t="s">
        <v>1317</v>
      </c>
      <c r="O111" s="132">
        <v>4.1750000000000002E-2</v>
      </c>
      <c r="P111" s="132">
        <v>4.24E-2</v>
      </c>
      <c r="R111" s="131">
        <v>3000000</v>
      </c>
      <c r="S111" s="131">
        <v>1</v>
      </c>
      <c r="T111" s="131">
        <v>98.97</v>
      </c>
      <c r="U111" s="131">
        <v>2969.1</v>
      </c>
      <c r="X111" s="132">
        <v>2.5000000000000001E-4</v>
      </c>
      <c r="Y111" s="132">
        <v>6.3789999999999999E-2</v>
      </c>
      <c r="Z111" s="132">
        <v>7.8499999999999993E-3</v>
      </c>
    </row>
    <row r="112" spans="1:26">
      <c r="A112" t="s">
        <v>1213</v>
      </c>
      <c r="B112" t="s">
        <v>1221</v>
      </c>
      <c r="C112" t="s">
        <v>1271</v>
      </c>
      <c r="D112" t="s">
        <v>1353</v>
      </c>
      <c r="E112" t="s">
        <v>1354</v>
      </c>
      <c r="F112" t="s">
        <v>949</v>
      </c>
      <c r="G112" t="s">
        <v>204</v>
      </c>
      <c r="H112" t="s">
        <v>204</v>
      </c>
      <c r="I112" t="s">
        <v>340</v>
      </c>
      <c r="J112" t="s">
        <v>1261</v>
      </c>
      <c r="K112" t="s">
        <v>413</v>
      </c>
      <c r="L112" t="s">
        <v>1212</v>
      </c>
      <c r="M112" s="131">
        <v>0.42</v>
      </c>
      <c r="N112" t="s">
        <v>1355</v>
      </c>
      <c r="O112" s="132">
        <v>4.3040000000000002E-2</v>
      </c>
      <c r="P112" s="132">
        <v>4.2700000000000002E-2</v>
      </c>
      <c r="R112" s="131">
        <v>2500000</v>
      </c>
      <c r="S112" s="131">
        <v>1</v>
      </c>
      <c r="T112" s="131">
        <v>98.25</v>
      </c>
      <c r="U112" s="131">
        <v>2456.25</v>
      </c>
      <c r="X112" s="132">
        <v>2.1000000000000001E-4</v>
      </c>
      <c r="Y112" s="132">
        <v>5.2769999999999997E-2</v>
      </c>
      <c r="Z112" s="132">
        <v>6.4999999999999997E-3</v>
      </c>
    </row>
    <row r="113" spans="1:26">
      <c r="A113" t="s">
        <v>1213</v>
      </c>
      <c r="B113" t="s">
        <v>1221</v>
      </c>
      <c r="C113" t="s">
        <v>1271</v>
      </c>
      <c r="D113" t="s">
        <v>1288</v>
      </c>
      <c r="E113" t="s">
        <v>1289</v>
      </c>
      <c r="F113" t="s">
        <v>949</v>
      </c>
      <c r="G113" t="s">
        <v>204</v>
      </c>
      <c r="H113" t="s">
        <v>204</v>
      </c>
      <c r="I113" t="s">
        <v>340</v>
      </c>
      <c r="J113" t="s">
        <v>1261</v>
      </c>
      <c r="K113" t="s">
        <v>413</v>
      </c>
      <c r="L113" t="s">
        <v>1212</v>
      </c>
      <c r="M113" s="131">
        <v>0.17</v>
      </c>
      <c r="N113" t="s">
        <v>1290</v>
      </c>
      <c r="O113" s="132">
        <v>4.061E-2</v>
      </c>
      <c r="P113" s="132">
        <v>4.3400000000000001E-2</v>
      </c>
      <c r="R113" s="131">
        <v>1900000</v>
      </c>
      <c r="S113" s="131">
        <v>1</v>
      </c>
      <c r="T113" s="131">
        <v>99.27</v>
      </c>
      <c r="U113" s="131">
        <v>1886.13</v>
      </c>
      <c r="X113" s="132">
        <v>5.0000000000000002E-5</v>
      </c>
      <c r="Y113" s="132">
        <v>4.052E-2</v>
      </c>
      <c r="Z113" s="132">
        <v>4.9899999999999996E-3</v>
      </c>
    </row>
    <row r="114" spans="1:26">
      <c r="A114" t="s">
        <v>1213</v>
      </c>
      <c r="B114" t="s">
        <v>1222</v>
      </c>
      <c r="C114" t="s">
        <v>1258</v>
      </c>
      <c r="D114" t="s">
        <v>1329</v>
      </c>
      <c r="E114" t="s">
        <v>1330</v>
      </c>
      <c r="F114" t="s">
        <v>943</v>
      </c>
      <c r="G114" t="s">
        <v>204</v>
      </c>
      <c r="H114" t="s">
        <v>204</v>
      </c>
      <c r="I114" t="s">
        <v>340</v>
      </c>
      <c r="J114" t="s">
        <v>1265</v>
      </c>
      <c r="K114" t="s">
        <v>415</v>
      </c>
      <c r="L114" t="s">
        <v>1212</v>
      </c>
      <c r="M114" s="131">
        <v>2.39</v>
      </c>
      <c r="N114" t="s">
        <v>1331</v>
      </c>
      <c r="O114" s="132">
        <v>-9.2099999999999994E-3</v>
      </c>
      <c r="P114" s="132">
        <v>1.7899999999999999E-2</v>
      </c>
      <c r="R114" s="131">
        <v>56000000</v>
      </c>
      <c r="S114" s="131">
        <v>1</v>
      </c>
      <c r="T114" s="131">
        <v>114.17</v>
      </c>
      <c r="U114" s="131">
        <v>63935.199999999997</v>
      </c>
      <c r="X114" s="132">
        <v>2.5100000000000001E-3</v>
      </c>
      <c r="Y114" s="132">
        <v>0.25211</v>
      </c>
      <c r="Z114" s="132">
        <v>0.19420999999999999</v>
      </c>
    </row>
    <row r="115" spans="1:26">
      <c r="A115" t="s">
        <v>1213</v>
      </c>
      <c r="B115" t="s">
        <v>1222</v>
      </c>
      <c r="C115" t="s">
        <v>1267</v>
      </c>
      <c r="D115" t="s">
        <v>1356</v>
      </c>
      <c r="E115" t="s">
        <v>1357</v>
      </c>
      <c r="F115" t="s">
        <v>945</v>
      </c>
      <c r="G115" t="s">
        <v>204</v>
      </c>
      <c r="H115" t="s">
        <v>204</v>
      </c>
      <c r="I115" t="s">
        <v>340</v>
      </c>
      <c r="J115" t="s">
        <v>1261</v>
      </c>
      <c r="K115" t="s">
        <v>413</v>
      </c>
      <c r="L115" t="s">
        <v>1212</v>
      </c>
      <c r="M115" s="131">
        <v>8.31</v>
      </c>
      <c r="N115" t="s">
        <v>1358</v>
      </c>
      <c r="O115" s="132">
        <v>4.478E-2</v>
      </c>
      <c r="P115" s="132">
        <v>4.48E-2</v>
      </c>
      <c r="R115" s="131">
        <v>45850000</v>
      </c>
      <c r="S115" s="131">
        <v>1</v>
      </c>
      <c r="T115" s="131">
        <v>99.13</v>
      </c>
      <c r="U115" s="131">
        <v>45451.105000000003</v>
      </c>
      <c r="X115" s="132">
        <v>1.97E-3</v>
      </c>
      <c r="Y115" s="132">
        <v>0.17921999999999999</v>
      </c>
      <c r="Z115" s="132">
        <v>0.13805999999999999</v>
      </c>
    </row>
    <row r="116" spans="1:26">
      <c r="A116" t="s">
        <v>1213</v>
      </c>
      <c r="B116" t="s">
        <v>1222</v>
      </c>
      <c r="C116" t="s">
        <v>1271</v>
      </c>
      <c r="D116" t="s">
        <v>1297</v>
      </c>
      <c r="E116" t="s">
        <v>1298</v>
      </c>
      <c r="F116" t="s">
        <v>949</v>
      </c>
      <c r="G116" t="s">
        <v>204</v>
      </c>
      <c r="H116" t="s">
        <v>204</v>
      </c>
      <c r="I116" t="s">
        <v>340</v>
      </c>
      <c r="J116" t="s">
        <v>1261</v>
      </c>
      <c r="K116" t="s">
        <v>413</v>
      </c>
      <c r="L116" t="s">
        <v>1212</v>
      </c>
      <c r="M116" s="131">
        <v>0.59</v>
      </c>
      <c r="N116" t="s">
        <v>1299</v>
      </c>
      <c r="O116" s="132">
        <v>4.0390000000000002E-2</v>
      </c>
      <c r="P116" s="132">
        <v>4.24E-2</v>
      </c>
      <c r="R116" s="131">
        <v>22000000</v>
      </c>
      <c r="S116" s="131">
        <v>1</v>
      </c>
      <c r="T116" s="131">
        <v>97.56</v>
      </c>
      <c r="U116" s="131">
        <v>21463.200000000001</v>
      </c>
      <c r="X116" s="132">
        <v>1.83E-3</v>
      </c>
      <c r="Y116" s="132">
        <v>8.4629999999999997E-2</v>
      </c>
      <c r="Z116" s="132">
        <v>6.5199999999999994E-2</v>
      </c>
    </row>
    <row r="117" spans="1:26">
      <c r="A117" t="s">
        <v>1213</v>
      </c>
      <c r="B117" t="s">
        <v>1222</v>
      </c>
      <c r="C117" t="s">
        <v>1258</v>
      </c>
      <c r="D117" t="s">
        <v>1309</v>
      </c>
      <c r="E117" t="s">
        <v>1310</v>
      </c>
      <c r="F117" t="s">
        <v>943</v>
      </c>
      <c r="G117" t="s">
        <v>204</v>
      </c>
      <c r="H117" t="s">
        <v>204</v>
      </c>
      <c r="I117" t="s">
        <v>340</v>
      </c>
      <c r="J117" t="s">
        <v>1265</v>
      </c>
      <c r="K117" t="s">
        <v>415</v>
      </c>
      <c r="L117" t="s">
        <v>1212</v>
      </c>
      <c r="M117" s="131">
        <v>1.58</v>
      </c>
      <c r="N117" t="s">
        <v>1311</v>
      </c>
      <c r="O117" s="132">
        <v>1.421E-2</v>
      </c>
      <c r="P117" s="132">
        <v>1.78E-2</v>
      </c>
      <c r="R117" s="131">
        <v>17750000</v>
      </c>
      <c r="S117" s="131">
        <v>1</v>
      </c>
      <c r="T117" s="131">
        <v>112.4</v>
      </c>
      <c r="U117" s="131">
        <v>19951</v>
      </c>
      <c r="X117" s="132">
        <v>8.8000000000000003E-4</v>
      </c>
      <c r="Y117" s="132">
        <v>7.8670000000000004E-2</v>
      </c>
      <c r="Z117" s="132">
        <v>6.0600000000000001E-2</v>
      </c>
    </row>
    <row r="118" spans="1:26">
      <c r="A118" t="s">
        <v>1213</v>
      </c>
      <c r="B118" t="s">
        <v>1222</v>
      </c>
      <c r="C118" t="s">
        <v>1271</v>
      </c>
      <c r="D118" t="s">
        <v>1315</v>
      </c>
      <c r="E118" t="s">
        <v>1316</v>
      </c>
      <c r="F118" t="s">
        <v>949</v>
      </c>
      <c r="G118" t="s">
        <v>204</v>
      </c>
      <c r="H118" t="s">
        <v>204</v>
      </c>
      <c r="I118" t="s">
        <v>340</v>
      </c>
      <c r="J118" t="s">
        <v>1261</v>
      </c>
      <c r="K118" t="s">
        <v>413</v>
      </c>
      <c r="L118" t="s">
        <v>1212</v>
      </c>
      <c r="M118" s="131">
        <v>0.25</v>
      </c>
      <c r="N118" t="s">
        <v>1317</v>
      </c>
      <c r="O118" s="132">
        <v>4.0919999999999998E-2</v>
      </c>
      <c r="P118" s="132">
        <v>4.24E-2</v>
      </c>
      <c r="R118" s="131">
        <v>18000000</v>
      </c>
      <c r="S118" s="131">
        <v>1</v>
      </c>
      <c r="T118" s="131">
        <v>98.97</v>
      </c>
      <c r="U118" s="131">
        <v>17814.599999999999</v>
      </c>
      <c r="X118" s="132">
        <v>1.5E-3</v>
      </c>
      <c r="Y118" s="132">
        <v>7.0250000000000007E-2</v>
      </c>
      <c r="Z118" s="132">
        <v>5.4109999999999998E-2</v>
      </c>
    </row>
    <row r="119" spans="1:26">
      <c r="A119" t="s">
        <v>1213</v>
      </c>
      <c r="B119" t="s">
        <v>1222</v>
      </c>
      <c r="C119" t="s">
        <v>1271</v>
      </c>
      <c r="D119" t="s">
        <v>1306</v>
      </c>
      <c r="E119" t="s">
        <v>1307</v>
      </c>
      <c r="F119" t="s">
        <v>949</v>
      </c>
      <c r="G119" t="s">
        <v>204</v>
      </c>
      <c r="H119" t="s">
        <v>204</v>
      </c>
      <c r="I119" t="s">
        <v>340</v>
      </c>
      <c r="J119" t="s">
        <v>1261</v>
      </c>
      <c r="K119" t="s">
        <v>413</v>
      </c>
      <c r="L119" t="s">
        <v>1212</v>
      </c>
      <c r="M119" s="131">
        <v>0.67</v>
      </c>
      <c r="N119" t="s">
        <v>1308</v>
      </c>
      <c r="O119" s="132">
        <v>4.1579999999999999E-2</v>
      </c>
      <c r="P119" s="132">
        <v>4.2700000000000002E-2</v>
      </c>
      <c r="R119" s="131">
        <v>15000000</v>
      </c>
      <c r="S119" s="131">
        <v>1</v>
      </c>
      <c r="T119" s="131">
        <v>97.23</v>
      </c>
      <c r="U119" s="131">
        <v>14584.5</v>
      </c>
      <c r="X119" s="132">
        <v>1.25E-3</v>
      </c>
      <c r="Y119" s="132">
        <v>5.7509999999999999E-2</v>
      </c>
      <c r="Z119" s="132">
        <v>4.4299999999999999E-2</v>
      </c>
    </row>
    <row r="120" spans="1:26">
      <c r="A120" t="s">
        <v>1213</v>
      </c>
      <c r="B120" t="s">
        <v>1222</v>
      </c>
      <c r="C120" t="s">
        <v>1267</v>
      </c>
      <c r="D120" t="s">
        <v>1359</v>
      </c>
      <c r="E120" t="s">
        <v>1360</v>
      </c>
      <c r="F120" t="s">
        <v>945</v>
      </c>
      <c r="G120" t="s">
        <v>204</v>
      </c>
      <c r="H120" t="s">
        <v>204</v>
      </c>
      <c r="I120" t="s">
        <v>340</v>
      </c>
      <c r="J120" t="s">
        <v>1265</v>
      </c>
      <c r="K120" t="s">
        <v>415</v>
      </c>
      <c r="L120" t="s">
        <v>1212</v>
      </c>
      <c r="M120" s="131">
        <v>11.05</v>
      </c>
      <c r="N120" t="s">
        <v>1361</v>
      </c>
      <c r="O120" s="132">
        <v>4.4389999999999999E-2</v>
      </c>
      <c r="P120" s="132">
        <v>4.5900000000000003E-2</v>
      </c>
      <c r="R120" s="131">
        <v>19500000</v>
      </c>
      <c r="S120" s="131">
        <v>1</v>
      </c>
      <c r="T120" s="131">
        <v>72.099999999999994</v>
      </c>
      <c r="U120" s="131">
        <v>14059.5</v>
      </c>
      <c r="X120" s="132">
        <v>5.9999999999999995E-4</v>
      </c>
      <c r="Y120" s="132">
        <v>5.5440000000000003E-2</v>
      </c>
      <c r="Z120" s="132">
        <v>4.2709999999999998E-2</v>
      </c>
    </row>
    <row r="121" spans="1:26">
      <c r="A121" t="s">
        <v>1213</v>
      </c>
      <c r="B121" t="s">
        <v>1222</v>
      </c>
      <c r="C121" t="s">
        <v>1271</v>
      </c>
      <c r="D121" t="s">
        <v>1288</v>
      </c>
      <c r="E121" t="s">
        <v>1289</v>
      </c>
      <c r="F121" t="s">
        <v>949</v>
      </c>
      <c r="G121" t="s">
        <v>204</v>
      </c>
      <c r="H121" t="s">
        <v>204</v>
      </c>
      <c r="I121" t="s">
        <v>340</v>
      </c>
      <c r="J121" t="s">
        <v>1261</v>
      </c>
      <c r="K121" t="s">
        <v>413</v>
      </c>
      <c r="L121" t="s">
        <v>1212</v>
      </c>
      <c r="M121" s="131">
        <v>0.17</v>
      </c>
      <c r="N121" t="s">
        <v>1290</v>
      </c>
      <c r="O121" s="132">
        <v>3.9989999999999998E-2</v>
      </c>
      <c r="P121" s="132">
        <v>4.3400000000000001E-2</v>
      </c>
      <c r="R121" s="131">
        <v>12750000</v>
      </c>
      <c r="S121" s="131">
        <v>1</v>
      </c>
      <c r="T121" s="131">
        <v>99.27</v>
      </c>
      <c r="U121" s="131">
        <v>12656.924999999999</v>
      </c>
      <c r="X121" s="132">
        <v>3.6000000000000002E-4</v>
      </c>
      <c r="Y121" s="132">
        <v>4.9910000000000003E-2</v>
      </c>
      <c r="Z121" s="132">
        <v>3.8449999999999998E-2</v>
      </c>
    </row>
    <row r="122" spans="1:26">
      <c r="A122" t="s">
        <v>1213</v>
      </c>
      <c r="B122" t="s">
        <v>1222</v>
      </c>
      <c r="C122" t="s">
        <v>1258</v>
      </c>
      <c r="D122" t="s">
        <v>1303</v>
      </c>
      <c r="E122" t="s">
        <v>1304</v>
      </c>
      <c r="F122" t="s">
        <v>943</v>
      </c>
      <c r="G122" t="s">
        <v>204</v>
      </c>
      <c r="H122" t="s">
        <v>204</v>
      </c>
      <c r="I122" t="s">
        <v>340</v>
      </c>
      <c r="J122" t="s">
        <v>1265</v>
      </c>
      <c r="K122" t="s">
        <v>415</v>
      </c>
      <c r="L122" t="s">
        <v>1212</v>
      </c>
      <c r="M122" s="131">
        <v>4.3600000000000003</v>
      </c>
      <c r="N122" t="s">
        <v>1305</v>
      </c>
      <c r="O122" s="132">
        <v>-7.2399999999999999E-3</v>
      </c>
      <c r="P122" s="132">
        <v>1.77E-2</v>
      </c>
      <c r="R122" s="131">
        <v>11000000</v>
      </c>
      <c r="S122" s="131">
        <v>1</v>
      </c>
      <c r="T122" s="131">
        <v>109.52</v>
      </c>
      <c r="U122" s="131">
        <v>12047.2</v>
      </c>
      <c r="X122" s="132">
        <v>4.0000000000000002E-4</v>
      </c>
      <c r="Y122" s="132">
        <v>4.7509999999999997E-2</v>
      </c>
      <c r="Z122" s="132">
        <v>3.6589999999999998E-2</v>
      </c>
    </row>
    <row r="123" spans="1:26">
      <c r="A123" t="s">
        <v>1213</v>
      </c>
      <c r="B123" t="s">
        <v>1222</v>
      </c>
      <c r="C123" t="s">
        <v>1267</v>
      </c>
      <c r="D123" t="s">
        <v>1268</v>
      </c>
      <c r="E123" t="s">
        <v>1269</v>
      </c>
      <c r="F123" t="s">
        <v>945</v>
      </c>
      <c r="G123" t="s">
        <v>204</v>
      </c>
      <c r="H123" t="s">
        <v>204</v>
      </c>
      <c r="I123" t="s">
        <v>340</v>
      </c>
      <c r="J123" t="s">
        <v>1261</v>
      </c>
      <c r="K123" t="s">
        <v>413</v>
      </c>
      <c r="L123" t="s">
        <v>1212</v>
      </c>
      <c r="M123" s="131">
        <v>11.26</v>
      </c>
      <c r="N123" t="s">
        <v>1270</v>
      </c>
      <c r="O123" s="132">
        <v>3.9800000000000002E-2</v>
      </c>
      <c r="P123" s="132">
        <v>4.65E-2</v>
      </c>
      <c r="R123" s="131">
        <v>6000000</v>
      </c>
      <c r="S123" s="131">
        <v>1</v>
      </c>
      <c r="T123" s="131">
        <v>114.94</v>
      </c>
      <c r="U123" s="131">
        <v>6896.4</v>
      </c>
      <c r="X123" s="132">
        <v>2.5000000000000001E-4</v>
      </c>
      <c r="Y123" s="132">
        <v>2.7189999999999999E-2</v>
      </c>
      <c r="Z123" s="132">
        <v>2.095E-2</v>
      </c>
    </row>
    <row r="124" spans="1:26">
      <c r="A124" t="s">
        <v>1213</v>
      </c>
      <c r="B124" t="s">
        <v>1222</v>
      </c>
      <c r="C124" t="s">
        <v>1258</v>
      </c>
      <c r="D124" t="s">
        <v>1335</v>
      </c>
      <c r="E124" t="s">
        <v>1336</v>
      </c>
      <c r="F124" t="s">
        <v>943</v>
      </c>
      <c r="G124" t="s">
        <v>204</v>
      </c>
      <c r="H124" t="s">
        <v>204</v>
      </c>
      <c r="I124" t="s">
        <v>340</v>
      </c>
      <c r="J124" t="s">
        <v>1261</v>
      </c>
      <c r="K124" t="s">
        <v>413</v>
      </c>
      <c r="L124" t="s">
        <v>1212</v>
      </c>
      <c r="M124" s="131">
        <v>8.2799999999999994</v>
      </c>
      <c r="N124" t="s">
        <v>1337</v>
      </c>
      <c r="O124" s="132">
        <v>1.8530000000000001E-2</v>
      </c>
      <c r="P124" s="132">
        <v>1.95E-2</v>
      </c>
      <c r="R124" s="131">
        <v>5350000</v>
      </c>
      <c r="S124" s="131">
        <v>1</v>
      </c>
      <c r="T124" s="131">
        <v>100.92</v>
      </c>
      <c r="U124" s="131">
        <v>5399.22</v>
      </c>
      <c r="X124" s="132">
        <v>3.4000000000000002E-4</v>
      </c>
      <c r="Y124" s="132">
        <v>2.129E-2</v>
      </c>
      <c r="Z124" s="132">
        <v>1.6400000000000001E-2</v>
      </c>
    </row>
    <row r="125" spans="1:26">
      <c r="A125" t="s">
        <v>1213</v>
      </c>
      <c r="B125" t="s">
        <v>1222</v>
      </c>
      <c r="C125" t="s">
        <v>1258</v>
      </c>
      <c r="D125" t="s">
        <v>1300</v>
      </c>
      <c r="E125" t="s">
        <v>1301</v>
      </c>
      <c r="F125" t="s">
        <v>943</v>
      </c>
      <c r="G125" t="s">
        <v>204</v>
      </c>
      <c r="H125" t="s">
        <v>204</v>
      </c>
      <c r="I125" t="s">
        <v>340</v>
      </c>
      <c r="J125" t="s">
        <v>1265</v>
      </c>
      <c r="K125" t="s">
        <v>415</v>
      </c>
      <c r="L125" t="s">
        <v>1212</v>
      </c>
      <c r="M125" s="131">
        <v>6.89</v>
      </c>
      <c r="N125" t="s">
        <v>1302</v>
      </c>
      <c r="O125" s="132">
        <v>2.0490000000000001E-2</v>
      </c>
      <c r="P125" s="132">
        <v>1.8700000000000001E-2</v>
      </c>
      <c r="R125" s="131">
        <v>2650000</v>
      </c>
      <c r="S125" s="131">
        <v>1</v>
      </c>
      <c r="T125" s="131">
        <v>102.23</v>
      </c>
      <c r="U125" s="131">
        <v>2709.0949999999998</v>
      </c>
      <c r="X125" s="132">
        <v>9.0000000000000006E-5</v>
      </c>
      <c r="Y125" s="132">
        <v>1.068E-2</v>
      </c>
      <c r="Z125" s="132">
        <v>8.2299999999999995E-3</v>
      </c>
    </row>
    <row r="126" spans="1:26">
      <c r="A126" t="s">
        <v>1213</v>
      </c>
      <c r="B126" t="s">
        <v>1222</v>
      </c>
      <c r="C126" t="s">
        <v>1321</v>
      </c>
      <c r="D126" t="s">
        <v>1383</v>
      </c>
      <c r="E126" t="s">
        <v>1384</v>
      </c>
      <c r="F126" t="s">
        <v>950</v>
      </c>
      <c r="G126" t="s">
        <v>205</v>
      </c>
      <c r="H126" t="s">
        <v>224</v>
      </c>
      <c r="I126" t="s">
        <v>314</v>
      </c>
      <c r="J126" t="s">
        <v>1324</v>
      </c>
      <c r="K126" t="s">
        <v>423</v>
      </c>
      <c r="L126" t="s">
        <v>1215</v>
      </c>
      <c r="M126" s="131">
        <v>4.2939999999999996</v>
      </c>
      <c r="N126" t="s">
        <v>1385</v>
      </c>
      <c r="O126" s="132">
        <v>1.949E-2</v>
      </c>
      <c r="P126" s="132">
        <v>2.2280000000000001E-2</v>
      </c>
      <c r="R126" s="131">
        <v>4625000</v>
      </c>
      <c r="S126" s="131">
        <v>3.6469999999999998</v>
      </c>
      <c r="T126" s="131">
        <f>U126*1000/R126/S126*100</f>
        <v>98.594304092960527</v>
      </c>
      <c r="U126" s="131">
        <v>16630.271000000001</v>
      </c>
      <c r="X126" s="132">
        <v>9.0000000000000006E-5</v>
      </c>
      <c r="Y126" s="132">
        <v>6.5579999999999999E-2</v>
      </c>
      <c r="Z126" s="132">
        <v>5.0520000000000002E-2</v>
      </c>
    </row>
    <row r="127" spans="1:26">
      <c r="A127" t="s">
        <v>1213</v>
      </c>
      <c r="B127" t="s">
        <v>1223</v>
      </c>
      <c r="C127" t="s">
        <v>1267</v>
      </c>
      <c r="D127" t="s">
        <v>1356</v>
      </c>
      <c r="E127" t="s">
        <v>1357</v>
      </c>
      <c r="F127" t="s">
        <v>945</v>
      </c>
      <c r="G127" t="s">
        <v>204</v>
      </c>
      <c r="H127" t="s">
        <v>204</v>
      </c>
      <c r="I127" t="s">
        <v>340</v>
      </c>
      <c r="J127" t="s">
        <v>1261</v>
      </c>
      <c r="K127" t="s">
        <v>413</v>
      </c>
      <c r="L127" t="s">
        <v>1212</v>
      </c>
      <c r="M127" s="131">
        <v>8.31</v>
      </c>
      <c r="N127" t="s">
        <v>1358</v>
      </c>
      <c r="O127" s="132">
        <v>4.5409999999999999E-2</v>
      </c>
      <c r="P127" s="132">
        <v>4.48E-2</v>
      </c>
      <c r="R127" s="131">
        <v>13000000</v>
      </c>
      <c r="S127" s="131">
        <v>1</v>
      </c>
      <c r="T127" s="131">
        <v>99.13</v>
      </c>
      <c r="U127" s="131">
        <v>12886.9</v>
      </c>
      <c r="X127" s="132">
        <v>5.5999999999999995E-4</v>
      </c>
      <c r="Y127" s="132">
        <v>0.15590000000000001</v>
      </c>
      <c r="Z127" s="132">
        <v>1.8970000000000001E-2</v>
      </c>
    </row>
    <row r="128" spans="1:26">
      <c r="A128" t="s">
        <v>1213</v>
      </c>
      <c r="B128" t="s">
        <v>1223</v>
      </c>
      <c r="C128" t="s">
        <v>1271</v>
      </c>
      <c r="D128" t="s">
        <v>1297</v>
      </c>
      <c r="E128" t="s">
        <v>1298</v>
      </c>
      <c r="F128" t="s">
        <v>949</v>
      </c>
      <c r="G128" t="s">
        <v>204</v>
      </c>
      <c r="H128" t="s">
        <v>204</v>
      </c>
      <c r="I128" t="s">
        <v>340</v>
      </c>
      <c r="J128" t="s">
        <v>1261</v>
      </c>
      <c r="K128" t="s">
        <v>413</v>
      </c>
      <c r="L128" t="s">
        <v>1212</v>
      </c>
      <c r="M128" s="131">
        <v>0.59</v>
      </c>
      <c r="N128" t="s">
        <v>1299</v>
      </c>
      <c r="O128" s="132">
        <v>4.1500000000000002E-2</v>
      </c>
      <c r="P128" s="132">
        <v>4.24E-2</v>
      </c>
      <c r="R128" s="131">
        <v>12500000</v>
      </c>
      <c r="S128" s="131">
        <v>1</v>
      </c>
      <c r="T128" s="131">
        <v>97.56</v>
      </c>
      <c r="U128" s="131">
        <v>12195</v>
      </c>
      <c r="X128" s="132">
        <v>1.0399999999999999E-3</v>
      </c>
      <c r="Y128" s="132">
        <v>0.14752999999999999</v>
      </c>
      <c r="Z128" s="132">
        <v>1.796E-2</v>
      </c>
    </row>
    <row r="129" spans="1:26">
      <c r="A129" t="s">
        <v>1213</v>
      </c>
      <c r="B129" t="s">
        <v>1223</v>
      </c>
      <c r="C129" t="s">
        <v>1267</v>
      </c>
      <c r="D129" t="s">
        <v>1268</v>
      </c>
      <c r="E129" t="s">
        <v>1269</v>
      </c>
      <c r="F129" t="s">
        <v>945</v>
      </c>
      <c r="G129" t="s">
        <v>204</v>
      </c>
      <c r="H129" t="s">
        <v>204</v>
      </c>
      <c r="I129" t="s">
        <v>340</v>
      </c>
      <c r="J129" t="s">
        <v>1261</v>
      </c>
      <c r="K129" t="s">
        <v>413</v>
      </c>
      <c r="L129" t="s">
        <v>1212</v>
      </c>
      <c r="M129" s="131">
        <v>11.26</v>
      </c>
      <c r="N129" t="s">
        <v>1270</v>
      </c>
      <c r="O129" s="132">
        <v>4.2009999999999999E-2</v>
      </c>
      <c r="P129" s="132">
        <v>4.65E-2</v>
      </c>
      <c r="R129" s="131">
        <v>9500000</v>
      </c>
      <c r="S129" s="131">
        <v>1</v>
      </c>
      <c r="T129" s="131">
        <v>114.94</v>
      </c>
      <c r="U129" s="131">
        <v>10919.3</v>
      </c>
      <c r="X129" s="132">
        <v>3.8999999999999999E-4</v>
      </c>
      <c r="Y129" s="132">
        <v>0.13209000000000001</v>
      </c>
      <c r="Z129" s="132">
        <v>1.6080000000000001E-2</v>
      </c>
    </row>
    <row r="130" spans="1:26">
      <c r="A130" t="s">
        <v>1213</v>
      </c>
      <c r="B130" t="s">
        <v>1223</v>
      </c>
      <c r="C130" t="s">
        <v>1271</v>
      </c>
      <c r="D130" t="s">
        <v>1344</v>
      </c>
      <c r="E130" t="s">
        <v>1345</v>
      </c>
      <c r="F130" t="s">
        <v>949</v>
      </c>
      <c r="G130" t="s">
        <v>204</v>
      </c>
      <c r="H130" t="s">
        <v>204</v>
      </c>
      <c r="I130" t="s">
        <v>340</v>
      </c>
      <c r="J130" t="s">
        <v>1261</v>
      </c>
      <c r="K130" t="s">
        <v>413</v>
      </c>
      <c r="L130" t="s">
        <v>1212</v>
      </c>
      <c r="M130" s="131">
        <v>0.5</v>
      </c>
      <c r="N130" t="s">
        <v>1346</v>
      </c>
      <c r="O130" s="132">
        <v>4.1790000000000001E-2</v>
      </c>
      <c r="P130" s="132">
        <v>4.2599999999999999E-2</v>
      </c>
      <c r="R130" s="131">
        <v>10000000</v>
      </c>
      <c r="S130" s="131">
        <v>1</v>
      </c>
      <c r="T130" s="131">
        <v>97.94</v>
      </c>
      <c r="U130" s="131">
        <v>9794</v>
      </c>
      <c r="X130" s="132">
        <v>8.3000000000000001E-4</v>
      </c>
      <c r="Y130" s="132">
        <v>0.11848</v>
      </c>
      <c r="Z130" s="132">
        <v>1.4420000000000001E-2</v>
      </c>
    </row>
    <row r="131" spans="1:26">
      <c r="A131" t="s">
        <v>1213</v>
      </c>
      <c r="B131" t="s">
        <v>1223</v>
      </c>
      <c r="C131" t="s">
        <v>1271</v>
      </c>
      <c r="D131" t="s">
        <v>1371</v>
      </c>
      <c r="E131" t="s">
        <v>1372</v>
      </c>
      <c r="F131" t="s">
        <v>949</v>
      </c>
      <c r="G131" t="s">
        <v>204</v>
      </c>
      <c r="H131" t="s">
        <v>204</v>
      </c>
      <c r="I131" t="s">
        <v>340</v>
      </c>
      <c r="J131" t="s">
        <v>1261</v>
      </c>
      <c r="K131" t="s">
        <v>413</v>
      </c>
      <c r="L131" t="s">
        <v>1212</v>
      </c>
      <c r="M131" s="131">
        <v>0.75</v>
      </c>
      <c r="N131" t="s">
        <v>1373</v>
      </c>
      <c r="O131" s="132">
        <v>4.3779999999999999E-2</v>
      </c>
      <c r="P131" s="132">
        <v>4.2299999999999997E-2</v>
      </c>
      <c r="R131" s="131">
        <v>9500000</v>
      </c>
      <c r="S131" s="131">
        <v>1</v>
      </c>
      <c r="T131" s="131">
        <v>96.93</v>
      </c>
      <c r="U131" s="131">
        <v>9208.35</v>
      </c>
      <c r="X131" s="132">
        <v>6.8000000000000005E-4</v>
      </c>
      <c r="Y131" s="132">
        <v>0.1114</v>
      </c>
      <c r="Z131" s="132">
        <v>1.3559999999999999E-2</v>
      </c>
    </row>
    <row r="132" spans="1:26">
      <c r="A132" t="s">
        <v>1213</v>
      </c>
      <c r="B132" t="s">
        <v>1223</v>
      </c>
      <c r="C132" t="s">
        <v>1271</v>
      </c>
      <c r="D132" t="s">
        <v>1353</v>
      </c>
      <c r="E132" t="s">
        <v>1354</v>
      </c>
      <c r="F132" t="s">
        <v>949</v>
      </c>
      <c r="G132" t="s">
        <v>204</v>
      </c>
      <c r="H132" t="s">
        <v>204</v>
      </c>
      <c r="I132" t="s">
        <v>340</v>
      </c>
      <c r="J132" t="s">
        <v>1261</v>
      </c>
      <c r="K132" t="s">
        <v>413</v>
      </c>
      <c r="L132" t="s">
        <v>1212</v>
      </c>
      <c r="M132" s="131">
        <v>0.42</v>
      </c>
      <c r="N132" t="s">
        <v>1355</v>
      </c>
      <c r="O132" s="132">
        <v>4.3200000000000002E-2</v>
      </c>
      <c r="P132" s="132">
        <v>4.2700000000000002E-2</v>
      </c>
      <c r="R132" s="131">
        <v>5000000</v>
      </c>
      <c r="S132" s="131">
        <v>1</v>
      </c>
      <c r="T132" s="131">
        <v>98.25</v>
      </c>
      <c r="U132" s="131">
        <v>4912.5</v>
      </c>
      <c r="X132" s="132">
        <v>4.2000000000000002E-4</v>
      </c>
      <c r="Y132" s="132">
        <v>5.9429999999999997E-2</v>
      </c>
      <c r="Z132" s="132">
        <v>7.2300000000000003E-3</v>
      </c>
    </row>
    <row r="133" spans="1:26">
      <c r="A133" t="s">
        <v>1213</v>
      </c>
      <c r="B133" t="s">
        <v>1223</v>
      </c>
      <c r="C133" t="s">
        <v>1321</v>
      </c>
      <c r="D133" t="s">
        <v>1386</v>
      </c>
      <c r="E133" t="s">
        <v>1387</v>
      </c>
      <c r="F133" t="s">
        <v>950</v>
      </c>
      <c r="G133" t="s">
        <v>205</v>
      </c>
      <c r="H133" t="s">
        <v>224</v>
      </c>
      <c r="I133" t="s">
        <v>314</v>
      </c>
      <c r="J133" t="s">
        <v>1324</v>
      </c>
      <c r="K133" t="s">
        <v>423</v>
      </c>
      <c r="L133" t="s">
        <v>1215</v>
      </c>
      <c r="M133" s="131">
        <v>1.1299999999999999</v>
      </c>
      <c r="N133" t="s">
        <v>1388</v>
      </c>
      <c r="O133" s="132">
        <v>5.108E-2</v>
      </c>
      <c r="P133" s="132">
        <v>4.2020000000000002E-2</v>
      </c>
      <c r="R133" s="131">
        <v>6500000</v>
      </c>
      <c r="S133" s="131">
        <v>3.6469999999999998</v>
      </c>
      <c r="T133" s="131">
        <f>U133*1000/R133/S133*100</f>
        <v>95.959667587690632</v>
      </c>
      <c r="U133" s="131">
        <v>22747.719000000001</v>
      </c>
      <c r="X133" s="132">
        <v>9.0000000000000006E-5</v>
      </c>
      <c r="Y133" s="132">
        <v>0.27517999999999998</v>
      </c>
      <c r="Z133" s="132">
        <v>3.3489999999999999E-2</v>
      </c>
    </row>
    <row r="134" spans="1:26">
      <c r="A134" t="s">
        <v>1213</v>
      </c>
      <c r="B134" t="s">
        <v>1227</v>
      </c>
      <c r="C134" t="s">
        <v>1267</v>
      </c>
      <c r="D134" t="s">
        <v>1356</v>
      </c>
      <c r="E134" t="s">
        <v>1357</v>
      </c>
      <c r="F134" t="s">
        <v>945</v>
      </c>
      <c r="G134" t="s">
        <v>204</v>
      </c>
      <c r="H134" t="s">
        <v>204</v>
      </c>
      <c r="I134" t="s">
        <v>340</v>
      </c>
      <c r="J134" t="s">
        <v>1261</v>
      </c>
      <c r="K134" t="s">
        <v>413</v>
      </c>
      <c r="L134" t="s">
        <v>1212</v>
      </c>
      <c r="M134" s="131">
        <v>8.31</v>
      </c>
      <c r="N134" t="s">
        <v>1358</v>
      </c>
      <c r="O134" s="132">
        <v>4.478E-2</v>
      </c>
      <c r="P134" s="132">
        <v>4.48E-2</v>
      </c>
      <c r="R134" s="131">
        <v>201500000</v>
      </c>
      <c r="S134" s="131">
        <v>1</v>
      </c>
      <c r="T134" s="131">
        <v>99.13</v>
      </c>
      <c r="U134" s="131">
        <v>199746.95</v>
      </c>
      <c r="X134" s="132">
        <v>8.6599999999999993E-3</v>
      </c>
      <c r="Y134" s="132">
        <v>0.16053000000000001</v>
      </c>
      <c r="Z134" s="132">
        <v>6.8290000000000003E-2</v>
      </c>
    </row>
    <row r="135" spans="1:26">
      <c r="A135" t="s">
        <v>1213</v>
      </c>
      <c r="B135" t="s">
        <v>1227</v>
      </c>
      <c r="C135" t="s">
        <v>1258</v>
      </c>
      <c r="D135" t="s">
        <v>1329</v>
      </c>
      <c r="E135" t="s">
        <v>1330</v>
      </c>
      <c r="F135" t="s">
        <v>943</v>
      </c>
      <c r="G135" t="s">
        <v>204</v>
      </c>
      <c r="H135" t="s">
        <v>204</v>
      </c>
      <c r="I135" t="s">
        <v>340</v>
      </c>
      <c r="J135" t="s">
        <v>1265</v>
      </c>
      <c r="K135" t="s">
        <v>415</v>
      </c>
      <c r="L135" t="s">
        <v>1212</v>
      </c>
      <c r="M135" s="131">
        <v>2.39</v>
      </c>
      <c r="N135" t="s">
        <v>1331</v>
      </c>
      <c r="O135" s="132">
        <v>-8.94E-3</v>
      </c>
      <c r="P135" s="132">
        <v>1.7899999999999999E-2</v>
      </c>
      <c r="R135" s="131">
        <v>122350000</v>
      </c>
      <c r="S135" s="131">
        <v>1</v>
      </c>
      <c r="T135" s="131">
        <v>114.17</v>
      </c>
      <c r="U135" s="131">
        <v>139686.995</v>
      </c>
      <c r="X135" s="132">
        <v>5.4900000000000001E-3</v>
      </c>
      <c r="Y135" s="132">
        <v>0.11226</v>
      </c>
      <c r="Z135" s="132">
        <v>4.7750000000000001E-2</v>
      </c>
    </row>
    <row r="136" spans="1:26">
      <c r="A136" t="s">
        <v>1213</v>
      </c>
      <c r="B136" t="s">
        <v>1227</v>
      </c>
      <c r="C136" t="s">
        <v>1271</v>
      </c>
      <c r="D136" t="s">
        <v>1315</v>
      </c>
      <c r="E136" t="s">
        <v>1316</v>
      </c>
      <c r="F136" t="s">
        <v>949</v>
      </c>
      <c r="G136" t="s">
        <v>204</v>
      </c>
      <c r="H136" t="s">
        <v>204</v>
      </c>
      <c r="I136" t="s">
        <v>340</v>
      </c>
      <c r="J136" t="s">
        <v>1261</v>
      </c>
      <c r="K136" t="s">
        <v>413</v>
      </c>
      <c r="L136" t="s">
        <v>1212</v>
      </c>
      <c r="M136" s="131">
        <v>0.25</v>
      </c>
      <c r="N136" t="s">
        <v>1317</v>
      </c>
      <c r="O136" s="132">
        <v>4.0899999999999999E-2</v>
      </c>
      <c r="P136" s="132">
        <v>4.24E-2</v>
      </c>
      <c r="R136" s="131">
        <v>85000000</v>
      </c>
      <c r="S136" s="131">
        <v>1</v>
      </c>
      <c r="T136" s="131">
        <v>98.97</v>
      </c>
      <c r="U136" s="131">
        <v>84124.5</v>
      </c>
      <c r="X136" s="132">
        <v>7.0800000000000004E-3</v>
      </c>
      <c r="Y136" s="132">
        <v>6.7610000000000003E-2</v>
      </c>
      <c r="Z136" s="132">
        <v>2.8760000000000001E-2</v>
      </c>
    </row>
    <row r="137" spans="1:26">
      <c r="A137" t="s">
        <v>1213</v>
      </c>
      <c r="B137" t="s">
        <v>1227</v>
      </c>
      <c r="C137" t="s">
        <v>1271</v>
      </c>
      <c r="D137" t="s">
        <v>1306</v>
      </c>
      <c r="E137" t="s">
        <v>1307</v>
      </c>
      <c r="F137" t="s">
        <v>949</v>
      </c>
      <c r="G137" t="s">
        <v>204</v>
      </c>
      <c r="H137" t="s">
        <v>204</v>
      </c>
      <c r="I137" t="s">
        <v>340</v>
      </c>
      <c r="J137" t="s">
        <v>1261</v>
      </c>
      <c r="K137" t="s">
        <v>413</v>
      </c>
      <c r="L137" t="s">
        <v>1212</v>
      </c>
      <c r="M137" s="131">
        <v>0.67</v>
      </c>
      <c r="N137" t="s">
        <v>1308</v>
      </c>
      <c r="O137" s="132">
        <v>4.1579999999999999E-2</v>
      </c>
      <c r="P137" s="132">
        <v>4.2700000000000002E-2</v>
      </c>
      <c r="R137" s="131">
        <v>85000000</v>
      </c>
      <c r="S137" s="131">
        <v>1</v>
      </c>
      <c r="T137" s="131">
        <v>97.23</v>
      </c>
      <c r="U137" s="131">
        <v>82645.5</v>
      </c>
      <c r="X137" s="132">
        <v>7.0800000000000004E-3</v>
      </c>
      <c r="Y137" s="132">
        <v>6.6420000000000007E-2</v>
      </c>
      <c r="Z137" s="132">
        <v>2.8250000000000001E-2</v>
      </c>
    </row>
    <row r="138" spans="1:26">
      <c r="A138" t="s">
        <v>1213</v>
      </c>
      <c r="B138" t="s">
        <v>1227</v>
      </c>
      <c r="C138" t="s">
        <v>1271</v>
      </c>
      <c r="D138" t="s">
        <v>1297</v>
      </c>
      <c r="E138" t="s">
        <v>1298</v>
      </c>
      <c r="F138" t="s">
        <v>949</v>
      </c>
      <c r="G138" t="s">
        <v>204</v>
      </c>
      <c r="H138" t="s">
        <v>204</v>
      </c>
      <c r="I138" t="s">
        <v>340</v>
      </c>
      <c r="J138" t="s">
        <v>1261</v>
      </c>
      <c r="K138" t="s">
        <v>413</v>
      </c>
      <c r="L138" t="s">
        <v>1212</v>
      </c>
      <c r="M138" s="131">
        <v>0.59</v>
      </c>
      <c r="N138" t="s">
        <v>1299</v>
      </c>
      <c r="O138" s="132">
        <v>4.0390000000000002E-2</v>
      </c>
      <c r="P138" s="132">
        <v>4.24E-2</v>
      </c>
      <c r="R138" s="131">
        <v>75000000</v>
      </c>
      <c r="S138" s="131">
        <v>1</v>
      </c>
      <c r="T138" s="131">
        <v>97.56</v>
      </c>
      <c r="U138" s="131">
        <v>73170</v>
      </c>
      <c r="X138" s="132">
        <v>6.2500000000000003E-3</v>
      </c>
      <c r="Y138" s="132">
        <v>5.8810000000000001E-2</v>
      </c>
      <c r="Z138" s="132">
        <v>2.5010000000000001E-2</v>
      </c>
    </row>
    <row r="139" spans="1:26">
      <c r="A139" t="s">
        <v>1213</v>
      </c>
      <c r="B139" t="s">
        <v>1227</v>
      </c>
      <c r="C139" t="s">
        <v>1271</v>
      </c>
      <c r="D139" t="s">
        <v>1288</v>
      </c>
      <c r="E139" t="s">
        <v>1289</v>
      </c>
      <c r="F139" t="s">
        <v>949</v>
      </c>
      <c r="G139" t="s">
        <v>204</v>
      </c>
      <c r="H139" t="s">
        <v>204</v>
      </c>
      <c r="I139" t="s">
        <v>340</v>
      </c>
      <c r="J139" t="s">
        <v>1261</v>
      </c>
      <c r="K139" t="s">
        <v>413</v>
      </c>
      <c r="L139" t="s">
        <v>1212</v>
      </c>
      <c r="M139" s="131">
        <v>0.17</v>
      </c>
      <c r="N139" t="s">
        <v>1290</v>
      </c>
      <c r="O139" s="132">
        <v>3.9949999999999999E-2</v>
      </c>
      <c r="P139" s="132">
        <v>4.3400000000000001E-2</v>
      </c>
      <c r="R139" s="131">
        <v>70000000</v>
      </c>
      <c r="S139" s="131">
        <v>1</v>
      </c>
      <c r="T139" s="131">
        <v>99.27</v>
      </c>
      <c r="U139" s="131">
        <v>69489</v>
      </c>
      <c r="X139" s="132">
        <v>2E-3</v>
      </c>
      <c r="Y139" s="132">
        <v>5.5849999999999997E-2</v>
      </c>
      <c r="Z139" s="132">
        <v>2.376E-2</v>
      </c>
    </row>
    <row r="140" spans="1:26">
      <c r="A140" t="s">
        <v>1213</v>
      </c>
      <c r="B140" t="s">
        <v>1227</v>
      </c>
      <c r="C140" t="s">
        <v>1267</v>
      </c>
      <c r="D140" t="s">
        <v>1359</v>
      </c>
      <c r="E140" t="s">
        <v>1360</v>
      </c>
      <c r="F140" t="s">
        <v>945</v>
      </c>
      <c r="G140" t="s">
        <v>204</v>
      </c>
      <c r="H140" t="s">
        <v>204</v>
      </c>
      <c r="I140" t="s">
        <v>340</v>
      </c>
      <c r="J140" t="s">
        <v>1265</v>
      </c>
      <c r="K140" t="s">
        <v>415</v>
      </c>
      <c r="L140" t="s">
        <v>1212</v>
      </c>
      <c r="M140" s="131">
        <v>11.05</v>
      </c>
      <c r="N140" t="s">
        <v>1361</v>
      </c>
      <c r="O140" s="132">
        <v>4.4569999999999999E-2</v>
      </c>
      <c r="P140" s="132">
        <v>4.5900000000000003E-2</v>
      </c>
      <c r="R140" s="131">
        <v>83500000</v>
      </c>
      <c r="S140" s="131">
        <v>1</v>
      </c>
      <c r="T140" s="131">
        <v>72.099999999999994</v>
      </c>
      <c r="U140" s="131">
        <v>60203.5</v>
      </c>
      <c r="X140" s="132">
        <v>2.5600000000000002E-3</v>
      </c>
      <c r="Y140" s="132">
        <v>4.8379999999999999E-2</v>
      </c>
      <c r="Z140" s="132">
        <v>2.0580000000000001E-2</v>
      </c>
    </row>
    <row r="141" spans="1:26">
      <c r="A141" t="s">
        <v>1213</v>
      </c>
      <c r="B141" t="s">
        <v>1227</v>
      </c>
      <c r="C141" t="s">
        <v>1258</v>
      </c>
      <c r="D141" t="s">
        <v>1309</v>
      </c>
      <c r="E141" t="s">
        <v>1310</v>
      </c>
      <c r="F141" t="s">
        <v>943</v>
      </c>
      <c r="G141" t="s">
        <v>204</v>
      </c>
      <c r="H141" t="s">
        <v>204</v>
      </c>
      <c r="I141" t="s">
        <v>340</v>
      </c>
      <c r="J141" t="s">
        <v>1265</v>
      </c>
      <c r="K141" t="s">
        <v>415</v>
      </c>
      <c r="L141" t="s">
        <v>1212</v>
      </c>
      <c r="M141" s="131">
        <v>1.58</v>
      </c>
      <c r="N141" t="s">
        <v>1311</v>
      </c>
      <c r="O141" s="132">
        <v>1.401E-2</v>
      </c>
      <c r="P141" s="132">
        <v>1.78E-2</v>
      </c>
      <c r="R141" s="131">
        <v>51500000</v>
      </c>
      <c r="S141" s="131">
        <v>1</v>
      </c>
      <c r="T141" s="131">
        <v>112.4</v>
      </c>
      <c r="U141" s="131">
        <v>57886</v>
      </c>
      <c r="X141" s="132">
        <v>2.5500000000000002E-3</v>
      </c>
      <c r="Y141" s="132">
        <v>4.6519999999999999E-2</v>
      </c>
      <c r="Z141" s="132">
        <v>1.9789999999999999E-2</v>
      </c>
    </row>
    <row r="142" spans="1:26">
      <c r="A142" t="s">
        <v>1213</v>
      </c>
      <c r="B142" t="s">
        <v>1227</v>
      </c>
      <c r="C142" t="s">
        <v>1271</v>
      </c>
      <c r="D142" t="s">
        <v>1338</v>
      </c>
      <c r="E142" t="s">
        <v>1339</v>
      </c>
      <c r="F142" t="s">
        <v>949</v>
      </c>
      <c r="G142" t="s">
        <v>204</v>
      </c>
      <c r="H142" t="s">
        <v>204</v>
      </c>
      <c r="I142" t="s">
        <v>340</v>
      </c>
      <c r="J142" t="s">
        <v>1265</v>
      </c>
      <c r="K142" t="s">
        <v>415</v>
      </c>
      <c r="L142" t="s">
        <v>1212</v>
      </c>
      <c r="M142" s="131">
        <v>0.1</v>
      </c>
      <c r="N142" t="s">
        <v>1340</v>
      </c>
      <c r="O142" s="132">
        <v>4.215E-2</v>
      </c>
      <c r="P142" s="132">
        <v>4.2700000000000002E-2</v>
      </c>
      <c r="R142" s="131">
        <v>55000000</v>
      </c>
      <c r="S142" s="131">
        <v>1</v>
      </c>
      <c r="T142" s="131">
        <v>99.6</v>
      </c>
      <c r="U142" s="131">
        <v>54780</v>
      </c>
      <c r="X142" s="132">
        <v>1.5299999999999999E-3</v>
      </c>
      <c r="Y142" s="132">
        <v>4.403E-2</v>
      </c>
      <c r="Z142" s="132">
        <v>1.873E-2</v>
      </c>
    </row>
    <row r="143" spans="1:26">
      <c r="A143" t="s">
        <v>1213</v>
      </c>
      <c r="B143" t="s">
        <v>1227</v>
      </c>
      <c r="C143" t="s">
        <v>1271</v>
      </c>
      <c r="D143" t="s">
        <v>1326</v>
      </c>
      <c r="E143" t="s">
        <v>1327</v>
      </c>
      <c r="F143" t="s">
        <v>949</v>
      </c>
      <c r="G143" t="s">
        <v>204</v>
      </c>
      <c r="H143" t="s">
        <v>204</v>
      </c>
      <c r="I143" t="s">
        <v>340</v>
      </c>
      <c r="J143" t="s">
        <v>1261</v>
      </c>
      <c r="K143" t="s">
        <v>413</v>
      </c>
      <c r="L143" t="s">
        <v>1212</v>
      </c>
      <c r="M143" s="131">
        <v>0.35</v>
      </c>
      <c r="N143" t="s">
        <v>1328</v>
      </c>
      <c r="O143" s="132">
        <v>4.2849999999999999E-2</v>
      </c>
      <c r="P143" s="132">
        <v>4.2900000000000001E-2</v>
      </c>
      <c r="R143" s="131">
        <v>50000000</v>
      </c>
      <c r="S143" s="131">
        <v>1</v>
      </c>
      <c r="T143" s="131">
        <v>98.56</v>
      </c>
      <c r="U143" s="131">
        <v>49280</v>
      </c>
      <c r="X143" s="132">
        <v>3.5699999999999998E-3</v>
      </c>
      <c r="Y143" s="132">
        <v>3.9609999999999999E-2</v>
      </c>
      <c r="Z143" s="132">
        <v>1.685E-2</v>
      </c>
    </row>
    <row r="144" spans="1:26">
      <c r="A144" t="s">
        <v>1213</v>
      </c>
      <c r="B144" t="s">
        <v>1227</v>
      </c>
      <c r="C144" t="s">
        <v>1267</v>
      </c>
      <c r="D144" t="s">
        <v>1365</v>
      </c>
      <c r="E144" t="s">
        <v>1366</v>
      </c>
      <c r="F144" t="s">
        <v>945</v>
      </c>
      <c r="G144" t="s">
        <v>204</v>
      </c>
      <c r="H144" t="s">
        <v>204</v>
      </c>
      <c r="I144" t="s">
        <v>340</v>
      </c>
      <c r="J144" t="s">
        <v>1261</v>
      </c>
      <c r="K144" t="s">
        <v>413</v>
      </c>
      <c r="L144" t="s">
        <v>1212</v>
      </c>
      <c r="M144" s="131">
        <v>2.64</v>
      </c>
      <c r="N144" t="s">
        <v>1367</v>
      </c>
      <c r="O144" s="132">
        <v>4.2790000000000002E-2</v>
      </c>
      <c r="P144" s="132">
        <v>4.2500000000000003E-2</v>
      </c>
      <c r="R144" s="131">
        <v>40000000</v>
      </c>
      <c r="S144" s="131">
        <v>1</v>
      </c>
      <c r="T144" s="131">
        <v>99.67</v>
      </c>
      <c r="U144" s="131">
        <v>39868</v>
      </c>
      <c r="X144" s="132">
        <v>1.6999999999999999E-3</v>
      </c>
      <c r="Y144" s="132">
        <v>3.2039999999999999E-2</v>
      </c>
      <c r="Z144" s="132">
        <v>1.363E-2</v>
      </c>
    </row>
    <row r="145" spans="1:26">
      <c r="A145" t="s">
        <v>1213</v>
      </c>
      <c r="B145" t="s">
        <v>1227</v>
      </c>
      <c r="C145" t="s">
        <v>1267</v>
      </c>
      <c r="D145" t="s">
        <v>1268</v>
      </c>
      <c r="E145" t="s">
        <v>1269</v>
      </c>
      <c r="F145" t="s">
        <v>945</v>
      </c>
      <c r="G145" t="s">
        <v>204</v>
      </c>
      <c r="H145" t="s">
        <v>204</v>
      </c>
      <c r="I145" t="s">
        <v>340</v>
      </c>
      <c r="J145" t="s">
        <v>1261</v>
      </c>
      <c r="K145" t="s">
        <v>413</v>
      </c>
      <c r="L145" t="s">
        <v>1212</v>
      </c>
      <c r="M145" s="131">
        <v>11.26</v>
      </c>
      <c r="N145" t="s">
        <v>1270</v>
      </c>
      <c r="O145" s="132">
        <v>3.95E-2</v>
      </c>
      <c r="P145" s="132">
        <v>4.65E-2</v>
      </c>
      <c r="R145" s="131">
        <v>25500000</v>
      </c>
      <c r="S145" s="131">
        <v>1</v>
      </c>
      <c r="T145" s="131">
        <v>114.94</v>
      </c>
      <c r="U145" s="131">
        <v>29309.7</v>
      </c>
      <c r="X145" s="132">
        <v>1.0499999999999999E-3</v>
      </c>
      <c r="Y145" s="132">
        <v>2.3560000000000001E-2</v>
      </c>
      <c r="Z145" s="132">
        <v>1.0019999999999999E-2</v>
      </c>
    </row>
    <row r="146" spans="1:26">
      <c r="A146" t="s">
        <v>1213</v>
      </c>
      <c r="B146" t="s">
        <v>1227</v>
      </c>
      <c r="C146" t="s">
        <v>1258</v>
      </c>
      <c r="D146" t="s">
        <v>1259</v>
      </c>
      <c r="E146" t="s">
        <v>1260</v>
      </c>
      <c r="F146" t="s">
        <v>943</v>
      </c>
      <c r="G146" t="s">
        <v>204</v>
      </c>
      <c r="H146" t="s">
        <v>204</v>
      </c>
      <c r="I146" t="s">
        <v>340</v>
      </c>
      <c r="J146" t="s">
        <v>1261</v>
      </c>
      <c r="K146" t="s">
        <v>413</v>
      </c>
      <c r="L146" t="s">
        <v>1212</v>
      </c>
      <c r="M146" s="131">
        <v>0.83</v>
      </c>
      <c r="N146" t="s">
        <v>1262</v>
      </c>
      <c r="O146" s="132">
        <v>1.44E-2</v>
      </c>
      <c r="P146" s="132">
        <v>1.5699999999999999E-2</v>
      </c>
      <c r="R146" s="131">
        <v>23999999</v>
      </c>
      <c r="S146" s="131">
        <v>1</v>
      </c>
      <c r="T146" s="131">
        <v>115.16</v>
      </c>
      <c r="U146" s="131">
        <v>27638.399000000001</v>
      </c>
      <c r="X146" s="132">
        <v>1.1100000000000001E-3</v>
      </c>
      <c r="Y146" s="132">
        <v>2.2210000000000001E-2</v>
      </c>
      <c r="Z146" s="132">
        <v>9.4500000000000001E-3</v>
      </c>
    </row>
    <row r="147" spans="1:26">
      <c r="A147" t="s">
        <v>1213</v>
      </c>
      <c r="B147" t="s">
        <v>1227</v>
      </c>
      <c r="C147" t="s">
        <v>1258</v>
      </c>
      <c r="D147" t="s">
        <v>1335</v>
      </c>
      <c r="E147" t="s">
        <v>1336</v>
      </c>
      <c r="F147" t="s">
        <v>943</v>
      </c>
      <c r="G147" t="s">
        <v>204</v>
      </c>
      <c r="H147" t="s">
        <v>204</v>
      </c>
      <c r="I147" t="s">
        <v>340</v>
      </c>
      <c r="J147" t="s">
        <v>1261</v>
      </c>
      <c r="K147" t="s">
        <v>413</v>
      </c>
      <c r="L147" t="s">
        <v>1212</v>
      </c>
      <c r="M147" s="131">
        <v>8.2799999999999994</v>
      </c>
      <c r="N147" t="s">
        <v>1337</v>
      </c>
      <c r="O147" s="132">
        <v>1.8509999999999999E-2</v>
      </c>
      <c r="P147" s="132">
        <v>1.95E-2</v>
      </c>
      <c r="R147" s="131">
        <v>25000000</v>
      </c>
      <c r="S147" s="131">
        <v>1</v>
      </c>
      <c r="T147" s="131">
        <v>100.92</v>
      </c>
      <c r="U147" s="131">
        <v>25230</v>
      </c>
      <c r="X147" s="132">
        <v>1.6000000000000001E-3</v>
      </c>
      <c r="Y147" s="132">
        <v>2.0279999999999999E-2</v>
      </c>
      <c r="Z147" s="132">
        <v>8.6300000000000005E-3</v>
      </c>
    </row>
    <row r="148" spans="1:26">
      <c r="A148" t="s">
        <v>1213</v>
      </c>
      <c r="B148" t="s">
        <v>1227</v>
      </c>
      <c r="C148" t="s">
        <v>1271</v>
      </c>
      <c r="D148" t="s">
        <v>1347</v>
      </c>
      <c r="E148" t="s">
        <v>1348</v>
      </c>
      <c r="F148" t="s">
        <v>949</v>
      </c>
      <c r="G148" t="s">
        <v>204</v>
      </c>
      <c r="H148" t="s">
        <v>204</v>
      </c>
      <c r="I148" t="s">
        <v>340</v>
      </c>
      <c r="J148" t="s">
        <v>1261</v>
      </c>
      <c r="K148" t="s">
        <v>413</v>
      </c>
      <c r="L148" t="s">
        <v>1212</v>
      </c>
      <c r="M148" s="131">
        <v>0.02</v>
      </c>
      <c r="N148" t="s">
        <v>1349</v>
      </c>
      <c r="O148" s="132">
        <v>3.9719999999999998E-2</v>
      </c>
      <c r="P148" s="132">
        <v>4.8099999999999997E-2</v>
      </c>
      <c r="R148" s="131">
        <v>25000000</v>
      </c>
      <c r="S148" s="131">
        <v>1</v>
      </c>
      <c r="T148" s="131">
        <v>99.91</v>
      </c>
      <c r="U148" s="131">
        <v>24977.5</v>
      </c>
      <c r="X148" s="132">
        <v>6.6E-4</v>
      </c>
      <c r="Y148" s="132">
        <v>2.0070000000000001E-2</v>
      </c>
      <c r="Z148" s="132">
        <v>8.5400000000000007E-3</v>
      </c>
    </row>
    <row r="149" spans="1:26">
      <c r="A149" t="s">
        <v>1213</v>
      </c>
      <c r="B149" t="s">
        <v>1227</v>
      </c>
      <c r="C149" t="s">
        <v>1267</v>
      </c>
      <c r="D149" t="s">
        <v>1341</v>
      </c>
      <c r="E149" t="s">
        <v>1342</v>
      </c>
      <c r="F149" t="s">
        <v>945</v>
      </c>
      <c r="G149" t="s">
        <v>204</v>
      </c>
      <c r="H149" t="s">
        <v>204</v>
      </c>
      <c r="I149" t="s">
        <v>340</v>
      </c>
      <c r="J149" t="s">
        <v>1261</v>
      </c>
      <c r="K149" t="s">
        <v>413</v>
      </c>
      <c r="L149" t="s">
        <v>1212</v>
      </c>
      <c r="M149" s="131">
        <v>2.1800000000000002</v>
      </c>
      <c r="N149" t="s">
        <v>1343</v>
      </c>
      <c r="O149" s="132">
        <v>4.2759999999999999E-2</v>
      </c>
      <c r="P149" s="132">
        <v>4.2700000000000002E-2</v>
      </c>
      <c r="R149" s="131">
        <v>25000000</v>
      </c>
      <c r="S149" s="131">
        <v>1</v>
      </c>
      <c r="T149" s="131">
        <v>96.74</v>
      </c>
      <c r="U149" s="131">
        <v>24185</v>
      </c>
      <c r="X149" s="132">
        <v>9.7000000000000005E-4</v>
      </c>
      <c r="Y149" s="132">
        <v>1.9439999999999999E-2</v>
      </c>
      <c r="Z149" s="132">
        <v>8.2699999999999996E-3</v>
      </c>
    </row>
    <row r="150" spans="1:26">
      <c r="A150" t="s">
        <v>1213</v>
      </c>
      <c r="B150" t="s">
        <v>1227</v>
      </c>
      <c r="C150" t="s">
        <v>1258</v>
      </c>
      <c r="D150" t="s">
        <v>1263</v>
      </c>
      <c r="E150" t="s">
        <v>1264</v>
      </c>
      <c r="F150" t="s">
        <v>943</v>
      </c>
      <c r="G150" t="s">
        <v>204</v>
      </c>
      <c r="H150" t="s">
        <v>204</v>
      </c>
      <c r="I150" t="s">
        <v>340</v>
      </c>
      <c r="J150" t="s">
        <v>1265</v>
      </c>
      <c r="K150" t="s">
        <v>415</v>
      </c>
      <c r="L150" t="s">
        <v>1212</v>
      </c>
      <c r="M150" s="131">
        <v>3.77</v>
      </c>
      <c r="N150" t="s">
        <v>1266</v>
      </c>
      <c r="O150" s="132">
        <v>1.6299999999999999E-2</v>
      </c>
      <c r="P150" s="132">
        <v>1.7899999999999999E-2</v>
      </c>
      <c r="R150" s="131">
        <v>21000000</v>
      </c>
      <c r="S150" s="131">
        <v>1</v>
      </c>
      <c r="T150" s="131">
        <v>101.87</v>
      </c>
      <c r="U150" s="131">
        <v>21392.7</v>
      </c>
      <c r="X150" s="132">
        <v>8.4999999999999995E-4</v>
      </c>
      <c r="Y150" s="132">
        <v>1.719E-2</v>
      </c>
      <c r="Z150" s="132">
        <v>7.3099999999999997E-3</v>
      </c>
    </row>
    <row r="151" spans="1:26">
      <c r="A151" t="s">
        <v>1213</v>
      </c>
      <c r="B151" t="s">
        <v>1227</v>
      </c>
      <c r="C151" t="s">
        <v>1267</v>
      </c>
      <c r="D151" t="s">
        <v>1350</v>
      </c>
      <c r="E151" t="s">
        <v>1351</v>
      </c>
      <c r="F151" t="s">
        <v>945</v>
      </c>
      <c r="G151" t="s">
        <v>204</v>
      </c>
      <c r="H151" t="s">
        <v>204</v>
      </c>
      <c r="I151" t="s">
        <v>340</v>
      </c>
      <c r="J151" t="s">
        <v>1261</v>
      </c>
      <c r="K151" t="s">
        <v>413</v>
      </c>
      <c r="L151" t="s">
        <v>1212</v>
      </c>
      <c r="M151" s="131">
        <v>3.61</v>
      </c>
      <c r="N151" t="s">
        <v>1352</v>
      </c>
      <c r="O151" s="132">
        <v>4.6850000000000003E-2</v>
      </c>
      <c r="P151" s="132">
        <v>4.2599999999999999E-2</v>
      </c>
      <c r="R151" s="131">
        <v>16000000</v>
      </c>
      <c r="S151" s="131">
        <v>1</v>
      </c>
      <c r="T151" s="131">
        <v>93.76</v>
      </c>
      <c r="U151" s="131">
        <v>15001.6</v>
      </c>
      <c r="X151" s="132">
        <v>4.6000000000000001E-4</v>
      </c>
      <c r="Y151" s="132">
        <v>1.206E-2</v>
      </c>
      <c r="Z151" s="132">
        <v>5.13E-3</v>
      </c>
    </row>
    <row r="152" spans="1:26">
      <c r="A152" t="s">
        <v>1213</v>
      </c>
      <c r="B152" t="s">
        <v>1227</v>
      </c>
      <c r="C152" t="s">
        <v>1258</v>
      </c>
      <c r="D152" t="s">
        <v>1300</v>
      </c>
      <c r="E152" t="s">
        <v>1301</v>
      </c>
      <c r="F152" t="s">
        <v>943</v>
      </c>
      <c r="G152" t="s">
        <v>204</v>
      </c>
      <c r="H152" t="s">
        <v>204</v>
      </c>
      <c r="I152" t="s">
        <v>340</v>
      </c>
      <c r="J152" t="s">
        <v>1265</v>
      </c>
      <c r="K152" t="s">
        <v>415</v>
      </c>
      <c r="L152" t="s">
        <v>1212</v>
      </c>
      <c r="M152" s="131">
        <v>6.89</v>
      </c>
      <c r="N152" t="s">
        <v>1302</v>
      </c>
      <c r="O152" s="132">
        <v>2.0629999999999999E-2</v>
      </c>
      <c r="P152" s="132">
        <v>1.8700000000000001E-2</v>
      </c>
      <c r="R152" s="131">
        <v>11550000</v>
      </c>
      <c r="S152" s="131">
        <v>1</v>
      </c>
      <c r="T152" s="131">
        <v>102.23</v>
      </c>
      <c r="U152" s="131">
        <v>11807.565000000001</v>
      </c>
      <c r="X152" s="132">
        <v>3.8000000000000002E-4</v>
      </c>
      <c r="Y152" s="132">
        <v>9.4900000000000002E-3</v>
      </c>
      <c r="Z152" s="132">
        <v>4.0400000000000002E-3</v>
      </c>
    </row>
    <row r="153" spans="1:26">
      <c r="A153" t="s">
        <v>1213</v>
      </c>
      <c r="B153" t="s">
        <v>1227</v>
      </c>
      <c r="C153" t="s">
        <v>1271</v>
      </c>
      <c r="D153" t="s">
        <v>1353</v>
      </c>
      <c r="E153" t="s">
        <v>1354</v>
      </c>
      <c r="F153" t="s">
        <v>949</v>
      </c>
      <c r="G153" t="s">
        <v>204</v>
      </c>
      <c r="H153" t="s">
        <v>204</v>
      </c>
      <c r="I153" t="s">
        <v>340</v>
      </c>
      <c r="J153" t="s">
        <v>1261</v>
      </c>
      <c r="K153" t="s">
        <v>413</v>
      </c>
      <c r="L153" t="s">
        <v>1212</v>
      </c>
      <c r="M153" s="131">
        <v>0.42</v>
      </c>
      <c r="N153" t="s">
        <v>1355</v>
      </c>
      <c r="O153" s="132">
        <v>4.2259999999999999E-2</v>
      </c>
      <c r="P153" s="132">
        <v>4.2700000000000002E-2</v>
      </c>
      <c r="R153" s="131">
        <v>10941252</v>
      </c>
      <c r="S153" s="131">
        <v>1</v>
      </c>
      <c r="T153" s="131">
        <v>98.25</v>
      </c>
      <c r="U153" s="131">
        <v>10749.78</v>
      </c>
      <c r="X153" s="132">
        <v>9.1E-4</v>
      </c>
      <c r="Y153" s="132">
        <v>8.6400000000000001E-3</v>
      </c>
      <c r="Z153" s="132">
        <v>3.6700000000000001E-3</v>
      </c>
    </row>
    <row r="154" spans="1:26">
      <c r="A154" t="s">
        <v>1213</v>
      </c>
      <c r="B154" t="s">
        <v>1227</v>
      </c>
      <c r="C154" t="s">
        <v>1258</v>
      </c>
      <c r="D154" t="s">
        <v>1303</v>
      </c>
      <c r="E154" t="s">
        <v>1304</v>
      </c>
      <c r="F154" t="s">
        <v>943</v>
      </c>
      <c r="G154" t="s">
        <v>204</v>
      </c>
      <c r="H154" t="s">
        <v>204</v>
      </c>
      <c r="I154" t="s">
        <v>340</v>
      </c>
      <c r="J154" t="s">
        <v>1265</v>
      </c>
      <c r="K154" t="s">
        <v>415</v>
      </c>
      <c r="L154" t="s">
        <v>1212</v>
      </c>
      <c r="M154" s="131">
        <v>4.3600000000000003</v>
      </c>
      <c r="N154" t="s">
        <v>1305</v>
      </c>
      <c r="O154" s="132">
        <v>-2.8999999999999998E-3</v>
      </c>
      <c r="P154" s="132">
        <v>1.77E-2</v>
      </c>
      <c r="R154" s="131">
        <v>6650000</v>
      </c>
      <c r="S154" s="131">
        <v>1</v>
      </c>
      <c r="T154" s="131">
        <v>109.52</v>
      </c>
      <c r="U154" s="131">
        <v>7283.08</v>
      </c>
      <c r="X154" s="132">
        <v>2.4000000000000001E-4</v>
      </c>
      <c r="Y154" s="132">
        <v>5.8500000000000002E-3</v>
      </c>
      <c r="Z154" s="132">
        <v>2.49E-3</v>
      </c>
    </row>
    <row r="155" spans="1:26">
      <c r="A155" t="s">
        <v>1213</v>
      </c>
      <c r="B155" t="s">
        <v>1227</v>
      </c>
      <c r="C155" t="s">
        <v>1271</v>
      </c>
      <c r="D155" t="s">
        <v>1344</v>
      </c>
      <c r="E155" t="s">
        <v>1345</v>
      </c>
      <c r="F155" t="s">
        <v>949</v>
      </c>
      <c r="G155" t="s">
        <v>204</v>
      </c>
      <c r="H155" t="s">
        <v>204</v>
      </c>
      <c r="I155" t="s">
        <v>340</v>
      </c>
      <c r="J155" t="s">
        <v>1261</v>
      </c>
      <c r="K155" t="s">
        <v>413</v>
      </c>
      <c r="L155" t="s">
        <v>1212</v>
      </c>
      <c r="M155" s="131">
        <v>0.5</v>
      </c>
      <c r="N155" t="s">
        <v>1346</v>
      </c>
      <c r="O155" s="132">
        <v>4.1640000000000003E-2</v>
      </c>
      <c r="P155" s="132">
        <v>4.2599999999999999E-2</v>
      </c>
      <c r="R155" s="131">
        <v>3672222</v>
      </c>
      <c r="S155" s="131">
        <v>1</v>
      </c>
      <c r="T155" s="131">
        <v>97.94</v>
      </c>
      <c r="U155" s="131">
        <v>3596.5740000000001</v>
      </c>
      <c r="X155" s="132">
        <v>3.1E-4</v>
      </c>
      <c r="Y155" s="132">
        <v>2.8900000000000002E-3</v>
      </c>
      <c r="Z155" s="132">
        <v>1.23E-3</v>
      </c>
    </row>
    <row r="156" spans="1:26">
      <c r="A156" t="s">
        <v>1213</v>
      </c>
      <c r="B156" t="s">
        <v>1227</v>
      </c>
      <c r="C156" t="s">
        <v>1321</v>
      </c>
      <c r="D156" t="s">
        <v>1383</v>
      </c>
      <c r="E156" t="s">
        <v>1384</v>
      </c>
      <c r="F156" t="s">
        <v>950</v>
      </c>
      <c r="G156" t="s">
        <v>205</v>
      </c>
      <c r="H156" t="s">
        <v>224</v>
      </c>
      <c r="I156" t="s">
        <v>314</v>
      </c>
      <c r="J156" t="s">
        <v>1324</v>
      </c>
      <c r="K156" t="s">
        <v>423</v>
      </c>
      <c r="L156" t="s">
        <v>1215</v>
      </c>
      <c r="M156" s="131">
        <v>4.2939999999999996</v>
      </c>
      <c r="N156" t="s">
        <v>1385</v>
      </c>
      <c r="O156" s="132">
        <v>1.949E-2</v>
      </c>
      <c r="P156" s="132">
        <v>2.2280000000000001E-2</v>
      </c>
      <c r="R156" s="131">
        <v>19250000</v>
      </c>
      <c r="S156" s="131">
        <v>3.6469999999999998</v>
      </c>
      <c r="T156" s="131">
        <f t="shared" ref="T156:T157" si="0">U156*1000/R156/S156*100</f>
        <v>98.594301667622204</v>
      </c>
      <c r="U156" s="131">
        <v>69217.883000000002</v>
      </c>
      <c r="X156" s="132">
        <v>3.5E-4</v>
      </c>
      <c r="Y156" s="132">
        <v>5.5629999999999999E-2</v>
      </c>
      <c r="Z156" s="132">
        <v>2.366E-2</v>
      </c>
    </row>
    <row r="157" spans="1:26">
      <c r="A157" t="s">
        <v>1213</v>
      </c>
      <c r="B157" t="s">
        <v>1227</v>
      </c>
      <c r="C157" t="s">
        <v>1321</v>
      </c>
      <c r="D157" t="s">
        <v>1386</v>
      </c>
      <c r="E157" t="s">
        <v>1387</v>
      </c>
      <c r="F157" t="s">
        <v>950</v>
      </c>
      <c r="G157" t="s">
        <v>205</v>
      </c>
      <c r="H157" t="s">
        <v>224</v>
      </c>
      <c r="I157" t="s">
        <v>314</v>
      </c>
      <c r="J157" t="s">
        <v>1324</v>
      </c>
      <c r="K157" t="s">
        <v>423</v>
      </c>
      <c r="L157" t="s">
        <v>1215</v>
      </c>
      <c r="M157" s="131">
        <v>1.1299999999999999</v>
      </c>
      <c r="N157" t="s">
        <v>1388</v>
      </c>
      <c r="O157" s="132">
        <v>4.317E-2</v>
      </c>
      <c r="P157" s="132">
        <v>4.2020000000000002E-2</v>
      </c>
      <c r="R157" s="131">
        <v>18000000</v>
      </c>
      <c r="S157" s="131">
        <v>3.6469999999999998</v>
      </c>
      <c r="T157" s="131">
        <f t="shared" si="0"/>
        <v>95.959667001797527</v>
      </c>
      <c r="U157" s="131">
        <v>62993.682999999997</v>
      </c>
      <c r="X157" s="132">
        <v>2.5999999999999998E-4</v>
      </c>
      <c r="Y157" s="132">
        <v>5.0630000000000001E-2</v>
      </c>
      <c r="Z157" s="132">
        <v>2.154E-2</v>
      </c>
    </row>
    <row r="158" spans="1:26">
      <c r="A158" t="s">
        <v>1213</v>
      </c>
      <c r="B158" t="s">
        <v>1228</v>
      </c>
      <c r="C158" t="s">
        <v>1271</v>
      </c>
      <c r="D158" t="s">
        <v>1288</v>
      </c>
      <c r="E158" t="s">
        <v>1289</v>
      </c>
      <c r="F158" t="s">
        <v>949</v>
      </c>
      <c r="G158" t="s">
        <v>204</v>
      </c>
      <c r="H158" t="s">
        <v>204</v>
      </c>
      <c r="I158" t="s">
        <v>340</v>
      </c>
      <c r="J158" t="s">
        <v>1261</v>
      </c>
      <c r="K158" t="s">
        <v>413</v>
      </c>
      <c r="L158" t="s">
        <v>1212</v>
      </c>
      <c r="M158" s="131">
        <v>0.17</v>
      </c>
      <c r="N158" t="s">
        <v>1290</v>
      </c>
      <c r="O158" s="132">
        <v>4.2860000000000002E-2</v>
      </c>
      <c r="P158" s="132">
        <v>4.3400000000000001E-2</v>
      </c>
      <c r="R158" s="131">
        <v>137557</v>
      </c>
      <c r="S158" s="131">
        <v>1</v>
      </c>
      <c r="T158" s="131">
        <v>99.27</v>
      </c>
      <c r="U158" s="131">
        <v>136.553</v>
      </c>
      <c r="X158" s="132">
        <v>0</v>
      </c>
      <c r="Y158" s="132">
        <v>0.45776</v>
      </c>
      <c r="Z158" s="132">
        <v>3.0720000000000001E-2</v>
      </c>
    </row>
    <row r="159" spans="1:26">
      <c r="A159" t="s">
        <v>1213</v>
      </c>
      <c r="B159" t="s">
        <v>1228</v>
      </c>
      <c r="C159" t="s">
        <v>1271</v>
      </c>
      <c r="D159" t="s">
        <v>1306</v>
      </c>
      <c r="E159" t="s">
        <v>1307</v>
      </c>
      <c r="F159" t="s">
        <v>949</v>
      </c>
      <c r="G159" t="s">
        <v>204</v>
      </c>
      <c r="H159" t="s">
        <v>204</v>
      </c>
      <c r="I159" t="s">
        <v>340</v>
      </c>
      <c r="J159" t="s">
        <v>1261</v>
      </c>
      <c r="K159" t="s">
        <v>413</v>
      </c>
      <c r="L159" t="s">
        <v>1212</v>
      </c>
      <c r="M159" s="131">
        <v>0.67</v>
      </c>
      <c r="N159" t="s">
        <v>1308</v>
      </c>
      <c r="O159" s="132">
        <v>4.342E-2</v>
      </c>
      <c r="P159" s="132">
        <v>4.2700000000000002E-2</v>
      </c>
      <c r="R159" s="131">
        <v>95951</v>
      </c>
      <c r="S159" s="131">
        <v>1</v>
      </c>
      <c r="T159" s="131">
        <v>97.23</v>
      </c>
      <c r="U159" s="131">
        <v>93.293000000000006</v>
      </c>
      <c r="X159" s="132">
        <v>1.0000000000000001E-5</v>
      </c>
      <c r="Y159" s="132">
        <v>0.31274000000000002</v>
      </c>
      <c r="Z159" s="132">
        <v>2.0979999999999999E-2</v>
      </c>
    </row>
    <row r="160" spans="1:26">
      <c r="A160" t="s">
        <v>1213</v>
      </c>
      <c r="B160" t="s">
        <v>1228</v>
      </c>
      <c r="C160" t="s">
        <v>1271</v>
      </c>
      <c r="D160" t="s">
        <v>1371</v>
      </c>
      <c r="E160" t="s">
        <v>1372</v>
      </c>
      <c r="F160" t="s">
        <v>949</v>
      </c>
      <c r="G160" t="s">
        <v>204</v>
      </c>
      <c r="H160" t="s">
        <v>204</v>
      </c>
      <c r="I160" t="s">
        <v>340</v>
      </c>
      <c r="J160" t="s">
        <v>1261</v>
      </c>
      <c r="K160" t="s">
        <v>413</v>
      </c>
      <c r="L160" t="s">
        <v>1212</v>
      </c>
      <c r="M160" s="131">
        <v>0.75</v>
      </c>
      <c r="N160" t="s">
        <v>1373</v>
      </c>
      <c r="O160" s="132">
        <v>4.2389999999999997E-2</v>
      </c>
      <c r="P160" s="132">
        <v>4.2299999999999997E-2</v>
      </c>
      <c r="R160" s="131">
        <v>70628</v>
      </c>
      <c r="S160" s="131">
        <v>1</v>
      </c>
      <c r="T160" s="131">
        <v>96.93</v>
      </c>
      <c r="U160" s="131">
        <v>68.459999999999994</v>
      </c>
      <c r="X160" s="132">
        <v>1.0000000000000001E-5</v>
      </c>
      <c r="Y160" s="132">
        <v>0.22950000000000001</v>
      </c>
      <c r="Z160" s="132">
        <v>1.54E-2</v>
      </c>
    </row>
    <row r="161" spans="1:26">
      <c r="A161" t="s">
        <v>1213</v>
      </c>
      <c r="B161" t="s">
        <v>1229</v>
      </c>
      <c r="C161" t="s">
        <v>1271</v>
      </c>
      <c r="D161" t="s">
        <v>1371</v>
      </c>
      <c r="E161" t="s">
        <v>1372</v>
      </c>
      <c r="F161" t="s">
        <v>949</v>
      </c>
      <c r="G161" t="s">
        <v>204</v>
      </c>
      <c r="H161" t="s">
        <v>204</v>
      </c>
      <c r="I161" t="s">
        <v>340</v>
      </c>
      <c r="J161" t="s">
        <v>1261</v>
      </c>
      <c r="K161" t="s">
        <v>413</v>
      </c>
      <c r="L161" t="s">
        <v>1212</v>
      </c>
      <c r="M161" s="131">
        <v>0.75</v>
      </c>
      <c r="N161" t="s">
        <v>1373</v>
      </c>
      <c r="O161" s="132">
        <v>4.2880000000000001E-2</v>
      </c>
      <c r="P161" s="132">
        <v>4.2299999999999997E-2</v>
      </c>
      <c r="R161" s="131">
        <v>801863</v>
      </c>
      <c r="S161" s="131">
        <v>1</v>
      </c>
      <c r="T161" s="131">
        <v>96.93</v>
      </c>
      <c r="U161" s="131">
        <v>777.24599999999998</v>
      </c>
      <c r="X161" s="132">
        <v>6.0000000000000002E-5</v>
      </c>
      <c r="Y161" s="132">
        <v>0.24712999999999999</v>
      </c>
      <c r="Z161" s="132">
        <v>3.0249999999999999E-2</v>
      </c>
    </row>
    <row r="162" spans="1:26">
      <c r="A162" t="s">
        <v>1213</v>
      </c>
      <c r="B162" t="s">
        <v>1229</v>
      </c>
      <c r="C162" t="s">
        <v>1271</v>
      </c>
      <c r="D162" t="s">
        <v>1344</v>
      </c>
      <c r="E162" t="s">
        <v>1345</v>
      </c>
      <c r="F162" t="s">
        <v>949</v>
      </c>
      <c r="G162" t="s">
        <v>204</v>
      </c>
      <c r="H162" t="s">
        <v>204</v>
      </c>
      <c r="I162" t="s">
        <v>340</v>
      </c>
      <c r="J162" t="s">
        <v>1261</v>
      </c>
      <c r="K162" t="s">
        <v>413</v>
      </c>
      <c r="L162" t="s">
        <v>1212</v>
      </c>
      <c r="M162" s="131">
        <v>0.5</v>
      </c>
      <c r="N162" t="s">
        <v>1346</v>
      </c>
      <c r="O162" s="132">
        <v>4.1880000000000001E-2</v>
      </c>
      <c r="P162" s="132">
        <v>4.2599999999999999E-2</v>
      </c>
      <c r="R162" s="131">
        <v>709752</v>
      </c>
      <c r="S162" s="131">
        <v>1</v>
      </c>
      <c r="T162" s="131">
        <v>97.94</v>
      </c>
      <c r="U162" s="131">
        <v>695.13099999999997</v>
      </c>
      <c r="X162" s="132">
        <v>6.0000000000000002E-5</v>
      </c>
      <c r="Y162" s="132">
        <v>0.22101999999999999</v>
      </c>
      <c r="Z162" s="132">
        <v>2.7050000000000001E-2</v>
      </c>
    </row>
    <row r="163" spans="1:26">
      <c r="A163" t="s">
        <v>1213</v>
      </c>
      <c r="B163" t="s">
        <v>1229</v>
      </c>
      <c r="C163" t="s">
        <v>1271</v>
      </c>
      <c r="D163" t="s">
        <v>1306</v>
      </c>
      <c r="E163" t="s">
        <v>1307</v>
      </c>
      <c r="F163" t="s">
        <v>949</v>
      </c>
      <c r="G163" t="s">
        <v>204</v>
      </c>
      <c r="H163" t="s">
        <v>204</v>
      </c>
      <c r="I163" t="s">
        <v>340</v>
      </c>
      <c r="J163" t="s">
        <v>1261</v>
      </c>
      <c r="K163" t="s">
        <v>413</v>
      </c>
      <c r="L163" t="s">
        <v>1212</v>
      </c>
      <c r="M163" s="131">
        <v>0.67</v>
      </c>
      <c r="N163" t="s">
        <v>1308</v>
      </c>
      <c r="O163" s="132">
        <v>4.2959999999999998E-2</v>
      </c>
      <c r="P163" s="132">
        <v>4.2700000000000002E-2</v>
      </c>
      <c r="R163" s="131">
        <v>638158</v>
      </c>
      <c r="S163" s="131">
        <v>1</v>
      </c>
      <c r="T163" s="131">
        <v>97.23</v>
      </c>
      <c r="U163" s="131">
        <v>620.48099999999999</v>
      </c>
      <c r="X163" s="132">
        <v>5.0000000000000002E-5</v>
      </c>
      <c r="Y163" s="132">
        <v>0.19728999999999999</v>
      </c>
      <c r="Z163" s="132">
        <v>2.4150000000000001E-2</v>
      </c>
    </row>
    <row r="164" spans="1:26">
      <c r="A164" t="s">
        <v>1213</v>
      </c>
      <c r="B164" t="s">
        <v>1229</v>
      </c>
      <c r="C164" t="s">
        <v>1271</v>
      </c>
      <c r="D164" t="s">
        <v>1297</v>
      </c>
      <c r="E164" t="s">
        <v>1298</v>
      </c>
      <c r="F164" t="s">
        <v>949</v>
      </c>
      <c r="G164" t="s">
        <v>204</v>
      </c>
      <c r="H164" t="s">
        <v>204</v>
      </c>
      <c r="I164" t="s">
        <v>340</v>
      </c>
      <c r="J164" t="s">
        <v>1261</v>
      </c>
      <c r="K164" t="s">
        <v>413</v>
      </c>
      <c r="L164" t="s">
        <v>1212</v>
      </c>
      <c r="M164" s="131">
        <v>0.59</v>
      </c>
      <c r="N164" t="s">
        <v>1299</v>
      </c>
      <c r="O164" s="132">
        <v>4.2410000000000003E-2</v>
      </c>
      <c r="P164" s="132">
        <v>4.24E-2</v>
      </c>
      <c r="R164" s="131">
        <v>633226</v>
      </c>
      <c r="S164" s="131">
        <v>1</v>
      </c>
      <c r="T164" s="131">
        <v>97.56</v>
      </c>
      <c r="U164" s="131">
        <v>617.77499999999998</v>
      </c>
      <c r="X164" s="132">
        <v>5.0000000000000002E-5</v>
      </c>
      <c r="Y164" s="132">
        <v>0.19642999999999999</v>
      </c>
      <c r="Z164" s="132">
        <v>2.4039999999999999E-2</v>
      </c>
    </row>
    <row r="165" spans="1:26">
      <c r="A165" t="s">
        <v>1213</v>
      </c>
      <c r="B165" t="s">
        <v>1229</v>
      </c>
      <c r="C165" t="s">
        <v>1271</v>
      </c>
      <c r="D165" t="s">
        <v>1288</v>
      </c>
      <c r="E165" t="s">
        <v>1289</v>
      </c>
      <c r="F165" t="s">
        <v>949</v>
      </c>
      <c r="G165" t="s">
        <v>204</v>
      </c>
      <c r="H165" t="s">
        <v>204</v>
      </c>
      <c r="I165" t="s">
        <v>340</v>
      </c>
      <c r="J165" t="s">
        <v>1261</v>
      </c>
      <c r="K165" t="s">
        <v>413</v>
      </c>
      <c r="L165" t="s">
        <v>1212</v>
      </c>
      <c r="M165" s="131">
        <v>0.17</v>
      </c>
      <c r="N165" t="s">
        <v>1290</v>
      </c>
      <c r="O165" s="132">
        <v>4.2880000000000001E-2</v>
      </c>
      <c r="P165" s="132">
        <v>4.3400000000000001E-2</v>
      </c>
      <c r="R165" s="131">
        <v>437651</v>
      </c>
      <c r="S165" s="131">
        <v>1</v>
      </c>
      <c r="T165" s="131">
        <v>99.27</v>
      </c>
      <c r="U165" s="131">
        <v>434.45600000000002</v>
      </c>
      <c r="X165" s="132">
        <v>1.0000000000000001E-5</v>
      </c>
      <c r="Y165" s="132">
        <v>0.13814000000000001</v>
      </c>
      <c r="Z165" s="132">
        <v>1.6910000000000001E-2</v>
      </c>
    </row>
    <row r="166" spans="1:26">
      <c r="A166" t="s">
        <v>1213</v>
      </c>
      <c r="B166" t="s">
        <v>1230</v>
      </c>
      <c r="C166" t="s">
        <v>1258</v>
      </c>
      <c r="D166" t="s">
        <v>1329</v>
      </c>
      <c r="E166" t="s">
        <v>1330</v>
      </c>
      <c r="F166" t="s">
        <v>943</v>
      </c>
      <c r="G166" t="s">
        <v>204</v>
      </c>
      <c r="H166" t="s">
        <v>204</v>
      </c>
      <c r="I166" t="s">
        <v>340</v>
      </c>
      <c r="J166" t="s">
        <v>1265</v>
      </c>
      <c r="K166" t="s">
        <v>415</v>
      </c>
      <c r="L166" t="s">
        <v>1212</v>
      </c>
      <c r="M166" s="131">
        <v>2.39</v>
      </c>
      <c r="N166" t="s">
        <v>1331</v>
      </c>
      <c r="O166" s="132">
        <v>-1.8720000000000001E-2</v>
      </c>
      <c r="P166" s="132">
        <v>1.7899999999999999E-2</v>
      </c>
      <c r="R166" s="131">
        <v>15729153</v>
      </c>
      <c r="S166" s="131">
        <v>1</v>
      </c>
      <c r="T166" s="131">
        <v>114.17</v>
      </c>
      <c r="U166" s="131">
        <v>17957.973999999998</v>
      </c>
      <c r="X166" s="132">
        <v>7.1000000000000002E-4</v>
      </c>
      <c r="Y166" s="132">
        <v>0.22838</v>
      </c>
      <c r="Z166" s="132">
        <v>4.4200000000000003E-2</v>
      </c>
    </row>
    <row r="167" spans="1:26">
      <c r="A167" t="s">
        <v>1213</v>
      </c>
      <c r="B167" t="s">
        <v>1230</v>
      </c>
      <c r="C167" t="s">
        <v>1258</v>
      </c>
      <c r="D167" t="s">
        <v>1309</v>
      </c>
      <c r="E167" t="s">
        <v>1310</v>
      </c>
      <c r="F167" t="s">
        <v>943</v>
      </c>
      <c r="G167" t="s">
        <v>204</v>
      </c>
      <c r="H167" t="s">
        <v>204</v>
      </c>
      <c r="I167" t="s">
        <v>340</v>
      </c>
      <c r="J167" t="s">
        <v>1265</v>
      </c>
      <c r="K167" t="s">
        <v>415</v>
      </c>
      <c r="L167" t="s">
        <v>1212</v>
      </c>
      <c r="M167" s="131">
        <v>1.58</v>
      </c>
      <c r="N167" t="s">
        <v>1311</v>
      </c>
      <c r="O167" s="132">
        <v>1.278E-2</v>
      </c>
      <c r="P167" s="132">
        <v>1.78E-2</v>
      </c>
      <c r="R167" s="131">
        <v>10837373</v>
      </c>
      <c r="S167" s="131">
        <v>1</v>
      </c>
      <c r="T167" s="131">
        <v>112.4</v>
      </c>
      <c r="U167" s="131">
        <v>12181.207</v>
      </c>
      <c r="X167" s="132">
        <v>5.4000000000000001E-4</v>
      </c>
      <c r="Y167" s="132">
        <v>0.15490999999999999</v>
      </c>
      <c r="Z167" s="132">
        <v>2.998E-2</v>
      </c>
    </row>
    <row r="168" spans="1:26">
      <c r="A168" t="s">
        <v>1213</v>
      </c>
      <c r="B168" t="s">
        <v>1230</v>
      </c>
      <c r="C168" t="s">
        <v>1258</v>
      </c>
      <c r="D168" t="s">
        <v>1303</v>
      </c>
      <c r="E168" t="s">
        <v>1304</v>
      </c>
      <c r="F168" t="s">
        <v>943</v>
      </c>
      <c r="G168" t="s">
        <v>204</v>
      </c>
      <c r="H168" t="s">
        <v>204</v>
      </c>
      <c r="I168" t="s">
        <v>340</v>
      </c>
      <c r="J168" t="s">
        <v>1265</v>
      </c>
      <c r="K168" t="s">
        <v>415</v>
      </c>
      <c r="L168" t="s">
        <v>1212</v>
      </c>
      <c r="M168" s="131">
        <v>4.3600000000000003</v>
      </c>
      <c r="N168" t="s">
        <v>1305</v>
      </c>
      <c r="O168" s="132">
        <v>1.444E-2</v>
      </c>
      <c r="P168" s="132">
        <v>1.77E-2</v>
      </c>
      <c r="R168" s="131">
        <v>9494673</v>
      </c>
      <c r="S168" s="131">
        <v>1</v>
      </c>
      <c r="T168" s="131">
        <v>109.52</v>
      </c>
      <c r="U168" s="131">
        <v>10398.566000000001</v>
      </c>
      <c r="X168" s="132">
        <v>3.5E-4</v>
      </c>
      <c r="Y168" s="132">
        <v>0.13224</v>
      </c>
      <c r="Z168" s="132">
        <v>2.5590000000000002E-2</v>
      </c>
    </row>
    <row r="169" spans="1:26">
      <c r="A169" t="s">
        <v>1213</v>
      </c>
      <c r="B169" t="s">
        <v>1230</v>
      </c>
      <c r="C169" t="s">
        <v>1267</v>
      </c>
      <c r="D169" t="s">
        <v>1368</v>
      </c>
      <c r="E169" t="s">
        <v>1369</v>
      </c>
      <c r="F169" t="s">
        <v>945</v>
      </c>
      <c r="G169" t="s">
        <v>204</v>
      </c>
      <c r="H169" t="s">
        <v>204</v>
      </c>
      <c r="I169" t="s">
        <v>340</v>
      </c>
      <c r="J169" t="s">
        <v>1261</v>
      </c>
      <c r="K169" t="s">
        <v>413</v>
      </c>
      <c r="L169" t="s">
        <v>1212</v>
      </c>
      <c r="M169" s="131">
        <v>14.43</v>
      </c>
      <c r="N169" t="s">
        <v>1370</v>
      </c>
      <c r="O169" s="132">
        <v>4.9840000000000002E-2</v>
      </c>
      <c r="P169" s="132">
        <v>4.7600000000000003E-2</v>
      </c>
      <c r="R169" s="131">
        <v>8957451</v>
      </c>
      <c r="S169" s="131">
        <v>1</v>
      </c>
      <c r="T169" s="131">
        <v>89.17</v>
      </c>
      <c r="U169" s="131">
        <v>7987.3590000000004</v>
      </c>
      <c r="X169" s="132">
        <v>3.4000000000000002E-4</v>
      </c>
      <c r="Y169" s="132">
        <v>0.10158</v>
      </c>
      <c r="Z169" s="132">
        <v>1.966E-2</v>
      </c>
    </row>
    <row r="170" spans="1:26">
      <c r="A170" t="s">
        <v>1213</v>
      </c>
      <c r="B170" t="s">
        <v>1230</v>
      </c>
      <c r="C170" t="s">
        <v>1267</v>
      </c>
      <c r="D170" t="s">
        <v>1318</v>
      </c>
      <c r="E170" t="s">
        <v>1319</v>
      </c>
      <c r="F170" t="s">
        <v>945</v>
      </c>
      <c r="G170" t="s">
        <v>204</v>
      </c>
      <c r="H170" t="s">
        <v>204</v>
      </c>
      <c r="I170" t="s">
        <v>340</v>
      </c>
      <c r="J170" t="s">
        <v>1265</v>
      </c>
      <c r="K170" t="s">
        <v>415</v>
      </c>
      <c r="L170" t="s">
        <v>1212</v>
      </c>
      <c r="M170" s="131">
        <v>6.93</v>
      </c>
      <c r="N170" t="s">
        <v>1320</v>
      </c>
      <c r="O170" s="132">
        <v>4.709E-2</v>
      </c>
      <c r="P170" s="132">
        <v>4.3499999999999997E-2</v>
      </c>
      <c r="R170" s="131">
        <v>9018004</v>
      </c>
      <c r="S170" s="131">
        <v>1</v>
      </c>
      <c r="T170" s="131">
        <v>82.08</v>
      </c>
      <c r="U170" s="131">
        <v>7401.9780000000001</v>
      </c>
      <c r="X170" s="132">
        <v>2.7999999999999998E-4</v>
      </c>
      <c r="Y170" s="132">
        <v>9.4130000000000005E-2</v>
      </c>
      <c r="Z170" s="132">
        <v>1.822E-2</v>
      </c>
    </row>
    <row r="171" spans="1:26">
      <c r="A171" t="s">
        <v>1213</v>
      </c>
      <c r="B171" t="s">
        <v>1230</v>
      </c>
      <c r="C171" t="s">
        <v>1267</v>
      </c>
      <c r="D171" t="s">
        <v>1350</v>
      </c>
      <c r="E171" t="s">
        <v>1351</v>
      </c>
      <c r="F171" t="s">
        <v>945</v>
      </c>
      <c r="G171" t="s">
        <v>204</v>
      </c>
      <c r="H171" t="s">
        <v>204</v>
      </c>
      <c r="I171" t="s">
        <v>340</v>
      </c>
      <c r="J171" t="s">
        <v>1261</v>
      </c>
      <c r="K171" t="s">
        <v>413</v>
      </c>
      <c r="L171" t="s">
        <v>1212</v>
      </c>
      <c r="M171" s="131">
        <v>3.61</v>
      </c>
      <c r="N171" t="s">
        <v>1352</v>
      </c>
      <c r="O171" s="132">
        <v>3.5569999999999997E-2</v>
      </c>
      <c r="P171" s="132">
        <v>4.2599999999999999E-2</v>
      </c>
      <c r="R171" s="131">
        <v>3641142</v>
      </c>
      <c r="S171" s="131">
        <v>1</v>
      </c>
      <c r="T171" s="131">
        <v>93.76</v>
      </c>
      <c r="U171" s="131">
        <v>3413.9349999999999</v>
      </c>
      <c r="X171" s="132">
        <v>1E-4</v>
      </c>
      <c r="Y171" s="132">
        <v>4.342E-2</v>
      </c>
      <c r="Z171" s="132">
        <v>8.3999999999999995E-3</v>
      </c>
    </row>
    <row r="172" spans="1:26">
      <c r="A172" t="s">
        <v>1213</v>
      </c>
      <c r="B172" t="s">
        <v>1230</v>
      </c>
      <c r="C172" t="s">
        <v>1258</v>
      </c>
      <c r="D172" t="s">
        <v>1263</v>
      </c>
      <c r="E172" t="s">
        <v>1264</v>
      </c>
      <c r="F172" t="s">
        <v>943</v>
      </c>
      <c r="G172" t="s">
        <v>204</v>
      </c>
      <c r="H172" t="s">
        <v>204</v>
      </c>
      <c r="I172" t="s">
        <v>340</v>
      </c>
      <c r="J172" t="s">
        <v>1265</v>
      </c>
      <c r="K172" t="s">
        <v>415</v>
      </c>
      <c r="L172" t="s">
        <v>1212</v>
      </c>
      <c r="M172" s="131">
        <v>3.77</v>
      </c>
      <c r="N172" t="s">
        <v>1266</v>
      </c>
      <c r="O172" s="132">
        <v>1.26E-2</v>
      </c>
      <c r="P172" s="132">
        <v>1.7899999999999999E-2</v>
      </c>
      <c r="R172" s="131">
        <v>2525616</v>
      </c>
      <c r="S172" s="131">
        <v>1</v>
      </c>
      <c r="T172" s="131">
        <v>101.87</v>
      </c>
      <c r="U172" s="131">
        <v>2572.8449999999998</v>
      </c>
      <c r="X172" s="132">
        <v>1E-4</v>
      </c>
      <c r="Y172" s="132">
        <v>3.2719999999999999E-2</v>
      </c>
      <c r="Z172" s="132">
        <v>6.3299999999999997E-3</v>
      </c>
    </row>
    <row r="173" spans="1:26">
      <c r="A173" t="s">
        <v>1213</v>
      </c>
      <c r="B173" t="s">
        <v>1230</v>
      </c>
      <c r="C173" t="s">
        <v>1258</v>
      </c>
      <c r="D173" t="s">
        <v>1300</v>
      </c>
      <c r="E173" t="s">
        <v>1301</v>
      </c>
      <c r="F173" t="s">
        <v>943</v>
      </c>
      <c r="G173" t="s">
        <v>204</v>
      </c>
      <c r="H173" t="s">
        <v>204</v>
      </c>
      <c r="I173" t="s">
        <v>340</v>
      </c>
      <c r="J173" t="s">
        <v>1265</v>
      </c>
      <c r="K173" t="s">
        <v>415</v>
      </c>
      <c r="L173" t="s">
        <v>1212</v>
      </c>
      <c r="M173" s="131">
        <v>6.89</v>
      </c>
      <c r="N173" t="s">
        <v>1302</v>
      </c>
      <c r="O173" s="132">
        <v>1.17E-2</v>
      </c>
      <c r="P173" s="132">
        <v>1.8700000000000001E-2</v>
      </c>
      <c r="R173" s="131">
        <v>2480247</v>
      </c>
      <c r="S173" s="131">
        <v>1</v>
      </c>
      <c r="T173" s="131">
        <v>102.23</v>
      </c>
      <c r="U173" s="131">
        <v>2535.5569999999998</v>
      </c>
      <c r="X173" s="132">
        <v>8.0000000000000007E-5</v>
      </c>
      <c r="Y173" s="132">
        <v>3.2250000000000001E-2</v>
      </c>
      <c r="Z173" s="132">
        <v>6.2399999999999999E-3</v>
      </c>
    </row>
    <row r="174" spans="1:26">
      <c r="A174" t="s">
        <v>1213</v>
      </c>
      <c r="B174" t="s">
        <v>1230</v>
      </c>
      <c r="C174" t="s">
        <v>1267</v>
      </c>
      <c r="D174" t="s">
        <v>1365</v>
      </c>
      <c r="E174" t="s">
        <v>1366</v>
      </c>
      <c r="F174" t="s">
        <v>945</v>
      </c>
      <c r="G174" t="s">
        <v>204</v>
      </c>
      <c r="H174" t="s">
        <v>204</v>
      </c>
      <c r="I174" t="s">
        <v>340</v>
      </c>
      <c r="J174" t="s">
        <v>1261</v>
      </c>
      <c r="K174" t="s">
        <v>413</v>
      </c>
      <c r="L174" t="s">
        <v>1212</v>
      </c>
      <c r="M174" s="131">
        <v>2.64</v>
      </c>
      <c r="N174" t="s">
        <v>1367</v>
      </c>
      <c r="O174" s="132">
        <v>4.4240000000000002E-2</v>
      </c>
      <c r="P174" s="132">
        <v>4.2500000000000003E-2</v>
      </c>
      <c r="R174" s="131">
        <v>2513276</v>
      </c>
      <c r="S174" s="131">
        <v>1</v>
      </c>
      <c r="T174" s="131">
        <v>99.67</v>
      </c>
      <c r="U174" s="131">
        <v>2504.982</v>
      </c>
      <c r="X174" s="132">
        <v>1.1E-4</v>
      </c>
      <c r="Y174" s="132">
        <v>3.1859999999999999E-2</v>
      </c>
      <c r="Z174" s="132">
        <v>6.1700000000000001E-3</v>
      </c>
    </row>
    <row r="175" spans="1:26">
      <c r="A175" t="s">
        <v>1213</v>
      </c>
      <c r="B175" t="s">
        <v>1230</v>
      </c>
      <c r="C175" t="s">
        <v>1258</v>
      </c>
      <c r="D175" t="s">
        <v>1362</v>
      </c>
      <c r="E175" t="s">
        <v>1363</v>
      </c>
      <c r="F175" t="s">
        <v>943</v>
      </c>
      <c r="G175" t="s">
        <v>204</v>
      </c>
      <c r="H175" t="s">
        <v>204</v>
      </c>
      <c r="I175" t="s">
        <v>340</v>
      </c>
      <c r="J175" t="s">
        <v>1261</v>
      </c>
      <c r="K175" t="s">
        <v>413</v>
      </c>
      <c r="L175" t="s">
        <v>1212</v>
      </c>
      <c r="M175" s="131">
        <v>9.42</v>
      </c>
      <c r="N175" t="s">
        <v>1364</v>
      </c>
      <c r="O175" s="132">
        <v>1.439E-2</v>
      </c>
      <c r="P175" s="132">
        <v>1.9300000000000001E-2</v>
      </c>
      <c r="R175" s="131">
        <v>1455565</v>
      </c>
      <c r="S175" s="131">
        <v>1</v>
      </c>
      <c r="T175" s="131">
        <v>169.09</v>
      </c>
      <c r="U175" s="131">
        <v>2461.2150000000001</v>
      </c>
      <c r="X175" s="132">
        <v>9.0000000000000006E-5</v>
      </c>
      <c r="Y175" s="132">
        <v>3.1300000000000001E-2</v>
      </c>
      <c r="Z175" s="132">
        <v>6.0600000000000003E-3</v>
      </c>
    </row>
    <row r="176" spans="1:26">
      <c r="A176" t="s">
        <v>1213</v>
      </c>
      <c r="B176" t="s">
        <v>1230</v>
      </c>
      <c r="C176" t="s">
        <v>1267</v>
      </c>
      <c r="D176" t="s">
        <v>1356</v>
      </c>
      <c r="E176" t="s">
        <v>1357</v>
      </c>
      <c r="F176" t="s">
        <v>945</v>
      </c>
      <c r="G176" t="s">
        <v>204</v>
      </c>
      <c r="H176" t="s">
        <v>204</v>
      </c>
      <c r="I176" t="s">
        <v>340</v>
      </c>
      <c r="J176" t="s">
        <v>1261</v>
      </c>
      <c r="K176" t="s">
        <v>413</v>
      </c>
      <c r="L176" t="s">
        <v>1212</v>
      </c>
      <c r="M176" s="131">
        <v>8.31</v>
      </c>
      <c r="N176" t="s">
        <v>1358</v>
      </c>
      <c r="O176" s="132">
        <v>4.3090000000000003E-2</v>
      </c>
      <c r="P176" s="132">
        <v>4.48E-2</v>
      </c>
      <c r="R176" s="131">
        <v>2252570</v>
      </c>
      <c r="S176" s="131">
        <v>1</v>
      </c>
      <c r="T176" s="131">
        <v>99.13</v>
      </c>
      <c r="U176" s="131">
        <v>2232.973</v>
      </c>
      <c r="X176" s="132">
        <v>1E-4</v>
      </c>
      <c r="Y176" s="132">
        <v>2.8400000000000002E-2</v>
      </c>
      <c r="Z176" s="132">
        <v>5.4999999999999997E-3</v>
      </c>
    </row>
    <row r="177" spans="1:26">
      <c r="A177" t="s">
        <v>1213</v>
      </c>
      <c r="B177" t="s">
        <v>1230</v>
      </c>
      <c r="C177" t="s">
        <v>1267</v>
      </c>
      <c r="D177" t="s">
        <v>1291</v>
      </c>
      <c r="E177" t="s">
        <v>1292</v>
      </c>
      <c r="F177" t="s">
        <v>945</v>
      </c>
      <c r="G177" t="s">
        <v>204</v>
      </c>
      <c r="H177" t="s">
        <v>204</v>
      </c>
      <c r="I177" t="s">
        <v>340</v>
      </c>
      <c r="J177" t="s">
        <v>1265</v>
      </c>
      <c r="K177" t="s">
        <v>415</v>
      </c>
      <c r="L177" t="s">
        <v>1212</v>
      </c>
      <c r="M177" s="131">
        <v>5.08</v>
      </c>
      <c r="N177" t="s">
        <v>1293</v>
      </c>
      <c r="O177" s="132">
        <v>4.666E-2</v>
      </c>
      <c r="P177" s="132">
        <v>4.2799999999999998E-2</v>
      </c>
      <c r="R177" s="131">
        <v>2416276</v>
      </c>
      <c r="S177" s="131">
        <v>1</v>
      </c>
      <c r="T177" s="131">
        <v>85.63</v>
      </c>
      <c r="U177" s="131">
        <v>2069.0569999999998</v>
      </c>
      <c r="X177" s="132">
        <v>6.0000000000000002E-5</v>
      </c>
      <c r="Y177" s="132">
        <v>2.631E-2</v>
      </c>
      <c r="Z177" s="132">
        <v>5.0899999999999999E-3</v>
      </c>
    </row>
    <row r="178" spans="1:26">
      <c r="A178" t="s">
        <v>1213</v>
      </c>
      <c r="B178" t="s">
        <v>1230</v>
      </c>
      <c r="C178" t="s">
        <v>1267</v>
      </c>
      <c r="D178" t="s">
        <v>1359</v>
      </c>
      <c r="E178" t="s">
        <v>1360</v>
      </c>
      <c r="F178" t="s">
        <v>945</v>
      </c>
      <c r="G178" t="s">
        <v>204</v>
      </c>
      <c r="H178" t="s">
        <v>204</v>
      </c>
      <c r="I178" t="s">
        <v>340</v>
      </c>
      <c r="J178" t="s">
        <v>1265</v>
      </c>
      <c r="K178" t="s">
        <v>415</v>
      </c>
      <c r="L178" t="s">
        <v>1212</v>
      </c>
      <c r="M178" s="131">
        <v>11.05</v>
      </c>
      <c r="N178" t="s">
        <v>1361</v>
      </c>
      <c r="O178" s="132">
        <v>4.0829999999999998E-2</v>
      </c>
      <c r="P178" s="132">
        <v>4.5900000000000003E-2</v>
      </c>
      <c r="R178" s="131">
        <v>2835165</v>
      </c>
      <c r="S178" s="131">
        <v>1</v>
      </c>
      <c r="T178" s="131">
        <v>72.099999999999994</v>
      </c>
      <c r="U178" s="131">
        <v>2044.154</v>
      </c>
      <c r="X178" s="132">
        <v>9.0000000000000006E-5</v>
      </c>
      <c r="Y178" s="132">
        <v>2.5999999999999999E-2</v>
      </c>
      <c r="Z178" s="132">
        <v>5.0299999999999997E-3</v>
      </c>
    </row>
    <row r="179" spans="1:26">
      <c r="A179" t="s">
        <v>1213</v>
      </c>
      <c r="B179" t="s">
        <v>1230</v>
      </c>
      <c r="C179" t="s">
        <v>1267</v>
      </c>
      <c r="D179" t="s">
        <v>1332</v>
      </c>
      <c r="E179" t="s">
        <v>1333</v>
      </c>
      <c r="F179" t="s">
        <v>945</v>
      </c>
      <c r="G179" t="s">
        <v>204</v>
      </c>
      <c r="H179" t="s">
        <v>204</v>
      </c>
      <c r="I179" t="s">
        <v>340</v>
      </c>
      <c r="J179" t="s">
        <v>1265</v>
      </c>
      <c r="K179" t="s">
        <v>415</v>
      </c>
      <c r="L179" t="s">
        <v>1212</v>
      </c>
      <c r="M179" s="131">
        <v>3.81</v>
      </c>
      <c r="N179" t="s">
        <v>1334</v>
      </c>
      <c r="O179" s="132">
        <v>3.3980000000000003E-2</v>
      </c>
      <c r="P179" s="132">
        <v>4.2500000000000003E-2</v>
      </c>
      <c r="R179" s="131">
        <v>984825</v>
      </c>
      <c r="S179" s="131">
        <v>1</v>
      </c>
      <c r="T179" s="131">
        <v>101.27</v>
      </c>
      <c r="U179" s="131">
        <v>997.33199999999999</v>
      </c>
      <c r="X179" s="132">
        <v>3.0000000000000001E-5</v>
      </c>
      <c r="Y179" s="132">
        <v>1.268E-2</v>
      </c>
      <c r="Z179" s="132">
        <v>2.4499999999999999E-3</v>
      </c>
    </row>
    <row r="180" spans="1:26">
      <c r="A180" t="s">
        <v>1213</v>
      </c>
      <c r="B180" t="s">
        <v>1230</v>
      </c>
      <c r="C180" t="s">
        <v>1267</v>
      </c>
      <c r="D180" t="s">
        <v>1275</v>
      </c>
      <c r="E180" t="s">
        <v>1276</v>
      </c>
      <c r="F180" t="s">
        <v>945</v>
      </c>
      <c r="G180" t="s">
        <v>204</v>
      </c>
      <c r="H180" t="s">
        <v>204</v>
      </c>
      <c r="I180" t="s">
        <v>340</v>
      </c>
      <c r="J180" t="s">
        <v>1261</v>
      </c>
      <c r="K180" t="s">
        <v>413</v>
      </c>
      <c r="L180" t="s">
        <v>1212</v>
      </c>
      <c r="M180" s="131">
        <v>1.1499999999999999</v>
      </c>
      <c r="N180" t="s">
        <v>1277</v>
      </c>
      <c r="O180" s="132">
        <v>4.1119999999999997E-2</v>
      </c>
      <c r="P180" s="132">
        <v>4.2099999999999999E-2</v>
      </c>
      <c r="R180" s="131">
        <v>833743</v>
      </c>
      <c r="S180" s="131">
        <v>1</v>
      </c>
      <c r="T180" s="131">
        <v>96.32</v>
      </c>
      <c r="U180" s="131">
        <v>803.06100000000004</v>
      </c>
      <c r="X180" s="132">
        <v>3.0000000000000001E-5</v>
      </c>
      <c r="Y180" s="132">
        <v>1.021E-2</v>
      </c>
      <c r="Z180" s="132">
        <v>1.98E-3</v>
      </c>
    </row>
    <row r="181" spans="1:26">
      <c r="A181" t="s">
        <v>1213</v>
      </c>
      <c r="B181" t="s">
        <v>1230</v>
      </c>
      <c r="C181" t="s">
        <v>1267</v>
      </c>
      <c r="D181" t="s">
        <v>1285</v>
      </c>
      <c r="E181" t="s">
        <v>1286</v>
      </c>
      <c r="F181" t="s">
        <v>945</v>
      </c>
      <c r="G181" t="s">
        <v>204</v>
      </c>
      <c r="H181" t="s">
        <v>204</v>
      </c>
      <c r="I181" t="s">
        <v>340</v>
      </c>
      <c r="J181" t="s">
        <v>1261</v>
      </c>
      <c r="K181" t="s">
        <v>413</v>
      </c>
      <c r="L181" t="s">
        <v>1212</v>
      </c>
      <c r="M181" s="131">
        <v>0.66</v>
      </c>
      <c r="N181" t="s">
        <v>1287</v>
      </c>
      <c r="O181" s="132">
        <v>3.2930000000000001E-2</v>
      </c>
      <c r="P181" s="132">
        <v>4.1500000000000002E-2</v>
      </c>
      <c r="R181" s="131">
        <v>528369</v>
      </c>
      <c r="S181" s="131">
        <v>1</v>
      </c>
      <c r="T181" s="131">
        <v>99.05</v>
      </c>
      <c r="U181" s="131">
        <v>523.34900000000005</v>
      </c>
      <c r="X181" s="132">
        <v>2.0000000000000002E-5</v>
      </c>
      <c r="Y181" s="132">
        <v>6.6600000000000001E-3</v>
      </c>
      <c r="Z181" s="132">
        <v>1.2899999999999999E-3</v>
      </c>
    </row>
    <row r="182" spans="1:26">
      <c r="A182" t="s">
        <v>1213</v>
      </c>
      <c r="B182" t="s">
        <v>1230</v>
      </c>
      <c r="C182" t="s">
        <v>1267</v>
      </c>
      <c r="D182" t="s">
        <v>1374</v>
      </c>
      <c r="E182" t="s">
        <v>1375</v>
      </c>
      <c r="F182" t="s">
        <v>945</v>
      </c>
      <c r="G182" t="s">
        <v>204</v>
      </c>
      <c r="H182" t="s">
        <v>204</v>
      </c>
      <c r="I182" t="s">
        <v>340</v>
      </c>
      <c r="J182" t="s">
        <v>1261</v>
      </c>
      <c r="K182" t="s">
        <v>413</v>
      </c>
      <c r="L182" t="s">
        <v>1212</v>
      </c>
      <c r="M182" s="131">
        <v>1.77</v>
      </c>
      <c r="N182" t="s">
        <v>1376</v>
      </c>
      <c r="O182" s="132">
        <v>3.8830000000000003E-2</v>
      </c>
      <c r="P182" s="132">
        <v>4.2500000000000003E-2</v>
      </c>
      <c r="R182" s="131">
        <v>304187</v>
      </c>
      <c r="S182" s="131">
        <v>1</v>
      </c>
      <c r="T182" s="131">
        <v>104.49</v>
      </c>
      <c r="U182" s="131">
        <v>317.84500000000003</v>
      </c>
      <c r="X182" s="132">
        <v>2.0000000000000002E-5</v>
      </c>
      <c r="Y182" s="132">
        <v>4.0400000000000002E-3</v>
      </c>
      <c r="Z182" s="132">
        <v>7.7999999999999999E-4</v>
      </c>
    </row>
    <row r="183" spans="1:26">
      <c r="A183" t="s">
        <v>1213</v>
      </c>
      <c r="B183" t="s">
        <v>1230</v>
      </c>
      <c r="C183" t="s">
        <v>1278</v>
      </c>
      <c r="D183" t="s">
        <v>1279</v>
      </c>
      <c r="E183" t="s">
        <v>1280</v>
      </c>
      <c r="F183" t="s">
        <v>946</v>
      </c>
      <c r="G183" t="s">
        <v>204</v>
      </c>
      <c r="H183" t="s">
        <v>204</v>
      </c>
      <c r="I183" t="s">
        <v>340</v>
      </c>
      <c r="J183" t="s">
        <v>1265</v>
      </c>
      <c r="K183" t="s">
        <v>415</v>
      </c>
      <c r="L183" t="s">
        <v>1212</v>
      </c>
      <c r="M183" s="131">
        <v>5.24</v>
      </c>
      <c r="N183" t="s">
        <v>1281</v>
      </c>
      <c r="O183" s="132">
        <v>4.6800000000000001E-3</v>
      </c>
      <c r="P183" s="132">
        <v>4.7399999999999998E-2</v>
      </c>
      <c r="R183" s="131">
        <v>146373</v>
      </c>
      <c r="S183" s="131">
        <v>1</v>
      </c>
      <c r="T183" s="131">
        <v>98</v>
      </c>
      <c r="U183" s="131">
        <v>143.446</v>
      </c>
      <c r="X183" s="132">
        <v>0</v>
      </c>
      <c r="Y183" s="132">
        <v>1.82E-3</v>
      </c>
      <c r="Z183" s="132">
        <v>3.5E-4</v>
      </c>
    </row>
    <row r="184" spans="1:26">
      <c r="A184" t="s">
        <v>1213</v>
      </c>
      <c r="B184" t="s">
        <v>1230</v>
      </c>
      <c r="C184" t="s">
        <v>1258</v>
      </c>
      <c r="D184" t="s">
        <v>1259</v>
      </c>
      <c r="E184" t="s">
        <v>1260</v>
      </c>
      <c r="F184" t="s">
        <v>943</v>
      </c>
      <c r="G184" t="s">
        <v>204</v>
      </c>
      <c r="H184" t="s">
        <v>204</v>
      </c>
      <c r="I184" t="s">
        <v>340</v>
      </c>
      <c r="J184" t="s">
        <v>1261</v>
      </c>
      <c r="K184" t="s">
        <v>413</v>
      </c>
      <c r="L184" t="s">
        <v>1212</v>
      </c>
      <c r="M184" s="131">
        <v>0.83</v>
      </c>
      <c r="N184" t="s">
        <v>1262</v>
      </c>
      <c r="O184" s="132">
        <v>1.274E-2</v>
      </c>
      <c r="P184" s="132">
        <v>1.5699999999999999E-2</v>
      </c>
      <c r="R184" s="131">
        <v>44556</v>
      </c>
      <c r="S184" s="131">
        <v>1</v>
      </c>
      <c r="T184" s="131">
        <v>115.16</v>
      </c>
      <c r="U184" s="131">
        <v>51.311</v>
      </c>
      <c r="X184" s="132">
        <v>0</v>
      </c>
      <c r="Y184" s="132">
        <v>6.4999999999999997E-4</v>
      </c>
      <c r="Z184" s="132">
        <v>1.2999999999999999E-4</v>
      </c>
    </row>
    <row r="185" spans="1:26">
      <c r="A185" t="s">
        <v>1213</v>
      </c>
      <c r="B185" t="s">
        <v>1230</v>
      </c>
      <c r="C185" t="s">
        <v>1267</v>
      </c>
      <c r="D185" t="s">
        <v>1268</v>
      </c>
      <c r="E185" t="s">
        <v>1269</v>
      </c>
      <c r="F185" t="s">
        <v>945</v>
      </c>
      <c r="G185" t="s">
        <v>204</v>
      </c>
      <c r="H185" t="s">
        <v>204</v>
      </c>
      <c r="I185" t="s">
        <v>340</v>
      </c>
      <c r="J185" t="s">
        <v>1261</v>
      </c>
      <c r="K185" t="s">
        <v>413</v>
      </c>
      <c r="L185" t="s">
        <v>1212</v>
      </c>
      <c r="M185" s="131">
        <v>11.26</v>
      </c>
      <c r="N185" t="s">
        <v>1270</v>
      </c>
      <c r="O185" s="132">
        <v>3.2030000000000003E-2</v>
      </c>
      <c r="P185" s="132">
        <v>4.65E-2</v>
      </c>
      <c r="R185" s="131">
        <v>30611</v>
      </c>
      <c r="S185" s="131">
        <v>1</v>
      </c>
      <c r="T185" s="131">
        <v>114.94</v>
      </c>
      <c r="U185" s="131">
        <v>35.183999999999997</v>
      </c>
      <c r="X185" s="132">
        <v>0</v>
      </c>
      <c r="Y185" s="132">
        <v>4.4999999999999999E-4</v>
      </c>
      <c r="Z185" s="132">
        <v>9.0000000000000006E-5</v>
      </c>
    </row>
    <row r="186" spans="1:26">
      <c r="A186" t="s">
        <v>1213</v>
      </c>
      <c r="B186" t="s">
        <v>1232</v>
      </c>
      <c r="C186" t="s">
        <v>1271</v>
      </c>
      <c r="D186" t="s">
        <v>1347</v>
      </c>
      <c r="E186" t="s">
        <v>1348</v>
      </c>
      <c r="F186" t="s">
        <v>949</v>
      </c>
      <c r="G186" t="s">
        <v>204</v>
      </c>
      <c r="H186" t="s">
        <v>204</v>
      </c>
      <c r="I186" t="s">
        <v>340</v>
      </c>
      <c r="J186" t="s">
        <v>1261</v>
      </c>
      <c r="K186" t="s">
        <v>413</v>
      </c>
      <c r="L186" t="s">
        <v>1212</v>
      </c>
      <c r="M186" s="131">
        <v>0.02</v>
      </c>
      <c r="N186" t="s">
        <v>1349</v>
      </c>
      <c r="O186" s="132">
        <v>4.283E-2</v>
      </c>
      <c r="P186" s="132">
        <v>4.8099999999999997E-2</v>
      </c>
      <c r="R186" s="131">
        <v>61010601</v>
      </c>
      <c r="S186" s="131">
        <v>1</v>
      </c>
      <c r="T186" s="131">
        <v>99.91</v>
      </c>
      <c r="U186" s="131">
        <v>60955.690999999999</v>
      </c>
      <c r="X186" s="132">
        <v>1.6100000000000001E-3</v>
      </c>
      <c r="Y186" s="132">
        <v>0.26623000000000002</v>
      </c>
      <c r="Z186" s="132">
        <v>9.2299999999999993E-2</v>
      </c>
    </row>
    <row r="187" spans="1:26">
      <c r="A187" t="s">
        <v>1213</v>
      </c>
      <c r="B187" t="s">
        <v>1232</v>
      </c>
      <c r="C187" t="s">
        <v>1271</v>
      </c>
      <c r="D187" t="s">
        <v>1306</v>
      </c>
      <c r="E187" t="s">
        <v>1307</v>
      </c>
      <c r="F187" t="s">
        <v>949</v>
      </c>
      <c r="G187" t="s">
        <v>204</v>
      </c>
      <c r="H187" t="s">
        <v>204</v>
      </c>
      <c r="I187" t="s">
        <v>340</v>
      </c>
      <c r="J187" t="s">
        <v>1261</v>
      </c>
      <c r="K187" t="s">
        <v>413</v>
      </c>
      <c r="L187" t="s">
        <v>1212</v>
      </c>
      <c r="M187" s="131">
        <v>0.67</v>
      </c>
      <c r="N187" t="s">
        <v>1308</v>
      </c>
      <c r="O187" s="132">
        <v>4.2950000000000002E-2</v>
      </c>
      <c r="P187" s="132">
        <v>4.2700000000000002E-2</v>
      </c>
      <c r="R187" s="131">
        <v>33000000</v>
      </c>
      <c r="S187" s="131">
        <v>1</v>
      </c>
      <c r="T187" s="131">
        <v>97.23</v>
      </c>
      <c r="U187" s="131">
        <v>32085.9</v>
      </c>
      <c r="X187" s="132">
        <v>2.7499999999999998E-3</v>
      </c>
      <c r="Y187" s="132">
        <v>0.14013999999999999</v>
      </c>
      <c r="Z187" s="132">
        <v>4.8579999999999998E-2</v>
      </c>
    </row>
    <row r="188" spans="1:26">
      <c r="A188" t="s">
        <v>1213</v>
      </c>
      <c r="B188" t="s">
        <v>1232</v>
      </c>
      <c r="C188" t="s">
        <v>1271</v>
      </c>
      <c r="D188" t="s">
        <v>1288</v>
      </c>
      <c r="E188" t="s">
        <v>1289</v>
      </c>
      <c r="F188" t="s">
        <v>949</v>
      </c>
      <c r="G188" t="s">
        <v>204</v>
      </c>
      <c r="H188" t="s">
        <v>204</v>
      </c>
      <c r="I188" t="s">
        <v>340</v>
      </c>
      <c r="J188" t="s">
        <v>1261</v>
      </c>
      <c r="K188" t="s">
        <v>413</v>
      </c>
      <c r="L188" t="s">
        <v>1212</v>
      </c>
      <c r="M188" s="131">
        <v>0.17</v>
      </c>
      <c r="N188" t="s">
        <v>1290</v>
      </c>
      <c r="O188" s="132">
        <v>4.224E-2</v>
      </c>
      <c r="P188" s="132">
        <v>4.3400000000000001E-2</v>
      </c>
      <c r="R188" s="131">
        <v>32000000</v>
      </c>
      <c r="S188" s="131">
        <v>1</v>
      </c>
      <c r="T188" s="131">
        <v>99.27</v>
      </c>
      <c r="U188" s="131">
        <v>31766.400000000001</v>
      </c>
      <c r="X188" s="132">
        <v>9.1E-4</v>
      </c>
      <c r="Y188" s="132">
        <v>0.13874</v>
      </c>
      <c r="Z188" s="132">
        <v>4.8099999999999997E-2</v>
      </c>
    </row>
    <row r="189" spans="1:26">
      <c r="A189" t="s">
        <v>1213</v>
      </c>
      <c r="B189" t="s">
        <v>1232</v>
      </c>
      <c r="C189" t="s">
        <v>1271</v>
      </c>
      <c r="D189" t="s">
        <v>1338</v>
      </c>
      <c r="E189" t="s">
        <v>1339</v>
      </c>
      <c r="F189" t="s">
        <v>949</v>
      </c>
      <c r="G189" t="s">
        <v>204</v>
      </c>
      <c r="H189" t="s">
        <v>204</v>
      </c>
      <c r="I189" t="s">
        <v>340</v>
      </c>
      <c r="J189" t="s">
        <v>1265</v>
      </c>
      <c r="K189" t="s">
        <v>415</v>
      </c>
      <c r="L189" t="s">
        <v>1212</v>
      </c>
      <c r="M189" s="131">
        <v>0.1</v>
      </c>
      <c r="N189" t="s">
        <v>1340</v>
      </c>
      <c r="O189" s="132">
        <v>4.2299999999999997E-2</v>
      </c>
      <c r="P189" s="132">
        <v>4.2700000000000002E-2</v>
      </c>
      <c r="R189" s="131">
        <v>29600000</v>
      </c>
      <c r="S189" s="131">
        <v>1</v>
      </c>
      <c r="T189" s="131">
        <v>99.6</v>
      </c>
      <c r="U189" s="131">
        <v>29481.599999999999</v>
      </c>
      <c r="X189" s="132">
        <v>8.1999999999999998E-4</v>
      </c>
      <c r="Y189" s="132">
        <v>0.12876000000000001</v>
      </c>
      <c r="Z189" s="132">
        <v>4.4639999999999999E-2</v>
      </c>
    </row>
    <row r="190" spans="1:26">
      <c r="A190" t="s">
        <v>1213</v>
      </c>
      <c r="B190" t="s">
        <v>1232</v>
      </c>
      <c r="C190" t="s">
        <v>1271</v>
      </c>
      <c r="D190" t="s">
        <v>1297</v>
      </c>
      <c r="E190" t="s">
        <v>1298</v>
      </c>
      <c r="F190" t="s">
        <v>949</v>
      </c>
      <c r="G190" t="s">
        <v>204</v>
      </c>
      <c r="H190" t="s">
        <v>204</v>
      </c>
      <c r="I190" t="s">
        <v>340</v>
      </c>
      <c r="J190" t="s">
        <v>1261</v>
      </c>
      <c r="K190" t="s">
        <v>413</v>
      </c>
      <c r="L190" t="s">
        <v>1212</v>
      </c>
      <c r="M190" s="131">
        <v>0.59</v>
      </c>
      <c r="N190" t="s">
        <v>1299</v>
      </c>
      <c r="O190" s="132">
        <v>4.2810000000000001E-2</v>
      </c>
      <c r="P190" s="132">
        <v>4.24E-2</v>
      </c>
      <c r="R190" s="131">
        <v>25167337</v>
      </c>
      <c r="S190" s="131">
        <v>1</v>
      </c>
      <c r="T190" s="131">
        <v>97.56</v>
      </c>
      <c r="U190" s="131">
        <v>24553.254000000001</v>
      </c>
      <c r="X190" s="132">
        <v>2.0999999999999999E-3</v>
      </c>
      <c r="Y190" s="132">
        <v>0.10724</v>
      </c>
      <c r="Z190" s="132">
        <v>3.7179999999999998E-2</v>
      </c>
    </row>
    <row r="191" spans="1:26">
      <c r="A191" t="s">
        <v>1213</v>
      </c>
      <c r="B191" t="s">
        <v>1232</v>
      </c>
      <c r="C191" t="s">
        <v>1271</v>
      </c>
      <c r="D191" t="s">
        <v>1326</v>
      </c>
      <c r="E191" t="s">
        <v>1327</v>
      </c>
      <c r="F191" t="s">
        <v>949</v>
      </c>
      <c r="G191" t="s">
        <v>204</v>
      </c>
      <c r="H191" t="s">
        <v>204</v>
      </c>
      <c r="I191" t="s">
        <v>340</v>
      </c>
      <c r="J191" t="s">
        <v>1261</v>
      </c>
      <c r="K191" t="s">
        <v>413</v>
      </c>
      <c r="L191" t="s">
        <v>1212</v>
      </c>
      <c r="M191" s="131">
        <v>0.35</v>
      </c>
      <c r="N191" t="s">
        <v>1328</v>
      </c>
      <c r="O191" s="132">
        <v>4.3209999999999998E-2</v>
      </c>
      <c r="P191" s="132">
        <v>4.2900000000000001E-2</v>
      </c>
      <c r="R191" s="131">
        <v>22500000</v>
      </c>
      <c r="S191" s="131">
        <v>1</v>
      </c>
      <c r="T191" s="131">
        <v>98.56</v>
      </c>
      <c r="U191" s="131">
        <v>22176</v>
      </c>
      <c r="X191" s="132">
        <v>1.6100000000000001E-3</v>
      </c>
      <c r="Y191" s="132">
        <v>9.6860000000000002E-2</v>
      </c>
      <c r="Z191" s="132">
        <v>3.3579999999999999E-2</v>
      </c>
    </row>
    <row r="192" spans="1:26">
      <c r="A192" t="s">
        <v>1213</v>
      </c>
      <c r="B192" t="s">
        <v>1232</v>
      </c>
      <c r="C192" t="s">
        <v>1271</v>
      </c>
      <c r="D192" t="s">
        <v>1353</v>
      </c>
      <c r="E192" t="s">
        <v>1354</v>
      </c>
      <c r="F192" t="s">
        <v>949</v>
      </c>
      <c r="G192" t="s">
        <v>204</v>
      </c>
      <c r="H192" t="s">
        <v>204</v>
      </c>
      <c r="I192" t="s">
        <v>340</v>
      </c>
      <c r="J192" t="s">
        <v>1261</v>
      </c>
      <c r="K192" t="s">
        <v>413</v>
      </c>
      <c r="L192" t="s">
        <v>1212</v>
      </c>
      <c r="M192" s="131">
        <v>0.42</v>
      </c>
      <c r="N192" t="s">
        <v>1355</v>
      </c>
      <c r="O192" s="132">
        <v>4.274E-2</v>
      </c>
      <c r="P192" s="132">
        <v>4.2700000000000002E-2</v>
      </c>
      <c r="R192" s="131">
        <v>17100000</v>
      </c>
      <c r="S192" s="131">
        <v>1</v>
      </c>
      <c r="T192" s="131">
        <v>98.25</v>
      </c>
      <c r="U192" s="131">
        <v>16800.75</v>
      </c>
      <c r="X192" s="132">
        <v>1.42E-3</v>
      </c>
      <c r="Y192" s="132">
        <v>7.3380000000000001E-2</v>
      </c>
      <c r="Z192" s="132">
        <v>2.5440000000000001E-2</v>
      </c>
    </row>
    <row r="193" spans="1:26">
      <c r="A193" t="s">
        <v>1213</v>
      </c>
      <c r="B193" t="s">
        <v>1232</v>
      </c>
      <c r="C193" t="s">
        <v>1271</v>
      </c>
      <c r="D193" t="s">
        <v>1315</v>
      </c>
      <c r="E193" t="s">
        <v>1316</v>
      </c>
      <c r="F193" t="s">
        <v>949</v>
      </c>
      <c r="G193" t="s">
        <v>204</v>
      </c>
      <c r="H193" t="s">
        <v>204</v>
      </c>
      <c r="I193" t="s">
        <v>340</v>
      </c>
      <c r="J193" t="s">
        <v>1261</v>
      </c>
      <c r="K193" t="s">
        <v>413</v>
      </c>
      <c r="L193" t="s">
        <v>1212</v>
      </c>
      <c r="M193" s="131">
        <v>0.25</v>
      </c>
      <c r="N193" t="s">
        <v>1317</v>
      </c>
      <c r="O193" s="132">
        <v>4.2909999999999997E-2</v>
      </c>
      <c r="P193" s="132">
        <v>4.24E-2</v>
      </c>
      <c r="R193" s="131">
        <v>6000000</v>
      </c>
      <c r="S193" s="131">
        <v>1</v>
      </c>
      <c r="T193" s="131">
        <v>98.97</v>
      </c>
      <c r="U193" s="131">
        <v>5938.2</v>
      </c>
      <c r="X193" s="132">
        <v>5.0000000000000001E-4</v>
      </c>
      <c r="Y193" s="132">
        <v>2.5940000000000001E-2</v>
      </c>
      <c r="Z193" s="132">
        <v>8.9899999999999997E-3</v>
      </c>
    </row>
    <row r="194" spans="1:26">
      <c r="A194" t="s">
        <v>1213</v>
      </c>
      <c r="B194" t="s">
        <v>1232</v>
      </c>
      <c r="C194" t="s">
        <v>1271</v>
      </c>
      <c r="D194" t="s">
        <v>1371</v>
      </c>
      <c r="E194" t="s">
        <v>1372</v>
      </c>
      <c r="F194" t="s">
        <v>949</v>
      </c>
      <c r="G194" t="s">
        <v>204</v>
      </c>
      <c r="H194" t="s">
        <v>204</v>
      </c>
      <c r="I194" t="s">
        <v>340</v>
      </c>
      <c r="J194" t="s">
        <v>1261</v>
      </c>
      <c r="K194" t="s">
        <v>413</v>
      </c>
      <c r="L194" t="s">
        <v>1212</v>
      </c>
      <c r="M194" s="131">
        <v>0.75</v>
      </c>
      <c r="N194" t="s">
        <v>1373</v>
      </c>
      <c r="O194" s="132">
        <v>4.19E-2</v>
      </c>
      <c r="P194" s="132">
        <v>4.2299999999999997E-2</v>
      </c>
      <c r="R194" s="131">
        <v>5366208</v>
      </c>
      <c r="S194" s="131">
        <v>1</v>
      </c>
      <c r="T194" s="131">
        <v>96.93</v>
      </c>
      <c r="U194" s="131">
        <v>5201.4650000000001</v>
      </c>
      <c r="X194" s="132">
        <v>3.8000000000000002E-4</v>
      </c>
      <c r="Y194" s="132">
        <v>2.2720000000000001E-2</v>
      </c>
      <c r="Z194" s="132">
        <v>7.8799999999999999E-3</v>
      </c>
    </row>
    <row r="195" spans="1:26">
      <c r="A195" t="s">
        <v>1213</v>
      </c>
      <c r="B195" t="s">
        <v>1236</v>
      </c>
      <c r="C195" t="s">
        <v>1258</v>
      </c>
      <c r="D195" t="s">
        <v>1263</v>
      </c>
      <c r="E195" t="s">
        <v>1264</v>
      </c>
      <c r="F195" t="s">
        <v>943</v>
      </c>
      <c r="G195" t="s">
        <v>204</v>
      </c>
      <c r="H195" t="s">
        <v>204</v>
      </c>
      <c r="I195" t="s">
        <v>340</v>
      </c>
      <c r="J195" t="s">
        <v>1265</v>
      </c>
      <c r="K195" t="s">
        <v>415</v>
      </c>
      <c r="L195" t="s">
        <v>1212</v>
      </c>
      <c r="M195" s="131">
        <v>3.77</v>
      </c>
      <c r="N195" t="s">
        <v>1266</v>
      </c>
      <c r="O195" s="132">
        <v>1.455E-2</v>
      </c>
      <c r="P195" s="132">
        <v>1.7899999999999999E-2</v>
      </c>
      <c r="R195" s="131">
        <v>2094389</v>
      </c>
      <c r="S195" s="131">
        <v>1</v>
      </c>
      <c r="T195" s="131">
        <v>101.87</v>
      </c>
      <c r="U195" s="131">
        <v>2133.5540000000001</v>
      </c>
      <c r="X195" s="132">
        <v>8.0000000000000007E-5</v>
      </c>
      <c r="Y195" s="132">
        <v>0.14752999999999999</v>
      </c>
      <c r="Z195" s="132">
        <v>6.4360000000000001E-2</v>
      </c>
    </row>
    <row r="196" spans="1:26">
      <c r="A196" t="s">
        <v>1213</v>
      </c>
      <c r="B196" t="s">
        <v>1236</v>
      </c>
      <c r="C196" t="s">
        <v>1258</v>
      </c>
      <c r="D196" t="s">
        <v>1259</v>
      </c>
      <c r="E196" t="s">
        <v>1260</v>
      </c>
      <c r="F196" t="s">
        <v>943</v>
      </c>
      <c r="G196" t="s">
        <v>204</v>
      </c>
      <c r="H196" t="s">
        <v>204</v>
      </c>
      <c r="I196" t="s">
        <v>340</v>
      </c>
      <c r="J196" t="s">
        <v>1261</v>
      </c>
      <c r="K196" t="s">
        <v>413</v>
      </c>
      <c r="L196" t="s">
        <v>1212</v>
      </c>
      <c r="M196" s="131">
        <v>0.83</v>
      </c>
      <c r="N196" t="s">
        <v>1262</v>
      </c>
      <c r="O196" s="132">
        <v>1.35E-2</v>
      </c>
      <c r="P196" s="132">
        <v>1.5699999999999999E-2</v>
      </c>
      <c r="R196" s="131">
        <v>1753450</v>
      </c>
      <c r="S196" s="131">
        <v>1</v>
      </c>
      <c r="T196" s="131">
        <v>115.16</v>
      </c>
      <c r="U196" s="131">
        <v>2019.2729999999999</v>
      </c>
      <c r="X196" s="132">
        <v>8.0000000000000007E-5</v>
      </c>
      <c r="Y196" s="132">
        <v>0.13961999999999999</v>
      </c>
      <c r="Z196" s="132">
        <v>6.0920000000000002E-2</v>
      </c>
    </row>
    <row r="197" spans="1:26">
      <c r="A197" t="s">
        <v>1213</v>
      </c>
      <c r="B197" t="s">
        <v>1236</v>
      </c>
      <c r="C197" t="s">
        <v>1271</v>
      </c>
      <c r="D197" t="s">
        <v>1306</v>
      </c>
      <c r="E197" t="s">
        <v>1307</v>
      </c>
      <c r="F197" t="s">
        <v>949</v>
      </c>
      <c r="G197" t="s">
        <v>204</v>
      </c>
      <c r="H197" t="s">
        <v>204</v>
      </c>
      <c r="I197" t="s">
        <v>340</v>
      </c>
      <c r="J197" t="s">
        <v>1261</v>
      </c>
      <c r="K197" t="s">
        <v>413</v>
      </c>
      <c r="L197" t="s">
        <v>1212</v>
      </c>
      <c r="M197" s="131">
        <v>0.67</v>
      </c>
      <c r="N197" t="s">
        <v>1308</v>
      </c>
      <c r="O197" s="132">
        <v>4.2380000000000001E-2</v>
      </c>
      <c r="P197" s="132">
        <v>4.2700000000000002E-2</v>
      </c>
      <c r="R197" s="131">
        <v>1995915</v>
      </c>
      <c r="S197" s="131">
        <v>1</v>
      </c>
      <c r="T197" s="131">
        <v>97.23</v>
      </c>
      <c r="U197" s="131">
        <v>1940.6279999999999</v>
      </c>
      <c r="X197" s="132">
        <v>1.7000000000000001E-4</v>
      </c>
      <c r="Y197" s="132">
        <v>0.13419</v>
      </c>
      <c r="Z197" s="132">
        <v>5.8540000000000002E-2</v>
      </c>
    </row>
    <row r="198" spans="1:26">
      <c r="A198" t="s">
        <v>1213</v>
      </c>
      <c r="B198" t="s">
        <v>1236</v>
      </c>
      <c r="C198" t="s">
        <v>1271</v>
      </c>
      <c r="D198" t="s">
        <v>1297</v>
      </c>
      <c r="E198" t="s">
        <v>1298</v>
      </c>
      <c r="F198" t="s">
        <v>949</v>
      </c>
      <c r="G198" t="s">
        <v>204</v>
      </c>
      <c r="H198" t="s">
        <v>204</v>
      </c>
      <c r="I198" t="s">
        <v>340</v>
      </c>
      <c r="J198" t="s">
        <v>1261</v>
      </c>
      <c r="K198" t="s">
        <v>413</v>
      </c>
      <c r="L198" t="s">
        <v>1212</v>
      </c>
      <c r="M198" s="131">
        <v>0.59</v>
      </c>
      <c r="N198" t="s">
        <v>1299</v>
      </c>
      <c r="O198" s="132">
        <v>4.1880000000000001E-2</v>
      </c>
      <c r="P198" s="132">
        <v>4.24E-2</v>
      </c>
      <c r="R198" s="131">
        <v>1112957</v>
      </c>
      <c r="S198" s="131">
        <v>1</v>
      </c>
      <c r="T198" s="131">
        <v>97.56</v>
      </c>
      <c r="U198" s="131">
        <v>1085.8009999999999</v>
      </c>
      <c r="X198" s="132">
        <v>9.0000000000000006E-5</v>
      </c>
      <c r="Y198" s="132">
        <v>7.5079999999999994E-2</v>
      </c>
      <c r="Z198" s="132">
        <v>3.2759999999999997E-2</v>
      </c>
    </row>
    <row r="199" spans="1:26">
      <c r="A199" t="s">
        <v>1213</v>
      </c>
      <c r="B199" t="s">
        <v>1236</v>
      </c>
      <c r="C199" t="s">
        <v>1267</v>
      </c>
      <c r="D199" t="s">
        <v>1291</v>
      </c>
      <c r="E199" t="s">
        <v>1292</v>
      </c>
      <c r="F199" t="s">
        <v>945</v>
      </c>
      <c r="G199" t="s">
        <v>204</v>
      </c>
      <c r="H199" t="s">
        <v>204</v>
      </c>
      <c r="I199" t="s">
        <v>340</v>
      </c>
      <c r="J199" t="s">
        <v>1265</v>
      </c>
      <c r="K199" t="s">
        <v>415</v>
      </c>
      <c r="L199" t="s">
        <v>1212</v>
      </c>
      <c r="M199" s="131">
        <v>5.08</v>
      </c>
      <c r="N199" t="s">
        <v>1293</v>
      </c>
      <c r="O199" s="132">
        <v>4.385E-2</v>
      </c>
      <c r="P199" s="132">
        <v>4.2799999999999998E-2</v>
      </c>
      <c r="R199" s="131">
        <v>1013536</v>
      </c>
      <c r="S199" s="131">
        <v>1</v>
      </c>
      <c r="T199" s="131">
        <v>85.63</v>
      </c>
      <c r="U199" s="131">
        <v>867.89099999999996</v>
      </c>
      <c r="X199" s="132">
        <v>3.0000000000000001E-5</v>
      </c>
      <c r="Y199" s="132">
        <v>6.0010000000000001E-2</v>
      </c>
      <c r="Z199" s="132">
        <v>2.6179999999999998E-2</v>
      </c>
    </row>
    <row r="200" spans="1:26">
      <c r="A200" t="s">
        <v>1213</v>
      </c>
      <c r="B200" t="s">
        <v>1236</v>
      </c>
      <c r="C200" t="s">
        <v>1258</v>
      </c>
      <c r="D200" t="s">
        <v>1329</v>
      </c>
      <c r="E200" t="s">
        <v>1330</v>
      </c>
      <c r="F200" t="s">
        <v>943</v>
      </c>
      <c r="G200" t="s">
        <v>204</v>
      </c>
      <c r="H200" t="s">
        <v>204</v>
      </c>
      <c r="I200" t="s">
        <v>340</v>
      </c>
      <c r="J200" t="s">
        <v>1265</v>
      </c>
      <c r="K200" t="s">
        <v>415</v>
      </c>
      <c r="L200" t="s">
        <v>1212</v>
      </c>
      <c r="M200" s="131">
        <v>2.39</v>
      </c>
      <c r="N200" t="s">
        <v>1331</v>
      </c>
      <c r="O200" s="132">
        <v>-3.4360000000000002E-2</v>
      </c>
      <c r="P200" s="132">
        <v>1.7899999999999999E-2</v>
      </c>
      <c r="R200" s="131">
        <v>759702</v>
      </c>
      <c r="S200" s="131">
        <v>1</v>
      </c>
      <c r="T200" s="131">
        <v>114.17</v>
      </c>
      <c r="U200" s="131">
        <v>867.35199999999998</v>
      </c>
      <c r="X200" s="132">
        <v>3.0000000000000001E-5</v>
      </c>
      <c r="Y200" s="132">
        <v>5.9970000000000002E-2</v>
      </c>
      <c r="Z200" s="132">
        <v>2.6169999999999999E-2</v>
      </c>
    </row>
    <row r="201" spans="1:26">
      <c r="A201" t="s">
        <v>1213</v>
      </c>
      <c r="B201" t="s">
        <v>1236</v>
      </c>
      <c r="C201" t="s">
        <v>1267</v>
      </c>
      <c r="D201" t="s">
        <v>1318</v>
      </c>
      <c r="E201" t="s">
        <v>1319</v>
      </c>
      <c r="F201" t="s">
        <v>945</v>
      </c>
      <c r="G201" t="s">
        <v>204</v>
      </c>
      <c r="H201" t="s">
        <v>204</v>
      </c>
      <c r="I201" t="s">
        <v>340</v>
      </c>
      <c r="J201" t="s">
        <v>1265</v>
      </c>
      <c r="K201" t="s">
        <v>415</v>
      </c>
      <c r="L201" t="s">
        <v>1212</v>
      </c>
      <c r="M201" s="131">
        <v>6.93</v>
      </c>
      <c r="N201" t="s">
        <v>1320</v>
      </c>
      <c r="O201" s="132">
        <v>4.5060000000000003E-2</v>
      </c>
      <c r="P201" s="132">
        <v>4.3499999999999997E-2</v>
      </c>
      <c r="R201" s="131">
        <v>897672</v>
      </c>
      <c r="S201" s="131">
        <v>1</v>
      </c>
      <c r="T201" s="131">
        <v>82.08</v>
      </c>
      <c r="U201" s="131">
        <v>736.80899999999997</v>
      </c>
      <c r="X201" s="132">
        <v>3.0000000000000001E-5</v>
      </c>
      <c r="Y201" s="132">
        <v>5.0950000000000002E-2</v>
      </c>
      <c r="Z201" s="132">
        <v>2.223E-2</v>
      </c>
    </row>
    <row r="202" spans="1:26">
      <c r="A202" t="s">
        <v>1213</v>
      </c>
      <c r="B202" t="s">
        <v>1236</v>
      </c>
      <c r="C202" t="s">
        <v>1267</v>
      </c>
      <c r="D202" t="s">
        <v>1365</v>
      </c>
      <c r="E202" t="s">
        <v>1366</v>
      </c>
      <c r="F202" t="s">
        <v>945</v>
      </c>
      <c r="G202" t="s">
        <v>204</v>
      </c>
      <c r="H202" t="s">
        <v>204</v>
      </c>
      <c r="I202" t="s">
        <v>340</v>
      </c>
      <c r="J202" t="s">
        <v>1261</v>
      </c>
      <c r="K202" t="s">
        <v>413</v>
      </c>
      <c r="L202" t="s">
        <v>1212</v>
      </c>
      <c r="M202" s="131">
        <v>2.64</v>
      </c>
      <c r="N202" t="s">
        <v>1367</v>
      </c>
      <c r="O202" s="132">
        <v>4.6850000000000003E-2</v>
      </c>
      <c r="P202" s="132">
        <v>4.2500000000000003E-2</v>
      </c>
      <c r="R202" s="131">
        <v>717139</v>
      </c>
      <c r="S202" s="131">
        <v>1</v>
      </c>
      <c r="T202" s="131">
        <v>99.67</v>
      </c>
      <c r="U202" s="131">
        <v>714.77200000000005</v>
      </c>
      <c r="X202" s="132">
        <v>3.0000000000000001E-5</v>
      </c>
      <c r="Y202" s="132">
        <v>4.9419999999999999E-2</v>
      </c>
      <c r="Z202" s="132">
        <v>2.1559999999999999E-2</v>
      </c>
    </row>
    <row r="203" spans="1:26">
      <c r="A203" t="s">
        <v>1213</v>
      </c>
      <c r="B203" t="s">
        <v>1236</v>
      </c>
      <c r="C203" t="s">
        <v>1267</v>
      </c>
      <c r="D203" t="s">
        <v>1356</v>
      </c>
      <c r="E203" t="s">
        <v>1357</v>
      </c>
      <c r="F203" t="s">
        <v>945</v>
      </c>
      <c r="G203" t="s">
        <v>204</v>
      </c>
      <c r="H203" t="s">
        <v>204</v>
      </c>
      <c r="I203" t="s">
        <v>340</v>
      </c>
      <c r="J203" t="s">
        <v>1261</v>
      </c>
      <c r="K203" t="s">
        <v>413</v>
      </c>
      <c r="L203" t="s">
        <v>1212</v>
      </c>
      <c r="M203" s="131">
        <v>8.31</v>
      </c>
      <c r="N203" t="s">
        <v>1358</v>
      </c>
      <c r="O203" s="132">
        <v>4.1270000000000001E-2</v>
      </c>
      <c r="P203" s="132">
        <v>4.48E-2</v>
      </c>
      <c r="R203" s="131">
        <v>650646</v>
      </c>
      <c r="S203" s="131">
        <v>1</v>
      </c>
      <c r="T203" s="131">
        <v>99.13</v>
      </c>
      <c r="U203" s="131">
        <v>644.98500000000001</v>
      </c>
      <c r="X203" s="132">
        <v>3.0000000000000001E-5</v>
      </c>
      <c r="Y203" s="132">
        <v>4.4600000000000001E-2</v>
      </c>
      <c r="Z203" s="132">
        <v>1.9460000000000002E-2</v>
      </c>
    </row>
    <row r="204" spans="1:26">
      <c r="A204" t="s">
        <v>1213</v>
      </c>
      <c r="B204" t="s">
        <v>1236</v>
      </c>
      <c r="C204" t="s">
        <v>1278</v>
      </c>
      <c r="D204" t="s">
        <v>1279</v>
      </c>
      <c r="E204" t="s">
        <v>1280</v>
      </c>
      <c r="F204" t="s">
        <v>946</v>
      </c>
      <c r="G204" t="s">
        <v>204</v>
      </c>
      <c r="H204" t="s">
        <v>204</v>
      </c>
      <c r="I204" t="s">
        <v>340</v>
      </c>
      <c r="J204" t="s">
        <v>1265</v>
      </c>
      <c r="K204" t="s">
        <v>415</v>
      </c>
      <c r="L204" t="s">
        <v>1212</v>
      </c>
      <c r="M204" s="131">
        <v>5.24</v>
      </c>
      <c r="N204" t="s">
        <v>1281</v>
      </c>
      <c r="O204" s="132">
        <v>3.6900000000000001E-3</v>
      </c>
      <c r="P204" s="132">
        <v>4.7399999999999998E-2</v>
      </c>
      <c r="R204" s="131">
        <v>653814</v>
      </c>
      <c r="S204" s="131">
        <v>1</v>
      </c>
      <c r="T204" s="131">
        <v>98</v>
      </c>
      <c r="U204" s="131">
        <v>640.73800000000006</v>
      </c>
      <c r="X204" s="132">
        <v>2.0000000000000002E-5</v>
      </c>
      <c r="Y204" s="132">
        <v>4.4299999999999999E-2</v>
      </c>
      <c r="Z204" s="132">
        <v>1.933E-2</v>
      </c>
    </row>
    <row r="205" spans="1:26">
      <c r="A205" t="s">
        <v>1213</v>
      </c>
      <c r="B205" t="s">
        <v>1236</v>
      </c>
      <c r="C205" t="s">
        <v>1267</v>
      </c>
      <c r="D205" t="s">
        <v>1368</v>
      </c>
      <c r="E205" t="s">
        <v>1369</v>
      </c>
      <c r="F205" t="s">
        <v>945</v>
      </c>
      <c r="G205" t="s">
        <v>204</v>
      </c>
      <c r="H205" t="s">
        <v>204</v>
      </c>
      <c r="I205" t="s">
        <v>340</v>
      </c>
      <c r="J205" t="s">
        <v>1261</v>
      </c>
      <c r="K205" t="s">
        <v>413</v>
      </c>
      <c r="L205" t="s">
        <v>1212</v>
      </c>
      <c r="M205" s="131">
        <v>14.43</v>
      </c>
      <c r="N205" t="s">
        <v>1370</v>
      </c>
      <c r="O205" s="132">
        <v>4.9840000000000002E-2</v>
      </c>
      <c r="P205" s="132">
        <v>4.7600000000000003E-2</v>
      </c>
      <c r="R205" s="131">
        <v>570372</v>
      </c>
      <c r="S205" s="131">
        <v>1</v>
      </c>
      <c r="T205" s="131">
        <v>89.17</v>
      </c>
      <c r="U205" s="131">
        <v>508.601</v>
      </c>
      <c r="X205" s="132">
        <v>2.0000000000000002E-5</v>
      </c>
      <c r="Y205" s="132">
        <v>3.517E-2</v>
      </c>
      <c r="Z205" s="132">
        <v>1.5339999999999999E-2</v>
      </c>
    </row>
    <row r="206" spans="1:26">
      <c r="A206" t="s">
        <v>1213</v>
      </c>
      <c r="B206" t="s">
        <v>1236</v>
      </c>
      <c r="C206" t="s">
        <v>1258</v>
      </c>
      <c r="D206" t="s">
        <v>1303</v>
      </c>
      <c r="E206" t="s">
        <v>1304</v>
      </c>
      <c r="F206" t="s">
        <v>943</v>
      </c>
      <c r="G206" t="s">
        <v>204</v>
      </c>
      <c r="H206" t="s">
        <v>204</v>
      </c>
      <c r="I206" t="s">
        <v>340</v>
      </c>
      <c r="J206" t="s">
        <v>1265</v>
      </c>
      <c r="K206" t="s">
        <v>415</v>
      </c>
      <c r="L206" t="s">
        <v>1212</v>
      </c>
      <c r="M206" s="131">
        <v>4.3600000000000003</v>
      </c>
      <c r="N206" t="s">
        <v>1305</v>
      </c>
      <c r="O206" s="132">
        <v>1.822E-2</v>
      </c>
      <c r="P206" s="132">
        <v>1.77E-2</v>
      </c>
      <c r="R206" s="131">
        <v>421988</v>
      </c>
      <c r="S206" s="131">
        <v>1</v>
      </c>
      <c r="T206" s="131">
        <v>109.52</v>
      </c>
      <c r="U206" s="131">
        <v>462.161</v>
      </c>
      <c r="X206" s="132">
        <v>2.0000000000000002E-5</v>
      </c>
      <c r="Y206" s="132">
        <v>3.1960000000000002E-2</v>
      </c>
      <c r="Z206" s="132">
        <v>1.3939999999999999E-2</v>
      </c>
    </row>
    <row r="207" spans="1:26">
      <c r="A207" t="s">
        <v>1213</v>
      </c>
      <c r="B207" t="s">
        <v>1236</v>
      </c>
      <c r="C207" t="s">
        <v>1267</v>
      </c>
      <c r="D207" t="s">
        <v>1359</v>
      </c>
      <c r="E207" t="s">
        <v>1360</v>
      </c>
      <c r="F207" t="s">
        <v>945</v>
      </c>
      <c r="G207" t="s">
        <v>204</v>
      </c>
      <c r="H207" t="s">
        <v>204</v>
      </c>
      <c r="I207" t="s">
        <v>340</v>
      </c>
      <c r="J207" t="s">
        <v>1265</v>
      </c>
      <c r="K207" t="s">
        <v>415</v>
      </c>
      <c r="L207" t="s">
        <v>1212</v>
      </c>
      <c r="M207" s="131">
        <v>11.05</v>
      </c>
      <c r="N207" t="s">
        <v>1361</v>
      </c>
      <c r="O207" s="132">
        <v>4.0149999999999998E-2</v>
      </c>
      <c r="P207" s="132">
        <v>4.5900000000000003E-2</v>
      </c>
      <c r="R207" s="131">
        <v>609075</v>
      </c>
      <c r="S207" s="131">
        <v>1</v>
      </c>
      <c r="T207" s="131">
        <v>72.099999999999994</v>
      </c>
      <c r="U207" s="131">
        <v>439.14299999999997</v>
      </c>
      <c r="X207" s="132">
        <v>2.0000000000000002E-5</v>
      </c>
      <c r="Y207" s="132">
        <v>3.0360000000000002E-2</v>
      </c>
      <c r="Z207" s="132">
        <v>1.325E-2</v>
      </c>
    </row>
    <row r="208" spans="1:26">
      <c r="A208" t="s">
        <v>1213</v>
      </c>
      <c r="B208" t="s">
        <v>1236</v>
      </c>
      <c r="C208" t="s">
        <v>1258</v>
      </c>
      <c r="D208" t="s">
        <v>1309</v>
      </c>
      <c r="E208" t="s">
        <v>1310</v>
      </c>
      <c r="F208" t="s">
        <v>943</v>
      </c>
      <c r="G208" t="s">
        <v>204</v>
      </c>
      <c r="H208" t="s">
        <v>204</v>
      </c>
      <c r="I208" t="s">
        <v>340</v>
      </c>
      <c r="J208" t="s">
        <v>1265</v>
      </c>
      <c r="K208" t="s">
        <v>415</v>
      </c>
      <c r="L208" t="s">
        <v>1212</v>
      </c>
      <c r="M208" s="131">
        <v>1.58</v>
      </c>
      <c r="N208" t="s">
        <v>1311</v>
      </c>
      <c r="O208" s="132">
        <v>1.405E-2</v>
      </c>
      <c r="P208" s="132">
        <v>1.78E-2</v>
      </c>
      <c r="R208" s="131">
        <v>341191</v>
      </c>
      <c r="S208" s="131">
        <v>1</v>
      </c>
      <c r="T208" s="131">
        <v>112.4</v>
      </c>
      <c r="U208" s="131">
        <v>383.49900000000002</v>
      </c>
      <c r="X208" s="132">
        <v>2.0000000000000002E-5</v>
      </c>
      <c r="Y208" s="132">
        <v>2.6519999999999998E-2</v>
      </c>
      <c r="Z208" s="132">
        <v>1.157E-2</v>
      </c>
    </row>
    <row r="209" spans="1:26">
      <c r="A209" t="s">
        <v>1213</v>
      </c>
      <c r="B209" t="s">
        <v>1236</v>
      </c>
      <c r="C209" t="s">
        <v>1271</v>
      </c>
      <c r="D209" t="s">
        <v>1353</v>
      </c>
      <c r="E209" t="s">
        <v>1354</v>
      </c>
      <c r="F209" t="s">
        <v>949</v>
      </c>
      <c r="G209" t="s">
        <v>204</v>
      </c>
      <c r="H209" t="s">
        <v>204</v>
      </c>
      <c r="I209" t="s">
        <v>340</v>
      </c>
      <c r="J209" t="s">
        <v>1261</v>
      </c>
      <c r="K209" t="s">
        <v>413</v>
      </c>
      <c r="L209" t="s">
        <v>1212</v>
      </c>
      <c r="M209" s="131">
        <v>0.42</v>
      </c>
      <c r="N209" t="s">
        <v>1355</v>
      </c>
      <c r="O209" s="132">
        <v>4.0989999999999999E-2</v>
      </c>
      <c r="P209" s="132">
        <v>4.2700000000000002E-2</v>
      </c>
      <c r="R209" s="131">
        <v>354257</v>
      </c>
      <c r="S209" s="131">
        <v>1</v>
      </c>
      <c r="T209" s="131">
        <v>98.25</v>
      </c>
      <c r="U209" s="131">
        <v>348.05799999999999</v>
      </c>
      <c r="X209" s="132">
        <v>3.0000000000000001E-5</v>
      </c>
      <c r="Y209" s="132">
        <v>2.4070000000000001E-2</v>
      </c>
      <c r="Z209" s="132">
        <v>1.0500000000000001E-2</v>
      </c>
    </row>
    <row r="210" spans="1:26">
      <c r="A210" t="s">
        <v>1213</v>
      </c>
      <c r="B210" t="s">
        <v>1236</v>
      </c>
      <c r="C210" t="s">
        <v>1258</v>
      </c>
      <c r="D210" t="s">
        <v>1362</v>
      </c>
      <c r="E210" t="s">
        <v>1363</v>
      </c>
      <c r="F210" t="s">
        <v>943</v>
      </c>
      <c r="G210" t="s">
        <v>204</v>
      </c>
      <c r="H210" t="s">
        <v>204</v>
      </c>
      <c r="I210" t="s">
        <v>340</v>
      </c>
      <c r="J210" t="s">
        <v>1261</v>
      </c>
      <c r="K210" t="s">
        <v>413</v>
      </c>
      <c r="L210" t="s">
        <v>1212</v>
      </c>
      <c r="M210" s="131">
        <v>9.42</v>
      </c>
      <c r="N210" t="s">
        <v>1364</v>
      </c>
      <c r="O210" s="132">
        <v>1.434E-2</v>
      </c>
      <c r="P210" s="132">
        <v>1.9300000000000001E-2</v>
      </c>
      <c r="R210" s="131">
        <v>199114</v>
      </c>
      <c r="S210" s="131">
        <v>1</v>
      </c>
      <c r="T210" s="131">
        <v>169.09</v>
      </c>
      <c r="U210" s="131">
        <v>336.68200000000002</v>
      </c>
      <c r="X210" s="132">
        <v>1.0000000000000001E-5</v>
      </c>
      <c r="Y210" s="132">
        <v>2.3279999999999999E-2</v>
      </c>
      <c r="Z210" s="132">
        <v>1.0160000000000001E-2</v>
      </c>
    </row>
    <row r="211" spans="1:26">
      <c r="A211" t="s">
        <v>1213</v>
      </c>
      <c r="B211" t="s">
        <v>1236</v>
      </c>
      <c r="C211" t="s">
        <v>1271</v>
      </c>
      <c r="D211" t="s">
        <v>1371</v>
      </c>
      <c r="E211" t="s">
        <v>1372</v>
      </c>
      <c r="F211" t="s">
        <v>949</v>
      </c>
      <c r="G211" t="s">
        <v>204</v>
      </c>
      <c r="H211" t="s">
        <v>204</v>
      </c>
      <c r="I211" t="s">
        <v>340</v>
      </c>
      <c r="J211" t="s">
        <v>1261</v>
      </c>
      <c r="K211" t="s">
        <v>413</v>
      </c>
      <c r="L211" t="s">
        <v>1212</v>
      </c>
      <c r="M211" s="131">
        <v>0.75</v>
      </c>
      <c r="N211" t="s">
        <v>1373</v>
      </c>
      <c r="O211" s="132">
        <v>4.3180000000000003E-2</v>
      </c>
      <c r="P211" s="132">
        <v>4.2299999999999997E-2</v>
      </c>
      <c r="R211" s="131">
        <v>270129</v>
      </c>
      <c r="S211" s="131">
        <v>1</v>
      </c>
      <c r="T211" s="131">
        <v>96.93</v>
      </c>
      <c r="U211" s="131">
        <v>261.83600000000001</v>
      </c>
      <c r="X211" s="132">
        <v>2.0000000000000002E-5</v>
      </c>
      <c r="Y211" s="132">
        <v>1.8100000000000002E-2</v>
      </c>
      <c r="Z211" s="132">
        <v>7.9000000000000008E-3</v>
      </c>
    </row>
    <row r="212" spans="1:26">
      <c r="A212" t="s">
        <v>1213</v>
      </c>
      <c r="B212" t="s">
        <v>1236</v>
      </c>
      <c r="C212" t="s">
        <v>1267</v>
      </c>
      <c r="D212" t="s">
        <v>1268</v>
      </c>
      <c r="E212" t="s">
        <v>1269</v>
      </c>
      <c r="F212" t="s">
        <v>945</v>
      </c>
      <c r="G212" t="s">
        <v>204</v>
      </c>
      <c r="H212" t="s">
        <v>204</v>
      </c>
      <c r="I212" t="s">
        <v>340</v>
      </c>
      <c r="J212" t="s">
        <v>1261</v>
      </c>
      <c r="K212" t="s">
        <v>413</v>
      </c>
      <c r="L212" t="s">
        <v>1212</v>
      </c>
      <c r="M212" s="131">
        <v>11.26</v>
      </c>
      <c r="N212" t="s">
        <v>1270</v>
      </c>
      <c r="O212" s="132">
        <v>3.832E-2</v>
      </c>
      <c r="P212" s="132">
        <v>4.65E-2</v>
      </c>
      <c r="R212" s="131">
        <v>61286</v>
      </c>
      <c r="S212" s="131">
        <v>1</v>
      </c>
      <c r="T212" s="131">
        <v>114.94</v>
      </c>
      <c r="U212" s="131">
        <v>70.441999999999993</v>
      </c>
      <c r="X212" s="132">
        <v>0</v>
      </c>
      <c r="Y212" s="132">
        <v>4.8700000000000002E-3</v>
      </c>
      <c r="Z212" s="132">
        <v>2.1299999999999999E-3</v>
      </c>
    </row>
    <row r="213" spans="1:26">
      <c r="A213" t="s">
        <v>1213</v>
      </c>
      <c r="B213" t="s">
        <v>1237</v>
      </c>
      <c r="C213" t="s">
        <v>1258</v>
      </c>
      <c r="D213" t="s">
        <v>1303</v>
      </c>
      <c r="E213" t="s">
        <v>1304</v>
      </c>
      <c r="F213" t="s">
        <v>943</v>
      </c>
      <c r="G213" t="s">
        <v>204</v>
      </c>
      <c r="H213" t="s">
        <v>204</v>
      </c>
      <c r="I213" t="s">
        <v>340</v>
      </c>
      <c r="J213" t="s">
        <v>1265</v>
      </c>
      <c r="K213" t="s">
        <v>415</v>
      </c>
      <c r="L213" t="s">
        <v>1212</v>
      </c>
      <c r="M213" s="131">
        <v>4.3600000000000003</v>
      </c>
      <c r="N213" t="s">
        <v>1305</v>
      </c>
      <c r="O213" s="132">
        <v>1.3259999999999999E-2</v>
      </c>
      <c r="P213" s="132">
        <v>1.77E-2</v>
      </c>
      <c r="R213" s="131">
        <v>1091461</v>
      </c>
      <c r="S213" s="131">
        <v>1</v>
      </c>
      <c r="T213" s="131">
        <v>109.52</v>
      </c>
      <c r="U213" s="131">
        <v>1195.3679999999999</v>
      </c>
      <c r="X213" s="132">
        <v>4.0000000000000003E-5</v>
      </c>
      <c r="Y213" s="132">
        <v>0.24776000000000001</v>
      </c>
      <c r="Z213" s="132">
        <v>1.7749999999999998E-2</v>
      </c>
    </row>
    <row r="214" spans="1:26">
      <c r="A214" t="s">
        <v>1213</v>
      </c>
      <c r="B214" t="s">
        <v>1237</v>
      </c>
      <c r="C214" t="s">
        <v>1278</v>
      </c>
      <c r="D214" t="s">
        <v>1279</v>
      </c>
      <c r="E214" t="s">
        <v>1280</v>
      </c>
      <c r="F214" t="s">
        <v>946</v>
      </c>
      <c r="G214" t="s">
        <v>204</v>
      </c>
      <c r="H214" t="s">
        <v>204</v>
      </c>
      <c r="I214" t="s">
        <v>340</v>
      </c>
      <c r="J214" t="s">
        <v>1265</v>
      </c>
      <c r="K214" t="s">
        <v>415</v>
      </c>
      <c r="L214" t="s">
        <v>1212</v>
      </c>
      <c r="M214" s="131">
        <v>5.24</v>
      </c>
      <c r="N214" t="s">
        <v>1281</v>
      </c>
      <c r="O214" s="132">
        <v>4.9199999999999999E-3</v>
      </c>
      <c r="P214" s="132">
        <v>4.7399999999999998E-2</v>
      </c>
      <c r="R214" s="131">
        <v>1130903</v>
      </c>
      <c r="S214" s="131">
        <v>1</v>
      </c>
      <c r="T214" s="131">
        <v>98</v>
      </c>
      <c r="U214" s="131">
        <v>1108.2850000000001</v>
      </c>
      <c r="X214" s="132">
        <v>4.0000000000000003E-5</v>
      </c>
      <c r="Y214" s="132">
        <v>0.22971</v>
      </c>
      <c r="Z214" s="132">
        <v>1.6459999999999999E-2</v>
      </c>
    </row>
    <row r="215" spans="1:26">
      <c r="A215" t="s">
        <v>1213</v>
      </c>
      <c r="B215" t="s">
        <v>1237</v>
      </c>
      <c r="C215" t="s">
        <v>1258</v>
      </c>
      <c r="D215" t="s">
        <v>1263</v>
      </c>
      <c r="E215" t="s">
        <v>1264</v>
      </c>
      <c r="F215" t="s">
        <v>943</v>
      </c>
      <c r="G215" t="s">
        <v>204</v>
      </c>
      <c r="H215" t="s">
        <v>204</v>
      </c>
      <c r="I215" t="s">
        <v>340</v>
      </c>
      <c r="J215" t="s">
        <v>1265</v>
      </c>
      <c r="K215" t="s">
        <v>415</v>
      </c>
      <c r="L215" t="s">
        <v>1212</v>
      </c>
      <c r="M215" s="131">
        <v>3.77</v>
      </c>
      <c r="N215" t="s">
        <v>1266</v>
      </c>
      <c r="O215" s="132">
        <v>1.2070000000000001E-2</v>
      </c>
      <c r="P215" s="132">
        <v>1.7899999999999999E-2</v>
      </c>
      <c r="R215" s="131">
        <v>419399</v>
      </c>
      <c r="S215" s="131">
        <v>1</v>
      </c>
      <c r="T215" s="131">
        <v>101.87</v>
      </c>
      <c r="U215" s="131">
        <v>427.24200000000002</v>
      </c>
      <c r="X215" s="132">
        <v>2.0000000000000002E-5</v>
      </c>
      <c r="Y215" s="132">
        <v>8.8550000000000004E-2</v>
      </c>
      <c r="Z215" s="132">
        <v>6.3400000000000001E-3</v>
      </c>
    </row>
    <row r="216" spans="1:26">
      <c r="A216" t="s">
        <v>1213</v>
      </c>
      <c r="B216" t="s">
        <v>1237</v>
      </c>
      <c r="C216" t="s">
        <v>1267</v>
      </c>
      <c r="D216" t="s">
        <v>1350</v>
      </c>
      <c r="E216" t="s">
        <v>1351</v>
      </c>
      <c r="F216" t="s">
        <v>945</v>
      </c>
      <c r="G216" t="s">
        <v>204</v>
      </c>
      <c r="H216" t="s">
        <v>204</v>
      </c>
      <c r="I216" t="s">
        <v>340</v>
      </c>
      <c r="J216" t="s">
        <v>1261</v>
      </c>
      <c r="K216" t="s">
        <v>413</v>
      </c>
      <c r="L216" t="s">
        <v>1212</v>
      </c>
      <c r="M216" s="131">
        <v>3.61</v>
      </c>
      <c r="N216" t="s">
        <v>1352</v>
      </c>
      <c r="O216" s="132">
        <v>4.002E-2</v>
      </c>
      <c r="P216" s="132">
        <v>4.2599999999999999E-2</v>
      </c>
      <c r="R216" s="131">
        <v>439866</v>
      </c>
      <c r="S216" s="131">
        <v>1</v>
      </c>
      <c r="T216" s="131">
        <v>93.76</v>
      </c>
      <c r="U216" s="131">
        <v>412.41800000000001</v>
      </c>
      <c r="X216" s="132">
        <v>1.0000000000000001E-5</v>
      </c>
      <c r="Y216" s="132">
        <v>8.548E-2</v>
      </c>
      <c r="Z216" s="132">
        <v>6.1199999999999996E-3</v>
      </c>
    </row>
    <row r="217" spans="1:26">
      <c r="A217" t="s">
        <v>1213</v>
      </c>
      <c r="B217" t="s">
        <v>1237</v>
      </c>
      <c r="C217" t="s">
        <v>1258</v>
      </c>
      <c r="D217" t="s">
        <v>1309</v>
      </c>
      <c r="E217" t="s">
        <v>1310</v>
      </c>
      <c r="F217" t="s">
        <v>943</v>
      </c>
      <c r="G217" t="s">
        <v>204</v>
      </c>
      <c r="H217" t="s">
        <v>204</v>
      </c>
      <c r="I217" t="s">
        <v>340</v>
      </c>
      <c r="J217" t="s">
        <v>1265</v>
      </c>
      <c r="K217" t="s">
        <v>415</v>
      </c>
      <c r="L217" t="s">
        <v>1212</v>
      </c>
      <c r="M217" s="131">
        <v>1.58</v>
      </c>
      <c r="N217" t="s">
        <v>1311</v>
      </c>
      <c r="O217" s="132">
        <v>1.354E-2</v>
      </c>
      <c r="P217" s="132">
        <v>1.78E-2</v>
      </c>
      <c r="R217" s="131">
        <v>263360</v>
      </c>
      <c r="S217" s="131">
        <v>1</v>
      </c>
      <c r="T217" s="131">
        <v>112.4</v>
      </c>
      <c r="U217" s="131">
        <v>296.017</v>
      </c>
      <c r="X217" s="132">
        <v>1.0000000000000001E-5</v>
      </c>
      <c r="Y217" s="132">
        <v>6.1350000000000002E-2</v>
      </c>
      <c r="Z217" s="132">
        <v>4.4000000000000003E-3</v>
      </c>
    </row>
    <row r="218" spans="1:26">
      <c r="A218" t="s">
        <v>1213</v>
      </c>
      <c r="B218" t="s">
        <v>1237</v>
      </c>
      <c r="C218" t="s">
        <v>1267</v>
      </c>
      <c r="D218" t="s">
        <v>1291</v>
      </c>
      <c r="E218" t="s">
        <v>1292</v>
      </c>
      <c r="F218" t="s">
        <v>945</v>
      </c>
      <c r="G218" t="s">
        <v>204</v>
      </c>
      <c r="H218" t="s">
        <v>204</v>
      </c>
      <c r="I218" t="s">
        <v>340</v>
      </c>
      <c r="J218" t="s">
        <v>1265</v>
      </c>
      <c r="K218" t="s">
        <v>415</v>
      </c>
      <c r="L218" t="s">
        <v>1212</v>
      </c>
      <c r="M218" s="131">
        <v>5.08</v>
      </c>
      <c r="N218" t="s">
        <v>1293</v>
      </c>
      <c r="O218" s="132">
        <v>4.6960000000000002E-2</v>
      </c>
      <c r="P218" s="132">
        <v>4.2799999999999998E-2</v>
      </c>
      <c r="R218" s="131">
        <v>307155</v>
      </c>
      <c r="S218" s="131">
        <v>1</v>
      </c>
      <c r="T218" s="131">
        <v>85.63</v>
      </c>
      <c r="U218" s="131">
        <v>263.017</v>
      </c>
      <c r="X218" s="132">
        <v>1.0000000000000001E-5</v>
      </c>
      <c r="Y218" s="132">
        <v>5.4510000000000003E-2</v>
      </c>
      <c r="Z218" s="132">
        <v>3.9100000000000003E-3</v>
      </c>
    </row>
    <row r="219" spans="1:26">
      <c r="A219" t="s">
        <v>1213</v>
      </c>
      <c r="B219" t="s">
        <v>1237</v>
      </c>
      <c r="C219" t="s">
        <v>1267</v>
      </c>
      <c r="D219" t="s">
        <v>1332</v>
      </c>
      <c r="E219" t="s">
        <v>1333</v>
      </c>
      <c r="F219" t="s">
        <v>945</v>
      </c>
      <c r="G219" t="s">
        <v>204</v>
      </c>
      <c r="H219" t="s">
        <v>204</v>
      </c>
      <c r="I219" t="s">
        <v>340</v>
      </c>
      <c r="J219" t="s">
        <v>1265</v>
      </c>
      <c r="K219" t="s">
        <v>415</v>
      </c>
      <c r="L219" t="s">
        <v>1212</v>
      </c>
      <c r="M219" s="131">
        <v>3.81</v>
      </c>
      <c r="N219" t="s">
        <v>1334</v>
      </c>
      <c r="O219" s="132">
        <v>3.4270000000000002E-2</v>
      </c>
      <c r="P219" s="132">
        <v>4.2500000000000003E-2</v>
      </c>
      <c r="R219" s="131">
        <v>227897</v>
      </c>
      <c r="S219" s="131">
        <v>1</v>
      </c>
      <c r="T219" s="131">
        <v>101.27</v>
      </c>
      <c r="U219" s="131">
        <v>230.791</v>
      </c>
      <c r="X219" s="132">
        <v>1.0000000000000001E-5</v>
      </c>
      <c r="Y219" s="132">
        <v>4.7840000000000001E-2</v>
      </c>
      <c r="Z219" s="132">
        <v>3.4299999999999999E-3</v>
      </c>
    </row>
    <row r="220" spans="1:26">
      <c r="A220" t="s">
        <v>1213</v>
      </c>
      <c r="B220" t="s">
        <v>1237</v>
      </c>
      <c r="C220" t="s">
        <v>1267</v>
      </c>
      <c r="D220" t="s">
        <v>1341</v>
      </c>
      <c r="E220" t="s">
        <v>1342</v>
      </c>
      <c r="F220" t="s">
        <v>945</v>
      </c>
      <c r="G220" t="s">
        <v>204</v>
      </c>
      <c r="H220" t="s">
        <v>204</v>
      </c>
      <c r="I220" t="s">
        <v>340</v>
      </c>
      <c r="J220" t="s">
        <v>1261</v>
      </c>
      <c r="K220" t="s">
        <v>413</v>
      </c>
      <c r="L220" t="s">
        <v>1212</v>
      </c>
      <c r="M220" s="131">
        <v>2.1800000000000002</v>
      </c>
      <c r="N220" t="s">
        <v>1343</v>
      </c>
      <c r="O220" s="132">
        <v>3.7429999999999998E-2</v>
      </c>
      <c r="P220" s="132">
        <v>4.2700000000000002E-2</v>
      </c>
      <c r="R220" s="131">
        <v>180879</v>
      </c>
      <c r="S220" s="131">
        <v>1</v>
      </c>
      <c r="T220" s="131">
        <v>96.74</v>
      </c>
      <c r="U220" s="131">
        <v>174.982</v>
      </c>
      <c r="X220" s="132">
        <v>1.0000000000000001E-5</v>
      </c>
      <c r="Y220" s="132">
        <v>3.6269999999999997E-2</v>
      </c>
      <c r="Z220" s="132">
        <v>2.5999999999999999E-3</v>
      </c>
    </row>
    <row r="221" spans="1:26">
      <c r="A221" t="s">
        <v>1213</v>
      </c>
      <c r="B221" t="s">
        <v>1237</v>
      </c>
      <c r="C221" t="s">
        <v>1267</v>
      </c>
      <c r="D221" t="s">
        <v>1365</v>
      </c>
      <c r="E221" t="s">
        <v>1366</v>
      </c>
      <c r="F221" t="s">
        <v>945</v>
      </c>
      <c r="G221" t="s">
        <v>204</v>
      </c>
      <c r="H221" t="s">
        <v>204</v>
      </c>
      <c r="I221" t="s">
        <v>340</v>
      </c>
      <c r="J221" t="s">
        <v>1261</v>
      </c>
      <c r="K221" t="s">
        <v>413</v>
      </c>
      <c r="L221" t="s">
        <v>1212</v>
      </c>
      <c r="M221" s="131">
        <v>2.64</v>
      </c>
      <c r="N221" t="s">
        <v>1367</v>
      </c>
      <c r="O221" s="132">
        <v>4.4380000000000003E-2</v>
      </c>
      <c r="P221" s="132">
        <v>4.2500000000000003E-2</v>
      </c>
      <c r="R221" s="131">
        <v>170009</v>
      </c>
      <c r="S221" s="131">
        <v>1</v>
      </c>
      <c r="T221" s="131">
        <v>99.67</v>
      </c>
      <c r="U221" s="131">
        <v>169.44800000000001</v>
      </c>
      <c r="X221" s="132">
        <v>1.0000000000000001E-5</v>
      </c>
      <c r="Y221" s="132">
        <v>3.5119999999999998E-2</v>
      </c>
      <c r="Z221" s="132">
        <v>2.5200000000000001E-3</v>
      </c>
    </row>
    <row r="222" spans="1:26">
      <c r="A222" t="s">
        <v>1213</v>
      </c>
      <c r="B222" t="s">
        <v>1237</v>
      </c>
      <c r="C222" t="s">
        <v>1267</v>
      </c>
      <c r="D222" t="s">
        <v>1368</v>
      </c>
      <c r="E222" t="s">
        <v>1369</v>
      </c>
      <c r="F222" t="s">
        <v>945</v>
      </c>
      <c r="G222" t="s">
        <v>204</v>
      </c>
      <c r="H222" t="s">
        <v>204</v>
      </c>
      <c r="I222" t="s">
        <v>340</v>
      </c>
      <c r="J222" t="s">
        <v>1261</v>
      </c>
      <c r="K222" t="s">
        <v>413</v>
      </c>
      <c r="L222" t="s">
        <v>1212</v>
      </c>
      <c r="M222" s="131">
        <v>14.43</v>
      </c>
      <c r="N222" t="s">
        <v>1370</v>
      </c>
      <c r="O222" s="132">
        <v>4.7010000000000003E-2</v>
      </c>
      <c r="P222" s="132">
        <v>4.7600000000000003E-2</v>
      </c>
      <c r="R222" s="131">
        <v>151015</v>
      </c>
      <c r="S222" s="131">
        <v>1</v>
      </c>
      <c r="T222" s="131">
        <v>89.17</v>
      </c>
      <c r="U222" s="131">
        <v>134.66</v>
      </c>
      <c r="X222" s="132">
        <v>1.0000000000000001E-5</v>
      </c>
      <c r="Y222" s="132">
        <v>2.7910000000000001E-2</v>
      </c>
      <c r="Z222" s="132">
        <v>2E-3</v>
      </c>
    </row>
    <row r="223" spans="1:26">
      <c r="A223" t="s">
        <v>1213</v>
      </c>
      <c r="B223" t="s">
        <v>1237</v>
      </c>
      <c r="C223" t="s">
        <v>1258</v>
      </c>
      <c r="D223" t="s">
        <v>1329</v>
      </c>
      <c r="E223" t="s">
        <v>1330</v>
      </c>
      <c r="F223" t="s">
        <v>943</v>
      </c>
      <c r="G223" t="s">
        <v>204</v>
      </c>
      <c r="H223" t="s">
        <v>204</v>
      </c>
      <c r="I223" t="s">
        <v>340</v>
      </c>
      <c r="J223" t="s">
        <v>1265</v>
      </c>
      <c r="K223" t="s">
        <v>415</v>
      </c>
      <c r="L223" t="s">
        <v>1212</v>
      </c>
      <c r="M223" s="131">
        <v>2.39</v>
      </c>
      <c r="N223" t="s">
        <v>1331</v>
      </c>
      <c r="O223" s="132">
        <v>-1.651E-2</v>
      </c>
      <c r="P223" s="132">
        <v>1.7899999999999999E-2</v>
      </c>
      <c r="R223" s="131">
        <v>89807</v>
      </c>
      <c r="S223" s="131">
        <v>1</v>
      </c>
      <c r="T223" s="131">
        <v>114.17</v>
      </c>
      <c r="U223" s="131">
        <v>102.533</v>
      </c>
      <c r="X223" s="132">
        <v>0</v>
      </c>
      <c r="Y223" s="132">
        <v>2.1250000000000002E-2</v>
      </c>
      <c r="Z223" s="132">
        <v>1.5200000000000001E-3</v>
      </c>
    </row>
    <row r="224" spans="1:26">
      <c r="A224" t="s">
        <v>1213</v>
      </c>
      <c r="B224" t="s">
        <v>1237</v>
      </c>
      <c r="C224" t="s">
        <v>1267</v>
      </c>
      <c r="D224" t="s">
        <v>1374</v>
      </c>
      <c r="E224" t="s">
        <v>1375</v>
      </c>
      <c r="F224" t="s">
        <v>945</v>
      </c>
      <c r="G224" t="s">
        <v>204</v>
      </c>
      <c r="H224" t="s">
        <v>204</v>
      </c>
      <c r="I224" t="s">
        <v>340</v>
      </c>
      <c r="J224" t="s">
        <v>1261</v>
      </c>
      <c r="K224" t="s">
        <v>413</v>
      </c>
      <c r="L224" t="s">
        <v>1212</v>
      </c>
      <c r="M224" s="131">
        <v>1.77</v>
      </c>
      <c r="N224" t="s">
        <v>1376</v>
      </c>
      <c r="O224" s="132">
        <v>3.9359999999999999E-2</v>
      </c>
      <c r="P224" s="132">
        <v>4.2500000000000003E-2</v>
      </c>
      <c r="R224" s="131">
        <v>69285</v>
      </c>
      <c r="S224" s="131">
        <v>1</v>
      </c>
      <c r="T224" s="131">
        <v>104.49</v>
      </c>
      <c r="U224" s="131">
        <v>72.396000000000001</v>
      </c>
      <c r="X224" s="132">
        <v>0</v>
      </c>
      <c r="Y224" s="132">
        <v>1.5010000000000001E-2</v>
      </c>
      <c r="Z224" s="132">
        <v>1.08E-3</v>
      </c>
    </row>
    <row r="225" spans="1:26">
      <c r="A225" t="s">
        <v>1213</v>
      </c>
      <c r="B225" t="s">
        <v>1237</v>
      </c>
      <c r="C225" t="s">
        <v>1258</v>
      </c>
      <c r="D225" t="s">
        <v>1300</v>
      </c>
      <c r="E225" t="s">
        <v>1301</v>
      </c>
      <c r="F225" t="s">
        <v>943</v>
      </c>
      <c r="G225" t="s">
        <v>204</v>
      </c>
      <c r="H225" t="s">
        <v>204</v>
      </c>
      <c r="I225" t="s">
        <v>340</v>
      </c>
      <c r="J225" t="s">
        <v>1265</v>
      </c>
      <c r="K225" t="s">
        <v>415</v>
      </c>
      <c r="L225" t="s">
        <v>1212</v>
      </c>
      <c r="M225" s="131">
        <v>6.89</v>
      </c>
      <c r="N225" t="s">
        <v>1302</v>
      </c>
      <c r="O225" s="132">
        <v>1.7250000000000001E-2</v>
      </c>
      <c r="P225" s="132">
        <v>1.8700000000000001E-2</v>
      </c>
      <c r="R225" s="131">
        <v>70390</v>
      </c>
      <c r="S225" s="131">
        <v>1</v>
      </c>
      <c r="T225" s="131">
        <v>102.23</v>
      </c>
      <c r="U225" s="131">
        <v>71.959999999999994</v>
      </c>
      <c r="X225" s="132">
        <v>0</v>
      </c>
      <c r="Y225" s="132">
        <v>1.491E-2</v>
      </c>
      <c r="Z225" s="132">
        <v>1.07E-3</v>
      </c>
    </row>
    <row r="226" spans="1:26">
      <c r="A226" t="s">
        <v>1213</v>
      </c>
      <c r="B226" t="s">
        <v>1237</v>
      </c>
      <c r="C226" t="s">
        <v>1258</v>
      </c>
      <c r="D226" t="s">
        <v>1259</v>
      </c>
      <c r="E226" t="s">
        <v>1260</v>
      </c>
      <c r="F226" t="s">
        <v>943</v>
      </c>
      <c r="G226" t="s">
        <v>204</v>
      </c>
      <c r="H226" t="s">
        <v>204</v>
      </c>
      <c r="I226" t="s">
        <v>340</v>
      </c>
      <c r="J226" t="s">
        <v>1261</v>
      </c>
      <c r="K226" t="s">
        <v>413</v>
      </c>
      <c r="L226" t="s">
        <v>1212</v>
      </c>
      <c r="M226" s="131">
        <v>0.83</v>
      </c>
      <c r="N226" t="s">
        <v>1262</v>
      </c>
      <c r="O226" s="132">
        <v>1.384E-2</v>
      </c>
      <c r="P226" s="132">
        <v>1.5699999999999999E-2</v>
      </c>
      <c r="R226" s="131">
        <v>52066</v>
      </c>
      <c r="S226" s="131">
        <v>1</v>
      </c>
      <c r="T226" s="131">
        <v>115.16</v>
      </c>
      <c r="U226" s="131">
        <v>59.959000000000003</v>
      </c>
      <c r="X226" s="132">
        <v>0</v>
      </c>
      <c r="Y226" s="132">
        <v>1.243E-2</v>
      </c>
      <c r="Z226" s="132">
        <v>8.8999999999999995E-4</v>
      </c>
    </row>
    <row r="227" spans="1:26">
      <c r="A227" t="s">
        <v>1213</v>
      </c>
      <c r="B227" t="s">
        <v>1237</v>
      </c>
      <c r="C227" t="s">
        <v>1267</v>
      </c>
      <c r="D227" t="s">
        <v>1275</v>
      </c>
      <c r="E227" t="s">
        <v>1276</v>
      </c>
      <c r="F227" t="s">
        <v>945</v>
      </c>
      <c r="G227" t="s">
        <v>204</v>
      </c>
      <c r="H227" t="s">
        <v>204</v>
      </c>
      <c r="I227" t="s">
        <v>340</v>
      </c>
      <c r="J227" t="s">
        <v>1261</v>
      </c>
      <c r="K227" t="s">
        <v>413</v>
      </c>
      <c r="L227" t="s">
        <v>1212</v>
      </c>
      <c r="M227" s="131">
        <v>1.1499999999999999</v>
      </c>
      <c r="N227" t="s">
        <v>1277</v>
      </c>
      <c r="O227" s="132">
        <v>3.925E-2</v>
      </c>
      <c r="P227" s="132">
        <v>4.2099999999999999E-2</v>
      </c>
      <c r="R227" s="131">
        <v>51669</v>
      </c>
      <c r="S227" s="131">
        <v>1</v>
      </c>
      <c r="T227" s="131">
        <v>96.32</v>
      </c>
      <c r="U227" s="131">
        <v>49.768000000000001</v>
      </c>
      <c r="X227" s="132">
        <v>0</v>
      </c>
      <c r="Y227" s="132">
        <v>1.0319999999999999E-2</v>
      </c>
      <c r="Z227" s="132">
        <v>7.3999999999999999E-4</v>
      </c>
    </row>
    <row r="228" spans="1:26">
      <c r="A228" t="s">
        <v>1213</v>
      </c>
      <c r="B228" t="s">
        <v>1237</v>
      </c>
      <c r="C228" t="s">
        <v>1267</v>
      </c>
      <c r="D228" t="s">
        <v>1285</v>
      </c>
      <c r="E228" t="s">
        <v>1286</v>
      </c>
      <c r="F228" t="s">
        <v>945</v>
      </c>
      <c r="G228" t="s">
        <v>204</v>
      </c>
      <c r="H228" t="s">
        <v>204</v>
      </c>
      <c r="I228" t="s">
        <v>340</v>
      </c>
      <c r="J228" t="s">
        <v>1261</v>
      </c>
      <c r="K228" t="s">
        <v>413</v>
      </c>
      <c r="L228" t="s">
        <v>1212</v>
      </c>
      <c r="M228" s="131">
        <v>0.66</v>
      </c>
      <c r="N228" t="s">
        <v>1287</v>
      </c>
      <c r="O228" s="132">
        <v>3.3840000000000002E-2</v>
      </c>
      <c r="P228" s="132">
        <v>4.1500000000000002E-2</v>
      </c>
      <c r="R228" s="131">
        <v>43505</v>
      </c>
      <c r="S228" s="131">
        <v>1</v>
      </c>
      <c r="T228" s="131">
        <v>99.05</v>
      </c>
      <c r="U228" s="131">
        <v>43.091999999999999</v>
      </c>
      <c r="X228" s="132">
        <v>0</v>
      </c>
      <c r="Y228" s="132">
        <v>8.9300000000000004E-3</v>
      </c>
      <c r="Z228" s="132">
        <v>6.4000000000000005E-4</v>
      </c>
    </row>
    <row r="229" spans="1:26">
      <c r="A229" t="s">
        <v>1213</v>
      </c>
      <c r="B229" t="s">
        <v>1237</v>
      </c>
      <c r="C229" t="s">
        <v>1267</v>
      </c>
      <c r="D229" t="s">
        <v>1268</v>
      </c>
      <c r="E229" t="s">
        <v>1269</v>
      </c>
      <c r="F229" t="s">
        <v>945</v>
      </c>
      <c r="G229" t="s">
        <v>204</v>
      </c>
      <c r="H229" t="s">
        <v>204</v>
      </c>
      <c r="I229" t="s">
        <v>340</v>
      </c>
      <c r="J229" t="s">
        <v>1261</v>
      </c>
      <c r="K229" t="s">
        <v>413</v>
      </c>
      <c r="L229" t="s">
        <v>1212</v>
      </c>
      <c r="M229" s="131">
        <v>11.26</v>
      </c>
      <c r="N229" t="s">
        <v>1270</v>
      </c>
      <c r="O229" s="132">
        <v>3.1980000000000001E-2</v>
      </c>
      <c r="P229" s="132">
        <v>4.65E-2</v>
      </c>
      <c r="R229" s="131">
        <v>11082</v>
      </c>
      <c r="S229" s="131">
        <v>1</v>
      </c>
      <c r="T229" s="131">
        <v>114.94</v>
      </c>
      <c r="U229" s="131">
        <v>12.738</v>
      </c>
      <c r="X229" s="132">
        <v>0</v>
      </c>
      <c r="Y229" s="132">
        <v>2.64E-3</v>
      </c>
      <c r="Z229" s="132">
        <v>1.9000000000000001E-4</v>
      </c>
    </row>
    <row r="230" spans="1:26">
      <c r="A230" t="s">
        <v>1213</v>
      </c>
      <c r="B230" t="s">
        <v>1238</v>
      </c>
      <c r="C230" t="s">
        <v>1258</v>
      </c>
      <c r="D230" t="s">
        <v>1303</v>
      </c>
      <c r="E230" t="s">
        <v>1304</v>
      </c>
      <c r="F230" t="s">
        <v>943</v>
      </c>
      <c r="G230" t="s">
        <v>204</v>
      </c>
      <c r="H230" t="s">
        <v>204</v>
      </c>
      <c r="I230" t="s">
        <v>340</v>
      </c>
      <c r="J230" t="s">
        <v>1265</v>
      </c>
      <c r="K230" t="s">
        <v>415</v>
      </c>
      <c r="L230" t="s">
        <v>1212</v>
      </c>
      <c r="M230" s="131">
        <v>4.3600000000000003</v>
      </c>
      <c r="N230" t="s">
        <v>1305</v>
      </c>
      <c r="O230" s="132">
        <v>4.2999999999999999E-4</v>
      </c>
      <c r="P230" s="132">
        <v>1.77E-2</v>
      </c>
      <c r="R230" s="131">
        <v>41634878</v>
      </c>
      <c r="S230" s="131">
        <v>1</v>
      </c>
      <c r="T230" s="131">
        <v>109.52</v>
      </c>
      <c r="U230" s="131">
        <v>45598.517999999996</v>
      </c>
      <c r="X230" s="132">
        <v>1.5100000000000001E-3</v>
      </c>
      <c r="Y230" s="132">
        <v>0.18040999999999999</v>
      </c>
      <c r="Z230" s="132">
        <v>2.4750000000000001E-2</v>
      </c>
    </row>
    <row r="231" spans="1:26">
      <c r="A231" t="s">
        <v>1213</v>
      </c>
      <c r="B231" t="s">
        <v>1238</v>
      </c>
      <c r="C231" t="s">
        <v>1258</v>
      </c>
      <c r="D231" t="s">
        <v>1329</v>
      </c>
      <c r="E231" t="s">
        <v>1330</v>
      </c>
      <c r="F231" t="s">
        <v>943</v>
      </c>
      <c r="G231" t="s">
        <v>204</v>
      </c>
      <c r="H231" t="s">
        <v>204</v>
      </c>
      <c r="I231" t="s">
        <v>340</v>
      </c>
      <c r="J231" t="s">
        <v>1265</v>
      </c>
      <c r="K231" t="s">
        <v>415</v>
      </c>
      <c r="L231" t="s">
        <v>1212</v>
      </c>
      <c r="M231" s="131">
        <v>2.39</v>
      </c>
      <c r="N231" t="s">
        <v>1331</v>
      </c>
      <c r="O231" s="132">
        <v>-2.3109999999999999E-2</v>
      </c>
      <c r="P231" s="132">
        <v>1.7899999999999999E-2</v>
      </c>
      <c r="R231" s="131">
        <v>33945077</v>
      </c>
      <c r="S231" s="131">
        <v>1</v>
      </c>
      <c r="T231" s="131">
        <v>114.17</v>
      </c>
      <c r="U231" s="131">
        <v>38755.093999999997</v>
      </c>
      <c r="X231" s="132">
        <v>1.5200000000000001E-3</v>
      </c>
      <c r="Y231" s="132">
        <v>0.15334</v>
      </c>
      <c r="Z231" s="132">
        <v>2.104E-2</v>
      </c>
    </row>
    <row r="232" spans="1:26">
      <c r="A232" t="s">
        <v>1213</v>
      </c>
      <c r="B232" t="s">
        <v>1238</v>
      </c>
      <c r="C232" t="s">
        <v>1267</v>
      </c>
      <c r="D232" t="s">
        <v>1332</v>
      </c>
      <c r="E232" t="s">
        <v>1333</v>
      </c>
      <c r="F232" t="s">
        <v>945</v>
      </c>
      <c r="G232" t="s">
        <v>204</v>
      </c>
      <c r="H232" t="s">
        <v>204</v>
      </c>
      <c r="I232" t="s">
        <v>340</v>
      </c>
      <c r="J232" t="s">
        <v>1265</v>
      </c>
      <c r="K232" t="s">
        <v>415</v>
      </c>
      <c r="L232" t="s">
        <v>1212</v>
      </c>
      <c r="M232" s="131">
        <v>3.81</v>
      </c>
      <c r="N232" t="s">
        <v>1334</v>
      </c>
      <c r="O232" s="132">
        <v>3.3959999999999997E-2</v>
      </c>
      <c r="P232" s="132">
        <v>4.2500000000000003E-2</v>
      </c>
      <c r="R232" s="131">
        <v>31878043</v>
      </c>
      <c r="S232" s="131">
        <v>1</v>
      </c>
      <c r="T232" s="131">
        <v>101.27</v>
      </c>
      <c r="U232" s="131">
        <v>32282.894</v>
      </c>
      <c r="X232" s="132">
        <v>8.9999999999999998E-4</v>
      </c>
      <c r="Y232" s="132">
        <v>0.12773000000000001</v>
      </c>
      <c r="Z232" s="132">
        <v>1.753E-2</v>
      </c>
    </row>
    <row r="233" spans="1:26">
      <c r="A233" t="s">
        <v>1213</v>
      </c>
      <c r="B233" t="s">
        <v>1238</v>
      </c>
      <c r="C233" t="s">
        <v>1258</v>
      </c>
      <c r="D233" t="s">
        <v>1309</v>
      </c>
      <c r="E233" t="s">
        <v>1310</v>
      </c>
      <c r="F233" t="s">
        <v>943</v>
      </c>
      <c r="G233" t="s">
        <v>204</v>
      </c>
      <c r="H233" t="s">
        <v>204</v>
      </c>
      <c r="I233" t="s">
        <v>340</v>
      </c>
      <c r="J233" t="s">
        <v>1265</v>
      </c>
      <c r="K233" t="s">
        <v>415</v>
      </c>
      <c r="L233" t="s">
        <v>1212</v>
      </c>
      <c r="M233" s="131">
        <v>1.58</v>
      </c>
      <c r="N233" t="s">
        <v>1311</v>
      </c>
      <c r="O233" s="132">
        <v>1.076E-2</v>
      </c>
      <c r="P233" s="132">
        <v>1.78E-2</v>
      </c>
      <c r="R233" s="131">
        <v>17802667</v>
      </c>
      <c r="S233" s="131">
        <v>1</v>
      </c>
      <c r="T233" s="131">
        <v>112.4</v>
      </c>
      <c r="U233" s="131">
        <v>20010.198</v>
      </c>
      <c r="X233" s="132">
        <v>8.8000000000000003E-4</v>
      </c>
      <c r="Y233" s="132">
        <v>7.9170000000000004E-2</v>
      </c>
      <c r="Z233" s="132">
        <v>1.086E-2</v>
      </c>
    </row>
    <row r="234" spans="1:26">
      <c r="A234" t="s">
        <v>1213</v>
      </c>
      <c r="B234" t="s">
        <v>1238</v>
      </c>
      <c r="C234" t="s">
        <v>1267</v>
      </c>
      <c r="D234" t="s">
        <v>1350</v>
      </c>
      <c r="E234" t="s">
        <v>1351</v>
      </c>
      <c r="F234" t="s">
        <v>945</v>
      </c>
      <c r="G234" t="s">
        <v>204</v>
      </c>
      <c r="H234" t="s">
        <v>204</v>
      </c>
      <c r="I234" t="s">
        <v>340</v>
      </c>
      <c r="J234" t="s">
        <v>1261</v>
      </c>
      <c r="K234" t="s">
        <v>413</v>
      </c>
      <c r="L234" t="s">
        <v>1212</v>
      </c>
      <c r="M234" s="131">
        <v>3.61</v>
      </c>
      <c r="N234" t="s">
        <v>1352</v>
      </c>
      <c r="O234" s="132">
        <v>3.807E-2</v>
      </c>
      <c r="P234" s="132">
        <v>4.2599999999999999E-2</v>
      </c>
      <c r="R234" s="131">
        <v>15213465</v>
      </c>
      <c r="S234" s="131">
        <v>1</v>
      </c>
      <c r="T234" s="131">
        <v>93.76</v>
      </c>
      <c r="U234" s="131">
        <v>14264.145</v>
      </c>
      <c r="X234" s="132">
        <v>4.4000000000000002E-4</v>
      </c>
      <c r="Y234" s="132">
        <v>5.6439999999999997E-2</v>
      </c>
      <c r="Z234" s="132">
        <v>7.7400000000000004E-3</v>
      </c>
    </row>
    <row r="235" spans="1:26">
      <c r="A235" t="s">
        <v>1213</v>
      </c>
      <c r="B235" t="s">
        <v>1238</v>
      </c>
      <c r="C235" t="s">
        <v>1271</v>
      </c>
      <c r="D235" t="s">
        <v>1344</v>
      </c>
      <c r="E235" t="s">
        <v>1345</v>
      </c>
      <c r="F235" t="s">
        <v>949</v>
      </c>
      <c r="G235" t="s">
        <v>204</v>
      </c>
      <c r="H235" t="s">
        <v>204</v>
      </c>
      <c r="I235" t="s">
        <v>340</v>
      </c>
      <c r="J235" t="s">
        <v>1261</v>
      </c>
      <c r="K235" t="s">
        <v>413</v>
      </c>
      <c r="L235" t="s">
        <v>1212</v>
      </c>
      <c r="M235" s="131">
        <v>0.5</v>
      </c>
      <c r="N235" t="s">
        <v>1346</v>
      </c>
      <c r="O235" s="132">
        <v>3.9719999999999998E-2</v>
      </c>
      <c r="P235" s="132">
        <v>4.2599999999999999E-2</v>
      </c>
      <c r="R235" s="131">
        <v>11875479</v>
      </c>
      <c r="S235" s="131">
        <v>1</v>
      </c>
      <c r="T235" s="131">
        <v>97.94</v>
      </c>
      <c r="U235" s="131">
        <v>11630.843999999999</v>
      </c>
      <c r="X235" s="132">
        <v>9.8999999999999999E-4</v>
      </c>
      <c r="Y235" s="132">
        <v>4.6019999999999998E-2</v>
      </c>
      <c r="Z235" s="132">
        <v>6.3099999999999996E-3</v>
      </c>
    </row>
    <row r="236" spans="1:26">
      <c r="A236" t="s">
        <v>1213</v>
      </c>
      <c r="B236" t="s">
        <v>1238</v>
      </c>
      <c r="C236" t="s">
        <v>1258</v>
      </c>
      <c r="D236" t="s">
        <v>1263</v>
      </c>
      <c r="E236" t="s">
        <v>1264</v>
      </c>
      <c r="F236" t="s">
        <v>943</v>
      </c>
      <c r="G236" t="s">
        <v>204</v>
      </c>
      <c r="H236" t="s">
        <v>204</v>
      </c>
      <c r="I236" t="s">
        <v>340</v>
      </c>
      <c r="J236" t="s">
        <v>1265</v>
      </c>
      <c r="K236" t="s">
        <v>415</v>
      </c>
      <c r="L236" t="s">
        <v>1212</v>
      </c>
      <c r="M236" s="131">
        <v>3.77</v>
      </c>
      <c r="N236" t="s">
        <v>1266</v>
      </c>
      <c r="O236" s="132">
        <v>1.2070000000000001E-2</v>
      </c>
      <c r="P236" s="132">
        <v>1.7899999999999999E-2</v>
      </c>
      <c r="R236" s="131">
        <v>10781059</v>
      </c>
      <c r="S236" s="131">
        <v>1</v>
      </c>
      <c r="T236" s="131">
        <v>101.87</v>
      </c>
      <c r="U236" s="131">
        <v>10982.665000000001</v>
      </c>
      <c r="X236" s="132">
        <v>4.4000000000000002E-4</v>
      </c>
      <c r="Y236" s="132">
        <v>4.3450000000000003E-2</v>
      </c>
      <c r="Z236" s="132">
        <v>5.96E-3</v>
      </c>
    </row>
    <row r="237" spans="1:26">
      <c r="A237" t="s">
        <v>1213</v>
      </c>
      <c r="B237" t="s">
        <v>1238</v>
      </c>
      <c r="C237" t="s">
        <v>1258</v>
      </c>
      <c r="D237" t="s">
        <v>1362</v>
      </c>
      <c r="E237" t="s">
        <v>1363</v>
      </c>
      <c r="F237" t="s">
        <v>943</v>
      </c>
      <c r="G237" t="s">
        <v>204</v>
      </c>
      <c r="H237" t="s">
        <v>204</v>
      </c>
      <c r="I237" t="s">
        <v>340</v>
      </c>
      <c r="J237" t="s">
        <v>1261</v>
      </c>
      <c r="K237" t="s">
        <v>413</v>
      </c>
      <c r="L237" t="s">
        <v>1212</v>
      </c>
      <c r="M237" s="131">
        <v>9.42</v>
      </c>
      <c r="N237" t="s">
        <v>1364</v>
      </c>
      <c r="O237" s="132">
        <v>1.4409999999999999E-2</v>
      </c>
      <c r="P237" s="132">
        <v>1.9300000000000001E-2</v>
      </c>
      <c r="R237" s="131">
        <v>5835544</v>
      </c>
      <c r="S237" s="131">
        <v>1</v>
      </c>
      <c r="T237" s="131">
        <v>169.09</v>
      </c>
      <c r="U237" s="131">
        <v>9867.3209999999999</v>
      </c>
      <c r="X237" s="132">
        <v>3.6999999999999999E-4</v>
      </c>
      <c r="Y237" s="132">
        <v>3.9039999999999998E-2</v>
      </c>
      <c r="Z237" s="132">
        <v>5.3600000000000002E-3</v>
      </c>
    </row>
    <row r="238" spans="1:26">
      <c r="A238" t="s">
        <v>1213</v>
      </c>
      <c r="B238" t="s">
        <v>1238</v>
      </c>
      <c r="C238" t="s">
        <v>1267</v>
      </c>
      <c r="D238" t="s">
        <v>1291</v>
      </c>
      <c r="E238" t="s">
        <v>1292</v>
      </c>
      <c r="F238" t="s">
        <v>945</v>
      </c>
      <c r="G238" t="s">
        <v>204</v>
      </c>
      <c r="H238" t="s">
        <v>204</v>
      </c>
      <c r="I238" t="s">
        <v>340</v>
      </c>
      <c r="J238" t="s">
        <v>1265</v>
      </c>
      <c r="K238" t="s">
        <v>415</v>
      </c>
      <c r="L238" t="s">
        <v>1212</v>
      </c>
      <c r="M238" s="131">
        <v>5.08</v>
      </c>
      <c r="N238" t="s">
        <v>1293</v>
      </c>
      <c r="O238" s="132">
        <v>4.589E-2</v>
      </c>
      <c r="P238" s="132">
        <v>4.2799999999999998E-2</v>
      </c>
      <c r="R238" s="131">
        <v>11080930</v>
      </c>
      <c r="S238" s="131">
        <v>1</v>
      </c>
      <c r="T238" s="131">
        <v>85.63</v>
      </c>
      <c r="U238" s="131">
        <v>9488.6</v>
      </c>
      <c r="X238" s="132">
        <v>2.9E-4</v>
      </c>
      <c r="Y238" s="132">
        <v>3.7539999999999997E-2</v>
      </c>
      <c r="Z238" s="132">
        <v>5.1500000000000001E-3</v>
      </c>
    </row>
    <row r="239" spans="1:26">
      <c r="A239" t="s">
        <v>1213</v>
      </c>
      <c r="B239" t="s">
        <v>1238</v>
      </c>
      <c r="C239" t="s">
        <v>1278</v>
      </c>
      <c r="D239" t="s">
        <v>1279</v>
      </c>
      <c r="E239" t="s">
        <v>1280</v>
      </c>
      <c r="F239" t="s">
        <v>946</v>
      </c>
      <c r="G239" t="s">
        <v>204</v>
      </c>
      <c r="H239" t="s">
        <v>204</v>
      </c>
      <c r="I239" t="s">
        <v>340</v>
      </c>
      <c r="J239" t="s">
        <v>1265</v>
      </c>
      <c r="K239" t="s">
        <v>415</v>
      </c>
      <c r="L239" t="s">
        <v>1212</v>
      </c>
      <c r="M239" s="131">
        <v>5.24</v>
      </c>
      <c r="N239" t="s">
        <v>1281</v>
      </c>
      <c r="O239" s="132">
        <v>5.5700000000000003E-3</v>
      </c>
      <c r="P239" s="132">
        <v>4.7399999999999998E-2</v>
      </c>
      <c r="R239" s="131">
        <v>8649110</v>
      </c>
      <c r="S239" s="131">
        <v>1</v>
      </c>
      <c r="T239" s="131">
        <v>98</v>
      </c>
      <c r="U239" s="131">
        <v>8476.1280000000006</v>
      </c>
      <c r="X239" s="132">
        <v>2.7E-4</v>
      </c>
      <c r="Y239" s="132">
        <v>3.354E-2</v>
      </c>
      <c r="Z239" s="132">
        <v>4.5999999999999999E-3</v>
      </c>
    </row>
    <row r="240" spans="1:26">
      <c r="A240" t="s">
        <v>1213</v>
      </c>
      <c r="B240" t="s">
        <v>1238</v>
      </c>
      <c r="C240" t="s">
        <v>1267</v>
      </c>
      <c r="D240" t="s">
        <v>1359</v>
      </c>
      <c r="E240" t="s">
        <v>1360</v>
      </c>
      <c r="F240" t="s">
        <v>945</v>
      </c>
      <c r="G240" t="s">
        <v>204</v>
      </c>
      <c r="H240" t="s">
        <v>204</v>
      </c>
      <c r="I240" t="s">
        <v>340</v>
      </c>
      <c r="J240" t="s">
        <v>1265</v>
      </c>
      <c r="K240" t="s">
        <v>415</v>
      </c>
      <c r="L240" t="s">
        <v>1212</v>
      </c>
      <c r="M240" s="131">
        <v>11.05</v>
      </c>
      <c r="N240" t="s">
        <v>1361</v>
      </c>
      <c r="O240" s="132">
        <v>4.0890000000000003E-2</v>
      </c>
      <c r="P240" s="132">
        <v>4.5900000000000003E-2</v>
      </c>
      <c r="R240" s="131">
        <v>11412608</v>
      </c>
      <c r="S240" s="131">
        <v>1</v>
      </c>
      <c r="T240" s="131">
        <v>72.099999999999994</v>
      </c>
      <c r="U240" s="131">
        <v>8228.49</v>
      </c>
      <c r="X240" s="132">
        <v>3.5E-4</v>
      </c>
      <c r="Y240" s="132">
        <v>3.2559999999999999E-2</v>
      </c>
      <c r="Z240" s="132">
        <v>4.47E-3</v>
      </c>
    </row>
    <row r="241" spans="1:26">
      <c r="A241" t="s">
        <v>1213</v>
      </c>
      <c r="B241" t="s">
        <v>1238</v>
      </c>
      <c r="C241" t="s">
        <v>1267</v>
      </c>
      <c r="D241" t="s">
        <v>1275</v>
      </c>
      <c r="E241" t="s">
        <v>1276</v>
      </c>
      <c r="F241" t="s">
        <v>945</v>
      </c>
      <c r="G241" t="s">
        <v>204</v>
      </c>
      <c r="H241" t="s">
        <v>204</v>
      </c>
      <c r="I241" t="s">
        <v>340</v>
      </c>
      <c r="J241" t="s">
        <v>1261</v>
      </c>
      <c r="K241" t="s">
        <v>413</v>
      </c>
      <c r="L241" t="s">
        <v>1212</v>
      </c>
      <c r="M241" s="131">
        <v>1.1499999999999999</v>
      </c>
      <c r="N241" t="s">
        <v>1277</v>
      </c>
      <c r="O241" s="132">
        <v>4.0759999999999998E-2</v>
      </c>
      <c r="P241" s="132">
        <v>4.2099999999999999E-2</v>
      </c>
      <c r="R241" s="131">
        <v>8278450</v>
      </c>
      <c r="S241" s="131">
        <v>1</v>
      </c>
      <c r="T241" s="131">
        <v>96.32</v>
      </c>
      <c r="U241" s="131">
        <v>7973.8029999999999</v>
      </c>
      <c r="X241" s="132">
        <v>2.9999999999999997E-4</v>
      </c>
      <c r="Y241" s="132">
        <v>3.1550000000000002E-2</v>
      </c>
      <c r="Z241" s="132">
        <v>4.3299999999999996E-3</v>
      </c>
    </row>
    <row r="242" spans="1:26">
      <c r="A242" t="s">
        <v>1213</v>
      </c>
      <c r="B242" t="s">
        <v>1238</v>
      </c>
      <c r="C242" t="s">
        <v>1271</v>
      </c>
      <c r="D242" t="s">
        <v>1297</v>
      </c>
      <c r="E242" t="s">
        <v>1298</v>
      </c>
      <c r="F242" t="s">
        <v>949</v>
      </c>
      <c r="G242" t="s">
        <v>204</v>
      </c>
      <c r="H242" t="s">
        <v>204</v>
      </c>
      <c r="I242" t="s">
        <v>340</v>
      </c>
      <c r="J242" t="s">
        <v>1261</v>
      </c>
      <c r="K242" t="s">
        <v>413</v>
      </c>
      <c r="L242" t="s">
        <v>1212</v>
      </c>
      <c r="M242" s="131">
        <v>0.59</v>
      </c>
      <c r="N242" t="s">
        <v>1299</v>
      </c>
      <c r="O242" s="132">
        <v>4.156E-2</v>
      </c>
      <c r="P242" s="132">
        <v>4.24E-2</v>
      </c>
      <c r="R242" s="131">
        <v>5615640</v>
      </c>
      <c r="S242" s="131">
        <v>1</v>
      </c>
      <c r="T242" s="131">
        <v>97.56</v>
      </c>
      <c r="U242" s="131">
        <v>5478.6180000000004</v>
      </c>
      <c r="X242" s="132">
        <v>4.6999999999999999E-4</v>
      </c>
      <c r="Y242" s="132">
        <v>2.1680000000000001E-2</v>
      </c>
      <c r="Z242" s="132">
        <v>2.97E-3</v>
      </c>
    </row>
    <row r="243" spans="1:26">
      <c r="A243" t="s">
        <v>1213</v>
      </c>
      <c r="B243" t="s">
        <v>1238</v>
      </c>
      <c r="C243" t="s">
        <v>1267</v>
      </c>
      <c r="D243" t="s">
        <v>1356</v>
      </c>
      <c r="E243" t="s">
        <v>1357</v>
      </c>
      <c r="F243" t="s">
        <v>945</v>
      </c>
      <c r="G243" t="s">
        <v>204</v>
      </c>
      <c r="H243" t="s">
        <v>204</v>
      </c>
      <c r="I243" t="s">
        <v>340</v>
      </c>
      <c r="J243" t="s">
        <v>1261</v>
      </c>
      <c r="K243" t="s">
        <v>413</v>
      </c>
      <c r="L243" t="s">
        <v>1212</v>
      </c>
      <c r="M243" s="131">
        <v>8.31</v>
      </c>
      <c r="N243" t="s">
        <v>1358</v>
      </c>
      <c r="O243" s="132">
        <v>4.2110000000000002E-2</v>
      </c>
      <c r="P243" s="132">
        <v>4.48E-2</v>
      </c>
      <c r="R243" s="131">
        <v>5484738</v>
      </c>
      <c r="S243" s="131">
        <v>1</v>
      </c>
      <c r="T243" s="131">
        <v>99.13</v>
      </c>
      <c r="U243" s="131">
        <v>5437.0209999999997</v>
      </c>
      <c r="X243" s="132">
        <v>2.4000000000000001E-4</v>
      </c>
      <c r="Y243" s="132">
        <v>2.1510000000000001E-2</v>
      </c>
      <c r="Z243" s="132">
        <v>2.9499999999999999E-3</v>
      </c>
    </row>
    <row r="244" spans="1:26">
      <c r="A244" t="s">
        <v>1213</v>
      </c>
      <c r="B244" t="s">
        <v>1238</v>
      </c>
      <c r="C244" t="s">
        <v>1258</v>
      </c>
      <c r="D244" t="s">
        <v>1259</v>
      </c>
      <c r="E244" t="s">
        <v>1260</v>
      </c>
      <c r="F244" t="s">
        <v>943</v>
      </c>
      <c r="G244" t="s">
        <v>204</v>
      </c>
      <c r="H244" t="s">
        <v>204</v>
      </c>
      <c r="I244" t="s">
        <v>340</v>
      </c>
      <c r="J244" t="s">
        <v>1261</v>
      </c>
      <c r="K244" t="s">
        <v>413</v>
      </c>
      <c r="L244" t="s">
        <v>1212</v>
      </c>
      <c r="M244" s="131">
        <v>0.83</v>
      </c>
      <c r="N244" t="s">
        <v>1262</v>
      </c>
      <c r="O244" s="132">
        <v>1.004E-2</v>
      </c>
      <c r="P244" s="132">
        <v>1.5699999999999999E-2</v>
      </c>
      <c r="R244" s="131">
        <v>4530665</v>
      </c>
      <c r="S244" s="131">
        <v>1</v>
      </c>
      <c r="T244" s="131">
        <v>115.16</v>
      </c>
      <c r="U244" s="131">
        <v>5217.5140000000001</v>
      </c>
      <c r="X244" s="132">
        <v>2.1000000000000001E-4</v>
      </c>
      <c r="Y244" s="132">
        <v>2.0639999999999999E-2</v>
      </c>
      <c r="Z244" s="132">
        <v>2.8300000000000001E-3</v>
      </c>
    </row>
    <row r="245" spans="1:26">
      <c r="A245" t="s">
        <v>1213</v>
      </c>
      <c r="B245" t="s">
        <v>1238</v>
      </c>
      <c r="C245" t="s">
        <v>1267</v>
      </c>
      <c r="D245" t="s">
        <v>1365</v>
      </c>
      <c r="E245" t="s">
        <v>1366</v>
      </c>
      <c r="F245" t="s">
        <v>945</v>
      </c>
      <c r="G245" t="s">
        <v>204</v>
      </c>
      <c r="H245" t="s">
        <v>204</v>
      </c>
      <c r="I245" t="s">
        <v>340</v>
      </c>
      <c r="J245" t="s">
        <v>1261</v>
      </c>
      <c r="K245" t="s">
        <v>413</v>
      </c>
      <c r="L245" t="s">
        <v>1212</v>
      </c>
      <c r="M245" s="131">
        <v>2.64</v>
      </c>
      <c r="N245" t="s">
        <v>1367</v>
      </c>
      <c r="O245" s="132">
        <v>4.4380000000000003E-2</v>
      </c>
      <c r="P245" s="132">
        <v>4.2500000000000003E-2</v>
      </c>
      <c r="R245" s="131">
        <v>4368904</v>
      </c>
      <c r="S245" s="131">
        <v>1</v>
      </c>
      <c r="T245" s="131">
        <v>99.67</v>
      </c>
      <c r="U245" s="131">
        <v>4354.4870000000001</v>
      </c>
      <c r="X245" s="132">
        <v>1.9000000000000001E-4</v>
      </c>
      <c r="Y245" s="132">
        <v>1.7229999999999999E-2</v>
      </c>
      <c r="Z245" s="132">
        <v>2.3600000000000001E-3</v>
      </c>
    </row>
    <row r="246" spans="1:26">
      <c r="A246" t="s">
        <v>1213</v>
      </c>
      <c r="B246" t="s">
        <v>1238</v>
      </c>
      <c r="C246" t="s">
        <v>1267</v>
      </c>
      <c r="D246" t="s">
        <v>1374</v>
      </c>
      <c r="E246" t="s">
        <v>1375</v>
      </c>
      <c r="F246" t="s">
        <v>945</v>
      </c>
      <c r="G246" t="s">
        <v>204</v>
      </c>
      <c r="H246" t="s">
        <v>204</v>
      </c>
      <c r="I246" t="s">
        <v>340</v>
      </c>
      <c r="J246" t="s">
        <v>1261</v>
      </c>
      <c r="K246" t="s">
        <v>413</v>
      </c>
      <c r="L246" t="s">
        <v>1212</v>
      </c>
      <c r="M246" s="131">
        <v>1.77</v>
      </c>
      <c r="N246" t="s">
        <v>1376</v>
      </c>
      <c r="O246" s="132">
        <v>3.739E-2</v>
      </c>
      <c r="P246" s="132">
        <v>4.2500000000000003E-2</v>
      </c>
      <c r="R246" s="131">
        <v>3053580</v>
      </c>
      <c r="S246" s="131">
        <v>1</v>
      </c>
      <c r="T246" s="131">
        <v>104.49</v>
      </c>
      <c r="U246" s="131">
        <v>3190.6860000000001</v>
      </c>
      <c r="X246" s="132">
        <v>2.0000000000000001E-4</v>
      </c>
      <c r="Y246" s="132">
        <v>1.2619999999999999E-2</v>
      </c>
      <c r="Z246" s="132">
        <v>1.73E-3</v>
      </c>
    </row>
    <row r="247" spans="1:26">
      <c r="A247" t="s">
        <v>1213</v>
      </c>
      <c r="B247" t="s">
        <v>1238</v>
      </c>
      <c r="C247" t="s">
        <v>1267</v>
      </c>
      <c r="D247" t="s">
        <v>1268</v>
      </c>
      <c r="E247" t="s">
        <v>1269</v>
      </c>
      <c r="F247" t="s">
        <v>945</v>
      </c>
      <c r="G247" t="s">
        <v>204</v>
      </c>
      <c r="H247" t="s">
        <v>204</v>
      </c>
      <c r="I247" t="s">
        <v>340</v>
      </c>
      <c r="J247" t="s">
        <v>1261</v>
      </c>
      <c r="K247" t="s">
        <v>413</v>
      </c>
      <c r="L247" t="s">
        <v>1212</v>
      </c>
      <c r="M247" s="131">
        <v>11.26</v>
      </c>
      <c r="N247" t="s">
        <v>1270</v>
      </c>
      <c r="O247" s="132">
        <v>3.764E-2</v>
      </c>
      <c r="P247" s="132">
        <v>4.65E-2</v>
      </c>
      <c r="R247" s="131">
        <v>2719490</v>
      </c>
      <c r="S247" s="131">
        <v>1</v>
      </c>
      <c r="T247" s="131">
        <v>114.94</v>
      </c>
      <c r="U247" s="131">
        <v>3125.7820000000002</v>
      </c>
      <c r="X247" s="132">
        <v>1.1E-4</v>
      </c>
      <c r="Y247" s="132">
        <v>1.2370000000000001E-2</v>
      </c>
      <c r="Z247" s="132">
        <v>1.6999999999999999E-3</v>
      </c>
    </row>
    <row r="248" spans="1:26">
      <c r="A248" t="s">
        <v>1213</v>
      </c>
      <c r="B248" t="s">
        <v>1238</v>
      </c>
      <c r="C248" t="s">
        <v>1267</v>
      </c>
      <c r="D248" t="s">
        <v>1341</v>
      </c>
      <c r="E248" t="s">
        <v>1342</v>
      </c>
      <c r="F248" t="s">
        <v>945</v>
      </c>
      <c r="G248" t="s">
        <v>204</v>
      </c>
      <c r="H248" t="s">
        <v>204</v>
      </c>
      <c r="I248" t="s">
        <v>340</v>
      </c>
      <c r="J248" t="s">
        <v>1261</v>
      </c>
      <c r="K248" t="s">
        <v>413</v>
      </c>
      <c r="L248" t="s">
        <v>1212</v>
      </c>
      <c r="M248" s="131">
        <v>2.1800000000000002</v>
      </c>
      <c r="N248" t="s">
        <v>1343</v>
      </c>
      <c r="O248" s="132">
        <v>3.7650000000000003E-2</v>
      </c>
      <c r="P248" s="132">
        <v>4.2700000000000002E-2</v>
      </c>
      <c r="R248" s="131">
        <v>3080120</v>
      </c>
      <c r="S248" s="131">
        <v>1</v>
      </c>
      <c r="T248" s="131">
        <v>96.74</v>
      </c>
      <c r="U248" s="131">
        <v>2979.7080000000001</v>
      </c>
      <c r="X248" s="132">
        <v>1.2E-4</v>
      </c>
      <c r="Y248" s="132">
        <v>1.179E-2</v>
      </c>
      <c r="Z248" s="132">
        <v>1.6199999999999999E-3</v>
      </c>
    </row>
    <row r="249" spans="1:26">
      <c r="A249" t="s">
        <v>1213</v>
      </c>
      <c r="B249" t="s">
        <v>1238</v>
      </c>
      <c r="C249" t="s">
        <v>1267</v>
      </c>
      <c r="D249" t="s">
        <v>1368</v>
      </c>
      <c r="E249" t="s">
        <v>1369</v>
      </c>
      <c r="F249" t="s">
        <v>945</v>
      </c>
      <c r="G249" t="s">
        <v>204</v>
      </c>
      <c r="H249" t="s">
        <v>204</v>
      </c>
      <c r="I249" t="s">
        <v>340</v>
      </c>
      <c r="J249" t="s">
        <v>1261</v>
      </c>
      <c r="K249" t="s">
        <v>413</v>
      </c>
      <c r="L249" t="s">
        <v>1212</v>
      </c>
      <c r="M249" s="131">
        <v>14.43</v>
      </c>
      <c r="N249" t="s">
        <v>1370</v>
      </c>
      <c r="O249" s="132">
        <v>4.7010000000000003E-2</v>
      </c>
      <c r="P249" s="132">
        <v>4.7600000000000003E-2</v>
      </c>
      <c r="R249" s="131">
        <v>3076955</v>
      </c>
      <c r="S249" s="131">
        <v>1</v>
      </c>
      <c r="T249" s="131">
        <v>89.17</v>
      </c>
      <c r="U249" s="131">
        <v>2743.721</v>
      </c>
      <c r="X249" s="132">
        <v>1.2E-4</v>
      </c>
      <c r="Y249" s="132">
        <v>1.086E-2</v>
      </c>
      <c r="Z249" s="132">
        <v>1.49E-3</v>
      </c>
    </row>
    <row r="250" spans="1:26">
      <c r="A250" t="s">
        <v>1213</v>
      </c>
      <c r="B250" t="s">
        <v>1238</v>
      </c>
      <c r="C250" t="s">
        <v>1258</v>
      </c>
      <c r="D250" t="s">
        <v>1300</v>
      </c>
      <c r="E250" t="s">
        <v>1301</v>
      </c>
      <c r="F250" t="s">
        <v>943</v>
      </c>
      <c r="G250" t="s">
        <v>204</v>
      </c>
      <c r="H250" t="s">
        <v>204</v>
      </c>
      <c r="I250" t="s">
        <v>340</v>
      </c>
      <c r="J250" t="s">
        <v>1265</v>
      </c>
      <c r="K250" t="s">
        <v>415</v>
      </c>
      <c r="L250" t="s">
        <v>1212</v>
      </c>
      <c r="M250" s="131">
        <v>6.89</v>
      </c>
      <c r="N250" t="s">
        <v>1302</v>
      </c>
      <c r="O250" s="132">
        <v>1.7250000000000001E-2</v>
      </c>
      <c r="P250" s="132">
        <v>1.8700000000000001E-2</v>
      </c>
      <c r="R250" s="131">
        <v>1809064</v>
      </c>
      <c r="S250" s="131">
        <v>1</v>
      </c>
      <c r="T250" s="131">
        <v>102.23</v>
      </c>
      <c r="U250" s="131">
        <v>1849.4059999999999</v>
      </c>
      <c r="X250" s="132">
        <v>6.0000000000000002E-5</v>
      </c>
      <c r="Y250" s="132">
        <v>7.3200000000000001E-3</v>
      </c>
      <c r="Z250" s="132">
        <v>1E-3</v>
      </c>
    </row>
    <row r="251" spans="1:26">
      <c r="A251" t="s">
        <v>1213</v>
      </c>
      <c r="B251" t="s">
        <v>1238</v>
      </c>
      <c r="C251" t="s">
        <v>1267</v>
      </c>
      <c r="D251" t="s">
        <v>1285</v>
      </c>
      <c r="E251" t="s">
        <v>1286</v>
      </c>
      <c r="F251" t="s">
        <v>945</v>
      </c>
      <c r="G251" t="s">
        <v>204</v>
      </c>
      <c r="H251" t="s">
        <v>204</v>
      </c>
      <c r="I251" t="s">
        <v>340</v>
      </c>
      <c r="J251" t="s">
        <v>1261</v>
      </c>
      <c r="K251" t="s">
        <v>413</v>
      </c>
      <c r="L251" t="s">
        <v>1212</v>
      </c>
      <c r="M251" s="131">
        <v>0.66</v>
      </c>
      <c r="N251" t="s">
        <v>1287</v>
      </c>
      <c r="O251" s="132">
        <v>3.3840000000000002E-2</v>
      </c>
      <c r="P251" s="132">
        <v>4.1500000000000002E-2</v>
      </c>
      <c r="R251" s="131">
        <v>819173</v>
      </c>
      <c r="S251" s="131">
        <v>1</v>
      </c>
      <c r="T251" s="131">
        <v>99.05</v>
      </c>
      <c r="U251" s="131">
        <v>811.39099999999996</v>
      </c>
      <c r="X251" s="132">
        <v>3.0000000000000001E-5</v>
      </c>
      <c r="Y251" s="132">
        <v>3.2100000000000002E-3</v>
      </c>
      <c r="Z251" s="132">
        <v>4.4000000000000002E-4</v>
      </c>
    </row>
    <row r="252" spans="1:26">
      <c r="A252" t="s">
        <v>1213</v>
      </c>
      <c r="B252" t="s">
        <v>1241</v>
      </c>
      <c r="C252" t="s">
        <v>1258</v>
      </c>
      <c r="D252" t="s">
        <v>1329</v>
      </c>
      <c r="E252" t="s">
        <v>1330</v>
      </c>
      <c r="F252" t="s">
        <v>943</v>
      </c>
      <c r="G252" t="s">
        <v>204</v>
      </c>
      <c r="H252" t="s">
        <v>204</v>
      </c>
      <c r="I252" t="s">
        <v>340</v>
      </c>
      <c r="J252" t="s">
        <v>1265</v>
      </c>
      <c r="K252" t="s">
        <v>415</v>
      </c>
      <c r="L252" t="s">
        <v>1212</v>
      </c>
      <c r="M252" s="131">
        <v>2.39</v>
      </c>
      <c r="N252" t="s">
        <v>1331</v>
      </c>
      <c r="O252" s="132">
        <v>-2.239E-2</v>
      </c>
      <c r="P252" s="132">
        <v>1.7899999999999999E-2</v>
      </c>
      <c r="R252" s="131">
        <v>56553309</v>
      </c>
      <c r="S252" s="131">
        <v>1</v>
      </c>
      <c r="T252" s="131">
        <v>114.17</v>
      </c>
      <c r="U252" s="131">
        <v>64566.913</v>
      </c>
      <c r="X252" s="132">
        <v>2.5400000000000002E-3</v>
      </c>
      <c r="Y252" s="132">
        <v>0.23557</v>
      </c>
      <c r="Z252" s="132">
        <v>0.17781</v>
      </c>
    </row>
    <row r="253" spans="1:26">
      <c r="A253" t="s">
        <v>1213</v>
      </c>
      <c r="B253" t="s">
        <v>1241</v>
      </c>
      <c r="C253" t="s">
        <v>1258</v>
      </c>
      <c r="D253" t="s">
        <v>1303</v>
      </c>
      <c r="E253" t="s">
        <v>1304</v>
      </c>
      <c r="F253" t="s">
        <v>943</v>
      </c>
      <c r="G253" t="s">
        <v>204</v>
      </c>
      <c r="H253" t="s">
        <v>204</v>
      </c>
      <c r="I253" t="s">
        <v>340</v>
      </c>
      <c r="J253" t="s">
        <v>1265</v>
      </c>
      <c r="K253" t="s">
        <v>415</v>
      </c>
      <c r="L253" t="s">
        <v>1212</v>
      </c>
      <c r="M253" s="131">
        <v>4.3600000000000003</v>
      </c>
      <c r="N253" t="s">
        <v>1305</v>
      </c>
      <c r="O253" s="132">
        <v>4.5300000000000002E-3</v>
      </c>
      <c r="P253" s="132">
        <v>1.77E-2</v>
      </c>
      <c r="R253" s="131">
        <v>33890484</v>
      </c>
      <c r="S253" s="131">
        <v>1</v>
      </c>
      <c r="T253" s="131">
        <v>109.52</v>
      </c>
      <c r="U253" s="131">
        <v>37116.858</v>
      </c>
      <c r="X253" s="132">
        <v>1.23E-3</v>
      </c>
      <c r="Y253" s="132">
        <v>0.13542000000000001</v>
      </c>
      <c r="Z253" s="132">
        <v>0.10222000000000001</v>
      </c>
    </row>
    <row r="254" spans="1:26">
      <c r="A254" t="s">
        <v>1213</v>
      </c>
      <c r="B254" t="s">
        <v>1241</v>
      </c>
      <c r="C254" t="s">
        <v>1258</v>
      </c>
      <c r="D254" t="s">
        <v>1259</v>
      </c>
      <c r="E254" t="s">
        <v>1260</v>
      </c>
      <c r="F254" t="s">
        <v>943</v>
      </c>
      <c r="G254" t="s">
        <v>204</v>
      </c>
      <c r="H254" t="s">
        <v>204</v>
      </c>
      <c r="I254" t="s">
        <v>340</v>
      </c>
      <c r="J254" t="s">
        <v>1261</v>
      </c>
      <c r="K254" t="s">
        <v>413</v>
      </c>
      <c r="L254" t="s">
        <v>1212</v>
      </c>
      <c r="M254" s="131">
        <v>0.83</v>
      </c>
      <c r="N254" t="s">
        <v>1262</v>
      </c>
      <c r="O254" s="132">
        <v>1.2449999999999999E-2</v>
      </c>
      <c r="P254" s="132">
        <v>1.5699999999999999E-2</v>
      </c>
      <c r="R254" s="131">
        <v>31288713</v>
      </c>
      <c r="S254" s="131">
        <v>1</v>
      </c>
      <c r="T254" s="131">
        <v>115.16</v>
      </c>
      <c r="U254" s="131">
        <v>36032.082000000002</v>
      </c>
      <c r="X254" s="132">
        <v>1.4400000000000001E-3</v>
      </c>
      <c r="Y254" s="132">
        <v>0.13145999999999999</v>
      </c>
      <c r="Z254" s="132">
        <v>9.9229999999999999E-2</v>
      </c>
    </row>
    <row r="255" spans="1:26">
      <c r="A255" t="s">
        <v>1213</v>
      </c>
      <c r="B255" t="s">
        <v>1241</v>
      </c>
      <c r="C255" t="s">
        <v>1258</v>
      </c>
      <c r="D255" t="s">
        <v>1309</v>
      </c>
      <c r="E255" t="s">
        <v>1310</v>
      </c>
      <c r="F255" t="s">
        <v>943</v>
      </c>
      <c r="G255" t="s">
        <v>204</v>
      </c>
      <c r="H255" t="s">
        <v>204</v>
      </c>
      <c r="I255" t="s">
        <v>340</v>
      </c>
      <c r="J255" t="s">
        <v>1265</v>
      </c>
      <c r="K255" t="s">
        <v>415</v>
      </c>
      <c r="L255" t="s">
        <v>1212</v>
      </c>
      <c r="M255" s="131">
        <v>1.58</v>
      </c>
      <c r="N255" t="s">
        <v>1311</v>
      </c>
      <c r="O255" s="132">
        <v>9.2399999999999999E-3</v>
      </c>
      <c r="P255" s="132">
        <v>1.78E-2</v>
      </c>
      <c r="R255" s="131">
        <v>20290245</v>
      </c>
      <c r="S255" s="131">
        <v>1</v>
      </c>
      <c r="T255" s="131">
        <v>112.4</v>
      </c>
      <c r="U255" s="131">
        <v>22806.235000000001</v>
      </c>
      <c r="X255" s="132">
        <v>1E-3</v>
      </c>
      <c r="Y255" s="132">
        <v>8.3210000000000006E-2</v>
      </c>
      <c r="Z255" s="132">
        <v>6.2810000000000005E-2</v>
      </c>
    </row>
    <row r="256" spans="1:26">
      <c r="A256" t="s">
        <v>1213</v>
      </c>
      <c r="B256" t="s">
        <v>1241</v>
      </c>
      <c r="C256" t="s">
        <v>1267</v>
      </c>
      <c r="D256" t="s">
        <v>1350</v>
      </c>
      <c r="E256" t="s">
        <v>1351</v>
      </c>
      <c r="F256" t="s">
        <v>945</v>
      </c>
      <c r="G256" t="s">
        <v>204</v>
      </c>
      <c r="H256" t="s">
        <v>204</v>
      </c>
      <c r="I256" t="s">
        <v>340</v>
      </c>
      <c r="J256" t="s">
        <v>1261</v>
      </c>
      <c r="K256" t="s">
        <v>413</v>
      </c>
      <c r="L256" t="s">
        <v>1212</v>
      </c>
      <c r="M256" s="131">
        <v>3.61</v>
      </c>
      <c r="N256" t="s">
        <v>1352</v>
      </c>
      <c r="O256" s="132">
        <v>3.6540000000000003E-2</v>
      </c>
      <c r="P256" s="132">
        <v>4.2599999999999999E-2</v>
      </c>
      <c r="R256" s="131">
        <v>19251348</v>
      </c>
      <c r="S256" s="131">
        <v>1</v>
      </c>
      <c r="T256" s="131">
        <v>93.76</v>
      </c>
      <c r="U256" s="131">
        <v>18050.063999999998</v>
      </c>
      <c r="X256" s="132">
        <v>5.5000000000000003E-4</v>
      </c>
      <c r="Y256" s="132">
        <v>6.5860000000000002E-2</v>
      </c>
      <c r="Z256" s="132">
        <v>4.9709999999999997E-2</v>
      </c>
    </row>
    <row r="257" spans="1:26">
      <c r="A257" t="s">
        <v>1213</v>
      </c>
      <c r="B257" t="s">
        <v>1241</v>
      </c>
      <c r="C257" t="s">
        <v>1267</v>
      </c>
      <c r="D257" t="s">
        <v>1368</v>
      </c>
      <c r="E257" t="s">
        <v>1369</v>
      </c>
      <c r="F257" t="s">
        <v>945</v>
      </c>
      <c r="G257" t="s">
        <v>204</v>
      </c>
      <c r="H257" t="s">
        <v>204</v>
      </c>
      <c r="I257" t="s">
        <v>340</v>
      </c>
      <c r="J257" t="s">
        <v>1261</v>
      </c>
      <c r="K257" t="s">
        <v>413</v>
      </c>
      <c r="L257" t="s">
        <v>1212</v>
      </c>
      <c r="M257" s="131">
        <v>14.43</v>
      </c>
      <c r="N257" t="s">
        <v>1370</v>
      </c>
      <c r="O257" s="132">
        <v>4.9230000000000003E-2</v>
      </c>
      <c r="P257" s="132">
        <v>4.7600000000000003E-2</v>
      </c>
      <c r="R257" s="131">
        <v>19276657</v>
      </c>
      <c r="S257" s="131">
        <v>1</v>
      </c>
      <c r="T257" s="131">
        <v>89.17</v>
      </c>
      <c r="U257" s="131">
        <v>17188.994999999999</v>
      </c>
      <c r="X257" s="132">
        <v>7.2999999999999996E-4</v>
      </c>
      <c r="Y257" s="132">
        <v>6.2710000000000002E-2</v>
      </c>
      <c r="Z257" s="132">
        <v>4.734E-2</v>
      </c>
    </row>
    <row r="258" spans="1:26">
      <c r="A258" t="s">
        <v>1213</v>
      </c>
      <c r="B258" t="s">
        <v>1241</v>
      </c>
      <c r="C258" t="s">
        <v>1267</v>
      </c>
      <c r="D258" t="s">
        <v>1318</v>
      </c>
      <c r="E258" t="s">
        <v>1319</v>
      </c>
      <c r="F258" t="s">
        <v>945</v>
      </c>
      <c r="G258" t="s">
        <v>204</v>
      </c>
      <c r="H258" t="s">
        <v>204</v>
      </c>
      <c r="I258" t="s">
        <v>340</v>
      </c>
      <c r="J258" t="s">
        <v>1265</v>
      </c>
      <c r="K258" t="s">
        <v>415</v>
      </c>
      <c r="L258" t="s">
        <v>1212</v>
      </c>
      <c r="M258" s="131">
        <v>6.93</v>
      </c>
      <c r="N258" t="s">
        <v>1320</v>
      </c>
      <c r="O258" s="132">
        <v>4.7100000000000003E-2</v>
      </c>
      <c r="P258" s="132">
        <v>4.3499999999999997E-2</v>
      </c>
      <c r="R258" s="131">
        <v>19381996</v>
      </c>
      <c r="S258" s="131">
        <v>1</v>
      </c>
      <c r="T258" s="131">
        <v>82.08</v>
      </c>
      <c r="U258" s="131">
        <v>15908.742</v>
      </c>
      <c r="X258" s="132">
        <v>5.9999999999999995E-4</v>
      </c>
      <c r="Y258" s="132">
        <v>5.8040000000000001E-2</v>
      </c>
      <c r="Z258" s="132">
        <v>4.3810000000000002E-2</v>
      </c>
    </row>
    <row r="259" spans="1:26">
      <c r="A259" t="s">
        <v>1213</v>
      </c>
      <c r="B259" t="s">
        <v>1241</v>
      </c>
      <c r="C259" t="s">
        <v>1267</v>
      </c>
      <c r="D259" t="s">
        <v>1291</v>
      </c>
      <c r="E259" t="s">
        <v>1292</v>
      </c>
      <c r="F259" t="s">
        <v>945</v>
      </c>
      <c r="G259" t="s">
        <v>204</v>
      </c>
      <c r="H259" t="s">
        <v>204</v>
      </c>
      <c r="I259" t="s">
        <v>340</v>
      </c>
      <c r="J259" t="s">
        <v>1265</v>
      </c>
      <c r="K259" t="s">
        <v>415</v>
      </c>
      <c r="L259" t="s">
        <v>1212</v>
      </c>
      <c r="M259" s="131">
        <v>5.08</v>
      </c>
      <c r="N259" t="s">
        <v>1293</v>
      </c>
      <c r="O259" s="132">
        <v>4.5699999999999998E-2</v>
      </c>
      <c r="P259" s="132">
        <v>4.2799999999999998E-2</v>
      </c>
      <c r="R259" s="131">
        <v>17233517</v>
      </c>
      <c r="S259" s="131">
        <v>1</v>
      </c>
      <c r="T259" s="131">
        <v>85.63</v>
      </c>
      <c r="U259" s="131">
        <v>14757.061</v>
      </c>
      <c r="X259" s="132">
        <v>4.6000000000000001E-4</v>
      </c>
      <c r="Y259" s="132">
        <v>5.3839999999999999E-2</v>
      </c>
      <c r="Z259" s="132">
        <v>4.0640000000000003E-2</v>
      </c>
    </row>
    <row r="260" spans="1:26">
      <c r="A260" t="s">
        <v>1213</v>
      </c>
      <c r="B260" t="s">
        <v>1241</v>
      </c>
      <c r="C260" t="s">
        <v>1278</v>
      </c>
      <c r="D260" t="s">
        <v>1279</v>
      </c>
      <c r="E260" t="s">
        <v>1280</v>
      </c>
      <c r="F260" t="s">
        <v>946</v>
      </c>
      <c r="G260" t="s">
        <v>204</v>
      </c>
      <c r="H260" t="s">
        <v>204</v>
      </c>
      <c r="I260" t="s">
        <v>340</v>
      </c>
      <c r="J260" t="s">
        <v>1265</v>
      </c>
      <c r="K260" t="s">
        <v>415</v>
      </c>
      <c r="L260" t="s">
        <v>1212</v>
      </c>
      <c r="M260" s="131">
        <v>5.24</v>
      </c>
      <c r="N260" t="s">
        <v>1281</v>
      </c>
      <c r="O260" s="132">
        <v>5.5799999999999999E-3</v>
      </c>
      <c r="P260" s="132">
        <v>4.7399999999999998E-2</v>
      </c>
      <c r="R260" s="131">
        <v>12681779</v>
      </c>
      <c r="S260" s="131">
        <v>1</v>
      </c>
      <c r="T260" s="131">
        <v>98</v>
      </c>
      <c r="U260" s="131">
        <v>12428.143</v>
      </c>
      <c r="X260" s="132">
        <v>4.0000000000000002E-4</v>
      </c>
      <c r="Y260" s="132">
        <v>4.5339999999999998E-2</v>
      </c>
      <c r="Z260" s="132">
        <v>3.4229999999999997E-2</v>
      </c>
    </row>
    <row r="261" spans="1:26">
      <c r="A261" t="s">
        <v>1213</v>
      </c>
      <c r="B261" t="s">
        <v>1241</v>
      </c>
      <c r="C261" t="s">
        <v>1258</v>
      </c>
      <c r="D261" t="s">
        <v>1263</v>
      </c>
      <c r="E261" t="s">
        <v>1264</v>
      </c>
      <c r="F261" t="s">
        <v>943</v>
      </c>
      <c r="G261" t="s">
        <v>204</v>
      </c>
      <c r="H261" t="s">
        <v>204</v>
      </c>
      <c r="I261" t="s">
        <v>340</v>
      </c>
      <c r="J261" t="s">
        <v>1265</v>
      </c>
      <c r="K261" t="s">
        <v>415</v>
      </c>
      <c r="L261" t="s">
        <v>1212</v>
      </c>
      <c r="M261" s="131">
        <v>3.77</v>
      </c>
      <c r="N261" t="s">
        <v>1266</v>
      </c>
      <c r="O261" s="132">
        <v>1.26E-2</v>
      </c>
      <c r="P261" s="132">
        <v>1.7899999999999999E-2</v>
      </c>
      <c r="R261" s="131">
        <v>11974384</v>
      </c>
      <c r="S261" s="131">
        <v>1</v>
      </c>
      <c r="T261" s="131">
        <v>101.87</v>
      </c>
      <c r="U261" s="131">
        <v>12198.305</v>
      </c>
      <c r="X261" s="132">
        <v>4.8999999999999998E-4</v>
      </c>
      <c r="Y261" s="132">
        <v>4.4510000000000001E-2</v>
      </c>
      <c r="Z261" s="132">
        <v>3.3590000000000002E-2</v>
      </c>
    </row>
    <row r="262" spans="1:26">
      <c r="A262" t="s">
        <v>1213</v>
      </c>
      <c r="B262" t="s">
        <v>1241</v>
      </c>
      <c r="C262" t="s">
        <v>1258</v>
      </c>
      <c r="D262" t="s">
        <v>1362</v>
      </c>
      <c r="E262" t="s">
        <v>1363</v>
      </c>
      <c r="F262" t="s">
        <v>943</v>
      </c>
      <c r="G262" t="s">
        <v>204</v>
      </c>
      <c r="H262" t="s">
        <v>204</v>
      </c>
      <c r="I262" t="s">
        <v>340</v>
      </c>
      <c r="J262" t="s">
        <v>1261</v>
      </c>
      <c r="K262" t="s">
        <v>413</v>
      </c>
      <c r="L262" t="s">
        <v>1212</v>
      </c>
      <c r="M262" s="131">
        <v>9.42</v>
      </c>
      <c r="N262" t="s">
        <v>1364</v>
      </c>
      <c r="O262" s="132">
        <v>1.444E-2</v>
      </c>
      <c r="P262" s="132">
        <v>1.9300000000000001E-2</v>
      </c>
      <c r="R262" s="131">
        <v>2792802</v>
      </c>
      <c r="S262" s="131">
        <v>1</v>
      </c>
      <c r="T262" s="131">
        <v>169.09</v>
      </c>
      <c r="U262" s="131">
        <v>4722.3490000000002</v>
      </c>
      <c r="X262" s="132">
        <v>1.8000000000000001E-4</v>
      </c>
      <c r="Y262" s="132">
        <v>1.7229999999999999E-2</v>
      </c>
      <c r="Z262" s="132">
        <v>1.2999999999999999E-2</v>
      </c>
    </row>
    <row r="263" spans="1:26">
      <c r="A263" t="s">
        <v>1213</v>
      </c>
      <c r="B263" t="s">
        <v>1241</v>
      </c>
      <c r="C263" t="s">
        <v>1267</v>
      </c>
      <c r="D263" t="s">
        <v>1356</v>
      </c>
      <c r="E263" t="s">
        <v>1357</v>
      </c>
      <c r="F263" t="s">
        <v>945</v>
      </c>
      <c r="G263" t="s">
        <v>204</v>
      </c>
      <c r="H263" t="s">
        <v>204</v>
      </c>
      <c r="I263" t="s">
        <v>340</v>
      </c>
      <c r="J263" t="s">
        <v>1261</v>
      </c>
      <c r="K263" t="s">
        <v>413</v>
      </c>
      <c r="L263" t="s">
        <v>1212</v>
      </c>
      <c r="M263" s="131">
        <v>8.31</v>
      </c>
      <c r="N263" t="s">
        <v>1358</v>
      </c>
      <c r="O263" s="132">
        <v>4.2869999999999998E-2</v>
      </c>
      <c r="P263" s="132">
        <v>4.48E-2</v>
      </c>
      <c r="R263" s="131">
        <v>4214677</v>
      </c>
      <c r="S263" s="131">
        <v>1</v>
      </c>
      <c r="T263" s="131">
        <v>99.13</v>
      </c>
      <c r="U263" s="131">
        <v>4178.009</v>
      </c>
      <c r="X263" s="132">
        <v>1.8000000000000001E-4</v>
      </c>
      <c r="Y263" s="132">
        <v>1.524E-2</v>
      </c>
      <c r="Z263" s="132">
        <v>1.1509999999999999E-2</v>
      </c>
    </row>
    <row r="264" spans="1:26">
      <c r="A264" t="s">
        <v>1213</v>
      </c>
      <c r="B264" t="s">
        <v>1241</v>
      </c>
      <c r="C264" t="s">
        <v>1267</v>
      </c>
      <c r="D264" t="s">
        <v>1359</v>
      </c>
      <c r="E264" t="s">
        <v>1360</v>
      </c>
      <c r="F264" t="s">
        <v>945</v>
      </c>
      <c r="G264" t="s">
        <v>204</v>
      </c>
      <c r="H264" t="s">
        <v>204</v>
      </c>
      <c r="I264" t="s">
        <v>340</v>
      </c>
      <c r="J264" t="s">
        <v>1265</v>
      </c>
      <c r="K264" t="s">
        <v>415</v>
      </c>
      <c r="L264" t="s">
        <v>1212</v>
      </c>
      <c r="M264" s="131">
        <v>11.05</v>
      </c>
      <c r="N264" t="s">
        <v>1361</v>
      </c>
      <c r="O264" s="132">
        <v>4.095E-2</v>
      </c>
      <c r="P264" s="132">
        <v>4.5900000000000003E-2</v>
      </c>
      <c r="R264" s="131">
        <v>5393937</v>
      </c>
      <c r="S264" s="131">
        <v>1</v>
      </c>
      <c r="T264" s="131">
        <v>72.099999999999994</v>
      </c>
      <c r="U264" s="131">
        <v>3889.029</v>
      </c>
      <c r="X264" s="132">
        <v>1.7000000000000001E-4</v>
      </c>
      <c r="Y264" s="132">
        <v>1.4189999999999999E-2</v>
      </c>
      <c r="Z264" s="132">
        <v>1.0710000000000001E-2</v>
      </c>
    </row>
    <row r="265" spans="1:26">
      <c r="A265" t="s">
        <v>1213</v>
      </c>
      <c r="B265" t="s">
        <v>1241</v>
      </c>
      <c r="C265" t="s">
        <v>1267</v>
      </c>
      <c r="D265" t="s">
        <v>1341</v>
      </c>
      <c r="E265" t="s">
        <v>1342</v>
      </c>
      <c r="F265" t="s">
        <v>945</v>
      </c>
      <c r="G265" t="s">
        <v>204</v>
      </c>
      <c r="H265" t="s">
        <v>204</v>
      </c>
      <c r="I265" t="s">
        <v>340</v>
      </c>
      <c r="J265" t="s">
        <v>1261</v>
      </c>
      <c r="K265" t="s">
        <v>413</v>
      </c>
      <c r="L265" t="s">
        <v>1212</v>
      </c>
      <c r="M265" s="131">
        <v>2.1800000000000002</v>
      </c>
      <c r="N265" t="s">
        <v>1343</v>
      </c>
      <c r="O265" s="132">
        <v>3.7679999999999998E-2</v>
      </c>
      <c r="P265" s="132">
        <v>4.2700000000000002E-2</v>
      </c>
      <c r="R265" s="131">
        <v>3264024</v>
      </c>
      <c r="S265" s="131">
        <v>1</v>
      </c>
      <c r="T265" s="131">
        <v>96.74</v>
      </c>
      <c r="U265" s="131">
        <v>3157.6170000000002</v>
      </c>
      <c r="X265" s="132">
        <v>1.2999999999999999E-4</v>
      </c>
      <c r="Y265" s="132">
        <v>1.1520000000000001E-2</v>
      </c>
      <c r="Z265" s="132">
        <v>8.6999999999999994E-3</v>
      </c>
    </row>
    <row r="266" spans="1:26">
      <c r="A266" t="s">
        <v>1213</v>
      </c>
      <c r="B266" t="s">
        <v>1241</v>
      </c>
      <c r="C266" t="s">
        <v>1267</v>
      </c>
      <c r="D266" t="s">
        <v>1275</v>
      </c>
      <c r="E266" t="s">
        <v>1276</v>
      </c>
      <c r="F266" t="s">
        <v>945</v>
      </c>
      <c r="G266" t="s">
        <v>204</v>
      </c>
      <c r="H266" t="s">
        <v>204</v>
      </c>
      <c r="I266" t="s">
        <v>340</v>
      </c>
      <c r="J266" t="s">
        <v>1261</v>
      </c>
      <c r="K266" t="s">
        <v>413</v>
      </c>
      <c r="L266" t="s">
        <v>1212</v>
      </c>
      <c r="M266" s="131">
        <v>1.1499999999999999</v>
      </c>
      <c r="N266" t="s">
        <v>1277</v>
      </c>
      <c r="O266" s="132">
        <v>3.9399999999999998E-2</v>
      </c>
      <c r="P266" s="132">
        <v>4.2099999999999999E-2</v>
      </c>
      <c r="R266" s="131">
        <v>2568292</v>
      </c>
      <c r="S266" s="131">
        <v>1</v>
      </c>
      <c r="T266" s="131">
        <v>96.32</v>
      </c>
      <c r="U266" s="131">
        <v>2473.779</v>
      </c>
      <c r="X266" s="132">
        <v>9.0000000000000006E-5</v>
      </c>
      <c r="Y266" s="132">
        <v>9.0299999999999998E-3</v>
      </c>
      <c r="Z266" s="132">
        <v>6.8100000000000001E-3</v>
      </c>
    </row>
    <row r="267" spans="1:26">
      <c r="A267" t="s">
        <v>1213</v>
      </c>
      <c r="B267" t="s">
        <v>1241</v>
      </c>
      <c r="C267" t="s">
        <v>1278</v>
      </c>
      <c r="D267" t="s">
        <v>1282</v>
      </c>
      <c r="E267" t="s">
        <v>1283</v>
      </c>
      <c r="F267" t="s">
        <v>946</v>
      </c>
      <c r="G267" t="s">
        <v>204</v>
      </c>
      <c r="H267" t="s">
        <v>204</v>
      </c>
      <c r="I267" t="s">
        <v>340</v>
      </c>
      <c r="J267" t="s">
        <v>1261</v>
      </c>
      <c r="K267" t="s">
        <v>413</v>
      </c>
      <c r="L267" t="s">
        <v>1212</v>
      </c>
      <c r="M267" s="131">
        <v>1.37</v>
      </c>
      <c r="N267" t="s">
        <v>1284</v>
      </c>
      <c r="O267" s="132">
        <v>1.42E-3</v>
      </c>
      <c r="P267" s="132">
        <v>4.6800000000000001E-2</v>
      </c>
      <c r="R267" s="131">
        <v>2107164</v>
      </c>
      <c r="S267" s="131">
        <v>1</v>
      </c>
      <c r="T267" s="131">
        <v>99.85</v>
      </c>
      <c r="U267" s="131">
        <v>2104.0030000000002</v>
      </c>
      <c r="X267" s="132">
        <v>1E-4</v>
      </c>
      <c r="Y267" s="132">
        <v>7.6800000000000002E-3</v>
      </c>
      <c r="Z267" s="132">
        <v>5.79E-3</v>
      </c>
    </row>
    <row r="268" spans="1:26">
      <c r="A268" t="s">
        <v>1213</v>
      </c>
      <c r="B268" t="s">
        <v>1241</v>
      </c>
      <c r="C268" t="s">
        <v>1271</v>
      </c>
      <c r="D268" t="s">
        <v>1294</v>
      </c>
      <c r="E268" t="s">
        <v>1295</v>
      </c>
      <c r="F268" t="s">
        <v>949</v>
      </c>
      <c r="G268" t="s">
        <v>204</v>
      </c>
      <c r="H268" t="s">
        <v>204</v>
      </c>
      <c r="I268" t="s">
        <v>340</v>
      </c>
      <c r="J268" t="s">
        <v>1261</v>
      </c>
      <c r="K268" t="s">
        <v>413</v>
      </c>
      <c r="L268" t="s">
        <v>1212</v>
      </c>
      <c r="M268" s="131">
        <v>0.92</v>
      </c>
      <c r="N268" t="s">
        <v>1296</v>
      </c>
      <c r="O268" s="132">
        <v>4.231E-2</v>
      </c>
      <c r="P268" s="132">
        <v>4.19E-2</v>
      </c>
      <c r="R268" s="131">
        <v>1800000</v>
      </c>
      <c r="S268" s="131">
        <v>1</v>
      </c>
      <c r="T268" s="131">
        <v>96.29</v>
      </c>
      <c r="U268" s="131">
        <v>1733.22</v>
      </c>
      <c r="X268" s="132">
        <v>1.2999999999999999E-4</v>
      </c>
      <c r="Y268" s="132">
        <v>6.3200000000000001E-3</v>
      </c>
      <c r="Z268" s="132">
        <v>4.7699999999999999E-3</v>
      </c>
    </row>
    <row r="269" spans="1:26">
      <c r="A269" t="s">
        <v>1213</v>
      </c>
      <c r="B269" t="s">
        <v>1241</v>
      </c>
      <c r="C269" t="s">
        <v>1267</v>
      </c>
      <c r="D269" t="s">
        <v>1332</v>
      </c>
      <c r="E269" t="s">
        <v>1333</v>
      </c>
      <c r="F269" t="s">
        <v>945</v>
      </c>
      <c r="G269" t="s">
        <v>204</v>
      </c>
      <c r="H269" t="s">
        <v>204</v>
      </c>
      <c r="I269" t="s">
        <v>340</v>
      </c>
      <c r="J269" t="s">
        <v>1265</v>
      </c>
      <c r="K269" t="s">
        <v>415</v>
      </c>
      <c r="L269" t="s">
        <v>1212</v>
      </c>
      <c r="M269" s="131">
        <v>3.81</v>
      </c>
      <c r="N269" t="s">
        <v>1334</v>
      </c>
      <c r="O269" s="132">
        <v>3.3739999999999999E-2</v>
      </c>
      <c r="P269" s="132">
        <v>4.2500000000000003E-2</v>
      </c>
      <c r="R269" s="131">
        <v>762347</v>
      </c>
      <c r="S269" s="131">
        <v>1</v>
      </c>
      <c r="T269" s="131">
        <v>101.27</v>
      </c>
      <c r="U269" s="131">
        <v>772.029</v>
      </c>
      <c r="X269" s="132">
        <v>2.0000000000000002E-5</v>
      </c>
      <c r="Y269" s="132">
        <v>2.82E-3</v>
      </c>
      <c r="Z269" s="132">
        <v>2.1299999999999999E-3</v>
      </c>
    </row>
    <row r="270" spans="1:26">
      <c r="A270" t="s">
        <v>1213</v>
      </c>
      <c r="B270" t="s">
        <v>1242</v>
      </c>
      <c r="C270" t="s">
        <v>1267</v>
      </c>
      <c r="D270" t="s">
        <v>1291</v>
      </c>
      <c r="E270" t="s">
        <v>1292</v>
      </c>
      <c r="F270" t="s">
        <v>945</v>
      </c>
      <c r="G270" t="s">
        <v>204</v>
      </c>
      <c r="H270" t="s">
        <v>204</v>
      </c>
      <c r="I270" t="s">
        <v>340</v>
      </c>
      <c r="J270" t="s">
        <v>1265</v>
      </c>
      <c r="K270" t="s">
        <v>415</v>
      </c>
      <c r="L270" t="s">
        <v>1212</v>
      </c>
      <c r="M270" s="131">
        <v>5.08</v>
      </c>
      <c r="N270" t="s">
        <v>1293</v>
      </c>
      <c r="O270" s="132">
        <v>4.6199999999999998E-2</v>
      </c>
      <c r="P270" s="132">
        <v>4.2799999999999998E-2</v>
      </c>
      <c r="R270" s="131">
        <v>20194083</v>
      </c>
      <c r="S270" s="131">
        <v>1</v>
      </c>
      <c r="T270" s="131">
        <v>85.63</v>
      </c>
      <c r="U270" s="131">
        <v>17292.192999999999</v>
      </c>
      <c r="X270" s="132">
        <v>5.2999999999999998E-4</v>
      </c>
      <c r="Y270" s="132">
        <v>0.81747999999999998</v>
      </c>
      <c r="Z270" s="132">
        <v>4.1509999999999998E-2</v>
      </c>
    </row>
    <row r="271" spans="1:26">
      <c r="A271" t="s">
        <v>1213</v>
      </c>
      <c r="B271" t="s">
        <v>1242</v>
      </c>
      <c r="C271" t="s">
        <v>1271</v>
      </c>
      <c r="D271" t="s">
        <v>1344</v>
      </c>
      <c r="E271" t="s">
        <v>1345</v>
      </c>
      <c r="F271" t="s">
        <v>949</v>
      </c>
      <c r="G271" t="s">
        <v>204</v>
      </c>
      <c r="H271" t="s">
        <v>204</v>
      </c>
      <c r="I271" t="s">
        <v>340</v>
      </c>
      <c r="J271" t="s">
        <v>1261</v>
      </c>
      <c r="K271" t="s">
        <v>413</v>
      </c>
      <c r="L271" t="s">
        <v>1212</v>
      </c>
      <c r="M271" s="131">
        <v>0.5</v>
      </c>
      <c r="N271" t="s">
        <v>1346</v>
      </c>
      <c r="O271" s="132">
        <v>4.1779999999999998E-2</v>
      </c>
      <c r="P271" s="132">
        <v>4.2599999999999999E-2</v>
      </c>
      <c r="R271" s="131">
        <v>3942168</v>
      </c>
      <c r="S271" s="131">
        <v>1</v>
      </c>
      <c r="T271" s="131">
        <v>97.94</v>
      </c>
      <c r="U271" s="131">
        <v>3860.9589999999998</v>
      </c>
      <c r="X271" s="132">
        <v>3.3E-4</v>
      </c>
      <c r="Y271" s="132">
        <v>0.18251999999999999</v>
      </c>
      <c r="Z271" s="132">
        <v>9.2700000000000005E-3</v>
      </c>
    </row>
    <row r="272" spans="1:26">
      <c r="A272" t="s">
        <v>1213</v>
      </c>
      <c r="B272" t="s">
        <v>1243</v>
      </c>
      <c r="C272" t="s">
        <v>1258</v>
      </c>
      <c r="D272" t="s">
        <v>1259</v>
      </c>
      <c r="E272" t="s">
        <v>1260</v>
      </c>
      <c r="F272" t="s">
        <v>943</v>
      </c>
      <c r="G272" t="s">
        <v>204</v>
      </c>
      <c r="H272" t="s">
        <v>204</v>
      </c>
      <c r="I272" t="s">
        <v>340</v>
      </c>
      <c r="J272" t="s">
        <v>1261</v>
      </c>
      <c r="K272" t="s">
        <v>413</v>
      </c>
      <c r="L272" t="s">
        <v>1212</v>
      </c>
      <c r="M272" s="131">
        <v>0.83</v>
      </c>
      <c r="N272" t="s">
        <v>1262</v>
      </c>
      <c r="O272" s="132">
        <v>1.2199999999999999E-3</v>
      </c>
      <c r="P272" s="132">
        <v>1.5699999999999999E-2</v>
      </c>
      <c r="R272" s="131">
        <v>160016216</v>
      </c>
      <c r="S272" s="131">
        <v>1</v>
      </c>
      <c r="T272" s="131">
        <v>115.16</v>
      </c>
      <c r="U272" s="131">
        <v>184274.674</v>
      </c>
      <c r="X272" s="132">
        <v>7.3699999999999998E-3</v>
      </c>
      <c r="Y272" s="132">
        <v>0.17316000000000001</v>
      </c>
      <c r="Z272" s="132">
        <v>4.0259999999999997E-2</v>
      </c>
    </row>
    <row r="273" spans="1:26">
      <c r="A273" t="s">
        <v>1213</v>
      </c>
      <c r="B273" t="s">
        <v>1243</v>
      </c>
      <c r="C273" t="s">
        <v>1258</v>
      </c>
      <c r="D273" t="s">
        <v>1329</v>
      </c>
      <c r="E273" t="s">
        <v>1330</v>
      </c>
      <c r="F273" t="s">
        <v>943</v>
      </c>
      <c r="G273" t="s">
        <v>204</v>
      </c>
      <c r="H273" t="s">
        <v>204</v>
      </c>
      <c r="I273" t="s">
        <v>340</v>
      </c>
      <c r="J273" t="s">
        <v>1265</v>
      </c>
      <c r="K273" t="s">
        <v>415</v>
      </c>
      <c r="L273" t="s">
        <v>1212</v>
      </c>
      <c r="M273" s="131">
        <v>2.39</v>
      </c>
      <c r="N273" t="s">
        <v>1331</v>
      </c>
      <c r="O273" s="132">
        <v>-2.4299999999999999E-2</v>
      </c>
      <c r="P273" s="132">
        <v>1.7899999999999999E-2</v>
      </c>
      <c r="R273" s="131">
        <v>126317350</v>
      </c>
      <c r="S273" s="131">
        <v>1</v>
      </c>
      <c r="T273" s="131">
        <v>114.17</v>
      </c>
      <c r="U273" s="131">
        <v>144216.51800000001</v>
      </c>
      <c r="X273" s="132">
        <v>5.6699999999999997E-3</v>
      </c>
      <c r="Y273" s="132">
        <v>0.13552</v>
      </c>
      <c r="Z273" s="132">
        <v>3.1510000000000003E-2</v>
      </c>
    </row>
    <row r="274" spans="1:26">
      <c r="A274" t="s">
        <v>1213</v>
      </c>
      <c r="B274" t="s">
        <v>1243</v>
      </c>
      <c r="C274" t="s">
        <v>1258</v>
      </c>
      <c r="D274" t="s">
        <v>1303</v>
      </c>
      <c r="E274" t="s">
        <v>1304</v>
      </c>
      <c r="F274" t="s">
        <v>943</v>
      </c>
      <c r="G274" t="s">
        <v>204</v>
      </c>
      <c r="H274" t="s">
        <v>204</v>
      </c>
      <c r="I274" t="s">
        <v>340</v>
      </c>
      <c r="J274" t="s">
        <v>1265</v>
      </c>
      <c r="K274" t="s">
        <v>415</v>
      </c>
      <c r="L274" t="s">
        <v>1212</v>
      </c>
      <c r="M274" s="131">
        <v>4.3600000000000003</v>
      </c>
      <c r="N274" t="s">
        <v>1305</v>
      </c>
      <c r="O274" s="132">
        <v>1.57E-3</v>
      </c>
      <c r="P274" s="132">
        <v>1.77E-2</v>
      </c>
      <c r="R274" s="131">
        <v>90907377</v>
      </c>
      <c r="S274" s="131">
        <v>1</v>
      </c>
      <c r="T274" s="131">
        <v>109.52</v>
      </c>
      <c r="U274" s="131">
        <v>99561.759000000005</v>
      </c>
      <c r="X274" s="132">
        <v>3.31E-3</v>
      </c>
      <c r="Y274" s="132">
        <v>9.3560000000000004E-2</v>
      </c>
      <c r="Z274" s="132">
        <v>2.1749999999999999E-2</v>
      </c>
    </row>
    <row r="275" spans="1:26">
      <c r="A275" t="s">
        <v>1213</v>
      </c>
      <c r="B275" t="s">
        <v>1243</v>
      </c>
      <c r="C275" t="s">
        <v>1267</v>
      </c>
      <c r="D275" t="s">
        <v>1350</v>
      </c>
      <c r="E275" t="s">
        <v>1351</v>
      </c>
      <c r="F275" t="s">
        <v>945</v>
      </c>
      <c r="G275" t="s">
        <v>204</v>
      </c>
      <c r="H275" t="s">
        <v>204</v>
      </c>
      <c r="I275" t="s">
        <v>340</v>
      </c>
      <c r="J275" t="s">
        <v>1261</v>
      </c>
      <c r="K275" t="s">
        <v>413</v>
      </c>
      <c r="L275" t="s">
        <v>1212</v>
      </c>
      <c r="M275" s="131">
        <v>3.61</v>
      </c>
      <c r="N275" t="s">
        <v>1352</v>
      </c>
      <c r="O275" s="132">
        <v>3.5310000000000001E-2</v>
      </c>
      <c r="P275" s="132">
        <v>4.2599999999999999E-2</v>
      </c>
      <c r="R275" s="131">
        <v>89395803</v>
      </c>
      <c r="S275" s="131">
        <v>1</v>
      </c>
      <c r="T275" s="131">
        <v>93.76</v>
      </c>
      <c r="U275" s="131">
        <v>83817.505000000005</v>
      </c>
      <c r="X275" s="132">
        <v>2.5699999999999998E-3</v>
      </c>
      <c r="Y275" s="132">
        <v>7.8759999999999997E-2</v>
      </c>
      <c r="Z275" s="132">
        <v>1.831E-2</v>
      </c>
    </row>
    <row r="276" spans="1:26">
      <c r="A276" t="s">
        <v>1213</v>
      </c>
      <c r="B276" t="s">
        <v>1243</v>
      </c>
      <c r="C276" t="s">
        <v>1258</v>
      </c>
      <c r="D276" t="s">
        <v>1309</v>
      </c>
      <c r="E276" t="s">
        <v>1310</v>
      </c>
      <c r="F276" t="s">
        <v>943</v>
      </c>
      <c r="G276" t="s">
        <v>204</v>
      </c>
      <c r="H276" t="s">
        <v>204</v>
      </c>
      <c r="I276" t="s">
        <v>340</v>
      </c>
      <c r="J276" t="s">
        <v>1265</v>
      </c>
      <c r="K276" t="s">
        <v>415</v>
      </c>
      <c r="L276" t="s">
        <v>1212</v>
      </c>
      <c r="M276" s="131">
        <v>1.58</v>
      </c>
      <c r="N276" t="s">
        <v>1311</v>
      </c>
      <c r="O276" s="132">
        <v>1.057E-2</v>
      </c>
      <c r="P276" s="132">
        <v>1.78E-2</v>
      </c>
      <c r="R276" s="131">
        <v>74039918</v>
      </c>
      <c r="S276" s="131">
        <v>1</v>
      </c>
      <c r="T276" s="131">
        <v>112.4</v>
      </c>
      <c r="U276" s="131">
        <v>83220.868000000002</v>
      </c>
      <c r="X276" s="132">
        <v>3.6600000000000001E-3</v>
      </c>
      <c r="Y276" s="132">
        <v>7.8200000000000006E-2</v>
      </c>
      <c r="Z276" s="132">
        <v>1.8180000000000002E-2</v>
      </c>
    </row>
    <row r="277" spans="1:26">
      <c r="A277" t="s">
        <v>1213</v>
      </c>
      <c r="B277" t="s">
        <v>1243</v>
      </c>
      <c r="C277" t="s">
        <v>1267</v>
      </c>
      <c r="D277" t="s">
        <v>1332</v>
      </c>
      <c r="E277" t="s">
        <v>1333</v>
      </c>
      <c r="F277" t="s">
        <v>945</v>
      </c>
      <c r="G277" t="s">
        <v>204</v>
      </c>
      <c r="H277" t="s">
        <v>204</v>
      </c>
      <c r="I277" t="s">
        <v>340</v>
      </c>
      <c r="J277" t="s">
        <v>1265</v>
      </c>
      <c r="K277" t="s">
        <v>415</v>
      </c>
      <c r="L277" t="s">
        <v>1212</v>
      </c>
      <c r="M277" s="131">
        <v>3.81</v>
      </c>
      <c r="N277" t="s">
        <v>1334</v>
      </c>
      <c r="O277" s="132">
        <v>3.3680000000000002E-2</v>
      </c>
      <c r="P277" s="132">
        <v>4.2500000000000003E-2</v>
      </c>
      <c r="R277" s="131">
        <v>65959261</v>
      </c>
      <c r="S277" s="131">
        <v>1</v>
      </c>
      <c r="T277" s="131">
        <v>101.27</v>
      </c>
      <c r="U277" s="131">
        <v>66796.944000000003</v>
      </c>
      <c r="X277" s="132">
        <v>1.8600000000000001E-3</v>
      </c>
      <c r="Y277" s="132">
        <v>6.2770000000000006E-2</v>
      </c>
      <c r="Z277" s="132">
        <v>1.4590000000000001E-2</v>
      </c>
    </row>
    <row r="278" spans="1:26">
      <c r="A278" t="s">
        <v>1213</v>
      </c>
      <c r="B278" t="s">
        <v>1243</v>
      </c>
      <c r="C278" t="s">
        <v>1267</v>
      </c>
      <c r="D278" t="s">
        <v>1275</v>
      </c>
      <c r="E278" t="s">
        <v>1276</v>
      </c>
      <c r="F278" t="s">
        <v>945</v>
      </c>
      <c r="G278" t="s">
        <v>204</v>
      </c>
      <c r="H278" t="s">
        <v>204</v>
      </c>
      <c r="I278" t="s">
        <v>340</v>
      </c>
      <c r="J278" t="s">
        <v>1261</v>
      </c>
      <c r="K278" t="s">
        <v>413</v>
      </c>
      <c r="L278" t="s">
        <v>1212</v>
      </c>
      <c r="M278" s="131">
        <v>1.1499999999999999</v>
      </c>
      <c r="N278" t="s">
        <v>1277</v>
      </c>
      <c r="O278" s="132">
        <v>3.9649999999999998E-2</v>
      </c>
      <c r="P278" s="132">
        <v>4.2099999999999999E-2</v>
      </c>
      <c r="R278" s="131">
        <v>66182951</v>
      </c>
      <c r="S278" s="131">
        <v>1</v>
      </c>
      <c r="T278" s="131">
        <v>96.32</v>
      </c>
      <c r="U278" s="131">
        <v>63747.417999999998</v>
      </c>
      <c r="X278" s="132">
        <v>2.3800000000000002E-3</v>
      </c>
      <c r="Y278" s="132">
        <v>5.9900000000000002E-2</v>
      </c>
      <c r="Z278" s="132">
        <v>1.393E-2</v>
      </c>
    </row>
    <row r="279" spans="1:26">
      <c r="A279" t="s">
        <v>1213</v>
      </c>
      <c r="B279" t="s">
        <v>1243</v>
      </c>
      <c r="C279" t="s">
        <v>1267</v>
      </c>
      <c r="D279" t="s">
        <v>1374</v>
      </c>
      <c r="E279" t="s">
        <v>1375</v>
      </c>
      <c r="F279" t="s">
        <v>945</v>
      </c>
      <c r="G279" t="s">
        <v>204</v>
      </c>
      <c r="H279" t="s">
        <v>204</v>
      </c>
      <c r="I279" t="s">
        <v>340</v>
      </c>
      <c r="J279" t="s">
        <v>1261</v>
      </c>
      <c r="K279" t="s">
        <v>413</v>
      </c>
      <c r="L279" t="s">
        <v>1212</v>
      </c>
      <c r="M279" s="131">
        <v>1.77</v>
      </c>
      <c r="N279" t="s">
        <v>1376</v>
      </c>
      <c r="O279" s="132">
        <v>3.7039999999999997E-2</v>
      </c>
      <c r="P279" s="132">
        <v>4.2500000000000003E-2</v>
      </c>
      <c r="R279" s="131">
        <v>46856210</v>
      </c>
      <c r="S279" s="131">
        <v>1</v>
      </c>
      <c r="T279" s="131">
        <v>104.49</v>
      </c>
      <c r="U279" s="131">
        <v>48960.053999999996</v>
      </c>
      <c r="X279" s="132">
        <v>3.15E-3</v>
      </c>
      <c r="Y279" s="132">
        <v>4.6010000000000002E-2</v>
      </c>
      <c r="Z279" s="132">
        <v>1.0699999999999999E-2</v>
      </c>
    </row>
    <row r="280" spans="1:26">
      <c r="A280" t="s">
        <v>1213</v>
      </c>
      <c r="B280" t="s">
        <v>1243</v>
      </c>
      <c r="C280" t="s">
        <v>1258</v>
      </c>
      <c r="D280" t="s">
        <v>1300</v>
      </c>
      <c r="E280" t="s">
        <v>1301</v>
      </c>
      <c r="F280" t="s">
        <v>943</v>
      </c>
      <c r="G280" t="s">
        <v>204</v>
      </c>
      <c r="H280" t="s">
        <v>204</v>
      </c>
      <c r="I280" t="s">
        <v>340</v>
      </c>
      <c r="J280" t="s">
        <v>1265</v>
      </c>
      <c r="K280" t="s">
        <v>415</v>
      </c>
      <c r="L280" t="s">
        <v>1212</v>
      </c>
      <c r="M280" s="131">
        <v>6.89</v>
      </c>
      <c r="N280" t="s">
        <v>1302</v>
      </c>
      <c r="O280" s="132">
        <v>1.375E-2</v>
      </c>
      <c r="P280" s="132">
        <v>1.8700000000000001E-2</v>
      </c>
      <c r="R280" s="131">
        <v>31809384</v>
      </c>
      <c r="S280" s="131">
        <v>1</v>
      </c>
      <c r="T280" s="131">
        <v>102.23</v>
      </c>
      <c r="U280" s="131">
        <v>32518.733</v>
      </c>
      <c r="X280" s="132">
        <v>1.0399999999999999E-3</v>
      </c>
      <c r="Y280" s="132">
        <v>3.056E-2</v>
      </c>
      <c r="Z280" s="132">
        <v>7.1000000000000004E-3</v>
      </c>
    </row>
    <row r="281" spans="1:26">
      <c r="A281" t="s">
        <v>1213</v>
      </c>
      <c r="B281" t="s">
        <v>1243</v>
      </c>
      <c r="C281" t="s">
        <v>1278</v>
      </c>
      <c r="D281" t="s">
        <v>1279</v>
      </c>
      <c r="E281" t="s">
        <v>1280</v>
      </c>
      <c r="F281" t="s">
        <v>946</v>
      </c>
      <c r="G281" t="s">
        <v>204</v>
      </c>
      <c r="H281" t="s">
        <v>204</v>
      </c>
      <c r="I281" t="s">
        <v>340</v>
      </c>
      <c r="J281" t="s">
        <v>1265</v>
      </c>
      <c r="K281" t="s">
        <v>415</v>
      </c>
      <c r="L281" t="s">
        <v>1212</v>
      </c>
      <c r="M281" s="131">
        <v>5.24</v>
      </c>
      <c r="N281" t="s">
        <v>1281</v>
      </c>
      <c r="O281" s="132">
        <v>5.7099999999999998E-3</v>
      </c>
      <c r="P281" s="132">
        <v>4.7399999999999998E-2</v>
      </c>
      <c r="R281" s="131">
        <v>32551574</v>
      </c>
      <c r="S281" s="131">
        <v>1</v>
      </c>
      <c r="T281" s="131">
        <v>98</v>
      </c>
      <c r="U281" s="131">
        <v>31900.543000000001</v>
      </c>
      <c r="X281" s="132">
        <v>1.0300000000000001E-3</v>
      </c>
      <c r="Y281" s="132">
        <v>2.998E-2</v>
      </c>
      <c r="Z281" s="132">
        <v>6.9699999999999996E-3</v>
      </c>
    </row>
    <row r="282" spans="1:26">
      <c r="A282" t="s">
        <v>1213</v>
      </c>
      <c r="B282" t="s">
        <v>1243</v>
      </c>
      <c r="C282" t="s">
        <v>1267</v>
      </c>
      <c r="D282" t="s">
        <v>1291</v>
      </c>
      <c r="E282" t="s">
        <v>1292</v>
      </c>
      <c r="F282" t="s">
        <v>945</v>
      </c>
      <c r="G282" t="s">
        <v>204</v>
      </c>
      <c r="H282" t="s">
        <v>204</v>
      </c>
      <c r="I282" t="s">
        <v>340</v>
      </c>
      <c r="J282" t="s">
        <v>1265</v>
      </c>
      <c r="K282" t="s">
        <v>415</v>
      </c>
      <c r="L282" t="s">
        <v>1212</v>
      </c>
      <c r="M282" s="131">
        <v>5.08</v>
      </c>
      <c r="N282" t="s">
        <v>1293</v>
      </c>
      <c r="O282" s="132">
        <v>4.5069999999999999E-2</v>
      </c>
      <c r="P282" s="132">
        <v>4.2799999999999998E-2</v>
      </c>
      <c r="R282" s="131">
        <v>36085420</v>
      </c>
      <c r="S282" s="131">
        <v>1</v>
      </c>
      <c r="T282" s="131">
        <v>85.63</v>
      </c>
      <c r="U282" s="131">
        <v>30899.945</v>
      </c>
      <c r="X282" s="132">
        <v>9.6000000000000002E-4</v>
      </c>
      <c r="Y282" s="132">
        <v>2.904E-2</v>
      </c>
      <c r="Z282" s="132">
        <v>6.7499999999999999E-3</v>
      </c>
    </row>
    <row r="283" spans="1:26">
      <c r="A283" t="s">
        <v>1213</v>
      </c>
      <c r="B283" t="s">
        <v>1243</v>
      </c>
      <c r="C283" t="s">
        <v>1267</v>
      </c>
      <c r="D283" t="s">
        <v>1368</v>
      </c>
      <c r="E283" t="s">
        <v>1369</v>
      </c>
      <c r="F283" t="s">
        <v>945</v>
      </c>
      <c r="G283" t="s">
        <v>204</v>
      </c>
      <c r="H283" t="s">
        <v>204</v>
      </c>
      <c r="I283" t="s">
        <v>340</v>
      </c>
      <c r="J283" t="s">
        <v>1261</v>
      </c>
      <c r="K283" t="s">
        <v>413</v>
      </c>
      <c r="L283" t="s">
        <v>1212</v>
      </c>
      <c r="M283" s="131">
        <v>14.43</v>
      </c>
      <c r="N283" t="s">
        <v>1370</v>
      </c>
      <c r="O283" s="132">
        <v>4.7010000000000003E-2</v>
      </c>
      <c r="P283" s="132">
        <v>4.7600000000000003E-2</v>
      </c>
      <c r="R283" s="131">
        <v>33416371</v>
      </c>
      <c r="S283" s="131">
        <v>1</v>
      </c>
      <c r="T283" s="131">
        <v>89.17</v>
      </c>
      <c r="U283" s="131">
        <v>29797.378000000001</v>
      </c>
      <c r="X283" s="132">
        <v>1.2700000000000001E-3</v>
      </c>
      <c r="Y283" s="132">
        <v>2.8000000000000001E-2</v>
      </c>
      <c r="Z283" s="132">
        <v>6.5100000000000002E-3</v>
      </c>
    </row>
    <row r="284" spans="1:26">
      <c r="A284" t="s">
        <v>1213</v>
      </c>
      <c r="B284" t="s">
        <v>1243</v>
      </c>
      <c r="C284" t="s">
        <v>1258</v>
      </c>
      <c r="D284" t="s">
        <v>1263</v>
      </c>
      <c r="E284" t="s">
        <v>1264</v>
      </c>
      <c r="F284" t="s">
        <v>943</v>
      </c>
      <c r="G284" t="s">
        <v>204</v>
      </c>
      <c r="H284" t="s">
        <v>204</v>
      </c>
      <c r="I284" t="s">
        <v>340</v>
      </c>
      <c r="J284" t="s">
        <v>1265</v>
      </c>
      <c r="K284" t="s">
        <v>415</v>
      </c>
      <c r="L284" t="s">
        <v>1212</v>
      </c>
      <c r="M284" s="131">
        <v>3.77</v>
      </c>
      <c r="N284" t="s">
        <v>1266</v>
      </c>
      <c r="O284" s="132">
        <v>1.2070000000000001E-2</v>
      </c>
      <c r="P284" s="132">
        <v>1.7899999999999999E-2</v>
      </c>
      <c r="R284" s="131">
        <v>26149553</v>
      </c>
      <c r="S284" s="131">
        <v>1</v>
      </c>
      <c r="T284" s="131">
        <v>101.87</v>
      </c>
      <c r="U284" s="131">
        <v>26638.55</v>
      </c>
      <c r="X284" s="132">
        <v>1.06E-3</v>
      </c>
      <c r="Y284" s="132">
        <v>2.503E-2</v>
      </c>
      <c r="Z284" s="132">
        <v>5.8199999999999997E-3</v>
      </c>
    </row>
    <row r="285" spans="1:26">
      <c r="A285" t="s">
        <v>1213</v>
      </c>
      <c r="B285" t="s">
        <v>1243</v>
      </c>
      <c r="C285" t="s">
        <v>1258</v>
      </c>
      <c r="D285" t="s">
        <v>1362</v>
      </c>
      <c r="E285" t="s">
        <v>1363</v>
      </c>
      <c r="F285" t="s">
        <v>943</v>
      </c>
      <c r="G285" t="s">
        <v>204</v>
      </c>
      <c r="H285" t="s">
        <v>204</v>
      </c>
      <c r="I285" t="s">
        <v>340</v>
      </c>
      <c r="J285" t="s">
        <v>1261</v>
      </c>
      <c r="K285" t="s">
        <v>413</v>
      </c>
      <c r="L285" t="s">
        <v>1212</v>
      </c>
      <c r="M285" s="131">
        <v>9.42</v>
      </c>
      <c r="N285" t="s">
        <v>1364</v>
      </c>
      <c r="O285" s="132">
        <v>1.4409999999999999E-2</v>
      </c>
      <c r="P285" s="132">
        <v>1.9300000000000001E-2</v>
      </c>
      <c r="R285" s="131">
        <v>14581968</v>
      </c>
      <c r="S285" s="131">
        <v>1</v>
      </c>
      <c r="T285" s="131">
        <v>169.09</v>
      </c>
      <c r="U285" s="131">
        <v>24656.65</v>
      </c>
      <c r="X285" s="132">
        <v>9.2000000000000003E-4</v>
      </c>
      <c r="Y285" s="132">
        <v>2.317E-2</v>
      </c>
      <c r="Z285" s="132">
        <v>5.3899999999999998E-3</v>
      </c>
    </row>
    <row r="286" spans="1:26">
      <c r="A286" t="s">
        <v>1213</v>
      </c>
      <c r="B286" t="s">
        <v>1243</v>
      </c>
      <c r="C286" t="s">
        <v>1271</v>
      </c>
      <c r="D286" t="s">
        <v>1344</v>
      </c>
      <c r="E286" t="s">
        <v>1345</v>
      </c>
      <c r="F286" t="s">
        <v>949</v>
      </c>
      <c r="G286" t="s">
        <v>204</v>
      </c>
      <c r="H286" t="s">
        <v>204</v>
      </c>
      <c r="I286" t="s">
        <v>340</v>
      </c>
      <c r="J286" t="s">
        <v>1261</v>
      </c>
      <c r="K286" t="s">
        <v>413</v>
      </c>
      <c r="L286" t="s">
        <v>1212</v>
      </c>
      <c r="M286" s="131">
        <v>0.5</v>
      </c>
      <c r="N286" t="s">
        <v>1346</v>
      </c>
      <c r="O286" s="132">
        <v>4.1779999999999998E-2</v>
      </c>
      <c r="P286" s="132">
        <v>4.2599999999999999E-2</v>
      </c>
      <c r="R286" s="131">
        <v>22848382</v>
      </c>
      <c r="S286" s="131">
        <v>1</v>
      </c>
      <c r="T286" s="131">
        <v>97.94</v>
      </c>
      <c r="U286" s="131">
        <v>22377.705000000002</v>
      </c>
      <c r="X286" s="132">
        <v>1.9E-3</v>
      </c>
      <c r="Y286" s="132">
        <v>2.103E-2</v>
      </c>
      <c r="Z286" s="132">
        <v>4.8900000000000002E-3</v>
      </c>
    </row>
    <row r="287" spans="1:26">
      <c r="A287" t="s">
        <v>1213</v>
      </c>
      <c r="B287" t="s">
        <v>1243</v>
      </c>
      <c r="C287" t="s">
        <v>1267</v>
      </c>
      <c r="D287" t="s">
        <v>1377</v>
      </c>
      <c r="E287" t="s">
        <v>1378</v>
      </c>
      <c r="F287" t="s">
        <v>945</v>
      </c>
      <c r="G287" t="s">
        <v>204</v>
      </c>
      <c r="H287" t="s">
        <v>204</v>
      </c>
      <c r="I287" t="s">
        <v>340</v>
      </c>
      <c r="J287" t="s">
        <v>1265</v>
      </c>
      <c r="K287" t="s">
        <v>415</v>
      </c>
      <c r="L287" t="s">
        <v>1212</v>
      </c>
      <c r="M287" s="131">
        <v>0.33</v>
      </c>
      <c r="N287" t="s">
        <v>1379</v>
      </c>
      <c r="O287" s="132">
        <v>3.2419999999999997E-2</v>
      </c>
      <c r="P287" s="132">
        <v>3.9800000000000002E-2</v>
      </c>
      <c r="R287" s="131">
        <v>22520925</v>
      </c>
      <c r="S287" s="131">
        <v>1</v>
      </c>
      <c r="T287" s="131">
        <v>99.23</v>
      </c>
      <c r="U287" s="131">
        <v>22347.513999999999</v>
      </c>
      <c r="X287" s="132">
        <v>2.1900000000000001E-3</v>
      </c>
      <c r="Y287" s="132">
        <v>2.1000000000000001E-2</v>
      </c>
      <c r="Z287" s="132">
        <v>4.8799999999999998E-3</v>
      </c>
    </row>
    <row r="288" spans="1:26">
      <c r="A288" t="s">
        <v>1213</v>
      </c>
      <c r="B288" t="s">
        <v>1243</v>
      </c>
      <c r="C288" t="s">
        <v>1267</v>
      </c>
      <c r="D288" t="s">
        <v>1359</v>
      </c>
      <c r="E288" t="s">
        <v>1360</v>
      </c>
      <c r="F288" t="s">
        <v>945</v>
      </c>
      <c r="G288" t="s">
        <v>204</v>
      </c>
      <c r="H288" t="s">
        <v>204</v>
      </c>
      <c r="I288" t="s">
        <v>340</v>
      </c>
      <c r="J288" t="s">
        <v>1265</v>
      </c>
      <c r="K288" t="s">
        <v>415</v>
      </c>
      <c r="L288" t="s">
        <v>1212</v>
      </c>
      <c r="M288" s="131">
        <v>11.05</v>
      </c>
      <c r="N288" t="s">
        <v>1361</v>
      </c>
      <c r="O288" s="132">
        <v>4.0890000000000003E-2</v>
      </c>
      <c r="P288" s="132">
        <v>4.5900000000000003E-2</v>
      </c>
      <c r="R288" s="131">
        <v>28507499</v>
      </c>
      <c r="S288" s="131">
        <v>1</v>
      </c>
      <c r="T288" s="131">
        <v>72.099999999999994</v>
      </c>
      <c r="U288" s="131">
        <v>20553.906999999999</v>
      </c>
      <c r="X288" s="132">
        <v>8.7000000000000001E-4</v>
      </c>
      <c r="Y288" s="132">
        <v>1.9310000000000001E-2</v>
      </c>
      <c r="Z288" s="132">
        <v>4.4900000000000001E-3</v>
      </c>
    </row>
    <row r="289" spans="1:26">
      <c r="A289" t="s">
        <v>1213</v>
      </c>
      <c r="B289" t="s">
        <v>1243</v>
      </c>
      <c r="C289" t="s">
        <v>1267</v>
      </c>
      <c r="D289" t="s">
        <v>1356</v>
      </c>
      <c r="E289" t="s">
        <v>1357</v>
      </c>
      <c r="F289" t="s">
        <v>945</v>
      </c>
      <c r="G289" t="s">
        <v>204</v>
      </c>
      <c r="H289" t="s">
        <v>204</v>
      </c>
      <c r="I289" t="s">
        <v>340</v>
      </c>
      <c r="J289" t="s">
        <v>1261</v>
      </c>
      <c r="K289" t="s">
        <v>413</v>
      </c>
      <c r="L289" t="s">
        <v>1212</v>
      </c>
      <c r="M289" s="131">
        <v>8.31</v>
      </c>
      <c r="N289" t="s">
        <v>1358</v>
      </c>
      <c r="O289" s="132">
        <v>4.2110000000000002E-2</v>
      </c>
      <c r="P289" s="132">
        <v>4.48E-2</v>
      </c>
      <c r="R289" s="131">
        <v>13730156</v>
      </c>
      <c r="S289" s="131">
        <v>1</v>
      </c>
      <c r="T289" s="131">
        <v>99.13</v>
      </c>
      <c r="U289" s="131">
        <v>13610.704</v>
      </c>
      <c r="X289" s="132">
        <v>5.9000000000000003E-4</v>
      </c>
      <c r="Y289" s="132">
        <v>1.2789999999999999E-2</v>
      </c>
      <c r="Z289" s="132">
        <v>2.97E-3</v>
      </c>
    </row>
    <row r="290" spans="1:26">
      <c r="A290" t="s">
        <v>1213</v>
      </c>
      <c r="B290" t="s">
        <v>1243</v>
      </c>
      <c r="C290" t="s">
        <v>1267</v>
      </c>
      <c r="D290" t="s">
        <v>1341</v>
      </c>
      <c r="E290" t="s">
        <v>1342</v>
      </c>
      <c r="F290" t="s">
        <v>945</v>
      </c>
      <c r="G290" t="s">
        <v>204</v>
      </c>
      <c r="H290" t="s">
        <v>204</v>
      </c>
      <c r="I290" t="s">
        <v>340</v>
      </c>
      <c r="J290" t="s">
        <v>1261</v>
      </c>
      <c r="K290" t="s">
        <v>413</v>
      </c>
      <c r="L290" t="s">
        <v>1212</v>
      </c>
      <c r="M290" s="131">
        <v>2.1800000000000002</v>
      </c>
      <c r="N290" t="s">
        <v>1343</v>
      </c>
      <c r="O290" s="132">
        <v>3.7420000000000002E-2</v>
      </c>
      <c r="P290" s="132">
        <v>4.2700000000000002E-2</v>
      </c>
      <c r="R290" s="131">
        <v>11413424</v>
      </c>
      <c r="S290" s="131">
        <v>1</v>
      </c>
      <c r="T290" s="131">
        <v>96.74</v>
      </c>
      <c r="U290" s="131">
        <v>11041.346</v>
      </c>
      <c r="X290" s="132">
        <v>4.4000000000000002E-4</v>
      </c>
      <c r="Y290" s="132">
        <v>1.038E-2</v>
      </c>
      <c r="Z290" s="132">
        <v>2.4099999999999998E-3</v>
      </c>
    </row>
    <row r="291" spans="1:26">
      <c r="A291" t="s">
        <v>1213</v>
      </c>
      <c r="B291" t="s">
        <v>1243</v>
      </c>
      <c r="C291" t="s">
        <v>1267</v>
      </c>
      <c r="D291" t="s">
        <v>1365</v>
      </c>
      <c r="E291" t="s">
        <v>1366</v>
      </c>
      <c r="F291" t="s">
        <v>945</v>
      </c>
      <c r="G291" t="s">
        <v>204</v>
      </c>
      <c r="H291" t="s">
        <v>204</v>
      </c>
      <c r="I291" t="s">
        <v>340</v>
      </c>
      <c r="J291" t="s">
        <v>1261</v>
      </c>
      <c r="K291" t="s">
        <v>413</v>
      </c>
      <c r="L291" t="s">
        <v>1212</v>
      </c>
      <c r="M291" s="131">
        <v>2.64</v>
      </c>
      <c r="N291" t="s">
        <v>1367</v>
      </c>
      <c r="O291" s="132">
        <v>4.4380000000000003E-2</v>
      </c>
      <c r="P291" s="132">
        <v>4.2500000000000003E-2</v>
      </c>
      <c r="R291" s="131">
        <v>10596566</v>
      </c>
      <c r="S291" s="131">
        <v>1</v>
      </c>
      <c r="T291" s="131">
        <v>99.67</v>
      </c>
      <c r="U291" s="131">
        <v>10561.597</v>
      </c>
      <c r="X291" s="132">
        <v>4.4999999999999999E-4</v>
      </c>
      <c r="Y291" s="132">
        <v>9.92E-3</v>
      </c>
      <c r="Z291" s="132">
        <v>2.31E-3</v>
      </c>
    </row>
    <row r="292" spans="1:26">
      <c r="A292" t="s">
        <v>1213</v>
      </c>
      <c r="B292" t="s">
        <v>1243</v>
      </c>
      <c r="C292" t="s">
        <v>1267</v>
      </c>
      <c r="D292" t="s">
        <v>1268</v>
      </c>
      <c r="E292" t="s">
        <v>1269</v>
      </c>
      <c r="F292" t="s">
        <v>945</v>
      </c>
      <c r="G292" t="s">
        <v>204</v>
      </c>
      <c r="H292" t="s">
        <v>204</v>
      </c>
      <c r="I292" t="s">
        <v>340</v>
      </c>
      <c r="J292" t="s">
        <v>1261</v>
      </c>
      <c r="K292" t="s">
        <v>413</v>
      </c>
      <c r="L292" t="s">
        <v>1212</v>
      </c>
      <c r="M292" s="131">
        <v>11.26</v>
      </c>
      <c r="N292" t="s">
        <v>1270</v>
      </c>
      <c r="O292" s="132">
        <v>3.755E-2</v>
      </c>
      <c r="P292" s="132">
        <v>4.65E-2</v>
      </c>
      <c r="R292" s="131">
        <v>6891551</v>
      </c>
      <c r="S292" s="131">
        <v>1</v>
      </c>
      <c r="T292" s="131">
        <v>114.94</v>
      </c>
      <c r="U292" s="131">
        <v>7921.1490000000003</v>
      </c>
      <c r="X292" s="132">
        <v>2.7999999999999998E-4</v>
      </c>
      <c r="Y292" s="132">
        <v>7.4400000000000004E-3</v>
      </c>
      <c r="Z292" s="132">
        <v>1.73E-3</v>
      </c>
    </row>
    <row r="293" spans="1:26">
      <c r="A293" t="s">
        <v>1213</v>
      </c>
      <c r="B293" t="s">
        <v>1243</v>
      </c>
      <c r="C293" t="s">
        <v>1267</v>
      </c>
      <c r="D293" t="s">
        <v>1285</v>
      </c>
      <c r="E293" t="s">
        <v>1286</v>
      </c>
      <c r="F293" t="s">
        <v>945</v>
      </c>
      <c r="G293" t="s">
        <v>204</v>
      </c>
      <c r="H293" t="s">
        <v>204</v>
      </c>
      <c r="I293" t="s">
        <v>340</v>
      </c>
      <c r="J293" t="s">
        <v>1261</v>
      </c>
      <c r="K293" t="s">
        <v>413</v>
      </c>
      <c r="L293" t="s">
        <v>1212</v>
      </c>
      <c r="M293" s="131">
        <v>0.66</v>
      </c>
      <c r="N293" t="s">
        <v>1287</v>
      </c>
      <c r="O293" s="132">
        <v>3.3840000000000002E-2</v>
      </c>
      <c r="P293" s="132">
        <v>4.1500000000000002E-2</v>
      </c>
      <c r="R293" s="131">
        <v>4815320</v>
      </c>
      <c r="S293" s="131">
        <v>1</v>
      </c>
      <c r="T293" s="131">
        <v>99.05</v>
      </c>
      <c r="U293" s="131">
        <v>4769.5739999999996</v>
      </c>
      <c r="X293" s="132">
        <v>2.0000000000000001E-4</v>
      </c>
      <c r="Y293" s="132">
        <v>4.4799999999999996E-3</v>
      </c>
      <c r="Z293" s="132">
        <v>1.0399999999999999E-3</v>
      </c>
    </row>
    <row r="294" spans="1:26">
      <c r="A294" t="s">
        <v>1213</v>
      </c>
      <c r="B294" t="s">
        <v>1244</v>
      </c>
      <c r="C294" t="s">
        <v>1271</v>
      </c>
      <c r="D294" t="s">
        <v>1315</v>
      </c>
      <c r="E294" t="s">
        <v>1316</v>
      </c>
      <c r="F294" t="s">
        <v>949</v>
      </c>
      <c r="G294" t="s">
        <v>204</v>
      </c>
      <c r="H294" t="s">
        <v>204</v>
      </c>
      <c r="I294" t="s">
        <v>340</v>
      </c>
      <c r="J294" t="s">
        <v>1261</v>
      </c>
      <c r="K294" t="s">
        <v>413</v>
      </c>
      <c r="L294" t="s">
        <v>1212</v>
      </c>
      <c r="M294" s="131">
        <v>0.25</v>
      </c>
      <c r="N294" t="s">
        <v>1317</v>
      </c>
      <c r="O294" s="132">
        <v>4.206E-2</v>
      </c>
      <c r="P294" s="132">
        <v>4.24E-2</v>
      </c>
      <c r="R294" s="131">
        <v>62708400</v>
      </c>
      <c r="S294" s="131">
        <v>1</v>
      </c>
      <c r="T294" s="131">
        <v>98.97</v>
      </c>
      <c r="U294" s="131">
        <v>62062.502999999997</v>
      </c>
      <c r="X294" s="132">
        <v>5.2300000000000003E-3</v>
      </c>
      <c r="Y294" s="132">
        <v>0.24604000000000001</v>
      </c>
      <c r="Z294" s="132">
        <v>0.23458999999999999</v>
      </c>
    </row>
    <row r="295" spans="1:26">
      <c r="A295" t="s">
        <v>1213</v>
      </c>
      <c r="B295" t="s">
        <v>1244</v>
      </c>
      <c r="C295" t="s">
        <v>1271</v>
      </c>
      <c r="D295" t="s">
        <v>1371</v>
      </c>
      <c r="E295" t="s">
        <v>1372</v>
      </c>
      <c r="F295" t="s">
        <v>949</v>
      </c>
      <c r="G295" t="s">
        <v>204</v>
      </c>
      <c r="H295" t="s">
        <v>204</v>
      </c>
      <c r="I295" t="s">
        <v>340</v>
      </c>
      <c r="J295" t="s">
        <v>1261</v>
      </c>
      <c r="K295" t="s">
        <v>413</v>
      </c>
      <c r="L295" t="s">
        <v>1212</v>
      </c>
      <c r="M295" s="131">
        <v>0.75</v>
      </c>
      <c r="N295" t="s">
        <v>1373</v>
      </c>
      <c r="O295" s="132">
        <v>4.3549999999999998E-2</v>
      </c>
      <c r="P295" s="132">
        <v>4.2299999999999997E-2</v>
      </c>
      <c r="R295" s="131">
        <v>52159399</v>
      </c>
      <c r="S295" s="131">
        <v>1</v>
      </c>
      <c r="T295" s="131">
        <v>96.93</v>
      </c>
      <c r="U295" s="131">
        <v>50558.105000000003</v>
      </c>
      <c r="X295" s="132">
        <v>3.7299999999999998E-3</v>
      </c>
      <c r="Y295" s="132">
        <v>0.20043</v>
      </c>
      <c r="Z295" s="132">
        <v>0.19111</v>
      </c>
    </row>
    <row r="296" spans="1:26">
      <c r="A296" t="s">
        <v>1213</v>
      </c>
      <c r="B296" t="s">
        <v>1244</v>
      </c>
      <c r="C296" t="s">
        <v>1271</v>
      </c>
      <c r="D296" t="s">
        <v>1326</v>
      </c>
      <c r="E296" t="s">
        <v>1327</v>
      </c>
      <c r="F296" t="s">
        <v>949</v>
      </c>
      <c r="G296" t="s">
        <v>204</v>
      </c>
      <c r="H296" t="s">
        <v>204</v>
      </c>
      <c r="I296" t="s">
        <v>340</v>
      </c>
      <c r="J296" t="s">
        <v>1261</v>
      </c>
      <c r="K296" t="s">
        <v>413</v>
      </c>
      <c r="L296" t="s">
        <v>1212</v>
      </c>
      <c r="M296" s="131">
        <v>0.35</v>
      </c>
      <c r="N296" t="s">
        <v>1328</v>
      </c>
      <c r="O296" s="132">
        <v>4.2840000000000003E-2</v>
      </c>
      <c r="P296" s="132">
        <v>4.2900000000000001E-2</v>
      </c>
      <c r="R296" s="131">
        <v>50250000</v>
      </c>
      <c r="S296" s="131">
        <v>1</v>
      </c>
      <c r="T296" s="131">
        <v>98.56</v>
      </c>
      <c r="U296" s="131">
        <v>49526.400000000001</v>
      </c>
      <c r="X296" s="132">
        <v>3.5899999999999999E-3</v>
      </c>
      <c r="Y296" s="132">
        <v>0.19633999999999999</v>
      </c>
      <c r="Z296" s="132">
        <v>0.18720999999999999</v>
      </c>
    </row>
    <row r="297" spans="1:26">
      <c r="A297" t="s">
        <v>1213</v>
      </c>
      <c r="B297" t="s">
        <v>1244</v>
      </c>
      <c r="C297" t="s">
        <v>1271</v>
      </c>
      <c r="D297" t="s">
        <v>1306</v>
      </c>
      <c r="E297" t="s">
        <v>1307</v>
      </c>
      <c r="F297" t="s">
        <v>949</v>
      </c>
      <c r="G297" t="s">
        <v>204</v>
      </c>
      <c r="H297" t="s">
        <v>204</v>
      </c>
      <c r="I297" t="s">
        <v>340</v>
      </c>
      <c r="J297" t="s">
        <v>1261</v>
      </c>
      <c r="K297" t="s">
        <v>413</v>
      </c>
      <c r="L297" t="s">
        <v>1212</v>
      </c>
      <c r="M297" s="131">
        <v>0.67</v>
      </c>
      <c r="N297" t="s">
        <v>1308</v>
      </c>
      <c r="O297" s="132">
        <v>4.1820000000000003E-2</v>
      </c>
      <c r="P297" s="132">
        <v>4.2700000000000002E-2</v>
      </c>
      <c r="R297" s="131">
        <v>36458334</v>
      </c>
      <c r="S297" s="131">
        <v>1</v>
      </c>
      <c r="T297" s="131">
        <v>97.23</v>
      </c>
      <c r="U297" s="131">
        <v>35448.438000000002</v>
      </c>
      <c r="X297" s="132">
        <v>3.0400000000000002E-3</v>
      </c>
      <c r="Y297" s="132">
        <v>0.14052999999999999</v>
      </c>
      <c r="Z297" s="132">
        <v>0.13399</v>
      </c>
    </row>
    <row r="298" spans="1:26">
      <c r="A298" t="s">
        <v>1213</v>
      </c>
      <c r="B298" t="s">
        <v>1244</v>
      </c>
      <c r="C298" t="s">
        <v>1271</v>
      </c>
      <c r="D298" t="s">
        <v>1353</v>
      </c>
      <c r="E298" t="s">
        <v>1354</v>
      </c>
      <c r="F298" t="s">
        <v>949</v>
      </c>
      <c r="G298" t="s">
        <v>204</v>
      </c>
      <c r="H298" t="s">
        <v>204</v>
      </c>
      <c r="I298" t="s">
        <v>340</v>
      </c>
      <c r="J298" t="s">
        <v>1261</v>
      </c>
      <c r="K298" t="s">
        <v>413</v>
      </c>
      <c r="L298" t="s">
        <v>1212</v>
      </c>
      <c r="M298" s="131">
        <v>0.42</v>
      </c>
      <c r="N298" t="s">
        <v>1355</v>
      </c>
      <c r="O298" s="132">
        <v>4.1739999999999999E-2</v>
      </c>
      <c r="P298" s="132">
        <v>4.2700000000000002E-2</v>
      </c>
      <c r="R298" s="131">
        <v>35264778</v>
      </c>
      <c r="S298" s="131">
        <v>1</v>
      </c>
      <c r="T298" s="131">
        <v>98.25</v>
      </c>
      <c r="U298" s="131">
        <v>34647.644</v>
      </c>
      <c r="X298" s="132">
        <v>2.9399999999999999E-3</v>
      </c>
      <c r="Y298" s="132">
        <v>0.13736000000000001</v>
      </c>
      <c r="Z298" s="132">
        <v>0.13097</v>
      </c>
    </row>
    <row r="299" spans="1:26">
      <c r="A299" t="s">
        <v>1213</v>
      </c>
      <c r="B299" t="s">
        <v>1244</v>
      </c>
      <c r="C299" t="s">
        <v>1271</v>
      </c>
      <c r="D299" t="s">
        <v>1338</v>
      </c>
      <c r="E299" t="s">
        <v>1339</v>
      </c>
      <c r="F299" t="s">
        <v>949</v>
      </c>
      <c r="G299" t="s">
        <v>204</v>
      </c>
      <c r="H299" t="s">
        <v>204</v>
      </c>
      <c r="I299" t="s">
        <v>340</v>
      </c>
      <c r="J299" t="s">
        <v>1265</v>
      </c>
      <c r="K299" t="s">
        <v>415</v>
      </c>
      <c r="L299" t="s">
        <v>1212</v>
      </c>
      <c r="M299" s="131">
        <v>0.1</v>
      </c>
      <c r="N299" t="s">
        <v>1340</v>
      </c>
      <c r="O299" s="132">
        <v>4.156E-2</v>
      </c>
      <c r="P299" s="132">
        <v>4.2700000000000002E-2</v>
      </c>
      <c r="R299" s="131">
        <v>10095104</v>
      </c>
      <c r="S299" s="131">
        <v>1</v>
      </c>
      <c r="T299" s="131">
        <v>99.6</v>
      </c>
      <c r="U299" s="131">
        <v>10054.724</v>
      </c>
      <c r="X299" s="132">
        <v>2.7999999999999998E-4</v>
      </c>
      <c r="Y299" s="132">
        <v>3.986E-2</v>
      </c>
      <c r="Z299" s="132">
        <v>3.8010000000000002E-2</v>
      </c>
    </row>
    <row r="300" spans="1:26">
      <c r="A300" t="s">
        <v>1213</v>
      </c>
      <c r="B300" t="s">
        <v>1244</v>
      </c>
      <c r="C300" t="s">
        <v>1278</v>
      </c>
      <c r="D300" t="s">
        <v>1279</v>
      </c>
      <c r="E300" t="s">
        <v>1280</v>
      </c>
      <c r="F300" t="s">
        <v>946</v>
      </c>
      <c r="G300" t="s">
        <v>204</v>
      </c>
      <c r="H300" t="s">
        <v>204</v>
      </c>
      <c r="I300" t="s">
        <v>340</v>
      </c>
      <c r="J300" t="s">
        <v>1265</v>
      </c>
      <c r="K300" t="s">
        <v>415</v>
      </c>
      <c r="L300" t="s">
        <v>1212</v>
      </c>
      <c r="M300" s="131">
        <v>5.24</v>
      </c>
      <c r="N300" t="s">
        <v>1281</v>
      </c>
      <c r="O300" s="132">
        <v>6.2199999999999998E-3</v>
      </c>
      <c r="P300" s="132">
        <v>4.7399999999999998E-2</v>
      </c>
      <c r="R300" s="131">
        <v>6769864</v>
      </c>
      <c r="S300" s="131">
        <v>1</v>
      </c>
      <c r="T300" s="131">
        <v>98</v>
      </c>
      <c r="U300" s="131">
        <v>6634.4669999999996</v>
      </c>
      <c r="X300" s="132">
        <v>2.1000000000000001E-4</v>
      </c>
      <c r="Y300" s="132">
        <v>2.63E-2</v>
      </c>
      <c r="Z300" s="132">
        <v>2.5080000000000002E-2</v>
      </c>
    </row>
    <row r="301" spans="1:26">
      <c r="A301" t="s">
        <v>1213</v>
      </c>
      <c r="B301" t="s">
        <v>1244</v>
      </c>
      <c r="C301" t="s">
        <v>1278</v>
      </c>
      <c r="D301" t="s">
        <v>1282</v>
      </c>
      <c r="E301" t="s">
        <v>1283</v>
      </c>
      <c r="F301" t="s">
        <v>946</v>
      </c>
      <c r="G301" t="s">
        <v>204</v>
      </c>
      <c r="H301" t="s">
        <v>204</v>
      </c>
      <c r="I301" t="s">
        <v>340</v>
      </c>
      <c r="J301" t="s">
        <v>1261</v>
      </c>
      <c r="K301" t="s">
        <v>413</v>
      </c>
      <c r="L301" t="s">
        <v>1212</v>
      </c>
      <c r="M301" s="131">
        <v>1.37</v>
      </c>
      <c r="N301" t="s">
        <v>1284</v>
      </c>
      <c r="O301" s="132">
        <v>8.4999999999999995E-4</v>
      </c>
      <c r="P301" s="132">
        <v>4.6800000000000001E-2</v>
      </c>
      <c r="R301" s="131">
        <v>3321569</v>
      </c>
      <c r="S301" s="131">
        <v>1</v>
      </c>
      <c r="T301" s="131">
        <v>99.85</v>
      </c>
      <c r="U301" s="131">
        <v>3316.587</v>
      </c>
      <c r="X301" s="132">
        <v>1.6000000000000001E-4</v>
      </c>
      <c r="Y301" s="132">
        <v>1.315E-2</v>
      </c>
      <c r="Z301" s="132">
        <v>1.2540000000000001E-2</v>
      </c>
    </row>
    <row r="302" spans="1:26">
      <c r="A302" t="s">
        <v>1213</v>
      </c>
      <c r="B302" t="s">
        <v>1247</v>
      </c>
      <c r="C302" t="s">
        <v>1258</v>
      </c>
      <c r="D302" t="s">
        <v>1259</v>
      </c>
      <c r="E302" t="s">
        <v>1260</v>
      </c>
      <c r="F302" t="s">
        <v>943</v>
      </c>
      <c r="G302" t="s">
        <v>204</v>
      </c>
      <c r="H302" t="s">
        <v>204</v>
      </c>
      <c r="I302" t="s">
        <v>340</v>
      </c>
      <c r="J302" t="s">
        <v>1261</v>
      </c>
      <c r="K302" t="s">
        <v>413</v>
      </c>
      <c r="L302" t="s">
        <v>1212</v>
      </c>
      <c r="M302" s="131">
        <v>0.83</v>
      </c>
      <c r="N302" t="s">
        <v>1262</v>
      </c>
      <c r="O302" s="132">
        <v>-2.1199999999999999E-3</v>
      </c>
      <c r="P302" s="132">
        <v>1.5699999999999999E-2</v>
      </c>
      <c r="R302" s="131">
        <v>26601540</v>
      </c>
      <c r="S302" s="131">
        <v>1</v>
      </c>
      <c r="T302" s="131">
        <v>115.16</v>
      </c>
      <c r="U302" s="131">
        <v>30634.332999999999</v>
      </c>
      <c r="X302" s="132">
        <v>1.23E-3</v>
      </c>
      <c r="Y302" s="132">
        <v>0.12573999999999999</v>
      </c>
      <c r="Z302" s="132">
        <v>0.10342</v>
      </c>
    </row>
    <row r="303" spans="1:26">
      <c r="A303" t="s">
        <v>1213</v>
      </c>
      <c r="B303" t="s">
        <v>1247</v>
      </c>
      <c r="C303" t="s">
        <v>1258</v>
      </c>
      <c r="D303" t="s">
        <v>1309</v>
      </c>
      <c r="E303" t="s">
        <v>1310</v>
      </c>
      <c r="F303" t="s">
        <v>943</v>
      </c>
      <c r="G303" t="s">
        <v>204</v>
      </c>
      <c r="H303" t="s">
        <v>204</v>
      </c>
      <c r="I303" t="s">
        <v>340</v>
      </c>
      <c r="J303" t="s">
        <v>1265</v>
      </c>
      <c r="K303" t="s">
        <v>415</v>
      </c>
      <c r="L303" t="s">
        <v>1212</v>
      </c>
      <c r="M303" s="131">
        <v>1.58</v>
      </c>
      <c r="N303" t="s">
        <v>1311</v>
      </c>
      <c r="O303" s="132">
        <v>7.7799999999999996E-3</v>
      </c>
      <c r="P303" s="132">
        <v>1.78E-2</v>
      </c>
      <c r="R303" s="131">
        <v>24703000</v>
      </c>
      <c r="S303" s="131">
        <v>1</v>
      </c>
      <c r="T303" s="131">
        <v>112.4</v>
      </c>
      <c r="U303" s="131">
        <v>27766.171999999999</v>
      </c>
      <c r="X303" s="132">
        <v>1.2199999999999999E-3</v>
      </c>
      <c r="Y303" s="132">
        <v>0.11397</v>
      </c>
      <c r="Z303" s="132">
        <v>9.3740000000000004E-2</v>
      </c>
    </row>
    <row r="304" spans="1:26">
      <c r="A304" t="s">
        <v>1213</v>
      </c>
      <c r="B304" t="s">
        <v>1247</v>
      </c>
      <c r="C304" t="s">
        <v>1258</v>
      </c>
      <c r="D304" t="s">
        <v>1303</v>
      </c>
      <c r="E304" t="s">
        <v>1304</v>
      </c>
      <c r="F304" t="s">
        <v>943</v>
      </c>
      <c r="G304" t="s">
        <v>204</v>
      </c>
      <c r="H304" t="s">
        <v>204</v>
      </c>
      <c r="I304" t="s">
        <v>340</v>
      </c>
      <c r="J304" t="s">
        <v>1265</v>
      </c>
      <c r="K304" t="s">
        <v>415</v>
      </c>
      <c r="L304" t="s">
        <v>1212</v>
      </c>
      <c r="M304" s="131">
        <v>4.3600000000000003</v>
      </c>
      <c r="N304" t="s">
        <v>1305</v>
      </c>
      <c r="O304" s="132">
        <v>4.4799999999999996E-3</v>
      </c>
      <c r="P304" s="132">
        <v>1.77E-2</v>
      </c>
      <c r="R304" s="131">
        <v>21810000</v>
      </c>
      <c r="S304" s="131">
        <v>1</v>
      </c>
      <c r="T304" s="131">
        <v>109.52</v>
      </c>
      <c r="U304" s="131">
        <v>23886.312000000002</v>
      </c>
      <c r="X304" s="132">
        <v>7.9000000000000001E-4</v>
      </c>
      <c r="Y304" s="132">
        <v>9.8049999999999998E-2</v>
      </c>
      <c r="Z304" s="132">
        <v>8.0640000000000003E-2</v>
      </c>
    </row>
    <row r="305" spans="1:26">
      <c r="A305" t="s">
        <v>1213</v>
      </c>
      <c r="B305" t="s">
        <v>1247</v>
      </c>
      <c r="C305" t="s">
        <v>1258</v>
      </c>
      <c r="D305" t="s">
        <v>1329</v>
      </c>
      <c r="E305" t="s">
        <v>1330</v>
      </c>
      <c r="F305" t="s">
        <v>943</v>
      </c>
      <c r="G305" t="s">
        <v>204</v>
      </c>
      <c r="H305" t="s">
        <v>204</v>
      </c>
      <c r="I305" t="s">
        <v>340</v>
      </c>
      <c r="J305" t="s">
        <v>1265</v>
      </c>
      <c r="K305" t="s">
        <v>415</v>
      </c>
      <c r="L305" t="s">
        <v>1212</v>
      </c>
      <c r="M305" s="131">
        <v>2.39</v>
      </c>
      <c r="N305" t="s">
        <v>1331</v>
      </c>
      <c r="O305" s="132">
        <v>-1.321E-2</v>
      </c>
      <c r="P305" s="132">
        <v>1.7899999999999999E-2</v>
      </c>
      <c r="R305" s="131">
        <v>15896000</v>
      </c>
      <c r="S305" s="131">
        <v>1</v>
      </c>
      <c r="T305" s="131">
        <v>114.17</v>
      </c>
      <c r="U305" s="131">
        <v>18148.463</v>
      </c>
      <c r="X305" s="132">
        <v>7.1000000000000002E-4</v>
      </c>
      <c r="Y305" s="132">
        <v>7.4490000000000001E-2</v>
      </c>
      <c r="Z305" s="132">
        <v>6.1269999999999998E-2</v>
      </c>
    </row>
    <row r="306" spans="1:26">
      <c r="A306" t="s">
        <v>1213</v>
      </c>
      <c r="B306" t="s">
        <v>1247</v>
      </c>
      <c r="C306" t="s">
        <v>1267</v>
      </c>
      <c r="D306" t="s">
        <v>1341</v>
      </c>
      <c r="E306" t="s">
        <v>1342</v>
      </c>
      <c r="F306" t="s">
        <v>945</v>
      </c>
      <c r="G306" t="s">
        <v>204</v>
      </c>
      <c r="H306" t="s">
        <v>204</v>
      </c>
      <c r="I306" t="s">
        <v>340</v>
      </c>
      <c r="J306" t="s">
        <v>1261</v>
      </c>
      <c r="K306" t="s">
        <v>413</v>
      </c>
      <c r="L306" t="s">
        <v>1212</v>
      </c>
      <c r="M306" s="131">
        <v>2.1800000000000002</v>
      </c>
      <c r="N306" t="s">
        <v>1343</v>
      </c>
      <c r="O306" s="132">
        <v>8.3899999999999999E-3</v>
      </c>
      <c r="P306" s="132">
        <v>4.2700000000000002E-2</v>
      </c>
      <c r="R306" s="131">
        <v>17031192</v>
      </c>
      <c r="S306" s="131">
        <v>1</v>
      </c>
      <c r="T306" s="131">
        <v>96.74</v>
      </c>
      <c r="U306" s="131">
        <v>16475.974999999999</v>
      </c>
      <c r="X306" s="132">
        <v>6.6E-4</v>
      </c>
      <c r="Y306" s="132">
        <v>6.7629999999999996E-2</v>
      </c>
      <c r="Z306" s="132">
        <v>5.5620000000000003E-2</v>
      </c>
    </row>
    <row r="307" spans="1:26">
      <c r="A307" t="s">
        <v>1213</v>
      </c>
      <c r="B307" t="s">
        <v>1247</v>
      </c>
      <c r="C307" t="s">
        <v>1267</v>
      </c>
      <c r="D307" t="s">
        <v>1285</v>
      </c>
      <c r="E307" t="s">
        <v>1286</v>
      </c>
      <c r="F307" t="s">
        <v>945</v>
      </c>
      <c r="G307" t="s">
        <v>204</v>
      </c>
      <c r="H307" t="s">
        <v>204</v>
      </c>
      <c r="I307" t="s">
        <v>340</v>
      </c>
      <c r="J307" t="s">
        <v>1261</v>
      </c>
      <c r="K307" t="s">
        <v>413</v>
      </c>
      <c r="L307" t="s">
        <v>1212</v>
      </c>
      <c r="M307" s="131">
        <v>0.66</v>
      </c>
      <c r="N307" t="s">
        <v>1287</v>
      </c>
      <c r="O307" s="132">
        <v>1.24E-2</v>
      </c>
      <c r="P307" s="132">
        <v>4.1500000000000002E-2</v>
      </c>
      <c r="R307" s="131">
        <v>15791000</v>
      </c>
      <c r="S307" s="131">
        <v>1</v>
      </c>
      <c r="T307" s="131">
        <v>99.05</v>
      </c>
      <c r="U307" s="131">
        <v>15640.986000000001</v>
      </c>
      <c r="X307" s="132">
        <v>6.6E-4</v>
      </c>
      <c r="Y307" s="132">
        <v>6.4199999999999993E-2</v>
      </c>
      <c r="Z307" s="132">
        <v>5.28E-2</v>
      </c>
    </row>
    <row r="308" spans="1:26">
      <c r="A308" t="s">
        <v>1213</v>
      </c>
      <c r="B308" t="s">
        <v>1247</v>
      </c>
      <c r="C308" t="s">
        <v>1258</v>
      </c>
      <c r="D308" t="s">
        <v>1263</v>
      </c>
      <c r="E308" t="s">
        <v>1264</v>
      </c>
      <c r="F308" t="s">
        <v>943</v>
      </c>
      <c r="G308" t="s">
        <v>204</v>
      </c>
      <c r="H308" t="s">
        <v>204</v>
      </c>
      <c r="I308" t="s">
        <v>340</v>
      </c>
      <c r="J308" t="s">
        <v>1265</v>
      </c>
      <c r="K308" t="s">
        <v>415</v>
      </c>
      <c r="L308" t="s">
        <v>1212</v>
      </c>
      <c r="M308" s="131">
        <v>3.77</v>
      </c>
      <c r="N308" t="s">
        <v>1266</v>
      </c>
      <c r="O308" s="132">
        <v>1.2970000000000001E-2</v>
      </c>
      <c r="P308" s="132">
        <v>1.7899999999999999E-2</v>
      </c>
      <c r="R308" s="131">
        <v>14646189</v>
      </c>
      <c r="S308" s="131">
        <v>1</v>
      </c>
      <c r="T308" s="131">
        <v>101.87</v>
      </c>
      <c r="U308" s="131">
        <v>14920.073</v>
      </c>
      <c r="X308" s="132">
        <v>5.9000000000000003E-4</v>
      </c>
      <c r="Y308" s="132">
        <v>6.1240000000000003E-2</v>
      </c>
      <c r="Z308" s="132">
        <v>5.0369999999999998E-2</v>
      </c>
    </row>
    <row r="309" spans="1:26">
      <c r="A309" t="s">
        <v>1213</v>
      </c>
      <c r="B309" t="s">
        <v>1247</v>
      </c>
      <c r="C309" t="s">
        <v>1267</v>
      </c>
      <c r="D309" t="s">
        <v>1275</v>
      </c>
      <c r="E309" t="s">
        <v>1276</v>
      </c>
      <c r="F309" t="s">
        <v>945</v>
      </c>
      <c r="G309" t="s">
        <v>204</v>
      </c>
      <c r="H309" t="s">
        <v>204</v>
      </c>
      <c r="I309" t="s">
        <v>340</v>
      </c>
      <c r="J309" t="s">
        <v>1261</v>
      </c>
      <c r="K309" t="s">
        <v>413</v>
      </c>
      <c r="L309" t="s">
        <v>1212</v>
      </c>
      <c r="M309" s="131">
        <v>1.1499999999999999</v>
      </c>
      <c r="N309" t="s">
        <v>1277</v>
      </c>
      <c r="O309" s="132">
        <v>2.4109999999999999E-2</v>
      </c>
      <c r="P309" s="132">
        <v>4.2099999999999999E-2</v>
      </c>
      <c r="R309" s="131">
        <v>12600000</v>
      </c>
      <c r="S309" s="131">
        <v>1</v>
      </c>
      <c r="T309" s="131">
        <v>96.32</v>
      </c>
      <c r="U309" s="131">
        <v>12136.32</v>
      </c>
      <c r="X309" s="132">
        <v>4.4999999999999999E-4</v>
      </c>
      <c r="Y309" s="132">
        <v>4.9820000000000003E-2</v>
      </c>
      <c r="Z309" s="132">
        <v>4.0969999999999999E-2</v>
      </c>
    </row>
    <row r="310" spans="1:26">
      <c r="A310" t="s">
        <v>1213</v>
      </c>
      <c r="B310" t="s">
        <v>1247</v>
      </c>
      <c r="C310" t="s">
        <v>1267</v>
      </c>
      <c r="D310" t="s">
        <v>1350</v>
      </c>
      <c r="E310" t="s">
        <v>1351</v>
      </c>
      <c r="F310" t="s">
        <v>945</v>
      </c>
      <c r="G310" t="s">
        <v>204</v>
      </c>
      <c r="H310" t="s">
        <v>204</v>
      </c>
      <c r="I310" t="s">
        <v>340</v>
      </c>
      <c r="J310" t="s">
        <v>1261</v>
      </c>
      <c r="K310" t="s">
        <v>413</v>
      </c>
      <c r="L310" t="s">
        <v>1212</v>
      </c>
      <c r="M310" s="131">
        <v>3.61</v>
      </c>
      <c r="N310" t="s">
        <v>1352</v>
      </c>
      <c r="O310" s="132">
        <v>2.3800000000000002E-3</v>
      </c>
      <c r="P310" s="132">
        <v>4.2599999999999999E-2</v>
      </c>
      <c r="R310" s="131">
        <v>10825546</v>
      </c>
      <c r="S310" s="131">
        <v>1</v>
      </c>
      <c r="T310" s="131">
        <v>93.76</v>
      </c>
      <c r="U310" s="131">
        <v>10150.031999999999</v>
      </c>
      <c r="X310" s="132">
        <v>3.1E-4</v>
      </c>
      <c r="Y310" s="132">
        <v>4.1660000000000003E-2</v>
      </c>
      <c r="Z310" s="132">
        <v>3.4270000000000002E-2</v>
      </c>
    </row>
    <row r="311" spans="1:26">
      <c r="A311" t="s">
        <v>1213</v>
      </c>
      <c r="B311" t="s">
        <v>1247</v>
      </c>
      <c r="C311" t="s">
        <v>1271</v>
      </c>
      <c r="D311" t="s">
        <v>1306</v>
      </c>
      <c r="E311" t="s">
        <v>1307</v>
      </c>
      <c r="F311" t="s">
        <v>949</v>
      </c>
      <c r="G311" t="s">
        <v>204</v>
      </c>
      <c r="H311" t="s">
        <v>204</v>
      </c>
      <c r="I311" t="s">
        <v>340</v>
      </c>
      <c r="J311" t="s">
        <v>1261</v>
      </c>
      <c r="K311" t="s">
        <v>413</v>
      </c>
      <c r="L311" t="s">
        <v>1212</v>
      </c>
      <c r="M311" s="131">
        <v>0.67</v>
      </c>
      <c r="N311" t="s">
        <v>1308</v>
      </c>
      <c r="O311" s="132">
        <v>4.197E-2</v>
      </c>
      <c r="P311" s="132">
        <v>4.2700000000000002E-2</v>
      </c>
      <c r="R311" s="131">
        <v>7875000</v>
      </c>
      <c r="S311" s="131">
        <v>1</v>
      </c>
      <c r="T311" s="131">
        <v>97.23</v>
      </c>
      <c r="U311" s="131">
        <v>7656.8630000000003</v>
      </c>
      <c r="X311" s="132">
        <v>6.6E-4</v>
      </c>
      <c r="Y311" s="132">
        <v>3.143E-2</v>
      </c>
      <c r="Z311" s="132">
        <v>2.5850000000000001E-2</v>
      </c>
    </row>
    <row r="312" spans="1:26">
      <c r="A312" t="s">
        <v>1213</v>
      </c>
      <c r="B312" t="s">
        <v>1247</v>
      </c>
      <c r="C312" t="s">
        <v>1271</v>
      </c>
      <c r="D312" t="s">
        <v>1344</v>
      </c>
      <c r="E312" t="s">
        <v>1345</v>
      </c>
      <c r="F312" t="s">
        <v>949</v>
      </c>
      <c r="G312" t="s">
        <v>204</v>
      </c>
      <c r="H312" t="s">
        <v>204</v>
      </c>
      <c r="I312" t="s">
        <v>340</v>
      </c>
      <c r="J312" t="s">
        <v>1261</v>
      </c>
      <c r="K312" t="s">
        <v>413</v>
      </c>
      <c r="L312" t="s">
        <v>1212</v>
      </c>
      <c r="M312" s="131">
        <v>0.5</v>
      </c>
      <c r="N312" t="s">
        <v>1346</v>
      </c>
      <c r="O312" s="132">
        <v>4.3409999999999997E-2</v>
      </c>
      <c r="P312" s="132">
        <v>4.2599999999999999E-2</v>
      </c>
      <c r="R312" s="131">
        <v>4935000</v>
      </c>
      <c r="S312" s="131">
        <v>1</v>
      </c>
      <c r="T312" s="131">
        <v>97.94</v>
      </c>
      <c r="U312" s="131">
        <v>4833.3389999999999</v>
      </c>
      <c r="X312" s="132">
        <v>4.0999999999999999E-4</v>
      </c>
      <c r="Y312" s="132">
        <v>1.984E-2</v>
      </c>
      <c r="Z312" s="132">
        <v>1.6320000000000001E-2</v>
      </c>
    </row>
    <row r="313" spans="1:26">
      <c r="A313" t="s">
        <v>1213</v>
      </c>
      <c r="B313" t="s">
        <v>1247</v>
      </c>
      <c r="C313" t="s">
        <v>1267</v>
      </c>
      <c r="D313" t="s">
        <v>1365</v>
      </c>
      <c r="E313" t="s">
        <v>1366</v>
      </c>
      <c r="F313" t="s">
        <v>945</v>
      </c>
      <c r="G313" t="s">
        <v>204</v>
      </c>
      <c r="H313" t="s">
        <v>204</v>
      </c>
      <c r="I313" t="s">
        <v>340</v>
      </c>
      <c r="J313" t="s">
        <v>1261</v>
      </c>
      <c r="K313" t="s">
        <v>413</v>
      </c>
      <c r="L313" t="s">
        <v>1212</v>
      </c>
      <c r="M313" s="131">
        <v>2.64</v>
      </c>
      <c r="N313" t="s">
        <v>1367</v>
      </c>
      <c r="O313" s="132">
        <v>4.1799999999999997E-2</v>
      </c>
      <c r="P313" s="132">
        <v>4.2500000000000003E-2</v>
      </c>
      <c r="R313" s="131">
        <v>4800000</v>
      </c>
      <c r="S313" s="131">
        <v>1</v>
      </c>
      <c r="T313" s="131">
        <v>99.67</v>
      </c>
      <c r="U313" s="131">
        <v>4784.16</v>
      </c>
      <c r="X313" s="132">
        <v>2.0000000000000001E-4</v>
      </c>
      <c r="Y313" s="132">
        <v>1.9640000000000001E-2</v>
      </c>
      <c r="Z313" s="132">
        <v>1.6150000000000001E-2</v>
      </c>
    </row>
    <row r="314" spans="1:26">
      <c r="A314" t="s">
        <v>1213</v>
      </c>
      <c r="B314" t="s">
        <v>1247</v>
      </c>
      <c r="C314" t="s">
        <v>1389</v>
      </c>
      <c r="D314" t="s">
        <v>1390</v>
      </c>
      <c r="E314" t="s">
        <v>1391</v>
      </c>
      <c r="F314" t="s">
        <v>945</v>
      </c>
      <c r="G314" t="s">
        <v>204</v>
      </c>
      <c r="H314" t="s">
        <v>204</v>
      </c>
      <c r="I314" t="s">
        <v>340</v>
      </c>
      <c r="J314" t="s">
        <v>1261</v>
      </c>
      <c r="K314" t="s">
        <v>413</v>
      </c>
      <c r="L314" t="s">
        <v>1212</v>
      </c>
      <c r="M314" s="131">
        <v>0.16</v>
      </c>
      <c r="N314" t="s">
        <v>1392</v>
      </c>
      <c r="O314" s="132">
        <v>4.3779999999999999E-2</v>
      </c>
      <c r="P314" s="132">
        <v>4.2599999999999999E-2</v>
      </c>
      <c r="R314" s="131">
        <v>4236000</v>
      </c>
      <c r="S314" s="131">
        <v>1</v>
      </c>
      <c r="T314" s="131">
        <v>99.34</v>
      </c>
      <c r="U314" s="131">
        <v>4208.0420000000004</v>
      </c>
      <c r="X314" s="132">
        <v>4.6000000000000001E-4</v>
      </c>
      <c r="Y314" s="132">
        <v>1.7270000000000001E-2</v>
      </c>
      <c r="Z314" s="132">
        <v>1.421E-2</v>
      </c>
    </row>
    <row r="315" spans="1:26">
      <c r="A315" t="s">
        <v>1213</v>
      </c>
      <c r="B315" t="s">
        <v>1247</v>
      </c>
      <c r="C315" t="s">
        <v>1258</v>
      </c>
      <c r="D315" t="s">
        <v>1300</v>
      </c>
      <c r="E315" t="s">
        <v>1301</v>
      </c>
      <c r="F315" t="s">
        <v>943</v>
      </c>
      <c r="G315" t="s">
        <v>204</v>
      </c>
      <c r="H315" t="s">
        <v>204</v>
      </c>
      <c r="I315" t="s">
        <v>340</v>
      </c>
      <c r="J315" t="s">
        <v>1265</v>
      </c>
      <c r="K315" t="s">
        <v>415</v>
      </c>
      <c r="L315" t="s">
        <v>1212</v>
      </c>
      <c r="M315" s="131">
        <v>6.89</v>
      </c>
      <c r="N315" t="s">
        <v>1302</v>
      </c>
      <c r="O315" s="132">
        <v>1.502E-2</v>
      </c>
      <c r="P315" s="132">
        <v>1.8700000000000001E-2</v>
      </c>
      <c r="R315" s="131">
        <v>4051780</v>
      </c>
      <c r="S315" s="131">
        <v>1</v>
      </c>
      <c r="T315" s="131">
        <v>102.23</v>
      </c>
      <c r="U315" s="131">
        <v>4142.1350000000002</v>
      </c>
      <c r="X315" s="132">
        <v>1.2999999999999999E-4</v>
      </c>
      <c r="Y315" s="132">
        <v>1.7000000000000001E-2</v>
      </c>
      <c r="Z315" s="132">
        <v>1.3979999999999999E-2</v>
      </c>
    </row>
    <row r="316" spans="1:26">
      <c r="A316" t="s">
        <v>1213</v>
      </c>
      <c r="B316" t="s">
        <v>1247</v>
      </c>
      <c r="C316" t="s">
        <v>1271</v>
      </c>
      <c r="D316" t="s">
        <v>1326</v>
      </c>
      <c r="E316" t="s">
        <v>1327</v>
      </c>
      <c r="F316" t="s">
        <v>949</v>
      </c>
      <c r="G316" t="s">
        <v>204</v>
      </c>
      <c r="H316" t="s">
        <v>204</v>
      </c>
      <c r="I316" t="s">
        <v>340</v>
      </c>
      <c r="J316" t="s">
        <v>1261</v>
      </c>
      <c r="K316" t="s">
        <v>413</v>
      </c>
      <c r="L316" t="s">
        <v>1212</v>
      </c>
      <c r="M316" s="131">
        <v>0.35</v>
      </c>
      <c r="N316" t="s">
        <v>1328</v>
      </c>
      <c r="O316" s="132">
        <v>4.2869999999999998E-2</v>
      </c>
      <c r="P316" s="132">
        <v>4.2900000000000001E-2</v>
      </c>
      <c r="R316" s="131">
        <v>4033000</v>
      </c>
      <c r="S316" s="131">
        <v>1</v>
      </c>
      <c r="T316" s="131">
        <v>98.56</v>
      </c>
      <c r="U316" s="131">
        <v>3974.9250000000002</v>
      </c>
      <c r="X316" s="132">
        <v>2.9E-4</v>
      </c>
      <c r="Y316" s="132">
        <v>1.6320000000000001E-2</v>
      </c>
      <c r="Z316" s="132">
        <v>1.342E-2</v>
      </c>
    </row>
    <row r="317" spans="1:26">
      <c r="A317" t="s">
        <v>1213</v>
      </c>
      <c r="B317" t="s">
        <v>1247</v>
      </c>
      <c r="C317" t="s">
        <v>1271</v>
      </c>
      <c r="D317" t="s">
        <v>1297</v>
      </c>
      <c r="E317" t="s">
        <v>1298</v>
      </c>
      <c r="F317" t="s">
        <v>949</v>
      </c>
      <c r="G317" t="s">
        <v>204</v>
      </c>
      <c r="H317" t="s">
        <v>204</v>
      </c>
      <c r="I317" t="s">
        <v>340</v>
      </c>
      <c r="J317" t="s">
        <v>1261</v>
      </c>
      <c r="K317" t="s">
        <v>413</v>
      </c>
      <c r="L317" t="s">
        <v>1212</v>
      </c>
      <c r="M317" s="131">
        <v>0.59</v>
      </c>
      <c r="N317" t="s">
        <v>1299</v>
      </c>
      <c r="O317" s="132">
        <v>4.1880000000000001E-2</v>
      </c>
      <c r="P317" s="132">
        <v>4.24E-2</v>
      </c>
      <c r="R317" s="131">
        <v>3970000</v>
      </c>
      <c r="S317" s="131">
        <v>1</v>
      </c>
      <c r="T317" s="131">
        <v>97.56</v>
      </c>
      <c r="U317" s="131">
        <v>3873.1320000000001</v>
      </c>
      <c r="X317" s="132">
        <v>3.3E-4</v>
      </c>
      <c r="Y317" s="132">
        <v>1.5900000000000001E-2</v>
      </c>
      <c r="Z317" s="132">
        <v>1.308E-2</v>
      </c>
    </row>
    <row r="318" spans="1:26">
      <c r="A318" t="s">
        <v>1213</v>
      </c>
      <c r="B318" t="s">
        <v>1247</v>
      </c>
      <c r="C318" t="s">
        <v>1271</v>
      </c>
      <c r="D318" t="s">
        <v>1315</v>
      </c>
      <c r="E318" t="s">
        <v>1316</v>
      </c>
      <c r="F318" t="s">
        <v>949</v>
      </c>
      <c r="G318" t="s">
        <v>204</v>
      </c>
      <c r="H318" t="s">
        <v>204</v>
      </c>
      <c r="I318" t="s">
        <v>340</v>
      </c>
      <c r="J318" t="s">
        <v>1261</v>
      </c>
      <c r="K318" t="s">
        <v>413</v>
      </c>
      <c r="L318" t="s">
        <v>1212</v>
      </c>
      <c r="M318" s="131">
        <v>0.25</v>
      </c>
      <c r="N318" t="s">
        <v>1317</v>
      </c>
      <c r="O318" s="132">
        <v>4.1529999999999997E-2</v>
      </c>
      <c r="P318" s="132">
        <v>4.24E-2</v>
      </c>
      <c r="R318" s="131">
        <v>3700000</v>
      </c>
      <c r="S318" s="131">
        <v>1</v>
      </c>
      <c r="T318" s="131">
        <v>98.97</v>
      </c>
      <c r="U318" s="131">
        <v>3661.89</v>
      </c>
      <c r="X318" s="132">
        <v>3.1E-4</v>
      </c>
      <c r="Y318" s="132">
        <v>1.503E-2</v>
      </c>
      <c r="Z318" s="132">
        <v>1.2359999999999999E-2</v>
      </c>
    </row>
    <row r="319" spans="1:26">
      <c r="A319" t="s">
        <v>1213</v>
      </c>
      <c r="B319" t="s">
        <v>1247</v>
      </c>
      <c r="C319" t="s">
        <v>1267</v>
      </c>
      <c r="D319" t="s">
        <v>1359</v>
      </c>
      <c r="E319" t="s">
        <v>1360</v>
      </c>
      <c r="F319" t="s">
        <v>945</v>
      </c>
      <c r="G319" t="s">
        <v>204</v>
      </c>
      <c r="H319" t="s">
        <v>204</v>
      </c>
      <c r="I319" t="s">
        <v>340</v>
      </c>
      <c r="J319" t="s">
        <v>1265</v>
      </c>
      <c r="K319" t="s">
        <v>415</v>
      </c>
      <c r="L319" t="s">
        <v>1212</v>
      </c>
      <c r="M319" s="131">
        <v>11.05</v>
      </c>
      <c r="N319" t="s">
        <v>1361</v>
      </c>
      <c r="O319" s="132">
        <v>3.4549999999999997E-2</v>
      </c>
      <c r="P319" s="132">
        <v>4.5900000000000003E-2</v>
      </c>
      <c r="R319" s="131">
        <v>5016000</v>
      </c>
      <c r="S319" s="131">
        <v>1</v>
      </c>
      <c r="T319" s="131">
        <v>72.099999999999994</v>
      </c>
      <c r="U319" s="131">
        <v>3616.5360000000001</v>
      </c>
      <c r="X319" s="132">
        <v>1.4999999999999999E-4</v>
      </c>
      <c r="Y319" s="132">
        <v>1.4840000000000001E-2</v>
      </c>
      <c r="Z319" s="132">
        <v>1.221E-2</v>
      </c>
    </row>
    <row r="320" spans="1:26">
      <c r="A320" t="s">
        <v>1213</v>
      </c>
      <c r="B320" t="s">
        <v>1247</v>
      </c>
      <c r="C320" t="s">
        <v>1271</v>
      </c>
      <c r="D320" t="s">
        <v>1272</v>
      </c>
      <c r="E320" t="s">
        <v>1273</v>
      </c>
      <c r="F320" t="s">
        <v>949</v>
      </c>
      <c r="G320" t="s">
        <v>204</v>
      </c>
      <c r="H320" t="s">
        <v>204</v>
      </c>
      <c r="I320" t="s">
        <v>340</v>
      </c>
      <c r="J320" t="s">
        <v>1261</v>
      </c>
      <c r="K320" t="s">
        <v>413</v>
      </c>
      <c r="L320" t="s">
        <v>1212</v>
      </c>
      <c r="M320" s="131">
        <v>0.84</v>
      </c>
      <c r="N320" t="s">
        <v>1274</v>
      </c>
      <c r="O320" s="132">
        <v>4.3830000000000001E-2</v>
      </c>
      <c r="P320" s="132">
        <v>4.2099999999999999E-2</v>
      </c>
      <c r="R320" s="131">
        <v>2120000</v>
      </c>
      <c r="S320" s="131">
        <v>1</v>
      </c>
      <c r="T320" s="131">
        <v>96.58</v>
      </c>
      <c r="U320" s="131">
        <v>2047.4960000000001</v>
      </c>
      <c r="X320" s="132">
        <v>1.4999999999999999E-4</v>
      </c>
      <c r="Y320" s="132">
        <v>8.3999999999999995E-3</v>
      </c>
      <c r="Z320" s="132">
        <v>6.9100000000000003E-3</v>
      </c>
    </row>
    <row r="321" spans="1:26">
      <c r="A321" t="s">
        <v>1213</v>
      </c>
      <c r="B321" t="s">
        <v>1247</v>
      </c>
      <c r="C321" t="s">
        <v>1271</v>
      </c>
      <c r="D321" t="s">
        <v>1288</v>
      </c>
      <c r="E321" t="s">
        <v>1289</v>
      </c>
      <c r="F321" t="s">
        <v>949</v>
      </c>
      <c r="G321" t="s">
        <v>204</v>
      </c>
      <c r="H321" t="s">
        <v>204</v>
      </c>
      <c r="I321" t="s">
        <v>340</v>
      </c>
      <c r="J321" t="s">
        <v>1261</v>
      </c>
      <c r="K321" t="s">
        <v>413</v>
      </c>
      <c r="L321" t="s">
        <v>1212</v>
      </c>
      <c r="M321" s="131">
        <v>0.17</v>
      </c>
      <c r="N321" t="s">
        <v>1290</v>
      </c>
      <c r="O321" s="132">
        <v>4.0419999999999998E-2</v>
      </c>
      <c r="P321" s="132">
        <v>4.3400000000000001E-2</v>
      </c>
      <c r="R321" s="131">
        <v>1880000</v>
      </c>
      <c r="S321" s="131">
        <v>1</v>
      </c>
      <c r="T321" s="131">
        <v>99.27</v>
      </c>
      <c r="U321" s="131">
        <v>1866.2760000000001</v>
      </c>
      <c r="X321" s="132">
        <v>5.0000000000000002E-5</v>
      </c>
      <c r="Y321" s="132">
        <v>7.6600000000000001E-3</v>
      </c>
      <c r="Z321" s="132">
        <v>6.3E-3</v>
      </c>
    </row>
    <row r="322" spans="1:26">
      <c r="A322" t="s">
        <v>1213</v>
      </c>
      <c r="B322" t="s">
        <v>1247</v>
      </c>
      <c r="C322" t="s">
        <v>1267</v>
      </c>
      <c r="D322" t="s">
        <v>1393</v>
      </c>
      <c r="E322" t="s">
        <v>1394</v>
      </c>
      <c r="F322" t="s">
        <v>945</v>
      </c>
      <c r="G322" t="s">
        <v>204</v>
      </c>
      <c r="H322" t="s">
        <v>204</v>
      </c>
      <c r="I322" t="s">
        <v>340</v>
      </c>
      <c r="J322" t="s">
        <v>1265</v>
      </c>
      <c r="K322" t="s">
        <v>415</v>
      </c>
      <c r="L322" t="s">
        <v>1212</v>
      </c>
      <c r="M322" s="131">
        <v>17.760000000000002</v>
      </c>
      <c r="N322" t="s">
        <v>1395</v>
      </c>
      <c r="O322" s="132">
        <v>3.764E-2</v>
      </c>
      <c r="P322" s="132">
        <v>4.8500000000000001E-2</v>
      </c>
      <c r="R322" s="131">
        <v>2151000</v>
      </c>
      <c r="S322" s="131">
        <v>1</v>
      </c>
      <c r="T322" s="131">
        <v>69.209999999999994</v>
      </c>
      <c r="U322" s="131">
        <v>1488.7070000000001</v>
      </c>
      <c r="X322" s="132">
        <v>1.1E-4</v>
      </c>
      <c r="Y322" s="132">
        <v>6.11E-3</v>
      </c>
      <c r="Z322" s="132">
        <v>5.0299999999999997E-3</v>
      </c>
    </row>
    <row r="323" spans="1:26">
      <c r="A323" t="s">
        <v>1213</v>
      </c>
      <c r="B323" t="s">
        <v>1247</v>
      </c>
      <c r="C323" t="s">
        <v>1271</v>
      </c>
      <c r="D323" t="s">
        <v>1371</v>
      </c>
      <c r="E323" t="s">
        <v>1372</v>
      </c>
      <c r="F323" t="s">
        <v>949</v>
      </c>
      <c r="G323" t="s">
        <v>204</v>
      </c>
      <c r="H323" t="s">
        <v>204</v>
      </c>
      <c r="I323" t="s">
        <v>340</v>
      </c>
      <c r="J323" t="s">
        <v>1261</v>
      </c>
      <c r="K323" t="s">
        <v>413</v>
      </c>
      <c r="L323" t="s">
        <v>1212</v>
      </c>
      <c r="M323" s="131">
        <v>0.75</v>
      </c>
      <c r="N323" t="s">
        <v>1373</v>
      </c>
      <c r="O323" s="132">
        <v>4.3999999999999997E-2</v>
      </c>
      <c r="P323" s="132">
        <v>4.2299999999999997E-2</v>
      </c>
      <c r="R323" s="131">
        <v>1525000</v>
      </c>
      <c r="S323" s="131">
        <v>1</v>
      </c>
      <c r="T323" s="131">
        <v>96.93</v>
      </c>
      <c r="U323" s="131">
        <v>1478.183</v>
      </c>
      <c r="X323" s="132">
        <v>1.1E-4</v>
      </c>
      <c r="Y323" s="132">
        <v>6.0699999999999999E-3</v>
      </c>
      <c r="Z323" s="132">
        <v>4.9899999999999996E-3</v>
      </c>
    </row>
    <row r="324" spans="1:26">
      <c r="A324" t="s">
        <v>1213</v>
      </c>
      <c r="B324" t="s">
        <v>1247</v>
      </c>
      <c r="C324" t="s">
        <v>1271</v>
      </c>
      <c r="D324" t="s">
        <v>1294</v>
      </c>
      <c r="E324" t="s">
        <v>1295</v>
      </c>
      <c r="F324" t="s">
        <v>949</v>
      </c>
      <c r="G324" t="s">
        <v>204</v>
      </c>
      <c r="H324" t="s">
        <v>204</v>
      </c>
      <c r="I324" t="s">
        <v>340</v>
      </c>
      <c r="J324" t="s">
        <v>1261</v>
      </c>
      <c r="K324" t="s">
        <v>413</v>
      </c>
      <c r="L324" t="s">
        <v>1212</v>
      </c>
      <c r="M324" s="131">
        <v>0.92</v>
      </c>
      <c r="N324" t="s">
        <v>1296</v>
      </c>
      <c r="O324" s="132">
        <v>4.2810000000000001E-2</v>
      </c>
      <c r="P324" s="132">
        <v>4.19E-2</v>
      </c>
      <c r="R324" s="131">
        <v>1345000</v>
      </c>
      <c r="S324" s="131">
        <v>1</v>
      </c>
      <c r="T324" s="131">
        <v>96.29</v>
      </c>
      <c r="U324" s="131">
        <v>1295.1010000000001</v>
      </c>
      <c r="X324" s="132">
        <v>1E-4</v>
      </c>
      <c r="Y324" s="132">
        <v>5.3200000000000001E-3</v>
      </c>
      <c r="Z324" s="132">
        <v>4.3699999999999998E-3</v>
      </c>
    </row>
    <row r="325" spans="1:26">
      <c r="A325" t="s">
        <v>1213</v>
      </c>
      <c r="B325" t="s">
        <v>1247</v>
      </c>
      <c r="C325" t="s">
        <v>1389</v>
      </c>
      <c r="D325" t="s">
        <v>1396</v>
      </c>
      <c r="E325" t="s">
        <v>1397</v>
      </c>
      <c r="F325" t="s">
        <v>945</v>
      </c>
      <c r="G325" t="s">
        <v>204</v>
      </c>
      <c r="H325" t="s">
        <v>204</v>
      </c>
      <c r="I325" t="s">
        <v>340</v>
      </c>
      <c r="J325" t="s">
        <v>1261</v>
      </c>
      <c r="K325" t="s">
        <v>413</v>
      </c>
      <c r="L325" t="s">
        <v>1212</v>
      </c>
      <c r="M325" s="131">
        <v>0.41</v>
      </c>
      <c r="N325" t="s">
        <v>1398</v>
      </c>
      <c r="O325" s="132">
        <v>4.3090000000000003E-2</v>
      </c>
      <c r="P325" s="132">
        <v>4.3400000000000001E-2</v>
      </c>
      <c r="R325" s="131">
        <v>1028000</v>
      </c>
      <c r="S325" s="131">
        <v>1</v>
      </c>
      <c r="T325" s="131">
        <v>98.28</v>
      </c>
      <c r="U325" s="131">
        <v>1010.318</v>
      </c>
      <c r="X325" s="132">
        <v>1.1E-4</v>
      </c>
      <c r="Y325" s="132">
        <v>4.15E-3</v>
      </c>
      <c r="Z325" s="132">
        <v>3.4099999999999998E-3</v>
      </c>
    </row>
    <row r="326" spans="1:26">
      <c r="A326" t="s">
        <v>1213</v>
      </c>
      <c r="B326" t="s">
        <v>1247</v>
      </c>
      <c r="C326" t="s">
        <v>1258</v>
      </c>
      <c r="D326" t="s">
        <v>1399</v>
      </c>
      <c r="E326" t="s">
        <v>1400</v>
      </c>
      <c r="F326" t="s">
        <v>943</v>
      </c>
      <c r="G326" t="s">
        <v>204</v>
      </c>
      <c r="H326" t="s">
        <v>204</v>
      </c>
      <c r="I326" t="s">
        <v>340</v>
      </c>
      <c r="J326" t="s">
        <v>1261</v>
      </c>
      <c r="K326" t="s">
        <v>413</v>
      </c>
      <c r="L326" t="s">
        <v>1212</v>
      </c>
      <c r="M326" s="131">
        <v>18.22</v>
      </c>
      <c r="N326" t="s">
        <v>1401</v>
      </c>
      <c r="O326" s="132">
        <v>2.49E-3</v>
      </c>
      <c r="P326" s="132">
        <v>0.02</v>
      </c>
      <c r="R326" s="131">
        <v>800000</v>
      </c>
      <c r="S326" s="131">
        <v>1</v>
      </c>
      <c r="T326" s="131">
        <v>97.65</v>
      </c>
      <c r="U326" s="131">
        <v>781.2</v>
      </c>
      <c r="X326" s="132">
        <v>4.0000000000000003E-5</v>
      </c>
      <c r="Y326" s="132">
        <v>3.2100000000000002E-3</v>
      </c>
      <c r="Z326" s="132">
        <v>2.64E-3</v>
      </c>
    </row>
    <row r="327" spans="1:26">
      <c r="A327" t="s">
        <v>1213</v>
      </c>
      <c r="B327" t="s">
        <v>1247</v>
      </c>
      <c r="C327" t="s">
        <v>1267</v>
      </c>
      <c r="D327" t="s">
        <v>1312</v>
      </c>
      <c r="E327" t="s">
        <v>1313</v>
      </c>
      <c r="F327" t="s">
        <v>945</v>
      </c>
      <c r="G327" t="s">
        <v>204</v>
      </c>
      <c r="H327" t="s">
        <v>204</v>
      </c>
      <c r="I327" t="s">
        <v>340</v>
      </c>
      <c r="J327" t="s">
        <v>1261</v>
      </c>
      <c r="K327" t="s">
        <v>413</v>
      </c>
      <c r="L327" t="s">
        <v>1212</v>
      </c>
      <c r="M327" s="131">
        <v>4.28</v>
      </c>
      <c r="N327" t="s">
        <v>1314</v>
      </c>
      <c r="O327" s="132">
        <v>4.2380000000000001E-2</v>
      </c>
      <c r="P327" s="132">
        <v>4.2200000000000001E-2</v>
      </c>
      <c r="R327" s="131">
        <v>650000</v>
      </c>
      <c r="S327" s="131">
        <v>1</v>
      </c>
      <c r="T327" s="131">
        <v>102.28</v>
      </c>
      <c r="U327" s="131">
        <v>664.82</v>
      </c>
      <c r="X327" s="132">
        <v>1.6000000000000001E-4</v>
      </c>
      <c r="Y327" s="132">
        <v>2.7299999999999998E-3</v>
      </c>
      <c r="Z327" s="132">
        <v>2.2399999999999998E-3</v>
      </c>
    </row>
    <row r="328" spans="1:26">
      <c r="A328" t="s">
        <v>1213</v>
      </c>
      <c r="B328" t="s">
        <v>1247</v>
      </c>
      <c r="C328" t="s">
        <v>1258</v>
      </c>
      <c r="D328" t="s">
        <v>1335</v>
      </c>
      <c r="E328" t="s">
        <v>1336</v>
      </c>
      <c r="F328" t="s">
        <v>943</v>
      </c>
      <c r="G328" t="s">
        <v>204</v>
      </c>
      <c r="H328" t="s">
        <v>204</v>
      </c>
      <c r="I328" t="s">
        <v>340</v>
      </c>
      <c r="J328" t="s">
        <v>1261</v>
      </c>
      <c r="K328" t="s">
        <v>413</v>
      </c>
      <c r="L328" t="s">
        <v>1212</v>
      </c>
      <c r="M328" s="131">
        <v>8.2799999999999994</v>
      </c>
      <c r="N328" t="s">
        <v>1337</v>
      </c>
      <c r="O328" s="132">
        <v>1.618E-2</v>
      </c>
      <c r="P328" s="132">
        <v>1.95E-2</v>
      </c>
      <c r="R328" s="131">
        <v>600000</v>
      </c>
      <c r="S328" s="131">
        <v>1</v>
      </c>
      <c r="T328" s="131">
        <v>100.92</v>
      </c>
      <c r="U328" s="131">
        <v>605.52</v>
      </c>
      <c r="X328" s="132">
        <v>4.0000000000000003E-5</v>
      </c>
      <c r="Y328" s="132">
        <v>2.49E-3</v>
      </c>
      <c r="Z328" s="132">
        <v>2.0400000000000001E-3</v>
      </c>
    </row>
    <row r="329" spans="1:26">
      <c r="A329" t="s">
        <v>1213</v>
      </c>
      <c r="B329" t="s">
        <v>1247</v>
      </c>
      <c r="C329" t="s">
        <v>1389</v>
      </c>
      <c r="D329" t="s">
        <v>1402</v>
      </c>
      <c r="E329" t="s">
        <v>1403</v>
      </c>
      <c r="F329" t="s">
        <v>945</v>
      </c>
      <c r="G329" t="s">
        <v>204</v>
      </c>
      <c r="H329" t="s">
        <v>204</v>
      </c>
      <c r="I329" t="s">
        <v>340</v>
      </c>
      <c r="J329" t="s">
        <v>1261</v>
      </c>
      <c r="K329" t="s">
        <v>413</v>
      </c>
      <c r="L329" t="s">
        <v>1212</v>
      </c>
      <c r="M329" s="131">
        <v>0.66</v>
      </c>
      <c r="N329" t="s">
        <v>1287</v>
      </c>
      <c r="O329" s="132">
        <v>4.4769999999999997E-2</v>
      </c>
      <c r="P329" s="132">
        <v>4.2299999999999997E-2</v>
      </c>
      <c r="R329" s="131">
        <v>581000</v>
      </c>
      <c r="S329" s="131">
        <v>1</v>
      </c>
      <c r="T329" s="131">
        <v>97.29</v>
      </c>
      <c r="U329" s="131">
        <v>565.255</v>
      </c>
      <c r="X329" s="132">
        <v>6.0000000000000002E-5</v>
      </c>
      <c r="Y329" s="132">
        <v>2.32E-3</v>
      </c>
      <c r="Z329" s="132">
        <v>1.91E-3</v>
      </c>
    </row>
    <row r="330" spans="1:26">
      <c r="A330" t="s">
        <v>1213</v>
      </c>
      <c r="B330" t="s">
        <v>1247</v>
      </c>
      <c r="C330" t="s">
        <v>1267</v>
      </c>
      <c r="D330" t="s">
        <v>1368</v>
      </c>
      <c r="E330" t="s">
        <v>1369</v>
      </c>
      <c r="F330" t="s">
        <v>945</v>
      </c>
      <c r="G330" t="s">
        <v>204</v>
      </c>
      <c r="H330" t="s">
        <v>204</v>
      </c>
      <c r="I330" t="s">
        <v>340</v>
      </c>
      <c r="J330" t="s">
        <v>1261</v>
      </c>
      <c r="K330" t="s">
        <v>413</v>
      </c>
      <c r="L330" t="s">
        <v>1212</v>
      </c>
      <c r="M330" s="131">
        <v>14.43</v>
      </c>
      <c r="N330" t="s">
        <v>1370</v>
      </c>
      <c r="O330" s="132">
        <v>3.1780000000000003E-2</v>
      </c>
      <c r="P330" s="132">
        <v>4.7600000000000003E-2</v>
      </c>
      <c r="R330" s="131">
        <v>500000</v>
      </c>
      <c r="S330" s="131">
        <v>1</v>
      </c>
      <c r="T330" s="131">
        <v>89.17</v>
      </c>
      <c r="U330" s="131">
        <v>445.85</v>
      </c>
      <c r="X330" s="132">
        <v>2.0000000000000002E-5</v>
      </c>
      <c r="Y330" s="132">
        <v>1.83E-3</v>
      </c>
      <c r="Z330" s="132">
        <v>1.5100000000000001E-3</v>
      </c>
    </row>
    <row r="331" spans="1:26">
      <c r="A331" t="s">
        <v>1213</v>
      </c>
      <c r="B331" t="s">
        <v>1247</v>
      </c>
      <c r="C331" t="s">
        <v>1278</v>
      </c>
      <c r="D331" t="s">
        <v>1282</v>
      </c>
      <c r="E331" t="s">
        <v>1283</v>
      </c>
      <c r="F331" t="s">
        <v>946</v>
      </c>
      <c r="G331" t="s">
        <v>204</v>
      </c>
      <c r="H331" t="s">
        <v>204</v>
      </c>
      <c r="I331" t="s">
        <v>340</v>
      </c>
      <c r="J331" t="s">
        <v>1261</v>
      </c>
      <c r="K331" t="s">
        <v>413</v>
      </c>
      <c r="L331" t="s">
        <v>1212</v>
      </c>
      <c r="M331" s="131">
        <v>1.37</v>
      </c>
      <c r="N331" t="s">
        <v>1284</v>
      </c>
      <c r="O331" s="132">
        <v>2.5200000000000001E-3</v>
      </c>
      <c r="P331" s="132">
        <v>4.6800000000000001E-2</v>
      </c>
      <c r="R331" s="131">
        <v>350000</v>
      </c>
      <c r="S331" s="131">
        <v>1</v>
      </c>
      <c r="T331" s="131">
        <v>99.85</v>
      </c>
      <c r="U331" s="131">
        <v>349.47500000000002</v>
      </c>
      <c r="X331" s="132">
        <v>2.0000000000000002E-5</v>
      </c>
      <c r="Y331" s="132">
        <v>1.4300000000000001E-3</v>
      </c>
      <c r="Z331" s="132">
        <v>1.1800000000000001E-3</v>
      </c>
    </row>
    <row r="332" spans="1:26">
      <c r="A332" t="s">
        <v>1213</v>
      </c>
      <c r="B332" t="s">
        <v>1247</v>
      </c>
      <c r="C332" t="s">
        <v>1404</v>
      </c>
      <c r="D332" t="s">
        <v>1405</v>
      </c>
      <c r="E332" t="s">
        <v>1406</v>
      </c>
      <c r="F332" t="s">
        <v>947</v>
      </c>
      <c r="G332" t="s">
        <v>204</v>
      </c>
      <c r="H332" t="s">
        <v>204</v>
      </c>
      <c r="I332" t="s">
        <v>340</v>
      </c>
      <c r="J332" t="s">
        <v>1265</v>
      </c>
      <c r="K332" t="s">
        <v>415</v>
      </c>
      <c r="L332" t="s">
        <v>1212</v>
      </c>
      <c r="M332" s="131">
        <v>5.0199999999999996</v>
      </c>
      <c r="N332" t="s">
        <v>1407</v>
      </c>
      <c r="O332" s="132">
        <v>2.75E-2</v>
      </c>
      <c r="P332" s="132">
        <v>6.5299999999999997E-2</v>
      </c>
      <c r="R332" s="131">
        <v>100000</v>
      </c>
      <c r="S332" s="131">
        <v>1</v>
      </c>
      <c r="T332" s="131">
        <v>307.94</v>
      </c>
      <c r="U332" s="131">
        <v>307.94</v>
      </c>
      <c r="X332" s="132">
        <v>5.0000000000000002E-5</v>
      </c>
      <c r="Y332" s="132">
        <v>1.2600000000000001E-3</v>
      </c>
      <c r="Z332" s="132">
        <v>1.0399999999999999E-3</v>
      </c>
    </row>
    <row r="333" spans="1:26">
      <c r="A333" t="s">
        <v>1213</v>
      </c>
      <c r="B333" t="s">
        <v>1247</v>
      </c>
      <c r="C333" t="s">
        <v>1271</v>
      </c>
      <c r="D333" t="s">
        <v>1338</v>
      </c>
      <c r="E333" t="s">
        <v>1339</v>
      </c>
      <c r="F333" t="s">
        <v>949</v>
      </c>
      <c r="G333" t="s">
        <v>204</v>
      </c>
      <c r="H333" t="s">
        <v>204</v>
      </c>
      <c r="I333" t="s">
        <v>340</v>
      </c>
      <c r="J333" t="s">
        <v>1265</v>
      </c>
      <c r="K333" t="s">
        <v>415</v>
      </c>
      <c r="L333" t="s">
        <v>1212</v>
      </c>
      <c r="M333" s="131">
        <v>0.1</v>
      </c>
      <c r="N333" t="s">
        <v>1340</v>
      </c>
      <c r="O333" s="132">
        <v>4.0660000000000002E-2</v>
      </c>
      <c r="P333" s="132">
        <v>4.2700000000000002E-2</v>
      </c>
      <c r="R333" s="131">
        <v>300000</v>
      </c>
      <c r="S333" s="131">
        <v>1</v>
      </c>
      <c r="T333" s="131">
        <v>99.6</v>
      </c>
      <c r="U333" s="131">
        <v>298.8</v>
      </c>
      <c r="X333" s="132">
        <v>1.0000000000000001E-5</v>
      </c>
      <c r="Y333" s="132">
        <v>1.23E-3</v>
      </c>
      <c r="Z333" s="132">
        <v>1.01E-3</v>
      </c>
    </row>
    <row r="334" spans="1:26">
      <c r="A334" t="s">
        <v>1213</v>
      </c>
      <c r="B334" t="s">
        <v>1247</v>
      </c>
      <c r="C334" t="s">
        <v>1271</v>
      </c>
      <c r="D334" t="s">
        <v>1347</v>
      </c>
      <c r="E334" t="s">
        <v>1348</v>
      </c>
      <c r="F334" t="s">
        <v>949</v>
      </c>
      <c r="G334" t="s">
        <v>204</v>
      </c>
      <c r="H334" t="s">
        <v>204</v>
      </c>
      <c r="I334" t="s">
        <v>340</v>
      </c>
      <c r="J334" t="s">
        <v>1261</v>
      </c>
      <c r="K334" t="s">
        <v>413</v>
      </c>
      <c r="L334" t="s">
        <v>1212</v>
      </c>
      <c r="M334" s="131">
        <v>0.02</v>
      </c>
      <c r="N334" t="s">
        <v>1349</v>
      </c>
      <c r="O334" s="132">
        <v>4.0579999999999998E-2</v>
      </c>
      <c r="P334" s="132">
        <v>4.8099999999999997E-2</v>
      </c>
      <c r="R334" s="131">
        <v>247000</v>
      </c>
      <c r="S334" s="131">
        <v>1</v>
      </c>
      <c r="T334" s="131">
        <v>99.91</v>
      </c>
      <c r="U334" s="131">
        <v>246.77799999999999</v>
      </c>
      <c r="X334" s="132">
        <v>1.0000000000000001E-5</v>
      </c>
      <c r="Y334" s="132">
        <v>1.01E-3</v>
      </c>
      <c r="Z334" s="132">
        <v>8.3000000000000001E-4</v>
      </c>
    </row>
    <row r="335" spans="1:26">
      <c r="A335" t="s">
        <v>1213</v>
      </c>
      <c r="B335" t="s">
        <v>1247</v>
      </c>
      <c r="C335" t="s">
        <v>1267</v>
      </c>
      <c r="D335" t="s">
        <v>1268</v>
      </c>
      <c r="E335" t="s">
        <v>1269</v>
      </c>
      <c r="F335" t="s">
        <v>945</v>
      </c>
      <c r="G335" t="s">
        <v>204</v>
      </c>
      <c r="H335" t="s">
        <v>204</v>
      </c>
      <c r="I335" t="s">
        <v>340</v>
      </c>
      <c r="J335" t="s">
        <v>1261</v>
      </c>
      <c r="K335" t="s">
        <v>413</v>
      </c>
      <c r="L335" t="s">
        <v>1212</v>
      </c>
      <c r="M335" s="131">
        <v>11.26</v>
      </c>
      <c r="N335" t="s">
        <v>1270</v>
      </c>
      <c r="O335" s="132">
        <v>3.8019999999999998E-2</v>
      </c>
      <c r="P335" s="132">
        <v>4.65E-2</v>
      </c>
      <c r="R335" s="131">
        <v>200000</v>
      </c>
      <c r="S335" s="131">
        <v>1</v>
      </c>
      <c r="T335" s="131">
        <v>114.94</v>
      </c>
      <c r="U335" s="131">
        <v>229.88</v>
      </c>
      <c r="X335" s="132">
        <v>1.0000000000000001E-5</v>
      </c>
      <c r="Y335" s="132">
        <v>9.3999999999999997E-4</v>
      </c>
      <c r="Z335" s="132">
        <v>7.7999999999999999E-4</v>
      </c>
    </row>
    <row r="336" spans="1:26">
      <c r="A336" t="s">
        <v>1213</v>
      </c>
      <c r="B336" t="s">
        <v>1247</v>
      </c>
      <c r="C336" t="s">
        <v>1267</v>
      </c>
      <c r="D336" t="s">
        <v>1318</v>
      </c>
      <c r="E336" t="s">
        <v>1319</v>
      </c>
      <c r="F336" t="s">
        <v>945</v>
      </c>
      <c r="G336" t="s">
        <v>204</v>
      </c>
      <c r="H336" t="s">
        <v>204</v>
      </c>
      <c r="I336" t="s">
        <v>340</v>
      </c>
      <c r="J336" t="s">
        <v>1265</v>
      </c>
      <c r="K336" t="s">
        <v>415</v>
      </c>
      <c r="L336" t="s">
        <v>1212</v>
      </c>
      <c r="M336" s="131">
        <v>6.93</v>
      </c>
      <c r="N336" t="s">
        <v>1320</v>
      </c>
      <c r="O336" s="132">
        <v>4.3740000000000001E-2</v>
      </c>
      <c r="P336" s="132">
        <v>4.3499999999999997E-2</v>
      </c>
      <c r="R336" s="131">
        <v>180000</v>
      </c>
      <c r="S336" s="131">
        <v>1</v>
      </c>
      <c r="T336" s="131">
        <v>82.08</v>
      </c>
      <c r="U336" s="131">
        <v>147.744</v>
      </c>
      <c r="X336" s="132">
        <v>1.0000000000000001E-5</v>
      </c>
      <c r="Y336" s="132">
        <v>6.0999999999999997E-4</v>
      </c>
      <c r="Z336" s="132">
        <v>5.0000000000000001E-4</v>
      </c>
    </row>
    <row r="337" spans="1:26">
      <c r="A337" t="s">
        <v>1213</v>
      </c>
      <c r="B337" t="s">
        <v>1247</v>
      </c>
      <c r="C337" t="s">
        <v>1271</v>
      </c>
      <c r="D337" t="s">
        <v>1353</v>
      </c>
      <c r="E337" t="s">
        <v>1354</v>
      </c>
      <c r="F337" t="s">
        <v>949</v>
      </c>
      <c r="G337" t="s">
        <v>204</v>
      </c>
      <c r="H337" t="s">
        <v>204</v>
      </c>
      <c r="I337" t="s">
        <v>340</v>
      </c>
      <c r="J337" t="s">
        <v>1261</v>
      </c>
      <c r="K337" t="s">
        <v>413</v>
      </c>
      <c r="L337" t="s">
        <v>1212</v>
      </c>
      <c r="M337" s="131">
        <v>0.42</v>
      </c>
      <c r="N337" t="s">
        <v>1355</v>
      </c>
      <c r="O337" s="132">
        <v>4.3630000000000002E-2</v>
      </c>
      <c r="P337" s="132">
        <v>4.2700000000000002E-2</v>
      </c>
      <c r="R337" s="131">
        <v>50000</v>
      </c>
      <c r="S337" s="131">
        <v>1</v>
      </c>
      <c r="T337" s="131">
        <v>98.25</v>
      </c>
      <c r="U337" s="131">
        <v>49.125</v>
      </c>
      <c r="X337" s="132">
        <v>0</v>
      </c>
      <c r="Y337" s="132">
        <v>2.0000000000000001E-4</v>
      </c>
      <c r="Z337" s="132">
        <v>1.7000000000000001E-4</v>
      </c>
    </row>
    <row r="338" spans="1:26">
      <c r="A338" t="s">
        <v>1213</v>
      </c>
      <c r="B338" t="s">
        <v>1247</v>
      </c>
      <c r="C338" t="s">
        <v>1408</v>
      </c>
      <c r="D338" t="s">
        <v>1409</v>
      </c>
      <c r="E338" t="s">
        <v>1410</v>
      </c>
      <c r="F338" t="s">
        <v>950</v>
      </c>
      <c r="G338" t="s">
        <v>205</v>
      </c>
      <c r="H338" t="s">
        <v>204</v>
      </c>
      <c r="I338" t="s">
        <v>314</v>
      </c>
      <c r="J338" t="s">
        <v>1411</v>
      </c>
      <c r="K338" t="s">
        <v>431</v>
      </c>
      <c r="L338" t="s">
        <v>1216</v>
      </c>
      <c r="M338" s="131">
        <v>1.93</v>
      </c>
      <c r="N338" t="s">
        <v>1412</v>
      </c>
      <c r="O338" s="132">
        <v>4.3159999999999997E-2</v>
      </c>
      <c r="P338" s="132">
        <v>3.4139999999999997E-2</v>
      </c>
      <c r="R338" s="131">
        <v>600000</v>
      </c>
      <c r="S338" s="131">
        <v>3.7959999999999998</v>
      </c>
      <c r="T338" s="131">
        <f>U338*1000/R338/S338*100</f>
        <v>97.461275026343515</v>
      </c>
      <c r="U338" s="131">
        <v>2219.7779999999998</v>
      </c>
      <c r="X338" s="132">
        <v>2.1000000000000001E-4</v>
      </c>
      <c r="Y338" s="132">
        <v>9.11E-3</v>
      </c>
      <c r="Z338" s="132">
        <v>7.4900000000000001E-3</v>
      </c>
    </row>
    <row r="339" spans="1:26">
      <c r="A339" t="s">
        <v>1213</v>
      </c>
      <c r="B339" t="s">
        <v>1247</v>
      </c>
      <c r="C339" t="s">
        <v>1321</v>
      </c>
      <c r="D339" t="s">
        <v>1413</v>
      </c>
      <c r="E339" t="s">
        <v>1414</v>
      </c>
      <c r="F339" t="s">
        <v>950</v>
      </c>
      <c r="G339" t="s">
        <v>205</v>
      </c>
      <c r="H339" t="s">
        <v>224</v>
      </c>
      <c r="I339" t="s">
        <v>314</v>
      </c>
      <c r="J339" t="s">
        <v>1324</v>
      </c>
      <c r="K339" t="s">
        <v>423</v>
      </c>
      <c r="L339" t="s">
        <v>1215</v>
      </c>
      <c r="M339" s="131">
        <v>14.285</v>
      </c>
      <c r="N339" t="s">
        <v>1415</v>
      </c>
      <c r="O339" s="132">
        <v>5.049E-2</v>
      </c>
      <c r="P339" s="132">
        <v>4.897E-2</v>
      </c>
      <c r="R339" s="131">
        <v>570000</v>
      </c>
      <c r="S339" s="131">
        <v>3.6469999999999998</v>
      </c>
      <c r="T339" s="131">
        <v>75.852000000000004</v>
      </c>
      <c r="U339" s="131">
        <v>1576.807</v>
      </c>
      <c r="X339" s="132">
        <v>1.0000000000000001E-5</v>
      </c>
      <c r="Y339" s="132">
        <v>6.4700000000000001E-3</v>
      </c>
      <c r="Z339" s="132">
        <v>5.3200000000000001E-3</v>
      </c>
    </row>
    <row r="340" spans="1:26">
      <c r="A340" t="s">
        <v>1213</v>
      </c>
      <c r="B340" t="s">
        <v>1247</v>
      </c>
      <c r="C340" t="s">
        <v>1408</v>
      </c>
      <c r="D340" t="s">
        <v>1416</v>
      </c>
      <c r="E340" t="s">
        <v>1417</v>
      </c>
      <c r="F340" t="s">
        <v>950</v>
      </c>
      <c r="G340" t="s">
        <v>205</v>
      </c>
      <c r="H340" t="s">
        <v>204</v>
      </c>
      <c r="I340" t="s">
        <v>314</v>
      </c>
      <c r="J340" t="s">
        <v>1411</v>
      </c>
      <c r="K340" t="s">
        <v>431</v>
      </c>
      <c r="L340" t="s">
        <v>1216</v>
      </c>
      <c r="M340" s="131">
        <v>1.718</v>
      </c>
      <c r="N340" t="s">
        <v>1376</v>
      </c>
      <c r="O340" s="132">
        <v>3.3669999999999999E-2</v>
      </c>
      <c r="P340" s="132">
        <v>3.3270000000000001E-2</v>
      </c>
      <c r="R340" s="131">
        <v>300000</v>
      </c>
      <c r="S340" s="131">
        <v>3.7959999999999998</v>
      </c>
      <c r="T340" s="131">
        <f t="shared" ref="T340:T341" si="1">U340*1000/R340/S340*100</f>
        <v>103.57226905514578</v>
      </c>
      <c r="U340" s="131">
        <v>1179.481</v>
      </c>
      <c r="X340" s="132">
        <v>1.2E-4</v>
      </c>
      <c r="Y340" s="132">
        <v>4.8399999999999997E-3</v>
      </c>
      <c r="Z340" s="132">
        <v>3.98E-3</v>
      </c>
    </row>
    <row r="341" spans="1:26">
      <c r="A341" t="s">
        <v>1213</v>
      </c>
      <c r="B341" t="s">
        <v>1247</v>
      </c>
      <c r="C341" t="s">
        <v>1321</v>
      </c>
      <c r="D341" t="s">
        <v>1418</v>
      </c>
      <c r="E341" t="s">
        <v>1419</v>
      </c>
      <c r="F341" t="s">
        <v>950</v>
      </c>
      <c r="G341" t="s">
        <v>205</v>
      </c>
      <c r="H341" t="s">
        <v>224</v>
      </c>
      <c r="I341" t="s">
        <v>314</v>
      </c>
      <c r="J341" t="s">
        <v>1324</v>
      </c>
      <c r="K341" t="s">
        <v>423</v>
      </c>
      <c r="L341" t="s">
        <v>1215</v>
      </c>
      <c r="M341" s="131">
        <v>13.33</v>
      </c>
      <c r="N341" t="s">
        <v>1420</v>
      </c>
      <c r="O341" s="132">
        <v>5.092E-2</v>
      </c>
      <c r="P341" s="132">
        <v>4.8579999999999998E-2</v>
      </c>
      <c r="R341" s="131">
        <v>460000</v>
      </c>
      <c r="S341" s="131">
        <v>3.6469999999999998</v>
      </c>
      <c r="T341" s="131">
        <f t="shared" si="1"/>
        <v>67.656322647560245</v>
      </c>
      <c r="U341" s="131">
        <v>1135.0160000000001</v>
      </c>
      <c r="X341" s="132">
        <v>1.0000000000000001E-5</v>
      </c>
      <c r="Y341" s="132">
        <v>4.6600000000000001E-3</v>
      </c>
      <c r="Z341" s="132">
        <v>3.8300000000000001E-3</v>
      </c>
    </row>
    <row r="342" spans="1:26">
      <c r="A342" t="s">
        <v>1213</v>
      </c>
      <c r="B342" t="s">
        <v>1247</v>
      </c>
      <c r="C342" t="s">
        <v>1321</v>
      </c>
      <c r="D342" t="s">
        <v>1421</v>
      </c>
      <c r="E342" t="s">
        <v>1422</v>
      </c>
      <c r="F342" t="s">
        <v>950</v>
      </c>
      <c r="G342" t="s">
        <v>205</v>
      </c>
      <c r="H342" t="s">
        <v>224</v>
      </c>
      <c r="I342" t="s">
        <v>314</v>
      </c>
      <c r="J342" t="s">
        <v>1324</v>
      </c>
      <c r="K342" t="s">
        <v>423</v>
      </c>
      <c r="L342" t="s">
        <v>1215</v>
      </c>
      <c r="M342" s="131">
        <v>4.1189999999999998</v>
      </c>
      <c r="N342" t="s">
        <v>1423</v>
      </c>
      <c r="O342" s="132">
        <v>4.9459999999999997E-2</v>
      </c>
      <c r="P342" s="132">
        <v>4.367E-2</v>
      </c>
      <c r="R342" s="131">
        <v>300000</v>
      </c>
      <c r="S342" s="131">
        <v>3.6469999999999998</v>
      </c>
      <c r="T342" s="131">
        <v>95.507999999999996</v>
      </c>
      <c r="U342" s="131">
        <v>1044.951</v>
      </c>
      <c r="X342" s="132">
        <v>1.0000000000000001E-5</v>
      </c>
      <c r="Y342" s="132">
        <v>4.2900000000000004E-3</v>
      </c>
      <c r="Z342" s="132">
        <v>3.5300000000000002E-3</v>
      </c>
    </row>
    <row r="343" spans="1:26">
      <c r="A343" t="s">
        <v>1213</v>
      </c>
      <c r="B343" t="s">
        <v>1247</v>
      </c>
      <c r="C343" t="s">
        <v>1321</v>
      </c>
      <c r="D343" t="s">
        <v>1424</v>
      </c>
      <c r="E343" t="s">
        <v>1425</v>
      </c>
      <c r="F343" t="s">
        <v>950</v>
      </c>
      <c r="G343" t="s">
        <v>205</v>
      </c>
      <c r="H343" t="s">
        <v>224</v>
      </c>
      <c r="I343" t="s">
        <v>314</v>
      </c>
      <c r="J343" t="s">
        <v>1324</v>
      </c>
      <c r="K343" t="s">
        <v>423</v>
      </c>
      <c r="L343" t="s">
        <v>1215</v>
      </c>
      <c r="M343" s="131">
        <v>13.856</v>
      </c>
      <c r="N343" t="s">
        <v>1426</v>
      </c>
      <c r="O343" s="132">
        <v>4.3130000000000002E-2</v>
      </c>
      <c r="P343" s="132">
        <v>4.9000000000000002E-2</v>
      </c>
      <c r="R343" s="131">
        <v>350000</v>
      </c>
      <c r="S343" s="131">
        <v>3.6469999999999998</v>
      </c>
      <c r="T343" s="131">
        <v>76.593999999999994</v>
      </c>
      <c r="U343" s="131">
        <v>977.68200000000002</v>
      </c>
      <c r="X343" s="132">
        <v>1.0000000000000001E-5</v>
      </c>
      <c r="Y343" s="132">
        <v>4.0099999999999997E-3</v>
      </c>
      <c r="Z343" s="132">
        <v>3.3E-3</v>
      </c>
    </row>
    <row r="344" spans="1:26">
      <c r="A344" t="s">
        <v>1213</v>
      </c>
      <c r="B344" t="s">
        <v>1247</v>
      </c>
      <c r="C344" t="s">
        <v>1321</v>
      </c>
      <c r="D344" t="s">
        <v>1427</v>
      </c>
      <c r="E344" t="s">
        <v>1428</v>
      </c>
      <c r="F344" t="s">
        <v>950</v>
      </c>
      <c r="G344" t="s">
        <v>205</v>
      </c>
      <c r="H344" t="s">
        <v>224</v>
      </c>
      <c r="I344" t="s">
        <v>314</v>
      </c>
      <c r="J344" t="s">
        <v>1324</v>
      </c>
      <c r="K344" t="s">
        <v>423</v>
      </c>
      <c r="L344" t="s">
        <v>1215</v>
      </c>
      <c r="M344" s="131">
        <v>13.154</v>
      </c>
      <c r="N344" t="s">
        <v>1429</v>
      </c>
      <c r="O344" s="132">
        <v>4.0120000000000003E-2</v>
      </c>
      <c r="P344" s="132">
        <v>4.8680000000000001E-2</v>
      </c>
      <c r="R344" s="131">
        <v>309000</v>
      </c>
      <c r="S344" s="131">
        <v>3.6469999999999998</v>
      </c>
      <c r="T344" s="131">
        <v>75.343999999999994</v>
      </c>
      <c r="U344" s="131">
        <v>849.06600000000003</v>
      </c>
      <c r="X344" s="132">
        <v>1.0000000000000001E-5</v>
      </c>
      <c r="Y344" s="132">
        <v>3.49E-3</v>
      </c>
      <c r="Z344" s="132">
        <v>2.8700000000000002E-3</v>
      </c>
    </row>
    <row r="345" spans="1:26">
      <c r="A345" t="s">
        <v>1213</v>
      </c>
      <c r="B345" t="s">
        <v>1247</v>
      </c>
      <c r="C345" t="s">
        <v>1321</v>
      </c>
      <c r="D345" t="s">
        <v>1430</v>
      </c>
      <c r="E345" t="s">
        <v>1431</v>
      </c>
      <c r="F345" t="s">
        <v>950</v>
      </c>
      <c r="G345" t="s">
        <v>205</v>
      </c>
      <c r="H345" t="s">
        <v>224</v>
      </c>
      <c r="I345" t="s">
        <v>314</v>
      </c>
      <c r="J345" t="s">
        <v>1324</v>
      </c>
      <c r="K345" t="s">
        <v>423</v>
      </c>
      <c r="L345" t="s">
        <v>1215</v>
      </c>
      <c r="M345" s="131">
        <v>7.1</v>
      </c>
      <c r="N345" t="s">
        <v>1432</v>
      </c>
      <c r="O345" s="132">
        <v>4.3630000000000002E-2</v>
      </c>
      <c r="P345" s="132">
        <v>4.5440000000000001E-2</v>
      </c>
      <c r="R345" s="131">
        <v>230000</v>
      </c>
      <c r="S345" s="131">
        <v>3.6469999999999998</v>
      </c>
      <c r="T345" s="131">
        <v>96.938000000000002</v>
      </c>
      <c r="U345" s="131">
        <v>813.12199999999996</v>
      </c>
      <c r="X345" s="132">
        <v>0</v>
      </c>
      <c r="Y345" s="132">
        <v>3.3400000000000001E-3</v>
      </c>
      <c r="Z345" s="132">
        <v>2.7499999999999998E-3</v>
      </c>
    </row>
    <row r="346" spans="1:26">
      <c r="A346" t="s">
        <v>1213</v>
      </c>
      <c r="B346" t="s">
        <v>1247</v>
      </c>
      <c r="C346" t="s">
        <v>1321</v>
      </c>
      <c r="D346" t="s">
        <v>1433</v>
      </c>
      <c r="E346" t="s">
        <v>1434</v>
      </c>
      <c r="F346" t="s">
        <v>950</v>
      </c>
      <c r="G346" t="s">
        <v>205</v>
      </c>
      <c r="H346" t="s">
        <v>224</v>
      </c>
      <c r="I346" t="s">
        <v>314</v>
      </c>
      <c r="J346" t="s">
        <v>1324</v>
      </c>
      <c r="K346" t="s">
        <v>423</v>
      </c>
      <c r="L346" t="s">
        <v>1215</v>
      </c>
      <c r="M346" s="131">
        <v>6.84</v>
      </c>
      <c r="N346" t="s">
        <v>1435</v>
      </c>
      <c r="O346" s="132">
        <v>4.4519999999999997E-2</v>
      </c>
      <c r="P346" s="132">
        <v>4.5159999999999999E-2</v>
      </c>
      <c r="R346" s="131">
        <v>230000</v>
      </c>
      <c r="S346" s="131">
        <v>3.6469999999999998</v>
      </c>
      <c r="T346" s="131">
        <v>94.608999999999995</v>
      </c>
      <c r="U346" s="131">
        <v>793.59299999999996</v>
      </c>
      <c r="X346" s="132">
        <v>0</v>
      </c>
      <c r="Y346" s="132">
        <v>3.2599999999999999E-3</v>
      </c>
      <c r="Z346" s="132">
        <v>2.6800000000000001E-3</v>
      </c>
    </row>
    <row r="347" spans="1:26">
      <c r="A347" t="s">
        <v>1213</v>
      </c>
      <c r="B347" t="s">
        <v>1247</v>
      </c>
      <c r="C347" t="s">
        <v>1321</v>
      </c>
      <c r="D347" t="s">
        <v>1436</v>
      </c>
      <c r="E347" t="s">
        <v>1437</v>
      </c>
      <c r="F347" t="s">
        <v>950</v>
      </c>
      <c r="G347" t="s">
        <v>205</v>
      </c>
      <c r="H347" t="s">
        <v>224</v>
      </c>
      <c r="I347" t="s">
        <v>314</v>
      </c>
      <c r="J347" t="s">
        <v>1324</v>
      </c>
      <c r="K347" t="s">
        <v>423</v>
      </c>
      <c r="L347" t="s">
        <v>1215</v>
      </c>
      <c r="M347" s="131">
        <v>0.88900000000000001</v>
      </c>
      <c r="N347" t="s">
        <v>1438</v>
      </c>
      <c r="O347" s="132">
        <v>4.4740000000000002E-2</v>
      </c>
      <c r="P347" s="132">
        <v>4.2279999999999998E-2</v>
      </c>
      <c r="R347" s="131">
        <v>220000</v>
      </c>
      <c r="S347" s="131">
        <v>3.6469999999999998</v>
      </c>
      <c r="T347" s="131">
        <v>96.563000000000002</v>
      </c>
      <c r="U347" s="131">
        <v>774.76</v>
      </c>
      <c r="X347" s="132">
        <v>0</v>
      </c>
      <c r="Y347" s="132">
        <v>3.1800000000000001E-3</v>
      </c>
      <c r="Z347" s="132">
        <v>2.6199999999999999E-3</v>
      </c>
    </row>
    <row r="348" spans="1:26">
      <c r="A348" t="s">
        <v>1213</v>
      </c>
      <c r="B348" t="s">
        <v>1247</v>
      </c>
      <c r="C348" t="s">
        <v>1321</v>
      </c>
      <c r="D348" t="s">
        <v>1439</v>
      </c>
      <c r="E348" t="s">
        <v>1440</v>
      </c>
      <c r="F348" t="s">
        <v>950</v>
      </c>
      <c r="G348" t="s">
        <v>205</v>
      </c>
      <c r="H348" t="s">
        <v>224</v>
      </c>
      <c r="I348" t="s">
        <v>314</v>
      </c>
      <c r="J348" t="s">
        <v>1324</v>
      </c>
      <c r="K348" t="s">
        <v>423</v>
      </c>
      <c r="L348" t="s">
        <v>1215</v>
      </c>
      <c r="M348" s="131">
        <v>10.615</v>
      </c>
      <c r="N348" t="s">
        <v>1441</v>
      </c>
      <c r="O348" s="132">
        <v>4.863E-2</v>
      </c>
      <c r="P348" s="132">
        <v>4.6809999999999997E-2</v>
      </c>
      <c r="R348" s="131">
        <v>230000</v>
      </c>
      <c r="S348" s="131">
        <v>3.6469999999999998</v>
      </c>
      <c r="T348" s="131">
        <v>89.266000000000005</v>
      </c>
      <c r="U348" s="131">
        <v>748.76900000000001</v>
      </c>
      <c r="X348" s="132">
        <v>1.0000000000000001E-5</v>
      </c>
      <c r="Y348" s="132">
        <v>3.0699999999999998E-3</v>
      </c>
      <c r="Z348" s="132">
        <v>2.5300000000000001E-3</v>
      </c>
    </row>
    <row r="349" spans="1:26">
      <c r="A349" t="s">
        <v>1213</v>
      </c>
      <c r="B349" t="s">
        <v>1247</v>
      </c>
      <c r="C349" t="s">
        <v>1321</v>
      </c>
      <c r="D349" t="s">
        <v>1442</v>
      </c>
      <c r="E349" t="s">
        <v>1443</v>
      </c>
      <c r="F349" t="s">
        <v>950</v>
      </c>
      <c r="G349" t="s">
        <v>205</v>
      </c>
      <c r="H349" t="s">
        <v>224</v>
      </c>
      <c r="I349" t="s">
        <v>314</v>
      </c>
      <c r="J349" t="s">
        <v>1324</v>
      </c>
      <c r="K349" t="s">
        <v>423</v>
      </c>
      <c r="L349" t="s">
        <v>1215</v>
      </c>
      <c r="M349" s="131">
        <v>12.894</v>
      </c>
      <c r="N349" t="s">
        <v>1444</v>
      </c>
      <c r="O349" s="132">
        <v>4.129E-2</v>
      </c>
      <c r="P349" s="132">
        <v>4.879E-2</v>
      </c>
      <c r="R349" s="131">
        <v>200000</v>
      </c>
      <c r="S349" s="131">
        <v>3.6469999999999998</v>
      </c>
      <c r="T349" s="131">
        <v>86.061999999999998</v>
      </c>
      <c r="U349" s="131">
        <v>627.74</v>
      </c>
      <c r="X349" s="132">
        <v>0</v>
      </c>
      <c r="Y349" s="132">
        <v>2.5799999999999998E-3</v>
      </c>
      <c r="Z349" s="132">
        <v>2.1199999999999999E-3</v>
      </c>
    </row>
    <row r="350" spans="1:26">
      <c r="A350" t="s">
        <v>1213</v>
      </c>
      <c r="B350" t="s">
        <v>1247</v>
      </c>
      <c r="C350" t="s">
        <v>1408</v>
      </c>
      <c r="D350" t="s">
        <v>1445</v>
      </c>
      <c r="E350" t="s">
        <v>1446</v>
      </c>
      <c r="F350" t="s">
        <v>950</v>
      </c>
      <c r="G350" t="s">
        <v>205</v>
      </c>
      <c r="H350" t="s">
        <v>204</v>
      </c>
      <c r="I350" t="s">
        <v>314</v>
      </c>
      <c r="J350" t="s">
        <v>1411</v>
      </c>
      <c r="K350" t="s">
        <v>431</v>
      </c>
      <c r="L350" t="s">
        <v>1215</v>
      </c>
      <c r="M350" s="131">
        <v>6.9889999999999999</v>
      </c>
      <c r="N350" t="s">
        <v>1447</v>
      </c>
      <c r="O350" s="132">
        <v>5.8259999999999999E-2</v>
      </c>
      <c r="P350" s="132">
        <v>5.8110000000000002E-2</v>
      </c>
      <c r="R350" s="131">
        <v>150000</v>
      </c>
      <c r="S350" s="131">
        <v>3.6469999999999998</v>
      </c>
      <c r="T350" s="131">
        <v>99.051000000000002</v>
      </c>
      <c r="U350" s="131">
        <v>541.85799999999995</v>
      </c>
      <c r="X350" s="132">
        <v>5.0000000000000002E-5</v>
      </c>
      <c r="Y350" s="132">
        <v>2.2200000000000002E-3</v>
      </c>
      <c r="Z350" s="132">
        <v>1.83E-3</v>
      </c>
    </row>
    <row r="351" spans="1:26">
      <c r="A351" t="s">
        <v>1213</v>
      </c>
      <c r="B351" t="s">
        <v>1247</v>
      </c>
      <c r="C351" t="s">
        <v>1321</v>
      </c>
      <c r="D351" t="s">
        <v>1448</v>
      </c>
      <c r="E351" t="s">
        <v>1449</v>
      </c>
      <c r="F351" t="s">
        <v>950</v>
      </c>
      <c r="G351" t="s">
        <v>205</v>
      </c>
      <c r="H351" t="s">
        <v>224</v>
      </c>
      <c r="I351" t="s">
        <v>314</v>
      </c>
      <c r="J351" t="s">
        <v>1324</v>
      </c>
      <c r="K351" t="s">
        <v>423</v>
      </c>
      <c r="L351" t="s">
        <v>1215</v>
      </c>
      <c r="M351" s="131">
        <v>13.451000000000001</v>
      </c>
      <c r="N351" t="s">
        <v>1450</v>
      </c>
      <c r="O351" s="132">
        <v>4.9959999999999997E-2</v>
      </c>
      <c r="P351" s="132">
        <v>4.8129999999999999E-2</v>
      </c>
      <c r="R351" s="131">
        <v>240000</v>
      </c>
      <c r="S351" s="131">
        <v>3.6469999999999998</v>
      </c>
      <c r="T351" s="131">
        <v>60.265999999999998</v>
      </c>
      <c r="U351" s="131">
        <v>527.49300000000005</v>
      </c>
      <c r="X351" s="132">
        <v>0</v>
      </c>
      <c r="Y351" s="132">
        <v>2.1700000000000001E-3</v>
      </c>
      <c r="Z351" s="132">
        <v>1.7799999999999999E-3</v>
      </c>
    </row>
    <row r="352" spans="1:26">
      <c r="A352" t="s">
        <v>1213</v>
      </c>
      <c r="B352" t="s">
        <v>1247</v>
      </c>
      <c r="C352" t="s">
        <v>1408</v>
      </c>
      <c r="D352" t="s">
        <v>1451</v>
      </c>
      <c r="E352" t="s">
        <v>1452</v>
      </c>
      <c r="F352" t="s">
        <v>950</v>
      </c>
      <c r="G352" t="s">
        <v>205</v>
      </c>
      <c r="H352" t="s">
        <v>204</v>
      </c>
      <c r="I352" t="s">
        <v>314</v>
      </c>
      <c r="J352" t="s">
        <v>1411</v>
      </c>
      <c r="K352" t="s">
        <v>431</v>
      </c>
      <c r="L352" t="s">
        <v>1215</v>
      </c>
      <c r="M352" s="131">
        <v>13.176</v>
      </c>
      <c r="N352" t="s">
        <v>1453</v>
      </c>
      <c r="O352" s="132">
        <v>5.851E-2</v>
      </c>
      <c r="P352" s="132">
        <v>6.3820000000000002E-2</v>
      </c>
      <c r="R352" s="131">
        <v>120000</v>
      </c>
      <c r="S352" s="131">
        <v>3.6469999999999998</v>
      </c>
      <c r="T352" s="131">
        <v>92.92</v>
      </c>
      <c r="U352" s="131">
        <v>406.65499999999997</v>
      </c>
      <c r="X352" s="132">
        <v>4.0000000000000003E-5</v>
      </c>
      <c r="Y352" s="132">
        <v>1.67E-3</v>
      </c>
      <c r="Z352" s="132">
        <v>1.3699999999999999E-3</v>
      </c>
    </row>
    <row r="353" spans="1:26">
      <c r="A353" t="s">
        <v>1213</v>
      </c>
      <c r="B353" t="s">
        <v>1247</v>
      </c>
      <c r="C353" t="s">
        <v>1321</v>
      </c>
      <c r="D353" t="s">
        <v>1454</v>
      </c>
      <c r="E353" t="s">
        <v>1455</v>
      </c>
      <c r="F353" t="s">
        <v>950</v>
      </c>
      <c r="G353" t="s">
        <v>205</v>
      </c>
      <c r="H353" t="s">
        <v>224</v>
      </c>
      <c r="I353" t="s">
        <v>314</v>
      </c>
      <c r="J353" t="s">
        <v>1324</v>
      </c>
      <c r="K353" t="s">
        <v>423</v>
      </c>
      <c r="L353" t="s">
        <v>1215</v>
      </c>
      <c r="M353" s="131">
        <v>9.68</v>
      </c>
      <c r="N353" t="s">
        <v>1456</v>
      </c>
      <c r="O353" s="132">
        <v>4.956E-2</v>
      </c>
      <c r="P353" s="132">
        <v>4.6289999999999998E-2</v>
      </c>
      <c r="R353" s="131">
        <v>105000</v>
      </c>
      <c r="S353" s="131">
        <v>3.6469999999999998</v>
      </c>
      <c r="T353" s="131">
        <v>99.218999999999994</v>
      </c>
      <c r="U353" s="131">
        <v>379.94299999999998</v>
      </c>
      <c r="X353" s="132">
        <v>0</v>
      </c>
      <c r="Y353" s="132">
        <v>1.56E-3</v>
      </c>
      <c r="Z353" s="132">
        <v>1.2800000000000001E-3</v>
      </c>
    </row>
    <row r="354" spans="1:26">
      <c r="A354" t="s">
        <v>1213</v>
      </c>
      <c r="B354" t="s">
        <v>1247</v>
      </c>
      <c r="C354" t="s">
        <v>1321</v>
      </c>
      <c r="D354" t="s">
        <v>1457</v>
      </c>
      <c r="E354" t="s">
        <v>1458</v>
      </c>
      <c r="F354" t="s">
        <v>950</v>
      </c>
      <c r="G354" t="s">
        <v>205</v>
      </c>
      <c r="H354" t="s">
        <v>224</v>
      </c>
      <c r="I354" t="s">
        <v>314</v>
      </c>
      <c r="J354" t="s">
        <v>1324</v>
      </c>
      <c r="K354" t="s">
        <v>423</v>
      </c>
      <c r="L354" t="s">
        <v>1215</v>
      </c>
      <c r="M354" s="131">
        <v>0.14099999999999999</v>
      </c>
      <c r="N354" t="s">
        <v>1459</v>
      </c>
      <c r="O354" s="132">
        <v>-0.19467000000000001</v>
      </c>
      <c r="P354" s="132">
        <v>1.9570000000000001E-2</v>
      </c>
      <c r="R354" s="131">
        <v>85000</v>
      </c>
      <c r="S354" s="131">
        <v>3.6469999999999998</v>
      </c>
      <c r="T354" s="131">
        <v>121.444</v>
      </c>
      <c r="U354" s="131">
        <v>376.46899999999999</v>
      </c>
      <c r="X354" s="132">
        <v>0</v>
      </c>
      <c r="Y354" s="132">
        <v>1.5499999999999999E-3</v>
      </c>
      <c r="Z354" s="132">
        <v>1.2700000000000001E-3</v>
      </c>
    </row>
    <row r="355" spans="1:26">
      <c r="A355" t="s">
        <v>1213</v>
      </c>
      <c r="B355" t="s">
        <v>1247</v>
      </c>
      <c r="C355" t="s">
        <v>1321</v>
      </c>
      <c r="D355" t="s">
        <v>1460</v>
      </c>
      <c r="E355" t="s">
        <v>1461</v>
      </c>
      <c r="F355" t="s">
        <v>950</v>
      </c>
      <c r="G355" t="s">
        <v>205</v>
      </c>
      <c r="H355" t="s">
        <v>224</v>
      </c>
      <c r="I355" t="s">
        <v>314</v>
      </c>
      <c r="J355" t="s">
        <v>1324</v>
      </c>
      <c r="K355" t="s">
        <v>423</v>
      </c>
      <c r="L355" t="s">
        <v>1215</v>
      </c>
      <c r="M355" s="131">
        <v>7.1989999999999998</v>
      </c>
      <c r="N355" t="s">
        <v>1462</v>
      </c>
      <c r="O355" s="132">
        <v>3.916E-2</v>
      </c>
      <c r="P355" s="132">
        <v>4.5429999999999998E-2</v>
      </c>
      <c r="R355" s="131">
        <v>100000</v>
      </c>
      <c r="S355" s="131">
        <v>3.6469999999999998</v>
      </c>
      <c r="T355" s="131">
        <v>100.422</v>
      </c>
      <c r="U355" s="131">
        <v>366.23899999999998</v>
      </c>
      <c r="X355" s="132">
        <v>0</v>
      </c>
      <c r="Y355" s="132">
        <v>1.5E-3</v>
      </c>
      <c r="Z355" s="132">
        <v>1.24E-3</v>
      </c>
    </row>
    <row r="356" spans="1:26">
      <c r="A356" t="s">
        <v>1213</v>
      </c>
      <c r="B356" t="s">
        <v>1247</v>
      </c>
      <c r="C356" t="s">
        <v>1321</v>
      </c>
      <c r="D356" t="s">
        <v>1463</v>
      </c>
      <c r="E356" t="s">
        <v>1464</v>
      </c>
      <c r="F356" t="s">
        <v>950</v>
      </c>
      <c r="G356" t="s">
        <v>205</v>
      </c>
      <c r="H356" t="s">
        <v>224</v>
      </c>
      <c r="I356" t="s">
        <v>314</v>
      </c>
      <c r="J356" t="s">
        <v>1465</v>
      </c>
      <c r="K356" t="s">
        <v>431</v>
      </c>
      <c r="L356" t="s">
        <v>1215</v>
      </c>
      <c r="M356" s="131">
        <v>5.0000000000000001E-3</v>
      </c>
      <c r="N356" t="s">
        <v>1466</v>
      </c>
      <c r="O356" t="s">
        <v>1467</v>
      </c>
      <c r="P356" s="132">
        <v>3.5970000000000002E-2</v>
      </c>
      <c r="Q356" s="131">
        <v>100</v>
      </c>
      <c r="R356" s="131">
        <v>0</v>
      </c>
      <c r="S356" s="131">
        <v>3.6469999999999998</v>
      </c>
      <c r="T356" s="131">
        <v>0</v>
      </c>
      <c r="U356" s="131">
        <v>364.7</v>
      </c>
      <c r="X356" t="s">
        <v>1467</v>
      </c>
      <c r="Y356" s="132">
        <v>1.91E-3</v>
      </c>
      <c r="Z356" s="132">
        <v>1.57E-3</v>
      </c>
    </row>
    <row r="357" spans="1:26">
      <c r="A357" t="s">
        <v>1213</v>
      </c>
      <c r="B357" t="s">
        <v>1247</v>
      </c>
      <c r="C357" t="s">
        <v>1321</v>
      </c>
      <c r="D357" t="s">
        <v>1468</v>
      </c>
      <c r="E357" t="s">
        <v>1469</v>
      </c>
      <c r="F357" t="s">
        <v>950</v>
      </c>
      <c r="G357" t="s">
        <v>205</v>
      </c>
      <c r="H357" t="s">
        <v>224</v>
      </c>
      <c r="I357" t="s">
        <v>314</v>
      </c>
      <c r="J357" t="s">
        <v>1324</v>
      </c>
      <c r="K357" t="s">
        <v>423</v>
      </c>
      <c r="L357" t="s">
        <v>1215</v>
      </c>
      <c r="M357" s="131">
        <v>6.4729999999999999</v>
      </c>
      <c r="N357" t="s">
        <v>1470</v>
      </c>
      <c r="O357" s="132">
        <v>4.2270000000000002E-2</v>
      </c>
      <c r="P357" s="132">
        <v>4.4889999999999999E-2</v>
      </c>
      <c r="R357" s="131">
        <v>110000</v>
      </c>
      <c r="S357" s="131">
        <v>3.6469999999999998</v>
      </c>
      <c r="T357" s="131">
        <v>90.406000000000006</v>
      </c>
      <c r="U357" s="131">
        <v>362.68299999999999</v>
      </c>
      <c r="X357" s="132">
        <v>0</v>
      </c>
      <c r="Y357" s="132">
        <v>1.49E-3</v>
      </c>
      <c r="Z357" s="132">
        <v>1.2199999999999999E-3</v>
      </c>
    </row>
    <row r="358" spans="1:26">
      <c r="A358" t="s">
        <v>1213</v>
      </c>
      <c r="B358" t="s">
        <v>1247</v>
      </c>
      <c r="C358" t="s">
        <v>1321</v>
      </c>
      <c r="D358" t="s">
        <v>1471</v>
      </c>
      <c r="E358" t="s">
        <v>1472</v>
      </c>
      <c r="F358" t="s">
        <v>950</v>
      </c>
      <c r="G358" t="s">
        <v>205</v>
      </c>
      <c r="H358" t="s">
        <v>224</v>
      </c>
      <c r="I358" t="s">
        <v>314</v>
      </c>
      <c r="J358" t="s">
        <v>1465</v>
      </c>
      <c r="K358" t="s">
        <v>431</v>
      </c>
      <c r="L358" t="s">
        <v>1215</v>
      </c>
      <c r="M358" s="131">
        <v>0.13300000000000001</v>
      </c>
      <c r="N358" t="s">
        <v>1473</v>
      </c>
      <c r="O358" s="132">
        <v>5.296E-2</v>
      </c>
      <c r="P358" s="132">
        <v>4.2250000000000003E-2</v>
      </c>
      <c r="R358" s="131">
        <v>100000</v>
      </c>
      <c r="S358" s="131">
        <v>3.6469999999999998</v>
      </c>
      <c r="T358" s="131">
        <v>99.430999999999997</v>
      </c>
      <c r="U358" s="131">
        <v>362.62400000000002</v>
      </c>
      <c r="X358" s="132">
        <v>0</v>
      </c>
      <c r="Y358" s="132">
        <v>1.49E-3</v>
      </c>
      <c r="Z358" s="132">
        <v>1.2199999999999999E-3</v>
      </c>
    </row>
    <row r="359" spans="1:26">
      <c r="A359" t="s">
        <v>1213</v>
      </c>
      <c r="B359" t="s">
        <v>1247</v>
      </c>
      <c r="C359" t="s">
        <v>1321</v>
      </c>
      <c r="D359" t="s">
        <v>1474</v>
      </c>
      <c r="E359" t="s">
        <v>1475</v>
      </c>
      <c r="F359" t="s">
        <v>950</v>
      </c>
      <c r="G359" t="s">
        <v>205</v>
      </c>
      <c r="H359" t="s">
        <v>224</v>
      </c>
      <c r="I359" t="s">
        <v>314</v>
      </c>
      <c r="J359" t="s">
        <v>1324</v>
      </c>
      <c r="K359" t="s">
        <v>423</v>
      </c>
      <c r="L359" t="s">
        <v>1215</v>
      </c>
      <c r="M359" s="131">
        <v>0.26500000000000001</v>
      </c>
      <c r="N359" t="s">
        <v>1476</v>
      </c>
      <c r="O359" s="132">
        <v>4.3459999999999999E-2</v>
      </c>
      <c r="P359" s="132">
        <v>4.2349999999999999E-2</v>
      </c>
      <c r="R359" s="131">
        <v>100000</v>
      </c>
      <c r="S359" s="131">
        <v>3.6469999999999998</v>
      </c>
      <c r="T359" s="131">
        <v>98.86</v>
      </c>
      <c r="U359" s="131">
        <v>360.54300000000001</v>
      </c>
      <c r="X359" s="132">
        <v>0</v>
      </c>
      <c r="Y359" s="132">
        <v>1.48E-3</v>
      </c>
      <c r="Z359" s="132">
        <v>1.2199999999999999E-3</v>
      </c>
    </row>
    <row r="360" spans="1:26">
      <c r="A360" t="s">
        <v>1213</v>
      </c>
      <c r="B360" t="s">
        <v>1247</v>
      </c>
      <c r="C360" t="s">
        <v>1321</v>
      </c>
      <c r="D360" t="s">
        <v>1477</v>
      </c>
      <c r="E360" t="s">
        <v>1478</v>
      </c>
      <c r="F360" t="s">
        <v>950</v>
      </c>
      <c r="G360" t="s">
        <v>205</v>
      </c>
      <c r="H360" t="s">
        <v>224</v>
      </c>
      <c r="I360" t="s">
        <v>314</v>
      </c>
      <c r="J360" t="s">
        <v>1324</v>
      </c>
      <c r="K360" t="s">
        <v>423</v>
      </c>
      <c r="L360" t="s">
        <v>1215</v>
      </c>
      <c r="M360" s="131">
        <v>7.77</v>
      </c>
      <c r="N360" t="s">
        <v>1479</v>
      </c>
      <c r="O360" s="132">
        <v>3.7999999999999999E-2</v>
      </c>
      <c r="P360" s="132">
        <v>4.5690000000000001E-2</v>
      </c>
      <c r="R360" s="131">
        <v>100000</v>
      </c>
      <c r="S360" s="131">
        <v>3.6469999999999998</v>
      </c>
      <c r="T360" s="131">
        <v>96.37</v>
      </c>
      <c r="U360" s="131">
        <v>351.46199999999999</v>
      </c>
      <c r="X360" s="132">
        <v>0</v>
      </c>
      <c r="Y360" s="132">
        <v>1.4400000000000001E-3</v>
      </c>
      <c r="Z360" s="132">
        <v>1.1900000000000001E-3</v>
      </c>
    </row>
    <row r="361" spans="1:26">
      <c r="A361" t="s">
        <v>1213</v>
      </c>
      <c r="B361" t="s">
        <v>1247</v>
      </c>
      <c r="C361" t="s">
        <v>1321</v>
      </c>
      <c r="D361" t="s">
        <v>1480</v>
      </c>
      <c r="E361" t="s">
        <v>1481</v>
      </c>
      <c r="F361" t="s">
        <v>950</v>
      </c>
      <c r="G361" t="s">
        <v>205</v>
      </c>
      <c r="H361" t="s">
        <v>224</v>
      </c>
      <c r="I361" t="s">
        <v>314</v>
      </c>
      <c r="J361" t="s">
        <v>1324</v>
      </c>
      <c r="K361" t="s">
        <v>423</v>
      </c>
      <c r="L361" t="s">
        <v>1215</v>
      </c>
      <c r="M361" s="131">
        <v>13.324</v>
      </c>
      <c r="N361" t="s">
        <v>1482</v>
      </c>
      <c r="O361" s="132">
        <v>4.6769999999999999E-2</v>
      </c>
      <c r="P361" s="132">
        <v>4.8849999999999998E-2</v>
      </c>
      <c r="R361" s="131">
        <v>117000</v>
      </c>
      <c r="S361" s="131">
        <v>3.6469999999999998</v>
      </c>
      <c r="T361" s="131">
        <v>81.766000000000005</v>
      </c>
      <c r="U361" s="131">
        <v>348.89299999999997</v>
      </c>
      <c r="X361" s="132">
        <v>0</v>
      </c>
      <c r="Y361" s="132">
        <v>1.4300000000000001E-3</v>
      </c>
      <c r="Z361" s="132">
        <v>1.1800000000000001E-3</v>
      </c>
    </row>
    <row r="362" spans="1:26">
      <c r="A362" t="s">
        <v>1213</v>
      </c>
      <c r="B362" t="s">
        <v>1247</v>
      </c>
      <c r="C362" t="s">
        <v>1408</v>
      </c>
      <c r="D362" t="s">
        <v>1483</v>
      </c>
      <c r="E362" t="s">
        <v>1484</v>
      </c>
      <c r="F362" t="s">
        <v>950</v>
      </c>
      <c r="G362" t="s">
        <v>205</v>
      </c>
      <c r="H362" t="s">
        <v>204</v>
      </c>
      <c r="I362" t="s">
        <v>314</v>
      </c>
      <c r="J362" t="s">
        <v>1411</v>
      </c>
      <c r="K362" t="s">
        <v>431</v>
      </c>
      <c r="L362" t="s">
        <v>1215</v>
      </c>
      <c r="M362" s="131">
        <v>3.653</v>
      </c>
      <c r="N362" t="s">
        <v>1485</v>
      </c>
      <c r="O362" s="132">
        <v>4.929E-2</v>
      </c>
      <c r="P362" s="132">
        <v>5.432E-2</v>
      </c>
      <c r="R362" s="131">
        <v>90000</v>
      </c>
      <c r="S362" s="131">
        <v>3.6469999999999998</v>
      </c>
      <c r="T362" s="131">
        <v>101.184</v>
      </c>
      <c r="U362" s="131">
        <v>332.11500000000001</v>
      </c>
      <c r="X362" s="132">
        <v>4.0000000000000003E-5</v>
      </c>
      <c r="Y362" s="132">
        <v>1.3600000000000001E-3</v>
      </c>
      <c r="Z362" s="132">
        <v>1.1199999999999999E-3</v>
      </c>
    </row>
    <row r="363" spans="1:26">
      <c r="A363" t="s">
        <v>1213</v>
      </c>
      <c r="B363" t="s">
        <v>1247</v>
      </c>
      <c r="C363" t="s">
        <v>1321</v>
      </c>
      <c r="D363" t="s">
        <v>1486</v>
      </c>
      <c r="E363" t="s">
        <v>1487</v>
      </c>
      <c r="F363" t="s">
        <v>950</v>
      </c>
      <c r="G363" t="s">
        <v>205</v>
      </c>
      <c r="H363" t="s">
        <v>224</v>
      </c>
      <c r="I363" t="s">
        <v>314</v>
      </c>
      <c r="J363" t="s">
        <v>1324</v>
      </c>
      <c r="K363" t="s">
        <v>423</v>
      </c>
      <c r="L363" t="s">
        <v>1215</v>
      </c>
      <c r="M363" s="131">
        <v>14.35</v>
      </c>
      <c r="N363" t="s">
        <v>1488</v>
      </c>
      <c r="O363" s="132">
        <v>4.7149999999999997E-2</v>
      </c>
      <c r="P363" s="132">
        <v>4.8959999999999997E-2</v>
      </c>
      <c r="R363" s="131">
        <v>125000</v>
      </c>
      <c r="S363" s="131">
        <v>3.6469999999999998</v>
      </c>
      <c r="T363" s="131">
        <v>70.563000000000002</v>
      </c>
      <c r="U363" s="131">
        <v>321.67700000000002</v>
      </c>
      <c r="X363" s="132">
        <v>0</v>
      </c>
      <c r="Y363" s="132">
        <v>1.32E-3</v>
      </c>
      <c r="Z363" s="132">
        <v>1.09E-3</v>
      </c>
    </row>
    <row r="364" spans="1:26">
      <c r="A364" t="s">
        <v>1213</v>
      </c>
      <c r="B364" t="s">
        <v>1247</v>
      </c>
      <c r="C364" t="s">
        <v>1321</v>
      </c>
      <c r="D364" t="s">
        <v>1489</v>
      </c>
      <c r="E364" t="s">
        <v>1490</v>
      </c>
      <c r="F364" t="s">
        <v>950</v>
      </c>
      <c r="G364" t="s">
        <v>205</v>
      </c>
      <c r="H364" t="s">
        <v>224</v>
      </c>
      <c r="I364" t="s">
        <v>314</v>
      </c>
      <c r="J364" t="s">
        <v>1324</v>
      </c>
      <c r="K364" t="s">
        <v>423</v>
      </c>
      <c r="L364" t="s">
        <v>1215</v>
      </c>
      <c r="M364" s="131">
        <v>6.4489999999999998</v>
      </c>
      <c r="N364" t="s">
        <v>1491</v>
      </c>
      <c r="O364" s="132">
        <v>4.3659999999999997E-2</v>
      </c>
      <c r="P364" s="132">
        <v>4.4830000000000002E-2</v>
      </c>
      <c r="R364" s="131">
        <v>100000</v>
      </c>
      <c r="S364" s="131">
        <v>3.6469999999999998</v>
      </c>
      <c r="T364" s="131">
        <v>85.046999999999997</v>
      </c>
      <c r="U364" s="131">
        <v>310.166</v>
      </c>
      <c r="X364" s="132">
        <v>0</v>
      </c>
      <c r="Y364" s="132">
        <v>1.2700000000000001E-3</v>
      </c>
      <c r="Z364" s="132">
        <v>1.0499999999999999E-3</v>
      </c>
    </row>
    <row r="365" spans="1:26">
      <c r="A365" t="s">
        <v>1213</v>
      </c>
      <c r="B365" t="s">
        <v>1247</v>
      </c>
      <c r="C365" t="s">
        <v>1321</v>
      </c>
      <c r="D365" t="s">
        <v>1492</v>
      </c>
      <c r="E365" t="s">
        <v>1493</v>
      </c>
      <c r="F365" t="s">
        <v>950</v>
      </c>
      <c r="G365" t="s">
        <v>205</v>
      </c>
      <c r="H365" t="s">
        <v>224</v>
      </c>
      <c r="I365" t="s">
        <v>314</v>
      </c>
      <c r="J365" t="s">
        <v>1324</v>
      </c>
      <c r="K365" t="s">
        <v>423</v>
      </c>
      <c r="L365" t="s">
        <v>1215</v>
      </c>
      <c r="M365" s="131">
        <v>14.167999999999999</v>
      </c>
      <c r="N365" t="s">
        <v>1494</v>
      </c>
      <c r="O365" s="132">
        <v>3.984E-2</v>
      </c>
      <c r="P365" s="132">
        <v>4.897E-2</v>
      </c>
      <c r="R365" s="131">
        <v>95000</v>
      </c>
      <c r="S365" s="131">
        <v>3.6469999999999998</v>
      </c>
      <c r="T365" s="131">
        <v>75.125</v>
      </c>
      <c r="U365" s="131">
        <v>260.28199999999998</v>
      </c>
      <c r="X365" s="132">
        <v>0</v>
      </c>
      <c r="Y365" s="132">
        <v>1.07E-3</v>
      </c>
      <c r="Z365" s="132">
        <v>8.8000000000000003E-4</v>
      </c>
    </row>
    <row r="366" spans="1:26">
      <c r="A366" t="s">
        <v>1213</v>
      </c>
      <c r="B366" t="s">
        <v>1247</v>
      </c>
      <c r="C366" t="s">
        <v>1321</v>
      </c>
      <c r="D366" t="s">
        <v>1495</v>
      </c>
      <c r="E366" t="s">
        <v>1496</v>
      </c>
      <c r="F366" t="s">
        <v>950</v>
      </c>
      <c r="G366" t="s">
        <v>205</v>
      </c>
      <c r="H366" t="s">
        <v>224</v>
      </c>
      <c r="I366" t="s">
        <v>314</v>
      </c>
      <c r="J366" t="s">
        <v>1324</v>
      </c>
      <c r="K366" t="s">
        <v>423</v>
      </c>
      <c r="L366" t="s">
        <v>1215</v>
      </c>
      <c r="M366" s="131">
        <v>5.8949999999999996</v>
      </c>
      <c r="N366" t="s">
        <v>1497</v>
      </c>
      <c r="O366" s="132">
        <v>4.4580000000000002E-2</v>
      </c>
      <c r="P366" s="132">
        <v>4.4470000000000003E-2</v>
      </c>
      <c r="R366" s="131">
        <v>60000</v>
      </c>
      <c r="S366" s="131">
        <v>3.6469999999999998</v>
      </c>
      <c r="T366" s="131">
        <v>84.733999999999995</v>
      </c>
      <c r="U366" s="131">
        <v>185.416</v>
      </c>
      <c r="X366" s="132">
        <v>0</v>
      </c>
      <c r="Y366" s="132">
        <v>7.6000000000000004E-4</v>
      </c>
      <c r="Z366" s="132">
        <v>6.3000000000000003E-4</v>
      </c>
    </row>
    <row r="367" spans="1:26">
      <c r="A367" t="s">
        <v>1213</v>
      </c>
      <c r="B367" t="s">
        <v>1247</v>
      </c>
      <c r="C367" t="s">
        <v>1408</v>
      </c>
      <c r="D367" t="s">
        <v>1498</v>
      </c>
      <c r="E367" t="s">
        <v>1499</v>
      </c>
      <c r="F367" t="s">
        <v>950</v>
      </c>
      <c r="G367" t="s">
        <v>205</v>
      </c>
      <c r="H367" t="s">
        <v>204</v>
      </c>
      <c r="I367" t="s">
        <v>344</v>
      </c>
      <c r="J367" t="s">
        <v>1411</v>
      </c>
      <c r="K367" t="s">
        <v>431</v>
      </c>
      <c r="L367" t="s">
        <v>1215</v>
      </c>
      <c r="M367" s="131">
        <v>2.8010000000000002</v>
      </c>
      <c r="N367" t="s">
        <v>1500</v>
      </c>
      <c r="O367" s="132">
        <v>3.0009999999999998E-2</v>
      </c>
      <c r="P367" s="132">
        <v>5.176E-2</v>
      </c>
      <c r="R367" s="131">
        <v>50000</v>
      </c>
      <c r="S367" s="131">
        <v>3.6469999999999998</v>
      </c>
      <c r="T367" s="131">
        <v>95.888999999999996</v>
      </c>
      <c r="U367" s="131">
        <v>174.85300000000001</v>
      </c>
      <c r="X367" s="132">
        <v>5.0000000000000002E-5</v>
      </c>
      <c r="Y367" s="132">
        <v>7.2000000000000005E-4</v>
      </c>
      <c r="Z367" s="132">
        <v>5.9000000000000003E-4</v>
      </c>
    </row>
    <row r="368" spans="1:26">
      <c r="A368" t="s">
        <v>1213</v>
      </c>
      <c r="B368" t="s">
        <v>1247</v>
      </c>
      <c r="C368" t="s">
        <v>1408</v>
      </c>
      <c r="D368" t="s">
        <v>1501</v>
      </c>
      <c r="E368" t="s">
        <v>1502</v>
      </c>
      <c r="F368" t="s">
        <v>950</v>
      </c>
      <c r="G368" t="s">
        <v>205</v>
      </c>
      <c r="H368" t="s">
        <v>204</v>
      </c>
      <c r="I368" t="s">
        <v>314</v>
      </c>
      <c r="J368" t="s">
        <v>1411</v>
      </c>
      <c r="K368" t="s">
        <v>431</v>
      </c>
      <c r="L368" t="s">
        <v>1215</v>
      </c>
      <c r="M368" s="131">
        <v>4.5540000000000003</v>
      </c>
      <c r="N368" t="s">
        <v>1503</v>
      </c>
      <c r="O368" s="132">
        <v>2.2839999999999999E-2</v>
      </c>
      <c r="P368" s="132">
        <v>5.4879999999999998E-2</v>
      </c>
      <c r="R368" s="131">
        <v>50000</v>
      </c>
      <c r="S368" s="131">
        <v>3.6469999999999998</v>
      </c>
      <c r="T368" s="131">
        <v>87.957999999999998</v>
      </c>
      <c r="U368" s="131">
        <v>160.39099999999999</v>
      </c>
      <c r="X368" s="132">
        <v>5.0000000000000002E-5</v>
      </c>
      <c r="Y368" s="132">
        <v>6.6E-4</v>
      </c>
      <c r="Z368" s="132">
        <v>5.4000000000000001E-4</v>
      </c>
    </row>
    <row r="369" spans="1:26">
      <c r="A369" t="s">
        <v>1213</v>
      </c>
      <c r="B369" t="s">
        <v>1248</v>
      </c>
      <c r="C369" t="s">
        <v>1267</v>
      </c>
      <c r="D369" t="s">
        <v>1275</v>
      </c>
      <c r="E369" t="s">
        <v>1276</v>
      </c>
      <c r="F369" t="s">
        <v>945</v>
      </c>
      <c r="G369" t="s">
        <v>204</v>
      </c>
      <c r="H369" t="s">
        <v>204</v>
      </c>
      <c r="I369" t="s">
        <v>340</v>
      </c>
      <c r="J369" t="s">
        <v>1261</v>
      </c>
      <c r="K369" t="s">
        <v>413</v>
      </c>
      <c r="L369" t="s">
        <v>1212</v>
      </c>
      <c r="M369" s="131">
        <v>1.1499999999999999</v>
      </c>
      <c r="N369" t="s">
        <v>1277</v>
      </c>
      <c r="O369" s="132">
        <v>4.3979999999999998E-2</v>
      </c>
      <c r="P369" s="132">
        <v>4.2099999999999999E-2</v>
      </c>
      <c r="R369" s="131">
        <v>23299000</v>
      </c>
      <c r="S369" s="131">
        <v>1</v>
      </c>
      <c r="T369" s="131">
        <v>96.32</v>
      </c>
      <c r="U369" s="131">
        <v>22441.597000000002</v>
      </c>
      <c r="X369" s="132">
        <v>8.4000000000000003E-4</v>
      </c>
      <c r="Y369" s="132">
        <v>0.2099</v>
      </c>
      <c r="Z369" s="132">
        <v>2.665E-2</v>
      </c>
    </row>
    <row r="370" spans="1:26">
      <c r="A370" t="s">
        <v>1213</v>
      </c>
      <c r="B370" t="s">
        <v>1248</v>
      </c>
      <c r="C370" t="s">
        <v>1271</v>
      </c>
      <c r="D370" t="s">
        <v>1315</v>
      </c>
      <c r="E370" t="s">
        <v>1316</v>
      </c>
      <c r="F370" t="s">
        <v>949</v>
      </c>
      <c r="G370" t="s">
        <v>204</v>
      </c>
      <c r="H370" t="s">
        <v>204</v>
      </c>
      <c r="I370" t="s">
        <v>340</v>
      </c>
      <c r="J370" t="s">
        <v>1261</v>
      </c>
      <c r="K370" t="s">
        <v>413</v>
      </c>
      <c r="L370" t="s">
        <v>1212</v>
      </c>
      <c r="M370" s="131">
        <v>0.25</v>
      </c>
      <c r="N370" t="s">
        <v>1317</v>
      </c>
      <c r="O370" s="132">
        <v>4.1529999999999997E-2</v>
      </c>
      <c r="P370" s="132">
        <v>4.24E-2</v>
      </c>
      <c r="R370" s="131">
        <v>13950000</v>
      </c>
      <c r="S370" s="131">
        <v>1</v>
      </c>
      <c r="T370" s="131">
        <v>98.97</v>
      </c>
      <c r="U370" s="131">
        <v>13806.315000000001</v>
      </c>
      <c r="X370" s="132">
        <v>1.16E-3</v>
      </c>
      <c r="Y370" s="132">
        <v>0.12912999999999999</v>
      </c>
      <c r="Z370" s="132">
        <v>1.6400000000000001E-2</v>
      </c>
    </row>
    <row r="371" spans="1:26">
      <c r="A371" t="s">
        <v>1213</v>
      </c>
      <c r="B371" t="s">
        <v>1248</v>
      </c>
      <c r="C371" t="s">
        <v>1389</v>
      </c>
      <c r="D371" t="s">
        <v>1390</v>
      </c>
      <c r="E371" t="s">
        <v>1391</v>
      </c>
      <c r="F371" t="s">
        <v>945</v>
      </c>
      <c r="G371" t="s">
        <v>204</v>
      </c>
      <c r="H371" t="s">
        <v>204</v>
      </c>
      <c r="I371" t="s">
        <v>340</v>
      </c>
      <c r="J371" t="s">
        <v>1261</v>
      </c>
      <c r="K371" t="s">
        <v>413</v>
      </c>
      <c r="L371" t="s">
        <v>1212</v>
      </c>
      <c r="M371" s="131">
        <v>0.16</v>
      </c>
      <c r="N371" t="s">
        <v>1392</v>
      </c>
      <c r="O371" s="132">
        <v>4.3920000000000001E-2</v>
      </c>
      <c r="P371" s="132">
        <v>4.2599999999999999E-2</v>
      </c>
      <c r="R371" s="131">
        <v>13034000</v>
      </c>
      <c r="S371" s="131">
        <v>1</v>
      </c>
      <c r="T371" s="131">
        <v>99.34</v>
      </c>
      <c r="U371" s="131">
        <v>12947.976000000001</v>
      </c>
      <c r="X371" s="132">
        <v>1.41E-3</v>
      </c>
      <c r="Y371" s="132">
        <v>0.1211</v>
      </c>
      <c r="Z371" s="132">
        <v>1.538E-2</v>
      </c>
    </row>
    <row r="372" spans="1:26">
      <c r="A372" t="s">
        <v>1213</v>
      </c>
      <c r="B372" t="s">
        <v>1248</v>
      </c>
      <c r="C372" t="s">
        <v>1258</v>
      </c>
      <c r="D372" t="s">
        <v>1309</v>
      </c>
      <c r="E372" t="s">
        <v>1310</v>
      </c>
      <c r="F372" t="s">
        <v>943</v>
      </c>
      <c r="G372" t="s">
        <v>204</v>
      </c>
      <c r="H372" t="s">
        <v>204</v>
      </c>
      <c r="I372" t="s">
        <v>340</v>
      </c>
      <c r="J372" t="s">
        <v>1265</v>
      </c>
      <c r="K372" t="s">
        <v>415</v>
      </c>
      <c r="L372" t="s">
        <v>1212</v>
      </c>
      <c r="M372" s="131">
        <v>1.58</v>
      </c>
      <c r="N372" t="s">
        <v>1311</v>
      </c>
      <c r="O372" s="132">
        <v>1.7579999999999998E-2</v>
      </c>
      <c r="P372" s="132">
        <v>1.78E-2</v>
      </c>
      <c r="R372" s="131">
        <v>5920000</v>
      </c>
      <c r="S372" s="131">
        <v>1</v>
      </c>
      <c r="T372" s="131">
        <v>112.4</v>
      </c>
      <c r="U372" s="131">
        <v>6654.08</v>
      </c>
      <c r="X372" s="132">
        <v>2.9E-4</v>
      </c>
      <c r="Y372" s="132">
        <v>6.2239999999999997E-2</v>
      </c>
      <c r="Z372" s="132">
        <v>7.9000000000000008E-3</v>
      </c>
    </row>
    <row r="373" spans="1:26">
      <c r="A373" t="s">
        <v>1213</v>
      </c>
      <c r="B373" t="s">
        <v>1248</v>
      </c>
      <c r="C373" t="s">
        <v>1258</v>
      </c>
      <c r="D373" t="s">
        <v>1259</v>
      </c>
      <c r="E373" t="s">
        <v>1260</v>
      </c>
      <c r="F373" t="s">
        <v>943</v>
      </c>
      <c r="G373" t="s">
        <v>204</v>
      </c>
      <c r="H373" t="s">
        <v>204</v>
      </c>
      <c r="I373" t="s">
        <v>340</v>
      </c>
      <c r="J373" t="s">
        <v>1261</v>
      </c>
      <c r="K373" t="s">
        <v>413</v>
      </c>
      <c r="L373" t="s">
        <v>1212</v>
      </c>
      <c r="M373" s="131">
        <v>0.83</v>
      </c>
      <c r="N373" t="s">
        <v>1262</v>
      </c>
      <c r="O373" s="132">
        <v>1.478E-2</v>
      </c>
      <c r="P373" s="132">
        <v>1.5699999999999999E-2</v>
      </c>
      <c r="R373" s="131">
        <v>4380000</v>
      </c>
      <c r="S373" s="131">
        <v>1</v>
      </c>
      <c r="T373" s="131">
        <v>115.16</v>
      </c>
      <c r="U373" s="131">
        <v>5044.0079999999998</v>
      </c>
      <c r="X373" s="132">
        <v>2.0000000000000001E-4</v>
      </c>
      <c r="Y373" s="132">
        <v>4.718E-2</v>
      </c>
      <c r="Z373" s="132">
        <v>5.9899999999999997E-3</v>
      </c>
    </row>
    <row r="374" spans="1:26">
      <c r="A374" t="s">
        <v>1213</v>
      </c>
      <c r="B374" t="s">
        <v>1248</v>
      </c>
      <c r="C374" t="s">
        <v>1271</v>
      </c>
      <c r="D374" t="s">
        <v>1353</v>
      </c>
      <c r="E374" t="s">
        <v>1354</v>
      </c>
      <c r="F374" t="s">
        <v>949</v>
      </c>
      <c r="G374" t="s">
        <v>204</v>
      </c>
      <c r="H374" t="s">
        <v>204</v>
      </c>
      <c r="I374" t="s">
        <v>340</v>
      </c>
      <c r="J374" t="s">
        <v>1261</v>
      </c>
      <c r="K374" t="s">
        <v>413</v>
      </c>
      <c r="L374" t="s">
        <v>1212</v>
      </c>
      <c r="M374" s="131">
        <v>0.42</v>
      </c>
      <c r="N374" t="s">
        <v>1355</v>
      </c>
      <c r="O374" s="132">
        <v>4.3459999999999999E-2</v>
      </c>
      <c r="P374" s="132">
        <v>4.2700000000000002E-2</v>
      </c>
      <c r="R374" s="131">
        <v>5107000</v>
      </c>
      <c r="S374" s="131">
        <v>1</v>
      </c>
      <c r="T374" s="131">
        <v>98.25</v>
      </c>
      <c r="U374" s="131">
        <v>5017.6279999999997</v>
      </c>
      <c r="X374" s="132">
        <v>4.2999999999999999E-4</v>
      </c>
      <c r="Y374" s="132">
        <v>4.6929999999999999E-2</v>
      </c>
      <c r="Z374" s="132">
        <v>5.96E-3</v>
      </c>
    </row>
    <row r="375" spans="1:26">
      <c r="A375" t="s">
        <v>1213</v>
      </c>
      <c r="B375" t="s">
        <v>1248</v>
      </c>
      <c r="C375" t="s">
        <v>1271</v>
      </c>
      <c r="D375" t="s">
        <v>1297</v>
      </c>
      <c r="E375" t="s">
        <v>1298</v>
      </c>
      <c r="F375" t="s">
        <v>949</v>
      </c>
      <c r="G375" t="s">
        <v>204</v>
      </c>
      <c r="H375" t="s">
        <v>204</v>
      </c>
      <c r="I375" t="s">
        <v>340</v>
      </c>
      <c r="J375" t="s">
        <v>1261</v>
      </c>
      <c r="K375" t="s">
        <v>413</v>
      </c>
      <c r="L375" t="s">
        <v>1212</v>
      </c>
      <c r="M375" s="131">
        <v>0.59</v>
      </c>
      <c r="N375" t="s">
        <v>1299</v>
      </c>
      <c r="O375" s="132">
        <v>4.2430000000000002E-2</v>
      </c>
      <c r="P375" s="132">
        <v>4.24E-2</v>
      </c>
      <c r="R375" s="131">
        <v>5052000</v>
      </c>
      <c r="S375" s="131">
        <v>1</v>
      </c>
      <c r="T375" s="131">
        <v>97.56</v>
      </c>
      <c r="U375" s="131">
        <v>4928.7309999999998</v>
      </c>
      <c r="X375" s="132">
        <v>4.2000000000000002E-4</v>
      </c>
      <c r="Y375" s="132">
        <v>4.6100000000000002E-2</v>
      </c>
      <c r="Z375" s="132">
        <v>5.8500000000000002E-3</v>
      </c>
    </row>
    <row r="376" spans="1:26">
      <c r="A376" t="s">
        <v>1213</v>
      </c>
      <c r="B376" t="s">
        <v>1248</v>
      </c>
      <c r="C376" t="s">
        <v>1271</v>
      </c>
      <c r="D376" t="s">
        <v>1306</v>
      </c>
      <c r="E376" t="s">
        <v>1307</v>
      </c>
      <c r="F376" t="s">
        <v>949</v>
      </c>
      <c r="G376" t="s">
        <v>204</v>
      </c>
      <c r="H376" t="s">
        <v>204</v>
      </c>
      <c r="I376" t="s">
        <v>340</v>
      </c>
      <c r="J376" t="s">
        <v>1261</v>
      </c>
      <c r="K376" t="s">
        <v>413</v>
      </c>
      <c r="L376" t="s">
        <v>1212</v>
      </c>
      <c r="M376" s="131">
        <v>0.67</v>
      </c>
      <c r="N376" t="s">
        <v>1308</v>
      </c>
      <c r="O376" s="132">
        <v>4.1939999999999998E-2</v>
      </c>
      <c r="P376" s="132">
        <v>4.2700000000000002E-2</v>
      </c>
      <c r="R376" s="131">
        <v>4895000</v>
      </c>
      <c r="S376" s="131">
        <v>1</v>
      </c>
      <c r="T376" s="131">
        <v>97.23</v>
      </c>
      <c r="U376" s="131">
        <v>4759.4089999999997</v>
      </c>
      <c r="X376" s="132">
        <v>4.0999999999999999E-4</v>
      </c>
      <c r="Y376" s="132">
        <v>4.4519999999999997E-2</v>
      </c>
      <c r="Z376" s="132">
        <v>5.6499999999999996E-3</v>
      </c>
    </row>
    <row r="377" spans="1:26">
      <c r="A377" t="s">
        <v>1213</v>
      </c>
      <c r="B377" t="s">
        <v>1248</v>
      </c>
      <c r="C377" t="s">
        <v>1271</v>
      </c>
      <c r="D377" t="s">
        <v>1326</v>
      </c>
      <c r="E377" t="s">
        <v>1327</v>
      </c>
      <c r="F377" t="s">
        <v>949</v>
      </c>
      <c r="G377" t="s">
        <v>204</v>
      </c>
      <c r="H377" t="s">
        <v>204</v>
      </c>
      <c r="I377" t="s">
        <v>340</v>
      </c>
      <c r="J377" t="s">
        <v>1261</v>
      </c>
      <c r="K377" t="s">
        <v>413</v>
      </c>
      <c r="L377" t="s">
        <v>1212</v>
      </c>
      <c r="M377" s="131">
        <v>0.35</v>
      </c>
      <c r="N377" t="s">
        <v>1328</v>
      </c>
      <c r="O377" s="132">
        <v>4.2979999999999997E-2</v>
      </c>
      <c r="P377" s="132">
        <v>4.2900000000000001E-2</v>
      </c>
      <c r="R377" s="131">
        <v>4515565</v>
      </c>
      <c r="S377" s="131">
        <v>1</v>
      </c>
      <c r="T377" s="131">
        <v>98.56</v>
      </c>
      <c r="U377" s="131">
        <v>4450.5410000000002</v>
      </c>
      <c r="X377" s="132">
        <v>3.2000000000000003E-4</v>
      </c>
      <c r="Y377" s="132">
        <v>4.163E-2</v>
      </c>
      <c r="Z377" s="132">
        <v>5.2900000000000004E-3</v>
      </c>
    </row>
    <row r="378" spans="1:26">
      <c r="A378" t="s">
        <v>1213</v>
      </c>
      <c r="B378" t="s">
        <v>1248</v>
      </c>
      <c r="C378" t="s">
        <v>1271</v>
      </c>
      <c r="D378" t="s">
        <v>1294</v>
      </c>
      <c r="E378" t="s">
        <v>1295</v>
      </c>
      <c r="F378" t="s">
        <v>949</v>
      </c>
      <c r="G378" t="s">
        <v>204</v>
      </c>
      <c r="H378" t="s">
        <v>204</v>
      </c>
      <c r="I378" t="s">
        <v>340</v>
      </c>
      <c r="J378" t="s">
        <v>1261</v>
      </c>
      <c r="K378" t="s">
        <v>413</v>
      </c>
      <c r="L378" t="s">
        <v>1212</v>
      </c>
      <c r="M378" s="131">
        <v>0.92</v>
      </c>
      <c r="N378" t="s">
        <v>1296</v>
      </c>
      <c r="O378" s="132">
        <v>4.274E-2</v>
      </c>
      <c r="P378" s="132">
        <v>4.19E-2</v>
      </c>
      <c r="R378" s="131">
        <v>3835000</v>
      </c>
      <c r="S378" s="131">
        <v>1</v>
      </c>
      <c r="T378" s="131">
        <v>96.29</v>
      </c>
      <c r="U378" s="131">
        <v>3692.7220000000002</v>
      </c>
      <c r="X378" s="132">
        <v>2.7E-4</v>
      </c>
      <c r="Y378" s="132">
        <v>3.4540000000000001E-2</v>
      </c>
      <c r="Z378" s="132">
        <v>4.3899999999999998E-3</v>
      </c>
    </row>
    <row r="379" spans="1:26">
      <c r="A379" t="s">
        <v>1213</v>
      </c>
      <c r="B379" t="s">
        <v>1248</v>
      </c>
      <c r="C379" t="s">
        <v>1271</v>
      </c>
      <c r="D379" t="s">
        <v>1344</v>
      </c>
      <c r="E379" t="s">
        <v>1345</v>
      </c>
      <c r="F379" t="s">
        <v>949</v>
      </c>
      <c r="G379" t="s">
        <v>204</v>
      </c>
      <c r="H379" t="s">
        <v>204</v>
      </c>
      <c r="I379" t="s">
        <v>340</v>
      </c>
      <c r="J379" t="s">
        <v>1261</v>
      </c>
      <c r="K379" t="s">
        <v>413</v>
      </c>
      <c r="L379" t="s">
        <v>1212</v>
      </c>
      <c r="M379" s="131">
        <v>0.5</v>
      </c>
      <c r="N379" t="s">
        <v>1346</v>
      </c>
      <c r="O379" s="132">
        <v>4.2810000000000001E-2</v>
      </c>
      <c r="P379" s="132">
        <v>4.2599999999999999E-2</v>
      </c>
      <c r="R379" s="131">
        <v>3639000</v>
      </c>
      <c r="S379" s="131">
        <v>1</v>
      </c>
      <c r="T379" s="131">
        <v>97.94</v>
      </c>
      <c r="U379" s="131">
        <v>3564.0369999999998</v>
      </c>
      <c r="X379" s="132">
        <v>2.9999999999999997E-4</v>
      </c>
      <c r="Y379" s="132">
        <v>3.3329999999999999E-2</v>
      </c>
      <c r="Z379" s="132">
        <v>4.2300000000000003E-3</v>
      </c>
    </row>
    <row r="380" spans="1:26">
      <c r="A380" t="s">
        <v>1213</v>
      </c>
      <c r="B380" t="s">
        <v>1248</v>
      </c>
      <c r="C380" t="s">
        <v>1271</v>
      </c>
      <c r="D380" t="s">
        <v>1288</v>
      </c>
      <c r="E380" t="s">
        <v>1289</v>
      </c>
      <c r="F380" t="s">
        <v>949</v>
      </c>
      <c r="G380" t="s">
        <v>204</v>
      </c>
      <c r="H380" t="s">
        <v>204</v>
      </c>
      <c r="I380" t="s">
        <v>340</v>
      </c>
      <c r="J380" t="s">
        <v>1261</v>
      </c>
      <c r="K380" t="s">
        <v>413</v>
      </c>
      <c r="L380" t="s">
        <v>1212</v>
      </c>
      <c r="M380" s="131">
        <v>0.17</v>
      </c>
      <c r="N380" t="s">
        <v>1290</v>
      </c>
      <c r="O380" s="132">
        <v>4.0890000000000003E-2</v>
      </c>
      <c r="P380" s="132">
        <v>4.3400000000000001E-2</v>
      </c>
      <c r="R380" s="131">
        <v>3215000</v>
      </c>
      <c r="S380" s="131">
        <v>1</v>
      </c>
      <c r="T380" s="131">
        <v>99.27</v>
      </c>
      <c r="U380" s="131">
        <v>3191.5309999999999</v>
      </c>
      <c r="X380" s="132">
        <v>9.0000000000000006E-5</v>
      </c>
      <c r="Y380" s="132">
        <v>2.9850000000000002E-2</v>
      </c>
      <c r="Z380" s="132">
        <v>3.79E-3</v>
      </c>
    </row>
    <row r="381" spans="1:26">
      <c r="A381" t="s">
        <v>1213</v>
      </c>
      <c r="B381" t="s">
        <v>1248</v>
      </c>
      <c r="C381" t="s">
        <v>1389</v>
      </c>
      <c r="D381" t="s">
        <v>1396</v>
      </c>
      <c r="E381" t="s">
        <v>1397</v>
      </c>
      <c r="F381" t="s">
        <v>945</v>
      </c>
      <c r="G381" t="s">
        <v>204</v>
      </c>
      <c r="H381" t="s">
        <v>204</v>
      </c>
      <c r="I381" t="s">
        <v>340</v>
      </c>
      <c r="J381" t="s">
        <v>1261</v>
      </c>
      <c r="K381" t="s">
        <v>413</v>
      </c>
      <c r="L381" t="s">
        <v>1212</v>
      </c>
      <c r="M381" s="131">
        <v>0.41</v>
      </c>
      <c r="N381" t="s">
        <v>1398</v>
      </c>
      <c r="O381" s="132">
        <v>4.3270000000000003E-2</v>
      </c>
      <c r="P381" s="132">
        <v>4.3400000000000001E-2</v>
      </c>
      <c r="R381" s="131">
        <v>3108000</v>
      </c>
      <c r="S381" s="131">
        <v>1</v>
      </c>
      <c r="T381" s="131">
        <v>98.28</v>
      </c>
      <c r="U381" s="131">
        <v>3054.5419999999999</v>
      </c>
      <c r="X381" s="132">
        <v>3.5E-4</v>
      </c>
      <c r="Y381" s="132">
        <v>2.8570000000000002E-2</v>
      </c>
      <c r="Z381" s="132">
        <v>3.63E-3</v>
      </c>
    </row>
    <row r="382" spans="1:26">
      <c r="A382" t="s">
        <v>1213</v>
      </c>
      <c r="B382" t="s">
        <v>1248</v>
      </c>
      <c r="C382" t="s">
        <v>1267</v>
      </c>
      <c r="D382" t="s">
        <v>1285</v>
      </c>
      <c r="E382" t="s">
        <v>1286</v>
      </c>
      <c r="F382" t="s">
        <v>945</v>
      </c>
      <c r="G382" t="s">
        <v>204</v>
      </c>
      <c r="H382" t="s">
        <v>204</v>
      </c>
      <c r="I382" t="s">
        <v>340</v>
      </c>
      <c r="J382" t="s">
        <v>1261</v>
      </c>
      <c r="K382" t="s">
        <v>413</v>
      </c>
      <c r="L382" t="s">
        <v>1212</v>
      </c>
      <c r="M382" s="131">
        <v>0.66</v>
      </c>
      <c r="N382" t="s">
        <v>1287</v>
      </c>
      <c r="O382" s="132">
        <v>2.3810000000000001E-2</v>
      </c>
      <c r="P382" s="132">
        <v>4.1500000000000002E-2</v>
      </c>
      <c r="R382" s="131">
        <v>2613602</v>
      </c>
      <c r="S382" s="131">
        <v>1</v>
      </c>
      <c r="T382" s="131">
        <v>99.05</v>
      </c>
      <c r="U382" s="131">
        <v>2588.7730000000001</v>
      </c>
      <c r="X382" s="132">
        <v>1.1E-4</v>
      </c>
      <c r="Y382" s="132">
        <v>2.4209999999999999E-2</v>
      </c>
      <c r="Z382" s="132">
        <v>3.0699999999999998E-3</v>
      </c>
    </row>
    <row r="383" spans="1:26">
      <c r="A383" t="s">
        <v>1213</v>
      </c>
      <c r="B383" t="s">
        <v>1248</v>
      </c>
      <c r="C383" t="s">
        <v>1271</v>
      </c>
      <c r="D383" t="s">
        <v>1272</v>
      </c>
      <c r="E383" t="s">
        <v>1273</v>
      </c>
      <c r="F383" t="s">
        <v>949</v>
      </c>
      <c r="G383" t="s">
        <v>204</v>
      </c>
      <c r="H383" t="s">
        <v>204</v>
      </c>
      <c r="I383" t="s">
        <v>340</v>
      </c>
      <c r="J383" t="s">
        <v>1261</v>
      </c>
      <c r="K383" t="s">
        <v>413</v>
      </c>
      <c r="L383" t="s">
        <v>1212</v>
      </c>
      <c r="M383" s="131">
        <v>0.84</v>
      </c>
      <c r="N383" t="s">
        <v>1274</v>
      </c>
      <c r="O383" s="132">
        <v>4.3630000000000002E-2</v>
      </c>
      <c r="P383" s="132">
        <v>4.2099999999999999E-2</v>
      </c>
      <c r="R383" s="131">
        <v>2355000</v>
      </c>
      <c r="S383" s="131">
        <v>1</v>
      </c>
      <c r="T383" s="131">
        <v>96.58</v>
      </c>
      <c r="U383" s="131">
        <v>2274.4589999999998</v>
      </c>
      <c r="X383" s="132">
        <v>1.7000000000000001E-4</v>
      </c>
      <c r="Y383" s="132">
        <v>2.1270000000000001E-2</v>
      </c>
      <c r="Z383" s="132">
        <v>2.7000000000000001E-3</v>
      </c>
    </row>
    <row r="384" spans="1:26">
      <c r="A384" t="s">
        <v>1213</v>
      </c>
      <c r="B384" t="s">
        <v>1248</v>
      </c>
      <c r="C384" t="s">
        <v>1271</v>
      </c>
      <c r="D384" t="s">
        <v>1371</v>
      </c>
      <c r="E384" t="s">
        <v>1372</v>
      </c>
      <c r="F384" t="s">
        <v>949</v>
      </c>
      <c r="G384" t="s">
        <v>204</v>
      </c>
      <c r="H384" t="s">
        <v>204</v>
      </c>
      <c r="I384" t="s">
        <v>340</v>
      </c>
      <c r="J384" t="s">
        <v>1261</v>
      </c>
      <c r="K384" t="s">
        <v>413</v>
      </c>
      <c r="L384" t="s">
        <v>1212</v>
      </c>
      <c r="M384" s="131">
        <v>0.75</v>
      </c>
      <c r="N384" t="s">
        <v>1373</v>
      </c>
      <c r="O384" s="132">
        <v>4.369E-2</v>
      </c>
      <c r="P384" s="132">
        <v>4.2299999999999997E-2</v>
      </c>
      <c r="R384" s="131">
        <v>2200000</v>
      </c>
      <c r="S384" s="131">
        <v>1</v>
      </c>
      <c r="T384" s="131">
        <v>96.93</v>
      </c>
      <c r="U384" s="131">
        <v>2132.46</v>
      </c>
      <c r="X384" s="132">
        <v>1.6000000000000001E-4</v>
      </c>
      <c r="Y384" s="132">
        <v>1.9949999999999999E-2</v>
      </c>
      <c r="Z384" s="132">
        <v>2.5300000000000001E-3</v>
      </c>
    </row>
    <row r="385" spans="1:26">
      <c r="A385" t="s">
        <v>1213</v>
      </c>
      <c r="B385" t="s">
        <v>1248</v>
      </c>
      <c r="C385" t="s">
        <v>1271</v>
      </c>
      <c r="D385" t="s">
        <v>1347</v>
      </c>
      <c r="E385" t="s">
        <v>1348</v>
      </c>
      <c r="F385" t="s">
        <v>949</v>
      </c>
      <c r="G385" t="s">
        <v>204</v>
      </c>
      <c r="H385" t="s">
        <v>204</v>
      </c>
      <c r="I385" t="s">
        <v>340</v>
      </c>
      <c r="J385" t="s">
        <v>1261</v>
      </c>
      <c r="K385" t="s">
        <v>413</v>
      </c>
      <c r="L385" t="s">
        <v>1212</v>
      </c>
      <c r="M385" s="131">
        <v>0.02</v>
      </c>
      <c r="N385" t="s">
        <v>1349</v>
      </c>
      <c r="O385" s="132">
        <v>4.0980000000000003E-2</v>
      </c>
      <c r="P385" s="132">
        <v>4.8099999999999997E-2</v>
      </c>
      <c r="R385" s="131">
        <v>1375000</v>
      </c>
      <c r="S385" s="131">
        <v>1</v>
      </c>
      <c r="T385" s="131">
        <v>99.91</v>
      </c>
      <c r="U385" s="131">
        <v>1373.7629999999999</v>
      </c>
      <c r="X385" s="132">
        <v>4.0000000000000003E-5</v>
      </c>
      <c r="Y385" s="132">
        <v>1.285E-2</v>
      </c>
      <c r="Z385" s="132">
        <v>1.6299999999999999E-3</v>
      </c>
    </row>
    <row r="386" spans="1:26">
      <c r="A386" t="s">
        <v>1213</v>
      </c>
      <c r="B386" t="s">
        <v>1248</v>
      </c>
      <c r="C386" t="s">
        <v>1389</v>
      </c>
      <c r="D386" t="s">
        <v>1402</v>
      </c>
      <c r="E386" t="s">
        <v>1403</v>
      </c>
      <c r="F386" t="s">
        <v>945</v>
      </c>
      <c r="G386" t="s">
        <v>204</v>
      </c>
      <c r="H386" t="s">
        <v>204</v>
      </c>
      <c r="I386" t="s">
        <v>340</v>
      </c>
      <c r="J386" t="s">
        <v>1261</v>
      </c>
      <c r="K386" t="s">
        <v>413</v>
      </c>
      <c r="L386" t="s">
        <v>1212</v>
      </c>
      <c r="M386" s="131">
        <v>0.66</v>
      </c>
      <c r="N386" t="s">
        <v>1287</v>
      </c>
      <c r="O386" s="132">
        <v>4.4220000000000002E-2</v>
      </c>
      <c r="P386" s="132">
        <v>4.2299999999999997E-2</v>
      </c>
      <c r="R386" s="131">
        <v>1382000</v>
      </c>
      <c r="S386" s="131">
        <v>1</v>
      </c>
      <c r="T386" s="131">
        <v>97.29</v>
      </c>
      <c r="U386" s="131">
        <v>1344.548</v>
      </c>
      <c r="X386" s="132">
        <v>1.4999999999999999E-4</v>
      </c>
      <c r="Y386" s="132">
        <v>1.2579999999999999E-2</v>
      </c>
      <c r="Z386" s="132">
        <v>1.6000000000000001E-3</v>
      </c>
    </row>
    <row r="387" spans="1:26">
      <c r="A387" t="s">
        <v>1213</v>
      </c>
      <c r="B387" t="s">
        <v>1248</v>
      </c>
      <c r="C387" t="s">
        <v>1271</v>
      </c>
      <c r="D387" t="s">
        <v>1338</v>
      </c>
      <c r="E387" t="s">
        <v>1339</v>
      </c>
      <c r="F387" t="s">
        <v>949</v>
      </c>
      <c r="G387" t="s">
        <v>204</v>
      </c>
      <c r="H387" t="s">
        <v>204</v>
      </c>
      <c r="I387" t="s">
        <v>340</v>
      </c>
      <c r="J387" t="s">
        <v>1265</v>
      </c>
      <c r="K387" t="s">
        <v>415</v>
      </c>
      <c r="L387" t="s">
        <v>1212</v>
      </c>
      <c r="M387" s="131">
        <v>0.1</v>
      </c>
      <c r="N387" t="s">
        <v>1340</v>
      </c>
      <c r="O387" s="132">
        <v>4.1759999999999999E-2</v>
      </c>
      <c r="P387" s="132">
        <v>4.2700000000000002E-2</v>
      </c>
      <c r="R387" s="131">
        <v>1060000</v>
      </c>
      <c r="S387" s="131">
        <v>1</v>
      </c>
      <c r="T387" s="131">
        <v>99.6</v>
      </c>
      <c r="U387" s="131">
        <v>1055.76</v>
      </c>
      <c r="X387" s="132">
        <v>3.0000000000000001E-5</v>
      </c>
      <c r="Y387" s="132">
        <v>9.8700000000000003E-3</v>
      </c>
      <c r="Z387" s="132">
        <v>1.25E-3</v>
      </c>
    </row>
    <row r="388" spans="1:26">
      <c r="A388" t="s">
        <v>1213</v>
      </c>
      <c r="B388" t="s">
        <v>1248</v>
      </c>
      <c r="C388" t="s">
        <v>1267</v>
      </c>
      <c r="D388" t="s">
        <v>1374</v>
      </c>
      <c r="E388" t="s">
        <v>1375</v>
      </c>
      <c r="F388" t="s">
        <v>945</v>
      </c>
      <c r="G388" t="s">
        <v>204</v>
      </c>
      <c r="H388" t="s">
        <v>204</v>
      </c>
      <c r="I388" t="s">
        <v>340</v>
      </c>
      <c r="J388" t="s">
        <v>1261</v>
      </c>
      <c r="K388" t="s">
        <v>413</v>
      </c>
      <c r="L388" t="s">
        <v>1212</v>
      </c>
      <c r="M388" s="131">
        <v>1.77</v>
      </c>
      <c r="N388" t="s">
        <v>1376</v>
      </c>
      <c r="O388" s="132">
        <v>4.2849999999999999E-2</v>
      </c>
      <c r="P388" s="132">
        <v>4.2500000000000003E-2</v>
      </c>
      <c r="R388" s="131">
        <v>59000</v>
      </c>
      <c r="S388" s="131">
        <v>1</v>
      </c>
      <c r="T388" s="131">
        <v>104.49</v>
      </c>
      <c r="U388" s="131">
        <v>61.649000000000001</v>
      </c>
      <c r="X388" s="132">
        <v>0</v>
      </c>
      <c r="Y388" s="132">
        <v>5.8E-4</v>
      </c>
      <c r="Z388" s="132">
        <v>6.9999999999999994E-5</v>
      </c>
    </row>
    <row r="389" spans="1:26">
      <c r="A389" t="s">
        <v>1213</v>
      </c>
      <c r="B389" t="s">
        <v>1248</v>
      </c>
      <c r="C389" t="s">
        <v>1321</v>
      </c>
      <c r="D389" t="s">
        <v>1474</v>
      </c>
      <c r="E389" t="s">
        <v>1475</v>
      </c>
      <c r="F389" t="s">
        <v>950</v>
      </c>
      <c r="G389" t="s">
        <v>205</v>
      </c>
      <c r="H389" t="s">
        <v>224</v>
      </c>
      <c r="I389" t="s">
        <v>314</v>
      </c>
      <c r="J389" t="s">
        <v>1324</v>
      </c>
      <c r="K389" t="s">
        <v>423</v>
      </c>
      <c r="L389" t="s">
        <v>1215</v>
      </c>
      <c r="M389" s="131">
        <v>0.26500000000000001</v>
      </c>
      <c r="N389" t="s">
        <v>1476</v>
      </c>
      <c r="O389" s="132">
        <v>4.3459999999999999E-2</v>
      </c>
      <c r="P389" s="132">
        <v>4.2349999999999999E-2</v>
      </c>
      <c r="R389" s="131">
        <v>300000</v>
      </c>
      <c r="S389" s="131">
        <v>3.6469999999999998</v>
      </c>
      <c r="T389" s="131">
        <v>98.86</v>
      </c>
      <c r="U389" s="131">
        <v>1081.6279999999999</v>
      </c>
      <c r="X389" s="132">
        <v>0</v>
      </c>
      <c r="Y389" s="132">
        <v>1.0120000000000001E-2</v>
      </c>
      <c r="Z389" s="132">
        <v>1.2800000000000001E-3</v>
      </c>
    </row>
    <row r="390" spans="1:26">
      <c r="A390" t="s">
        <v>1213</v>
      </c>
      <c r="B390" t="s">
        <v>1248</v>
      </c>
      <c r="C390" t="s">
        <v>1321</v>
      </c>
      <c r="D390" t="s">
        <v>1463</v>
      </c>
      <c r="E390" t="s">
        <v>1464</v>
      </c>
      <c r="F390" t="s">
        <v>950</v>
      </c>
      <c r="G390" t="s">
        <v>205</v>
      </c>
      <c r="H390" t="s">
        <v>224</v>
      </c>
      <c r="I390" t="s">
        <v>314</v>
      </c>
      <c r="J390" t="s">
        <v>1465</v>
      </c>
      <c r="K390" t="s">
        <v>431</v>
      </c>
      <c r="L390" t="s">
        <v>1215</v>
      </c>
      <c r="M390" s="131">
        <v>5.0000000000000001E-3</v>
      </c>
      <c r="N390" t="s">
        <v>1466</v>
      </c>
      <c r="O390" t="s">
        <v>1467</v>
      </c>
      <c r="P390" s="132">
        <v>3.5970000000000002E-2</v>
      </c>
      <c r="Q390" s="131">
        <v>200</v>
      </c>
      <c r="R390" s="131">
        <v>0</v>
      </c>
      <c r="S390" s="131">
        <v>3.6469999999999998</v>
      </c>
      <c r="T390" s="131">
        <v>0</v>
      </c>
      <c r="U390" s="131">
        <v>729.4</v>
      </c>
      <c r="X390" t="s">
        <v>1467</v>
      </c>
      <c r="Y390" s="132">
        <v>8.6899999999999998E-3</v>
      </c>
      <c r="Z390" s="132">
        <v>1.1000000000000001E-3</v>
      </c>
    </row>
    <row r="391" spans="1:26">
      <c r="A391" t="s">
        <v>1213</v>
      </c>
      <c r="B391" t="s">
        <v>1248</v>
      </c>
      <c r="C391" t="s">
        <v>1321</v>
      </c>
      <c r="D391" t="s">
        <v>1504</v>
      </c>
      <c r="E391" t="s">
        <v>1505</v>
      </c>
      <c r="F391" t="s">
        <v>950</v>
      </c>
      <c r="G391" t="s">
        <v>205</v>
      </c>
      <c r="H391" t="s">
        <v>224</v>
      </c>
      <c r="I391" t="s">
        <v>314</v>
      </c>
      <c r="J391" t="s">
        <v>1324</v>
      </c>
      <c r="K391" t="s">
        <v>423</v>
      </c>
      <c r="L391" t="s">
        <v>1215</v>
      </c>
      <c r="M391" s="131">
        <v>0.27900000000000003</v>
      </c>
      <c r="N391" t="s">
        <v>1459</v>
      </c>
      <c r="O391" s="132">
        <v>4.3380000000000002E-2</v>
      </c>
      <c r="P391" s="132">
        <v>4.2610000000000002E-2</v>
      </c>
      <c r="R391" s="131">
        <v>200000</v>
      </c>
      <c r="S391" s="131">
        <v>3.6469999999999998</v>
      </c>
      <c r="T391" s="131">
        <v>98.801000000000002</v>
      </c>
      <c r="U391" s="131">
        <v>720.65599999999995</v>
      </c>
      <c r="X391" s="132">
        <v>0</v>
      </c>
      <c r="Y391" s="132">
        <v>6.7400000000000003E-3</v>
      </c>
      <c r="Z391" s="132">
        <v>8.5999999999999998E-4</v>
      </c>
    </row>
    <row r="392" spans="1:26">
      <c r="A392" t="s">
        <v>1213</v>
      </c>
      <c r="B392" t="s">
        <v>1250</v>
      </c>
      <c r="C392" t="s">
        <v>1258</v>
      </c>
      <c r="D392" t="s">
        <v>1259</v>
      </c>
      <c r="E392" t="s">
        <v>1260</v>
      </c>
      <c r="F392" t="s">
        <v>943</v>
      </c>
      <c r="G392" t="s">
        <v>204</v>
      </c>
      <c r="H392" t="s">
        <v>204</v>
      </c>
      <c r="I392" t="s">
        <v>340</v>
      </c>
      <c r="J392" t="s">
        <v>1261</v>
      </c>
      <c r="K392" t="s">
        <v>413</v>
      </c>
      <c r="L392" t="s">
        <v>1212</v>
      </c>
      <c r="M392" s="131">
        <v>0.83</v>
      </c>
      <c r="N392" t="s">
        <v>1262</v>
      </c>
      <c r="O392" s="132">
        <v>2.9099999999999998E-3</v>
      </c>
      <c r="P392" s="132">
        <v>1.5699999999999999E-2</v>
      </c>
      <c r="R392" s="131">
        <v>114115017</v>
      </c>
      <c r="S392" s="131">
        <v>1</v>
      </c>
      <c r="T392" s="131">
        <v>115.16</v>
      </c>
      <c r="U392" s="131">
        <v>131414.85399999999</v>
      </c>
      <c r="X392" s="132">
        <v>5.2599999999999999E-3</v>
      </c>
      <c r="Y392" s="132">
        <v>8.7870000000000004E-2</v>
      </c>
      <c r="Z392" s="132">
        <v>3.6839999999999998E-2</v>
      </c>
    </row>
    <row r="393" spans="1:26">
      <c r="A393" t="s">
        <v>1213</v>
      </c>
      <c r="B393" t="s">
        <v>1250</v>
      </c>
      <c r="C393" t="s">
        <v>1258</v>
      </c>
      <c r="D393" t="s">
        <v>1309</v>
      </c>
      <c r="E393" t="s">
        <v>1310</v>
      </c>
      <c r="F393" t="s">
        <v>943</v>
      </c>
      <c r="G393" t="s">
        <v>204</v>
      </c>
      <c r="H393" t="s">
        <v>204</v>
      </c>
      <c r="I393" t="s">
        <v>340</v>
      </c>
      <c r="J393" t="s">
        <v>1265</v>
      </c>
      <c r="K393" t="s">
        <v>415</v>
      </c>
      <c r="L393" t="s">
        <v>1212</v>
      </c>
      <c r="M393" s="131">
        <v>1.58</v>
      </c>
      <c r="N393" t="s">
        <v>1311</v>
      </c>
      <c r="O393" s="132">
        <v>6.0000000000000001E-3</v>
      </c>
      <c r="P393" s="132">
        <v>1.78E-2</v>
      </c>
      <c r="R393" s="131">
        <v>114150430</v>
      </c>
      <c r="S393" s="131">
        <v>1</v>
      </c>
      <c r="T393" s="131">
        <v>112.4</v>
      </c>
      <c r="U393" s="131">
        <v>128305.083</v>
      </c>
      <c r="X393" s="132">
        <v>5.6499999999999996E-3</v>
      </c>
      <c r="Y393" s="132">
        <v>8.5790000000000005E-2</v>
      </c>
      <c r="Z393" s="132">
        <v>3.5970000000000002E-2</v>
      </c>
    </row>
    <row r="394" spans="1:26">
      <c r="A394" t="s">
        <v>1213</v>
      </c>
      <c r="B394" t="s">
        <v>1250</v>
      </c>
      <c r="C394" t="s">
        <v>1258</v>
      </c>
      <c r="D394" t="s">
        <v>1263</v>
      </c>
      <c r="E394" t="s">
        <v>1264</v>
      </c>
      <c r="F394" t="s">
        <v>943</v>
      </c>
      <c r="G394" t="s">
        <v>204</v>
      </c>
      <c r="H394" t="s">
        <v>204</v>
      </c>
      <c r="I394" t="s">
        <v>340</v>
      </c>
      <c r="J394" t="s">
        <v>1265</v>
      </c>
      <c r="K394" t="s">
        <v>415</v>
      </c>
      <c r="L394" t="s">
        <v>1212</v>
      </c>
      <c r="M394" s="131">
        <v>3.77</v>
      </c>
      <c r="N394" t="s">
        <v>1266</v>
      </c>
      <c r="O394" s="132">
        <v>1.3509999999999999E-2</v>
      </c>
      <c r="P394" s="132">
        <v>1.7899999999999999E-2</v>
      </c>
      <c r="R394" s="131">
        <v>106702081</v>
      </c>
      <c r="S394" s="131">
        <v>1</v>
      </c>
      <c r="T394" s="131">
        <v>101.87</v>
      </c>
      <c r="U394" s="131">
        <v>108697.41</v>
      </c>
      <c r="X394" s="132">
        <v>4.3200000000000001E-3</v>
      </c>
      <c r="Y394" s="132">
        <v>7.2679999999999995E-2</v>
      </c>
      <c r="Z394" s="132">
        <v>3.0470000000000001E-2</v>
      </c>
    </row>
    <row r="395" spans="1:26">
      <c r="A395" t="s">
        <v>1213</v>
      </c>
      <c r="B395" t="s">
        <v>1250</v>
      </c>
      <c r="C395" t="s">
        <v>1267</v>
      </c>
      <c r="D395" t="s">
        <v>1275</v>
      </c>
      <c r="E395" t="s">
        <v>1276</v>
      </c>
      <c r="F395" t="s">
        <v>945</v>
      </c>
      <c r="G395" t="s">
        <v>204</v>
      </c>
      <c r="H395" t="s">
        <v>204</v>
      </c>
      <c r="I395" t="s">
        <v>340</v>
      </c>
      <c r="J395" t="s">
        <v>1261</v>
      </c>
      <c r="K395" t="s">
        <v>413</v>
      </c>
      <c r="L395" t="s">
        <v>1212</v>
      </c>
      <c r="M395" s="131">
        <v>1.1499999999999999</v>
      </c>
      <c r="N395" t="s">
        <v>1277</v>
      </c>
      <c r="O395" s="132">
        <v>3.934E-2</v>
      </c>
      <c r="P395" s="132">
        <v>4.2099999999999999E-2</v>
      </c>
      <c r="R395" s="131">
        <v>110435631</v>
      </c>
      <c r="S395" s="131">
        <v>1</v>
      </c>
      <c r="T395" s="131">
        <v>96.32</v>
      </c>
      <c r="U395" s="131">
        <v>106371.6</v>
      </c>
      <c r="X395" s="132">
        <v>3.9699999999999996E-3</v>
      </c>
      <c r="Y395" s="132">
        <v>7.1129999999999999E-2</v>
      </c>
      <c r="Z395" s="132">
        <v>2.9819999999999999E-2</v>
      </c>
    </row>
    <row r="396" spans="1:26">
      <c r="A396" t="s">
        <v>1213</v>
      </c>
      <c r="B396" t="s">
        <v>1250</v>
      </c>
      <c r="C396" t="s">
        <v>1258</v>
      </c>
      <c r="D396" t="s">
        <v>1303</v>
      </c>
      <c r="E396" t="s">
        <v>1304</v>
      </c>
      <c r="F396" t="s">
        <v>943</v>
      </c>
      <c r="G396" t="s">
        <v>204</v>
      </c>
      <c r="H396" t="s">
        <v>204</v>
      </c>
      <c r="I396" t="s">
        <v>340</v>
      </c>
      <c r="J396" t="s">
        <v>1265</v>
      </c>
      <c r="K396" t="s">
        <v>415</v>
      </c>
      <c r="L396" t="s">
        <v>1212</v>
      </c>
      <c r="M396" s="131">
        <v>4.3600000000000003</v>
      </c>
      <c r="N396" t="s">
        <v>1305</v>
      </c>
      <c r="O396" s="132">
        <v>2.8800000000000002E-3</v>
      </c>
      <c r="P396" s="132">
        <v>1.77E-2</v>
      </c>
      <c r="R396" s="131">
        <v>67205447</v>
      </c>
      <c r="S396" s="131">
        <v>1</v>
      </c>
      <c r="T396" s="131">
        <v>109.52</v>
      </c>
      <c r="U396" s="131">
        <v>73603.406000000003</v>
      </c>
      <c r="X396" s="132">
        <v>2.4399999999999999E-3</v>
      </c>
      <c r="Y396" s="132">
        <v>4.922E-2</v>
      </c>
      <c r="Z396" s="132">
        <v>2.0629999999999999E-2</v>
      </c>
    </row>
    <row r="397" spans="1:26">
      <c r="A397" t="s">
        <v>1213</v>
      </c>
      <c r="B397" t="s">
        <v>1250</v>
      </c>
      <c r="C397" t="s">
        <v>1267</v>
      </c>
      <c r="D397" t="s">
        <v>1350</v>
      </c>
      <c r="E397" t="s">
        <v>1351</v>
      </c>
      <c r="F397" t="s">
        <v>945</v>
      </c>
      <c r="G397" t="s">
        <v>204</v>
      </c>
      <c r="H397" t="s">
        <v>204</v>
      </c>
      <c r="I397" t="s">
        <v>340</v>
      </c>
      <c r="J397" t="s">
        <v>1261</v>
      </c>
      <c r="K397" t="s">
        <v>413</v>
      </c>
      <c r="L397" t="s">
        <v>1212</v>
      </c>
      <c r="M397" s="131">
        <v>3.61</v>
      </c>
      <c r="N397" t="s">
        <v>1352</v>
      </c>
      <c r="O397" s="132">
        <v>1.0319999999999999E-2</v>
      </c>
      <c r="P397" s="132">
        <v>4.2599999999999999E-2</v>
      </c>
      <c r="R397" s="131">
        <v>73560413</v>
      </c>
      <c r="S397" s="131">
        <v>1</v>
      </c>
      <c r="T397" s="131">
        <v>93.76</v>
      </c>
      <c r="U397" s="131">
        <v>68970.243000000002</v>
      </c>
      <c r="X397" s="132">
        <v>2.1199999999999999E-3</v>
      </c>
      <c r="Y397" s="132">
        <v>4.6120000000000001E-2</v>
      </c>
      <c r="Z397" s="132">
        <v>1.933E-2</v>
      </c>
    </row>
    <row r="398" spans="1:26">
      <c r="A398" t="s">
        <v>1213</v>
      </c>
      <c r="B398" t="s">
        <v>1250</v>
      </c>
      <c r="C398" t="s">
        <v>1389</v>
      </c>
      <c r="D398" t="s">
        <v>1390</v>
      </c>
      <c r="E398" t="s">
        <v>1391</v>
      </c>
      <c r="F398" t="s">
        <v>945</v>
      </c>
      <c r="G398" t="s">
        <v>204</v>
      </c>
      <c r="H398" t="s">
        <v>204</v>
      </c>
      <c r="I398" t="s">
        <v>340</v>
      </c>
      <c r="J398" t="s">
        <v>1261</v>
      </c>
      <c r="K398" t="s">
        <v>413</v>
      </c>
      <c r="L398" t="s">
        <v>1212</v>
      </c>
      <c r="M398" s="131">
        <v>0.16</v>
      </c>
      <c r="N398" t="s">
        <v>1392</v>
      </c>
      <c r="O398" s="132">
        <v>4.3779999999999999E-2</v>
      </c>
      <c r="P398" s="132">
        <v>4.2599999999999999E-2</v>
      </c>
      <c r="R398" s="131">
        <v>64132678</v>
      </c>
      <c r="S398" s="131">
        <v>1</v>
      </c>
      <c r="T398" s="131">
        <v>99.34</v>
      </c>
      <c r="U398" s="131">
        <v>63709.402000000002</v>
      </c>
      <c r="X398" s="132">
        <v>6.9199999999999999E-3</v>
      </c>
      <c r="Y398" s="132">
        <v>4.2599999999999999E-2</v>
      </c>
      <c r="Z398" s="132">
        <v>1.7860000000000001E-2</v>
      </c>
    </row>
    <row r="399" spans="1:26">
      <c r="A399" t="s">
        <v>1213</v>
      </c>
      <c r="B399" t="s">
        <v>1250</v>
      </c>
      <c r="C399" t="s">
        <v>1267</v>
      </c>
      <c r="D399" t="s">
        <v>1365</v>
      </c>
      <c r="E399" t="s">
        <v>1366</v>
      </c>
      <c r="F399" t="s">
        <v>945</v>
      </c>
      <c r="G399" t="s">
        <v>204</v>
      </c>
      <c r="H399" t="s">
        <v>204</v>
      </c>
      <c r="I399" t="s">
        <v>340</v>
      </c>
      <c r="J399" t="s">
        <v>1261</v>
      </c>
      <c r="K399" t="s">
        <v>413</v>
      </c>
      <c r="L399" t="s">
        <v>1212</v>
      </c>
      <c r="M399" s="131">
        <v>2.64</v>
      </c>
      <c r="N399" t="s">
        <v>1367</v>
      </c>
      <c r="O399" s="132">
        <v>4.129E-2</v>
      </c>
      <c r="P399" s="132">
        <v>4.2500000000000003E-2</v>
      </c>
      <c r="R399" s="131">
        <v>59639000</v>
      </c>
      <c r="S399" s="131">
        <v>1</v>
      </c>
      <c r="T399" s="131">
        <v>99.67</v>
      </c>
      <c r="U399" s="131">
        <v>59442.190999999999</v>
      </c>
      <c r="X399" s="132">
        <v>2.5300000000000001E-3</v>
      </c>
      <c r="Y399" s="132">
        <v>3.9750000000000001E-2</v>
      </c>
      <c r="Z399" s="132">
        <v>1.6660000000000001E-2</v>
      </c>
    </row>
    <row r="400" spans="1:26">
      <c r="A400" t="s">
        <v>1213</v>
      </c>
      <c r="B400" t="s">
        <v>1250</v>
      </c>
      <c r="C400" t="s">
        <v>1258</v>
      </c>
      <c r="D400" t="s">
        <v>1329</v>
      </c>
      <c r="E400" t="s">
        <v>1330</v>
      </c>
      <c r="F400" t="s">
        <v>943</v>
      </c>
      <c r="G400" t="s">
        <v>204</v>
      </c>
      <c r="H400" t="s">
        <v>204</v>
      </c>
      <c r="I400" t="s">
        <v>340</v>
      </c>
      <c r="J400" t="s">
        <v>1265</v>
      </c>
      <c r="K400" t="s">
        <v>415</v>
      </c>
      <c r="L400" t="s">
        <v>1212</v>
      </c>
      <c r="M400" s="131">
        <v>2.39</v>
      </c>
      <c r="N400" t="s">
        <v>1331</v>
      </c>
      <c r="O400" s="132">
        <v>-1.7229999999999999E-2</v>
      </c>
      <c r="P400" s="132">
        <v>1.7899999999999999E-2</v>
      </c>
      <c r="R400" s="131">
        <v>51470744</v>
      </c>
      <c r="S400" s="131">
        <v>1</v>
      </c>
      <c r="T400" s="131">
        <v>114.17</v>
      </c>
      <c r="U400" s="131">
        <v>58764.148000000001</v>
      </c>
      <c r="X400" s="132">
        <v>2.31E-3</v>
      </c>
      <c r="Y400" s="132">
        <v>3.9289999999999999E-2</v>
      </c>
      <c r="Z400" s="132">
        <v>1.6469999999999999E-2</v>
      </c>
    </row>
    <row r="401" spans="1:26">
      <c r="A401" t="s">
        <v>1213</v>
      </c>
      <c r="B401" t="s">
        <v>1250</v>
      </c>
      <c r="C401" t="s">
        <v>1267</v>
      </c>
      <c r="D401" t="s">
        <v>1341</v>
      </c>
      <c r="E401" t="s">
        <v>1342</v>
      </c>
      <c r="F401" t="s">
        <v>945</v>
      </c>
      <c r="G401" t="s">
        <v>204</v>
      </c>
      <c r="H401" t="s">
        <v>204</v>
      </c>
      <c r="I401" t="s">
        <v>340</v>
      </c>
      <c r="J401" t="s">
        <v>1261</v>
      </c>
      <c r="K401" t="s">
        <v>413</v>
      </c>
      <c r="L401" t="s">
        <v>1212</v>
      </c>
      <c r="M401" s="131">
        <v>2.1800000000000002</v>
      </c>
      <c r="N401" t="s">
        <v>1343</v>
      </c>
      <c r="O401" s="132">
        <v>1.4319999999999999E-2</v>
      </c>
      <c r="P401" s="132">
        <v>4.2700000000000002E-2</v>
      </c>
      <c r="R401" s="131">
        <v>58840669</v>
      </c>
      <c r="S401" s="131">
        <v>1</v>
      </c>
      <c r="T401" s="131">
        <v>96.74</v>
      </c>
      <c r="U401" s="131">
        <v>56922.463000000003</v>
      </c>
      <c r="X401" s="132">
        <v>2.2799999999999999E-3</v>
      </c>
      <c r="Y401" s="132">
        <v>3.8059999999999997E-2</v>
      </c>
      <c r="Z401" s="132">
        <v>1.5959999999999998E-2</v>
      </c>
    </row>
    <row r="402" spans="1:26">
      <c r="A402" t="s">
        <v>1213</v>
      </c>
      <c r="B402" t="s">
        <v>1250</v>
      </c>
      <c r="C402" t="s">
        <v>1271</v>
      </c>
      <c r="D402" t="s">
        <v>1306</v>
      </c>
      <c r="E402" t="s">
        <v>1307</v>
      </c>
      <c r="F402" t="s">
        <v>949</v>
      </c>
      <c r="G402" t="s">
        <v>204</v>
      </c>
      <c r="H402" t="s">
        <v>204</v>
      </c>
      <c r="I402" t="s">
        <v>340</v>
      </c>
      <c r="J402" t="s">
        <v>1261</v>
      </c>
      <c r="K402" t="s">
        <v>413</v>
      </c>
      <c r="L402" t="s">
        <v>1212</v>
      </c>
      <c r="M402" s="131">
        <v>0.67</v>
      </c>
      <c r="N402" t="s">
        <v>1308</v>
      </c>
      <c r="O402" s="132">
        <v>4.2000000000000003E-2</v>
      </c>
      <c r="P402" s="132">
        <v>4.2700000000000002E-2</v>
      </c>
      <c r="R402" s="131">
        <v>50904400</v>
      </c>
      <c r="S402" s="131">
        <v>1</v>
      </c>
      <c r="T402" s="131">
        <v>97.23</v>
      </c>
      <c r="U402" s="131">
        <v>49494.347999999998</v>
      </c>
      <c r="X402" s="132">
        <v>4.2399999999999998E-3</v>
      </c>
      <c r="Y402" s="132">
        <v>3.3090000000000001E-2</v>
      </c>
      <c r="Z402" s="132">
        <v>1.388E-2</v>
      </c>
    </row>
    <row r="403" spans="1:26">
      <c r="A403" t="s">
        <v>1213</v>
      </c>
      <c r="B403" t="s">
        <v>1250</v>
      </c>
      <c r="C403" t="s">
        <v>1271</v>
      </c>
      <c r="D403" t="s">
        <v>1315</v>
      </c>
      <c r="E403" t="s">
        <v>1316</v>
      </c>
      <c r="F403" t="s">
        <v>949</v>
      </c>
      <c r="G403" t="s">
        <v>204</v>
      </c>
      <c r="H403" t="s">
        <v>204</v>
      </c>
      <c r="I403" t="s">
        <v>340</v>
      </c>
      <c r="J403" t="s">
        <v>1261</v>
      </c>
      <c r="K403" t="s">
        <v>413</v>
      </c>
      <c r="L403" t="s">
        <v>1212</v>
      </c>
      <c r="M403" s="131">
        <v>0.25</v>
      </c>
      <c r="N403" t="s">
        <v>1317</v>
      </c>
      <c r="O403" s="132">
        <v>4.1430000000000002E-2</v>
      </c>
      <c r="P403" s="132">
        <v>4.24E-2</v>
      </c>
      <c r="R403" s="131">
        <v>46152841</v>
      </c>
      <c r="S403" s="131">
        <v>1</v>
      </c>
      <c r="T403" s="131">
        <v>98.97</v>
      </c>
      <c r="U403" s="131">
        <v>45677.466999999997</v>
      </c>
      <c r="X403" s="132">
        <v>3.8500000000000001E-3</v>
      </c>
      <c r="Y403" s="132">
        <v>3.0540000000000001E-2</v>
      </c>
      <c r="Z403" s="132">
        <v>1.281E-2</v>
      </c>
    </row>
    <row r="404" spans="1:26">
      <c r="A404" t="s">
        <v>1213</v>
      </c>
      <c r="B404" t="s">
        <v>1250</v>
      </c>
      <c r="C404" t="s">
        <v>1267</v>
      </c>
      <c r="D404" t="s">
        <v>1285</v>
      </c>
      <c r="E404" t="s">
        <v>1286</v>
      </c>
      <c r="F404" t="s">
        <v>945</v>
      </c>
      <c r="G404" t="s">
        <v>204</v>
      </c>
      <c r="H404" t="s">
        <v>204</v>
      </c>
      <c r="I404" t="s">
        <v>340</v>
      </c>
      <c r="J404" t="s">
        <v>1261</v>
      </c>
      <c r="K404" t="s">
        <v>413</v>
      </c>
      <c r="L404" t="s">
        <v>1212</v>
      </c>
      <c r="M404" s="131">
        <v>0.66</v>
      </c>
      <c r="N404" t="s">
        <v>1287</v>
      </c>
      <c r="O404" s="132">
        <v>1.738E-2</v>
      </c>
      <c r="P404" s="132">
        <v>4.1500000000000002E-2</v>
      </c>
      <c r="R404" s="131">
        <v>45545844</v>
      </c>
      <c r="S404" s="131">
        <v>1</v>
      </c>
      <c r="T404" s="131">
        <v>99.05</v>
      </c>
      <c r="U404" s="131">
        <v>45113.158000000003</v>
      </c>
      <c r="X404" s="132">
        <v>1.92E-3</v>
      </c>
      <c r="Y404" s="132">
        <v>3.0169999999999999E-2</v>
      </c>
      <c r="Z404" s="132">
        <v>1.265E-2</v>
      </c>
    </row>
    <row r="405" spans="1:26">
      <c r="A405" t="s">
        <v>1213</v>
      </c>
      <c r="B405" t="s">
        <v>1250</v>
      </c>
      <c r="C405" t="s">
        <v>1271</v>
      </c>
      <c r="D405" t="s">
        <v>1297</v>
      </c>
      <c r="E405" t="s">
        <v>1298</v>
      </c>
      <c r="F405" t="s">
        <v>949</v>
      </c>
      <c r="G405" t="s">
        <v>204</v>
      </c>
      <c r="H405" t="s">
        <v>204</v>
      </c>
      <c r="I405" t="s">
        <v>340</v>
      </c>
      <c r="J405" t="s">
        <v>1261</v>
      </c>
      <c r="K405" t="s">
        <v>413</v>
      </c>
      <c r="L405" t="s">
        <v>1212</v>
      </c>
      <c r="M405" s="131">
        <v>0.59</v>
      </c>
      <c r="N405" t="s">
        <v>1299</v>
      </c>
      <c r="O405" s="132">
        <v>4.19E-2</v>
      </c>
      <c r="P405" s="132">
        <v>4.24E-2</v>
      </c>
      <c r="R405" s="131">
        <v>37563333</v>
      </c>
      <c r="S405" s="131">
        <v>1</v>
      </c>
      <c r="T405" s="131">
        <v>97.56</v>
      </c>
      <c r="U405" s="131">
        <v>36646.788</v>
      </c>
      <c r="X405" s="132">
        <v>3.13E-3</v>
      </c>
      <c r="Y405" s="132">
        <v>2.4500000000000001E-2</v>
      </c>
      <c r="Z405" s="132">
        <v>1.027E-2</v>
      </c>
    </row>
    <row r="406" spans="1:26">
      <c r="A406" t="s">
        <v>1213</v>
      </c>
      <c r="B406" t="s">
        <v>1250</v>
      </c>
      <c r="C406" t="s">
        <v>1267</v>
      </c>
      <c r="D406" t="s">
        <v>1291</v>
      </c>
      <c r="E406" t="s">
        <v>1292</v>
      </c>
      <c r="F406" t="s">
        <v>945</v>
      </c>
      <c r="G406" t="s">
        <v>204</v>
      </c>
      <c r="H406" t="s">
        <v>204</v>
      </c>
      <c r="I406" t="s">
        <v>340</v>
      </c>
      <c r="J406" t="s">
        <v>1265</v>
      </c>
      <c r="K406" t="s">
        <v>415</v>
      </c>
      <c r="L406" t="s">
        <v>1212</v>
      </c>
      <c r="M406" s="131">
        <v>5.08</v>
      </c>
      <c r="N406" t="s">
        <v>1293</v>
      </c>
      <c r="O406" s="132">
        <v>1.214E-2</v>
      </c>
      <c r="P406" s="132">
        <v>4.2799999999999998E-2</v>
      </c>
      <c r="R406" s="131">
        <v>32900566</v>
      </c>
      <c r="S406" s="131">
        <v>1</v>
      </c>
      <c r="T406" s="131">
        <v>85.63</v>
      </c>
      <c r="U406" s="131">
        <v>28172.755000000001</v>
      </c>
      <c r="X406" s="132">
        <v>8.7000000000000001E-4</v>
      </c>
      <c r="Y406" s="132">
        <v>1.8839999999999999E-2</v>
      </c>
      <c r="Z406" s="132">
        <v>7.9000000000000008E-3</v>
      </c>
    </row>
    <row r="407" spans="1:26">
      <c r="A407" t="s">
        <v>1213</v>
      </c>
      <c r="B407" t="s">
        <v>1250</v>
      </c>
      <c r="C407" t="s">
        <v>1267</v>
      </c>
      <c r="D407" t="s">
        <v>1359</v>
      </c>
      <c r="E407" t="s">
        <v>1360</v>
      </c>
      <c r="F407" t="s">
        <v>945</v>
      </c>
      <c r="G407" t="s">
        <v>204</v>
      </c>
      <c r="H407" t="s">
        <v>204</v>
      </c>
      <c r="I407" t="s">
        <v>340</v>
      </c>
      <c r="J407" t="s">
        <v>1265</v>
      </c>
      <c r="K407" t="s">
        <v>415</v>
      </c>
      <c r="L407" t="s">
        <v>1212</v>
      </c>
      <c r="M407" s="131">
        <v>11.05</v>
      </c>
      <c r="N407" t="s">
        <v>1361</v>
      </c>
      <c r="O407" s="132">
        <v>2.8709999999999999E-2</v>
      </c>
      <c r="P407" s="132">
        <v>4.5900000000000003E-2</v>
      </c>
      <c r="R407" s="131">
        <v>38295820</v>
      </c>
      <c r="S407" s="131">
        <v>1</v>
      </c>
      <c r="T407" s="131">
        <v>72.099999999999994</v>
      </c>
      <c r="U407" s="131">
        <v>27611.286</v>
      </c>
      <c r="X407" s="132">
        <v>1.17E-3</v>
      </c>
      <c r="Y407" s="132">
        <v>1.8460000000000001E-2</v>
      </c>
      <c r="Z407" s="132">
        <v>7.7400000000000004E-3</v>
      </c>
    </row>
    <row r="408" spans="1:26">
      <c r="A408" t="s">
        <v>1213</v>
      </c>
      <c r="B408" t="s">
        <v>1250</v>
      </c>
      <c r="C408" t="s">
        <v>1258</v>
      </c>
      <c r="D408" t="s">
        <v>1300</v>
      </c>
      <c r="E408" t="s">
        <v>1301</v>
      </c>
      <c r="F408" t="s">
        <v>943</v>
      </c>
      <c r="G408" t="s">
        <v>204</v>
      </c>
      <c r="H408" t="s">
        <v>204</v>
      </c>
      <c r="I408" t="s">
        <v>340</v>
      </c>
      <c r="J408" t="s">
        <v>1265</v>
      </c>
      <c r="K408" t="s">
        <v>415</v>
      </c>
      <c r="L408" t="s">
        <v>1212</v>
      </c>
      <c r="M408" s="131">
        <v>6.89</v>
      </c>
      <c r="N408" t="s">
        <v>1302</v>
      </c>
      <c r="O408" s="132">
        <v>9.2499999999999995E-3</v>
      </c>
      <c r="P408" s="132">
        <v>1.8700000000000001E-2</v>
      </c>
      <c r="R408" s="131">
        <v>26558603</v>
      </c>
      <c r="S408" s="131">
        <v>1</v>
      </c>
      <c r="T408" s="131">
        <v>102.23</v>
      </c>
      <c r="U408" s="131">
        <v>27150.86</v>
      </c>
      <c r="X408" s="132">
        <v>8.5999999999999998E-4</v>
      </c>
      <c r="Y408" s="132">
        <v>1.8149999999999999E-2</v>
      </c>
      <c r="Z408" s="132">
        <v>7.6099999999999996E-3</v>
      </c>
    </row>
    <row r="409" spans="1:26">
      <c r="A409" t="s">
        <v>1213</v>
      </c>
      <c r="B409" t="s">
        <v>1250</v>
      </c>
      <c r="C409" t="s">
        <v>1271</v>
      </c>
      <c r="D409" t="s">
        <v>1344</v>
      </c>
      <c r="E409" t="s">
        <v>1345</v>
      </c>
      <c r="F409" t="s">
        <v>949</v>
      </c>
      <c r="G409" t="s">
        <v>204</v>
      </c>
      <c r="H409" t="s">
        <v>204</v>
      </c>
      <c r="I409" t="s">
        <v>340</v>
      </c>
      <c r="J409" t="s">
        <v>1261</v>
      </c>
      <c r="K409" t="s">
        <v>413</v>
      </c>
      <c r="L409" t="s">
        <v>1212</v>
      </c>
      <c r="M409" s="131">
        <v>0.5</v>
      </c>
      <c r="N409" t="s">
        <v>1346</v>
      </c>
      <c r="O409" s="132">
        <v>4.3240000000000001E-2</v>
      </c>
      <c r="P409" s="132">
        <v>4.2599999999999999E-2</v>
      </c>
      <c r="R409" s="131">
        <v>27428803</v>
      </c>
      <c r="S409" s="131">
        <v>1</v>
      </c>
      <c r="T409" s="131">
        <v>97.94</v>
      </c>
      <c r="U409" s="131">
        <v>26863.77</v>
      </c>
      <c r="X409" s="132">
        <v>2.2899999999999999E-3</v>
      </c>
      <c r="Y409" s="132">
        <v>1.796E-2</v>
      </c>
      <c r="Z409" s="132">
        <v>7.5300000000000002E-3</v>
      </c>
    </row>
    <row r="410" spans="1:26">
      <c r="A410" t="s">
        <v>1213</v>
      </c>
      <c r="B410" t="s">
        <v>1250</v>
      </c>
      <c r="C410" t="s">
        <v>1271</v>
      </c>
      <c r="D410" t="s">
        <v>1326</v>
      </c>
      <c r="E410" t="s">
        <v>1327</v>
      </c>
      <c r="F410" t="s">
        <v>949</v>
      </c>
      <c r="G410" t="s">
        <v>204</v>
      </c>
      <c r="H410" t="s">
        <v>204</v>
      </c>
      <c r="I410" t="s">
        <v>340</v>
      </c>
      <c r="J410" t="s">
        <v>1261</v>
      </c>
      <c r="K410" t="s">
        <v>413</v>
      </c>
      <c r="L410" t="s">
        <v>1212</v>
      </c>
      <c r="M410" s="131">
        <v>0.35</v>
      </c>
      <c r="N410" t="s">
        <v>1328</v>
      </c>
      <c r="O410" s="132">
        <v>4.2860000000000002E-2</v>
      </c>
      <c r="P410" s="132">
        <v>4.2900000000000001E-2</v>
      </c>
      <c r="R410" s="131">
        <v>24463881</v>
      </c>
      <c r="S410" s="131">
        <v>1</v>
      </c>
      <c r="T410" s="131">
        <v>98.56</v>
      </c>
      <c r="U410" s="131">
        <v>24111.600999999999</v>
      </c>
      <c r="X410" s="132">
        <v>1.75E-3</v>
      </c>
      <c r="Y410" s="132">
        <v>1.6119999999999999E-2</v>
      </c>
      <c r="Z410" s="132">
        <v>6.7600000000000004E-3</v>
      </c>
    </row>
    <row r="411" spans="1:26">
      <c r="A411" t="s">
        <v>1213</v>
      </c>
      <c r="B411" t="s">
        <v>1250</v>
      </c>
      <c r="C411" t="s">
        <v>1271</v>
      </c>
      <c r="D411" t="s">
        <v>1294</v>
      </c>
      <c r="E411" t="s">
        <v>1295</v>
      </c>
      <c r="F411" t="s">
        <v>949</v>
      </c>
      <c r="G411" t="s">
        <v>204</v>
      </c>
      <c r="H411" t="s">
        <v>204</v>
      </c>
      <c r="I411" t="s">
        <v>340</v>
      </c>
      <c r="J411" t="s">
        <v>1261</v>
      </c>
      <c r="K411" t="s">
        <v>413</v>
      </c>
      <c r="L411" t="s">
        <v>1212</v>
      </c>
      <c r="M411" s="131">
        <v>0.92</v>
      </c>
      <c r="N411" t="s">
        <v>1296</v>
      </c>
      <c r="O411" s="132">
        <v>4.2779999999999999E-2</v>
      </c>
      <c r="P411" s="132">
        <v>4.19E-2</v>
      </c>
      <c r="R411" s="131">
        <v>20947699</v>
      </c>
      <c r="S411" s="131">
        <v>1</v>
      </c>
      <c r="T411" s="131">
        <v>96.29</v>
      </c>
      <c r="U411" s="131">
        <v>20170.539000000001</v>
      </c>
      <c r="X411" s="132">
        <v>1.5E-3</v>
      </c>
      <c r="Y411" s="132">
        <v>1.349E-2</v>
      </c>
      <c r="Z411" s="132">
        <v>5.6499999999999996E-3</v>
      </c>
    </row>
    <row r="412" spans="1:26">
      <c r="A412" t="s">
        <v>1213</v>
      </c>
      <c r="B412" t="s">
        <v>1250</v>
      </c>
      <c r="C412" t="s">
        <v>1389</v>
      </c>
      <c r="D412" t="s">
        <v>1402</v>
      </c>
      <c r="E412" t="s">
        <v>1403</v>
      </c>
      <c r="F412" t="s">
        <v>945</v>
      </c>
      <c r="G412" t="s">
        <v>204</v>
      </c>
      <c r="H412" t="s">
        <v>204</v>
      </c>
      <c r="I412" t="s">
        <v>340</v>
      </c>
      <c r="J412" t="s">
        <v>1261</v>
      </c>
      <c r="K412" t="s">
        <v>413</v>
      </c>
      <c r="L412" t="s">
        <v>1212</v>
      </c>
      <c r="M412" s="131">
        <v>0.66</v>
      </c>
      <c r="N412" t="s">
        <v>1287</v>
      </c>
      <c r="O412" s="132">
        <v>4.4290000000000003E-2</v>
      </c>
      <c r="P412" s="132">
        <v>4.2299999999999997E-2</v>
      </c>
      <c r="R412" s="131">
        <v>19251000</v>
      </c>
      <c r="S412" s="131">
        <v>1</v>
      </c>
      <c r="T412" s="131">
        <v>97.29</v>
      </c>
      <c r="U412" s="131">
        <v>18729.297999999999</v>
      </c>
      <c r="X412" s="132">
        <v>2.0600000000000002E-3</v>
      </c>
      <c r="Y412" s="132">
        <v>1.252E-2</v>
      </c>
      <c r="Z412" s="132">
        <v>5.2500000000000003E-3</v>
      </c>
    </row>
    <row r="413" spans="1:26">
      <c r="A413" t="s">
        <v>1213</v>
      </c>
      <c r="B413" t="s">
        <v>1250</v>
      </c>
      <c r="C413" t="s">
        <v>1271</v>
      </c>
      <c r="D413" t="s">
        <v>1272</v>
      </c>
      <c r="E413" t="s">
        <v>1273</v>
      </c>
      <c r="F413" t="s">
        <v>949</v>
      </c>
      <c r="G413" t="s">
        <v>204</v>
      </c>
      <c r="H413" t="s">
        <v>204</v>
      </c>
      <c r="I413" t="s">
        <v>340</v>
      </c>
      <c r="J413" t="s">
        <v>1261</v>
      </c>
      <c r="K413" t="s">
        <v>413</v>
      </c>
      <c r="L413" t="s">
        <v>1212</v>
      </c>
      <c r="M413" s="131">
        <v>0.84</v>
      </c>
      <c r="N413" t="s">
        <v>1274</v>
      </c>
      <c r="O413" s="132">
        <v>4.3529999999999999E-2</v>
      </c>
      <c r="P413" s="132">
        <v>4.2099999999999999E-2</v>
      </c>
      <c r="R413" s="131">
        <v>15775258</v>
      </c>
      <c r="S413" s="131">
        <v>1</v>
      </c>
      <c r="T413" s="131">
        <v>96.58</v>
      </c>
      <c r="U413" s="131">
        <v>15235.744000000001</v>
      </c>
      <c r="X413" s="132">
        <v>1.1299999999999999E-3</v>
      </c>
      <c r="Y413" s="132">
        <v>1.0189999999999999E-2</v>
      </c>
      <c r="Z413" s="132">
        <v>4.2700000000000004E-3</v>
      </c>
    </row>
    <row r="414" spans="1:26">
      <c r="A414" t="s">
        <v>1213</v>
      </c>
      <c r="B414" t="s">
        <v>1250</v>
      </c>
      <c r="C414" t="s">
        <v>1271</v>
      </c>
      <c r="D414" t="s">
        <v>1288</v>
      </c>
      <c r="E414" t="s">
        <v>1289</v>
      </c>
      <c r="F414" t="s">
        <v>949</v>
      </c>
      <c r="G414" t="s">
        <v>204</v>
      </c>
      <c r="H414" t="s">
        <v>204</v>
      </c>
      <c r="I414" t="s">
        <v>340</v>
      </c>
      <c r="J414" t="s">
        <v>1261</v>
      </c>
      <c r="K414" t="s">
        <v>413</v>
      </c>
      <c r="L414" t="s">
        <v>1212</v>
      </c>
      <c r="M414" s="131">
        <v>0.17</v>
      </c>
      <c r="N414" t="s">
        <v>1290</v>
      </c>
      <c r="O414" s="132">
        <v>4.1119999999999997E-2</v>
      </c>
      <c r="P414" s="132">
        <v>4.3400000000000001E-2</v>
      </c>
      <c r="R414" s="131">
        <v>13305114</v>
      </c>
      <c r="S414" s="131">
        <v>1</v>
      </c>
      <c r="T414" s="131">
        <v>99.27</v>
      </c>
      <c r="U414" s="131">
        <v>13207.986999999999</v>
      </c>
      <c r="X414" s="132">
        <v>3.8000000000000002E-4</v>
      </c>
      <c r="Y414" s="132">
        <v>8.8299999999999993E-3</v>
      </c>
      <c r="Z414" s="132">
        <v>3.7000000000000002E-3</v>
      </c>
    </row>
    <row r="415" spans="1:26">
      <c r="A415" t="s">
        <v>1213</v>
      </c>
      <c r="B415" t="s">
        <v>1250</v>
      </c>
      <c r="C415" t="s">
        <v>1267</v>
      </c>
      <c r="D415" t="s">
        <v>1368</v>
      </c>
      <c r="E415" t="s">
        <v>1369</v>
      </c>
      <c r="F415" t="s">
        <v>945</v>
      </c>
      <c r="G415" t="s">
        <v>204</v>
      </c>
      <c r="H415" t="s">
        <v>204</v>
      </c>
      <c r="I415" t="s">
        <v>340</v>
      </c>
      <c r="J415" t="s">
        <v>1261</v>
      </c>
      <c r="K415" t="s">
        <v>413</v>
      </c>
      <c r="L415" t="s">
        <v>1212</v>
      </c>
      <c r="M415" s="131">
        <v>14.43</v>
      </c>
      <c r="N415" t="s">
        <v>1370</v>
      </c>
      <c r="O415" s="132">
        <v>1.8919999999999999E-2</v>
      </c>
      <c r="P415" s="132">
        <v>4.7600000000000003E-2</v>
      </c>
      <c r="R415" s="131">
        <v>14602590</v>
      </c>
      <c r="S415" s="131">
        <v>1</v>
      </c>
      <c r="T415" s="131">
        <v>89.17</v>
      </c>
      <c r="U415" s="131">
        <v>13021.13</v>
      </c>
      <c r="X415" s="132">
        <v>5.5999999999999995E-4</v>
      </c>
      <c r="Y415" s="132">
        <v>8.7100000000000007E-3</v>
      </c>
      <c r="Z415" s="132">
        <v>3.65E-3</v>
      </c>
    </row>
    <row r="416" spans="1:26">
      <c r="A416" t="s">
        <v>1213</v>
      </c>
      <c r="B416" t="s">
        <v>1250</v>
      </c>
      <c r="C416" t="s">
        <v>1271</v>
      </c>
      <c r="D416" t="s">
        <v>1353</v>
      </c>
      <c r="E416" t="s">
        <v>1354</v>
      </c>
      <c r="F416" t="s">
        <v>949</v>
      </c>
      <c r="G416" t="s">
        <v>204</v>
      </c>
      <c r="H416" t="s">
        <v>204</v>
      </c>
      <c r="I416" t="s">
        <v>340</v>
      </c>
      <c r="J416" t="s">
        <v>1261</v>
      </c>
      <c r="K416" t="s">
        <v>413</v>
      </c>
      <c r="L416" t="s">
        <v>1212</v>
      </c>
      <c r="M416" s="131">
        <v>0.42</v>
      </c>
      <c r="N416" t="s">
        <v>1355</v>
      </c>
      <c r="O416" s="132">
        <v>4.342E-2</v>
      </c>
      <c r="P416" s="132">
        <v>4.2700000000000002E-2</v>
      </c>
      <c r="R416" s="131">
        <v>13193661</v>
      </c>
      <c r="S416" s="131">
        <v>1</v>
      </c>
      <c r="T416" s="131">
        <v>98.25</v>
      </c>
      <c r="U416" s="131">
        <v>12962.772000000001</v>
      </c>
      <c r="X416" s="132">
        <v>1.1000000000000001E-3</v>
      </c>
      <c r="Y416" s="132">
        <v>8.6700000000000006E-3</v>
      </c>
      <c r="Z416" s="132">
        <v>3.63E-3</v>
      </c>
    </row>
    <row r="417" spans="1:26">
      <c r="A417" t="s">
        <v>1213</v>
      </c>
      <c r="B417" t="s">
        <v>1250</v>
      </c>
      <c r="C417" t="s">
        <v>1271</v>
      </c>
      <c r="D417" t="s">
        <v>1371</v>
      </c>
      <c r="E417" t="s">
        <v>1372</v>
      </c>
      <c r="F417" t="s">
        <v>949</v>
      </c>
      <c r="G417" t="s">
        <v>204</v>
      </c>
      <c r="H417" t="s">
        <v>204</v>
      </c>
      <c r="I417" t="s">
        <v>340</v>
      </c>
      <c r="J417" t="s">
        <v>1261</v>
      </c>
      <c r="K417" t="s">
        <v>413</v>
      </c>
      <c r="L417" t="s">
        <v>1212</v>
      </c>
      <c r="M417" s="131">
        <v>0.75</v>
      </c>
      <c r="N417" t="s">
        <v>1373</v>
      </c>
      <c r="O417" s="132">
        <v>4.3479999999999998E-2</v>
      </c>
      <c r="P417" s="132">
        <v>4.2299999999999997E-2</v>
      </c>
      <c r="R417" s="131">
        <v>12161837</v>
      </c>
      <c r="S417" s="131">
        <v>1</v>
      </c>
      <c r="T417" s="131">
        <v>96.93</v>
      </c>
      <c r="U417" s="131">
        <v>11788.468999999999</v>
      </c>
      <c r="X417" s="132">
        <v>8.7000000000000001E-4</v>
      </c>
      <c r="Y417" s="132">
        <v>7.8799999999999999E-3</v>
      </c>
      <c r="Z417" s="132">
        <v>3.3E-3</v>
      </c>
    </row>
    <row r="418" spans="1:26">
      <c r="A418" t="s">
        <v>1213</v>
      </c>
      <c r="B418" t="s">
        <v>1250</v>
      </c>
      <c r="C418" t="s">
        <v>1389</v>
      </c>
      <c r="D418" t="s">
        <v>1396</v>
      </c>
      <c r="E418" t="s">
        <v>1397</v>
      </c>
      <c r="F418" t="s">
        <v>945</v>
      </c>
      <c r="G418" t="s">
        <v>204</v>
      </c>
      <c r="H418" t="s">
        <v>204</v>
      </c>
      <c r="I418" t="s">
        <v>340</v>
      </c>
      <c r="J418" t="s">
        <v>1261</v>
      </c>
      <c r="K418" t="s">
        <v>413</v>
      </c>
      <c r="L418" t="s">
        <v>1212</v>
      </c>
      <c r="M418" s="131">
        <v>0.41</v>
      </c>
      <c r="N418" t="s">
        <v>1398</v>
      </c>
      <c r="O418" s="132">
        <v>4.3099999999999999E-2</v>
      </c>
      <c r="P418" s="132">
        <v>4.3400000000000001E-2</v>
      </c>
      <c r="R418" s="131">
        <v>11280885</v>
      </c>
      <c r="S418" s="131">
        <v>1</v>
      </c>
      <c r="T418" s="131">
        <v>98.28</v>
      </c>
      <c r="U418" s="131">
        <v>11086.853999999999</v>
      </c>
      <c r="X418" s="132">
        <v>1.2600000000000001E-3</v>
      </c>
      <c r="Y418" s="132">
        <v>7.4099999999999999E-3</v>
      </c>
      <c r="Z418" s="132">
        <v>3.1099999999999999E-3</v>
      </c>
    </row>
    <row r="419" spans="1:26">
      <c r="A419" t="s">
        <v>1213</v>
      </c>
      <c r="B419" t="s">
        <v>1250</v>
      </c>
      <c r="C419" t="s">
        <v>1258</v>
      </c>
      <c r="D419" t="s">
        <v>1335</v>
      </c>
      <c r="E419" t="s">
        <v>1336</v>
      </c>
      <c r="F419" t="s">
        <v>943</v>
      </c>
      <c r="G419" t="s">
        <v>204</v>
      </c>
      <c r="H419" t="s">
        <v>204</v>
      </c>
      <c r="I419" t="s">
        <v>340</v>
      </c>
      <c r="J419" t="s">
        <v>1261</v>
      </c>
      <c r="K419" t="s">
        <v>413</v>
      </c>
      <c r="L419" t="s">
        <v>1212</v>
      </c>
      <c r="M419" s="131">
        <v>8.2799999999999994</v>
      </c>
      <c r="N419" t="s">
        <v>1337</v>
      </c>
      <c r="O419" s="132">
        <v>1.52E-2</v>
      </c>
      <c r="P419" s="132">
        <v>1.95E-2</v>
      </c>
      <c r="R419" s="131">
        <v>9400000</v>
      </c>
      <c r="S419" s="131">
        <v>1</v>
      </c>
      <c r="T419" s="131">
        <v>100.92</v>
      </c>
      <c r="U419" s="131">
        <v>9486.48</v>
      </c>
      <c r="X419" s="132">
        <v>5.9999999999999995E-4</v>
      </c>
      <c r="Y419" s="132">
        <v>6.3400000000000001E-3</v>
      </c>
      <c r="Z419" s="132">
        <v>2.66E-3</v>
      </c>
    </row>
    <row r="420" spans="1:26">
      <c r="A420" t="s">
        <v>1213</v>
      </c>
      <c r="B420" t="s">
        <v>1250</v>
      </c>
      <c r="C420" t="s">
        <v>1267</v>
      </c>
      <c r="D420" t="s">
        <v>1356</v>
      </c>
      <c r="E420" t="s">
        <v>1357</v>
      </c>
      <c r="F420" t="s">
        <v>945</v>
      </c>
      <c r="G420" t="s">
        <v>204</v>
      </c>
      <c r="H420" t="s">
        <v>204</v>
      </c>
      <c r="I420" t="s">
        <v>340</v>
      </c>
      <c r="J420" t="s">
        <v>1261</v>
      </c>
      <c r="K420" t="s">
        <v>413</v>
      </c>
      <c r="L420" t="s">
        <v>1212</v>
      </c>
      <c r="M420" s="131">
        <v>8.31</v>
      </c>
      <c r="N420" t="s">
        <v>1358</v>
      </c>
      <c r="O420" s="132">
        <v>4.0439999999999997E-2</v>
      </c>
      <c r="P420" s="132">
        <v>4.48E-2</v>
      </c>
      <c r="R420" s="131">
        <v>8230000</v>
      </c>
      <c r="S420" s="131">
        <v>1</v>
      </c>
      <c r="T420" s="131">
        <v>99.13</v>
      </c>
      <c r="U420" s="131">
        <v>8158.3990000000003</v>
      </c>
      <c r="X420" s="132">
        <v>3.5E-4</v>
      </c>
      <c r="Y420" s="132">
        <v>5.4599999999999996E-3</v>
      </c>
      <c r="Z420" s="132">
        <v>2.2899999999999999E-3</v>
      </c>
    </row>
    <row r="421" spans="1:26">
      <c r="A421" t="s">
        <v>1213</v>
      </c>
      <c r="B421" t="s">
        <v>1250</v>
      </c>
      <c r="C421" t="s">
        <v>1267</v>
      </c>
      <c r="D421" t="s">
        <v>1393</v>
      </c>
      <c r="E421" t="s">
        <v>1394</v>
      </c>
      <c r="F421" t="s">
        <v>945</v>
      </c>
      <c r="G421" t="s">
        <v>204</v>
      </c>
      <c r="H421" t="s">
        <v>204</v>
      </c>
      <c r="I421" t="s">
        <v>340</v>
      </c>
      <c r="J421" t="s">
        <v>1265</v>
      </c>
      <c r="K421" t="s">
        <v>415</v>
      </c>
      <c r="L421" t="s">
        <v>1212</v>
      </c>
      <c r="M421" s="131">
        <v>17.760000000000002</v>
      </c>
      <c r="N421" t="s">
        <v>1395</v>
      </c>
      <c r="O421" s="132">
        <v>3.9190000000000003E-2</v>
      </c>
      <c r="P421" s="132">
        <v>4.8500000000000001E-2</v>
      </c>
      <c r="R421" s="131">
        <v>10044821</v>
      </c>
      <c r="S421" s="131">
        <v>1</v>
      </c>
      <c r="T421" s="131">
        <v>69.209999999999994</v>
      </c>
      <c r="U421" s="131">
        <v>6952.0209999999997</v>
      </c>
      <c r="X421" s="132">
        <v>4.8999999999999998E-4</v>
      </c>
      <c r="Y421" s="132">
        <v>4.6499999999999996E-3</v>
      </c>
      <c r="Z421" s="132">
        <v>1.9499999999999999E-3</v>
      </c>
    </row>
    <row r="422" spans="1:26">
      <c r="A422" t="s">
        <v>1213</v>
      </c>
      <c r="B422" t="s">
        <v>1250</v>
      </c>
      <c r="C422" t="s">
        <v>1271</v>
      </c>
      <c r="D422" t="s">
        <v>1347</v>
      </c>
      <c r="E422" t="s">
        <v>1348</v>
      </c>
      <c r="F422" t="s">
        <v>949</v>
      </c>
      <c r="G422" t="s">
        <v>204</v>
      </c>
      <c r="H422" t="s">
        <v>204</v>
      </c>
      <c r="I422" t="s">
        <v>340</v>
      </c>
      <c r="J422" t="s">
        <v>1261</v>
      </c>
      <c r="K422" t="s">
        <v>413</v>
      </c>
      <c r="L422" t="s">
        <v>1212</v>
      </c>
      <c r="M422" s="131">
        <v>0.02</v>
      </c>
      <c r="N422" t="s">
        <v>1349</v>
      </c>
      <c r="O422" s="132">
        <v>4.1270000000000001E-2</v>
      </c>
      <c r="P422" s="132">
        <v>4.8099999999999997E-2</v>
      </c>
      <c r="R422" s="131">
        <v>6232562</v>
      </c>
      <c r="S422" s="131">
        <v>1</v>
      </c>
      <c r="T422" s="131">
        <v>99.91</v>
      </c>
      <c r="U422" s="131">
        <v>6226.9530000000004</v>
      </c>
      <c r="X422" s="132">
        <v>1.6000000000000001E-4</v>
      </c>
      <c r="Y422" s="132">
        <v>4.1599999999999996E-3</v>
      </c>
      <c r="Z422" s="132">
        <v>1.75E-3</v>
      </c>
    </row>
    <row r="423" spans="1:26">
      <c r="A423" t="s">
        <v>1213</v>
      </c>
      <c r="B423" t="s">
        <v>1250</v>
      </c>
      <c r="C423" t="s">
        <v>1267</v>
      </c>
      <c r="D423" t="s">
        <v>1318</v>
      </c>
      <c r="E423" t="s">
        <v>1319</v>
      </c>
      <c r="F423" t="s">
        <v>945</v>
      </c>
      <c r="G423" t="s">
        <v>204</v>
      </c>
      <c r="H423" t="s">
        <v>204</v>
      </c>
      <c r="I423" t="s">
        <v>340</v>
      </c>
      <c r="J423" t="s">
        <v>1265</v>
      </c>
      <c r="K423" t="s">
        <v>415</v>
      </c>
      <c r="L423" t="s">
        <v>1212</v>
      </c>
      <c r="M423" s="131">
        <v>6.93</v>
      </c>
      <c r="N423" t="s">
        <v>1320</v>
      </c>
      <c r="O423" s="132">
        <v>4.2360000000000002E-2</v>
      </c>
      <c r="P423" s="132">
        <v>4.3499999999999997E-2</v>
      </c>
      <c r="R423" s="131">
        <v>7420000</v>
      </c>
      <c r="S423" s="131">
        <v>1</v>
      </c>
      <c r="T423" s="131">
        <v>82.08</v>
      </c>
      <c r="U423" s="131">
        <v>6090.3360000000002</v>
      </c>
      <c r="X423" s="132">
        <v>2.3000000000000001E-4</v>
      </c>
      <c r="Y423" s="132">
        <v>4.0699999999999998E-3</v>
      </c>
      <c r="Z423" s="132">
        <v>1.7099999999999999E-3</v>
      </c>
    </row>
    <row r="424" spans="1:26">
      <c r="A424" t="s">
        <v>1213</v>
      </c>
      <c r="B424" t="s">
        <v>1250</v>
      </c>
      <c r="C424" t="s">
        <v>1267</v>
      </c>
      <c r="D424" t="s">
        <v>1312</v>
      </c>
      <c r="E424" t="s">
        <v>1313</v>
      </c>
      <c r="F424" t="s">
        <v>945</v>
      </c>
      <c r="G424" t="s">
        <v>204</v>
      </c>
      <c r="H424" t="s">
        <v>204</v>
      </c>
      <c r="I424" t="s">
        <v>340</v>
      </c>
      <c r="J424" t="s">
        <v>1261</v>
      </c>
      <c r="K424" t="s">
        <v>413</v>
      </c>
      <c r="L424" t="s">
        <v>1212</v>
      </c>
      <c r="M424" s="131">
        <v>4.28</v>
      </c>
      <c r="N424" t="s">
        <v>1314</v>
      </c>
      <c r="O424" s="132">
        <v>4.2430000000000002E-2</v>
      </c>
      <c r="P424" s="132">
        <v>4.2200000000000001E-2</v>
      </c>
      <c r="R424" s="131">
        <v>5312000</v>
      </c>
      <c r="S424" s="131">
        <v>1</v>
      </c>
      <c r="T424" s="131">
        <v>102.28</v>
      </c>
      <c r="U424" s="131">
        <v>5433.1139999999996</v>
      </c>
      <c r="X424" s="132">
        <v>1.31E-3</v>
      </c>
      <c r="Y424" s="132">
        <v>3.63E-3</v>
      </c>
      <c r="Z424" s="132">
        <v>1.5200000000000001E-3</v>
      </c>
    </row>
    <row r="425" spans="1:26">
      <c r="A425" t="s">
        <v>1213</v>
      </c>
      <c r="B425" t="s">
        <v>1250</v>
      </c>
      <c r="C425" t="s">
        <v>1271</v>
      </c>
      <c r="D425" t="s">
        <v>1338</v>
      </c>
      <c r="E425" t="s">
        <v>1339</v>
      </c>
      <c r="F425" t="s">
        <v>949</v>
      </c>
      <c r="G425" t="s">
        <v>204</v>
      </c>
      <c r="H425" t="s">
        <v>204</v>
      </c>
      <c r="I425" t="s">
        <v>340</v>
      </c>
      <c r="J425" t="s">
        <v>1265</v>
      </c>
      <c r="K425" t="s">
        <v>415</v>
      </c>
      <c r="L425" t="s">
        <v>1212</v>
      </c>
      <c r="M425" s="131">
        <v>0.1</v>
      </c>
      <c r="N425" t="s">
        <v>1340</v>
      </c>
      <c r="O425" s="132">
        <v>4.2029999999999998E-2</v>
      </c>
      <c r="P425" s="132">
        <v>4.2700000000000002E-2</v>
      </c>
      <c r="R425" s="131">
        <v>5440000</v>
      </c>
      <c r="S425" s="131">
        <v>1</v>
      </c>
      <c r="T425" s="131">
        <v>99.6</v>
      </c>
      <c r="U425" s="131">
        <v>5418.24</v>
      </c>
      <c r="X425" s="132">
        <v>1.4999999999999999E-4</v>
      </c>
      <c r="Y425" s="132">
        <v>3.62E-3</v>
      </c>
      <c r="Z425" s="132">
        <v>1.5200000000000001E-3</v>
      </c>
    </row>
    <row r="426" spans="1:26">
      <c r="A426" t="s">
        <v>1213</v>
      </c>
      <c r="B426" t="s">
        <v>1250</v>
      </c>
      <c r="C426" t="s">
        <v>1258</v>
      </c>
      <c r="D426" t="s">
        <v>1399</v>
      </c>
      <c r="E426" t="s">
        <v>1400</v>
      </c>
      <c r="F426" t="s">
        <v>943</v>
      </c>
      <c r="G426" t="s">
        <v>204</v>
      </c>
      <c r="H426" t="s">
        <v>204</v>
      </c>
      <c r="I426" t="s">
        <v>340</v>
      </c>
      <c r="J426" t="s">
        <v>1261</v>
      </c>
      <c r="K426" t="s">
        <v>413</v>
      </c>
      <c r="L426" t="s">
        <v>1212</v>
      </c>
      <c r="M426" s="131">
        <v>18.22</v>
      </c>
      <c r="N426" t="s">
        <v>1401</v>
      </c>
      <c r="O426" s="132">
        <v>2.49E-3</v>
      </c>
      <c r="P426" s="132">
        <v>0.02</v>
      </c>
      <c r="R426" s="131">
        <v>3171612</v>
      </c>
      <c r="S426" s="131">
        <v>1</v>
      </c>
      <c r="T426" s="131">
        <v>97.65</v>
      </c>
      <c r="U426" s="131">
        <v>3097.0790000000002</v>
      </c>
      <c r="X426" s="132">
        <v>1.6000000000000001E-4</v>
      </c>
      <c r="Y426" s="132">
        <v>2.0699999999999998E-3</v>
      </c>
      <c r="Z426" s="132">
        <v>8.7000000000000001E-4</v>
      </c>
    </row>
    <row r="427" spans="1:26">
      <c r="A427" t="s">
        <v>1213</v>
      </c>
      <c r="B427" t="s">
        <v>1250</v>
      </c>
      <c r="C427" t="s">
        <v>1267</v>
      </c>
      <c r="D427" t="s">
        <v>1374</v>
      </c>
      <c r="E427" t="s">
        <v>1375</v>
      </c>
      <c r="F427" t="s">
        <v>945</v>
      </c>
      <c r="G427" t="s">
        <v>204</v>
      </c>
      <c r="H427" t="s">
        <v>204</v>
      </c>
      <c r="I427" t="s">
        <v>340</v>
      </c>
      <c r="J427" t="s">
        <v>1261</v>
      </c>
      <c r="K427" t="s">
        <v>413</v>
      </c>
      <c r="L427" t="s">
        <v>1212</v>
      </c>
      <c r="M427" s="131">
        <v>1.77</v>
      </c>
      <c r="N427" t="s">
        <v>1376</v>
      </c>
      <c r="O427" s="132">
        <v>4.2900000000000001E-2</v>
      </c>
      <c r="P427" s="132">
        <v>4.2500000000000003E-2</v>
      </c>
      <c r="R427" s="131">
        <v>2791055</v>
      </c>
      <c r="S427" s="131">
        <v>1</v>
      </c>
      <c r="T427" s="131">
        <v>104.49</v>
      </c>
      <c r="U427" s="131">
        <v>2916.373</v>
      </c>
      <c r="X427" s="132">
        <v>1.9000000000000001E-4</v>
      </c>
      <c r="Y427" s="132">
        <v>1.9499999999999999E-3</v>
      </c>
      <c r="Z427" s="132">
        <v>8.1999999999999998E-4</v>
      </c>
    </row>
    <row r="428" spans="1:26">
      <c r="A428" t="s">
        <v>1213</v>
      </c>
      <c r="B428" t="s">
        <v>1250</v>
      </c>
      <c r="C428" t="s">
        <v>1267</v>
      </c>
      <c r="D428" t="s">
        <v>1268</v>
      </c>
      <c r="E428" t="s">
        <v>1269</v>
      </c>
      <c r="F428" t="s">
        <v>945</v>
      </c>
      <c r="G428" t="s">
        <v>204</v>
      </c>
      <c r="H428" t="s">
        <v>204</v>
      </c>
      <c r="I428" t="s">
        <v>340</v>
      </c>
      <c r="J428" t="s">
        <v>1261</v>
      </c>
      <c r="K428" t="s">
        <v>413</v>
      </c>
      <c r="L428" t="s">
        <v>1212</v>
      </c>
      <c r="M428" s="131">
        <v>11.26</v>
      </c>
      <c r="N428" t="s">
        <v>1270</v>
      </c>
      <c r="O428" s="132">
        <v>3.499E-2</v>
      </c>
      <c r="P428" s="132">
        <v>4.65E-2</v>
      </c>
      <c r="R428" s="131">
        <v>2427356</v>
      </c>
      <c r="S428" s="131">
        <v>1</v>
      </c>
      <c r="T428" s="131">
        <v>114.94</v>
      </c>
      <c r="U428" s="131">
        <v>2790.0030000000002</v>
      </c>
      <c r="X428" s="132">
        <v>1E-4</v>
      </c>
      <c r="Y428" s="132">
        <v>1.8699999999999999E-3</v>
      </c>
      <c r="Z428" s="132">
        <v>7.7999999999999999E-4</v>
      </c>
    </row>
    <row r="429" spans="1:26">
      <c r="A429" t="s">
        <v>1213</v>
      </c>
      <c r="B429" t="s">
        <v>1250</v>
      </c>
      <c r="C429" t="s">
        <v>1278</v>
      </c>
      <c r="D429" t="s">
        <v>1282</v>
      </c>
      <c r="E429" t="s">
        <v>1283</v>
      </c>
      <c r="F429" t="s">
        <v>946</v>
      </c>
      <c r="G429" t="s">
        <v>204</v>
      </c>
      <c r="H429" t="s">
        <v>204</v>
      </c>
      <c r="I429" t="s">
        <v>340</v>
      </c>
      <c r="J429" t="s">
        <v>1261</v>
      </c>
      <c r="K429" t="s">
        <v>413</v>
      </c>
      <c r="L429" t="s">
        <v>1212</v>
      </c>
      <c r="M429" s="131">
        <v>1.37</v>
      </c>
      <c r="N429" t="s">
        <v>1284</v>
      </c>
      <c r="O429" s="132">
        <v>2.3700000000000001E-3</v>
      </c>
      <c r="P429" s="132">
        <v>4.6800000000000001E-2</v>
      </c>
      <c r="R429" s="131">
        <v>765187</v>
      </c>
      <c r="S429" s="131">
        <v>1</v>
      </c>
      <c r="T429" s="131">
        <v>99.85</v>
      </c>
      <c r="U429" s="131">
        <v>764.03899999999999</v>
      </c>
      <c r="X429" s="132">
        <v>4.0000000000000003E-5</v>
      </c>
      <c r="Y429" s="132">
        <v>5.1000000000000004E-4</v>
      </c>
      <c r="Z429" s="132">
        <v>2.1000000000000001E-4</v>
      </c>
    </row>
    <row r="430" spans="1:26">
      <c r="A430" t="s">
        <v>1213</v>
      </c>
      <c r="B430" t="s">
        <v>1250</v>
      </c>
      <c r="C430" t="s">
        <v>1267</v>
      </c>
      <c r="D430" t="s">
        <v>1332</v>
      </c>
      <c r="E430" t="s">
        <v>1333</v>
      </c>
      <c r="F430" t="s">
        <v>945</v>
      </c>
      <c r="G430" t="s">
        <v>204</v>
      </c>
      <c r="H430" t="s">
        <v>204</v>
      </c>
      <c r="I430" t="s">
        <v>340</v>
      </c>
      <c r="J430" t="s">
        <v>1265</v>
      </c>
      <c r="K430" t="s">
        <v>415</v>
      </c>
      <c r="L430" t="s">
        <v>1212</v>
      </c>
      <c r="M430" s="131">
        <v>3.81</v>
      </c>
      <c r="N430" t="s">
        <v>1334</v>
      </c>
      <c r="O430" s="132">
        <v>3.7010000000000001E-2</v>
      </c>
      <c r="P430" s="132">
        <v>4.2500000000000003E-2</v>
      </c>
      <c r="R430" s="131">
        <v>600000</v>
      </c>
      <c r="S430" s="131">
        <v>1</v>
      </c>
      <c r="T430" s="131">
        <v>101.27</v>
      </c>
      <c r="U430" s="131">
        <v>607.62</v>
      </c>
      <c r="X430" s="132">
        <v>2.0000000000000002E-5</v>
      </c>
      <c r="Y430" s="132">
        <v>4.0999999999999999E-4</v>
      </c>
      <c r="Z430" s="132">
        <v>1.7000000000000001E-4</v>
      </c>
    </row>
    <row r="431" spans="1:26">
      <c r="A431" t="s">
        <v>1213</v>
      </c>
      <c r="B431" t="s">
        <v>1250</v>
      </c>
      <c r="C431" t="s">
        <v>1404</v>
      </c>
      <c r="D431" t="s">
        <v>1405</v>
      </c>
      <c r="E431" t="s">
        <v>1406</v>
      </c>
      <c r="F431" t="s">
        <v>947</v>
      </c>
      <c r="G431" t="s">
        <v>204</v>
      </c>
      <c r="H431" t="s">
        <v>204</v>
      </c>
      <c r="I431" t="s">
        <v>340</v>
      </c>
      <c r="J431" t="s">
        <v>1265</v>
      </c>
      <c r="K431" t="s">
        <v>415</v>
      </c>
      <c r="L431" t="s">
        <v>1212</v>
      </c>
      <c r="M431" s="131">
        <v>5.0199999999999996</v>
      </c>
      <c r="N431" t="s">
        <v>1407</v>
      </c>
      <c r="O431" s="132">
        <v>2.75E-2</v>
      </c>
      <c r="P431" s="132">
        <v>6.5299999999999997E-2</v>
      </c>
      <c r="R431" s="131">
        <v>150000</v>
      </c>
      <c r="S431" s="131">
        <v>1</v>
      </c>
      <c r="T431" s="131">
        <v>307.94</v>
      </c>
      <c r="U431" s="131">
        <v>461.91</v>
      </c>
      <c r="X431" s="132">
        <v>8.0000000000000007E-5</v>
      </c>
      <c r="Y431" s="132">
        <v>3.1E-4</v>
      </c>
      <c r="Z431" s="132">
        <v>1.2999999999999999E-4</v>
      </c>
    </row>
    <row r="432" spans="1:26">
      <c r="A432" t="s">
        <v>1213</v>
      </c>
      <c r="B432" t="s">
        <v>1250</v>
      </c>
      <c r="C432" t="s">
        <v>1321</v>
      </c>
      <c r="D432" t="s">
        <v>1418</v>
      </c>
      <c r="E432" t="s">
        <v>1419</v>
      </c>
      <c r="F432" t="s">
        <v>950</v>
      </c>
      <c r="G432" t="s">
        <v>205</v>
      </c>
      <c r="H432" t="s">
        <v>224</v>
      </c>
      <c r="I432" t="s">
        <v>314</v>
      </c>
      <c r="J432" t="s">
        <v>1324</v>
      </c>
      <c r="K432" t="s">
        <v>423</v>
      </c>
      <c r="L432" t="s">
        <v>1215</v>
      </c>
      <c r="M432" s="131">
        <v>13.33</v>
      </c>
      <c r="N432" t="s">
        <v>1420</v>
      </c>
      <c r="O432" s="132">
        <v>5.0849999999999999E-2</v>
      </c>
      <c r="P432" s="132">
        <v>4.8579999999999998E-2</v>
      </c>
      <c r="R432" s="131">
        <v>7195000</v>
      </c>
      <c r="S432" s="131">
        <v>3.6469999999999998</v>
      </c>
      <c r="T432" s="131">
        <f t="shared" ref="T432:T435" si="2">U432*1000/R432/S432*100</f>
        <v>67.656300941705211</v>
      </c>
      <c r="U432" s="131">
        <v>17753.125</v>
      </c>
      <c r="X432" s="132">
        <v>1E-4</v>
      </c>
      <c r="Y432" s="132">
        <v>1.187E-2</v>
      </c>
      <c r="Z432" s="132">
        <v>4.9800000000000001E-3</v>
      </c>
    </row>
    <row r="433" spans="1:26">
      <c r="A433" t="s">
        <v>1213</v>
      </c>
      <c r="B433" t="s">
        <v>1250</v>
      </c>
      <c r="C433" t="s">
        <v>1408</v>
      </c>
      <c r="D433" t="s">
        <v>1409</v>
      </c>
      <c r="E433" t="s">
        <v>1410</v>
      </c>
      <c r="F433" t="s">
        <v>950</v>
      </c>
      <c r="G433" t="s">
        <v>205</v>
      </c>
      <c r="H433" t="s">
        <v>204</v>
      </c>
      <c r="I433" t="s">
        <v>314</v>
      </c>
      <c r="J433" t="s">
        <v>1411</v>
      </c>
      <c r="K433" t="s">
        <v>431</v>
      </c>
      <c r="L433" t="s">
        <v>1216</v>
      </c>
      <c r="M433" s="131">
        <v>1.93</v>
      </c>
      <c r="N433" t="s">
        <v>1412</v>
      </c>
      <c r="O433" s="132">
        <v>4.3159999999999997E-2</v>
      </c>
      <c r="P433" s="132">
        <v>3.4139999999999997E-2</v>
      </c>
      <c r="R433" s="131">
        <v>2900000</v>
      </c>
      <c r="S433" s="131">
        <v>3.7959999999999998</v>
      </c>
      <c r="T433" s="131">
        <f t="shared" si="2"/>
        <v>97.461265942371284</v>
      </c>
      <c r="U433" s="131">
        <v>10728.925999999999</v>
      </c>
      <c r="X433" s="132">
        <v>1.0200000000000001E-3</v>
      </c>
      <c r="Y433" s="132">
        <v>7.1700000000000002E-3</v>
      </c>
      <c r="Z433" s="132">
        <v>3.0100000000000001E-3</v>
      </c>
    </row>
    <row r="434" spans="1:26">
      <c r="A434" t="s">
        <v>1213</v>
      </c>
      <c r="B434" t="s">
        <v>1250</v>
      </c>
      <c r="C434" t="s">
        <v>1321</v>
      </c>
      <c r="D434" t="s">
        <v>1413</v>
      </c>
      <c r="E434" t="s">
        <v>1414</v>
      </c>
      <c r="F434" t="s">
        <v>950</v>
      </c>
      <c r="G434" t="s">
        <v>205</v>
      </c>
      <c r="H434" t="s">
        <v>224</v>
      </c>
      <c r="I434" t="s">
        <v>314</v>
      </c>
      <c r="J434" t="s">
        <v>1324</v>
      </c>
      <c r="K434" t="s">
        <v>423</v>
      </c>
      <c r="L434" t="s">
        <v>1215</v>
      </c>
      <c r="M434" s="131">
        <v>14.285</v>
      </c>
      <c r="N434" t="s">
        <v>1415</v>
      </c>
      <c r="O434" s="132">
        <v>5.049E-2</v>
      </c>
      <c r="P434" s="132">
        <v>4.897E-2</v>
      </c>
      <c r="R434" s="131">
        <v>3330000</v>
      </c>
      <c r="S434" s="131">
        <v>3.6469999999999998</v>
      </c>
      <c r="T434" s="131">
        <f t="shared" si="2"/>
        <v>75.852134009523652</v>
      </c>
      <c r="U434" s="131">
        <v>9211.8700000000008</v>
      </c>
      <c r="X434" s="132">
        <v>8.0000000000000007E-5</v>
      </c>
      <c r="Y434" s="132">
        <v>6.1599999999999997E-3</v>
      </c>
      <c r="Z434" s="132">
        <v>2.5799999999999998E-3</v>
      </c>
    </row>
    <row r="435" spans="1:26">
      <c r="A435" t="s">
        <v>1213</v>
      </c>
      <c r="B435" t="s">
        <v>1250</v>
      </c>
      <c r="C435" t="s">
        <v>1321</v>
      </c>
      <c r="D435" t="s">
        <v>1448</v>
      </c>
      <c r="E435" t="s">
        <v>1449</v>
      </c>
      <c r="F435" t="s">
        <v>950</v>
      </c>
      <c r="G435" t="s">
        <v>205</v>
      </c>
      <c r="H435" t="s">
        <v>224</v>
      </c>
      <c r="I435" t="s">
        <v>314</v>
      </c>
      <c r="J435" t="s">
        <v>1324</v>
      </c>
      <c r="K435" t="s">
        <v>423</v>
      </c>
      <c r="L435" t="s">
        <v>1215</v>
      </c>
      <c r="M435" s="131">
        <v>13.451000000000001</v>
      </c>
      <c r="N435" t="s">
        <v>1450</v>
      </c>
      <c r="O435" s="132">
        <v>4.9959999999999997E-2</v>
      </c>
      <c r="P435" s="132">
        <v>4.8129999999999999E-2</v>
      </c>
      <c r="R435" s="131">
        <v>3060000</v>
      </c>
      <c r="S435" s="131">
        <v>3.6469999999999998</v>
      </c>
      <c r="T435" s="131">
        <f t="shared" si="2"/>
        <v>60.265676328112825</v>
      </c>
      <c r="U435" s="131">
        <v>6725.5410000000002</v>
      </c>
      <c r="X435" s="132">
        <v>4.0000000000000003E-5</v>
      </c>
      <c r="Y435" s="132">
        <v>4.4999999999999997E-3</v>
      </c>
      <c r="Z435" s="132">
        <v>1.89E-3</v>
      </c>
    </row>
    <row r="436" spans="1:26">
      <c r="A436" t="s">
        <v>1213</v>
      </c>
      <c r="B436" t="s">
        <v>1250</v>
      </c>
      <c r="C436" t="s">
        <v>1408</v>
      </c>
      <c r="D436" t="s">
        <v>1445</v>
      </c>
      <c r="E436" t="s">
        <v>1446</v>
      </c>
      <c r="F436" t="s">
        <v>950</v>
      </c>
      <c r="G436" t="s">
        <v>205</v>
      </c>
      <c r="H436" t="s">
        <v>204</v>
      </c>
      <c r="I436" t="s">
        <v>314</v>
      </c>
      <c r="J436" t="s">
        <v>1411</v>
      </c>
      <c r="K436" t="s">
        <v>431</v>
      </c>
      <c r="L436" t="s">
        <v>1215</v>
      </c>
      <c r="M436" s="131">
        <v>6.9889999999999999</v>
      </c>
      <c r="N436" t="s">
        <v>1447</v>
      </c>
      <c r="O436" s="132">
        <v>5.8799999999999998E-2</v>
      </c>
      <c r="P436" s="132">
        <v>5.8110000000000002E-2</v>
      </c>
      <c r="R436" s="131">
        <v>1630000</v>
      </c>
      <c r="S436" s="131">
        <v>3.6469999999999998</v>
      </c>
      <c r="T436" s="131">
        <v>99.051000000000002</v>
      </c>
      <c r="U436" s="131">
        <v>5888.1959999999999</v>
      </c>
      <c r="X436" s="132">
        <v>5.4000000000000001E-4</v>
      </c>
      <c r="Y436" s="132">
        <v>3.9399999999999999E-3</v>
      </c>
      <c r="Z436" s="132">
        <v>1.65E-3</v>
      </c>
    </row>
    <row r="437" spans="1:26">
      <c r="A437" t="s">
        <v>1213</v>
      </c>
      <c r="B437" t="s">
        <v>1250</v>
      </c>
      <c r="C437" t="s">
        <v>1321</v>
      </c>
      <c r="D437" t="s">
        <v>1480</v>
      </c>
      <c r="E437" t="s">
        <v>1481</v>
      </c>
      <c r="F437" t="s">
        <v>950</v>
      </c>
      <c r="G437" t="s">
        <v>205</v>
      </c>
      <c r="H437" t="s">
        <v>224</v>
      </c>
      <c r="I437" t="s">
        <v>314</v>
      </c>
      <c r="J437" t="s">
        <v>1324</v>
      </c>
      <c r="K437" t="s">
        <v>423</v>
      </c>
      <c r="L437" t="s">
        <v>1215</v>
      </c>
      <c r="M437" s="131">
        <v>13.324</v>
      </c>
      <c r="N437" t="s">
        <v>1482</v>
      </c>
      <c r="O437" s="132">
        <v>4.6690000000000002E-2</v>
      </c>
      <c r="P437" s="132">
        <v>4.8849999999999998E-2</v>
      </c>
      <c r="R437" s="131">
        <v>1903000</v>
      </c>
      <c r="S437" s="131">
        <v>3.6469999999999998</v>
      </c>
      <c r="T437" s="131">
        <f t="shared" ref="T437:T445" si="3">U437*1000/R437/S437*100</f>
        <v>81.765676436884533</v>
      </c>
      <c r="U437" s="131">
        <v>5674.7349999999997</v>
      </c>
      <c r="X437" s="132">
        <v>5.0000000000000002E-5</v>
      </c>
      <c r="Y437" s="132">
        <v>3.79E-3</v>
      </c>
      <c r="Z437" s="132">
        <v>1.5900000000000001E-3</v>
      </c>
    </row>
    <row r="438" spans="1:26">
      <c r="A438" t="s">
        <v>1213</v>
      </c>
      <c r="B438" t="s">
        <v>1250</v>
      </c>
      <c r="C438" t="s">
        <v>1321</v>
      </c>
      <c r="D438" t="s">
        <v>1442</v>
      </c>
      <c r="E438" t="s">
        <v>1443</v>
      </c>
      <c r="F438" t="s">
        <v>950</v>
      </c>
      <c r="G438" t="s">
        <v>205</v>
      </c>
      <c r="H438" t="s">
        <v>224</v>
      </c>
      <c r="I438" t="s">
        <v>314</v>
      </c>
      <c r="J438" t="s">
        <v>1324</v>
      </c>
      <c r="K438" t="s">
        <v>423</v>
      </c>
      <c r="L438" t="s">
        <v>1215</v>
      </c>
      <c r="M438" s="131">
        <v>12.894</v>
      </c>
      <c r="N438" t="s">
        <v>1444</v>
      </c>
      <c r="O438" s="132">
        <v>4.129E-2</v>
      </c>
      <c r="P438" s="132">
        <v>4.879E-2</v>
      </c>
      <c r="R438" s="131">
        <v>1800000</v>
      </c>
      <c r="S438" s="131">
        <v>3.6469999999999998</v>
      </c>
      <c r="T438" s="131">
        <f t="shared" si="3"/>
        <v>86.062471437711366</v>
      </c>
      <c r="U438" s="131">
        <v>5649.6570000000002</v>
      </c>
      <c r="X438" s="132">
        <v>4.0000000000000003E-5</v>
      </c>
      <c r="Y438" s="132">
        <v>3.7799999999999999E-3</v>
      </c>
      <c r="Z438" s="132">
        <v>1.58E-3</v>
      </c>
    </row>
    <row r="439" spans="1:26">
      <c r="A439" t="s">
        <v>1213</v>
      </c>
      <c r="B439" t="s">
        <v>1250</v>
      </c>
      <c r="C439" t="s">
        <v>1321</v>
      </c>
      <c r="D439" t="s">
        <v>1506</v>
      </c>
      <c r="E439" t="s">
        <v>1507</v>
      </c>
      <c r="F439" t="s">
        <v>950</v>
      </c>
      <c r="G439" t="s">
        <v>205</v>
      </c>
      <c r="H439" t="s">
        <v>224</v>
      </c>
      <c r="I439" t="s">
        <v>314</v>
      </c>
      <c r="J439" t="s">
        <v>1324</v>
      </c>
      <c r="K439" t="s">
        <v>423</v>
      </c>
      <c r="L439" t="s">
        <v>1215</v>
      </c>
      <c r="M439" s="131">
        <v>14.789</v>
      </c>
      <c r="N439" t="s">
        <v>1508</v>
      </c>
      <c r="O439" s="132">
        <v>4.7719999999999999E-2</v>
      </c>
      <c r="P439" s="132">
        <v>4.9099999999999998E-2</v>
      </c>
      <c r="R439" s="131">
        <v>2150000</v>
      </c>
      <c r="S439" s="131">
        <v>3.6469999999999998</v>
      </c>
      <c r="T439" s="131">
        <f t="shared" si="3"/>
        <v>69.593804401196266</v>
      </c>
      <c r="U439" s="131">
        <v>5456.8850000000002</v>
      </c>
      <c r="X439" s="132">
        <v>5.0000000000000002E-5</v>
      </c>
      <c r="Y439" s="132">
        <v>3.65E-3</v>
      </c>
      <c r="Z439" s="132">
        <v>1.5299999999999999E-3</v>
      </c>
    </row>
    <row r="440" spans="1:26">
      <c r="A440" t="s">
        <v>1213</v>
      </c>
      <c r="B440" t="s">
        <v>1250</v>
      </c>
      <c r="C440" t="s">
        <v>1321</v>
      </c>
      <c r="D440" t="s">
        <v>1509</v>
      </c>
      <c r="E440" t="s">
        <v>1510</v>
      </c>
      <c r="F440" t="s">
        <v>950</v>
      </c>
      <c r="G440" t="s">
        <v>205</v>
      </c>
      <c r="H440" t="s">
        <v>224</v>
      </c>
      <c r="I440" t="s">
        <v>314</v>
      </c>
      <c r="J440" t="s">
        <v>1324</v>
      </c>
      <c r="K440" t="s">
        <v>423</v>
      </c>
      <c r="L440" t="s">
        <v>1215</v>
      </c>
      <c r="M440" s="131">
        <v>12.997999999999999</v>
      </c>
      <c r="N440" t="s">
        <v>1511</v>
      </c>
      <c r="O440" s="132">
        <v>4.4920000000000002E-2</v>
      </c>
      <c r="P440" s="132">
        <v>4.861E-2</v>
      </c>
      <c r="R440" s="131">
        <v>1990000</v>
      </c>
      <c r="S440" s="131">
        <v>3.6469999999999998</v>
      </c>
      <c r="T440" s="131">
        <f t="shared" si="3"/>
        <v>72.34373126945394</v>
      </c>
      <c r="U440" s="131">
        <v>5250.3680000000004</v>
      </c>
      <c r="X440" s="132">
        <v>3.0000000000000001E-5</v>
      </c>
      <c r="Y440" s="132">
        <v>3.5100000000000001E-3</v>
      </c>
      <c r="Z440" s="132">
        <v>1.47E-3</v>
      </c>
    </row>
    <row r="441" spans="1:26">
      <c r="A441" t="s">
        <v>1213</v>
      </c>
      <c r="B441" t="s">
        <v>1250</v>
      </c>
      <c r="C441" t="s">
        <v>1321</v>
      </c>
      <c r="D441" t="s">
        <v>1439</v>
      </c>
      <c r="E441" t="s">
        <v>1440</v>
      </c>
      <c r="F441" t="s">
        <v>950</v>
      </c>
      <c r="G441" t="s">
        <v>205</v>
      </c>
      <c r="H441" t="s">
        <v>224</v>
      </c>
      <c r="I441" t="s">
        <v>314</v>
      </c>
      <c r="J441" t="s">
        <v>1324</v>
      </c>
      <c r="K441" t="s">
        <v>423</v>
      </c>
      <c r="L441" t="s">
        <v>1215</v>
      </c>
      <c r="M441" s="131">
        <v>10.615</v>
      </c>
      <c r="N441" t="s">
        <v>1441</v>
      </c>
      <c r="O441" s="132">
        <v>4.863E-2</v>
      </c>
      <c r="P441" s="132">
        <v>4.6809999999999997E-2</v>
      </c>
      <c r="R441" s="131">
        <v>1510000</v>
      </c>
      <c r="S441" s="131">
        <v>3.6469999999999998</v>
      </c>
      <c r="T441" s="131">
        <f t="shared" si="3"/>
        <v>89.265603408044726</v>
      </c>
      <c r="U441" s="131">
        <v>4915.83</v>
      </c>
      <c r="X441" s="132">
        <v>6.0000000000000002E-5</v>
      </c>
      <c r="Y441" s="132">
        <v>3.29E-3</v>
      </c>
      <c r="Z441" s="132">
        <v>1.3799999999999999E-3</v>
      </c>
    </row>
    <row r="442" spans="1:26">
      <c r="A442" t="s">
        <v>1213</v>
      </c>
      <c r="B442" t="s">
        <v>1250</v>
      </c>
      <c r="C442" t="s">
        <v>1321</v>
      </c>
      <c r="D442" t="s">
        <v>1430</v>
      </c>
      <c r="E442" t="s">
        <v>1431</v>
      </c>
      <c r="F442" t="s">
        <v>950</v>
      </c>
      <c r="G442" t="s">
        <v>205</v>
      </c>
      <c r="H442" t="s">
        <v>224</v>
      </c>
      <c r="I442" t="s">
        <v>314</v>
      </c>
      <c r="J442" t="s">
        <v>1324</v>
      </c>
      <c r="K442" t="s">
        <v>423</v>
      </c>
      <c r="L442" t="s">
        <v>1215</v>
      </c>
      <c r="M442" s="131">
        <v>7.1</v>
      </c>
      <c r="N442" t="s">
        <v>1432</v>
      </c>
      <c r="O442" s="132">
        <v>4.3630000000000002E-2</v>
      </c>
      <c r="P442" s="132">
        <v>4.5440000000000001E-2</v>
      </c>
      <c r="R442" s="131">
        <v>1270000</v>
      </c>
      <c r="S442" s="131">
        <v>3.6469999999999998</v>
      </c>
      <c r="T442" s="131">
        <f t="shared" si="3"/>
        <v>96.937532520527071</v>
      </c>
      <c r="U442" s="131">
        <v>4489.8459999999995</v>
      </c>
      <c r="X442" s="132">
        <v>1.0000000000000001E-5</v>
      </c>
      <c r="Y442" s="132">
        <v>3.0000000000000001E-3</v>
      </c>
      <c r="Z442" s="132">
        <v>1.2600000000000001E-3</v>
      </c>
    </row>
    <row r="443" spans="1:26">
      <c r="A443" t="s">
        <v>1213</v>
      </c>
      <c r="B443" t="s">
        <v>1250</v>
      </c>
      <c r="C443" t="s">
        <v>1321</v>
      </c>
      <c r="D443" t="s">
        <v>1436</v>
      </c>
      <c r="E443" t="s">
        <v>1437</v>
      </c>
      <c r="F443" t="s">
        <v>950</v>
      </c>
      <c r="G443" t="s">
        <v>205</v>
      </c>
      <c r="H443" t="s">
        <v>224</v>
      </c>
      <c r="I443" t="s">
        <v>314</v>
      </c>
      <c r="J443" t="s">
        <v>1324</v>
      </c>
      <c r="K443" t="s">
        <v>423</v>
      </c>
      <c r="L443" t="s">
        <v>1215</v>
      </c>
      <c r="M443" s="131">
        <v>0.88900000000000001</v>
      </c>
      <c r="N443" t="s">
        <v>1438</v>
      </c>
      <c r="O443" s="132">
        <v>4.4740000000000002E-2</v>
      </c>
      <c r="P443" s="132">
        <v>4.2279999999999998E-2</v>
      </c>
      <c r="R443" s="131">
        <v>1250000</v>
      </c>
      <c r="S443" s="131">
        <v>3.6469999999999998</v>
      </c>
      <c r="T443" s="131">
        <f t="shared" si="3"/>
        <v>96.562544557170284</v>
      </c>
      <c r="U443" s="131">
        <v>4402.0450000000001</v>
      </c>
      <c r="X443" s="132">
        <v>2.0000000000000002E-5</v>
      </c>
      <c r="Y443" s="132">
        <v>2.9399999999999999E-3</v>
      </c>
      <c r="Z443" s="132">
        <v>1.23E-3</v>
      </c>
    </row>
    <row r="444" spans="1:26">
      <c r="A444" t="s">
        <v>1213</v>
      </c>
      <c r="B444" t="s">
        <v>1250</v>
      </c>
      <c r="C444" t="s">
        <v>1321</v>
      </c>
      <c r="D444" t="s">
        <v>1427</v>
      </c>
      <c r="E444" t="s">
        <v>1428</v>
      </c>
      <c r="F444" t="s">
        <v>950</v>
      </c>
      <c r="G444" t="s">
        <v>205</v>
      </c>
      <c r="H444" t="s">
        <v>224</v>
      </c>
      <c r="I444" t="s">
        <v>314</v>
      </c>
      <c r="J444" t="s">
        <v>1324</v>
      </c>
      <c r="K444" t="s">
        <v>423</v>
      </c>
      <c r="L444" t="s">
        <v>1215</v>
      </c>
      <c r="M444" s="131">
        <v>13.154</v>
      </c>
      <c r="N444" t="s">
        <v>1429</v>
      </c>
      <c r="O444" s="132">
        <v>3.9759999999999997E-2</v>
      </c>
      <c r="P444" s="132">
        <v>4.8680000000000001E-2</v>
      </c>
      <c r="R444" s="131">
        <v>1601000</v>
      </c>
      <c r="S444" s="131">
        <v>3.6469999999999998</v>
      </c>
      <c r="T444" s="131">
        <f t="shared" si="3"/>
        <v>75.343745092138917</v>
      </c>
      <c r="U444" s="131">
        <v>4399.2060000000001</v>
      </c>
      <c r="X444" s="132">
        <v>4.0000000000000003E-5</v>
      </c>
      <c r="Y444" s="132">
        <v>2.9399999999999999E-3</v>
      </c>
      <c r="Z444" s="132">
        <v>1.23E-3</v>
      </c>
    </row>
    <row r="445" spans="1:26">
      <c r="A445" t="s">
        <v>1213</v>
      </c>
      <c r="B445" t="s">
        <v>1250</v>
      </c>
      <c r="C445" t="s">
        <v>1321</v>
      </c>
      <c r="D445" t="s">
        <v>1433</v>
      </c>
      <c r="E445" t="s">
        <v>1434</v>
      </c>
      <c r="F445" t="s">
        <v>950</v>
      </c>
      <c r="G445" t="s">
        <v>205</v>
      </c>
      <c r="H445" t="s">
        <v>224</v>
      </c>
      <c r="I445" t="s">
        <v>314</v>
      </c>
      <c r="J445" t="s">
        <v>1324</v>
      </c>
      <c r="K445" t="s">
        <v>423</v>
      </c>
      <c r="L445" t="s">
        <v>1215</v>
      </c>
      <c r="M445" s="131">
        <v>6.84</v>
      </c>
      <c r="N445" t="s">
        <v>1435</v>
      </c>
      <c r="O445" s="132">
        <v>4.4519999999999997E-2</v>
      </c>
      <c r="P445" s="132">
        <v>4.5159999999999999E-2</v>
      </c>
      <c r="R445" s="131">
        <v>1270000</v>
      </c>
      <c r="S445" s="131">
        <v>3.6469999999999998</v>
      </c>
      <c r="T445" s="131">
        <f t="shared" si="3"/>
        <v>94.609397433766077</v>
      </c>
      <c r="U445" s="131">
        <v>4382.0140000000001</v>
      </c>
      <c r="X445" s="132">
        <v>1.0000000000000001E-5</v>
      </c>
      <c r="Y445" s="132">
        <v>2.9299999999999999E-3</v>
      </c>
      <c r="Z445" s="132">
        <v>1.23E-3</v>
      </c>
    </row>
    <row r="446" spans="1:26">
      <c r="A446" t="s">
        <v>1213</v>
      </c>
      <c r="B446" t="s">
        <v>1250</v>
      </c>
      <c r="C446" t="s">
        <v>1321</v>
      </c>
      <c r="D446" t="s">
        <v>1463</v>
      </c>
      <c r="E446" t="s">
        <v>1464</v>
      </c>
      <c r="F446" t="s">
        <v>950</v>
      </c>
      <c r="G446" t="s">
        <v>205</v>
      </c>
      <c r="H446" t="s">
        <v>224</v>
      </c>
      <c r="I446" t="s">
        <v>314</v>
      </c>
      <c r="J446" t="s">
        <v>1465</v>
      </c>
      <c r="K446" t="s">
        <v>431</v>
      </c>
      <c r="L446" t="s">
        <v>1215</v>
      </c>
      <c r="M446" s="131">
        <v>5.0000000000000001E-3</v>
      </c>
      <c r="N446" t="s">
        <v>1466</v>
      </c>
      <c r="O446" t="s">
        <v>1467</v>
      </c>
      <c r="P446" s="132">
        <v>3.5970000000000002E-2</v>
      </c>
      <c r="Q446" s="131">
        <v>1200</v>
      </c>
      <c r="R446" s="131">
        <v>0</v>
      </c>
      <c r="S446" s="131">
        <v>3.6469999999999998</v>
      </c>
      <c r="T446" s="131">
        <v>0</v>
      </c>
      <c r="U446" s="131">
        <v>4376.3999999999996</v>
      </c>
      <c r="X446" t="s">
        <v>1467</v>
      </c>
      <c r="Y446" s="132">
        <v>3.7299999999999998E-3</v>
      </c>
      <c r="Z446" s="132">
        <v>1.56E-3</v>
      </c>
    </row>
    <row r="447" spans="1:26">
      <c r="A447" t="s">
        <v>1213</v>
      </c>
      <c r="B447" t="s">
        <v>1250</v>
      </c>
      <c r="C447" t="s">
        <v>1321</v>
      </c>
      <c r="D447" t="s">
        <v>1421</v>
      </c>
      <c r="E447" t="s">
        <v>1422</v>
      </c>
      <c r="F447" t="s">
        <v>950</v>
      </c>
      <c r="G447" t="s">
        <v>205</v>
      </c>
      <c r="H447" t="s">
        <v>224</v>
      </c>
      <c r="I447" t="s">
        <v>314</v>
      </c>
      <c r="J447" t="s">
        <v>1324</v>
      </c>
      <c r="K447" t="s">
        <v>423</v>
      </c>
      <c r="L447" t="s">
        <v>1215</v>
      </c>
      <c r="M447" s="131">
        <v>4.1189999999999998</v>
      </c>
      <c r="N447" t="s">
        <v>1423</v>
      </c>
      <c r="O447" s="132">
        <v>4.9459999999999997E-2</v>
      </c>
      <c r="P447" s="132">
        <v>4.367E-2</v>
      </c>
      <c r="R447" s="131">
        <v>1200000</v>
      </c>
      <c r="S447" s="131">
        <v>3.6469999999999998</v>
      </c>
      <c r="T447" s="131">
        <f t="shared" ref="T447:T448" si="4">U447*1000/R447/S447*100</f>
        <v>95.50779179234074</v>
      </c>
      <c r="U447" s="131">
        <v>4179.8029999999999</v>
      </c>
      <c r="X447" s="132">
        <v>3.0000000000000001E-5</v>
      </c>
      <c r="Y447" s="132">
        <v>2.7899999999999999E-3</v>
      </c>
      <c r="Z447" s="132">
        <v>1.17E-3</v>
      </c>
    </row>
    <row r="448" spans="1:26">
      <c r="A448" t="s">
        <v>1213</v>
      </c>
      <c r="B448" t="s">
        <v>1250</v>
      </c>
      <c r="C448" t="s">
        <v>1321</v>
      </c>
      <c r="D448" t="s">
        <v>1424</v>
      </c>
      <c r="E448" t="s">
        <v>1425</v>
      </c>
      <c r="F448" t="s">
        <v>950</v>
      </c>
      <c r="G448" t="s">
        <v>205</v>
      </c>
      <c r="H448" t="s">
        <v>224</v>
      </c>
      <c r="I448" t="s">
        <v>314</v>
      </c>
      <c r="J448" t="s">
        <v>1324</v>
      </c>
      <c r="K448" t="s">
        <v>423</v>
      </c>
      <c r="L448" t="s">
        <v>1215</v>
      </c>
      <c r="M448" s="131">
        <v>13.856</v>
      </c>
      <c r="N448" t="s">
        <v>1426</v>
      </c>
      <c r="O448" s="132">
        <v>4.3130000000000002E-2</v>
      </c>
      <c r="P448" s="132">
        <v>4.9000000000000002E-2</v>
      </c>
      <c r="R448" s="131">
        <v>1450000</v>
      </c>
      <c r="S448" s="131">
        <v>3.6469999999999998</v>
      </c>
      <c r="T448" s="131">
        <f t="shared" si="4"/>
        <v>76.593799343815903</v>
      </c>
      <c r="U448" s="131">
        <v>4050.395</v>
      </c>
      <c r="X448" s="132">
        <v>3.0000000000000001E-5</v>
      </c>
      <c r="Y448" s="132">
        <v>2.7100000000000002E-3</v>
      </c>
      <c r="Z448" s="132">
        <v>1.14E-3</v>
      </c>
    </row>
    <row r="449" spans="1:26">
      <c r="A449" t="s">
        <v>1213</v>
      </c>
      <c r="B449" t="s">
        <v>1250</v>
      </c>
      <c r="C449" t="s">
        <v>1321</v>
      </c>
      <c r="D449" t="s">
        <v>1474</v>
      </c>
      <c r="E449" t="s">
        <v>1475</v>
      </c>
      <c r="F449" t="s">
        <v>950</v>
      </c>
      <c r="G449" t="s">
        <v>205</v>
      </c>
      <c r="H449" t="s">
        <v>224</v>
      </c>
      <c r="I449" t="s">
        <v>314</v>
      </c>
      <c r="J449" t="s">
        <v>1324</v>
      </c>
      <c r="K449" t="s">
        <v>423</v>
      </c>
      <c r="L449" t="s">
        <v>1215</v>
      </c>
      <c r="M449" s="131">
        <v>0.26500000000000001</v>
      </c>
      <c r="N449" t="s">
        <v>1476</v>
      </c>
      <c r="O449" s="132">
        <v>4.3459999999999999E-2</v>
      </c>
      <c r="P449" s="132">
        <v>4.2349999999999999E-2</v>
      </c>
      <c r="R449" s="131">
        <v>1100000</v>
      </c>
      <c r="S449" s="131">
        <v>3.6469999999999998</v>
      </c>
      <c r="T449" s="131">
        <v>98.86</v>
      </c>
      <c r="U449" s="131">
        <v>3965.971</v>
      </c>
      <c r="X449" s="132">
        <v>1.0000000000000001E-5</v>
      </c>
      <c r="Y449" s="132">
        <v>2.65E-3</v>
      </c>
      <c r="Z449" s="132">
        <v>1.1100000000000001E-3</v>
      </c>
    </row>
    <row r="450" spans="1:26">
      <c r="A450" t="s">
        <v>1213</v>
      </c>
      <c r="B450" t="s">
        <v>1250</v>
      </c>
      <c r="C450" t="s">
        <v>1408</v>
      </c>
      <c r="D450" t="s">
        <v>1416</v>
      </c>
      <c r="E450" t="s">
        <v>1417</v>
      </c>
      <c r="F450" t="s">
        <v>950</v>
      </c>
      <c r="G450" t="s">
        <v>205</v>
      </c>
      <c r="H450" t="s">
        <v>204</v>
      </c>
      <c r="I450" t="s">
        <v>314</v>
      </c>
      <c r="J450" t="s">
        <v>1411</v>
      </c>
      <c r="K450" t="s">
        <v>431</v>
      </c>
      <c r="L450" t="s">
        <v>1216</v>
      </c>
      <c r="M450" s="131">
        <v>1.718</v>
      </c>
      <c r="N450" t="s">
        <v>1376</v>
      </c>
      <c r="O450" s="132">
        <v>3.3669999999999999E-2</v>
      </c>
      <c r="P450" s="132">
        <v>3.3270000000000001E-2</v>
      </c>
      <c r="R450" s="131">
        <v>1000000</v>
      </c>
      <c r="S450" s="131">
        <v>3.7959999999999998</v>
      </c>
      <c r="T450" s="131">
        <f t="shared" ref="T450:T451" si="5">U450*1000/R450/S450*100</f>
        <v>103.57223393045312</v>
      </c>
      <c r="U450" s="131">
        <v>3931.6019999999999</v>
      </c>
      <c r="X450" s="132">
        <v>4.2000000000000002E-4</v>
      </c>
      <c r="Y450" s="132">
        <v>2.63E-3</v>
      </c>
      <c r="Z450" s="132">
        <v>1.1000000000000001E-3</v>
      </c>
    </row>
    <row r="451" spans="1:26">
      <c r="A451" t="s">
        <v>1213</v>
      </c>
      <c r="B451" t="s">
        <v>1250</v>
      </c>
      <c r="C451" t="s">
        <v>1321</v>
      </c>
      <c r="D451" t="s">
        <v>1512</v>
      </c>
      <c r="E451" t="s">
        <v>1513</v>
      </c>
      <c r="F451" t="s">
        <v>950</v>
      </c>
      <c r="G451" t="s">
        <v>205</v>
      </c>
      <c r="H451" t="s">
        <v>224</v>
      </c>
      <c r="I451" t="s">
        <v>314</v>
      </c>
      <c r="J451" t="s">
        <v>1324</v>
      </c>
      <c r="K451" t="s">
        <v>423</v>
      </c>
      <c r="L451" t="s">
        <v>1215</v>
      </c>
      <c r="M451" s="131">
        <v>7.11</v>
      </c>
      <c r="N451" t="s">
        <v>1514</v>
      </c>
      <c r="O451" s="132">
        <v>4.2320000000000003E-2</v>
      </c>
      <c r="P451" s="132">
        <v>4.539E-2</v>
      </c>
      <c r="R451" s="131">
        <v>1100000</v>
      </c>
      <c r="S451" s="131">
        <v>3.6469999999999998</v>
      </c>
      <c r="T451" s="131">
        <f t="shared" si="5"/>
        <v>92.603160754792242</v>
      </c>
      <c r="U451" s="131">
        <v>3714.9609999999998</v>
      </c>
      <c r="X451" s="132">
        <v>1.0000000000000001E-5</v>
      </c>
      <c r="Y451" s="132">
        <v>2.48E-3</v>
      </c>
      <c r="Z451" s="132">
        <v>1.0399999999999999E-3</v>
      </c>
    </row>
    <row r="452" spans="1:26">
      <c r="A452" t="s">
        <v>1213</v>
      </c>
      <c r="B452" t="s">
        <v>1250</v>
      </c>
      <c r="C452" t="s">
        <v>1408</v>
      </c>
      <c r="D452" t="s">
        <v>1451</v>
      </c>
      <c r="E452" t="s">
        <v>1452</v>
      </c>
      <c r="F452" t="s">
        <v>950</v>
      </c>
      <c r="G452" t="s">
        <v>205</v>
      </c>
      <c r="H452" t="s">
        <v>204</v>
      </c>
      <c r="I452" t="s">
        <v>314</v>
      </c>
      <c r="J452" t="s">
        <v>1411</v>
      </c>
      <c r="K452" t="s">
        <v>431</v>
      </c>
      <c r="L452" t="s">
        <v>1215</v>
      </c>
      <c r="M452" s="131">
        <v>13.176</v>
      </c>
      <c r="N452" t="s">
        <v>1453</v>
      </c>
      <c r="O452" s="132">
        <v>5.851E-2</v>
      </c>
      <c r="P452" s="132">
        <v>6.3820000000000002E-2</v>
      </c>
      <c r="R452" s="131">
        <v>1080000</v>
      </c>
      <c r="S452" s="131">
        <v>3.6469999999999998</v>
      </c>
      <c r="T452" s="131">
        <v>92.92</v>
      </c>
      <c r="U452" s="131">
        <v>3659.8960000000002</v>
      </c>
      <c r="X452" s="132">
        <v>3.6000000000000002E-4</v>
      </c>
      <c r="Y452" s="132">
        <v>2.4499999999999999E-3</v>
      </c>
      <c r="Z452" s="132">
        <v>1.0300000000000001E-3</v>
      </c>
    </row>
    <row r="453" spans="1:26">
      <c r="A453" t="s">
        <v>1213</v>
      </c>
      <c r="B453" t="s">
        <v>1250</v>
      </c>
      <c r="C453" t="s">
        <v>1321</v>
      </c>
      <c r="D453" t="s">
        <v>1515</v>
      </c>
      <c r="E453" t="s">
        <v>1516</v>
      </c>
      <c r="F453" t="s">
        <v>950</v>
      </c>
      <c r="G453" t="s">
        <v>205</v>
      </c>
      <c r="H453" t="s">
        <v>224</v>
      </c>
      <c r="I453" t="s">
        <v>314</v>
      </c>
      <c r="J453" t="s">
        <v>1324</v>
      </c>
      <c r="K453" t="s">
        <v>423</v>
      </c>
      <c r="L453" t="s">
        <v>1215</v>
      </c>
      <c r="M453" s="131">
        <v>10.673</v>
      </c>
      <c r="N453" t="s">
        <v>1517</v>
      </c>
      <c r="O453" s="132">
        <v>4.394E-2</v>
      </c>
      <c r="P453" s="132">
        <v>4.7500000000000001E-2</v>
      </c>
      <c r="R453" s="131">
        <v>1000000</v>
      </c>
      <c r="S453" s="131">
        <v>3.6469999999999998</v>
      </c>
      <c r="T453" s="131">
        <v>96.796999999999997</v>
      </c>
      <c r="U453" s="131">
        <v>3530.1819999999998</v>
      </c>
      <c r="X453" s="132">
        <v>2.0000000000000002E-5</v>
      </c>
      <c r="Y453" s="132">
        <v>2.3600000000000001E-3</v>
      </c>
      <c r="Z453" s="132">
        <v>9.8999999999999999E-4</v>
      </c>
    </row>
    <row r="454" spans="1:26">
      <c r="A454" t="s">
        <v>1213</v>
      </c>
      <c r="B454" t="s">
        <v>1250</v>
      </c>
      <c r="C454" t="s">
        <v>1321</v>
      </c>
      <c r="D454" t="s">
        <v>1477</v>
      </c>
      <c r="E454" t="s">
        <v>1478</v>
      </c>
      <c r="F454" t="s">
        <v>950</v>
      </c>
      <c r="G454" t="s">
        <v>205</v>
      </c>
      <c r="H454" t="s">
        <v>224</v>
      </c>
      <c r="I454" t="s">
        <v>314</v>
      </c>
      <c r="J454" t="s">
        <v>1324</v>
      </c>
      <c r="K454" t="s">
        <v>423</v>
      </c>
      <c r="L454" t="s">
        <v>1215</v>
      </c>
      <c r="M454" s="131">
        <v>7.77</v>
      </c>
      <c r="N454" t="s">
        <v>1479</v>
      </c>
      <c r="O454" s="132">
        <v>3.7999999999999999E-2</v>
      </c>
      <c r="P454" s="132">
        <v>4.5690000000000001E-2</v>
      </c>
      <c r="R454" s="131">
        <v>1000000</v>
      </c>
      <c r="S454" s="131">
        <v>3.6469999999999998</v>
      </c>
      <c r="T454" s="131">
        <f>U454*1000/R454/S454*100</f>
        <v>96.370194680559379</v>
      </c>
      <c r="U454" s="131">
        <v>3514.6210000000001</v>
      </c>
      <c r="X454" s="132">
        <v>1.0000000000000001E-5</v>
      </c>
      <c r="Y454" s="132">
        <v>2.3500000000000001E-3</v>
      </c>
      <c r="Z454" s="132">
        <v>9.8999999999999999E-4</v>
      </c>
    </row>
    <row r="455" spans="1:26">
      <c r="A455" t="s">
        <v>1213</v>
      </c>
      <c r="B455" t="s">
        <v>1250</v>
      </c>
      <c r="C455" t="s">
        <v>1321</v>
      </c>
      <c r="D455" t="s">
        <v>1489</v>
      </c>
      <c r="E455" t="s">
        <v>1490</v>
      </c>
      <c r="F455" t="s">
        <v>950</v>
      </c>
      <c r="G455" t="s">
        <v>205</v>
      </c>
      <c r="H455" t="s">
        <v>224</v>
      </c>
      <c r="I455" t="s">
        <v>314</v>
      </c>
      <c r="J455" t="s">
        <v>1324</v>
      </c>
      <c r="K455" t="s">
        <v>423</v>
      </c>
      <c r="L455" t="s">
        <v>1215</v>
      </c>
      <c r="M455" s="131">
        <v>6.4489999999999998</v>
      </c>
      <c r="N455" t="s">
        <v>1491</v>
      </c>
      <c r="O455" s="132">
        <v>4.3659999999999997E-2</v>
      </c>
      <c r="P455" s="132">
        <v>4.4830000000000002E-2</v>
      </c>
      <c r="R455" s="131">
        <v>1100000</v>
      </c>
      <c r="S455" s="131">
        <v>3.6469999999999998</v>
      </c>
      <c r="T455" s="131">
        <v>85.046999999999997</v>
      </c>
      <c r="U455" s="131">
        <v>3411.8270000000002</v>
      </c>
      <c r="X455" s="132">
        <v>1.0000000000000001E-5</v>
      </c>
      <c r="Y455" s="132">
        <v>2.2799999999999999E-3</v>
      </c>
      <c r="Z455" s="132">
        <v>9.6000000000000002E-4</v>
      </c>
    </row>
    <row r="456" spans="1:26">
      <c r="A456" t="s">
        <v>1213</v>
      </c>
      <c r="B456" t="s">
        <v>1250</v>
      </c>
      <c r="C456" t="s">
        <v>1321</v>
      </c>
      <c r="D456" t="s">
        <v>1457</v>
      </c>
      <c r="E456" t="s">
        <v>1458</v>
      </c>
      <c r="F456" t="s">
        <v>950</v>
      </c>
      <c r="G456" t="s">
        <v>205</v>
      </c>
      <c r="H456" t="s">
        <v>224</v>
      </c>
      <c r="I456" t="s">
        <v>314</v>
      </c>
      <c r="J456" t="s">
        <v>1324</v>
      </c>
      <c r="K456" t="s">
        <v>423</v>
      </c>
      <c r="L456" t="s">
        <v>1215</v>
      </c>
      <c r="M456" s="131">
        <v>0.14099999999999999</v>
      </c>
      <c r="N456" t="s">
        <v>1459</v>
      </c>
      <c r="O456" s="132">
        <v>-0.19467000000000001</v>
      </c>
      <c r="P456" s="132">
        <v>1.9570000000000001E-2</v>
      </c>
      <c r="R456" s="131">
        <v>765000</v>
      </c>
      <c r="S456" s="131">
        <v>3.6469999999999998</v>
      </c>
      <c r="T456" s="131">
        <f t="shared" ref="T456:T459" si="6">U456*1000/R456/S456*100</f>
        <v>121.44364335625485</v>
      </c>
      <c r="U456" s="131">
        <v>3388.223</v>
      </c>
      <c r="X456" s="132">
        <v>2.0000000000000002E-5</v>
      </c>
      <c r="Y456" s="132">
        <v>2.2699999999999999E-3</v>
      </c>
      <c r="Z456" s="132">
        <v>9.5E-4</v>
      </c>
    </row>
    <row r="457" spans="1:26">
      <c r="A457" t="s">
        <v>1213</v>
      </c>
      <c r="B457" t="s">
        <v>1250</v>
      </c>
      <c r="C457" t="s">
        <v>1408</v>
      </c>
      <c r="D457" t="s">
        <v>1483</v>
      </c>
      <c r="E457" t="s">
        <v>1484</v>
      </c>
      <c r="F457" t="s">
        <v>950</v>
      </c>
      <c r="G457" t="s">
        <v>205</v>
      </c>
      <c r="H457" t="s">
        <v>204</v>
      </c>
      <c r="I457" t="s">
        <v>314</v>
      </c>
      <c r="J457" t="s">
        <v>1411</v>
      </c>
      <c r="K457" t="s">
        <v>431</v>
      </c>
      <c r="L457" t="s">
        <v>1215</v>
      </c>
      <c r="M457" s="131">
        <v>3.653</v>
      </c>
      <c r="N457" t="s">
        <v>1485</v>
      </c>
      <c r="O457" s="132">
        <v>4.929E-2</v>
      </c>
      <c r="P457" s="132">
        <v>5.432E-2</v>
      </c>
      <c r="R457" s="131">
        <v>810000</v>
      </c>
      <c r="S457" s="131">
        <v>3.6469999999999998</v>
      </c>
      <c r="T457" s="131">
        <f t="shared" si="6"/>
        <v>101.18348583479741</v>
      </c>
      <c r="U457" s="131">
        <v>2989.0309999999999</v>
      </c>
      <c r="X457" s="132">
        <v>4.0000000000000002E-4</v>
      </c>
      <c r="Y457" s="132">
        <v>2E-3</v>
      </c>
      <c r="Z457" s="132">
        <v>8.4000000000000003E-4</v>
      </c>
    </row>
    <row r="458" spans="1:26">
      <c r="A458" t="s">
        <v>1213</v>
      </c>
      <c r="B458" t="s">
        <v>1250</v>
      </c>
      <c r="C458" t="s">
        <v>1321</v>
      </c>
      <c r="D458" t="s">
        <v>1468</v>
      </c>
      <c r="E458" t="s">
        <v>1469</v>
      </c>
      <c r="F458" t="s">
        <v>950</v>
      </c>
      <c r="G458" t="s">
        <v>205</v>
      </c>
      <c r="H458" t="s">
        <v>224</v>
      </c>
      <c r="I458" t="s">
        <v>314</v>
      </c>
      <c r="J458" t="s">
        <v>1324</v>
      </c>
      <c r="K458" t="s">
        <v>423</v>
      </c>
      <c r="L458" t="s">
        <v>1215</v>
      </c>
      <c r="M458" s="131">
        <v>6.4729999999999999</v>
      </c>
      <c r="N458" t="s">
        <v>1470</v>
      </c>
      <c r="O458" s="132">
        <v>4.2270000000000002E-2</v>
      </c>
      <c r="P458" s="132">
        <v>4.4889999999999999E-2</v>
      </c>
      <c r="R458" s="131">
        <v>750000</v>
      </c>
      <c r="S458" s="131">
        <v>3.6469999999999998</v>
      </c>
      <c r="T458" s="131">
        <f t="shared" si="6"/>
        <v>90.406288273466785</v>
      </c>
      <c r="U458" s="131">
        <v>2472.8380000000002</v>
      </c>
      <c r="X458" s="132">
        <v>1.0000000000000001E-5</v>
      </c>
      <c r="Y458" s="132">
        <v>1.65E-3</v>
      </c>
      <c r="Z458" s="132">
        <v>6.8999999999999997E-4</v>
      </c>
    </row>
    <row r="459" spans="1:26">
      <c r="A459" t="s">
        <v>1213</v>
      </c>
      <c r="B459" t="s">
        <v>1250</v>
      </c>
      <c r="C459" t="s">
        <v>1321</v>
      </c>
      <c r="D459" t="s">
        <v>1495</v>
      </c>
      <c r="E459" t="s">
        <v>1496</v>
      </c>
      <c r="F459" t="s">
        <v>950</v>
      </c>
      <c r="G459" t="s">
        <v>205</v>
      </c>
      <c r="H459" t="s">
        <v>224</v>
      </c>
      <c r="I459" t="s">
        <v>314</v>
      </c>
      <c r="J459" t="s">
        <v>1324</v>
      </c>
      <c r="K459" t="s">
        <v>423</v>
      </c>
      <c r="L459" t="s">
        <v>1215</v>
      </c>
      <c r="M459" s="131">
        <v>5.8949999999999996</v>
      </c>
      <c r="N459" t="s">
        <v>1497</v>
      </c>
      <c r="O459" s="132">
        <v>4.4580000000000002E-2</v>
      </c>
      <c r="P459" s="132">
        <v>4.4470000000000003E-2</v>
      </c>
      <c r="R459" s="131">
        <v>670000</v>
      </c>
      <c r="S459" s="131">
        <v>3.6469999999999998</v>
      </c>
      <c r="T459" s="131">
        <f t="shared" si="6"/>
        <v>84.734416756360773</v>
      </c>
      <c r="U459" s="131">
        <v>2070.4769999999999</v>
      </c>
      <c r="X459" s="132">
        <v>0</v>
      </c>
      <c r="Y459" s="132">
        <v>1.3799999999999999E-3</v>
      </c>
      <c r="Z459" s="132">
        <v>5.8E-4</v>
      </c>
    </row>
    <row r="460" spans="1:26">
      <c r="A460" t="s">
        <v>1213</v>
      </c>
      <c r="B460" t="s">
        <v>1250</v>
      </c>
      <c r="C460" t="s">
        <v>1321</v>
      </c>
      <c r="D460" t="s">
        <v>1492</v>
      </c>
      <c r="E460" t="s">
        <v>1493</v>
      </c>
      <c r="F460" t="s">
        <v>950</v>
      </c>
      <c r="G460" t="s">
        <v>205</v>
      </c>
      <c r="H460" t="s">
        <v>224</v>
      </c>
      <c r="I460" t="s">
        <v>314</v>
      </c>
      <c r="J460" t="s">
        <v>1324</v>
      </c>
      <c r="K460" t="s">
        <v>423</v>
      </c>
      <c r="L460" t="s">
        <v>1215</v>
      </c>
      <c r="M460" s="131">
        <v>14.167999999999999</v>
      </c>
      <c r="N460" t="s">
        <v>1494</v>
      </c>
      <c r="O460" s="132">
        <v>3.984E-2</v>
      </c>
      <c r="P460" s="132">
        <v>4.897E-2</v>
      </c>
      <c r="R460" s="131">
        <v>733000</v>
      </c>
      <c r="S460" s="131">
        <v>3.6469999999999998</v>
      </c>
      <c r="T460" s="131">
        <v>75.125</v>
      </c>
      <c r="U460" s="131">
        <v>2008.28</v>
      </c>
      <c r="X460" s="132">
        <v>2.0000000000000002E-5</v>
      </c>
      <c r="Y460" s="132">
        <v>1.34E-3</v>
      </c>
      <c r="Z460" s="132">
        <v>5.5999999999999995E-4</v>
      </c>
    </row>
    <row r="461" spans="1:26">
      <c r="A461" t="s">
        <v>1213</v>
      </c>
      <c r="B461" t="s">
        <v>1250</v>
      </c>
      <c r="C461" t="s">
        <v>1321</v>
      </c>
      <c r="D461" t="s">
        <v>1454</v>
      </c>
      <c r="E461" t="s">
        <v>1455</v>
      </c>
      <c r="F461" t="s">
        <v>950</v>
      </c>
      <c r="G461" t="s">
        <v>205</v>
      </c>
      <c r="H461" t="s">
        <v>224</v>
      </c>
      <c r="I461" t="s">
        <v>314</v>
      </c>
      <c r="J461" t="s">
        <v>1324</v>
      </c>
      <c r="K461" t="s">
        <v>423</v>
      </c>
      <c r="L461" t="s">
        <v>1215</v>
      </c>
      <c r="M461" s="131">
        <v>9.68</v>
      </c>
      <c r="N461" t="s">
        <v>1456</v>
      </c>
      <c r="O461" s="132">
        <v>4.956E-2</v>
      </c>
      <c r="P461" s="132">
        <v>4.6289999999999998E-2</v>
      </c>
      <c r="R461" s="131">
        <v>525000</v>
      </c>
      <c r="S461" s="131">
        <v>3.6469999999999998</v>
      </c>
      <c r="T461" s="131">
        <f>U461*1000/R461/S461*100</f>
        <v>99.218718581482506</v>
      </c>
      <c r="U461" s="131">
        <v>1899.7159999999999</v>
      </c>
      <c r="X461" s="132">
        <v>2.0000000000000002E-5</v>
      </c>
      <c r="Y461" s="132">
        <v>1.2700000000000001E-3</v>
      </c>
      <c r="Z461" s="132">
        <v>5.2999999999999998E-4</v>
      </c>
    </row>
    <row r="462" spans="1:26">
      <c r="A462" t="s">
        <v>1213</v>
      </c>
      <c r="B462" t="s">
        <v>1250</v>
      </c>
      <c r="C462" t="s">
        <v>1321</v>
      </c>
      <c r="D462" t="s">
        <v>1460</v>
      </c>
      <c r="E462" t="s">
        <v>1461</v>
      </c>
      <c r="F462" t="s">
        <v>950</v>
      </c>
      <c r="G462" t="s">
        <v>205</v>
      </c>
      <c r="H462" t="s">
        <v>224</v>
      </c>
      <c r="I462" t="s">
        <v>314</v>
      </c>
      <c r="J462" t="s">
        <v>1324</v>
      </c>
      <c r="K462" t="s">
        <v>423</v>
      </c>
      <c r="L462" t="s">
        <v>1215</v>
      </c>
      <c r="M462" s="131">
        <v>7.1989999999999998</v>
      </c>
      <c r="N462" t="s">
        <v>1462</v>
      </c>
      <c r="O462" s="132">
        <v>3.916E-2</v>
      </c>
      <c r="P462" s="132">
        <v>4.5429999999999998E-2</v>
      </c>
      <c r="R462" s="131">
        <v>500000</v>
      </c>
      <c r="S462" s="131">
        <v>3.6469999999999998</v>
      </c>
      <c r="T462" s="131">
        <v>100.422</v>
      </c>
      <c r="U462" s="131">
        <v>1831.193</v>
      </c>
      <c r="X462" s="132">
        <v>0</v>
      </c>
      <c r="Y462" s="132">
        <v>1.2199999999999999E-3</v>
      </c>
      <c r="Z462" s="132">
        <v>5.1000000000000004E-4</v>
      </c>
    </row>
    <row r="463" spans="1:26">
      <c r="A463" t="s">
        <v>1213</v>
      </c>
      <c r="B463" t="s">
        <v>1250</v>
      </c>
      <c r="C463" t="s">
        <v>1321</v>
      </c>
      <c r="D463" t="s">
        <v>1486</v>
      </c>
      <c r="E463" t="s">
        <v>1487</v>
      </c>
      <c r="F463" t="s">
        <v>950</v>
      </c>
      <c r="G463" t="s">
        <v>205</v>
      </c>
      <c r="H463" t="s">
        <v>224</v>
      </c>
      <c r="I463" t="s">
        <v>314</v>
      </c>
      <c r="J463" t="s">
        <v>1324</v>
      </c>
      <c r="K463" t="s">
        <v>423</v>
      </c>
      <c r="L463" t="s">
        <v>1215</v>
      </c>
      <c r="M463" s="131">
        <v>14.35</v>
      </c>
      <c r="N463" t="s">
        <v>1488</v>
      </c>
      <c r="O463" s="132">
        <v>4.7149999999999997E-2</v>
      </c>
      <c r="P463" s="132">
        <v>4.8959999999999997E-2</v>
      </c>
      <c r="R463" s="131">
        <v>705000</v>
      </c>
      <c r="S463" s="131">
        <v>3.6469999999999998</v>
      </c>
      <c r="T463" s="131">
        <f t="shared" ref="T463:T464" si="7">U463*1000/R463/S463*100</f>
        <v>70.562494773708877</v>
      </c>
      <c r="U463" s="131">
        <v>1814.2570000000001</v>
      </c>
      <c r="X463" s="132">
        <v>2.0000000000000002E-5</v>
      </c>
      <c r="Y463" s="132">
        <v>1.2099999999999999E-3</v>
      </c>
      <c r="Z463" s="132">
        <v>5.1000000000000004E-4</v>
      </c>
    </row>
    <row r="464" spans="1:26">
      <c r="A464" t="s">
        <v>1213</v>
      </c>
      <c r="B464" t="s">
        <v>1250</v>
      </c>
      <c r="C464" t="s">
        <v>1408</v>
      </c>
      <c r="D464" t="s">
        <v>1498</v>
      </c>
      <c r="E464" t="s">
        <v>1499</v>
      </c>
      <c r="F464" t="s">
        <v>950</v>
      </c>
      <c r="G464" t="s">
        <v>205</v>
      </c>
      <c r="H464" t="s">
        <v>204</v>
      </c>
      <c r="I464" t="s">
        <v>344</v>
      </c>
      <c r="J464" t="s">
        <v>1411</v>
      </c>
      <c r="K464" t="s">
        <v>431</v>
      </c>
      <c r="L464" t="s">
        <v>1215</v>
      </c>
      <c r="M464" s="131">
        <v>2.8010000000000002</v>
      </c>
      <c r="N464" t="s">
        <v>1500</v>
      </c>
      <c r="O464" s="132">
        <v>3.0009999999999998E-2</v>
      </c>
      <c r="P464" s="132">
        <v>5.176E-2</v>
      </c>
      <c r="R464" s="131">
        <v>480000</v>
      </c>
      <c r="S464" s="131">
        <v>3.6469999999999998</v>
      </c>
      <c r="T464" s="131">
        <f t="shared" si="7"/>
        <v>95.888515674984006</v>
      </c>
      <c r="U464" s="131">
        <v>1678.586</v>
      </c>
      <c r="X464" s="132">
        <v>4.8000000000000001E-4</v>
      </c>
      <c r="Y464" s="132">
        <v>1.1199999999999999E-3</v>
      </c>
      <c r="Z464" s="132">
        <v>4.6999999999999999E-4</v>
      </c>
    </row>
    <row r="465" spans="1:26">
      <c r="A465" t="s">
        <v>1213</v>
      </c>
      <c r="B465" t="s">
        <v>1250</v>
      </c>
      <c r="C465" t="s">
        <v>1408</v>
      </c>
      <c r="D465" t="s">
        <v>1501</v>
      </c>
      <c r="E465" t="s">
        <v>1502</v>
      </c>
      <c r="F465" t="s">
        <v>950</v>
      </c>
      <c r="G465" t="s">
        <v>205</v>
      </c>
      <c r="H465" t="s">
        <v>204</v>
      </c>
      <c r="I465" t="s">
        <v>314</v>
      </c>
      <c r="J465" t="s">
        <v>1411</v>
      </c>
      <c r="K465" t="s">
        <v>431</v>
      </c>
      <c r="L465" t="s">
        <v>1215</v>
      </c>
      <c r="M465" s="131">
        <v>4.5540000000000003</v>
      </c>
      <c r="N465" t="s">
        <v>1503</v>
      </c>
      <c r="O465" s="132">
        <v>2.2839999999999999E-2</v>
      </c>
      <c r="P465" s="132">
        <v>5.4879999999999998E-2</v>
      </c>
      <c r="R465" s="131">
        <v>150000</v>
      </c>
      <c r="S465" s="131">
        <v>3.6469999999999998</v>
      </c>
      <c r="T465" s="131">
        <v>87.957999999999998</v>
      </c>
      <c r="U465" s="131">
        <v>481.173</v>
      </c>
      <c r="X465" s="132">
        <v>1.4999999999999999E-4</v>
      </c>
      <c r="Y465" s="132">
        <v>3.2000000000000003E-4</v>
      </c>
      <c r="Z465" s="132">
        <v>1.2999999999999999E-4</v>
      </c>
    </row>
    <row r="466" spans="1:26">
      <c r="A466" t="s">
        <v>1213</v>
      </c>
      <c r="B466" t="s">
        <v>1251</v>
      </c>
      <c r="C466" t="s">
        <v>1258</v>
      </c>
      <c r="D466" t="s">
        <v>1329</v>
      </c>
      <c r="E466" t="s">
        <v>1330</v>
      </c>
      <c r="F466" t="s">
        <v>943</v>
      </c>
      <c r="G466" t="s">
        <v>204</v>
      </c>
      <c r="H466" t="s">
        <v>204</v>
      </c>
      <c r="I466" t="s">
        <v>340</v>
      </c>
      <c r="J466" t="s">
        <v>1265</v>
      </c>
      <c r="K466" t="s">
        <v>415</v>
      </c>
      <c r="L466" t="s">
        <v>1212</v>
      </c>
      <c r="M466" s="131">
        <v>2.39</v>
      </c>
      <c r="N466" t="s">
        <v>1331</v>
      </c>
      <c r="O466" s="132">
        <v>-2.4039999999999999E-2</v>
      </c>
      <c r="P466" s="132">
        <v>1.7899999999999999E-2</v>
      </c>
      <c r="R466" s="131">
        <v>7583851</v>
      </c>
      <c r="S466" s="131">
        <v>1</v>
      </c>
      <c r="T466" s="131">
        <v>114.17</v>
      </c>
      <c r="U466" s="131">
        <v>8658.4830000000002</v>
      </c>
      <c r="X466" s="132">
        <v>3.4000000000000002E-4</v>
      </c>
      <c r="Y466" s="132">
        <v>0.15159</v>
      </c>
      <c r="Z466" s="132">
        <v>2.8469999999999999E-2</v>
      </c>
    </row>
    <row r="467" spans="1:26">
      <c r="A467" t="s">
        <v>1213</v>
      </c>
      <c r="B467" t="s">
        <v>1251</v>
      </c>
      <c r="C467" t="s">
        <v>1258</v>
      </c>
      <c r="D467" t="s">
        <v>1303</v>
      </c>
      <c r="E467" t="s">
        <v>1304</v>
      </c>
      <c r="F467" t="s">
        <v>943</v>
      </c>
      <c r="G467" t="s">
        <v>204</v>
      </c>
      <c r="H467" t="s">
        <v>204</v>
      </c>
      <c r="I467" t="s">
        <v>340</v>
      </c>
      <c r="J467" t="s">
        <v>1265</v>
      </c>
      <c r="K467" t="s">
        <v>415</v>
      </c>
      <c r="L467" t="s">
        <v>1212</v>
      </c>
      <c r="M467" s="131">
        <v>4.3600000000000003</v>
      </c>
      <c r="N467" t="s">
        <v>1305</v>
      </c>
      <c r="O467" s="132">
        <v>1.146E-2</v>
      </c>
      <c r="P467" s="132">
        <v>1.77E-2</v>
      </c>
      <c r="R467" s="131">
        <v>7478407</v>
      </c>
      <c r="S467" s="131">
        <v>1</v>
      </c>
      <c r="T467" s="131">
        <v>109.52</v>
      </c>
      <c r="U467" s="131">
        <v>8190.3509999999997</v>
      </c>
      <c r="X467" s="132">
        <v>2.7E-4</v>
      </c>
      <c r="Y467" s="132">
        <v>0.1434</v>
      </c>
      <c r="Z467" s="132">
        <v>2.6929999999999999E-2</v>
      </c>
    </row>
    <row r="468" spans="1:26">
      <c r="A468" t="s">
        <v>1213</v>
      </c>
      <c r="B468" t="s">
        <v>1251</v>
      </c>
      <c r="C468" t="s">
        <v>1267</v>
      </c>
      <c r="D468" t="s">
        <v>1350</v>
      </c>
      <c r="E468" t="s">
        <v>1351</v>
      </c>
      <c r="F468" t="s">
        <v>945</v>
      </c>
      <c r="G468" t="s">
        <v>204</v>
      </c>
      <c r="H468" t="s">
        <v>204</v>
      </c>
      <c r="I468" t="s">
        <v>340</v>
      </c>
      <c r="J468" t="s">
        <v>1261</v>
      </c>
      <c r="K468" t="s">
        <v>413</v>
      </c>
      <c r="L468" t="s">
        <v>1212</v>
      </c>
      <c r="M468" s="131">
        <v>3.61</v>
      </c>
      <c r="N468" t="s">
        <v>1352</v>
      </c>
      <c r="O468" s="132">
        <v>3.594E-2</v>
      </c>
      <c r="P468" s="132">
        <v>4.2599999999999999E-2</v>
      </c>
      <c r="R468" s="131">
        <v>8416697</v>
      </c>
      <c r="S468" s="131">
        <v>1</v>
      </c>
      <c r="T468" s="131">
        <v>93.76</v>
      </c>
      <c r="U468" s="131">
        <v>7891.4949999999999</v>
      </c>
      <c r="X468" s="132">
        <v>2.4000000000000001E-4</v>
      </c>
      <c r="Y468" s="132">
        <v>0.13816000000000001</v>
      </c>
      <c r="Z468" s="132">
        <v>2.5940000000000001E-2</v>
      </c>
    </row>
    <row r="469" spans="1:26">
      <c r="A469" t="s">
        <v>1213</v>
      </c>
      <c r="B469" t="s">
        <v>1251</v>
      </c>
      <c r="C469" t="s">
        <v>1258</v>
      </c>
      <c r="D469" t="s">
        <v>1259</v>
      </c>
      <c r="E469" t="s">
        <v>1260</v>
      </c>
      <c r="F469" t="s">
        <v>943</v>
      </c>
      <c r="G469" t="s">
        <v>204</v>
      </c>
      <c r="H469" t="s">
        <v>204</v>
      </c>
      <c r="I469" t="s">
        <v>340</v>
      </c>
      <c r="J469" t="s">
        <v>1261</v>
      </c>
      <c r="K469" t="s">
        <v>413</v>
      </c>
      <c r="L469" t="s">
        <v>1212</v>
      </c>
      <c r="M469" s="131">
        <v>0.83</v>
      </c>
      <c r="N469" t="s">
        <v>1262</v>
      </c>
      <c r="O469" s="132">
        <v>-1.08E-3</v>
      </c>
      <c r="P469" s="132">
        <v>1.5699999999999999E-2</v>
      </c>
      <c r="R469" s="131">
        <v>6038252</v>
      </c>
      <c r="S469" s="131">
        <v>1</v>
      </c>
      <c r="T469" s="131">
        <v>115.16</v>
      </c>
      <c r="U469" s="131">
        <v>6953.6509999999998</v>
      </c>
      <c r="X469" s="132">
        <v>2.7999999999999998E-4</v>
      </c>
      <c r="Y469" s="132">
        <v>0.12174</v>
      </c>
      <c r="Z469" s="132">
        <v>2.2859999999999998E-2</v>
      </c>
    </row>
    <row r="470" spans="1:26">
      <c r="A470" t="s">
        <v>1213</v>
      </c>
      <c r="B470" t="s">
        <v>1251</v>
      </c>
      <c r="C470" t="s">
        <v>1267</v>
      </c>
      <c r="D470" t="s">
        <v>1332</v>
      </c>
      <c r="E470" t="s">
        <v>1333</v>
      </c>
      <c r="F470" t="s">
        <v>945</v>
      </c>
      <c r="G470" t="s">
        <v>204</v>
      </c>
      <c r="H470" t="s">
        <v>204</v>
      </c>
      <c r="I470" t="s">
        <v>340</v>
      </c>
      <c r="J470" t="s">
        <v>1265</v>
      </c>
      <c r="K470" t="s">
        <v>415</v>
      </c>
      <c r="L470" t="s">
        <v>1212</v>
      </c>
      <c r="M470" s="131">
        <v>3.81</v>
      </c>
      <c r="N470" t="s">
        <v>1334</v>
      </c>
      <c r="O470" s="132">
        <v>3.3489999999999999E-2</v>
      </c>
      <c r="P470" s="132">
        <v>4.2500000000000003E-2</v>
      </c>
      <c r="R470" s="131">
        <v>6681254</v>
      </c>
      <c r="S470" s="131">
        <v>1</v>
      </c>
      <c r="T470" s="131">
        <v>101.27</v>
      </c>
      <c r="U470" s="131">
        <v>6766.1059999999998</v>
      </c>
      <c r="X470" s="132">
        <v>1.9000000000000001E-4</v>
      </c>
      <c r="Y470" s="132">
        <v>0.11846</v>
      </c>
      <c r="Z470" s="132">
        <v>2.2239999999999999E-2</v>
      </c>
    </row>
    <row r="471" spans="1:26">
      <c r="A471" t="s">
        <v>1213</v>
      </c>
      <c r="B471" t="s">
        <v>1251</v>
      </c>
      <c r="C471" t="s">
        <v>1258</v>
      </c>
      <c r="D471" t="s">
        <v>1263</v>
      </c>
      <c r="E471" t="s">
        <v>1264</v>
      </c>
      <c r="F471" t="s">
        <v>943</v>
      </c>
      <c r="G471" t="s">
        <v>204</v>
      </c>
      <c r="H471" t="s">
        <v>204</v>
      </c>
      <c r="I471" t="s">
        <v>340</v>
      </c>
      <c r="J471" t="s">
        <v>1265</v>
      </c>
      <c r="K471" t="s">
        <v>415</v>
      </c>
      <c r="L471" t="s">
        <v>1212</v>
      </c>
      <c r="M471" s="131">
        <v>3.77</v>
      </c>
      <c r="N471" t="s">
        <v>1266</v>
      </c>
      <c r="O471" s="132">
        <v>1.4250000000000001E-2</v>
      </c>
      <c r="P471" s="132">
        <v>1.7899999999999999E-2</v>
      </c>
      <c r="R471" s="131">
        <v>3159036</v>
      </c>
      <c r="S471" s="131">
        <v>1</v>
      </c>
      <c r="T471" s="131">
        <v>101.87</v>
      </c>
      <c r="U471" s="131">
        <v>3218.11</v>
      </c>
      <c r="X471" s="132">
        <v>1.2999999999999999E-4</v>
      </c>
      <c r="Y471" s="132">
        <v>5.6340000000000001E-2</v>
      </c>
      <c r="Z471" s="132">
        <v>1.0580000000000001E-2</v>
      </c>
    </row>
    <row r="472" spans="1:26">
      <c r="A472" t="s">
        <v>1213</v>
      </c>
      <c r="B472" t="s">
        <v>1251</v>
      </c>
      <c r="C472" t="s">
        <v>1258</v>
      </c>
      <c r="D472" t="s">
        <v>1309</v>
      </c>
      <c r="E472" t="s">
        <v>1310</v>
      </c>
      <c r="F472" t="s">
        <v>943</v>
      </c>
      <c r="G472" t="s">
        <v>204</v>
      </c>
      <c r="H472" t="s">
        <v>204</v>
      </c>
      <c r="I472" t="s">
        <v>340</v>
      </c>
      <c r="J472" t="s">
        <v>1265</v>
      </c>
      <c r="K472" t="s">
        <v>415</v>
      </c>
      <c r="L472" t="s">
        <v>1212</v>
      </c>
      <c r="M472" s="131">
        <v>1.58</v>
      </c>
      <c r="N472" t="s">
        <v>1311</v>
      </c>
      <c r="O472" s="132">
        <v>1.482E-2</v>
      </c>
      <c r="P472" s="132">
        <v>1.78E-2</v>
      </c>
      <c r="R472" s="131">
        <v>1744278</v>
      </c>
      <c r="S472" s="131">
        <v>1</v>
      </c>
      <c r="T472" s="131">
        <v>112.4</v>
      </c>
      <c r="U472" s="131">
        <v>1960.568</v>
      </c>
      <c r="X472" s="132">
        <v>9.0000000000000006E-5</v>
      </c>
      <c r="Y472" s="132">
        <v>3.4329999999999999E-2</v>
      </c>
      <c r="Z472" s="132">
        <v>6.45E-3</v>
      </c>
    </row>
    <row r="473" spans="1:26">
      <c r="A473" t="s">
        <v>1213</v>
      </c>
      <c r="B473" t="s">
        <v>1251</v>
      </c>
      <c r="C473" t="s">
        <v>1267</v>
      </c>
      <c r="D473" t="s">
        <v>1365</v>
      </c>
      <c r="E473" t="s">
        <v>1366</v>
      </c>
      <c r="F473" t="s">
        <v>945</v>
      </c>
      <c r="G473" t="s">
        <v>204</v>
      </c>
      <c r="H473" t="s">
        <v>204</v>
      </c>
      <c r="I473" t="s">
        <v>340</v>
      </c>
      <c r="J473" t="s">
        <v>1261</v>
      </c>
      <c r="K473" t="s">
        <v>413</v>
      </c>
      <c r="L473" t="s">
        <v>1212</v>
      </c>
      <c r="M473" s="131">
        <v>2.64</v>
      </c>
      <c r="N473" t="s">
        <v>1367</v>
      </c>
      <c r="O473" s="132">
        <v>4.4249999999999998E-2</v>
      </c>
      <c r="P473" s="132">
        <v>4.2500000000000003E-2</v>
      </c>
      <c r="R473" s="131">
        <v>1767981</v>
      </c>
      <c r="S473" s="131">
        <v>1</v>
      </c>
      <c r="T473" s="131">
        <v>99.67</v>
      </c>
      <c r="U473" s="131">
        <v>1762.1469999999999</v>
      </c>
      <c r="X473" s="132">
        <v>8.0000000000000007E-5</v>
      </c>
      <c r="Y473" s="132">
        <v>3.0849999999999999E-2</v>
      </c>
      <c r="Z473" s="132">
        <v>5.79E-3</v>
      </c>
    </row>
    <row r="474" spans="1:26">
      <c r="A474" t="s">
        <v>1213</v>
      </c>
      <c r="B474" t="s">
        <v>1251</v>
      </c>
      <c r="C474" t="s">
        <v>1258</v>
      </c>
      <c r="D474" t="s">
        <v>1362</v>
      </c>
      <c r="E474" t="s">
        <v>1363</v>
      </c>
      <c r="F474" t="s">
        <v>943</v>
      </c>
      <c r="G474" t="s">
        <v>204</v>
      </c>
      <c r="H474" t="s">
        <v>204</v>
      </c>
      <c r="I474" t="s">
        <v>340</v>
      </c>
      <c r="J474" t="s">
        <v>1261</v>
      </c>
      <c r="K474" t="s">
        <v>413</v>
      </c>
      <c r="L474" t="s">
        <v>1212</v>
      </c>
      <c r="M474" s="131">
        <v>9.42</v>
      </c>
      <c r="N474" t="s">
        <v>1364</v>
      </c>
      <c r="O474" s="132">
        <v>1.4409999999999999E-2</v>
      </c>
      <c r="P474" s="132">
        <v>1.9300000000000001E-2</v>
      </c>
      <c r="R474" s="131">
        <v>894075</v>
      </c>
      <c r="S474" s="131">
        <v>1</v>
      </c>
      <c r="T474" s="131">
        <v>169.09</v>
      </c>
      <c r="U474" s="131">
        <v>1511.7909999999999</v>
      </c>
      <c r="X474" s="132">
        <v>6.0000000000000002E-5</v>
      </c>
      <c r="Y474" s="132">
        <v>2.647E-2</v>
      </c>
      <c r="Z474" s="132">
        <v>4.9699999999999996E-3</v>
      </c>
    </row>
    <row r="475" spans="1:26">
      <c r="A475" t="s">
        <v>1213</v>
      </c>
      <c r="B475" t="s">
        <v>1251</v>
      </c>
      <c r="C475" t="s">
        <v>1267</v>
      </c>
      <c r="D475" t="s">
        <v>1268</v>
      </c>
      <c r="E475" t="s">
        <v>1269</v>
      </c>
      <c r="F475" t="s">
        <v>945</v>
      </c>
      <c r="G475" t="s">
        <v>204</v>
      </c>
      <c r="H475" t="s">
        <v>204</v>
      </c>
      <c r="I475" t="s">
        <v>340</v>
      </c>
      <c r="J475" t="s">
        <v>1261</v>
      </c>
      <c r="K475" t="s">
        <v>413</v>
      </c>
      <c r="L475" t="s">
        <v>1212</v>
      </c>
      <c r="M475" s="131">
        <v>11.26</v>
      </c>
      <c r="N475" t="s">
        <v>1270</v>
      </c>
      <c r="O475" s="132">
        <v>3.7960000000000001E-2</v>
      </c>
      <c r="P475" s="132">
        <v>4.65E-2</v>
      </c>
      <c r="R475" s="131">
        <v>1311082</v>
      </c>
      <c r="S475" s="131">
        <v>1</v>
      </c>
      <c r="T475" s="131">
        <v>114.94</v>
      </c>
      <c r="U475" s="131">
        <v>1506.9580000000001</v>
      </c>
      <c r="X475" s="132">
        <v>5.0000000000000002E-5</v>
      </c>
      <c r="Y475" s="132">
        <v>2.6380000000000001E-2</v>
      </c>
      <c r="Z475" s="132">
        <v>4.9500000000000004E-3</v>
      </c>
    </row>
    <row r="476" spans="1:26">
      <c r="A476" t="s">
        <v>1213</v>
      </c>
      <c r="B476" t="s">
        <v>1251</v>
      </c>
      <c r="C476" t="s">
        <v>1267</v>
      </c>
      <c r="D476" t="s">
        <v>1318</v>
      </c>
      <c r="E476" t="s">
        <v>1319</v>
      </c>
      <c r="F476" t="s">
        <v>945</v>
      </c>
      <c r="G476" t="s">
        <v>204</v>
      </c>
      <c r="H476" t="s">
        <v>204</v>
      </c>
      <c r="I476" t="s">
        <v>340</v>
      </c>
      <c r="J476" t="s">
        <v>1265</v>
      </c>
      <c r="K476" t="s">
        <v>415</v>
      </c>
      <c r="L476" t="s">
        <v>1212</v>
      </c>
      <c r="M476" s="131">
        <v>6.93</v>
      </c>
      <c r="N476" t="s">
        <v>1320</v>
      </c>
      <c r="O476" s="132">
        <v>4.4999999999999998E-2</v>
      </c>
      <c r="P476" s="132">
        <v>4.3499999999999997E-2</v>
      </c>
      <c r="R476" s="131">
        <v>1714458</v>
      </c>
      <c r="S476" s="131">
        <v>1</v>
      </c>
      <c r="T476" s="131">
        <v>82.08</v>
      </c>
      <c r="U476" s="131">
        <v>1407.2270000000001</v>
      </c>
      <c r="X476" s="132">
        <v>5.0000000000000002E-5</v>
      </c>
      <c r="Y476" s="132">
        <v>2.4639999999999999E-2</v>
      </c>
      <c r="Z476" s="132">
        <v>4.6299999999999996E-3</v>
      </c>
    </row>
    <row r="477" spans="1:26">
      <c r="A477" t="s">
        <v>1213</v>
      </c>
      <c r="B477" t="s">
        <v>1251</v>
      </c>
      <c r="C477" t="s">
        <v>1267</v>
      </c>
      <c r="D477" t="s">
        <v>1359</v>
      </c>
      <c r="E477" t="s">
        <v>1360</v>
      </c>
      <c r="F477" t="s">
        <v>945</v>
      </c>
      <c r="G477" t="s">
        <v>204</v>
      </c>
      <c r="H477" t="s">
        <v>204</v>
      </c>
      <c r="I477" t="s">
        <v>340</v>
      </c>
      <c r="J477" t="s">
        <v>1265</v>
      </c>
      <c r="K477" t="s">
        <v>415</v>
      </c>
      <c r="L477" t="s">
        <v>1212</v>
      </c>
      <c r="M477" s="131">
        <v>11.05</v>
      </c>
      <c r="N477" t="s">
        <v>1361</v>
      </c>
      <c r="O477" s="132">
        <v>4.0890000000000003E-2</v>
      </c>
      <c r="P477" s="132">
        <v>4.5900000000000003E-2</v>
      </c>
      <c r="R477" s="131">
        <v>1748133</v>
      </c>
      <c r="S477" s="131">
        <v>1</v>
      </c>
      <c r="T477" s="131">
        <v>72.099999999999994</v>
      </c>
      <c r="U477" s="131">
        <v>1260.404</v>
      </c>
      <c r="X477" s="132">
        <v>5.0000000000000002E-5</v>
      </c>
      <c r="Y477" s="132">
        <v>2.2069999999999999E-2</v>
      </c>
      <c r="Z477" s="132">
        <v>4.1399999999999996E-3</v>
      </c>
    </row>
    <row r="478" spans="1:26">
      <c r="A478" t="s">
        <v>1213</v>
      </c>
      <c r="B478" t="s">
        <v>1251</v>
      </c>
      <c r="C478" t="s">
        <v>1267</v>
      </c>
      <c r="D478" t="s">
        <v>1368</v>
      </c>
      <c r="E478" t="s">
        <v>1369</v>
      </c>
      <c r="F478" t="s">
        <v>945</v>
      </c>
      <c r="G478" t="s">
        <v>204</v>
      </c>
      <c r="H478" t="s">
        <v>204</v>
      </c>
      <c r="I478" t="s">
        <v>340</v>
      </c>
      <c r="J478" t="s">
        <v>1261</v>
      </c>
      <c r="K478" t="s">
        <v>413</v>
      </c>
      <c r="L478" t="s">
        <v>1212</v>
      </c>
      <c r="M478" s="131">
        <v>14.43</v>
      </c>
      <c r="N478" t="s">
        <v>1370</v>
      </c>
      <c r="O478" s="132">
        <v>4.7010000000000003E-2</v>
      </c>
      <c r="P478" s="132">
        <v>4.7600000000000003E-2</v>
      </c>
      <c r="R478" s="131">
        <v>1380798</v>
      </c>
      <c r="S478" s="131">
        <v>1</v>
      </c>
      <c r="T478" s="131">
        <v>89.17</v>
      </c>
      <c r="U478" s="131">
        <v>1231.258</v>
      </c>
      <c r="X478" s="132">
        <v>5.0000000000000002E-5</v>
      </c>
      <c r="Y478" s="132">
        <v>2.1559999999999999E-2</v>
      </c>
      <c r="Z478" s="132">
        <v>4.0499999999999998E-3</v>
      </c>
    </row>
    <row r="479" spans="1:26">
      <c r="A479" t="s">
        <v>1213</v>
      </c>
      <c r="B479" t="s">
        <v>1251</v>
      </c>
      <c r="C479" t="s">
        <v>1267</v>
      </c>
      <c r="D479" t="s">
        <v>1291</v>
      </c>
      <c r="E479" t="s">
        <v>1292</v>
      </c>
      <c r="F479" t="s">
        <v>945</v>
      </c>
      <c r="G479" t="s">
        <v>204</v>
      </c>
      <c r="H479" t="s">
        <v>204</v>
      </c>
      <c r="I479" t="s">
        <v>340</v>
      </c>
      <c r="J479" t="s">
        <v>1265</v>
      </c>
      <c r="K479" t="s">
        <v>415</v>
      </c>
      <c r="L479" t="s">
        <v>1212</v>
      </c>
      <c r="M479" s="131">
        <v>5.08</v>
      </c>
      <c r="N479" t="s">
        <v>1293</v>
      </c>
      <c r="O479" s="132">
        <v>4.6370000000000001E-2</v>
      </c>
      <c r="P479" s="132">
        <v>4.2799999999999998E-2</v>
      </c>
      <c r="R479" s="131">
        <v>1148378</v>
      </c>
      <c r="S479" s="131">
        <v>1</v>
      </c>
      <c r="T479" s="131">
        <v>85.63</v>
      </c>
      <c r="U479" s="131">
        <v>983.35599999999999</v>
      </c>
      <c r="X479" s="132">
        <v>3.0000000000000001E-5</v>
      </c>
      <c r="Y479" s="132">
        <v>1.7219999999999999E-2</v>
      </c>
      <c r="Z479" s="132">
        <v>3.2299999999999998E-3</v>
      </c>
    </row>
    <row r="480" spans="1:26">
      <c r="A480" t="s">
        <v>1213</v>
      </c>
      <c r="B480" t="s">
        <v>1251</v>
      </c>
      <c r="C480" t="s">
        <v>1267</v>
      </c>
      <c r="D480" t="s">
        <v>1356</v>
      </c>
      <c r="E480" t="s">
        <v>1357</v>
      </c>
      <c r="F480" t="s">
        <v>945</v>
      </c>
      <c r="G480" t="s">
        <v>204</v>
      </c>
      <c r="H480" t="s">
        <v>204</v>
      </c>
      <c r="I480" t="s">
        <v>340</v>
      </c>
      <c r="J480" t="s">
        <v>1261</v>
      </c>
      <c r="K480" t="s">
        <v>413</v>
      </c>
      <c r="L480" t="s">
        <v>1212</v>
      </c>
      <c r="M480" s="131">
        <v>8.31</v>
      </c>
      <c r="N480" t="s">
        <v>1358</v>
      </c>
      <c r="O480" s="132">
        <v>4.2110000000000002E-2</v>
      </c>
      <c r="P480" s="132">
        <v>4.48E-2</v>
      </c>
      <c r="R480" s="131">
        <v>841303</v>
      </c>
      <c r="S480" s="131">
        <v>1</v>
      </c>
      <c r="T480" s="131">
        <v>99.13</v>
      </c>
      <c r="U480" s="131">
        <v>833.98400000000004</v>
      </c>
      <c r="X480" s="132">
        <v>4.0000000000000003E-5</v>
      </c>
      <c r="Y480" s="132">
        <v>1.46E-2</v>
      </c>
      <c r="Z480" s="132">
        <v>2.7399999999999998E-3</v>
      </c>
    </row>
    <row r="481" spans="1:26">
      <c r="A481" t="s">
        <v>1213</v>
      </c>
      <c r="B481" t="s">
        <v>1251</v>
      </c>
      <c r="C481" t="s">
        <v>1258</v>
      </c>
      <c r="D481" t="s">
        <v>1300</v>
      </c>
      <c r="E481" t="s">
        <v>1301</v>
      </c>
      <c r="F481" t="s">
        <v>943</v>
      </c>
      <c r="G481" t="s">
        <v>204</v>
      </c>
      <c r="H481" t="s">
        <v>204</v>
      </c>
      <c r="I481" t="s">
        <v>340</v>
      </c>
      <c r="J481" t="s">
        <v>1265</v>
      </c>
      <c r="K481" t="s">
        <v>415</v>
      </c>
      <c r="L481" t="s">
        <v>1212</v>
      </c>
      <c r="M481" s="131">
        <v>6.89</v>
      </c>
      <c r="N481" t="s">
        <v>1302</v>
      </c>
      <c r="O481" s="132">
        <v>1.3520000000000001E-2</v>
      </c>
      <c r="P481" s="132">
        <v>1.8700000000000001E-2</v>
      </c>
      <c r="R481" s="131">
        <v>738362</v>
      </c>
      <c r="S481" s="131">
        <v>1</v>
      </c>
      <c r="T481" s="131">
        <v>102.23</v>
      </c>
      <c r="U481" s="131">
        <v>754.827</v>
      </c>
      <c r="X481" s="132">
        <v>2.0000000000000002E-5</v>
      </c>
      <c r="Y481" s="132">
        <v>1.3220000000000001E-2</v>
      </c>
      <c r="Z481" s="132">
        <v>2.48E-3</v>
      </c>
    </row>
    <row r="482" spans="1:26">
      <c r="A482" t="s">
        <v>1213</v>
      </c>
      <c r="B482" t="s">
        <v>1251</v>
      </c>
      <c r="C482" t="s">
        <v>1267</v>
      </c>
      <c r="D482" t="s">
        <v>1341</v>
      </c>
      <c r="E482" t="s">
        <v>1342</v>
      </c>
      <c r="F482" t="s">
        <v>945</v>
      </c>
      <c r="G482" t="s">
        <v>204</v>
      </c>
      <c r="H482" t="s">
        <v>204</v>
      </c>
      <c r="I482" t="s">
        <v>340</v>
      </c>
      <c r="J482" t="s">
        <v>1261</v>
      </c>
      <c r="K482" t="s">
        <v>413</v>
      </c>
      <c r="L482" t="s">
        <v>1212</v>
      </c>
      <c r="M482" s="131">
        <v>2.1800000000000002</v>
      </c>
      <c r="N482" t="s">
        <v>1343</v>
      </c>
      <c r="O482" s="132">
        <v>3.78E-2</v>
      </c>
      <c r="P482" s="132">
        <v>4.2700000000000002E-2</v>
      </c>
      <c r="R482" s="131">
        <v>779750</v>
      </c>
      <c r="S482" s="131">
        <v>1</v>
      </c>
      <c r="T482" s="131">
        <v>96.74</v>
      </c>
      <c r="U482" s="131">
        <v>754.33</v>
      </c>
      <c r="X482" s="132">
        <v>3.0000000000000001E-5</v>
      </c>
      <c r="Y482" s="132">
        <v>1.321E-2</v>
      </c>
      <c r="Z482" s="132">
        <v>2.48E-3</v>
      </c>
    </row>
    <row r="483" spans="1:26">
      <c r="A483" t="s">
        <v>1213</v>
      </c>
      <c r="B483" t="s">
        <v>1251</v>
      </c>
      <c r="C483" t="s">
        <v>1267</v>
      </c>
      <c r="D483" t="s">
        <v>1374</v>
      </c>
      <c r="E483" t="s">
        <v>1375</v>
      </c>
      <c r="F483" t="s">
        <v>945</v>
      </c>
      <c r="G483" t="s">
        <v>204</v>
      </c>
      <c r="H483" t="s">
        <v>204</v>
      </c>
      <c r="I483" t="s">
        <v>340</v>
      </c>
      <c r="J483" t="s">
        <v>1261</v>
      </c>
      <c r="K483" t="s">
        <v>413</v>
      </c>
      <c r="L483" t="s">
        <v>1212</v>
      </c>
      <c r="M483" s="131">
        <v>1.77</v>
      </c>
      <c r="N483" t="s">
        <v>1376</v>
      </c>
      <c r="O483" s="132">
        <v>3.739E-2</v>
      </c>
      <c r="P483" s="132">
        <v>4.2500000000000003E-2</v>
      </c>
      <c r="R483" s="131">
        <v>586169</v>
      </c>
      <c r="S483" s="131">
        <v>1</v>
      </c>
      <c r="T483" s="131">
        <v>104.49</v>
      </c>
      <c r="U483" s="131">
        <v>612.48800000000006</v>
      </c>
      <c r="X483" s="132">
        <v>4.0000000000000003E-5</v>
      </c>
      <c r="Y483" s="132">
        <v>1.072E-2</v>
      </c>
      <c r="Z483" s="132">
        <v>2.0100000000000001E-3</v>
      </c>
    </row>
    <row r="484" spans="1:26">
      <c r="A484" t="s">
        <v>1213</v>
      </c>
      <c r="B484" t="s">
        <v>1251</v>
      </c>
      <c r="C484" t="s">
        <v>1267</v>
      </c>
      <c r="D484" t="s">
        <v>1275</v>
      </c>
      <c r="E484" t="s">
        <v>1276</v>
      </c>
      <c r="F484" t="s">
        <v>945</v>
      </c>
      <c r="G484" t="s">
        <v>204</v>
      </c>
      <c r="H484" t="s">
        <v>204</v>
      </c>
      <c r="I484" t="s">
        <v>340</v>
      </c>
      <c r="J484" t="s">
        <v>1261</v>
      </c>
      <c r="K484" t="s">
        <v>413</v>
      </c>
      <c r="L484" t="s">
        <v>1212</v>
      </c>
      <c r="M484" s="131">
        <v>1.1499999999999999</v>
      </c>
      <c r="N484" t="s">
        <v>1277</v>
      </c>
      <c r="O484" s="132">
        <v>4.1059999999999999E-2</v>
      </c>
      <c r="P484" s="132">
        <v>4.2099999999999999E-2</v>
      </c>
      <c r="R484" s="131">
        <v>615695</v>
      </c>
      <c r="S484" s="131">
        <v>1</v>
      </c>
      <c r="T484" s="131">
        <v>96.32</v>
      </c>
      <c r="U484" s="131">
        <v>593.03700000000003</v>
      </c>
      <c r="X484" s="132">
        <v>2.0000000000000002E-5</v>
      </c>
      <c r="Y484" s="132">
        <v>1.038E-2</v>
      </c>
      <c r="Z484" s="132">
        <v>1.9499999999999999E-3</v>
      </c>
    </row>
    <row r="485" spans="1:26">
      <c r="A485" t="s">
        <v>1213</v>
      </c>
      <c r="B485" t="s">
        <v>1251</v>
      </c>
      <c r="C485" t="s">
        <v>1278</v>
      </c>
      <c r="D485" t="s">
        <v>1279</v>
      </c>
      <c r="E485" t="s">
        <v>1280</v>
      </c>
      <c r="F485" t="s">
        <v>946</v>
      </c>
      <c r="G485" t="s">
        <v>204</v>
      </c>
      <c r="H485" t="s">
        <v>204</v>
      </c>
      <c r="I485" t="s">
        <v>340</v>
      </c>
      <c r="J485" t="s">
        <v>1265</v>
      </c>
      <c r="K485" t="s">
        <v>415</v>
      </c>
      <c r="L485" t="s">
        <v>1212</v>
      </c>
      <c r="M485" s="131">
        <v>5.24</v>
      </c>
      <c r="N485" t="s">
        <v>1281</v>
      </c>
      <c r="O485" s="132">
        <v>5.8199999999999997E-3</v>
      </c>
      <c r="P485" s="132">
        <v>4.7399999999999998E-2</v>
      </c>
      <c r="R485" s="131">
        <v>170406</v>
      </c>
      <c r="S485" s="131">
        <v>1</v>
      </c>
      <c r="T485" s="131">
        <v>98</v>
      </c>
      <c r="U485" s="131">
        <v>166.99799999999999</v>
      </c>
      <c r="X485" s="132">
        <v>1.0000000000000001E-5</v>
      </c>
      <c r="Y485" s="132">
        <v>2.9199999999999999E-3</v>
      </c>
      <c r="Z485" s="132">
        <v>5.5000000000000003E-4</v>
      </c>
    </row>
    <row r="486" spans="1:26">
      <c r="A486" t="s">
        <v>1213</v>
      </c>
      <c r="B486" t="s">
        <v>1251</v>
      </c>
      <c r="C486" t="s">
        <v>1267</v>
      </c>
      <c r="D486" t="s">
        <v>1285</v>
      </c>
      <c r="E486" t="s">
        <v>1286</v>
      </c>
      <c r="F486" t="s">
        <v>945</v>
      </c>
      <c r="G486" t="s">
        <v>204</v>
      </c>
      <c r="H486" t="s">
        <v>204</v>
      </c>
      <c r="I486" t="s">
        <v>340</v>
      </c>
      <c r="J486" t="s">
        <v>1261</v>
      </c>
      <c r="K486" t="s">
        <v>413</v>
      </c>
      <c r="L486" t="s">
        <v>1212</v>
      </c>
      <c r="M486" s="131">
        <v>0.66</v>
      </c>
      <c r="N486" t="s">
        <v>1287</v>
      </c>
      <c r="O486" s="132">
        <v>3.3840000000000002E-2</v>
      </c>
      <c r="P486" s="132">
        <v>4.1500000000000002E-2</v>
      </c>
      <c r="R486" s="131">
        <v>100374</v>
      </c>
      <c r="S486" s="131">
        <v>1</v>
      </c>
      <c r="T486" s="131">
        <v>99.05</v>
      </c>
      <c r="U486" s="131">
        <v>99.42</v>
      </c>
      <c r="X486" s="132">
        <v>0</v>
      </c>
      <c r="Y486" s="132">
        <v>1.74E-3</v>
      </c>
      <c r="Z486" s="132">
        <v>3.3E-4</v>
      </c>
    </row>
    <row r="487" spans="1:26">
      <c r="A487" t="s">
        <v>1213</v>
      </c>
      <c r="B487" t="s">
        <v>1252</v>
      </c>
      <c r="C487" t="s">
        <v>1258</v>
      </c>
      <c r="D487" t="s">
        <v>1303</v>
      </c>
      <c r="E487" t="s">
        <v>1304</v>
      </c>
      <c r="F487" t="s">
        <v>943</v>
      </c>
      <c r="G487" t="s">
        <v>204</v>
      </c>
      <c r="H487" t="s">
        <v>204</v>
      </c>
      <c r="I487" t="s">
        <v>340</v>
      </c>
      <c r="J487" t="s">
        <v>1265</v>
      </c>
      <c r="K487" t="s">
        <v>415</v>
      </c>
      <c r="L487" t="s">
        <v>1212</v>
      </c>
      <c r="M487" s="131">
        <v>4.3600000000000003</v>
      </c>
      <c r="N487" t="s">
        <v>1305</v>
      </c>
      <c r="O487" s="132">
        <v>1.304E-2</v>
      </c>
      <c r="P487" s="132">
        <v>1.77E-2</v>
      </c>
      <c r="R487" s="131">
        <v>8223453</v>
      </c>
      <c r="S487" s="131">
        <v>1</v>
      </c>
      <c r="T487" s="131">
        <v>109.52</v>
      </c>
      <c r="U487" s="131">
        <v>9006.3259999999991</v>
      </c>
      <c r="X487" s="132">
        <v>2.9999999999999997E-4</v>
      </c>
      <c r="Y487" s="132">
        <v>0.15684000000000001</v>
      </c>
      <c r="Z487" s="132">
        <v>3.8670000000000003E-2</v>
      </c>
    </row>
    <row r="488" spans="1:26">
      <c r="A488" t="s">
        <v>1213</v>
      </c>
      <c r="B488" t="s">
        <v>1252</v>
      </c>
      <c r="C488" t="s">
        <v>1258</v>
      </c>
      <c r="D488" t="s">
        <v>1259</v>
      </c>
      <c r="E488" t="s">
        <v>1260</v>
      </c>
      <c r="F488" t="s">
        <v>943</v>
      </c>
      <c r="G488" t="s">
        <v>204</v>
      </c>
      <c r="H488" t="s">
        <v>204</v>
      </c>
      <c r="I488" t="s">
        <v>340</v>
      </c>
      <c r="J488" t="s">
        <v>1261</v>
      </c>
      <c r="K488" t="s">
        <v>413</v>
      </c>
      <c r="L488" t="s">
        <v>1212</v>
      </c>
      <c r="M488" s="131">
        <v>0.83</v>
      </c>
      <c r="N488" t="s">
        <v>1262</v>
      </c>
      <c r="O488" s="132">
        <v>0.01</v>
      </c>
      <c r="P488" s="132">
        <v>1.5699999999999999E-2</v>
      </c>
      <c r="R488" s="131">
        <v>7060715</v>
      </c>
      <c r="S488" s="131">
        <v>1</v>
      </c>
      <c r="T488" s="131">
        <v>115.16</v>
      </c>
      <c r="U488" s="131">
        <v>8131.1189999999997</v>
      </c>
      <c r="X488" s="132">
        <v>3.3E-4</v>
      </c>
      <c r="Y488" s="132">
        <v>0.1416</v>
      </c>
      <c r="Z488" s="132">
        <v>3.492E-2</v>
      </c>
    </row>
    <row r="489" spans="1:26">
      <c r="A489" t="s">
        <v>1213</v>
      </c>
      <c r="B489" t="s">
        <v>1252</v>
      </c>
      <c r="C489" t="s">
        <v>1258</v>
      </c>
      <c r="D489" t="s">
        <v>1329</v>
      </c>
      <c r="E489" t="s">
        <v>1330</v>
      </c>
      <c r="F489" t="s">
        <v>943</v>
      </c>
      <c r="G489" t="s">
        <v>204</v>
      </c>
      <c r="H489" t="s">
        <v>204</v>
      </c>
      <c r="I489" t="s">
        <v>340</v>
      </c>
      <c r="J489" t="s">
        <v>1265</v>
      </c>
      <c r="K489" t="s">
        <v>415</v>
      </c>
      <c r="L489" t="s">
        <v>1212</v>
      </c>
      <c r="M489" s="131">
        <v>2.39</v>
      </c>
      <c r="N489" t="s">
        <v>1331</v>
      </c>
      <c r="O489" s="132">
        <v>-2.4250000000000001E-2</v>
      </c>
      <c r="P489" s="132">
        <v>1.7899999999999999E-2</v>
      </c>
      <c r="R489" s="131">
        <v>4298613</v>
      </c>
      <c r="S489" s="131">
        <v>1</v>
      </c>
      <c r="T489" s="131">
        <v>114.17</v>
      </c>
      <c r="U489" s="131">
        <v>4907.7259999999997</v>
      </c>
      <c r="X489" s="132">
        <v>1.9000000000000001E-4</v>
      </c>
      <c r="Y489" s="132">
        <v>8.5459999999999994E-2</v>
      </c>
      <c r="Z489" s="132">
        <v>2.1069999999999998E-2</v>
      </c>
    </row>
    <row r="490" spans="1:26">
      <c r="A490" t="s">
        <v>1213</v>
      </c>
      <c r="B490" t="s">
        <v>1252</v>
      </c>
      <c r="C490" t="s">
        <v>1267</v>
      </c>
      <c r="D490" t="s">
        <v>1374</v>
      </c>
      <c r="E490" t="s">
        <v>1375</v>
      </c>
      <c r="F490" t="s">
        <v>945</v>
      </c>
      <c r="G490" t="s">
        <v>204</v>
      </c>
      <c r="H490" t="s">
        <v>204</v>
      </c>
      <c r="I490" t="s">
        <v>340</v>
      </c>
      <c r="J490" t="s">
        <v>1261</v>
      </c>
      <c r="K490" t="s">
        <v>413</v>
      </c>
      <c r="L490" t="s">
        <v>1212</v>
      </c>
      <c r="M490" s="131">
        <v>1.77</v>
      </c>
      <c r="N490" t="s">
        <v>1376</v>
      </c>
      <c r="O490" s="132">
        <v>3.9419999999999997E-2</v>
      </c>
      <c r="P490" s="132">
        <v>4.2500000000000003E-2</v>
      </c>
      <c r="R490" s="131">
        <v>4523350</v>
      </c>
      <c r="S490" s="131">
        <v>1</v>
      </c>
      <c r="T490" s="131">
        <v>104.49</v>
      </c>
      <c r="U490" s="131">
        <v>4726.4480000000003</v>
      </c>
      <c r="X490" s="132">
        <v>2.9999999999999997E-4</v>
      </c>
      <c r="Y490" s="132">
        <v>8.2309999999999994E-2</v>
      </c>
      <c r="Z490" s="132">
        <v>2.0299999999999999E-2</v>
      </c>
    </row>
    <row r="491" spans="1:26">
      <c r="A491" t="s">
        <v>1213</v>
      </c>
      <c r="B491" t="s">
        <v>1252</v>
      </c>
      <c r="C491" t="s">
        <v>1258</v>
      </c>
      <c r="D491" t="s">
        <v>1263</v>
      </c>
      <c r="E491" t="s">
        <v>1264</v>
      </c>
      <c r="F491" t="s">
        <v>943</v>
      </c>
      <c r="G491" t="s">
        <v>204</v>
      </c>
      <c r="H491" t="s">
        <v>204</v>
      </c>
      <c r="I491" t="s">
        <v>340</v>
      </c>
      <c r="J491" t="s">
        <v>1265</v>
      </c>
      <c r="K491" t="s">
        <v>415</v>
      </c>
      <c r="L491" t="s">
        <v>1212</v>
      </c>
      <c r="M491" s="131">
        <v>3.77</v>
      </c>
      <c r="N491" t="s">
        <v>1266</v>
      </c>
      <c r="O491" s="132">
        <v>1.553E-2</v>
      </c>
      <c r="P491" s="132">
        <v>1.7899999999999999E-2</v>
      </c>
      <c r="R491" s="131">
        <v>4157912</v>
      </c>
      <c r="S491" s="131">
        <v>1</v>
      </c>
      <c r="T491" s="131">
        <v>101.87</v>
      </c>
      <c r="U491" s="131">
        <v>4235.665</v>
      </c>
      <c r="X491" s="132">
        <v>1.7000000000000001E-4</v>
      </c>
      <c r="Y491" s="132">
        <v>7.3760000000000006E-2</v>
      </c>
      <c r="Z491" s="132">
        <v>1.8190000000000001E-2</v>
      </c>
    </row>
    <row r="492" spans="1:26">
      <c r="A492" t="s">
        <v>1213</v>
      </c>
      <c r="B492" t="s">
        <v>1252</v>
      </c>
      <c r="C492" t="s">
        <v>1267</v>
      </c>
      <c r="D492" t="s">
        <v>1332</v>
      </c>
      <c r="E492" t="s">
        <v>1333</v>
      </c>
      <c r="F492" t="s">
        <v>945</v>
      </c>
      <c r="G492" t="s">
        <v>204</v>
      </c>
      <c r="H492" t="s">
        <v>204</v>
      </c>
      <c r="I492" t="s">
        <v>340</v>
      </c>
      <c r="J492" t="s">
        <v>1265</v>
      </c>
      <c r="K492" t="s">
        <v>415</v>
      </c>
      <c r="L492" t="s">
        <v>1212</v>
      </c>
      <c r="M492" s="131">
        <v>3.81</v>
      </c>
      <c r="N492" t="s">
        <v>1334</v>
      </c>
      <c r="O492" s="132">
        <v>3.449E-2</v>
      </c>
      <c r="P492" s="132">
        <v>4.2500000000000003E-2</v>
      </c>
      <c r="R492" s="131">
        <v>4107860</v>
      </c>
      <c r="S492" s="131">
        <v>1</v>
      </c>
      <c r="T492" s="131">
        <v>101.27</v>
      </c>
      <c r="U492" s="131">
        <v>4160.03</v>
      </c>
      <c r="X492" s="132">
        <v>1.2E-4</v>
      </c>
      <c r="Y492" s="132">
        <v>7.2440000000000004E-2</v>
      </c>
      <c r="Z492" s="132">
        <v>1.7860000000000001E-2</v>
      </c>
    </row>
    <row r="493" spans="1:26">
      <c r="A493" t="s">
        <v>1213</v>
      </c>
      <c r="B493" t="s">
        <v>1252</v>
      </c>
      <c r="C493" t="s">
        <v>1267</v>
      </c>
      <c r="D493" t="s">
        <v>1350</v>
      </c>
      <c r="E493" t="s">
        <v>1351</v>
      </c>
      <c r="F493" t="s">
        <v>945</v>
      </c>
      <c r="G493" t="s">
        <v>204</v>
      </c>
      <c r="H493" t="s">
        <v>204</v>
      </c>
      <c r="I493" t="s">
        <v>340</v>
      </c>
      <c r="J493" t="s">
        <v>1261</v>
      </c>
      <c r="K493" t="s">
        <v>413</v>
      </c>
      <c r="L493" t="s">
        <v>1212</v>
      </c>
      <c r="M493" s="131">
        <v>3.61</v>
      </c>
      <c r="N493" t="s">
        <v>1352</v>
      </c>
      <c r="O493" s="132">
        <v>3.5909999999999997E-2</v>
      </c>
      <c r="P493" s="132">
        <v>4.2599999999999999E-2</v>
      </c>
      <c r="R493" s="131">
        <v>3765202</v>
      </c>
      <c r="S493" s="131">
        <v>1</v>
      </c>
      <c r="T493" s="131">
        <v>93.76</v>
      </c>
      <c r="U493" s="131">
        <v>3530.2530000000002</v>
      </c>
      <c r="X493" s="132">
        <v>1.1E-4</v>
      </c>
      <c r="Y493" s="132">
        <v>6.148E-2</v>
      </c>
      <c r="Z493" s="132">
        <v>1.516E-2</v>
      </c>
    </row>
    <row r="494" spans="1:26">
      <c r="A494" t="s">
        <v>1213</v>
      </c>
      <c r="B494" t="s">
        <v>1252</v>
      </c>
      <c r="C494" t="s">
        <v>1267</v>
      </c>
      <c r="D494" t="s">
        <v>1275</v>
      </c>
      <c r="E494" t="s">
        <v>1276</v>
      </c>
      <c r="F494" t="s">
        <v>945</v>
      </c>
      <c r="G494" t="s">
        <v>204</v>
      </c>
      <c r="H494" t="s">
        <v>204</v>
      </c>
      <c r="I494" t="s">
        <v>340</v>
      </c>
      <c r="J494" t="s">
        <v>1261</v>
      </c>
      <c r="K494" t="s">
        <v>413</v>
      </c>
      <c r="L494" t="s">
        <v>1212</v>
      </c>
      <c r="M494" s="131">
        <v>1.1499999999999999</v>
      </c>
      <c r="N494" t="s">
        <v>1277</v>
      </c>
      <c r="O494" s="132">
        <v>3.9820000000000001E-2</v>
      </c>
      <c r="P494" s="132">
        <v>4.2099999999999999E-2</v>
      </c>
      <c r="R494" s="131">
        <v>2987230</v>
      </c>
      <c r="S494" s="131">
        <v>1</v>
      </c>
      <c r="T494" s="131">
        <v>96.32</v>
      </c>
      <c r="U494" s="131">
        <v>2877.3</v>
      </c>
      <c r="X494" s="132">
        <v>1.1E-4</v>
      </c>
      <c r="Y494" s="132">
        <v>5.0110000000000002E-2</v>
      </c>
      <c r="Z494" s="132">
        <v>1.2359999999999999E-2</v>
      </c>
    </row>
    <row r="495" spans="1:26">
      <c r="A495" t="s">
        <v>1213</v>
      </c>
      <c r="B495" t="s">
        <v>1252</v>
      </c>
      <c r="C495" t="s">
        <v>1258</v>
      </c>
      <c r="D495" t="s">
        <v>1309</v>
      </c>
      <c r="E495" t="s">
        <v>1310</v>
      </c>
      <c r="F495" t="s">
        <v>943</v>
      </c>
      <c r="G495" t="s">
        <v>204</v>
      </c>
      <c r="H495" t="s">
        <v>204</v>
      </c>
      <c r="I495" t="s">
        <v>340</v>
      </c>
      <c r="J495" t="s">
        <v>1265</v>
      </c>
      <c r="K495" t="s">
        <v>415</v>
      </c>
      <c r="L495" t="s">
        <v>1212</v>
      </c>
      <c r="M495" s="131">
        <v>1.58</v>
      </c>
      <c r="N495" t="s">
        <v>1311</v>
      </c>
      <c r="O495" s="132">
        <v>1.2840000000000001E-2</v>
      </c>
      <c r="P495" s="132">
        <v>1.78E-2</v>
      </c>
      <c r="R495" s="131">
        <v>2557062</v>
      </c>
      <c r="S495" s="131">
        <v>1</v>
      </c>
      <c r="T495" s="131">
        <v>112.4</v>
      </c>
      <c r="U495" s="131">
        <v>2874.1379999999999</v>
      </c>
      <c r="X495" s="132">
        <v>1.2999999999999999E-4</v>
      </c>
      <c r="Y495" s="132">
        <v>5.0049999999999997E-2</v>
      </c>
      <c r="Z495" s="132">
        <v>1.234E-2</v>
      </c>
    </row>
    <row r="496" spans="1:26">
      <c r="A496" t="s">
        <v>1213</v>
      </c>
      <c r="B496" t="s">
        <v>1252</v>
      </c>
      <c r="C496" t="s">
        <v>1267</v>
      </c>
      <c r="D496" t="s">
        <v>1268</v>
      </c>
      <c r="E496" t="s">
        <v>1269</v>
      </c>
      <c r="F496" t="s">
        <v>945</v>
      </c>
      <c r="G496" t="s">
        <v>204</v>
      </c>
      <c r="H496" t="s">
        <v>204</v>
      </c>
      <c r="I496" t="s">
        <v>340</v>
      </c>
      <c r="J496" t="s">
        <v>1261</v>
      </c>
      <c r="K496" t="s">
        <v>413</v>
      </c>
      <c r="L496" t="s">
        <v>1212</v>
      </c>
      <c r="M496" s="131">
        <v>11.26</v>
      </c>
      <c r="N496" t="s">
        <v>1270</v>
      </c>
      <c r="O496" s="132">
        <v>3.8219999999999997E-2</v>
      </c>
      <c r="P496" s="132">
        <v>4.65E-2</v>
      </c>
      <c r="R496" s="131">
        <v>2397423</v>
      </c>
      <c r="S496" s="131">
        <v>1</v>
      </c>
      <c r="T496" s="131">
        <v>114.94</v>
      </c>
      <c r="U496" s="131">
        <v>2755.598</v>
      </c>
      <c r="X496" s="132">
        <v>1E-4</v>
      </c>
      <c r="Y496" s="132">
        <v>4.7989999999999998E-2</v>
      </c>
      <c r="Z496" s="132">
        <v>1.183E-2</v>
      </c>
    </row>
    <row r="497" spans="1:26">
      <c r="A497" t="s">
        <v>1213</v>
      </c>
      <c r="B497" t="s">
        <v>1252</v>
      </c>
      <c r="C497" t="s">
        <v>1267</v>
      </c>
      <c r="D497" t="s">
        <v>1318</v>
      </c>
      <c r="E497" t="s">
        <v>1319</v>
      </c>
      <c r="F497" t="s">
        <v>945</v>
      </c>
      <c r="G497" t="s">
        <v>204</v>
      </c>
      <c r="H497" t="s">
        <v>204</v>
      </c>
      <c r="I497" t="s">
        <v>340</v>
      </c>
      <c r="J497" t="s">
        <v>1265</v>
      </c>
      <c r="K497" t="s">
        <v>415</v>
      </c>
      <c r="L497" t="s">
        <v>1212</v>
      </c>
      <c r="M497" s="131">
        <v>6.93</v>
      </c>
      <c r="N497" t="s">
        <v>1320</v>
      </c>
      <c r="O497" s="132">
        <v>4.4999999999999998E-2</v>
      </c>
      <c r="P497" s="132">
        <v>4.3499999999999997E-2</v>
      </c>
      <c r="R497" s="131">
        <v>3272072</v>
      </c>
      <c r="S497" s="131">
        <v>1</v>
      </c>
      <c r="T497" s="131">
        <v>82.08</v>
      </c>
      <c r="U497" s="131">
        <v>2685.7170000000001</v>
      </c>
      <c r="X497" s="132">
        <v>1E-4</v>
      </c>
      <c r="Y497" s="132">
        <v>4.6769999999999999E-2</v>
      </c>
      <c r="Z497" s="132">
        <v>1.153E-2</v>
      </c>
    </row>
    <row r="498" spans="1:26">
      <c r="A498" t="s">
        <v>1213</v>
      </c>
      <c r="B498" t="s">
        <v>1252</v>
      </c>
      <c r="C498" t="s">
        <v>1278</v>
      </c>
      <c r="D498" t="s">
        <v>1279</v>
      </c>
      <c r="E498" t="s">
        <v>1280</v>
      </c>
      <c r="F498" t="s">
        <v>946</v>
      </c>
      <c r="G498" t="s">
        <v>204</v>
      </c>
      <c r="H498" t="s">
        <v>204</v>
      </c>
      <c r="I498" t="s">
        <v>340</v>
      </c>
      <c r="J498" t="s">
        <v>1265</v>
      </c>
      <c r="K498" t="s">
        <v>415</v>
      </c>
      <c r="L498" t="s">
        <v>1212</v>
      </c>
      <c r="M498" s="131">
        <v>5.24</v>
      </c>
      <c r="N498" t="s">
        <v>1281</v>
      </c>
      <c r="O498" s="132">
        <v>5.8199999999999997E-3</v>
      </c>
      <c r="P498" s="132">
        <v>4.7399999999999998E-2</v>
      </c>
      <c r="R498" s="131">
        <v>1328262</v>
      </c>
      <c r="S498" s="131">
        <v>1</v>
      </c>
      <c r="T498" s="131">
        <v>98</v>
      </c>
      <c r="U498" s="131">
        <v>1301.6969999999999</v>
      </c>
      <c r="X498" s="132">
        <v>4.0000000000000003E-5</v>
      </c>
      <c r="Y498" s="132">
        <v>2.2669999999999999E-2</v>
      </c>
      <c r="Z498" s="132">
        <v>5.5900000000000004E-3</v>
      </c>
    </row>
    <row r="499" spans="1:26">
      <c r="A499" t="s">
        <v>1213</v>
      </c>
      <c r="B499" t="s">
        <v>1252</v>
      </c>
      <c r="C499" t="s">
        <v>1258</v>
      </c>
      <c r="D499" t="s">
        <v>1300</v>
      </c>
      <c r="E499" t="s">
        <v>1301</v>
      </c>
      <c r="F499" t="s">
        <v>943</v>
      </c>
      <c r="G499" t="s">
        <v>204</v>
      </c>
      <c r="H499" t="s">
        <v>204</v>
      </c>
      <c r="I499" t="s">
        <v>340</v>
      </c>
      <c r="J499" t="s">
        <v>1265</v>
      </c>
      <c r="K499" t="s">
        <v>415</v>
      </c>
      <c r="L499" t="s">
        <v>1212</v>
      </c>
      <c r="M499" s="131">
        <v>6.89</v>
      </c>
      <c r="N499" t="s">
        <v>1302</v>
      </c>
      <c r="O499" s="132">
        <v>1.3769999999999999E-2</v>
      </c>
      <c r="P499" s="132">
        <v>1.8700000000000001E-2</v>
      </c>
      <c r="R499" s="131">
        <v>1211631</v>
      </c>
      <c r="S499" s="131">
        <v>1</v>
      </c>
      <c r="T499" s="131">
        <v>102.23</v>
      </c>
      <c r="U499" s="131">
        <v>1238.6500000000001</v>
      </c>
      <c r="X499" s="132">
        <v>4.0000000000000003E-5</v>
      </c>
      <c r="Y499" s="132">
        <v>2.1569999999999999E-2</v>
      </c>
      <c r="Z499" s="132">
        <v>5.3200000000000001E-3</v>
      </c>
    </row>
    <row r="500" spans="1:26">
      <c r="A500" t="s">
        <v>1213</v>
      </c>
      <c r="B500" t="s">
        <v>1252</v>
      </c>
      <c r="C500" t="s">
        <v>1267</v>
      </c>
      <c r="D500" t="s">
        <v>1368</v>
      </c>
      <c r="E500" t="s">
        <v>1369</v>
      </c>
      <c r="F500" t="s">
        <v>945</v>
      </c>
      <c r="G500" t="s">
        <v>204</v>
      </c>
      <c r="H500" t="s">
        <v>204</v>
      </c>
      <c r="I500" t="s">
        <v>340</v>
      </c>
      <c r="J500" t="s">
        <v>1261</v>
      </c>
      <c r="K500" t="s">
        <v>413</v>
      </c>
      <c r="L500" t="s">
        <v>1212</v>
      </c>
      <c r="M500" s="131">
        <v>14.43</v>
      </c>
      <c r="N500" t="s">
        <v>1370</v>
      </c>
      <c r="O500" s="132">
        <v>4.7010000000000003E-2</v>
      </c>
      <c r="P500" s="132">
        <v>4.7600000000000003E-2</v>
      </c>
      <c r="R500" s="131">
        <v>1158723</v>
      </c>
      <c r="S500" s="131">
        <v>1</v>
      </c>
      <c r="T500" s="131">
        <v>89.17</v>
      </c>
      <c r="U500" s="131">
        <v>1033.2329999999999</v>
      </c>
      <c r="X500" s="132">
        <v>4.0000000000000003E-5</v>
      </c>
      <c r="Y500" s="132">
        <v>1.7989999999999999E-2</v>
      </c>
      <c r="Z500" s="132">
        <v>4.4400000000000004E-3</v>
      </c>
    </row>
    <row r="501" spans="1:26">
      <c r="A501" t="s">
        <v>1213</v>
      </c>
      <c r="B501" t="s">
        <v>1252</v>
      </c>
      <c r="C501" t="s">
        <v>1258</v>
      </c>
      <c r="D501" t="s">
        <v>1362</v>
      </c>
      <c r="E501" t="s">
        <v>1363</v>
      </c>
      <c r="F501" t="s">
        <v>943</v>
      </c>
      <c r="G501" t="s">
        <v>204</v>
      </c>
      <c r="H501" t="s">
        <v>204</v>
      </c>
      <c r="I501" t="s">
        <v>340</v>
      </c>
      <c r="J501" t="s">
        <v>1261</v>
      </c>
      <c r="K501" t="s">
        <v>413</v>
      </c>
      <c r="L501" t="s">
        <v>1212</v>
      </c>
      <c r="M501" s="131">
        <v>9.42</v>
      </c>
      <c r="N501" t="s">
        <v>1364</v>
      </c>
      <c r="O501" s="132">
        <v>1.4409999999999999E-2</v>
      </c>
      <c r="P501" s="132">
        <v>1.9300000000000001E-2</v>
      </c>
      <c r="R501" s="131">
        <v>566312</v>
      </c>
      <c r="S501" s="131">
        <v>1</v>
      </c>
      <c r="T501" s="131">
        <v>169.09</v>
      </c>
      <c r="U501" s="131">
        <v>957.577</v>
      </c>
      <c r="X501" s="132">
        <v>4.0000000000000003E-5</v>
      </c>
      <c r="Y501" s="132">
        <v>1.668E-2</v>
      </c>
      <c r="Z501" s="132">
        <v>4.1099999999999999E-3</v>
      </c>
    </row>
    <row r="502" spans="1:26">
      <c r="A502" t="s">
        <v>1213</v>
      </c>
      <c r="B502" t="s">
        <v>1252</v>
      </c>
      <c r="C502" t="s">
        <v>1267</v>
      </c>
      <c r="D502" t="s">
        <v>1359</v>
      </c>
      <c r="E502" t="s">
        <v>1360</v>
      </c>
      <c r="F502" t="s">
        <v>945</v>
      </c>
      <c r="G502" t="s">
        <v>204</v>
      </c>
      <c r="H502" t="s">
        <v>204</v>
      </c>
      <c r="I502" t="s">
        <v>340</v>
      </c>
      <c r="J502" t="s">
        <v>1265</v>
      </c>
      <c r="K502" t="s">
        <v>415</v>
      </c>
      <c r="L502" t="s">
        <v>1212</v>
      </c>
      <c r="M502" s="131">
        <v>11.05</v>
      </c>
      <c r="N502" t="s">
        <v>1361</v>
      </c>
      <c r="O502" s="132">
        <v>4.0890000000000003E-2</v>
      </c>
      <c r="P502" s="132">
        <v>4.5900000000000003E-2</v>
      </c>
      <c r="R502" s="131">
        <v>1107706</v>
      </c>
      <c r="S502" s="131">
        <v>1</v>
      </c>
      <c r="T502" s="131">
        <v>72.099999999999994</v>
      </c>
      <c r="U502" s="131">
        <v>798.65599999999995</v>
      </c>
      <c r="X502" s="132">
        <v>3.0000000000000001E-5</v>
      </c>
      <c r="Y502" s="132">
        <v>1.391E-2</v>
      </c>
      <c r="Z502" s="132">
        <v>3.4299999999999999E-3</v>
      </c>
    </row>
    <row r="503" spans="1:26">
      <c r="A503" t="s">
        <v>1213</v>
      </c>
      <c r="B503" t="s">
        <v>1252</v>
      </c>
      <c r="C503" t="s">
        <v>1267</v>
      </c>
      <c r="D503" t="s">
        <v>1291</v>
      </c>
      <c r="E503" t="s">
        <v>1292</v>
      </c>
      <c r="F503" t="s">
        <v>945</v>
      </c>
      <c r="G503" t="s">
        <v>204</v>
      </c>
      <c r="H503" t="s">
        <v>204</v>
      </c>
      <c r="I503" t="s">
        <v>340</v>
      </c>
      <c r="J503" t="s">
        <v>1265</v>
      </c>
      <c r="K503" t="s">
        <v>415</v>
      </c>
      <c r="L503" t="s">
        <v>1212</v>
      </c>
      <c r="M503" s="131">
        <v>5.08</v>
      </c>
      <c r="N503" t="s">
        <v>1293</v>
      </c>
      <c r="O503" s="132">
        <v>4.6829999999999997E-2</v>
      </c>
      <c r="P503" s="132">
        <v>4.2799999999999998E-2</v>
      </c>
      <c r="R503" s="131">
        <v>809186</v>
      </c>
      <c r="S503" s="131">
        <v>1</v>
      </c>
      <c r="T503" s="131">
        <v>85.63</v>
      </c>
      <c r="U503" s="131">
        <v>692.90599999999995</v>
      </c>
      <c r="X503" s="132">
        <v>2.0000000000000002E-5</v>
      </c>
      <c r="Y503" s="132">
        <v>1.2070000000000001E-2</v>
      </c>
      <c r="Z503" s="132">
        <v>2.98E-3</v>
      </c>
    </row>
    <row r="504" spans="1:26">
      <c r="A504" t="s">
        <v>1213</v>
      </c>
      <c r="B504" t="s">
        <v>1252</v>
      </c>
      <c r="C504" t="s">
        <v>1267</v>
      </c>
      <c r="D504" t="s">
        <v>1356</v>
      </c>
      <c r="E504" t="s">
        <v>1357</v>
      </c>
      <c r="F504" t="s">
        <v>945</v>
      </c>
      <c r="G504" t="s">
        <v>204</v>
      </c>
      <c r="H504" t="s">
        <v>204</v>
      </c>
      <c r="I504" t="s">
        <v>340</v>
      </c>
      <c r="J504" t="s">
        <v>1261</v>
      </c>
      <c r="K504" t="s">
        <v>413</v>
      </c>
      <c r="L504" t="s">
        <v>1212</v>
      </c>
      <c r="M504" s="131">
        <v>8.31</v>
      </c>
      <c r="N504" t="s">
        <v>1358</v>
      </c>
      <c r="O504" s="132">
        <v>4.2110000000000002E-2</v>
      </c>
      <c r="P504" s="132">
        <v>4.48E-2</v>
      </c>
      <c r="R504" s="131">
        <v>531880</v>
      </c>
      <c r="S504" s="131">
        <v>1</v>
      </c>
      <c r="T504" s="131">
        <v>99.13</v>
      </c>
      <c r="U504" s="131">
        <v>527.25300000000004</v>
      </c>
      <c r="X504" s="132">
        <v>2.0000000000000002E-5</v>
      </c>
      <c r="Y504" s="132">
        <v>9.1800000000000007E-3</v>
      </c>
      <c r="Z504" s="132">
        <v>2.2599999999999999E-3</v>
      </c>
    </row>
    <row r="505" spans="1:26">
      <c r="A505" t="s">
        <v>1213</v>
      </c>
      <c r="B505" t="s">
        <v>1252</v>
      </c>
      <c r="C505" t="s">
        <v>1267</v>
      </c>
      <c r="D505" t="s">
        <v>1341</v>
      </c>
      <c r="E505" t="s">
        <v>1342</v>
      </c>
      <c r="F505" t="s">
        <v>945</v>
      </c>
      <c r="G505" t="s">
        <v>204</v>
      </c>
      <c r="H505" t="s">
        <v>204</v>
      </c>
      <c r="I505" t="s">
        <v>340</v>
      </c>
      <c r="J505" t="s">
        <v>1261</v>
      </c>
      <c r="K505" t="s">
        <v>413</v>
      </c>
      <c r="L505" t="s">
        <v>1212</v>
      </c>
      <c r="M505" s="131">
        <v>2.1800000000000002</v>
      </c>
      <c r="N505" t="s">
        <v>1343</v>
      </c>
      <c r="O505" s="132">
        <v>3.7810000000000003E-2</v>
      </c>
      <c r="P505" s="132">
        <v>4.2700000000000002E-2</v>
      </c>
      <c r="R505" s="131">
        <v>482274</v>
      </c>
      <c r="S505" s="131">
        <v>1</v>
      </c>
      <c r="T505" s="131">
        <v>96.74</v>
      </c>
      <c r="U505" s="131">
        <v>466.55200000000002</v>
      </c>
      <c r="X505" s="132">
        <v>2.0000000000000002E-5</v>
      </c>
      <c r="Y505" s="132">
        <v>8.1200000000000005E-3</v>
      </c>
      <c r="Z505" s="132">
        <v>2E-3</v>
      </c>
    </row>
    <row r="506" spans="1:26">
      <c r="A506" t="s">
        <v>1213</v>
      </c>
      <c r="B506" t="s">
        <v>1252</v>
      </c>
      <c r="C506" t="s">
        <v>1267</v>
      </c>
      <c r="D506" t="s">
        <v>1365</v>
      </c>
      <c r="E506" t="s">
        <v>1366</v>
      </c>
      <c r="F506" t="s">
        <v>945</v>
      </c>
      <c r="G506" t="s">
        <v>204</v>
      </c>
      <c r="H506" t="s">
        <v>204</v>
      </c>
      <c r="I506" t="s">
        <v>340</v>
      </c>
      <c r="J506" t="s">
        <v>1261</v>
      </c>
      <c r="K506" t="s">
        <v>413</v>
      </c>
      <c r="L506" t="s">
        <v>1212</v>
      </c>
      <c r="M506" s="131">
        <v>2.64</v>
      </c>
      <c r="N506" t="s">
        <v>1367</v>
      </c>
      <c r="O506" s="132">
        <v>4.4380000000000003E-2</v>
      </c>
      <c r="P506" s="132">
        <v>4.2500000000000003E-2</v>
      </c>
      <c r="R506" s="131">
        <v>406171</v>
      </c>
      <c r="S506" s="131">
        <v>1</v>
      </c>
      <c r="T506" s="131">
        <v>99.67</v>
      </c>
      <c r="U506" s="131">
        <v>404.83100000000002</v>
      </c>
      <c r="X506" s="132">
        <v>2.0000000000000002E-5</v>
      </c>
      <c r="Y506" s="132">
        <v>7.0499999999999998E-3</v>
      </c>
      <c r="Z506" s="132">
        <v>1.74E-3</v>
      </c>
    </row>
    <row r="507" spans="1:26">
      <c r="A507" t="s">
        <v>1213</v>
      </c>
      <c r="B507" t="s">
        <v>1252</v>
      </c>
      <c r="C507" t="s">
        <v>1258</v>
      </c>
      <c r="D507" t="s">
        <v>1518</v>
      </c>
      <c r="E507" t="s">
        <v>1519</v>
      </c>
      <c r="F507" t="s">
        <v>943</v>
      </c>
      <c r="G507" t="s">
        <v>204</v>
      </c>
      <c r="H507" t="s">
        <v>204</v>
      </c>
      <c r="I507" t="s">
        <v>340</v>
      </c>
      <c r="J507" t="s">
        <v>1261</v>
      </c>
      <c r="K507" t="s">
        <v>413</v>
      </c>
      <c r="L507" t="s">
        <v>1212</v>
      </c>
      <c r="M507" s="131">
        <v>13.67</v>
      </c>
      <c r="N507" t="s">
        <v>1520</v>
      </c>
      <c r="O507" s="132">
        <v>-1.7099999999999999E-3</v>
      </c>
      <c r="P507" s="132">
        <v>1.95E-2</v>
      </c>
      <c r="R507" s="131">
        <v>56149</v>
      </c>
      <c r="S507" s="131">
        <v>1</v>
      </c>
      <c r="T507" s="131">
        <v>138.46</v>
      </c>
      <c r="U507" s="131">
        <v>77.744</v>
      </c>
      <c r="X507" s="132">
        <v>0</v>
      </c>
      <c r="Y507" s="132">
        <v>1.3500000000000001E-3</v>
      </c>
      <c r="Z507" s="132">
        <v>3.3E-4</v>
      </c>
    </row>
    <row r="508" spans="1:26">
      <c r="A508" t="s">
        <v>1213</v>
      </c>
      <c r="B508" t="s">
        <v>1252</v>
      </c>
      <c r="C508" t="s">
        <v>1267</v>
      </c>
      <c r="D508" t="s">
        <v>1285</v>
      </c>
      <c r="E508" t="s">
        <v>1286</v>
      </c>
      <c r="F508" t="s">
        <v>945</v>
      </c>
      <c r="G508" t="s">
        <v>204</v>
      </c>
      <c r="H508" t="s">
        <v>204</v>
      </c>
      <c r="I508" t="s">
        <v>340</v>
      </c>
      <c r="J508" t="s">
        <v>1261</v>
      </c>
      <c r="K508" t="s">
        <v>413</v>
      </c>
      <c r="L508" t="s">
        <v>1212</v>
      </c>
      <c r="M508" s="131">
        <v>0.66</v>
      </c>
      <c r="N508" t="s">
        <v>1287</v>
      </c>
      <c r="O508" s="132">
        <v>3.3840000000000002E-2</v>
      </c>
      <c r="P508" s="132">
        <v>4.1500000000000002E-2</v>
      </c>
      <c r="R508" s="131">
        <v>35299</v>
      </c>
      <c r="S508" s="131">
        <v>1</v>
      </c>
      <c r="T508" s="131">
        <v>99.05</v>
      </c>
      <c r="U508" s="131">
        <v>34.963999999999999</v>
      </c>
      <c r="X508" s="132">
        <v>0</v>
      </c>
      <c r="Y508" s="132">
        <v>6.0999999999999997E-4</v>
      </c>
      <c r="Z508" s="132">
        <v>1.4999999999999999E-4</v>
      </c>
    </row>
    <row r="509" spans="1:26">
      <c r="A509" t="s">
        <v>1213</v>
      </c>
      <c r="B509" t="s">
        <v>1253</v>
      </c>
      <c r="C509" t="s">
        <v>1258</v>
      </c>
      <c r="D509" t="s">
        <v>1303</v>
      </c>
      <c r="E509" t="s">
        <v>1304</v>
      </c>
      <c r="F509" t="s">
        <v>943</v>
      </c>
      <c r="G509" t="s">
        <v>204</v>
      </c>
      <c r="H509" t="s">
        <v>204</v>
      </c>
      <c r="I509" t="s">
        <v>340</v>
      </c>
      <c r="J509" t="s">
        <v>1265</v>
      </c>
      <c r="K509" t="s">
        <v>415</v>
      </c>
      <c r="L509" t="s">
        <v>1212</v>
      </c>
      <c r="M509" s="131">
        <v>4.3600000000000003</v>
      </c>
      <c r="N509" t="s">
        <v>1305</v>
      </c>
      <c r="O509" s="132">
        <v>1.515E-2</v>
      </c>
      <c r="P509" s="132">
        <v>1.77E-2</v>
      </c>
      <c r="R509" s="131">
        <v>13378377</v>
      </c>
      <c r="S509" s="131">
        <v>1</v>
      </c>
      <c r="T509" s="131">
        <v>109.52</v>
      </c>
      <c r="U509" s="131">
        <v>14651.998</v>
      </c>
      <c r="X509" s="132">
        <v>4.8999999999999998E-4</v>
      </c>
      <c r="Y509" s="132">
        <v>0.24912000000000001</v>
      </c>
      <c r="Z509" s="132">
        <v>7.6789999999999997E-2</v>
      </c>
    </row>
    <row r="510" spans="1:26">
      <c r="A510" t="s">
        <v>1213</v>
      </c>
      <c r="B510" t="s">
        <v>1253</v>
      </c>
      <c r="C510" t="s">
        <v>1258</v>
      </c>
      <c r="D510" t="s">
        <v>1259</v>
      </c>
      <c r="E510" t="s">
        <v>1260</v>
      </c>
      <c r="F510" t="s">
        <v>943</v>
      </c>
      <c r="G510" t="s">
        <v>204</v>
      </c>
      <c r="H510" t="s">
        <v>204</v>
      </c>
      <c r="I510" t="s">
        <v>340</v>
      </c>
      <c r="J510" t="s">
        <v>1261</v>
      </c>
      <c r="K510" t="s">
        <v>413</v>
      </c>
      <c r="L510" t="s">
        <v>1212</v>
      </c>
      <c r="M510" s="131">
        <v>0.83</v>
      </c>
      <c r="N510" t="s">
        <v>1262</v>
      </c>
      <c r="O510" s="132">
        <v>9.1400000000000006E-3</v>
      </c>
      <c r="P510" s="132">
        <v>1.5699999999999999E-2</v>
      </c>
      <c r="R510" s="131">
        <v>6163889</v>
      </c>
      <c r="S510" s="131">
        <v>1</v>
      </c>
      <c r="T510" s="131">
        <v>115.16</v>
      </c>
      <c r="U510" s="131">
        <v>7098.335</v>
      </c>
      <c r="X510" s="132">
        <v>2.7999999999999998E-4</v>
      </c>
      <c r="Y510" s="132">
        <v>0.12069000000000001</v>
      </c>
      <c r="Z510" s="132">
        <v>3.7199999999999997E-2</v>
      </c>
    </row>
    <row r="511" spans="1:26">
      <c r="A511" t="s">
        <v>1213</v>
      </c>
      <c r="B511" t="s">
        <v>1253</v>
      </c>
      <c r="C511" t="s">
        <v>1267</v>
      </c>
      <c r="D511" t="s">
        <v>1268</v>
      </c>
      <c r="E511" t="s">
        <v>1269</v>
      </c>
      <c r="F511" t="s">
        <v>945</v>
      </c>
      <c r="G511" t="s">
        <v>204</v>
      </c>
      <c r="H511" t="s">
        <v>204</v>
      </c>
      <c r="I511" t="s">
        <v>340</v>
      </c>
      <c r="J511" t="s">
        <v>1261</v>
      </c>
      <c r="K511" t="s">
        <v>413</v>
      </c>
      <c r="L511" t="s">
        <v>1212</v>
      </c>
      <c r="M511" s="131">
        <v>11.26</v>
      </c>
      <c r="N511" t="s">
        <v>1270</v>
      </c>
      <c r="O511" s="132">
        <v>3.8280000000000002E-2</v>
      </c>
      <c r="P511" s="132">
        <v>4.65E-2</v>
      </c>
      <c r="R511" s="131">
        <v>4812777</v>
      </c>
      <c r="S511" s="131">
        <v>1</v>
      </c>
      <c r="T511" s="131">
        <v>114.94</v>
      </c>
      <c r="U511" s="131">
        <v>5531.8059999999996</v>
      </c>
      <c r="X511" s="132">
        <v>2.0000000000000001E-4</v>
      </c>
      <c r="Y511" s="132">
        <v>9.4049999999999995E-2</v>
      </c>
      <c r="Z511" s="132">
        <v>2.8989999999999998E-2</v>
      </c>
    </row>
    <row r="512" spans="1:26">
      <c r="A512" t="s">
        <v>1213</v>
      </c>
      <c r="B512" t="s">
        <v>1253</v>
      </c>
      <c r="C512" t="s">
        <v>1267</v>
      </c>
      <c r="D512" t="s">
        <v>1318</v>
      </c>
      <c r="E512" t="s">
        <v>1319</v>
      </c>
      <c r="F512" t="s">
        <v>945</v>
      </c>
      <c r="G512" t="s">
        <v>204</v>
      </c>
      <c r="H512" t="s">
        <v>204</v>
      </c>
      <c r="I512" t="s">
        <v>340</v>
      </c>
      <c r="J512" t="s">
        <v>1265</v>
      </c>
      <c r="K512" t="s">
        <v>415</v>
      </c>
      <c r="L512" t="s">
        <v>1212</v>
      </c>
      <c r="M512" s="131">
        <v>6.93</v>
      </c>
      <c r="N512" t="s">
        <v>1320</v>
      </c>
      <c r="O512" s="132">
        <v>4.4999999999999998E-2</v>
      </c>
      <c r="P512" s="132">
        <v>4.3499999999999997E-2</v>
      </c>
      <c r="R512" s="131">
        <v>6628539</v>
      </c>
      <c r="S512" s="131">
        <v>1</v>
      </c>
      <c r="T512" s="131">
        <v>82.08</v>
      </c>
      <c r="U512" s="131">
        <v>5440.7049999999999</v>
      </c>
      <c r="X512" s="132">
        <v>2.0000000000000001E-4</v>
      </c>
      <c r="Y512" s="132">
        <v>9.2509999999999995E-2</v>
      </c>
      <c r="Z512" s="132">
        <v>2.8510000000000001E-2</v>
      </c>
    </row>
    <row r="513" spans="1:26">
      <c r="A513" t="s">
        <v>1213</v>
      </c>
      <c r="B513" t="s">
        <v>1253</v>
      </c>
      <c r="C513" t="s">
        <v>1258</v>
      </c>
      <c r="D513" t="s">
        <v>1309</v>
      </c>
      <c r="E513" t="s">
        <v>1310</v>
      </c>
      <c r="F513" t="s">
        <v>943</v>
      </c>
      <c r="G513" t="s">
        <v>204</v>
      </c>
      <c r="H513" t="s">
        <v>204</v>
      </c>
      <c r="I513" t="s">
        <v>340</v>
      </c>
      <c r="J513" t="s">
        <v>1265</v>
      </c>
      <c r="K513" t="s">
        <v>415</v>
      </c>
      <c r="L513" t="s">
        <v>1212</v>
      </c>
      <c r="M513" s="131">
        <v>1.58</v>
      </c>
      <c r="N513" t="s">
        <v>1311</v>
      </c>
      <c r="O513" s="132">
        <v>1.2460000000000001E-2</v>
      </c>
      <c r="P513" s="132">
        <v>1.78E-2</v>
      </c>
      <c r="R513" s="131">
        <v>4354529</v>
      </c>
      <c r="S513" s="131">
        <v>1</v>
      </c>
      <c r="T513" s="131">
        <v>112.4</v>
      </c>
      <c r="U513" s="131">
        <v>4894.491</v>
      </c>
      <c r="X513" s="132">
        <v>2.2000000000000001E-4</v>
      </c>
      <c r="Y513" s="132">
        <v>8.3220000000000002E-2</v>
      </c>
      <c r="Z513" s="132">
        <v>2.5649999999999999E-2</v>
      </c>
    </row>
    <row r="514" spans="1:26">
      <c r="A514" t="s">
        <v>1213</v>
      </c>
      <c r="B514" t="s">
        <v>1253</v>
      </c>
      <c r="C514" t="s">
        <v>1258</v>
      </c>
      <c r="D514" t="s">
        <v>1329</v>
      </c>
      <c r="E514" t="s">
        <v>1330</v>
      </c>
      <c r="F514" t="s">
        <v>943</v>
      </c>
      <c r="G514" t="s">
        <v>204</v>
      </c>
      <c r="H514" t="s">
        <v>204</v>
      </c>
      <c r="I514" t="s">
        <v>340</v>
      </c>
      <c r="J514" t="s">
        <v>1265</v>
      </c>
      <c r="K514" t="s">
        <v>415</v>
      </c>
      <c r="L514" t="s">
        <v>1212</v>
      </c>
      <c r="M514" s="131">
        <v>2.39</v>
      </c>
      <c r="N514" t="s">
        <v>1331</v>
      </c>
      <c r="O514" s="132">
        <v>-2.4320000000000001E-2</v>
      </c>
      <c r="P514" s="132">
        <v>1.7899999999999999E-2</v>
      </c>
      <c r="R514" s="131">
        <v>3283158</v>
      </c>
      <c r="S514" s="131">
        <v>1</v>
      </c>
      <c r="T514" s="131">
        <v>114.17</v>
      </c>
      <c r="U514" s="131">
        <v>3748.3809999999999</v>
      </c>
      <c r="X514" s="132">
        <v>1.4999999999999999E-4</v>
      </c>
      <c r="Y514" s="132">
        <v>6.3729999999999995E-2</v>
      </c>
      <c r="Z514" s="132">
        <v>1.9640000000000001E-2</v>
      </c>
    </row>
    <row r="515" spans="1:26">
      <c r="A515" t="s">
        <v>1213</v>
      </c>
      <c r="B515" t="s">
        <v>1253</v>
      </c>
      <c r="C515" t="s">
        <v>1267</v>
      </c>
      <c r="D515" t="s">
        <v>1332</v>
      </c>
      <c r="E515" t="s">
        <v>1333</v>
      </c>
      <c r="F515" t="s">
        <v>945</v>
      </c>
      <c r="G515" t="s">
        <v>204</v>
      </c>
      <c r="H515" t="s">
        <v>204</v>
      </c>
      <c r="I515" t="s">
        <v>340</v>
      </c>
      <c r="J515" t="s">
        <v>1265</v>
      </c>
      <c r="K515" t="s">
        <v>415</v>
      </c>
      <c r="L515" t="s">
        <v>1212</v>
      </c>
      <c r="M515" s="131">
        <v>3.81</v>
      </c>
      <c r="N515" t="s">
        <v>1334</v>
      </c>
      <c r="O515" s="132">
        <v>3.4130000000000001E-2</v>
      </c>
      <c r="P515" s="132">
        <v>4.2500000000000003E-2</v>
      </c>
      <c r="R515" s="131">
        <v>3291560</v>
      </c>
      <c r="S515" s="131">
        <v>1</v>
      </c>
      <c r="T515" s="131">
        <v>101.27</v>
      </c>
      <c r="U515" s="131">
        <v>3333.3629999999998</v>
      </c>
      <c r="X515" s="132">
        <v>9.0000000000000006E-5</v>
      </c>
      <c r="Y515" s="132">
        <v>5.6680000000000001E-2</v>
      </c>
      <c r="Z515" s="132">
        <v>1.7469999999999999E-2</v>
      </c>
    </row>
    <row r="516" spans="1:26">
      <c r="A516" t="s">
        <v>1213</v>
      </c>
      <c r="B516" t="s">
        <v>1253</v>
      </c>
      <c r="C516" t="s">
        <v>1258</v>
      </c>
      <c r="D516" t="s">
        <v>1263</v>
      </c>
      <c r="E516" t="s">
        <v>1264</v>
      </c>
      <c r="F516" t="s">
        <v>943</v>
      </c>
      <c r="G516" t="s">
        <v>204</v>
      </c>
      <c r="H516" t="s">
        <v>204</v>
      </c>
      <c r="I516" t="s">
        <v>340</v>
      </c>
      <c r="J516" t="s">
        <v>1265</v>
      </c>
      <c r="K516" t="s">
        <v>415</v>
      </c>
      <c r="L516" t="s">
        <v>1212</v>
      </c>
      <c r="M516" s="131">
        <v>3.77</v>
      </c>
      <c r="N516" t="s">
        <v>1266</v>
      </c>
      <c r="O516" s="132">
        <v>1.6629999999999999E-2</v>
      </c>
      <c r="P516" s="132">
        <v>1.7899999999999999E-2</v>
      </c>
      <c r="R516" s="131">
        <v>2933041</v>
      </c>
      <c r="S516" s="131">
        <v>1</v>
      </c>
      <c r="T516" s="131">
        <v>101.87</v>
      </c>
      <c r="U516" s="131">
        <v>2987.8890000000001</v>
      </c>
      <c r="X516" s="132">
        <v>1.2E-4</v>
      </c>
      <c r="Y516" s="132">
        <v>5.0799999999999998E-2</v>
      </c>
      <c r="Z516" s="132">
        <v>1.566E-2</v>
      </c>
    </row>
    <row r="517" spans="1:26">
      <c r="A517" t="s">
        <v>1213</v>
      </c>
      <c r="B517" t="s">
        <v>1253</v>
      </c>
      <c r="C517" t="s">
        <v>1267</v>
      </c>
      <c r="D517" t="s">
        <v>1350</v>
      </c>
      <c r="E517" t="s">
        <v>1351</v>
      </c>
      <c r="F517" t="s">
        <v>945</v>
      </c>
      <c r="G517" t="s">
        <v>204</v>
      </c>
      <c r="H517" t="s">
        <v>204</v>
      </c>
      <c r="I517" t="s">
        <v>340</v>
      </c>
      <c r="J517" t="s">
        <v>1261</v>
      </c>
      <c r="K517" t="s">
        <v>413</v>
      </c>
      <c r="L517" t="s">
        <v>1212</v>
      </c>
      <c r="M517" s="131">
        <v>3.61</v>
      </c>
      <c r="N517" t="s">
        <v>1352</v>
      </c>
      <c r="O517" s="132">
        <v>3.5349999999999999E-2</v>
      </c>
      <c r="P517" s="132">
        <v>4.2599999999999999E-2</v>
      </c>
      <c r="R517" s="131">
        <v>2448799</v>
      </c>
      <c r="S517" s="131">
        <v>1</v>
      </c>
      <c r="T517" s="131">
        <v>93.76</v>
      </c>
      <c r="U517" s="131">
        <v>2295.9940000000001</v>
      </c>
      <c r="X517" s="132">
        <v>6.9999999999999994E-5</v>
      </c>
      <c r="Y517" s="132">
        <v>3.9039999999999998E-2</v>
      </c>
      <c r="Z517" s="132">
        <v>1.2030000000000001E-2</v>
      </c>
    </row>
    <row r="518" spans="1:26">
      <c r="A518" t="s">
        <v>1213</v>
      </c>
      <c r="B518" t="s">
        <v>1253</v>
      </c>
      <c r="C518" t="s">
        <v>1258</v>
      </c>
      <c r="D518" t="s">
        <v>1300</v>
      </c>
      <c r="E518" t="s">
        <v>1301</v>
      </c>
      <c r="F518" t="s">
        <v>943</v>
      </c>
      <c r="G518" t="s">
        <v>204</v>
      </c>
      <c r="H518" t="s">
        <v>204</v>
      </c>
      <c r="I518" t="s">
        <v>340</v>
      </c>
      <c r="J518" t="s">
        <v>1265</v>
      </c>
      <c r="K518" t="s">
        <v>415</v>
      </c>
      <c r="L518" t="s">
        <v>1212</v>
      </c>
      <c r="M518" s="131">
        <v>6.89</v>
      </c>
      <c r="N518" t="s">
        <v>1302</v>
      </c>
      <c r="O518" s="132">
        <v>1.2800000000000001E-2</v>
      </c>
      <c r="P518" s="132">
        <v>1.8700000000000001E-2</v>
      </c>
      <c r="R518" s="131">
        <v>1928495</v>
      </c>
      <c r="S518" s="131">
        <v>1</v>
      </c>
      <c r="T518" s="131">
        <v>102.23</v>
      </c>
      <c r="U518" s="131">
        <v>1971.5</v>
      </c>
      <c r="X518" s="132">
        <v>6.0000000000000002E-5</v>
      </c>
      <c r="Y518" s="132">
        <v>3.3520000000000001E-2</v>
      </c>
      <c r="Z518" s="132">
        <v>1.0330000000000001E-2</v>
      </c>
    </row>
    <row r="519" spans="1:26">
      <c r="A519" t="s">
        <v>1213</v>
      </c>
      <c r="B519" t="s">
        <v>1253</v>
      </c>
      <c r="C519" t="s">
        <v>1267</v>
      </c>
      <c r="D519" t="s">
        <v>1365</v>
      </c>
      <c r="E519" t="s">
        <v>1366</v>
      </c>
      <c r="F519" t="s">
        <v>945</v>
      </c>
      <c r="G519" t="s">
        <v>204</v>
      </c>
      <c r="H519" t="s">
        <v>204</v>
      </c>
      <c r="I519" t="s">
        <v>340</v>
      </c>
      <c r="J519" t="s">
        <v>1261</v>
      </c>
      <c r="K519" t="s">
        <v>413</v>
      </c>
      <c r="L519" t="s">
        <v>1212</v>
      </c>
      <c r="M519" s="131">
        <v>2.64</v>
      </c>
      <c r="N519" t="s">
        <v>1367</v>
      </c>
      <c r="O519" s="132">
        <v>4.0849999999999997E-2</v>
      </c>
      <c r="P519" s="132">
        <v>4.2500000000000003E-2</v>
      </c>
      <c r="R519" s="131">
        <v>1528083</v>
      </c>
      <c r="S519" s="131">
        <v>1</v>
      </c>
      <c r="T519" s="131">
        <v>99.67</v>
      </c>
      <c r="U519" s="131">
        <v>1523.04</v>
      </c>
      <c r="X519" s="132">
        <v>6.0000000000000002E-5</v>
      </c>
      <c r="Y519" s="132">
        <v>2.5899999999999999E-2</v>
      </c>
      <c r="Z519" s="132">
        <v>7.9799999999999992E-3</v>
      </c>
    </row>
    <row r="520" spans="1:26">
      <c r="A520" t="s">
        <v>1213</v>
      </c>
      <c r="B520" t="s">
        <v>1253</v>
      </c>
      <c r="C520" t="s">
        <v>1267</v>
      </c>
      <c r="D520" t="s">
        <v>1291</v>
      </c>
      <c r="E520" t="s">
        <v>1292</v>
      </c>
      <c r="F520" t="s">
        <v>945</v>
      </c>
      <c r="G520" t="s">
        <v>204</v>
      </c>
      <c r="H520" t="s">
        <v>204</v>
      </c>
      <c r="I520" t="s">
        <v>340</v>
      </c>
      <c r="J520" t="s">
        <v>1265</v>
      </c>
      <c r="K520" t="s">
        <v>415</v>
      </c>
      <c r="L520" t="s">
        <v>1212</v>
      </c>
      <c r="M520" s="131">
        <v>5.08</v>
      </c>
      <c r="N520" t="s">
        <v>1293</v>
      </c>
      <c r="O520" s="132">
        <v>4.4040000000000003E-2</v>
      </c>
      <c r="P520" s="132">
        <v>4.2799999999999998E-2</v>
      </c>
      <c r="R520" s="131">
        <v>1619086</v>
      </c>
      <c r="S520" s="131">
        <v>1</v>
      </c>
      <c r="T520" s="131">
        <v>85.63</v>
      </c>
      <c r="U520" s="131">
        <v>1386.423</v>
      </c>
      <c r="X520" s="132">
        <v>4.0000000000000003E-5</v>
      </c>
      <c r="Y520" s="132">
        <v>2.3570000000000001E-2</v>
      </c>
      <c r="Z520" s="132">
        <v>7.2700000000000004E-3</v>
      </c>
    </row>
    <row r="521" spans="1:26">
      <c r="A521" t="s">
        <v>1213</v>
      </c>
      <c r="B521" t="s">
        <v>1253</v>
      </c>
      <c r="C521" t="s">
        <v>1278</v>
      </c>
      <c r="D521" t="s">
        <v>1279</v>
      </c>
      <c r="E521" t="s">
        <v>1280</v>
      </c>
      <c r="F521" t="s">
        <v>946</v>
      </c>
      <c r="G521" t="s">
        <v>204</v>
      </c>
      <c r="H521" t="s">
        <v>204</v>
      </c>
      <c r="I521" t="s">
        <v>340</v>
      </c>
      <c r="J521" t="s">
        <v>1265</v>
      </c>
      <c r="K521" t="s">
        <v>415</v>
      </c>
      <c r="L521" t="s">
        <v>1212</v>
      </c>
      <c r="M521" s="131">
        <v>5.24</v>
      </c>
      <c r="N521" t="s">
        <v>1281</v>
      </c>
      <c r="O521" s="132">
        <v>5.7999999999999996E-3</v>
      </c>
      <c r="P521" s="132">
        <v>4.7399999999999998E-2</v>
      </c>
      <c r="R521" s="131">
        <v>1210782</v>
      </c>
      <c r="S521" s="131">
        <v>1</v>
      </c>
      <c r="T521" s="131">
        <v>98</v>
      </c>
      <c r="U521" s="131">
        <v>1186.566</v>
      </c>
      <c r="X521" s="132">
        <v>4.0000000000000003E-5</v>
      </c>
      <c r="Y521" s="132">
        <v>2.017E-2</v>
      </c>
      <c r="Z521" s="132">
        <v>6.2199999999999998E-3</v>
      </c>
    </row>
    <row r="522" spans="1:26">
      <c r="A522" t="s">
        <v>1213</v>
      </c>
      <c r="B522" t="s">
        <v>1253</v>
      </c>
      <c r="C522" t="s">
        <v>1267</v>
      </c>
      <c r="D522" t="s">
        <v>1275</v>
      </c>
      <c r="E522" t="s">
        <v>1276</v>
      </c>
      <c r="F522" t="s">
        <v>945</v>
      </c>
      <c r="G522" t="s">
        <v>204</v>
      </c>
      <c r="H522" t="s">
        <v>204</v>
      </c>
      <c r="I522" t="s">
        <v>340</v>
      </c>
      <c r="J522" t="s">
        <v>1261</v>
      </c>
      <c r="K522" t="s">
        <v>413</v>
      </c>
      <c r="L522" t="s">
        <v>1212</v>
      </c>
      <c r="M522" s="131">
        <v>1.1499999999999999</v>
      </c>
      <c r="N522" t="s">
        <v>1277</v>
      </c>
      <c r="O522" s="132">
        <v>4.0820000000000002E-2</v>
      </c>
      <c r="P522" s="132">
        <v>4.2099999999999999E-2</v>
      </c>
      <c r="R522" s="131">
        <v>853960</v>
      </c>
      <c r="S522" s="131">
        <v>1</v>
      </c>
      <c r="T522" s="131">
        <v>96.32</v>
      </c>
      <c r="U522" s="131">
        <v>822.53399999999999</v>
      </c>
      <c r="X522" s="132">
        <v>3.0000000000000001E-5</v>
      </c>
      <c r="Y522" s="132">
        <v>1.3990000000000001E-2</v>
      </c>
      <c r="Z522" s="132">
        <v>4.3099999999999996E-3</v>
      </c>
    </row>
    <row r="523" spans="1:26">
      <c r="A523" t="s">
        <v>1213</v>
      </c>
      <c r="B523" t="s">
        <v>1253</v>
      </c>
      <c r="C523" t="s">
        <v>1258</v>
      </c>
      <c r="D523" t="s">
        <v>1362</v>
      </c>
      <c r="E523" t="s">
        <v>1363</v>
      </c>
      <c r="F523" t="s">
        <v>943</v>
      </c>
      <c r="G523" t="s">
        <v>204</v>
      </c>
      <c r="H523" t="s">
        <v>204</v>
      </c>
      <c r="I523" t="s">
        <v>340</v>
      </c>
      <c r="J523" t="s">
        <v>1261</v>
      </c>
      <c r="K523" t="s">
        <v>413</v>
      </c>
      <c r="L523" t="s">
        <v>1212</v>
      </c>
      <c r="M523" s="131">
        <v>9.42</v>
      </c>
      <c r="N523" t="s">
        <v>1364</v>
      </c>
      <c r="O523" s="132">
        <v>1.4409999999999999E-2</v>
      </c>
      <c r="P523" s="132">
        <v>1.9300000000000001E-2</v>
      </c>
      <c r="R523" s="131">
        <v>385343</v>
      </c>
      <c r="S523" s="131">
        <v>1</v>
      </c>
      <c r="T523" s="131">
        <v>169.09</v>
      </c>
      <c r="U523" s="131">
        <v>651.57600000000002</v>
      </c>
      <c r="X523" s="132">
        <v>2.0000000000000002E-5</v>
      </c>
      <c r="Y523" s="132">
        <v>1.108E-2</v>
      </c>
      <c r="Z523" s="132">
        <v>3.4099999999999998E-3</v>
      </c>
    </row>
    <row r="524" spans="1:26">
      <c r="A524" t="s">
        <v>1213</v>
      </c>
      <c r="B524" t="s">
        <v>1253</v>
      </c>
      <c r="C524" t="s">
        <v>1267</v>
      </c>
      <c r="D524" t="s">
        <v>1359</v>
      </c>
      <c r="E524" t="s">
        <v>1360</v>
      </c>
      <c r="F524" t="s">
        <v>945</v>
      </c>
      <c r="G524" t="s">
        <v>204</v>
      </c>
      <c r="H524" t="s">
        <v>204</v>
      </c>
      <c r="I524" t="s">
        <v>340</v>
      </c>
      <c r="J524" t="s">
        <v>1265</v>
      </c>
      <c r="K524" t="s">
        <v>415</v>
      </c>
      <c r="L524" t="s">
        <v>1212</v>
      </c>
      <c r="M524" s="131">
        <v>11.05</v>
      </c>
      <c r="N524" t="s">
        <v>1361</v>
      </c>
      <c r="O524" s="132">
        <v>4.0890000000000003E-2</v>
      </c>
      <c r="P524" s="132">
        <v>4.5900000000000003E-2</v>
      </c>
      <c r="R524" s="131">
        <v>753308</v>
      </c>
      <c r="S524" s="131">
        <v>1</v>
      </c>
      <c r="T524" s="131">
        <v>72.099999999999994</v>
      </c>
      <c r="U524" s="131">
        <v>543.13499999999999</v>
      </c>
      <c r="X524" s="132">
        <v>2.0000000000000002E-5</v>
      </c>
      <c r="Y524" s="132">
        <v>9.2300000000000004E-3</v>
      </c>
      <c r="Z524" s="132">
        <v>2.8500000000000001E-3</v>
      </c>
    </row>
    <row r="525" spans="1:26">
      <c r="A525" t="s">
        <v>1213</v>
      </c>
      <c r="B525" t="s">
        <v>1253</v>
      </c>
      <c r="C525" t="s">
        <v>1267</v>
      </c>
      <c r="D525" t="s">
        <v>1356</v>
      </c>
      <c r="E525" t="s">
        <v>1357</v>
      </c>
      <c r="F525" t="s">
        <v>945</v>
      </c>
      <c r="G525" t="s">
        <v>204</v>
      </c>
      <c r="H525" t="s">
        <v>204</v>
      </c>
      <c r="I525" t="s">
        <v>340</v>
      </c>
      <c r="J525" t="s">
        <v>1261</v>
      </c>
      <c r="K525" t="s">
        <v>413</v>
      </c>
      <c r="L525" t="s">
        <v>1212</v>
      </c>
      <c r="M525" s="131">
        <v>8.31</v>
      </c>
      <c r="N525" t="s">
        <v>1358</v>
      </c>
      <c r="O525" s="132">
        <v>4.2110000000000002E-2</v>
      </c>
      <c r="P525" s="132">
        <v>4.48E-2</v>
      </c>
      <c r="R525" s="131">
        <v>362901</v>
      </c>
      <c r="S525" s="131">
        <v>1</v>
      </c>
      <c r="T525" s="131">
        <v>99.13</v>
      </c>
      <c r="U525" s="131">
        <v>359.74400000000003</v>
      </c>
      <c r="X525" s="132">
        <v>2.0000000000000002E-5</v>
      </c>
      <c r="Y525" s="132">
        <v>6.1199999999999996E-3</v>
      </c>
      <c r="Z525" s="132">
        <v>1.89E-3</v>
      </c>
    </row>
    <row r="526" spans="1:26">
      <c r="A526" t="s">
        <v>1213</v>
      </c>
      <c r="B526" t="s">
        <v>1253</v>
      </c>
      <c r="C526" t="s">
        <v>1267</v>
      </c>
      <c r="D526" t="s">
        <v>1341</v>
      </c>
      <c r="E526" t="s">
        <v>1342</v>
      </c>
      <c r="F526" t="s">
        <v>945</v>
      </c>
      <c r="G526" t="s">
        <v>204</v>
      </c>
      <c r="H526" t="s">
        <v>204</v>
      </c>
      <c r="I526" t="s">
        <v>340</v>
      </c>
      <c r="J526" t="s">
        <v>1261</v>
      </c>
      <c r="K526" t="s">
        <v>413</v>
      </c>
      <c r="L526" t="s">
        <v>1212</v>
      </c>
      <c r="M526" s="131">
        <v>2.1800000000000002</v>
      </c>
      <c r="N526" t="s">
        <v>1343</v>
      </c>
      <c r="O526" s="132">
        <v>3.7789999999999997E-2</v>
      </c>
      <c r="P526" s="132">
        <v>4.2700000000000002E-2</v>
      </c>
      <c r="R526" s="131">
        <v>358816</v>
      </c>
      <c r="S526" s="131">
        <v>1</v>
      </c>
      <c r="T526" s="131">
        <v>96.74</v>
      </c>
      <c r="U526" s="131">
        <v>347.11900000000003</v>
      </c>
      <c r="X526" s="132">
        <v>1.0000000000000001E-5</v>
      </c>
      <c r="Y526" s="132">
        <v>5.8999999999999999E-3</v>
      </c>
      <c r="Z526" s="132">
        <v>1.82E-3</v>
      </c>
    </row>
    <row r="527" spans="1:26">
      <c r="A527" t="s">
        <v>1213</v>
      </c>
      <c r="B527" t="s">
        <v>1253</v>
      </c>
      <c r="C527" t="s">
        <v>1267</v>
      </c>
      <c r="D527" t="s">
        <v>1285</v>
      </c>
      <c r="E527" t="s">
        <v>1286</v>
      </c>
      <c r="F527" t="s">
        <v>945</v>
      </c>
      <c r="G527" t="s">
        <v>204</v>
      </c>
      <c r="H527" t="s">
        <v>204</v>
      </c>
      <c r="I527" t="s">
        <v>340</v>
      </c>
      <c r="J527" t="s">
        <v>1261</v>
      </c>
      <c r="K527" t="s">
        <v>413</v>
      </c>
      <c r="L527" t="s">
        <v>1212</v>
      </c>
      <c r="M527" s="131">
        <v>0.66</v>
      </c>
      <c r="N527" t="s">
        <v>1287</v>
      </c>
      <c r="O527" s="132">
        <v>3.3840000000000002E-2</v>
      </c>
      <c r="P527" s="132">
        <v>4.1500000000000002E-2</v>
      </c>
      <c r="R527" s="131">
        <v>40660</v>
      </c>
      <c r="S527" s="131">
        <v>1</v>
      </c>
      <c r="T527" s="131">
        <v>99.05</v>
      </c>
      <c r="U527" s="131">
        <v>40.274000000000001</v>
      </c>
      <c r="X527" s="132">
        <v>0</v>
      </c>
      <c r="Y527" s="132">
        <v>6.8000000000000005E-4</v>
      </c>
      <c r="Z527" s="132">
        <v>2.1000000000000001E-4</v>
      </c>
    </row>
    <row r="528" spans="1:26">
      <c r="A528" t="s">
        <v>1213</v>
      </c>
      <c r="B528" t="s">
        <v>1254</v>
      </c>
      <c r="C528" t="s">
        <v>1271</v>
      </c>
      <c r="D528" t="s">
        <v>1353</v>
      </c>
      <c r="E528" t="s">
        <v>1354</v>
      </c>
      <c r="F528" t="s">
        <v>949</v>
      </c>
      <c r="G528" t="s">
        <v>204</v>
      </c>
      <c r="H528" t="s">
        <v>204</v>
      </c>
      <c r="I528" t="s">
        <v>340</v>
      </c>
      <c r="J528" t="s">
        <v>1261</v>
      </c>
      <c r="K528" t="s">
        <v>413</v>
      </c>
      <c r="L528" t="s">
        <v>1212</v>
      </c>
      <c r="M528" s="131">
        <v>0.42</v>
      </c>
      <c r="N528" t="s">
        <v>1355</v>
      </c>
      <c r="O528" s="132">
        <v>4.265E-2</v>
      </c>
      <c r="P528" s="132">
        <v>4.2700000000000002E-2</v>
      </c>
      <c r="R528" s="131">
        <v>175275524</v>
      </c>
      <c r="S528" s="131">
        <v>1</v>
      </c>
      <c r="T528" s="131">
        <v>98.25</v>
      </c>
      <c r="U528" s="131">
        <v>172208.20199999999</v>
      </c>
      <c r="X528" s="132">
        <v>1.461E-2</v>
      </c>
      <c r="Y528" s="132">
        <v>0.18609000000000001</v>
      </c>
      <c r="Z528" s="132">
        <v>5.3429999999999998E-2</v>
      </c>
    </row>
    <row r="529" spans="1:26">
      <c r="A529" t="s">
        <v>1213</v>
      </c>
      <c r="B529" t="s">
        <v>1254</v>
      </c>
      <c r="C529" t="s">
        <v>1258</v>
      </c>
      <c r="D529" t="s">
        <v>1259</v>
      </c>
      <c r="E529" t="s">
        <v>1260</v>
      </c>
      <c r="F529" t="s">
        <v>943</v>
      </c>
      <c r="G529" t="s">
        <v>204</v>
      </c>
      <c r="H529" t="s">
        <v>204</v>
      </c>
      <c r="I529" t="s">
        <v>340</v>
      </c>
      <c r="J529" t="s">
        <v>1261</v>
      </c>
      <c r="K529" t="s">
        <v>413</v>
      </c>
      <c r="L529" t="s">
        <v>1212</v>
      </c>
      <c r="M529" s="131">
        <v>0.83</v>
      </c>
      <c r="N529" t="s">
        <v>1262</v>
      </c>
      <c r="O529" s="132">
        <v>-1.917E-2</v>
      </c>
      <c r="P529" s="132">
        <v>1.5699999999999999E-2</v>
      </c>
      <c r="R529" s="131">
        <v>79751826</v>
      </c>
      <c r="S529" s="131">
        <v>1</v>
      </c>
      <c r="T529" s="131">
        <v>115.16</v>
      </c>
      <c r="U529" s="131">
        <v>91842.202999999994</v>
      </c>
      <c r="X529" s="132">
        <v>3.6700000000000001E-3</v>
      </c>
      <c r="Y529" s="132">
        <v>9.9250000000000005E-2</v>
      </c>
      <c r="Z529" s="132">
        <v>2.8490000000000001E-2</v>
      </c>
    </row>
    <row r="530" spans="1:26">
      <c r="A530" t="s">
        <v>1213</v>
      </c>
      <c r="B530" t="s">
        <v>1254</v>
      </c>
      <c r="C530" t="s">
        <v>1267</v>
      </c>
      <c r="D530" t="s">
        <v>1350</v>
      </c>
      <c r="E530" t="s">
        <v>1351</v>
      </c>
      <c r="F530" t="s">
        <v>945</v>
      </c>
      <c r="G530" t="s">
        <v>204</v>
      </c>
      <c r="H530" t="s">
        <v>204</v>
      </c>
      <c r="I530" t="s">
        <v>340</v>
      </c>
      <c r="J530" t="s">
        <v>1261</v>
      </c>
      <c r="K530" t="s">
        <v>413</v>
      </c>
      <c r="L530" t="s">
        <v>1212</v>
      </c>
      <c r="M530" s="131">
        <v>3.61</v>
      </c>
      <c r="N530" t="s">
        <v>1352</v>
      </c>
      <c r="O530" s="132">
        <v>3.4939999999999999E-2</v>
      </c>
      <c r="P530" s="132">
        <v>4.2599999999999999E-2</v>
      </c>
      <c r="R530" s="131">
        <v>89779182</v>
      </c>
      <c r="S530" s="131">
        <v>1</v>
      </c>
      <c r="T530" s="131">
        <v>93.76</v>
      </c>
      <c r="U530" s="131">
        <v>84176.960999999996</v>
      </c>
      <c r="X530" s="132">
        <v>2.5899999999999999E-3</v>
      </c>
      <c r="Y530" s="132">
        <v>9.0959999999999999E-2</v>
      </c>
      <c r="Z530" s="132">
        <v>2.6110000000000001E-2</v>
      </c>
    </row>
    <row r="531" spans="1:26">
      <c r="A531" t="s">
        <v>1213</v>
      </c>
      <c r="B531" t="s">
        <v>1254</v>
      </c>
      <c r="C531" t="s">
        <v>1258</v>
      </c>
      <c r="D531" t="s">
        <v>1300</v>
      </c>
      <c r="E531" t="s">
        <v>1301</v>
      </c>
      <c r="F531" t="s">
        <v>943</v>
      </c>
      <c r="G531" t="s">
        <v>204</v>
      </c>
      <c r="H531" t="s">
        <v>204</v>
      </c>
      <c r="I531" t="s">
        <v>340</v>
      </c>
      <c r="J531" t="s">
        <v>1265</v>
      </c>
      <c r="K531" t="s">
        <v>415</v>
      </c>
      <c r="L531" t="s">
        <v>1212</v>
      </c>
      <c r="M531" s="131">
        <v>6.89</v>
      </c>
      <c r="N531" t="s">
        <v>1302</v>
      </c>
      <c r="O531" s="132">
        <v>8.3800000000000003E-3</v>
      </c>
      <c r="P531" s="132">
        <v>1.8700000000000001E-2</v>
      </c>
      <c r="R531" s="131">
        <v>60889535</v>
      </c>
      <c r="S531" s="131">
        <v>1</v>
      </c>
      <c r="T531" s="131">
        <v>102.23</v>
      </c>
      <c r="U531" s="131">
        <v>62247.372000000003</v>
      </c>
      <c r="X531" s="132">
        <v>1.98E-3</v>
      </c>
      <c r="Y531" s="132">
        <v>6.7269999999999996E-2</v>
      </c>
      <c r="Z531" s="132">
        <v>1.9310000000000001E-2</v>
      </c>
    </row>
    <row r="532" spans="1:26">
      <c r="A532" t="s">
        <v>1213</v>
      </c>
      <c r="B532" t="s">
        <v>1254</v>
      </c>
      <c r="C532" t="s">
        <v>1271</v>
      </c>
      <c r="D532" t="s">
        <v>1371</v>
      </c>
      <c r="E532" t="s">
        <v>1372</v>
      </c>
      <c r="F532" t="s">
        <v>949</v>
      </c>
      <c r="G532" t="s">
        <v>204</v>
      </c>
      <c r="H532" t="s">
        <v>204</v>
      </c>
      <c r="I532" t="s">
        <v>340</v>
      </c>
      <c r="J532" t="s">
        <v>1261</v>
      </c>
      <c r="K532" t="s">
        <v>413</v>
      </c>
      <c r="L532" t="s">
        <v>1212</v>
      </c>
      <c r="M532" s="131">
        <v>0.75</v>
      </c>
      <c r="N532" t="s">
        <v>1373</v>
      </c>
      <c r="O532" s="132">
        <v>4.3709999999999999E-2</v>
      </c>
      <c r="P532" s="132">
        <v>4.2299999999999997E-2</v>
      </c>
      <c r="R532" s="131">
        <v>60885027</v>
      </c>
      <c r="S532" s="131">
        <v>1</v>
      </c>
      <c r="T532" s="131">
        <v>96.93</v>
      </c>
      <c r="U532" s="131">
        <v>59015.857000000004</v>
      </c>
      <c r="X532" s="132">
        <v>4.3499999999999997E-3</v>
      </c>
      <c r="Y532" s="132">
        <v>6.3769999999999993E-2</v>
      </c>
      <c r="Z532" s="132">
        <v>1.831E-2</v>
      </c>
    </row>
    <row r="533" spans="1:26">
      <c r="A533" t="s">
        <v>1213</v>
      </c>
      <c r="B533" t="s">
        <v>1254</v>
      </c>
      <c r="C533" t="s">
        <v>1258</v>
      </c>
      <c r="D533" t="s">
        <v>1263</v>
      </c>
      <c r="E533" t="s">
        <v>1264</v>
      </c>
      <c r="F533" t="s">
        <v>943</v>
      </c>
      <c r="G533" t="s">
        <v>204</v>
      </c>
      <c r="H533" t="s">
        <v>204</v>
      </c>
      <c r="I533" t="s">
        <v>340</v>
      </c>
      <c r="J533" t="s">
        <v>1265</v>
      </c>
      <c r="K533" t="s">
        <v>415</v>
      </c>
      <c r="L533" t="s">
        <v>1212</v>
      </c>
      <c r="M533" s="131">
        <v>3.77</v>
      </c>
      <c r="N533" t="s">
        <v>1266</v>
      </c>
      <c r="O533" s="132">
        <v>1.1650000000000001E-2</v>
      </c>
      <c r="P533" s="132">
        <v>1.7899999999999999E-2</v>
      </c>
      <c r="R533" s="131">
        <v>47175954</v>
      </c>
      <c r="S533" s="131">
        <v>1</v>
      </c>
      <c r="T533" s="131">
        <v>101.87</v>
      </c>
      <c r="U533" s="131">
        <v>48058.144</v>
      </c>
      <c r="X533" s="132">
        <v>1.91E-3</v>
      </c>
      <c r="Y533" s="132">
        <v>5.1929999999999997E-2</v>
      </c>
      <c r="Z533" s="132">
        <v>1.491E-2</v>
      </c>
    </row>
    <row r="534" spans="1:26">
      <c r="A534" t="s">
        <v>1213</v>
      </c>
      <c r="B534" t="s">
        <v>1254</v>
      </c>
      <c r="C534" t="s">
        <v>1258</v>
      </c>
      <c r="D534" t="s">
        <v>1309</v>
      </c>
      <c r="E534" t="s">
        <v>1310</v>
      </c>
      <c r="F534" t="s">
        <v>943</v>
      </c>
      <c r="G534" t="s">
        <v>204</v>
      </c>
      <c r="H534" t="s">
        <v>204</v>
      </c>
      <c r="I534" t="s">
        <v>340</v>
      </c>
      <c r="J534" t="s">
        <v>1265</v>
      </c>
      <c r="K534" t="s">
        <v>415</v>
      </c>
      <c r="L534" t="s">
        <v>1212</v>
      </c>
      <c r="M534" s="131">
        <v>1.58</v>
      </c>
      <c r="N534" t="s">
        <v>1311</v>
      </c>
      <c r="O534" s="132">
        <v>1.7690000000000001E-2</v>
      </c>
      <c r="P534" s="132">
        <v>1.78E-2</v>
      </c>
      <c r="R534" s="131">
        <v>38559866</v>
      </c>
      <c r="S534" s="131">
        <v>1</v>
      </c>
      <c r="T534" s="131">
        <v>112.4</v>
      </c>
      <c r="U534" s="131">
        <v>43341.288999999997</v>
      </c>
      <c r="X534" s="132">
        <v>1.91E-3</v>
      </c>
      <c r="Y534" s="132">
        <v>4.684E-2</v>
      </c>
      <c r="Z534" s="132">
        <v>1.345E-2</v>
      </c>
    </row>
    <row r="535" spans="1:26">
      <c r="A535" t="s">
        <v>1213</v>
      </c>
      <c r="B535" t="s">
        <v>1254</v>
      </c>
      <c r="C535" t="s">
        <v>1267</v>
      </c>
      <c r="D535" t="s">
        <v>1368</v>
      </c>
      <c r="E535" t="s">
        <v>1369</v>
      </c>
      <c r="F535" t="s">
        <v>945</v>
      </c>
      <c r="G535" t="s">
        <v>204</v>
      </c>
      <c r="H535" t="s">
        <v>204</v>
      </c>
      <c r="I535" t="s">
        <v>340</v>
      </c>
      <c r="J535" t="s">
        <v>1261</v>
      </c>
      <c r="K535" t="s">
        <v>413</v>
      </c>
      <c r="L535" t="s">
        <v>1212</v>
      </c>
      <c r="M535" s="131">
        <v>14.43</v>
      </c>
      <c r="N535" t="s">
        <v>1370</v>
      </c>
      <c r="O535" s="132">
        <v>4.582E-2</v>
      </c>
      <c r="P535" s="132">
        <v>4.7600000000000003E-2</v>
      </c>
      <c r="R535" s="131">
        <v>46903816</v>
      </c>
      <c r="S535" s="131">
        <v>1</v>
      </c>
      <c r="T535" s="131">
        <v>89.17</v>
      </c>
      <c r="U535" s="131">
        <v>41824.133000000002</v>
      </c>
      <c r="X535" s="132">
        <v>1.7899999999999999E-3</v>
      </c>
      <c r="Y535" s="132">
        <v>4.5199999999999997E-2</v>
      </c>
      <c r="Z535" s="132">
        <v>1.298E-2</v>
      </c>
    </row>
    <row r="536" spans="1:26">
      <c r="A536" t="s">
        <v>1213</v>
      </c>
      <c r="B536" t="s">
        <v>1254</v>
      </c>
      <c r="C536" t="s">
        <v>1258</v>
      </c>
      <c r="D536" t="s">
        <v>1329</v>
      </c>
      <c r="E536" t="s">
        <v>1330</v>
      </c>
      <c r="F536" t="s">
        <v>943</v>
      </c>
      <c r="G536" t="s">
        <v>204</v>
      </c>
      <c r="H536" t="s">
        <v>204</v>
      </c>
      <c r="I536" t="s">
        <v>340</v>
      </c>
      <c r="J536" t="s">
        <v>1265</v>
      </c>
      <c r="K536" t="s">
        <v>415</v>
      </c>
      <c r="L536" t="s">
        <v>1212</v>
      </c>
      <c r="M536" s="131">
        <v>2.39</v>
      </c>
      <c r="N536" t="s">
        <v>1331</v>
      </c>
      <c r="O536" s="132">
        <v>-3.3189999999999997E-2</v>
      </c>
      <c r="P536" s="132">
        <v>1.7899999999999999E-2</v>
      </c>
      <c r="R536" s="131">
        <v>34718613</v>
      </c>
      <c r="S536" s="131">
        <v>1</v>
      </c>
      <c r="T536" s="131">
        <v>114.17</v>
      </c>
      <c r="U536" s="131">
        <v>39638.239999999998</v>
      </c>
      <c r="X536" s="132">
        <v>1.56E-3</v>
      </c>
      <c r="Y536" s="132">
        <v>4.283E-2</v>
      </c>
      <c r="Z536" s="132">
        <v>1.23E-2</v>
      </c>
    </row>
    <row r="537" spans="1:26">
      <c r="A537" t="s">
        <v>1213</v>
      </c>
      <c r="B537" t="s">
        <v>1254</v>
      </c>
      <c r="C537" t="s">
        <v>1267</v>
      </c>
      <c r="D537" t="s">
        <v>1291</v>
      </c>
      <c r="E537" t="s">
        <v>1292</v>
      </c>
      <c r="F537" t="s">
        <v>945</v>
      </c>
      <c r="G537" t="s">
        <v>204</v>
      </c>
      <c r="H537" t="s">
        <v>204</v>
      </c>
      <c r="I537" t="s">
        <v>340</v>
      </c>
      <c r="J537" t="s">
        <v>1265</v>
      </c>
      <c r="K537" t="s">
        <v>415</v>
      </c>
      <c r="L537" t="s">
        <v>1212</v>
      </c>
      <c r="M537" s="131">
        <v>5.08</v>
      </c>
      <c r="N537" t="s">
        <v>1293</v>
      </c>
      <c r="O537" s="132">
        <v>4.2849999999999999E-2</v>
      </c>
      <c r="P537" s="132">
        <v>4.2799999999999998E-2</v>
      </c>
      <c r="R537" s="131">
        <v>45540000</v>
      </c>
      <c r="S537" s="131">
        <v>1</v>
      </c>
      <c r="T537" s="131">
        <v>85.63</v>
      </c>
      <c r="U537" s="131">
        <v>38995.902000000002</v>
      </c>
      <c r="X537" s="132">
        <v>1.2099999999999999E-3</v>
      </c>
      <c r="Y537" s="132">
        <v>4.2139999999999997E-2</v>
      </c>
      <c r="Z537" s="132">
        <v>1.21E-2</v>
      </c>
    </row>
    <row r="538" spans="1:26">
      <c r="A538" t="s">
        <v>1213</v>
      </c>
      <c r="B538" t="s">
        <v>1254</v>
      </c>
      <c r="C538" t="s">
        <v>1267</v>
      </c>
      <c r="D538" t="s">
        <v>1318</v>
      </c>
      <c r="E538" t="s">
        <v>1319</v>
      </c>
      <c r="F538" t="s">
        <v>945</v>
      </c>
      <c r="G538" t="s">
        <v>204</v>
      </c>
      <c r="H538" t="s">
        <v>204</v>
      </c>
      <c r="I538" t="s">
        <v>340</v>
      </c>
      <c r="J538" t="s">
        <v>1265</v>
      </c>
      <c r="K538" t="s">
        <v>415</v>
      </c>
      <c r="L538" t="s">
        <v>1212</v>
      </c>
      <c r="M538" s="131">
        <v>6.93</v>
      </c>
      <c r="N538" t="s">
        <v>1320</v>
      </c>
      <c r="O538" s="132">
        <v>4.0239999999999998E-2</v>
      </c>
      <c r="P538" s="132">
        <v>4.3499999999999997E-2</v>
      </c>
      <c r="R538" s="131">
        <v>46285012</v>
      </c>
      <c r="S538" s="131">
        <v>1</v>
      </c>
      <c r="T538" s="131">
        <v>82.08</v>
      </c>
      <c r="U538" s="131">
        <v>37990.737999999998</v>
      </c>
      <c r="X538" s="132">
        <v>1.42E-3</v>
      </c>
      <c r="Y538" s="132">
        <v>4.1050000000000003E-2</v>
      </c>
      <c r="Z538" s="132">
        <v>1.179E-2</v>
      </c>
    </row>
    <row r="539" spans="1:26">
      <c r="A539" t="s">
        <v>1213</v>
      </c>
      <c r="B539" t="s">
        <v>1254</v>
      </c>
      <c r="C539" t="s">
        <v>1267</v>
      </c>
      <c r="D539" t="s">
        <v>1341</v>
      </c>
      <c r="E539" t="s">
        <v>1342</v>
      </c>
      <c r="F539" t="s">
        <v>945</v>
      </c>
      <c r="G539" t="s">
        <v>204</v>
      </c>
      <c r="H539" t="s">
        <v>204</v>
      </c>
      <c r="I539" t="s">
        <v>340</v>
      </c>
      <c r="J539" t="s">
        <v>1261</v>
      </c>
      <c r="K539" t="s">
        <v>413</v>
      </c>
      <c r="L539" t="s">
        <v>1212</v>
      </c>
      <c r="M539" s="131">
        <v>2.1800000000000002</v>
      </c>
      <c r="N539" t="s">
        <v>1343</v>
      </c>
      <c r="O539" s="132">
        <v>4.446E-2</v>
      </c>
      <c r="P539" s="132">
        <v>4.2700000000000002E-2</v>
      </c>
      <c r="R539" s="131">
        <v>38165298</v>
      </c>
      <c r="S539" s="131">
        <v>1</v>
      </c>
      <c r="T539" s="131">
        <v>96.74</v>
      </c>
      <c r="U539" s="131">
        <v>36921.108999999997</v>
      </c>
      <c r="X539" s="132">
        <v>1.48E-3</v>
      </c>
      <c r="Y539" s="132">
        <v>3.9899999999999998E-2</v>
      </c>
      <c r="Z539" s="132">
        <v>1.145E-2</v>
      </c>
    </row>
    <row r="540" spans="1:26">
      <c r="A540" t="s">
        <v>1213</v>
      </c>
      <c r="B540" t="s">
        <v>1254</v>
      </c>
      <c r="C540" t="s">
        <v>1267</v>
      </c>
      <c r="D540" t="s">
        <v>1332</v>
      </c>
      <c r="E540" t="s">
        <v>1333</v>
      </c>
      <c r="F540" t="s">
        <v>945</v>
      </c>
      <c r="G540" t="s">
        <v>204</v>
      </c>
      <c r="H540" t="s">
        <v>204</v>
      </c>
      <c r="I540" t="s">
        <v>340</v>
      </c>
      <c r="J540" t="s">
        <v>1265</v>
      </c>
      <c r="K540" t="s">
        <v>415</v>
      </c>
      <c r="L540" t="s">
        <v>1212</v>
      </c>
      <c r="M540" s="131">
        <v>3.81</v>
      </c>
      <c r="N540" t="s">
        <v>1334</v>
      </c>
      <c r="O540" s="132">
        <v>3.5200000000000002E-2</v>
      </c>
      <c r="P540" s="132">
        <v>4.2500000000000003E-2</v>
      </c>
      <c r="R540" s="131">
        <v>31487632</v>
      </c>
      <c r="S540" s="131">
        <v>1</v>
      </c>
      <c r="T540" s="131">
        <v>101.27</v>
      </c>
      <c r="U540" s="131">
        <v>31887.525000000001</v>
      </c>
      <c r="X540" s="132">
        <v>8.8999999999999995E-4</v>
      </c>
      <c r="Y540" s="132">
        <v>3.4459999999999998E-2</v>
      </c>
      <c r="Z540" s="132">
        <v>9.8899999999999995E-3</v>
      </c>
    </row>
    <row r="541" spans="1:26">
      <c r="A541" t="s">
        <v>1213</v>
      </c>
      <c r="B541" t="s">
        <v>1254</v>
      </c>
      <c r="C541" t="s">
        <v>1271</v>
      </c>
      <c r="D541" t="s">
        <v>1326</v>
      </c>
      <c r="E541" t="s">
        <v>1327</v>
      </c>
      <c r="F541" t="s">
        <v>949</v>
      </c>
      <c r="G541" t="s">
        <v>204</v>
      </c>
      <c r="H541" t="s">
        <v>204</v>
      </c>
      <c r="I541" t="s">
        <v>340</v>
      </c>
      <c r="J541" t="s">
        <v>1261</v>
      </c>
      <c r="K541" t="s">
        <v>413</v>
      </c>
      <c r="L541" t="s">
        <v>1212</v>
      </c>
      <c r="M541" s="131">
        <v>0.35</v>
      </c>
      <c r="N541" t="s">
        <v>1328</v>
      </c>
      <c r="O541" s="132">
        <v>4.2880000000000001E-2</v>
      </c>
      <c r="P541" s="132">
        <v>4.2900000000000001E-2</v>
      </c>
      <c r="R541" s="131">
        <v>30425685</v>
      </c>
      <c r="S541" s="131">
        <v>1</v>
      </c>
      <c r="T541" s="131">
        <v>98.56</v>
      </c>
      <c r="U541" s="131">
        <v>29987.555</v>
      </c>
      <c r="X541" s="132">
        <v>2.1700000000000001E-3</v>
      </c>
      <c r="Y541" s="132">
        <v>3.2410000000000001E-2</v>
      </c>
      <c r="Z541" s="132">
        <v>9.2999999999999992E-3</v>
      </c>
    </row>
    <row r="542" spans="1:26">
      <c r="A542" t="s">
        <v>1213</v>
      </c>
      <c r="B542" t="s">
        <v>1254</v>
      </c>
      <c r="C542" t="s">
        <v>1258</v>
      </c>
      <c r="D542" t="s">
        <v>1303</v>
      </c>
      <c r="E542" t="s">
        <v>1304</v>
      </c>
      <c r="F542" t="s">
        <v>943</v>
      </c>
      <c r="G542" t="s">
        <v>204</v>
      </c>
      <c r="H542" t="s">
        <v>204</v>
      </c>
      <c r="I542" t="s">
        <v>340</v>
      </c>
      <c r="J542" t="s">
        <v>1265</v>
      </c>
      <c r="K542" t="s">
        <v>415</v>
      </c>
      <c r="L542" t="s">
        <v>1212</v>
      </c>
      <c r="M542" s="131">
        <v>4.3600000000000003</v>
      </c>
      <c r="N542" t="s">
        <v>1305</v>
      </c>
      <c r="O542" s="132">
        <v>1.205E-2</v>
      </c>
      <c r="P542" s="132">
        <v>1.77E-2</v>
      </c>
      <c r="R542" s="131">
        <v>25000000</v>
      </c>
      <c r="S542" s="131">
        <v>1</v>
      </c>
      <c r="T542" s="131">
        <v>109.52</v>
      </c>
      <c r="U542" s="131">
        <v>27380</v>
      </c>
      <c r="X542" s="132">
        <v>9.1E-4</v>
      </c>
      <c r="Y542" s="132">
        <v>2.9590000000000002E-2</v>
      </c>
      <c r="Z542" s="132">
        <v>8.4899999999999993E-3</v>
      </c>
    </row>
    <row r="543" spans="1:26">
      <c r="A543" t="s">
        <v>1213</v>
      </c>
      <c r="B543" t="s">
        <v>1254</v>
      </c>
      <c r="C543" t="s">
        <v>1267</v>
      </c>
      <c r="D543" t="s">
        <v>1285</v>
      </c>
      <c r="E543" t="s">
        <v>1286</v>
      </c>
      <c r="F543" t="s">
        <v>945</v>
      </c>
      <c r="G543" t="s">
        <v>204</v>
      </c>
      <c r="H543" t="s">
        <v>204</v>
      </c>
      <c r="I543" t="s">
        <v>340</v>
      </c>
      <c r="J543" t="s">
        <v>1261</v>
      </c>
      <c r="K543" t="s">
        <v>413</v>
      </c>
      <c r="L543" t="s">
        <v>1212</v>
      </c>
      <c r="M543" s="131">
        <v>0.66</v>
      </c>
      <c r="N543" t="s">
        <v>1287</v>
      </c>
      <c r="O543" s="132">
        <v>1.042E-2</v>
      </c>
      <c r="P543" s="132">
        <v>4.1500000000000002E-2</v>
      </c>
      <c r="R543" s="131">
        <v>24533605</v>
      </c>
      <c r="S543" s="131">
        <v>1</v>
      </c>
      <c r="T543" s="131">
        <v>99.05</v>
      </c>
      <c r="U543" s="131">
        <v>24300.536</v>
      </c>
      <c r="X543" s="132">
        <v>1.0300000000000001E-3</v>
      </c>
      <c r="Y543" s="132">
        <v>2.6259999999999999E-2</v>
      </c>
      <c r="Z543" s="132">
        <v>7.5399999999999998E-3</v>
      </c>
    </row>
    <row r="544" spans="1:26">
      <c r="A544" t="s">
        <v>1213</v>
      </c>
      <c r="B544" t="s">
        <v>1254</v>
      </c>
      <c r="C544" t="s">
        <v>1271</v>
      </c>
      <c r="D544" t="s">
        <v>1344</v>
      </c>
      <c r="E544" t="s">
        <v>1345</v>
      </c>
      <c r="F544" t="s">
        <v>949</v>
      </c>
      <c r="G544" t="s">
        <v>204</v>
      </c>
      <c r="H544" t="s">
        <v>204</v>
      </c>
      <c r="I544" t="s">
        <v>340</v>
      </c>
      <c r="J544" t="s">
        <v>1261</v>
      </c>
      <c r="K544" t="s">
        <v>413</v>
      </c>
      <c r="L544" t="s">
        <v>1212</v>
      </c>
      <c r="M544" s="131">
        <v>0.5</v>
      </c>
      <c r="N544" t="s">
        <v>1346</v>
      </c>
      <c r="O544" s="132">
        <v>4.3290000000000002E-2</v>
      </c>
      <c r="P544" s="132">
        <v>4.2599999999999999E-2</v>
      </c>
      <c r="R544" s="131">
        <v>24714395</v>
      </c>
      <c r="S544" s="131">
        <v>1</v>
      </c>
      <c r="T544" s="131">
        <v>97.94</v>
      </c>
      <c r="U544" s="131">
        <v>24205.277999999998</v>
      </c>
      <c r="X544" s="132">
        <v>2.0600000000000002E-3</v>
      </c>
      <c r="Y544" s="132">
        <v>2.6159999999999999E-2</v>
      </c>
      <c r="Z544" s="132">
        <v>7.5100000000000002E-3</v>
      </c>
    </row>
    <row r="545" spans="1:26">
      <c r="A545" t="s">
        <v>1213</v>
      </c>
      <c r="B545" t="s">
        <v>1254</v>
      </c>
      <c r="C545" t="s">
        <v>1267</v>
      </c>
      <c r="D545" t="s">
        <v>1365</v>
      </c>
      <c r="E545" t="s">
        <v>1366</v>
      </c>
      <c r="F545" t="s">
        <v>945</v>
      </c>
      <c r="G545" t="s">
        <v>204</v>
      </c>
      <c r="H545" t="s">
        <v>204</v>
      </c>
      <c r="I545" t="s">
        <v>340</v>
      </c>
      <c r="J545" t="s">
        <v>1261</v>
      </c>
      <c r="K545" t="s">
        <v>413</v>
      </c>
      <c r="L545" t="s">
        <v>1212</v>
      </c>
      <c r="M545" s="131">
        <v>2.64</v>
      </c>
      <c r="N545" t="s">
        <v>1367</v>
      </c>
      <c r="O545" s="132">
        <v>4.3490000000000001E-2</v>
      </c>
      <c r="P545" s="132">
        <v>4.2500000000000003E-2</v>
      </c>
      <c r="R545" s="131">
        <v>20238489</v>
      </c>
      <c r="S545" s="131">
        <v>1</v>
      </c>
      <c r="T545" s="131">
        <v>99.67</v>
      </c>
      <c r="U545" s="131">
        <v>20171.702000000001</v>
      </c>
      <c r="X545" s="132">
        <v>8.5999999999999998E-4</v>
      </c>
      <c r="Y545" s="132">
        <v>2.18E-2</v>
      </c>
      <c r="Z545" s="132">
        <v>6.2599999999999999E-3</v>
      </c>
    </row>
    <row r="546" spans="1:26">
      <c r="A546" t="s">
        <v>1213</v>
      </c>
      <c r="B546" t="s">
        <v>1254</v>
      </c>
      <c r="C546" t="s">
        <v>1271</v>
      </c>
      <c r="D546" t="s">
        <v>1297</v>
      </c>
      <c r="E546" t="s">
        <v>1298</v>
      </c>
      <c r="F546" t="s">
        <v>949</v>
      </c>
      <c r="G546" t="s">
        <v>204</v>
      </c>
      <c r="H546" t="s">
        <v>204</v>
      </c>
      <c r="I546" t="s">
        <v>340</v>
      </c>
      <c r="J546" t="s">
        <v>1261</v>
      </c>
      <c r="K546" t="s">
        <v>413</v>
      </c>
      <c r="L546" t="s">
        <v>1212</v>
      </c>
      <c r="M546" s="131">
        <v>0.59</v>
      </c>
      <c r="N546" t="s">
        <v>1299</v>
      </c>
      <c r="O546" s="132">
        <v>4.3439999999999999E-2</v>
      </c>
      <c r="P546" s="132">
        <v>4.24E-2</v>
      </c>
      <c r="R546" s="131">
        <v>10876603</v>
      </c>
      <c r="S546" s="131">
        <v>1</v>
      </c>
      <c r="T546" s="131">
        <f t="shared" ref="T546:T589" si="8">U546*1000/R546/S546*100</f>
        <v>97.560001040766124</v>
      </c>
      <c r="U546" s="131">
        <v>10611.214</v>
      </c>
      <c r="X546" s="132">
        <v>9.1E-4</v>
      </c>
      <c r="Y546" s="132">
        <v>1.1469999999999999E-2</v>
      </c>
      <c r="Z546" s="132">
        <v>3.29E-3</v>
      </c>
    </row>
    <row r="547" spans="1:26">
      <c r="A547" t="s">
        <v>1213</v>
      </c>
      <c r="B547" t="s">
        <v>1254</v>
      </c>
      <c r="C547" t="s">
        <v>1258</v>
      </c>
      <c r="D547" t="s">
        <v>1399</v>
      </c>
      <c r="E547" t="s">
        <v>1400</v>
      </c>
      <c r="F547" t="s">
        <v>943</v>
      </c>
      <c r="G547" t="s">
        <v>204</v>
      </c>
      <c r="H547" t="s">
        <v>204</v>
      </c>
      <c r="I547" t="s">
        <v>340</v>
      </c>
      <c r="J547" t="s">
        <v>1261</v>
      </c>
      <c r="K547" t="s">
        <v>413</v>
      </c>
      <c r="L547" t="s">
        <v>1212</v>
      </c>
      <c r="M547" s="131">
        <v>18.22</v>
      </c>
      <c r="N547" t="s">
        <v>1401</v>
      </c>
      <c r="O547" s="132">
        <v>1.583E-2</v>
      </c>
      <c r="P547" s="132">
        <v>0.02</v>
      </c>
      <c r="R547" s="131">
        <v>551623</v>
      </c>
      <c r="S547" s="131">
        <v>1</v>
      </c>
      <c r="T547" s="131">
        <f t="shared" si="8"/>
        <v>97.650025470294025</v>
      </c>
      <c r="U547" s="131">
        <v>538.66</v>
      </c>
      <c r="X547" s="132">
        <v>3.0000000000000001E-5</v>
      </c>
      <c r="Y547" s="132">
        <v>5.8E-4</v>
      </c>
      <c r="Z547" s="132">
        <v>1.7000000000000001E-4</v>
      </c>
    </row>
    <row r="548" spans="1:26">
      <c r="A548" t="s">
        <v>1213</v>
      </c>
      <c r="B548" t="s">
        <v>1254</v>
      </c>
      <c r="C548" t="s">
        <v>1267</v>
      </c>
      <c r="D548" t="s">
        <v>1268</v>
      </c>
      <c r="E548" t="s">
        <v>1269</v>
      </c>
      <c r="F548" t="s">
        <v>945</v>
      </c>
      <c r="G548" t="s">
        <v>204</v>
      </c>
      <c r="H548" t="s">
        <v>204</v>
      </c>
      <c r="I548" t="s">
        <v>340</v>
      </c>
      <c r="J548" t="s">
        <v>1261</v>
      </c>
      <c r="K548" t="s">
        <v>413</v>
      </c>
      <c r="L548" t="s">
        <v>1212</v>
      </c>
      <c r="M548" s="131">
        <v>11.26</v>
      </c>
      <c r="N548" t="s">
        <v>1270</v>
      </c>
      <c r="O548" s="132">
        <v>2.7230000000000001E-2</v>
      </c>
      <c r="P548" s="132">
        <v>4.65E-2</v>
      </c>
      <c r="R548" s="131">
        <v>33072</v>
      </c>
      <c r="S548" s="131">
        <v>1</v>
      </c>
      <c r="T548" s="131">
        <f t="shared" si="8"/>
        <v>114.9401306240929</v>
      </c>
      <c r="U548" s="131">
        <v>38.012999999999998</v>
      </c>
      <c r="X548" s="132">
        <v>0</v>
      </c>
      <c r="Y548" s="132">
        <v>4.0000000000000003E-5</v>
      </c>
      <c r="Z548" s="132">
        <v>1.0000000000000001E-5</v>
      </c>
    </row>
    <row r="549" spans="1:26">
      <c r="A549" t="s">
        <v>1213</v>
      </c>
      <c r="B549" t="s">
        <v>1255</v>
      </c>
      <c r="C549" t="s">
        <v>1271</v>
      </c>
      <c r="D549" t="s">
        <v>1272</v>
      </c>
      <c r="E549" t="s">
        <v>1273</v>
      </c>
      <c r="F549" t="s">
        <v>949</v>
      </c>
      <c r="G549" t="s">
        <v>204</v>
      </c>
      <c r="H549" t="s">
        <v>204</v>
      </c>
      <c r="I549" t="s">
        <v>340</v>
      </c>
      <c r="J549" t="s">
        <v>1261</v>
      </c>
      <c r="K549" t="s">
        <v>413</v>
      </c>
      <c r="L549" t="s">
        <v>1212</v>
      </c>
      <c r="M549" s="131">
        <v>0.84</v>
      </c>
      <c r="N549" t="s">
        <v>1274</v>
      </c>
      <c r="O549" s="132">
        <v>4.3130000000000002E-2</v>
      </c>
      <c r="P549" s="132">
        <v>4.2099999999999999E-2</v>
      </c>
      <c r="R549" s="131">
        <v>31195278</v>
      </c>
      <c r="S549" s="131">
        <v>1</v>
      </c>
      <c r="T549" s="131">
        <f t="shared" si="8"/>
        <v>96.579998421555985</v>
      </c>
      <c r="U549" s="131">
        <v>30128.399000000001</v>
      </c>
      <c r="X549" s="132">
        <v>2.2300000000000002E-3</v>
      </c>
      <c r="Y549" s="132">
        <v>0.49658000000000002</v>
      </c>
      <c r="Z549" s="132">
        <v>2.8170000000000001E-2</v>
      </c>
    </row>
    <row r="550" spans="1:26">
      <c r="A550" t="s">
        <v>1213</v>
      </c>
      <c r="B550" t="s">
        <v>1255</v>
      </c>
      <c r="C550" t="s">
        <v>1267</v>
      </c>
      <c r="D550" t="s">
        <v>1318</v>
      </c>
      <c r="E550" t="s">
        <v>1319</v>
      </c>
      <c r="F550" t="s">
        <v>945</v>
      </c>
      <c r="G550" t="s">
        <v>204</v>
      </c>
      <c r="H550" t="s">
        <v>204</v>
      </c>
      <c r="I550" t="s">
        <v>340</v>
      </c>
      <c r="J550" t="s">
        <v>1265</v>
      </c>
      <c r="K550" t="s">
        <v>415</v>
      </c>
      <c r="L550" t="s">
        <v>1212</v>
      </c>
      <c r="M550" s="131">
        <v>6.93</v>
      </c>
      <c r="N550" t="s">
        <v>1320</v>
      </c>
      <c r="O550" s="132">
        <v>4.2950000000000002E-2</v>
      </c>
      <c r="P550" s="132">
        <v>4.3499999999999997E-2</v>
      </c>
      <c r="R550" s="131">
        <v>16903817</v>
      </c>
      <c r="S550" s="131">
        <v>1</v>
      </c>
      <c r="T550" s="131">
        <f t="shared" si="8"/>
        <v>82.080000037861268</v>
      </c>
      <c r="U550" s="131">
        <v>13874.653</v>
      </c>
      <c r="X550" s="132">
        <v>5.1999999999999995E-4</v>
      </c>
      <c r="Y550" s="132">
        <v>0.22867999999999999</v>
      </c>
      <c r="Z550" s="132">
        <v>1.2970000000000001E-2</v>
      </c>
    </row>
    <row r="551" spans="1:26">
      <c r="A551" t="s">
        <v>1213</v>
      </c>
      <c r="B551" t="s">
        <v>1255</v>
      </c>
      <c r="C551" t="s">
        <v>1271</v>
      </c>
      <c r="D551" t="s">
        <v>1371</v>
      </c>
      <c r="E551" t="s">
        <v>1372</v>
      </c>
      <c r="F551" t="s">
        <v>949</v>
      </c>
      <c r="G551" t="s">
        <v>204</v>
      </c>
      <c r="H551" t="s">
        <v>204</v>
      </c>
      <c r="I551" t="s">
        <v>340</v>
      </c>
      <c r="J551" t="s">
        <v>1261</v>
      </c>
      <c r="K551" t="s">
        <v>413</v>
      </c>
      <c r="L551" t="s">
        <v>1212</v>
      </c>
      <c r="M551" s="131">
        <v>0.75</v>
      </c>
      <c r="N551" t="s">
        <v>1373</v>
      </c>
      <c r="O551" s="132">
        <v>4.3240000000000001E-2</v>
      </c>
      <c r="P551" s="132">
        <v>4.2299999999999997E-2</v>
      </c>
      <c r="R551" s="131">
        <v>10361298</v>
      </c>
      <c r="S551" s="131">
        <v>1</v>
      </c>
      <c r="T551" s="131">
        <f t="shared" si="8"/>
        <v>96.929998538793114</v>
      </c>
      <c r="U551" s="131">
        <v>10043.206</v>
      </c>
      <c r="X551" s="132">
        <v>7.3999999999999999E-4</v>
      </c>
      <c r="Y551" s="132">
        <v>0.16553000000000001</v>
      </c>
      <c r="Z551" s="132">
        <v>9.3900000000000008E-3</v>
      </c>
    </row>
    <row r="552" spans="1:26">
      <c r="A552" t="s">
        <v>1213</v>
      </c>
      <c r="B552" t="s">
        <v>1255</v>
      </c>
      <c r="C552" t="s">
        <v>1267</v>
      </c>
      <c r="D552" t="s">
        <v>1291</v>
      </c>
      <c r="E552" t="s">
        <v>1292</v>
      </c>
      <c r="F552" t="s">
        <v>945</v>
      </c>
      <c r="G552" t="s">
        <v>204</v>
      </c>
      <c r="H552" t="s">
        <v>204</v>
      </c>
      <c r="I552" t="s">
        <v>340</v>
      </c>
      <c r="J552" t="s">
        <v>1265</v>
      </c>
      <c r="K552" t="s">
        <v>415</v>
      </c>
      <c r="L552" t="s">
        <v>1212</v>
      </c>
      <c r="M552" s="131">
        <v>5.08</v>
      </c>
      <c r="N552" t="s">
        <v>1293</v>
      </c>
      <c r="O552" s="132">
        <v>4.299E-2</v>
      </c>
      <c r="P552" s="132">
        <v>4.2799999999999998E-2</v>
      </c>
      <c r="R552" s="131">
        <v>7737774</v>
      </c>
      <c r="S552" s="131">
        <v>1</v>
      </c>
      <c r="T552" s="131">
        <f t="shared" si="8"/>
        <v>85.630001599943341</v>
      </c>
      <c r="U552" s="131">
        <v>6625.8559999999998</v>
      </c>
      <c r="X552" s="132">
        <v>2.0000000000000001E-4</v>
      </c>
      <c r="Y552" s="132">
        <v>0.10921</v>
      </c>
      <c r="Z552" s="132">
        <v>6.1900000000000002E-3</v>
      </c>
    </row>
    <row r="553" spans="1:26">
      <c r="A553" t="s">
        <v>1213</v>
      </c>
      <c r="B553" t="s">
        <v>1256</v>
      </c>
      <c r="C553" t="s">
        <v>1271</v>
      </c>
      <c r="D553" t="s">
        <v>1371</v>
      </c>
      <c r="E553" t="s">
        <v>1372</v>
      </c>
      <c r="F553" t="s">
        <v>949</v>
      </c>
      <c r="G553" t="s">
        <v>204</v>
      </c>
      <c r="H553" t="s">
        <v>204</v>
      </c>
      <c r="I553" t="s">
        <v>340</v>
      </c>
      <c r="J553" t="s">
        <v>1261</v>
      </c>
      <c r="K553" t="s">
        <v>413</v>
      </c>
      <c r="L553" t="s">
        <v>1212</v>
      </c>
      <c r="M553" s="131">
        <v>0.75</v>
      </c>
      <c r="N553" t="s">
        <v>1373</v>
      </c>
      <c r="O553" s="132">
        <v>4.3700000000000003E-2</v>
      </c>
      <c r="P553" s="132">
        <v>4.2299999999999997E-2</v>
      </c>
      <c r="R553" s="131">
        <v>19363802</v>
      </c>
      <c r="S553" s="131">
        <v>1</v>
      </c>
      <c r="T553" s="131">
        <f t="shared" si="8"/>
        <v>96.929998561232964</v>
      </c>
      <c r="U553" s="131">
        <v>18769.332999999999</v>
      </c>
      <c r="X553" s="132">
        <v>1.3799999999999999E-3</v>
      </c>
      <c r="Y553" s="132">
        <v>0.12745999999999999</v>
      </c>
      <c r="Z553" s="132">
        <v>0.10102</v>
      </c>
    </row>
    <row r="554" spans="1:26">
      <c r="A554" t="s">
        <v>1213</v>
      </c>
      <c r="B554" t="s">
        <v>1256</v>
      </c>
      <c r="C554" t="s">
        <v>1258</v>
      </c>
      <c r="D554" t="s">
        <v>1303</v>
      </c>
      <c r="E554" t="s">
        <v>1304</v>
      </c>
      <c r="F554" t="s">
        <v>943</v>
      </c>
      <c r="G554" t="s">
        <v>204</v>
      </c>
      <c r="H554" t="s">
        <v>204</v>
      </c>
      <c r="I554" t="s">
        <v>340</v>
      </c>
      <c r="J554" t="s">
        <v>1265</v>
      </c>
      <c r="K554" t="s">
        <v>415</v>
      </c>
      <c r="L554" t="s">
        <v>1212</v>
      </c>
      <c r="M554" s="131">
        <v>4.3600000000000003</v>
      </c>
      <c r="N554" t="s">
        <v>1305</v>
      </c>
      <c r="O554" s="132">
        <v>1.1209999999999999E-2</v>
      </c>
      <c r="P554" s="132">
        <v>1.77E-2</v>
      </c>
      <c r="R554" s="131">
        <v>16115635</v>
      </c>
      <c r="S554" s="131">
        <v>1</v>
      </c>
      <c r="T554" s="131">
        <f t="shared" si="8"/>
        <v>109.51999719527031</v>
      </c>
      <c r="U554" s="131">
        <v>17649.843000000001</v>
      </c>
      <c r="X554" s="132">
        <v>5.9000000000000003E-4</v>
      </c>
      <c r="Y554" s="132">
        <v>0.11985999999999999</v>
      </c>
      <c r="Z554" s="132">
        <v>9.4990000000000005E-2</v>
      </c>
    </row>
    <row r="555" spans="1:26">
      <c r="A555" t="s">
        <v>1213</v>
      </c>
      <c r="B555" t="s">
        <v>1256</v>
      </c>
      <c r="C555" t="s">
        <v>1258</v>
      </c>
      <c r="D555" t="s">
        <v>1309</v>
      </c>
      <c r="E555" t="s">
        <v>1310</v>
      </c>
      <c r="F555" t="s">
        <v>943</v>
      </c>
      <c r="G555" t="s">
        <v>204</v>
      </c>
      <c r="H555" t="s">
        <v>204</v>
      </c>
      <c r="I555" t="s">
        <v>340</v>
      </c>
      <c r="J555" t="s">
        <v>1265</v>
      </c>
      <c r="K555" t="s">
        <v>415</v>
      </c>
      <c r="L555" t="s">
        <v>1212</v>
      </c>
      <c r="M555" s="131">
        <v>1.58</v>
      </c>
      <c r="N555" t="s">
        <v>1311</v>
      </c>
      <c r="O555" s="132">
        <v>-5.6800000000000002E-3</v>
      </c>
      <c r="P555" s="132">
        <v>1.78E-2</v>
      </c>
      <c r="R555" s="131">
        <v>14371836</v>
      </c>
      <c r="S555" s="131">
        <v>1</v>
      </c>
      <c r="T555" s="131">
        <f t="shared" si="8"/>
        <v>112.40000233790587</v>
      </c>
      <c r="U555" s="131">
        <v>16153.944</v>
      </c>
      <c r="X555" s="132">
        <v>7.1000000000000002E-4</v>
      </c>
      <c r="Y555" s="132">
        <v>0.10970000000000001</v>
      </c>
      <c r="Z555" s="132">
        <v>8.6940000000000003E-2</v>
      </c>
    </row>
    <row r="556" spans="1:26">
      <c r="A556" t="s">
        <v>1213</v>
      </c>
      <c r="B556" t="s">
        <v>1256</v>
      </c>
      <c r="C556" t="s">
        <v>1258</v>
      </c>
      <c r="D556" t="s">
        <v>1329</v>
      </c>
      <c r="E556" t="s">
        <v>1330</v>
      </c>
      <c r="F556" t="s">
        <v>943</v>
      </c>
      <c r="G556" t="s">
        <v>204</v>
      </c>
      <c r="H556" t="s">
        <v>204</v>
      </c>
      <c r="I556" t="s">
        <v>340</v>
      </c>
      <c r="J556" t="s">
        <v>1265</v>
      </c>
      <c r="K556" t="s">
        <v>415</v>
      </c>
      <c r="L556" t="s">
        <v>1212</v>
      </c>
      <c r="M556" s="131">
        <v>2.39</v>
      </c>
      <c r="N556" t="s">
        <v>1331</v>
      </c>
      <c r="O556" s="132">
        <v>-6.3099999999999996E-3</v>
      </c>
      <c r="P556" s="132">
        <v>1.7899999999999999E-2</v>
      </c>
      <c r="R556" s="131">
        <v>12753907</v>
      </c>
      <c r="S556" s="131">
        <v>1</v>
      </c>
      <c r="T556" s="131">
        <f t="shared" si="8"/>
        <v>114.17000296458176</v>
      </c>
      <c r="U556" s="131">
        <v>14561.136</v>
      </c>
      <c r="X556" s="132">
        <v>5.6999999999999998E-4</v>
      </c>
      <c r="Y556" s="132">
        <v>9.8879999999999996E-2</v>
      </c>
      <c r="Z556" s="132">
        <v>7.8369999999999995E-2</v>
      </c>
    </row>
    <row r="557" spans="1:26">
      <c r="A557" t="s">
        <v>1213</v>
      </c>
      <c r="B557" t="s">
        <v>1256</v>
      </c>
      <c r="C557" t="s">
        <v>1267</v>
      </c>
      <c r="D557" t="s">
        <v>1350</v>
      </c>
      <c r="E557" t="s">
        <v>1351</v>
      </c>
      <c r="F557" t="s">
        <v>945</v>
      </c>
      <c r="G557" t="s">
        <v>204</v>
      </c>
      <c r="H557" t="s">
        <v>204</v>
      </c>
      <c r="I557" t="s">
        <v>340</v>
      </c>
      <c r="J557" t="s">
        <v>1261</v>
      </c>
      <c r="K557" t="s">
        <v>413</v>
      </c>
      <c r="L557" t="s">
        <v>1212</v>
      </c>
      <c r="M557" s="131">
        <v>3.61</v>
      </c>
      <c r="N557" t="s">
        <v>1352</v>
      </c>
      <c r="O557" s="132">
        <v>3.6080000000000001E-2</v>
      </c>
      <c r="P557" s="132">
        <v>4.2599999999999999E-2</v>
      </c>
      <c r="R557" s="131">
        <v>15480255</v>
      </c>
      <c r="S557" s="131">
        <v>1</v>
      </c>
      <c r="T557" s="131">
        <f t="shared" si="8"/>
        <v>93.759999431533913</v>
      </c>
      <c r="U557" s="131">
        <v>14514.287</v>
      </c>
      <c r="X557" s="132">
        <v>4.4999999999999999E-4</v>
      </c>
      <c r="Y557" s="132">
        <v>9.8570000000000005E-2</v>
      </c>
      <c r="Z557" s="132">
        <v>7.8119999999999995E-2</v>
      </c>
    </row>
    <row r="558" spans="1:26">
      <c r="A558" t="s">
        <v>1213</v>
      </c>
      <c r="B558" t="s">
        <v>1256</v>
      </c>
      <c r="C558" t="s">
        <v>1267</v>
      </c>
      <c r="D558" t="s">
        <v>1275</v>
      </c>
      <c r="E558" t="s">
        <v>1276</v>
      </c>
      <c r="F558" t="s">
        <v>945</v>
      </c>
      <c r="G558" t="s">
        <v>204</v>
      </c>
      <c r="H558" t="s">
        <v>204</v>
      </c>
      <c r="I558" t="s">
        <v>340</v>
      </c>
      <c r="J558" t="s">
        <v>1261</v>
      </c>
      <c r="K558" t="s">
        <v>413</v>
      </c>
      <c r="L558" t="s">
        <v>1212</v>
      </c>
      <c r="M558" s="131">
        <v>1.1499999999999999</v>
      </c>
      <c r="N558" t="s">
        <v>1277</v>
      </c>
      <c r="O558" s="132">
        <v>8.2100000000000003E-3</v>
      </c>
      <c r="P558" s="132">
        <v>4.2099999999999999E-2</v>
      </c>
      <c r="R558" s="131">
        <v>14135896</v>
      </c>
      <c r="S558" s="131">
        <v>1</v>
      </c>
      <c r="T558" s="131">
        <f t="shared" si="8"/>
        <v>96.319999807582064</v>
      </c>
      <c r="U558" s="131">
        <v>13615.695</v>
      </c>
      <c r="X558" s="132">
        <v>5.1000000000000004E-4</v>
      </c>
      <c r="Y558" s="132">
        <v>9.2460000000000001E-2</v>
      </c>
      <c r="Z558" s="132">
        <v>7.3279999999999998E-2</v>
      </c>
    </row>
    <row r="559" spans="1:26">
      <c r="A559" t="s">
        <v>1213</v>
      </c>
      <c r="B559" t="s">
        <v>1256</v>
      </c>
      <c r="C559" t="s">
        <v>1267</v>
      </c>
      <c r="D559" t="s">
        <v>1318</v>
      </c>
      <c r="E559" t="s">
        <v>1319</v>
      </c>
      <c r="F559" t="s">
        <v>945</v>
      </c>
      <c r="G559" t="s">
        <v>204</v>
      </c>
      <c r="H559" t="s">
        <v>204</v>
      </c>
      <c r="I559" t="s">
        <v>340</v>
      </c>
      <c r="J559" t="s">
        <v>1265</v>
      </c>
      <c r="K559" t="s">
        <v>415</v>
      </c>
      <c r="L559" t="s">
        <v>1212</v>
      </c>
      <c r="M559" s="131">
        <v>6.93</v>
      </c>
      <c r="N559" t="s">
        <v>1320</v>
      </c>
      <c r="O559" s="132">
        <v>4.088E-2</v>
      </c>
      <c r="P559" s="132">
        <v>4.3499999999999997E-2</v>
      </c>
      <c r="R559" s="131">
        <v>10110319</v>
      </c>
      <c r="S559" s="131">
        <v>1</v>
      </c>
      <c r="T559" s="131">
        <f t="shared" si="8"/>
        <v>82.08000163001779</v>
      </c>
      <c r="U559" s="131">
        <v>8298.5499999999993</v>
      </c>
      <c r="X559" s="132">
        <v>3.1E-4</v>
      </c>
      <c r="Y559" s="132">
        <v>5.636E-2</v>
      </c>
      <c r="Z559" s="132">
        <v>4.4659999999999998E-2</v>
      </c>
    </row>
    <row r="560" spans="1:26">
      <c r="A560" t="s">
        <v>1213</v>
      </c>
      <c r="B560" t="s">
        <v>1256</v>
      </c>
      <c r="C560" t="s">
        <v>1258</v>
      </c>
      <c r="D560" t="s">
        <v>1259</v>
      </c>
      <c r="E560" t="s">
        <v>1260</v>
      </c>
      <c r="F560" t="s">
        <v>943</v>
      </c>
      <c r="G560" t="s">
        <v>204</v>
      </c>
      <c r="H560" t="s">
        <v>204</v>
      </c>
      <c r="I560" t="s">
        <v>340</v>
      </c>
      <c r="J560" t="s">
        <v>1261</v>
      </c>
      <c r="K560" t="s">
        <v>413</v>
      </c>
      <c r="L560" t="s">
        <v>1212</v>
      </c>
      <c r="M560" s="131">
        <v>0.83</v>
      </c>
      <c r="N560" t="s">
        <v>1262</v>
      </c>
      <c r="O560" s="132">
        <v>-1.56E-3</v>
      </c>
      <c r="P560" s="132">
        <v>1.5699999999999999E-2</v>
      </c>
      <c r="R560" s="131">
        <v>7129769</v>
      </c>
      <c r="S560" s="131">
        <v>1</v>
      </c>
      <c r="T560" s="131">
        <f t="shared" si="8"/>
        <v>115.16000027490372</v>
      </c>
      <c r="U560" s="131">
        <v>8210.6419999999998</v>
      </c>
      <c r="X560" s="132">
        <v>3.3E-4</v>
      </c>
      <c r="Y560" s="132">
        <v>5.5759999999999997E-2</v>
      </c>
      <c r="Z560" s="132">
        <v>4.419E-2</v>
      </c>
    </row>
    <row r="561" spans="1:26">
      <c r="A561" t="s">
        <v>1213</v>
      </c>
      <c r="B561" t="s">
        <v>1256</v>
      </c>
      <c r="C561" t="s">
        <v>1267</v>
      </c>
      <c r="D561" t="s">
        <v>1291</v>
      </c>
      <c r="E561" t="s">
        <v>1292</v>
      </c>
      <c r="F561" t="s">
        <v>945</v>
      </c>
      <c r="G561" t="s">
        <v>204</v>
      </c>
      <c r="H561" t="s">
        <v>204</v>
      </c>
      <c r="I561" t="s">
        <v>340</v>
      </c>
      <c r="J561" t="s">
        <v>1265</v>
      </c>
      <c r="K561" t="s">
        <v>415</v>
      </c>
      <c r="L561" t="s">
        <v>1212</v>
      </c>
      <c r="M561" s="131">
        <v>5.08</v>
      </c>
      <c r="N561" t="s">
        <v>1293</v>
      </c>
      <c r="O561" s="132">
        <v>2.4639999999999999E-2</v>
      </c>
      <c r="P561" s="132">
        <v>4.2799999999999998E-2</v>
      </c>
      <c r="R561" s="131">
        <v>8732230</v>
      </c>
      <c r="S561" s="131">
        <v>1</v>
      </c>
      <c r="T561" s="131">
        <f t="shared" si="8"/>
        <v>85.63000516477463</v>
      </c>
      <c r="U561" s="131">
        <v>7477.4089999999997</v>
      </c>
      <c r="X561" s="132">
        <v>2.3000000000000001E-4</v>
      </c>
      <c r="Y561" s="132">
        <v>5.0779999999999999E-2</v>
      </c>
      <c r="Z561" s="132">
        <v>4.0239999999999998E-2</v>
      </c>
    </row>
    <row r="562" spans="1:26">
      <c r="A562" t="s">
        <v>1213</v>
      </c>
      <c r="B562" t="s">
        <v>1256</v>
      </c>
      <c r="C562" t="s">
        <v>1271</v>
      </c>
      <c r="D562" t="s">
        <v>1315</v>
      </c>
      <c r="E562" t="s">
        <v>1316</v>
      </c>
      <c r="F562" t="s">
        <v>949</v>
      </c>
      <c r="G562" t="s">
        <v>204</v>
      </c>
      <c r="H562" t="s">
        <v>204</v>
      </c>
      <c r="I562" t="s">
        <v>340</v>
      </c>
      <c r="J562" t="s">
        <v>1261</v>
      </c>
      <c r="K562" t="s">
        <v>413</v>
      </c>
      <c r="L562" t="s">
        <v>1212</v>
      </c>
      <c r="M562" s="131">
        <v>0.25</v>
      </c>
      <c r="N562" t="s">
        <v>1317</v>
      </c>
      <c r="O562" s="132">
        <v>4.301E-2</v>
      </c>
      <c r="P562" s="132">
        <v>4.24E-2</v>
      </c>
      <c r="R562" s="131">
        <v>6968977</v>
      </c>
      <c r="S562" s="131">
        <v>1</v>
      </c>
      <c r="T562" s="131">
        <f t="shared" si="8"/>
        <v>98.970006645164716</v>
      </c>
      <c r="U562" s="131">
        <v>6897.1970000000001</v>
      </c>
      <c r="X562" s="132">
        <v>5.8E-4</v>
      </c>
      <c r="Y562" s="132">
        <v>4.684E-2</v>
      </c>
      <c r="Z562" s="132">
        <v>3.712E-2</v>
      </c>
    </row>
    <row r="563" spans="1:26">
      <c r="A563" t="s">
        <v>1213</v>
      </c>
      <c r="B563" t="s">
        <v>1256</v>
      </c>
      <c r="C563" t="s">
        <v>1271</v>
      </c>
      <c r="D563" t="s">
        <v>1353</v>
      </c>
      <c r="E563" t="s">
        <v>1354</v>
      </c>
      <c r="F563" t="s">
        <v>949</v>
      </c>
      <c r="G563" t="s">
        <v>204</v>
      </c>
      <c r="H563" t="s">
        <v>204</v>
      </c>
      <c r="I563" t="s">
        <v>340</v>
      </c>
      <c r="J563" t="s">
        <v>1261</v>
      </c>
      <c r="K563" t="s">
        <v>413</v>
      </c>
      <c r="L563" t="s">
        <v>1212</v>
      </c>
      <c r="M563" s="131">
        <v>0.42</v>
      </c>
      <c r="N563" t="s">
        <v>1355</v>
      </c>
      <c r="O563" s="132">
        <v>4.2389999999999997E-2</v>
      </c>
      <c r="P563" s="132">
        <v>4.2700000000000002E-2</v>
      </c>
      <c r="R563" s="131">
        <v>6616613</v>
      </c>
      <c r="S563" s="131">
        <v>1</v>
      </c>
      <c r="T563" s="131">
        <f t="shared" si="8"/>
        <v>98.249995881578684</v>
      </c>
      <c r="U563" s="131">
        <v>6500.8220000000001</v>
      </c>
      <c r="X563" s="132">
        <v>5.5000000000000003E-4</v>
      </c>
      <c r="Y563" s="132">
        <v>4.4150000000000002E-2</v>
      </c>
      <c r="Z563" s="132">
        <v>3.499E-2</v>
      </c>
    </row>
    <row r="564" spans="1:26">
      <c r="A564" t="s">
        <v>1213</v>
      </c>
      <c r="B564" t="s">
        <v>1256</v>
      </c>
      <c r="C564" t="s">
        <v>1267</v>
      </c>
      <c r="D564" t="s">
        <v>1365</v>
      </c>
      <c r="E564" t="s">
        <v>1366</v>
      </c>
      <c r="F564" t="s">
        <v>945</v>
      </c>
      <c r="G564" t="s">
        <v>204</v>
      </c>
      <c r="H564" t="s">
        <v>204</v>
      </c>
      <c r="I564" t="s">
        <v>340</v>
      </c>
      <c r="J564" t="s">
        <v>1261</v>
      </c>
      <c r="K564" t="s">
        <v>413</v>
      </c>
      <c r="L564" t="s">
        <v>1212</v>
      </c>
      <c r="M564" s="131">
        <v>2.64</v>
      </c>
      <c r="N564" t="s">
        <v>1367</v>
      </c>
      <c r="O564" s="132">
        <v>4.4639999999999999E-2</v>
      </c>
      <c r="P564" s="132">
        <v>4.2500000000000003E-2</v>
      </c>
      <c r="R564" s="131">
        <v>5297338</v>
      </c>
      <c r="S564" s="131">
        <v>1</v>
      </c>
      <c r="T564" s="131">
        <f t="shared" si="8"/>
        <v>99.670004066193258</v>
      </c>
      <c r="U564" s="131">
        <v>5279.857</v>
      </c>
      <c r="X564" s="132">
        <v>2.3000000000000001E-4</v>
      </c>
      <c r="Y564" s="132">
        <v>3.5860000000000003E-2</v>
      </c>
      <c r="Z564" s="132">
        <v>2.8420000000000001E-2</v>
      </c>
    </row>
    <row r="565" spans="1:26">
      <c r="A565" t="s">
        <v>1213</v>
      </c>
      <c r="B565" t="s">
        <v>1256</v>
      </c>
      <c r="C565" t="s">
        <v>1271</v>
      </c>
      <c r="D565" t="s">
        <v>1297</v>
      </c>
      <c r="E565" t="s">
        <v>1298</v>
      </c>
      <c r="F565" t="s">
        <v>949</v>
      </c>
      <c r="G565" t="s">
        <v>204</v>
      </c>
      <c r="H565" t="s">
        <v>204</v>
      </c>
      <c r="I565" t="s">
        <v>340</v>
      </c>
      <c r="J565" t="s">
        <v>1261</v>
      </c>
      <c r="K565" t="s">
        <v>413</v>
      </c>
      <c r="L565" t="s">
        <v>1212</v>
      </c>
      <c r="M565" s="131">
        <v>0.59</v>
      </c>
      <c r="N565" t="s">
        <v>1299</v>
      </c>
      <c r="O565" s="132">
        <v>4.3700000000000003E-2</v>
      </c>
      <c r="P565" s="132">
        <v>4.24E-2</v>
      </c>
      <c r="R565" s="131">
        <v>4117564</v>
      </c>
      <c r="S565" s="131">
        <v>1</v>
      </c>
      <c r="T565" s="131">
        <f t="shared" si="8"/>
        <v>97.559989352928085</v>
      </c>
      <c r="U565" s="131">
        <v>4017.0949999999998</v>
      </c>
      <c r="X565" s="132">
        <v>3.4000000000000002E-4</v>
      </c>
      <c r="Y565" s="132">
        <v>2.7279999999999999E-2</v>
      </c>
      <c r="Z565" s="132">
        <v>2.162E-2</v>
      </c>
    </row>
    <row r="566" spans="1:26">
      <c r="A566" t="s">
        <v>1213</v>
      </c>
      <c r="B566" t="s">
        <v>1256</v>
      </c>
      <c r="C566" t="s">
        <v>1267</v>
      </c>
      <c r="D566" t="s">
        <v>1368</v>
      </c>
      <c r="E566" t="s">
        <v>1369</v>
      </c>
      <c r="F566" t="s">
        <v>945</v>
      </c>
      <c r="G566" t="s">
        <v>204</v>
      </c>
      <c r="H566" t="s">
        <v>204</v>
      </c>
      <c r="I566" t="s">
        <v>340</v>
      </c>
      <c r="J566" t="s">
        <v>1261</v>
      </c>
      <c r="K566" t="s">
        <v>413</v>
      </c>
      <c r="L566" t="s">
        <v>1212</v>
      </c>
      <c r="M566" s="131">
        <v>14.43</v>
      </c>
      <c r="N566" t="s">
        <v>1370</v>
      </c>
      <c r="O566" s="132">
        <v>5.4089999999999999E-2</v>
      </c>
      <c r="P566" s="132">
        <v>4.7600000000000003E-2</v>
      </c>
      <c r="R566" s="131">
        <v>3722682</v>
      </c>
      <c r="S566" s="131">
        <v>1</v>
      </c>
      <c r="T566" s="131">
        <f t="shared" si="8"/>
        <v>89.170012372800045</v>
      </c>
      <c r="U566" s="131">
        <v>3319.5160000000001</v>
      </c>
      <c r="X566" s="132">
        <v>1.3999999999999999E-4</v>
      </c>
      <c r="Y566" s="132">
        <v>2.2540000000000001E-2</v>
      </c>
      <c r="Z566" s="132">
        <v>1.787E-2</v>
      </c>
    </row>
    <row r="567" spans="1:26">
      <c r="A567" t="s">
        <v>1213</v>
      </c>
      <c r="B567" t="s">
        <v>1256</v>
      </c>
      <c r="C567" t="s">
        <v>1258</v>
      </c>
      <c r="D567" t="s">
        <v>1518</v>
      </c>
      <c r="E567" t="s">
        <v>1519</v>
      </c>
      <c r="F567" t="s">
        <v>943</v>
      </c>
      <c r="G567" t="s">
        <v>204</v>
      </c>
      <c r="H567" t="s">
        <v>204</v>
      </c>
      <c r="I567" t="s">
        <v>340</v>
      </c>
      <c r="J567" t="s">
        <v>1261</v>
      </c>
      <c r="K567" t="s">
        <v>413</v>
      </c>
      <c r="L567" t="s">
        <v>1212</v>
      </c>
      <c r="M567" s="131">
        <v>13.67</v>
      </c>
      <c r="N567" t="s">
        <v>1520</v>
      </c>
      <c r="O567" s="132">
        <v>-4.5100000000000001E-3</v>
      </c>
      <c r="P567" s="132">
        <v>1.95E-2</v>
      </c>
      <c r="R567" s="131">
        <v>1217656</v>
      </c>
      <c r="S567" s="131">
        <v>1</v>
      </c>
      <c r="T567" s="131">
        <f t="shared" si="8"/>
        <v>138.45995913459959</v>
      </c>
      <c r="U567" s="131">
        <v>1685.9659999999999</v>
      </c>
      <c r="X567" s="132">
        <v>6.0000000000000002E-5</v>
      </c>
      <c r="Y567" s="132">
        <v>1.145E-2</v>
      </c>
      <c r="Z567" s="132">
        <v>9.0699999999999999E-3</v>
      </c>
    </row>
    <row r="568" spans="1:26">
      <c r="A568" t="s">
        <v>1213</v>
      </c>
      <c r="B568" t="s">
        <v>1256</v>
      </c>
      <c r="C568" t="s">
        <v>1267</v>
      </c>
      <c r="D568" t="s">
        <v>1374</v>
      </c>
      <c r="E568" t="s">
        <v>1375</v>
      </c>
      <c r="F568" t="s">
        <v>945</v>
      </c>
      <c r="G568" t="s">
        <v>204</v>
      </c>
      <c r="H568" t="s">
        <v>204</v>
      </c>
      <c r="I568" t="s">
        <v>340</v>
      </c>
      <c r="J568" t="s">
        <v>1261</v>
      </c>
      <c r="K568" t="s">
        <v>413</v>
      </c>
      <c r="L568" t="s">
        <v>1212</v>
      </c>
      <c r="M568" s="131">
        <v>1.77</v>
      </c>
      <c r="N568" t="s">
        <v>1376</v>
      </c>
      <c r="O568" s="132">
        <v>4.3639999999999998E-2</v>
      </c>
      <c r="P568" s="132">
        <v>4.2500000000000003E-2</v>
      </c>
      <c r="R568" s="131">
        <v>267004</v>
      </c>
      <c r="S568" s="131">
        <v>1</v>
      </c>
      <c r="T568" s="131">
        <f t="shared" si="8"/>
        <v>104.48982037722281</v>
      </c>
      <c r="U568" s="131">
        <v>278.99200000000002</v>
      </c>
      <c r="X568" s="132">
        <v>2.0000000000000002E-5</v>
      </c>
      <c r="Y568" s="132">
        <v>1.89E-3</v>
      </c>
      <c r="Z568" s="132">
        <v>1.5E-3</v>
      </c>
    </row>
    <row r="569" spans="1:26">
      <c r="A569" t="s">
        <v>1213</v>
      </c>
      <c r="B569" t="s">
        <v>1256</v>
      </c>
      <c r="C569" t="s">
        <v>1271</v>
      </c>
      <c r="D569" t="s">
        <v>1326</v>
      </c>
      <c r="E569" t="s">
        <v>1327</v>
      </c>
      <c r="F569" t="s">
        <v>949</v>
      </c>
      <c r="G569" t="s">
        <v>204</v>
      </c>
      <c r="H569" t="s">
        <v>204</v>
      </c>
      <c r="I569" t="s">
        <v>340</v>
      </c>
      <c r="J569" t="s">
        <v>1261</v>
      </c>
      <c r="K569" t="s">
        <v>413</v>
      </c>
      <c r="L569" t="s">
        <v>1212</v>
      </c>
      <c r="M569" s="131">
        <v>0.35</v>
      </c>
      <c r="N569" t="s">
        <v>1328</v>
      </c>
      <c r="O569" s="132">
        <v>4.36E-2</v>
      </c>
      <c r="P569" s="132">
        <v>4.2900000000000001E-2</v>
      </c>
      <c r="R569" s="131">
        <v>23831</v>
      </c>
      <c r="S569" s="131">
        <v>1</v>
      </c>
      <c r="T569" s="131">
        <f t="shared" si="8"/>
        <v>98.560698250178334</v>
      </c>
      <c r="U569" s="131">
        <v>23.488</v>
      </c>
      <c r="X569" s="132">
        <v>0</v>
      </c>
      <c r="Y569" s="132">
        <v>1.6000000000000001E-4</v>
      </c>
      <c r="Z569" s="132">
        <v>1.2999999999999999E-4</v>
      </c>
    </row>
    <row r="570" spans="1:26">
      <c r="A570" t="s">
        <v>1213</v>
      </c>
      <c r="B570" t="s">
        <v>1257</v>
      </c>
      <c r="C570" t="s">
        <v>1258</v>
      </c>
      <c r="D570" t="s">
        <v>1259</v>
      </c>
      <c r="E570" t="s">
        <v>1260</v>
      </c>
      <c r="F570" t="s">
        <v>943</v>
      </c>
      <c r="G570" t="s">
        <v>204</v>
      </c>
      <c r="H570" t="s">
        <v>204</v>
      </c>
      <c r="I570" t="s">
        <v>340</v>
      </c>
      <c r="J570" t="s">
        <v>1261</v>
      </c>
      <c r="K570" t="s">
        <v>413</v>
      </c>
      <c r="L570" t="s">
        <v>1212</v>
      </c>
      <c r="M570" s="131">
        <v>0.83</v>
      </c>
      <c r="N570" t="s">
        <v>1262</v>
      </c>
      <c r="O570" s="132">
        <v>6.2199999999999998E-3</v>
      </c>
      <c r="P570" s="132">
        <v>1.5699999999999999E-2</v>
      </c>
      <c r="R570" s="131">
        <v>17528373</v>
      </c>
      <c r="S570" s="131">
        <v>1</v>
      </c>
      <c r="T570" s="131">
        <f t="shared" si="8"/>
        <v>115.15999802149351</v>
      </c>
      <c r="U570" s="131">
        <v>20185.673999999999</v>
      </c>
      <c r="X570" s="132">
        <v>8.0999999999999996E-4</v>
      </c>
      <c r="Y570" s="132">
        <v>0.17471999999999999</v>
      </c>
      <c r="Z570" s="132">
        <v>7.1739999999999998E-2</v>
      </c>
    </row>
    <row r="571" spans="1:26">
      <c r="A571" t="s">
        <v>1213</v>
      </c>
      <c r="B571" t="s">
        <v>1257</v>
      </c>
      <c r="C571" t="s">
        <v>1258</v>
      </c>
      <c r="D571" t="s">
        <v>1329</v>
      </c>
      <c r="E571" t="s">
        <v>1330</v>
      </c>
      <c r="F571" t="s">
        <v>943</v>
      </c>
      <c r="G571" t="s">
        <v>204</v>
      </c>
      <c r="H571" t="s">
        <v>204</v>
      </c>
      <c r="I571" t="s">
        <v>340</v>
      </c>
      <c r="J571" t="s">
        <v>1265</v>
      </c>
      <c r="K571" t="s">
        <v>415</v>
      </c>
      <c r="L571" t="s">
        <v>1212</v>
      </c>
      <c r="M571" s="131">
        <v>2.39</v>
      </c>
      <c r="N571" t="s">
        <v>1331</v>
      </c>
      <c r="O571" s="132">
        <v>-2.8250000000000001E-2</v>
      </c>
      <c r="P571" s="132">
        <v>1.7899999999999999E-2</v>
      </c>
      <c r="R571" s="131">
        <v>16544008</v>
      </c>
      <c r="S571" s="131">
        <v>1</v>
      </c>
      <c r="T571" s="131">
        <f t="shared" si="8"/>
        <v>114.17000040135376</v>
      </c>
      <c r="U571" s="131">
        <v>18888.294000000002</v>
      </c>
      <c r="X571" s="132">
        <v>7.3999999999999999E-4</v>
      </c>
      <c r="Y571" s="132">
        <v>0.16349</v>
      </c>
      <c r="Z571" s="132">
        <v>6.7129999999999995E-2</v>
      </c>
    </row>
    <row r="572" spans="1:26">
      <c r="A572" t="s">
        <v>1213</v>
      </c>
      <c r="B572" t="s">
        <v>1257</v>
      </c>
      <c r="C572" t="s">
        <v>1267</v>
      </c>
      <c r="D572" t="s">
        <v>1332</v>
      </c>
      <c r="E572" t="s">
        <v>1333</v>
      </c>
      <c r="F572" t="s">
        <v>945</v>
      </c>
      <c r="G572" t="s">
        <v>204</v>
      </c>
      <c r="H572" t="s">
        <v>204</v>
      </c>
      <c r="I572" t="s">
        <v>340</v>
      </c>
      <c r="J572" t="s">
        <v>1265</v>
      </c>
      <c r="K572" t="s">
        <v>415</v>
      </c>
      <c r="L572" t="s">
        <v>1212</v>
      </c>
      <c r="M572" s="131">
        <v>3.81</v>
      </c>
      <c r="N572" t="s">
        <v>1334</v>
      </c>
      <c r="O572" s="132">
        <v>3.4250000000000003E-2</v>
      </c>
      <c r="P572" s="132">
        <v>4.2500000000000003E-2</v>
      </c>
      <c r="R572" s="131">
        <v>12472131</v>
      </c>
      <c r="S572" s="131">
        <v>1</v>
      </c>
      <c r="T572" s="131">
        <f t="shared" si="8"/>
        <v>101.26999948926129</v>
      </c>
      <c r="U572" s="131">
        <v>12630.527</v>
      </c>
      <c r="X572" s="132">
        <v>3.5E-4</v>
      </c>
      <c r="Y572" s="132">
        <v>0.10933</v>
      </c>
      <c r="Z572" s="132">
        <v>4.4889999999999999E-2</v>
      </c>
    </row>
    <row r="573" spans="1:26">
      <c r="A573" t="s">
        <v>1213</v>
      </c>
      <c r="B573" t="s">
        <v>1257</v>
      </c>
      <c r="C573" t="s">
        <v>1258</v>
      </c>
      <c r="D573" t="s">
        <v>1309</v>
      </c>
      <c r="E573" t="s">
        <v>1310</v>
      </c>
      <c r="F573" t="s">
        <v>943</v>
      </c>
      <c r="G573" t="s">
        <v>204</v>
      </c>
      <c r="H573" t="s">
        <v>204</v>
      </c>
      <c r="I573" t="s">
        <v>340</v>
      </c>
      <c r="J573" t="s">
        <v>1265</v>
      </c>
      <c r="K573" t="s">
        <v>415</v>
      </c>
      <c r="L573" t="s">
        <v>1212</v>
      </c>
      <c r="M573" s="131">
        <v>1.58</v>
      </c>
      <c r="N573" t="s">
        <v>1311</v>
      </c>
      <c r="O573" s="132">
        <v>1.2109999999999999E-2</v>
      </c>
      <c r="P573" s="132">
        <v>1.78E-2</v>
      </c>
      <c r="R573" s="131">
        <v>10680760</v>
      </c>
      <c r="S573" s="131">
        <v>1</v>
      </c>
      <c r="T573" s="131">
        <f t="shared" si="8"/>
        <v>112.3999977529689</v>
      </c>
      <c r="U573" s="131">
        <v>12005.174000000001</v>
      </c>
      <c r="X573" s="132">
        <v>5.2999999999999998E-4</v>
      </c>
      <c r="Y573" s="132">
        <v>0.10391</v>
      </c>
      <c r="Z573" s="132">
        <v>4.267E-2</v>
      </c>
    </row>
    <row r="574" spans="1:26">
      <c r="A574" t="s">
        <v>1213</v>
      </c>
      <c r="B574" t="s">
        <v>1257</v>
      </c>
      <c r="C574" t="s">
        <v>1258</v>
      </c>
      <c r="D574" t="s">
        <v>1303</v>
      </c>
      <c r="E574" t="s">
        <v>1304</v>
      </c>
      <c r="F574" t="s">
        <v>943</v>
      </c>
      <c r="G574" t="s">
        <v>204</v>
      </c>
      <c r="H574" t="s">
        <v>204</v>
      </c>
      <c r="I574" t="s">
        <v>340</v>
      </c>
      <c r="J574" t="s">
        <v>1265</v>
      </c>
      <c r="K574" t="s">
        <v>415</v>
      </c>
      <c r="L574" t="s">
        <v>1212</v>
      </c>
      <c r="M574" s="131">
        <v>4.3600000000000003</v>
      </c>
      <c r="N574" t="s">
        <v>1305</v>
      </c>
      <c r="O574" s="132">
        <v>1.1350000000000001E-2</v>
      </c>
      <c r="P574" s="132">
        <v>1.77E-2</v>
      </c>
      <c r="R574" s="131">
        <v>9033982</v>
      </c>
      <c r="S574" s="131">
        <v>1</v>
      </c>
      <c r="T574" s="131">
        <f t="shared" si="8"/>
        <v>109.51999904361112</v>
      </c>
      <c r="U574" s="131">
        <v>9894.0169999999998</v>
      </c>
      <c r="X574" s="132">
        <v>3.3E-4</v>
      </c>
      <c r="Y574" s="132">
        <v>8.5639999999999994E-2</v>
      </c>
      <c r="Z574" s="132">
        <v>3.517E-2</v>
      </c>
    </row>
    <row r="575" spans="1:26">
      <c r="A575" t="s">
        <v>1213</v>
      </c>
      <c r="B575" t="s">
        <v>1257</v>
      </c>
      <c r="C575" t="s">
        <v>1267</v>
      </c>
      <c r="D575" t="s">
        <v>1350</v>
      </c>
      <c r="E575" t="s">
        <v>1351</v>
      </c>
      <c r="F575" t="s">
        <v>945</v>
      </c>
      <c r="G575" t="s">
        <v>204</v>
      </c>
      <c r="H575" t="s">
        <v>204</v>
      </c>
      <c r="I575" t="s">
        <v>340</v>
      </c>
      <c r="J575" t="s">
        <v>1261</v>
      </c>
      <c r="K575" t="s">
        <v>413</v>
      </c>
      <c r="L575" t="s">
        <v>1212</v>
      </c>
      <c r="M575" s="131">
        <v>3.61</v>
      </c>
      <c r="N575" t="s">
        <v>1352</v>
      </c>
      <c r="O575" s="132">
        <v>3.5889999999999998E-2</v>
      </c>
      <c r="P575" s="132">
        <v>4.2599999999999999E-2</v>
      </c>
      <c r="R575" s="131">
        <v>7297988</v>
      </c>
      <c r="S575" s="131">
        <v>1</v>
      </c>
      <c r="T575" s="131">
        <f t="shared" si="8"/>
        <v>93.760006182525927</v>
      </c>
      <c r="U575" s="131">
        <v>6842.5940000000001</v>
      </c>
      <c r="X575" s="132">
        <v>2.1000000000000001E-4</v>
      </c>
      <c r="Y575" s="132">
        <v>5.9229999999999998E-2</v>
      </c>
      <c r="Z575" s="132">
        <v>2.4320000000000001E-2</v>
      </c>
    </row>
    <row r="576" spans="1:26">
      <c r="A576" t="s">
        <v>1213</v>
      </c>
      <c r="B576" t="s">
        <v>1257</v>
      </c>
      <c r="C576" t="s">
        <v>1278</v>
      </c>
      <c r="D576" t="s">
        <v>1279</v>
      </c>
      <c r="E576" t="s">
        <v>1280</v>
      </c>
      <c r="F576" t="s">
        <v>946</v>
      </c>
      <c r="G576" t="s">
        <v>204</v>
      </c>
      <c r="H576" t="s">
        <v>204</v>
      </c>
      <c r="I576" t="s">
        <v>340</v>
      </c>
      <c r="J576" t="s">
        <v>1265</v>
      </c>
      <c r="K576" t="s">
        <v>415</v>
      </c>
      <c r="L576" t="s">
        <v>1212</v>
      </c>
      <c r="M576" s="131">
        <v>5.24</v>
      </c>
      <c r="N576" t="s">
        <v>1281</v>
      </c>
      <c r="O576" s="132">
        <v>4.8500000000000001E-3</v>
      </c>
      <c r="P576" s="132">
        <v>4.7399999999999998E-2</v>
      </c>
      <c r="R576" s="131">
        <v>5969240</v>
      </c>
      <c r="S576" s="131">
        <v>1</v>
      </c>
      <c r="T576" s="131">
        <f t="shared" si="8"/>
        <v>97.999996649489717</v>
      </c>
      <c r="U576" s="131">
        <v>5849.8549999999996</v>
      </c>
      <c r="X576" s="132">
        <v>1.9000000000000001E-4</v>
      </c>
      <c r="Y576" s="132">
        <v>5.0630000000000001E-2</v>
      </c>
      <c r="Z576" s="132">
        <v>2.0789999999999999E-2</v>
      </c>
    </row>
    <row r="577" spans="1:26">
      <c r="A577" t="s">
        <v>1213</v>
      </c>
      <c r="B577" t="s">
        <v>1257</v>
      </c>
      <c r="C577" t="s">
        <v>1267</v>
      </c>
      <c r="D577" t="s">
        <v>1374</v>
      </c>
      <c r="E577" t="s">
        <v>1375</v>
      </c>
      <c r="F577" t="s">
        <v>945</v>
      </c>
      <c r="G577" t="s">
        <v>204</v>
      </c>
      <c r="H577" t="s">
        <v>204</v>
      </c>
      <c r="I577" t="s">
        <v>340</v>
      </c>
      <c r="J577" t="s">
        <v>1261</v>
      </c>
      <c r="K577" t="s">
        <v>413</v>
      </c>
      <c r="L577" t="s">
        <v>1212</v>
      </c>
      <c r="M577" s="131">
        <v>1.77</v>
      </c>
      <c r="N577" t="s">
        <v>1376</v>
      </c>
      <c r="O577" s="132">
        <v>3.8420000000000003E-2</v>
      </c>
      <c r="P577" s="132">
        <v>4.2500000000000003E-2</v>
      </c>
      <c r="R577" s="131">
        <v>4953484</v>
      </c>
      <c r="S577" s="131">
        <v>1</v>
      </c>
      <c r="T577" s="131">
        <f t="shared" si="8"/>
        <v>104.48999128694068</v>
      </c>
      <c r="U577" s="131">
        <v>5175.8950000000004</v>
      </c>
      <c r="X577" s="132">
        <v>3.3E-4</v>
      </c>
      <c r="Y577" s="132">
        <v>4.48E-2</v>
      </c>
      <c r="Z577" s="132">
        <v>1.84E-2</v>
      </c>
    </row>
    <row r="578" spans="1:26">
      <c r="A578" t="s">
        <v>1213</v>
      </c>
      <c r="B578" t="s">
        <v>1257</v>
      </c>
      <c r="C578" t="s">
        <v>1267</v>
      </c>
      <c r="D578" t="s">
        <v>1275</v>
      </c>
      <c r="E578" t="s">
        <v>1276</v>
      </c>
      <c r="F578" t="s">
        <v>945</v>
      </c>
      <c r="G578" t="s">
        <v>204</v>
      </c>
      <c r="H578" t="s">
        <v>204</v>
      </c>
      <c r="I578" t="s">
        <v>340</v>
      </c>
      <c r="J578" t="s">
        <v>1261</v>
      </c>
      <c r="K578" t="s">
        <v>413</v>
      </c>
      <c r="L578" t="s">
        <v>1212</v>
      </c>
      <c r="M578" s="131">
        <v>1.1499999999999999</v>
      </c>
      <c r="N578" t="s">
        <v>1277</v>
      </c>
      <c r="O578" s="132">
        <v>4.0129999999999999E-2</v>
      </c>
      <c r="P578" s="132">
        <v>4.2099999999999999E-2</v>
      </c>
      <c r="R578" s="131">
        <v>4861753</v>
      </c>
      <c r="S578" s="131">
        <v>1</v>
      </c>
      <c r="T578" s="131">
        <f t="shared" si="8"/>
        <v>96.319989929558318</v>
      </c>
      <c r="U578" s="131">
        <v>4682.84</v>
      </c>
      <c r="X578" s="132">
        <v>1.7000000000000001E-4</v>
      </c>
      <c r="Y578" s="132">
        <v>4.0529999999999997E-2</v>
      </c>
      <c r="Z578" s="132">
        <v>1.6639999999999999E-2</v>
      </c>
    </row>
    <row r="579" spans="1:26">
      <c r="A579" t="s">
        <v>1213</v>
      </c>
      <c r="B579" t="s">
        <v>1257</v>
      </c>
      <c r="C579" t="s">
        <v>1267</v>
      </c>
      <c r="D579" t="s">
        <v>1365</v>
      </c>
      <c r="E579" t="s">
        <v>1366</v>
      </c>
      <c r="F579" t="s">
        <v>945</v>
      </c>
      <c r="G579" t="s">
        <v>204</v>
      </c>
      <c r="H579" t="s">
        <v>204</v>
      </c>
      <c r="I579" t="s">
        <v>340</v>
      </c>
      <c r="J579" t="s">
        <v>1261</v>
      </c>
      <c r="K579" t="s">
        <v>413</v>
      </c>
      <c r="L579" t="s">
        <v>1212</v>
      </c>
      <c r="M579" s="131">
        <v>2.64</v>
      </c>
      <c r="N579" t="s">
        <v>1367</v>
      </c>
      <c r="O579" s="132">
        <v>4.0849999999999997E-2</v>
      </c>
      <c r="P579" s="132">
        <v>4.2500000000000003E-2</v>
      </c>
      <c r="R579" s="131">
        <v>4471917</v>
      </c>
      <c r="S579" s="131">
        <v>1</v>
      </c>
      <c r="T579" s="131">
        <f t="shared" si="8"/>
        <v>99.670007292174702</v>
      </c>
      <c r="U579" s="131">
        <v>4457.16</v>
      </c>
      <c r="X579" s="132">
        <v>1.9000000000000001E-4</v>
      </c>
      <c r="Y579" s="132">
        <v>3.8580000000000003E-2</v>
      </c>
      <c r="Z579" s="132">
        <v>1.584E-2</v>
      </c>
    </row>
    <row r="580" spans="1:26">
      <c r="A580" t="s">
        <v>1213</v>
      </c>
      <c r="B580" t="s">
        <v>1257</v>
      </c>
      <c r="C580" t="s">
        <v>1271</v>
      </c>
      <c r="D580" t="s">
        <v>1371</v>
      </c>
      <c r="E580" t="s">
        <v>1372</v>
      </c>
      <c r="F580" t="s">
        <v>949</v>
      </c>
      <c r="G580" t="s">
        <v>204</v>
      </c>
      <c r="H580" t="s">
        <v>204</v>
      </c>
      <c r="I580" t="s">
        <v>340</v>
      </c>
      <c r="J580" t="s">
        <v>1261</v>
      </c>
      <c r="K580" t="s">
        <v>413</v>
      </c>
      <c r="L580" t="s">
        <v>1212</v>
      </c>
      <c r="M580" s="131">
        <v>0.75</v>
      </c>
      <c r="N580" t="s">
        <v>1373</v>
      </c>
      <c r="O580" s="132">
        <v>4.3479999999999998E-2</v>
      </c>
      <c r="P580" s="132">
        <v>4.2299999999999997E-2</v>
      </c>
      <c r="R580" s="131">
        <v>2815432</v>
      </c>
      <c r="S580" s="131">
        <v>1</v>
      </c>
      <c r="T580" s="131">
        <f t="shared" si="8"/>
        <v>96.929991560797774</v>
      </c>
      <c r="U580" s="131">
        <v>2728.998</v>
      </c>
      <c r="X580" s="132">
        <v>2.0000000000000001E-4</v>
      </c>
      <c r="Y580" s="132">
        <v>2.3619999999999999E-2</v>
      </c>
      <c r="Z580" s="132">
        <v>9.7000000000000003E-3</v>
      </c>
    </row>
    <row r="581" spans="1:26">
      <c r="A581" t="s">
        <v>1213</v>
      </c>
      <c r="B581" t="s">
        <v>1257</v>
      </c>
      <c r="C581" t="s">
        <v>1258</v>
      </c>
      <c r="D581" t="s">
        <v>1300</v>
      </c>
      <c r="E581" t="s">
        <v>1301</v>
      </c>
      <c r="F581" t="s">
        <v>943</v>
      </c>
      <c r="G581" t="s">
        <v>204</v>
      </c>
      <c r="H581" t="s">
        <v>204</v>
      </c>
      <c r="I581" t="s">
        <v>340</v>
      </c>
      <c r="J581" t="s">
        <v>1265</v>
      </c>
      <c r="K581" t="s">
        <v>415</v>
      </c>
      <c r="L581" t="s">
        <v>1212</v>
      </c>
      <c r="M581" s="131">
        <v>6.89</v>
      </c>
      <c r="N581" t="s">
        <v>1302</v>
      </c>
      <c r="O581" s="132">
        <v>1.3599999999999999E-2</v>
      </c>
      <c r="P581" s="132">
        <v>1.8700000000000001E-2</v>
      </c>
      <c r="R581" s="131">
        <v>2551295</v>
      </c>
      <c r="S581" s="131">
        <v>1</v>
      </c>
      <c r="T581" s="131">
        <f t="shared" si="8"/>
        <v>102.23000476228738</v>
      </c>
      <c r="U581" s="131">
        <v>2608.1889999999999</v>
      </c>
      <c r="X581" s="132">
        <v>8.0000000000000007E-5</v>
      </c>
      <c r="Y581" s="132">
        <v>2.2579999999999999E-2</v>
      </c>
      <c r="Z581" s="132">
        <v>9.2700000000000005E-3</v>
      </c>
    </row>
    <row r="582" spans="1:26">
      <c r="A582" t="s">
        <v>1213</v>
      </c>
      <c r="B582" t="s">
        <v>1257</v>
      </c>
      <c r="C582" t="s">
        <v>1267</v>
      </c>
      <c r="D582" t="s">
        <v>1291</v>
      </c>
      <c r="E582" t="s">
        <v>1292</v>
      </c>
      <c r="F582" t="s">
        <v>945</v>
      </c>
      <c r="G582" t="s">
        <v>204</v>
      </c>
      <c r="H582" t="s">
        <v>204</v>
      </c>
      <c r="I582" t="s">
        <v>340</v>
      </c>
      <c r="J582" t="s">
        <v>1265</v>
      </c>
      <c r="K582" t="s">
        <v>415</v>
      </c>
      <c r="L582" t="s">
        <v>1212</v>
      </c>
      <c r="M582" s="131">
        <v>5.08</v>
      </c>
      <c r="N582" t="s">
        <v>1293</v>
      </c>
      <c r="O582" s="132">
        <v>4.4269999999999997E-2</v>
      </c>
      <c r="P582" s="132">
        <v>4.2799999999999998E-2</v>
      </c>
      <c r="R582" s="131">
        <v>2271357</v>
      </c>
      <c r="S582" s="131">
        <v>1</v>
      </c>
      <c r="T582" s="131">
        <f t="shared" si="8"/>
        <v>85.630000039623894</v>
      </c>
      <c r="U582" s="131">
        <v>1944.963</v>
      </c>
      <c r="X582" s="132">
        <v>6.0000000000000002E-5</v>
      </c>
      <c r="Y582" s="132">
        <v>1.6830000000000001E-2</v>
      </c>
      <c r="Z582" s="132">
        <v>6.9100000000000003E-3</v>
      </c>
    </row>
    <row r="583" spans="1:26">
      <c r="A583" t="s">
        <v>1213</v>
      </c>
      <c r="B583" t="s">
        <v>1257</v>
      </c>
      <c r="C583" t="s">
        <v>1267</v>
      </c>
      <c r="D583" t="s">
        <v>1368</v>
      </c>
      <c r="E583" t="s">
        <v>1369</v>
      </c>
      <c r="F583" t="s">
        <v>945</v>
      </c>
      <c r="G583" t="s">
        <v>204</v>
      </c>
      <c r="H583" t="s">
        <v>204</v>
      </c>
      <c r="I583" t="s">
        <v>340</v>
      </c>
      <c r="J583" t="s">
        <v>1261</v>
      </c>
      <c r="K583" t="s">
        <v>413</v>
      </c>
      <c r="L583" t="s">
        <v>1212</v>
      </c>
      <c r="M583" s="131">
        <v>14.43</v>
      </c>
      <c r="N583" t="s">
        <v>1370</v>
      </c>
      <c r="O583" s="132">
        <v>4.7010000000000003E-2</v>
      </c>
      <c r="P583" s="132">
        <v>4.7600000000000003E-2</v>
      </c>
      <c r="R583" s="131">
        <v>1711658</v>
      </c>
      <c r="S583" s="131">
        <v>1</v>
      </c>
      <c r="T583" s="131">
        <f t="shared" si="8"/>
        <v>89.169974375722248</v>
      </c>
      <c r="U583" s="131">
        <v>1526.2850000000001</v>
      </c>
      <c r="X583" s="132">
        <v>6.9999999999999994E-5</v>
      </c>
      <c r="Y583" s="132">
        <v>1.321E-2</v>
      </c>
      <c r="Z583" s="132">
        <v>5.4200000000000003E-3</v>
      </c>
    </row>
    <row r="584" spans="1:26">
      <c r="A584" t="s">
        <v>1213</v>
      </c>
      <c r="B584" t="s">
        <v>1257</v>
      </c>
      <c r="C584" t="s">
        <v>1258</v>
      </c>
      <c r="D584" t="s">
        <v>1362</v>
      </c>
      <c r="E584" t="s">
        <v>1363</v>
      </c>
      <c r="F584" t="s">
        <v>943</v>
      </c>
      <c r="G584" t="s">
        <v>204</v>
      </c>
      <c r="H584" t="s">
        <v>204</v>
      </c>
      <c r="I584" t="s">
        <v>340</v>
      </c>
      <c r="J584" t="s">
        <v>1261</v>
      </c>
      <c r="K584" t="s">
        <v>413</v>
      </c>
      <c r="L584" t="s">
        <v>1212</v>
      </c>
      <c r="M584" s="131">
        <v>9.42</v>
      </c>
      <c r="N584" t="s">
        <v>1364</v>
      </c>
      <c r="O584" s="132">
        <v>1.4409999999999999E-2</v>
      </c>
      <c r="P584" s="132">
        <v>1.9300000000000001E-2</v>
      </c>
      <c r="R584" s="131">
        <v>889277</v>
      </c>
      <c r="S584" s="131">
        <v>1</v>
      </c>
      <c r="T584" s="131">
        <f t="shared" si="8"/>
        <v>169.08994610228311</v>
      </c>
      <c r="U584" s="131">
        <v>1503.6780000000001</v>
      </c>
      <c r="X584" s="132">
        <v>6.0000000000000002E-5</v>
      </c>
      <c r="Y584" s="132">
        <v>1.302E-2</v>
      </c>
      <c r="Z584" s="132">
        <v>5.3400000000000001E-3</v>
      </c>
    </row>
    <row r="585" spans="1:26">
      <c r="A585" t="s">
        <v>1213</v>
      </c>
      <c r="B585" t="s">
        <v>1257</v>
      </c>
      <c r="C585" t="s">
        <v>1271</v>
      </c>
      <c r="D585" t="s">
        <v>1315</v>
      </c>
      <c r="E585" t="s">
        <v>1316</v>
      </c>
      <c r="F585" t="s">
        <v>949</v>
      </c>
      <c r="G585" t="s">
        <v>204</v>
      </c>
      <c r="H585" t="s">
        <v>204</v>
      </c>
      <c r="I585" t="s">
        <v>340</v>
      </c>
      <c r="J585" t="s">
        <v>1261</v>
      </c>
      <c r="K585" t="s">
        <v>413</v>
      </c>
      <c r="L585" t="s">
        <v>1212</v>
      </c>
      <c r="M585" s="131">
        <v>0.25</v>
      </c>
      <c r="N585" t="s">
        <v>1317</v>
      </c>
      <c r="O585" s="132">
        <v>4.0809999999999999E-2</v>
      </c>
      <c r="P585" s="132">
        <v>4.24E-2</v>
      </c>
      <c r="R585" s="131">
        <v>1300000</v>
      </c>
      <c r="S585" s="131">
        <v>1</v>
      </c>
      <c r="T585" s="131">
        <f t="shared" si="8"/>
        <v>98.97</v>
      </c>
      <c r="U585" s="131">
        <v>1286.6099999999999</v>
      </c>
      <c r="X585" s="132">
        <v>1.1E-4</v>
      </c>
      <c r="Y585" s="132">
        <v>1.1140000000000001E-2</v>
      </c>
      <c r="Z585" s="132">
        <v>4.5700000000000003E-3</v>
      </c>
    </row>
    <row r="586" spans="1:26">
      <c r="A586" t="s">
        <v>1213</v>
      </c>
      <c r="B586" t="s">
        <v>1257</v>
      </c>
      <c r="C586" t="s">
        <v>1267</v>
      </c>
      <c r="D586" t="s">
        <v>1359</v>
      </c>
      <c r="E586" t="s">
        <v>1360</v>
      </c>
      <c r="F586" t="s">
        <v>945</v>
      </c>
      <c r="G586" t="s">
        <v>204</v>
      </c>
      <c r="H586" t="s">
        <v>204</v>
      </c>
      <c r="I586" t="s">
        <v>340</v>
      </c>
      <c r="J586" t="s">
        <v>1265</v>
      </c>
      <c r="K586" t="s">
        <v>415</v>
      </c>
      <c r="L586" t="s">
        <v>1212</v>
      </c>
      <c r="M586" s="131">
        <v>11.05</v>
      </c>
      <c r="N586" t="s">
        <v>1361</v>
      </c>
      <c r="O586" s="132">
        <v>4.0890000000000003E-2</v>
      </c>
      <c r="P586" s="132">
        <v>4.5900000000000003E-2</v>
      </c>
      <c r="R586" s="131">
        <v>1739011</v>
      </c>
      <c r="S586" s="131">
        <v>1</v>
      </c>
      <c r="T586" s="131">
        <f t="shared" si="8"/>
        <v>72.10000396777248</v>
      </c>
      <c r="U586" s="131">
        <v>1253.827</v>
      </c>
      <c r="X586" s="132">
        <v>5.0000000000000002E-5</v>
      </c>
      <c r="Y586" s="132">
        <v>1.085E-2</v>
      </c>
      <c r="Z586" s="132">
        <v>4.4600000000000004E-3</v>
      </c>
    </row>
    <row r="587" spans="1:26">
      <c r="A587" t="s">
        <v>1213</v>
      </c>
      <c r="B587" t="s">
        <v>1257</v>
      </c>
      <c r="C587" t="s">
        <v>1267</v>
      </c>
      <c r="D587" t="s">
        <v>1356</v>
      </c>
      <c r="E587" t="s">
        <v>1357</v>
      </c>
      <c r="F587" t="s">
        <v>945</v>
      </c>
      <c r="G587" t="s">
        <v>204</v>
      </c>
      <c r="H587" t="s">
        <v>204</v>
      </c>
      <c r="I587" t="s">
        <v>340</v>
      </c>
      <c r="J587" t="s">
        <v>1261</v>
      </c>
      <c r="K587" t="s">
        <v>413</v>
      </c>
      <c r="L587" t="s">
        <v>1212</v>
      </c>
      <c r="M587" s="131">
        <v>8.31</v>
      </c>
      <c r="N587" t="s">
        <v>1358</v>
      </c>
      <c r="O587" s="132">
        <v>4.2110000000000002E-2</v>
      </c>
      <c r="P587" s="132">
        <v>4.48E-2</v>
      </c>
      <c r="R587" s="131">
        <v>836180</v>
      </c>
      <c r="S587" s="131">
        <v>1</v>
      </c>
      <c r="T587" s="131">
        <f t="shared" si="8"/>
        <v>99.129972015594731</v>
      </c>
      <c r="U587" s="131">
        <v>828.90499999999997</v>
      </c>
      <c r="X587" s="132">
        <v>4.0000000000000003E-5</v>
      </c>
      <c r="Y587" s="132">
        <v>7.1700000000000002E-3</v>
      </c>
      <c r="Z587" s="132">
        <v>2.9499999999999999E-3</v>
      </c>
    </row>
    <row r="588" spans="1:26">
      <c r="A588" t="s">
        <v>1213</v>
      </c>
      <c r="B588" t="s">
        <v>1257</v>
      </c>
      <c r="C588" t="s">
        <v>1267</v>
      </c>
      <c r="D588" t="s">
        <v>1341</v>
      </c>
      <c r="E588" t="s">
        <v>1342</v>
      </c>
      <c r="F588" t="s">
        <v>945</v>
      </c>
      <c r="G588" t="s">
        <v>204</v>
      </c>
      <c r="H588" t="s">
        <v>204</v>
      </c>
      <c r="I588" t="s">
        <v>340</v>
      </c>
      <c r="J588" t="s">
        <v>1261</v>
      </c>
      <c r="K588" t="s">
        <v>413</v>
      </c>
      <c r="L588" t="s">
        <v>1212</v>
      </c>
      <c r="M588" s="131">
        <v>2.1800000000000002</v>
      </c>
      <c r="N588" t="s">
        <v>1343</v>
      </c>
      <c r="O588" s="132">
        <v>3.7819999999999999E-2</v>
      </c>
      <c r="P588" s="132">
        <v>4.2700000000000002E-2</v>
      </c>
      <c r="R588" s="131">
        <v>675395</v>
      </c>
      <c r="S588" s="131">
        <v>1</v>
      </c>
      <c r="T588" s="131">
        <f t="shared" si="8"/>
        <v>96.739981788434918</v>
      </c>
      <c r="U588" s="131">
        <v>653.37699999999995</v>
      </c>
      <c r="X588" s="132">
        <v>3.0000000000000001E-5</v>
      </c>
      <c r="Y588" s="132">
        <v>5.6600000000000001E-3</v>
      </c>
      <c r="Z588" s="132">
        <v>2.32E-3</v>
      </c>
    </row>
    <row r="589" spans="1:26">
      <c r="A589" t="s">
        <v>1213</v>
      </c>
      <c r="B589" t="s">
        <v>1257</v>
      </c>
      <c r="C589" t="s">
        <v>1267</v>
      </c>
      <c r="D589" t="s">
        <v>1268</v>
      </c>
      <c r="E589" t="s">
        <v>1269</v>
      </c>
      <c r="F589" t="s">
        <v>945</v>
      </c>
      <c r="G589" t="s">
        <v>204</v>
      </c>
      <c r="H589" t="s">
        <v>204</v>
      </c>
      <c r="I589" t="s">
        <v>340</v>
      </c>
      <c r="J589" t="s">
        <v>1261</v>
      </c>
      <c r="K589" t="s">
        <v>413</v>
      </c>
      <c r="L589" t="s">
        <v>1212</v>
      </c>
      <c r="M589" s="131">
        <v>11.26</v>
      </c>
      <c r="N589" t="s">
        <v>1270</v>
      </c>
      <c r="O589" s="132">
        <v>3.73E-2</v>
      </c>
      <c r="P589" s="132">
        <v>4.65E-2</v>
      </c>
      <c r="R589" s="131">
        <v>440141</v>
      </c>
      <c r="S589" s="131">
        <v>1</v>
      </c>
      <c r="T589" s="131">
        <f t="shared" si="8"/>
        <v>114.93998514112522</v>
      </c>
      <c r="U589" s="131">
        <v>505.89800000000002</v>
      </c>
      <c r="X589" s="132">
        <v>2.0000000000000002E-5</v>
      </c>
      <c r="Y589" s="132">
        <v>4.3800000000000002E-3</v>
      </c>
      <c r="Z589" s="132">
        <v>1.8E-3</v>
      </c>
    </row>
  </sheetData>
  <sheetProtection formatColumns="0"/>
  <autoFilter ref="A1:AA589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1"/>
  <sheetViews>
    <sheetView rightToLeft="1" topLeftCell="S1" workbookViewId="0">
      <selection activeCell="AL2" sqref="AL2"/>
    </sheetView>
  </sheetViews>
  <sheetFormatPr defaultColWidth="11.625" defaultRowHeight="14.25"/>
  <cols>
    <col min="1" max="3" width="11.625" style="4"/>
    <col min="4" max="6" width="11.625" style="4" customWidth="1"/>
    <col min="7" max="9" width="11.625" style="4"/>
    <col min="10" max="11" width="11.625" style="4" customWidth="1"/>
    <col min="12" max="30" width="11.625" style="4"/>
    <col min="31" max="31" width="11.625" style="4" customWidth="1"/>
    <col min="32" max="16384" width="11.625" style="4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85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1213</v>
      </c>
      <c r="B2" t="s">
        <v>1247</v>
      </c>
      <c r="C2" t="s">
        <v>1521</v>
      </c>
      <c r="D2" t="s">
        <v>1522</v>
      </c>
      <c r="E2" t="s">
        <v>309</v>
      </c>
      <c r="F2" t="s">
        <v>1523</v>
      </c>
      <c r="G2" t="s">
        <v>1524</v>
      </c>
      <c r="H2" t="s">
        <v>321</v>
      </c>
      <c r="I2" t="s">
        <v>314</v>
      </c>
      <c r="J2" t="s">
        <v>204</v>
      </c>
      <c r="K2" t="s">
        <v>204</v>
      </c>
      <c r="L2" t="s">
        <v>340</v>
      </c>
      <c r="M2" t="s">
        <v>448</v>
      </c>
      <c r="N2" t="s">
        <v>339</v>
      </c>
      <c r="O2" t="s">
        <v>1211</v>
      </c>
      <c r="P2" t="s">
        <v>413</v>
      </c>
      <c r="Q2" t="s">
        <v>407</v>
      </c>
      <c r="R2" t="s">
        <v>1212</v>
      </c>
      <c r="S2" s="131">
        <v>0.42</v>
      </c>
      <c r="T2" t="s">
        <v>899</v>
      </c>
      <c r="U2" t="s">
        <v>1525</v>
      </c>
      <c r="V2" s="132">
        <v>-0.90053000000000005</v>
      </c>
      <c r="W2" s="132">
        <v>4.3299999999999998E-2</v>
      </c>
      <c r="X2" t="s">
        <v>412</v>
      </c>
      <c r="Y2" t="s">
        <v>339</v>
      </c>
      <c r="Z2" s="131">
        <v>20000</v>
      </c>
      <c r="AA2" s="131">
        <v>1</v>
      </c>
      <c r="AB2" s="131">
        <v>1026.8399999999999</v>
      </c>
      <c r="AC2" s="16"/>
      <c r="AD2" s="131">
        <v>205.36799999999999</v>
      </c>
      <c r="AE2" s="16"/>
      <c r="AF2"/>
      <c r="AG2" s="16"/>
      <c r="AH2" s="132">
        <v>1.0000000000000001E-5</v>
      </c>
      <c r="AI2" s="132">
        <v>1</v>
      </c>
      <c r="AJ2" s="132">
        <v>6.8999999999999997E-4</v>
      </c>
    </row>
    <row r="3" spans="1:36">
      <c r="A3" t="s">
        <v>1213</v>
      </c>
      <c r="B3" t="s">
        <v>1248</v>
      </c>
      <c r="C3" t="s">
        <v>1521</v>
      </c>
      <c r="D3" t="s">
        <v>1522</v>
      </c>
      <c r="E3" t="s">
        <v>309</v>
      </c>
      <c r="F3" t="s">
        <v>1523</v>
      </c>
      <c r="G3" t="s">
        <v>1524</v>
      </c>
      <c r="H3" t="s">
        <v>321</v>
      </c>
      <c r="I3" t="s">
        <v>314</v>
      </c>
      <c r="J3" t="s">
        <v>204</v>
      </c>
      <c r="K3" t="s">
        <v>204</v>
      </c>
      <c r="L3" t="s">
        <v>340</v>
      </c>
      <c r="M3" t="s">
        <v>448</v>
      </c>
      <c r="N3" t="s">
        <v>339</v>
      </c>
      <c r="O3" t="s">
        <v>1211</v>
      </c>
      <c r="P3" t="s">
        <v>413</v>
      </c>
      <c r="Q3" t="s">
        <v>407</v>
      </c>
      <c r="R3" t="s">
        <v>1212</v>
      </c>
      <c r="S3" s="131">
        <v>0.42</v>
      </c>
      <c r="T3" t="s">
        <v>899</v>
      </c>
      <c r="U3" t="s">
        <v>1525</v>
      </c>
      <c r="V3" s="132">
        <v>-0.90053000000000005</v>
      </c>
      <c r="W3" s="132">
        <v>4.3299999999999998E-2</v>
      </c>
      <c r="X3" t="s">
        <v>412</v>
      </c>
      <c r="Y3" t="s">
        <v>339</v>
      </c>
      <c r="Z3" s="131">
        <v>50000</v>
      </c>
      <c r="AA3" s="131">
        <v>1</v>
      </c>
      <c r="AB3" s="131">
        <v>1026.8399999999999</v>
      </c>
      <c r="AC3" s="16"/>
      <c r="AD3" s="131">
        <v>513.41999999999996</v>
      </c>
      <c r="AE3" s="16"/>
      <c r="AG3" s="16"/>
      <c r="AH3" s="132">
        <v>2.0000000000000002E-5</v>
      </c>
      <c r="AI3" s="132">
        <v>1</v>
      </c>
      <c r="AJ3" s="132">
        <v>6.0999999999999997E-4</v>
      </c>
    </row>
    <row r="4" spans="1:36">
      <c r="A4" t="s">
        <v>1213</v>
      </c>
      <c r="B4" t="s">
        <v>1250</v>
      </c>
      <c r="C4" t="s">
        <v>1521</v>
      </c>
      <c r="D4" t="s">
        <v>1522</v>
      </c>
      <c r="E4" t="s">
        <v>309</v>
      </c>
      <c r="F4" t="s">
        <v>1523</v>
      </c>
      <c r="G4" t="s">
        <v>1524</v>
      </c>
      <c r="H4" t="s">
        <v>321</v>
      </c>
      <c r="I4" t="s">
        <v>314</v>
      </c>
      <c r="J4" t="s">
        <v>204</v>
      </c>
      <c r="K4" t="s">
        <v>204</v>
      </c>
      <c r="L4" t="s">
        <v>340</v>
      </c>
      <c r="M4" t="s">
        <v>448</v>
      </c>
      <c r="N4" t="s">
        <v>339</v>
      </c>
      <c r="O4" t="s">
        <v>1211</v>
      </c>
      <c r="P4" t="s">
        <v>413</v>
      </c>
      <c r="Q4" t="s">
        <v>407</v>
      </c>
      <c r="R4" t="s">
        <v>1212</v>
      </c>
      <c r="S4" s="131">
        <v>0.42</v>
      </c>
      <c r="T4" t="s">
        <v>899</v>
      </c>
      <c r="U4" t="s">
        <v>1525</v>
      </c>
      <c r="V4" s="132">
        <v>-0.90053000000000005</v>
      </c>
      <c r="W4" s="132">
        <v>4.3299999999999998E-2</v>
      </c>
      <c r="X4" t="s">
        <v>412</v>
      </c>
      <c r="Y4" t="s">
        <v>339</v>
      </c>
      <c r="Z4" s="131">
        <v>330000</v>
      </c>
      <c r="AA4" s="131">
        <v>1</v>
      </c>
      <c r="AB4" s="131">
        <v>1026.8399999999999</v>
      </c>
      <c r="AC4" s="16"/>
      <c r="AD4" s="131">
        <v>3388.5720000000001</v>
      </c>
      <c r="AE4" s="16"/>
      <c r="AG4" s="16"/>
      <c r="AH4" s="132">
        <v>1.4999999999999999E-4</v>
      </c>
      <c r="AI4" s="132">
        <v>1</v>
      </c>
      <c r="AJ4" s="132">
        <v>9.5E-4</v>
      </c>
    </row>
    <row r="5" spans="1:36">
      <c r="A5" t="s">
        <v>1213</v>
      </c>
      <c r="B5" t="s">
        <v>1214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/>
      <c r="P5" s="16"/>
      <c r="Q5" s="16"/>
      <c r="R5" s="16"/>
      <c r="S5" s="16"/>
      <c r="T5" s="109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G5" s="16"/>
    </row>
    <row r="6" spans="1:36">
      <c r="A6" t="s">
        <v>1213</v>
      </c>
      <c r="B6" t="s">
        <v>1217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/>
      <c r="P6" s="16"/>
      <c r="Q6" s="16"/>
      <c r="R6" s="16"/>
      <c r="S6" s="16"/>
      <c r="T6" s="109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G6"/>
    </row>
    <row r="7" spans="1:36">
      <c r="A7" t="s">
        <v>1213</v>
      </c>
      <c r="B7" t="s">
        <v>1218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/>
      <c r="P7" s="16"/>
      <c r="Q7" s="16"/>
      <c r="R7" s="16"/>
      <c r="S7" s="16"/>
      <c r="T7" s="109"/>
      <c r="U7" s="16"/>
      <c r="V7" s="16"/>
      <c r="W7" s="16"/>
      <c r="X7" s="16"/>
      <c r="Y7" s="16"/>
      <c r="Z7" s="16"/>
      <c r="AB7"/>
      <c r="AC7"/>
      <c r="AG7"/>
    </row>
    <row r="8" spans="1:36">
      <c r="A8" t="s">
        <v>1213</v>
      </c>
      <c r="B8" t="s">
        <v>1219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/>
      <c r="P8" s="16"/>
      <c r="Q8" s="16"/>
      <c r="R8" s="16"/>
      <c r="S8" s="16"/>
      <c r="T8" s="109"/>
      <c r="U8" s="16"/>
      <c r="V8" s="16"/>
      <c r="W8" s="16"/>
      <c r="X8" s="16"/>
      <c r="Y8" s="16"/>
      <c r="Z8" s="16"/>
      <c r="AB8" s="109"/>
      <c r="AC8" s="109"/>
      <c r="AD8" s="109"/>
      <c r="AG8" s="16"/>
    </row>
    <row r="9" spans="1:36">
      <c r="A9" t="s">
        <v>1213</v>
      </c>
      <c r="B9" t="s">
        <v>1220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/>
      <c r="P9" s="16"/>
      <c r="Q9" s="16"/>
      <c r="R9" s="16"/>
      <c r="S9" s="16"/>
      <c r="T9" s="109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G9" s="16"/>
    </row>
    <row r="10" spans="1:36">
      <c r="A10" t="s">
        <v>1213</v>
      </c>
      <c r="B10" t="s">
        <v>1221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/>
      <c r="P10" s="16"/>
      <c r="Q10" s="16"/>
      <c r="R10" s="16"/>
      <c r="S10" s="16"/>
      <c r="T10" s="109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G10" s="16"/>
    </row>
    <row r="11" spans="1:36">
      <c r="A11" t="s">
        <v>1213</v>
      </c>
      <c r="B11" t="s">
        <v>1222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/>
      <c r="P11" s="16"/>
      <c r="Q11" s="16"/>
      <c r="R11" s="16"/>
      <c r="S11" s="16"/>
      <c r="T11" s="109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G11" s="16"/>
    </row>
    <row r="12" spans="1:36">
      <c r="A12" t="s">
        <v>1213</v>
      </c>
      <c r="B12" t="s">
        <v>1223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/>
      <c r="P12" s="16"/>
      <c r="Q12" s="16"/>
      <c r="R12" s="16"/>
      <c r="S12" s="16"/>
      <c r="T12" s="109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G12" s="16"/>
    </row>
    <row r="13" spans="1:36">
      <c r="A13" t="s">
        <v>1213</v>
      </c>
      <c r="B13" t="s">
        <v>1227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/>
      <c r="P13" s="16"/>
      <c r="Q13" s="16"/>
      <c r="R13" s="16"/>
      <c r="S13" s="16"/>
      <c r="T13" s="109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G13" s="16"/>
    </row>
    <row r="14" spans="1:36">
      <c r="A14" t="s">
        <v>1213</v>
      </c>
      <c r="B14" t="s">
        <v>1228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/>
      <c r="P14" s="16"/>
      <c r="Q14" s="16"/>
      <c r="R14" s="16"/>
      <c r="S14" s="16"/>
      <c r="T14" s="109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G14" s="16"/>
    </row>
    <row r="15" spans="1:36">
      <c r="A15" t="s">
        <v>1213</v>
      </c>
      <c r="B15" t="s">
        <v>1229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/>
      <c r="P15" s="16"/>
      <c r="Q15" s="16"/>
      <c r="R15" s="16"/>
      <c r="S15" s="16"/>
      <c r="T15" s="109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G15" s="16"/>
    </row>
    <row r="16" spans="1:36">
      <c r="A16" t="s">
        <v>1213</v>
      </c>
      <c r="B16" t="s">
        <v>1230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/>
      <c r="P16" s="16"/>
      <c r="Q16" s="16"/>
      <c r="R16" s="16"/>
      <c r="S16" s="16"/>
      <c r="T16" s="109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G16" s="16"/>
    </row>
    <row r="17" spans="1:33">
      <c r="A17" t="s">
        <v>1213</v>
      </c>
      <c r="B17" t="s">
        <v>1232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/>
      <c r="P17" s="16"/>
      <c r="Q17" s="16"/>
      <c r="R17" s="16"/>
      <c r="S17" s="16"/>
      <c r="T17" s="109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G17" s="16"/>
    </row>
    <row r="18" spans="1:33">
      <c r="A18" t="s">
        <v>1213</v>
      </c>
      <c r="B18" t="s">
        <v>1236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/>
      <c r="P18" s="16"/>
      <c r="Q18" s="16"/>
      <c r="R18" s="16"/>
      <c r="S18" s="16"/>
      <c r="T18" s="109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G18" s="16"/>
    </row>
    <row r="19" spans="1:33">
      <c r="A19" t="s">
        <v>1213</v>
      </c>
      <c r="B19" t="s">
        <v>1237</v>
      </c>
      <c r="E19" s="16"/>
      <c r="H19" s="16"/>
      <c r="I19" s="16"/>
      <c r="J19" s="16"/>
      <c r="K19" s="16"/>
      <c r="L19" s="16"/>
      <c r="M19" s="16"/>
      <c r="N19" s="16"/>
      <c r="O19"/>
      <c r="P19" s="16"/>
      <c r="Q19" s="16"/>
      <c r="T19" s="109"/>
      <c r="X19" s="16"/>
      <c r="Y19" s="16"/>
      <c r="AG19" s="16"/>
    </row>
    <row r="20" spans="1:33">
      <c r="A20" t="s">
        <v>1213</v>
      </c>
      <c r="B20" t="s">
        <v>1238</v>
      </c>
      <c r="T20" s="108"/>
    </row>
    <row r="21" spans="1:33">
      <c r="A21" t="s">
        <v>1213</v>
      </c>
      <c r="B21" t="s">
        <v>1241</v>
      </c>
      <c r="T21" s="108"/>
    </row>
    <row r="22" spans="1:33">
      <c r="A22" t="s">
        <v>1213</v>
      </c>
      <c r="B22" t="s">
        <v>1242</v>
      </c>
      <c r="T22" s="108"/>
    </row>
    <row r="23" spans="1:33">
      <c r="A23" t="s">
        <v>1213</v>
      </c>
      <c r="B23" t="s">
        <v>1243</v>
      </c>
      <c r="T23" s="108"/>
    </row>
    <row r="24" spans="1:33">
      <c r="A24" t="s">
        <v>1213</v>
      </c>
      <c r="B24" t="s">
        <v>1244</v>
      </c>
      <c r="T24"/>
    </row>
    <row r="25" spans="1:33">
      <c r="A25" t="s">
        <v>1213</v>
      </c>
      <c r="B25" t="s">
        <v>1251</v>
      </c>
    </row>
    <row r="26" spans="1:33">
      <c r="A26" t="s">
        <v>1213</v>
      </c>
      <c r="B26" t="s">
        <v>1252</v>
      </c>
    </row>
    <row r="27" spans="1:33">
      <c r="A27" t="s">
        <v>1213</v>
      </c>
      <c r="B27" t="s">
        <v>1253</v>
      </c>
    </row>
    <row r="28" spans="1:33">
      <c r="A28" t="s">
        <v>1213</v>
      </c>
      <c r="B28" t="s">
        <v>1254</v>
      </c>
    </row>
    <row r="29" spans="1:33">
      <c r="A29" t="s">
        <v>1213</v>
      </c>
      <c r="B29" t="s">
        <v>1255</v>
      </c>
    </row>
    <row r="30" spans="1:33">
      <c r="A30" t="s">
        <v>1213</v>
      </c>
      <c r="B30" t="s">
        <v>1256</v>
      </c>
    </row>
    <row r="31" spans="1:33">
      <c r="A31" t="s">
        <v>1213</v>
      </c>
      <c r="B31" t="s">
        <v>1257</v>
      </c>
    </row>
    <row r="1048571" spans="12:14">
      <c r="L1048571" s="6"/>
      <c r="N1048571" s="5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dataValidations count="15">
    <dataValidation type="list" allowBlank="1" showInputMessage="1" showErrorMessage="1" sqref="L1048571:L1048576">
      <formula1>Stock_Exchange_Gov_Bonds</formula1>
    </dataValidation>
    <dataValidation type="list" allowBlank="1" showInputMessage="1" showErrorMessage="1" sqref="N1048571:N1048576 N2:N19">
      <formula1>Holding_interest</formula1>
    </dataValidation>
    <dataValidation type="list" allowBlank="1" showInputMessage="1" showErrorMessage="1" sqref="AG8:AG19 AG2:AG5">
      <formula1>In_the_books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T2:T19">
      <formula1>Underlying_Interest_Rates</formula1>
    </dataValidation>
    <dataValidation type="list" allowBlank="1" showInputMessage="1" showErrorMessage="1" sqref="Y2:Y19">
      <formula1>Yes_No_Bad_Debt</formula1>
    </dataValidation>
    <dataValidation type="list" allowBlank="1" showInputMessage="1" showErrorMessage="1" sqref="X2:X19">
      <formula1>Subordination_Risk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H3:H19">
      <formula1>Type_of_Security_ID_Fund</formula1>
    </dataValidation>
    <dataValidation type="list" allowBlank="1" showInputMessage="1" showErrorMessage="1" sqref="M2:M19">
      <formula1>Industry_Sector</formula1>
    </dataValidation>
    <dataValidation type="list" allowBlank="1" showInputMessage="1" showErrorMessage="1" sqref="L2:L19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2174"/>
  <sheetViews>
    <sheetView rightToLeft="1" workbookViewId="0">
      <selection activeCell="A13" sqref="A13"/>
    </sheetView>
  </sheetViews>
  <sheetFormatPr defaultColWidth="11.625" defaultRowHeight="14.25"/>
  <cols>
    <col min="1" max="4" width="11.625" style="2"/>
    <col min="5" max="5" width="11.625" style="4" customWidth="1"/>
    <col min="6" max="6" width="31" style="2" bestFit="1" customWidth="1"/>
    <col min="7" max="8" width="11.625" style="2"/>
    <col min="9" max="16" width="11.625" style="2" customWidth="1"/>
    <col min="17" max="23" width="11.625" style="2"/>
    <col min="24" max="25" width="11.625" style="4"/>
    <col min="26" max="26" width="13.5" style="2" bestFit="1" customWidth="1"/>
    <col min="27" max="16384" width="11.625" style="2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1213</v>
      </c>
      <c r="B2" t="s">
        <v>1214</v>
      </c>
      <c r="C2" t="s">
        <v>1526</v>
      </c>
      <c r="D2" t="s">
        <v>1527</v>
      </c>
      <c r="E2" t="s">
        <v>80</v>
      </c>
      <c r="F2" t="s">
        <v>1528</v>
      </c>
      <c r="G2" t="s">
        <v>1529</v>
      </c>
      <c r="H2" t="s">
        <v>321</v>
      </c>
      <c r="I2" t="s">
        <v>755</v>
      </c>
      <c r="J2" t="s">
        <v>204</v>
      </c>
      <c r="K2" t="s">
        <v>224</v>
      </c>
      <c r="L2" t="s">
        <v>325</v>
      </c>
      <c r="M2" t="s">
        <v>340</v>
      </c>
      <c r="N2" t="s">
        <v>443</v>
      </c>
      <c r="O2" t="s">
        <v>339</v>
      </c>
      <c r="P2" t="s">
        <v>1530</v>
      </c>
      <c r="Q2" t="s">
        <v>415</v>
      </c>
      <c r="R2" t="s">
        <v>407</v>
      </c>
      <c r="S2" t="s">
        <v>1212</v>
      </c>
      <c r="T2" s="131">
        <v>1.56</v>
      </c>
      <c r="U2" t="s">
        <v>1531</v>
      </c>
      <c r="V2" s="132">
        <v>2.7200000000000002E-3</v>
      </c>
      <c r="W2" s="132">
        <v>8.1100000000000005E-2</v>
      </c>
      <c r="X2" t="s">
        <v>412</v>
      </c>
      <c r="Y2" t="s">
        <v>339</v>
      </c>
      <c r="Z2" s="131">
        <v>450000</v>
      </c>
      <c r="AA2" s="131">
        <v>1</v>
      </c>
      <c r="AB2" s="131">
        <f>(AD2-(AC2*AA2))*1000/AA2/Z2*100</f>
        <v>101.44999999999999</v>
      </c>
      <c r="AC2" s="109"/>
      <c r="AD2" s="131">
        <v>456.52499999999998</v>
      </c>
      <c r="AE2" s="109"/>
      <c r="AF2" s="109"/>
      <c r="AG2" s="16"/>
      <c r="AH2" s="132">
        <v>1.07E-3</v>
      </c>
      <c r="AI2" s="132">
        <v>2.7660000000000001E-2</v>
      </c>
      <c r="AJ2" s="132">
        <v>4.4400000000000004E-3</v>
      </c>
    </row>
    <row r="3" spans="1:36">
      <c r="A3" t="s">
        <v>1213</v>
      </c>
      <c r="B3" t="s">
        <v>1214</v>
      </c>
      <c r="C3" t="s">
        <v>1532</v>
      </c>
      <c r="D3" t="s">
        <v>1533</v>
      </c>
      <c r="E3" t="s">
        <v>309</v>
      </c>
      <c r="F3" t="s">
        <v>1534</v>
      </c>
      <c r="G3" t="s">
        <v>1535</v>
      </c>
      <c r="H3" t="s">
        <v>321</v>
      </c>
      <c r="I3" t="s">
        <v>754</v>
      </c>
      <c r="J3" t="s">
        <v>204</v>
      </c>
      <c r="K3" t="s">
        <v>204</v>
      </c>
      <c r="L3" t="s">
        <v>325</v>
      </c>
      <c r="M3" t="s">
        <v>340</v>
      </c>
      <c r="N3" t="s">
        <v>443</v>
      </c>
      <c r="O3" t="s">
        <v>339</v>
      </c>
      <c r="P3" t="s">
        <v>1530</v>
      </c>
      <c r="Q3" t="s">
        <v>415</v>
      </c>
      <c r="R3" t="s">
        <v>407</v>
      </c>
      <c r="S3" t="s">
        <v>1212</v>
      </c>
      <c r="T3" s="131">
        <v>1.4</v>
      </c>
      <c r="U3" t="s">
        <v>1343</v>
      </c>
      <c r="V3" s="132">
        <v>3.5400000000000001E-2</v>
      </c>
      <c r="W3" s="132">
        <v>2.9600000000000001E-2</v>
      </c>
      <c r="X3" t="s">
        <v>412</v>
      </c>
      <c r="Y3" t="s">
        <v>339</v>
      </c>
      <c r="Z3" s="131">
        <v>400000</v>
      </c>
      <c r="AA3" s="131">
        <v>1</v>
      </c>
      <c r="AB3" s="131">
        <f t="shared" ref="AB3:AB66" si="0">(AD3-(AC3*AA3))*1000/AA3/Z3*100</f>
        <v>108.84</v>
      </c>
      <c r="AC3" s="109"/>
      <c r="AD3" s="131">
        <v>435.36</v>
      </c>
      <c r="AE3" s="109"/>
      <c r="AF3" s="108"/>
      <c r="AG3" s="16"/>
      <c r="AH3" s="132">
        <v>3.6000000000000002E-4</v>
      </c>
      <c r="AI3" s="132">
        <v>2.6380000000000001E-2</v>
      </c>
      <c r="AJ3" s="132">
        <v>4.2399999999999998E-3</v>
      </c>
    </row>
    <row r="4" spans="1:36">
      <c r="A4" t="s">
        <v>1213</v>
      </c>
      <c r="B4" t="s">
        <v>1214</v>
      </c>
      <c r="C4" t="s">
        <v>1536</v>
      </c>
      <c r="D4" t="s">
        <v>1537</v>
      </c>
      <c r="E4" t="s">
        <v>311</v>
      </c>
      <c r="F4" t="s">
        <v>1538</v>
      </c>
      <c r="G4" t="s">
        <v>1539</v>
      </c>
      <c r="H4" t="s">
        <v>321</v>
      </c>
      <c r="I4" t="s">
        <v>951</v>
      </c>
      <c r="J4" t="s">
        <v>204</v>
      </c>
      <c r="K4" t="s">
        <v>224</v>
      </c>
      <c r="L4" t="s">
        <v>325</v>
      </c>
      <c r="M4" t="s">
        <v>340</v>
      </c>
      <c r="N4" t="s">
        <v>465</v>
      </c>
      <c r="O4" t="s">
        <v>339</v>
      </c>
      <c r="P4" t="s">
        <v>1540</v>
      </c>
      <c r="Q4" t="s">
        <v>413</v>
      </c>
      <c r="R4" t="s">
        <v>407</v>
      </c>
      <c r="S4" t="s">
        <v>1212</v>
      </c>
      <c r="T4" s="131">
        <v>2.27</v>
      </c>
      <c r="U4" t="s">
        <v>1314</v>
      </c>
      <c r="V4" s="132">
        <v>3.1710000000000002E-2</v>
      </c>
      <c r="W4" s="132">
        <v>6.13E-2</v>
      </c>
      <c r="X4" t="s">
        <v>412</v>
      </c>
      <c r="Y4" t="s">
        <v>339</v>
      </c>
      <c r="Z4" s="131">
        <v>386031.87</v>
      </c>
      <c r="AA4" s="131">
        <v>1</v>
      </c>
      <c r="AB4" s="131">
        <f t="shared" si="0"/>
        <v>105.15997034130886</v>
      </c>
      <c r="AC4" s="109"/>
      <c r="AD4" s="131">
        <v>405.95100000000002</v>
      </c>
      <c r="AE4" s="109"/>
      <c r="AF4" s="108"/>
      <c r="AG4" s="16"/>
      <c r="AH4" s="132">
        <v>7.2999999999999996E-4</v>
      </c>
      <c r="AI4" s="132">
        <v>2.46E-2</v>
      </c>
      <c r="AJ4" s="132">
        <v>3.9500000000000004E-3</v>
      </c>
    </row>
    <row r="5" spans="1:36">
      <c r="A5" t="s">
        <v>1213</v>
      </c>
      <c r="B5" t="s">
        <v>1214</v>
      </c>
      <c r="C5" t="s">
        <v>1541</v>
      </c>
      <c r="D5" t="s">
        <v>1542</v>
      </c>
      <c r="E5" t="s">
        <v>311</v>
      </c>
      <c r="F5" t="s">
        <v>1543</v>
      </c>
      <c r="G5" t="s">
        <v>1544</v>
      </c>
      <c r="H5" t="s">
        <v>321</v>
      </c>
      <c r="I5" t="s">
        <v>951</v>
      </c>
      <c r="J5" t="s">
        <v>204</v>
      </c>
      <c r="K5" t="s">
        <v>224</v>
      </c>
      <c r="L5" t="s">
        <v>325</v>
      </c>
      <c r="M5" t="s">
        <v>340</v>
      </c>
      <c r="N5" t="s">
        <v>465</v>
      </c>
      <c r="O5" t="s">
        <v>339</v>
      </c>
      <c r="P5" t="s">
        <v>1545</v>
      </c>
      <c r="Q5" t="s">
        <v>413</v>
      </c>
      <c r="R5" t="s">
        <v>407</v>
      </c>
      <c r="S5" t="s">
        <v>1212</v>
      </c>
      <c r="T5" s="131">
        <v>4.1500000000000004</v>
      </c>
      <c r="U5" t="s">
        <v>1546</v>
      </c>
      <c r="V5" s="132">
        <v>7.1819999999999995E-2</v>
      </c>
      <c r="W5" s="132">
        <v>7.17E-2</v>
      </c>
      <c r="X5" t="s">
        <v>412</v>
      </c>
      <c r="Y5" t="s">
        <v>339</v>
      </c>
      <c r="Z5" s="131">
        <v>365000</v>
      </c>
      <c r="AA5" s="131">
        <v>1</v>
      </c>
      <c r="AB5" s="131">
        <f t="shared" si="0"/>
        <v>107.66</v>
      </c>
      <c r="AC5" s="109"/>
      <c r="AD5" s="131">
        <v>392.959</v>
      </c>
      <c r="AE5" s="109"/>
      <c r="AF5" s="108"/>
      <c r="AG5" s="16"/>
      <c r="AH5" s="132">
        <v>6.8000000000000005E-4</v>
      </c>
      <c r="AI5" s="132">
        <v>2.3810000000000001E-2</v>
      </c>
      <c r="AJ5" s="132">
        <v>3.8300000000000001E-3</v>
      </c>
    </row>
    <row r="6" spans="1:36">
      <c r="A6" t="s">
        <v>1213</v>
      </c>
      <c r="B6" t="s">
        <v>1214</v>
      </c>
      <c r="C6" t="s">
        <v>1547</v>
      </c>
      <c r="D6" t="s">
        <v>1548</v>
      </c>
      <c r="E6" t="s">
        <v>309</v>
      </c>
      <c r="F6" t="s">
        <v>1549</v>
      </c>
      <c r="G6" t="s">
        <v>1550</v>
      </c>
      <c r="H6" t="s">
        <v>321</v>
      </c>
      <c r="I6" t="s">
        <v>754</v>
      </c>
      <c r="J6" t="s">
        <v>204</v>
      </c>
      <c r="K6" t="s">
        <v>204</v>
      </c>
      <c r="L6" t="s">
        <v>325</v>
      </c>
      <c r="M6" t="s">
        <v>340</v>
      </c>
      <c r="N6" t="s">
        <v>448</v>
      </c>
      <c r="O6" t="s">
        <v>339</v>
      </c>
      <c r="P6" t="s">
        <v>1551</v>
      </c>
      <c r="Q6" t="s">
        <v>413</v>
      </c>
      <c r="R6" t="s">
        <v>407</v>
      </c>
      <c r="S6" t="s">
        <v>1212</v>
      </c>
      <c r="T6" s="131">
        <v>0.16</v>
      </c>
      <c r="U6" t="s">
        <v>1392</v>
      </c>
      <c r="V6" s="132">
        <v>2.4199999999999999E-2</v>
      </c>
      <c r="W6" s="132">
        <v>3.0300000000000001E-2</v>
      </c>
      <c r="X6" t="s">
        <v>411</v>
      </c>
      <c r="Y6" t="s">
        <v>339</v>
      </c>
      <c r="Z6" s="131">
        <v>300000</v>
      </c>
      <c r="AA6" s="131">
        <v>1</v>
      </c>
      <c r="AB6" s="131">
        <f t="shared" si="0"/>
        <v>117.46000000000001</v>
      </c>
      <c r="AC6" s="109"/>
      <c r="AD6" s="131">
        <v>352.38</v>
      </c>
      <c r="AE6" s="108"/>
      <c r="AF6" s="108"/>
      <c r="AG6" s="108"/>
      <c r="AH6" s="132">
        <v>2.1000000000000001E-4</v>
      </c>
      <c r="AI6" s="132">
        <v>2.1350000000000001E-2</v>
      </c>
      <c r="AJ6" s="132">
        <v>3.4299999999999999E-3</v>
      </c>
    </row>
    <row r="7" spans="1:36">
      <c r="A7" t="s">
        <v>1213</v>
      </c>
      <c r="B7" t="s">
        <v>1214</v>
      </c>
      <c r="C7" t="s">
        <v>1552</v>
      </c>
      <c r="D7" t="s">
        <v>1553</v>
      </c>
      <c r="E7" t="s">
        <v>309</v>
      </c>
      <c r="F7" t="s">
        <v>1554</v>
      </c>
      <c r="G7" t="s">
        <v>1555</v>
      </c>
      <c r="H7" t="s">
        <v>321</v>
      </c>
      <c r="I7" t="s">
        <v>951</v>
      </c>
      <c r="J7" t="s">
        <v>204</v>
      </c>
      <c r="K7" t="s">
        <v>204</v>
      </c>
      <c r="L7" t="s">
        <v>325</v>
      </c>
      <c r="M7" t="s">
        <v>340</v>
      </c>
      <c r="N7" t="s">
        <v>443</v>
      </c>
      <c r="O7" t="s">
        <v>339</v>
      </c>
      <c r="P7" t="s">
        <v>1556</v>
      </c>
      <c r="Q7" t="s">
        <v>415</v>
      </c>
      <c r="R7" t="s">
        <v>407</v>
      </c>
      <c r="S7" t="s">
        <v>1212</v>
      </c>
      <c r="T7" s="131">
        <v>2.64</v>
      </c>
      <c r="U7" t="s">
        <v>1557</v>
      </c>
      <c r="V7" s="132">
        <v>6.1679999999999999E-2</v>
      </c>
      <c r="W7" s="132">
        <v>7.0199999999999999E-2</v>
      </c>
      <c r="X7" t="s">
        <v>412</v>
      </c>
      <c r="Y7" t="s">
        <v>339</v>
      </c>
      <c r="Z7" s="131">
        <v>317000</v>
      </c>
      <c r="AA7" s="131">
        <v>1</v>
      </c>
      <c r="AB7" s="131">
        <f t="shared" si="0"/>
        <v>100.84006309148266</v>
      </c>
      <c r="AC7" s="109"/>
      <c r="AD7" s="131">
        <v>319.66300000000001</v>
      </c>
      <c r="AE7" s="108"/>
      <c r="AF7" s="108"/>
      <c r="AG7" s="108"/>
      <c r="AH7" s="132">
        <v>1.8799999999999999E-3</v>
      </c>
      <c r="AI7" s="132">
        <v>1.9369999999999998E-2</v>
      </c>
      <c r="AJ7" s="132">
        <v>3.1099999999999999E-3</v>
      </c>
    </row>
    <row r="8" spans="1:36">
      <c r="A8" t="s">
        <v>1213</v>
      </c>
      <c r="B8" t="s">
        <v>1214</v>
      </c>
      <c r="C8" t="s">
        <v>1558</v>
      </c>
      <c r="D8" t="s">
        <v>1559</v>
      </c>
      <c r="E8" t="s">
        <v>309</v>
      </c>
      <c r="F8" t="s">
        <v>1560</v>
      </c>
      <c r="G8" t="s">
        <v>1561</v>
      </c>
      <c r="H8" t="s">
        <v>321</v>
      </c>
      <c r="I8" t="s">
        <v>754</v>
      </c>
      <c r="J8" t="s">
        <v>204</v>
      </c>
      <c r="K8" t="s">
        <v>204</v>
      </c>
      <c r="L8" t="s">
        <v>325</v>
      </c>
      <c r="M8" t="s">
        <v>340</v>
      </c>
      <c r="N8" t="s">
        <v>464</v>
      </c>
      <c r="O8" t="s">
        <v>339</v>
      </c>
      <c r="P8" t="s">
        <v>1562</v>
      </c>
      <c r="Q8" t="s">
        <v>413</v>
      </c>
      <c r="R8" t="s">
        <v>407</v>
      </c>
      <c r="S8" t="s">
        <v>1212</v>
      </c>
      <c r="T8" s="131">
        <v>3.46</v>
      </c>
      <c r="U8" t="s">
        <v>1563</v>
      </c>
      <c r="V8" s="132">
        <v>4.2779999999999999E-2</v>
      </c>
      <c r="W8" s="132">
        <v>4.0399999999999998E-2</v>
      </c>
      <c r="X8" t="s">
        <v>412</v>
      </c>
      <c r="Y8" t="s">
        <v>339</v>
      </c>
      <c r="Z8" s="131">
        <v>300747.25</v>
      </c>
      <c r="AA8" s="131">
        <v>1</v>
      </c>
      <c r="AB8" s="131">
        <f t="shared" si="0"/>
        <v>101.26975392127441</v>
      </c>
      <c r="AC8" s="131">
        <v>13.182</v>
      </c>
      <c r="AD8" s="131">
        <v>317.74799999999999</v>
      </c>
      <c r="AE8" s="109"/>
      <c r="AF8" s="108"/>
      <c r="AG8" s="16"/>
      <c r="AH8" s="132">
        <v>7.1000000000000002E-4</v>
      </c>
      <c r="AI8" s="132">
        <v>2.0049999999999998E-2</v>
      </c>
      <c r="AJ8" s="132">
        <v>3.2200000000000002E-3</v>
      </c>
    </row>
    <row r="9" spans="1:36">
      <c r="A9" t="s">
        <v>1213</v>
      </c>
      <c r="B9" t="s">
        <v>1214</v>
      </c>
      <c r="C9" t="s">
        <v>1564</v>
      </c>
      <c r="D9" t="s">
        <v>1565</v>
      </c>
      <c r="E9" t="s">
        <v>309</v>
      </c>
      <c r="F9" t="s">
        <v>1566</v>
      </c>
      <c r="G9" t="s">
        <v>1567</v>
      </c>
      <c r="H9" t="s">
        <v>321</v>
      </c>
      <c r="I9" t="s">
        <v>754</v>
      </c>
      <c r="J9" t="s">
        <v>204</v>
      </c>
      <c r="K9" t="s">
        <v>204</v>
      </c>
      <c r="L9" t="s">
        <v>325</v>
      </c>
      <c r="M9" t="s">
        <v>340</v>
      </c>
      <c r="N9" t="s">
        <v>456</v>
      </c>
      <c r="O9" t="s">
        <v>339</v>
      </c>
      <c r="P9" t="s">
        <v>1551</v>
      </c>
      <c r="Q9" t="s">
        <v>413</v>
      </c>
      <c r="R9" t="s">
        <v>407</v>
      </c>
      <c r="S9" t="s">
        <v>1212</v>
      </c>
      <c r="T9" s="131">
        <v>5.4</v>
      </c>
      <c r="U9" t="s">
        <v>1568</v>
      </c>
      <c r="V9" s="132">
        <v>7.0899999999999999E-3</v>
      </c>
      <c r="W9" s="132">
        <v>4.2799999999999998E-2</v>
      </c>
      <c r="X9" t="s">
        <v>412</v>
      </c>
      <c r="Y9" t="s">
        <v>339</v>
      </c>
      <c r="Z9" s="131">
        <v>216000.03</v>
      </c>
      <c r="AA9" s="131">
        <v>1</v>
      </c>
      <c r="AB9" s="131">
        <f t="shared" si="0"/>
        <v>146.41016485044008</v>
      </c>
      <c r="AC9" s="109"/>
      <c r="AD9" s="131">
        <v>316.24599999999998</v>
      </c>
      <c r="AE9" s="109"/>
      <c r="AF9" s="108"/>
      <c r="AG9" s="16"/>
      <c r="AH9" s="132">
        <v>8.0000000000000007E-5</v>
      </c>
      <c r="AI9" s="132">
        <v>1.916E-2</v>
      </c>
      <c r="AJ9" s="132">
        <v>3.0799999999999998E-3</v>
      </c>
    </row>
    <row r="10" spans="1:36">
      <c r="A10" t="s">
        <v>1213</v>
      </c>
      <c r="B10" t="s">
        <v>1214</v>
      </c>
      <c r="C10" t="s">
        <v>1569</v>
      </c>
      <c r="D10" t="s">
        <v>1570</v>
      </c>
      <c r="E10" t="s">
        <v>309</v>
      </c>
      <c r="F10" t="s">
        <v>1571</v>
      </c>
      <c r="G10" t="s">
        <v>1572</v>
      </c>
      <c r="H10" t="s">
        <v>321</v>
      </c>
      <c r="I10" t="s">
        <v>951</v>
      </c>
      <c r="J10" t="s">
        <v>204</v>
      </c>
      <c r="K10" t="s">
        <v>204</v>
      </c>
      <c r="L10" t="s">
        <v>327</v>
      </c>
      <c r="M10" t="s">
        <v>340</v>
      </c>
      <c r="N10" t="s">
        <v>447</v>
      </c>
      <c r="O10" t="s">
        <v>339</v>
      </c>
      <c r="P10" t="s">
        <v>1573</v>
      </c>
      <c r="Q10" t="s">
        <v>415</v>
      </c>
      <c r="R10" t="s">
        <v>407</v>
      </c>
      <c r="S10" t="s">
        <v>1212</v>
      </c>
      <c r="T10" s="131">
        <v>2.68</v>
      </c>
      <c r="U10" t="s">
        <v>1563</v>
      </c>
      <c r="V10" s="132">
        <v>7.0690000000000003E-2</v>
      </c>
      <c r="W10" s="132">
        <v>6.1800000000000001E-2</v>
      </c>
      <c r="X10" t="s">
        <v>412</v>
      </c>
      <c r="Y10" t="s">
        <v>339</v>
      </c>
      <c r="Z10" s="131">
        <v>300000</v>
      </c>
      <c r="AA10" s="131">
        <v>1</v>
      </c>
      <c r="AB10" s="131">
        <f t="shared" si="0"/>
        <v>104.91166666666668</v>
      </c>
      <c r="AC10" s="109"/>
      <c r="AD10" s="131">
        <f>315.3-0.565</f>
        <v>314.73500000000001</v>
      </c>
      <c r="AE10" s="109"/>
      <c r="AF10" s="108"/>
      <c r="AG10" s="16"/>
      <c r="AH10" s="132">
        <v>1.4499999999999999E-3</v>
      </c>
      <c r="AI10" s="132">
        <v>1.9109999999999999E-2</v>
      </c>
      <c r="AJ10" s="132">
        <v>3.0699999999999998E-3</v>
      </c>
    </row>
    <row r="11" spans="1:36">
      <c r="A11" t="s">
        <v>1213</v>
      </c>
      <c r="B11" t="s">
        <v>1214</v>
      </c>
      <c r="C11" t="s">
        <v>1574</v>
      </c>
      <c r="D11" t="s">
        <v>1575</v>
      </c>
      <c r="E11" t="s">
        <v>309</v>
      </c>
      <c r="F11" t="s">
        <v>1576</v>
      </c>
      <c r="G11" t="s">
        <v>1577</v>
      </c>
      <c r="H11" t="s">
        <v>321</v>
      </c>
      <c r="I11" t="s">
        <v>754</v>
      </c>
      <c r="J11" t="s">
        <v>204</v>
      </c>
      <c r="K11" t="s">
        <v>204</v>
      </c>
      <c r="L11" t="s">
        <v>325</v>
      </c>
      <c r="M11" t="s">
        <v>340</v>
      </c>
      <c r="N11" t="s">
        <v>451</v>
      </c>
      <c r="O11" t="s">
        <v>339</v>
      </c>
      <c r="P11" t="s">
        <v>1578</v>
      </c>
      <c r="Q11" t="s">
        <v>415</v>
      </c>
      <c r="R11" t="s">
        <v>407</v>
      </c>
      <c r="S11" t="s">
        <v>1212</v>
      </c>
      <c r="T11" s="131">
        <v>2.78</v>
      </c>
      <c r="U11" t="s">
        <v>1579</v>
      </c>
      <c r="V11" s="132">
        <v>2.674E-2</v>
      </c>
      <c r="W11" s="132">
        <v>2.9700000000000001E-2</v>
      </c>
      <c r="X11" t="s">
        <v>412</v>
      </c>
      <c r="Y11" t="s">
        <v>339</v>
      </c>
      <c r="Z11" s="131">
        <v>282000</v>
      </c>
      <c r="AA11" s="131">
        <v>1</v>
      </c>
      <c r="AB11" s="131">
        <f t="shared" si="0"/>
        <v>110.80992907801419</v>
      </c>
      <c r="AC11" s="109"/>
      <c r="AD11" s="131">
        <v>312.48399999999998</v>
      </c>
      <c r="AE11" s="109"/>
      <c r="AF11" s="108"/>
      <c r="AG11" s="16"/>
      <c r="AH11" s="132">
        <v>6.2E-4</v>
      </c>
      <c r="AI11" s="132">
        <v>1.8929999999999999E-2</v>
      </c>
      <c r="AJ11" s="132">
        <v>3.0400000000000002E-3</v>
      </c>
    </row>
    <row r="12" spans="1:36">
      <c r="A12" t="s">
        <v>1213</v>
      </c>
      <c r="B12" t="s">
        <v>1214</v>
      </c>
      <c r="C12" t="s">
        <v>1580</v>
      </c>
      <c r="D12" t="s">
        <v>1581</v>
      </c>
      <c r="E12" t="s">
        <v>311</v>
      </c>
      <c r="F12" t="s">
        <v>1582</v>
      </c>
      <c r="G12" t="s">
        <v>1583</v>
      </c>
      <c r="H12" t="s">
        <v>321</v>
      </c>
      <c r="I12" t="s">
        <v>951</v>
      </c>
      <c r="J12" t="s">
        <v>204</v>
      </c>
      <c r="K12" t="s">
        <v>224</v>
      </c>
      <c r="L12" t="s">
        <v>325</v>
      </c>
      <c r="M12" t="s">
        <v>340</v>
      </c>
      <c r="N12" t="s">
        <v>465</v>
      </c>
      <c r="O12" t="s">
        <v>339</v>
      </c>
      <c r="P12" t="s">
        <v>1584</v>
      </c>
      <c r="Q12" t="s">
        <v>413</v>
      </c>
      <c r="R12" t="s">
        <v>407</v>
      </c>
      <c r="S12" t="s">
        <v>1212</v>
      </c>
      <c r="T12" s="131">
        <v>2.7</v>
      </c>
      <c r="U12" t="s">
        <v>1334</v>
      </c>
      <c r="V12" s="132">
        <v>7.8539999999999999E-2</v>
      </c>
      <c r="W12" s="132">
        <v>9.0999999999999998E-2</v>
      </c>
      <c r="X12" t="s">
        <v>412</v>
      </c>
      <c r="Y12" t="s">
        <v>339</v>
      </c>
      <c r="Z12" s="131">
        <v>292010</v>
      </c>
      <c r="AA12" s="131">
        <v>1</v>
      </c>
      <c r="AB12" s="131">
        <f t="shared" si="0"/>
        <v>105.50015410431151</v>
      </c>
      <c r="AC12" s="109"/>
      <c r="AD12" s="131">
        <v>308.07100000000003</v>
      </c>
      <c r="AE12" s="109"/>
      <c r="AF12" s="108"/>
      <c r="AG12" s="16"/>
      <c r="AH12" s="132">
        <v>5.0000000000000001E-4</v>
      </c>
      <c r="AI12" s="132">
        <v>1.8669999999999999E-2</v>
      </c>
      <c r="AJ12" s="132">
        <v>3.0000000000000001E-3</v>
      </c>
    </row>
    <row r="13" spans="1:36">
      <c r="A13" t="s">
        <v>1213</v>
      </c>
      <c r="B13" t="s">
        <v>1214</v>
      </c>
      <c r="C13" t="s">
        <v>1585</v>
      </c>
      <c r="D13" t="s">
        <v>1586</v>
      </c>
      <c r="E13" t="s">
        <v>309</v>
      </c>
      <c r="F13" t="s">
        <v>1587</v>
      </c>
      <c r="G13" t="s">
        <v>1588</v>
      </c>
      <c r="H13" t="s">
        <v>321</v>
      </c>
      <c r="I13" t="s">
        <v>951</v>
      </c>
      <c r="J13" t="s">
        <v>204</v>
      </c>
      <c r="K13" t="s">
        <v>204</v>
      </c>
      <c r="L13" t="s">
        <v>325</v>
      </c>
      <c r="M13" t="s">
        <v>340</v>
      </c>
      <c r="N13" t="s">
        <v>447</v>
      </c>
      <c r="O13" t="s">
        <v>339</v>
      </c>
      <c r="P13" s="109"/>
      <c r="Q13" t="s">
        <v>410</v>
      </c>
      <c r="R13" t="s">
        <v>410</v>
      </c>
      <c r="S13" t="s">
        <v>1212</v>
      </c>
      <c r="T13" s="131">
        <v>2.37</v>
      </c>
      <c r="U13" t="s">
        <v>1589</v>
      </c>
      <c r="V13" s="132">
        <v>5.4179999999999999E-2</v>
      </c>
      <c r="W13" s="132">
        <v>7.0999999999999994E-2</v>
      </c>
      <c r="X13" t="s">
        <v>412</v>
      </c>
      <c r="Y13" t="s">
        <v>339</v>
      </c>
      <c r="Z13" s="131">
        <v>290000</v>
      </c>
      <c r="AA13" s="131">
        <v>1</v>
      </c>
      <c r="AB13" s="131">
        <f t="shared" si="0"/>
        <v>98.9</v>
      </c>
      <c r="AC13" s="131">
        <v>11.878</v>
      </c>
      <c r="AD13" s="131">
        <v>298.68799999999999</v>
      </c>
      <c r="AE13" s="109"/>
      <c r="AF13" s="108"/>
      <c r="AG13" s="16"/>
      <c r="AH13" s="132">
        <v>9.8999999999999999E-4</v>
      </c>
      <c r="AI13" s="132">
        <v>1.882E-2</v>
      </c>
      <c r="AJ13" s="132">
        <v>3.0200000000000001E-3</v>
      </c>
    </row>
    <row r="14" spans="1:36">
      <c r="A14" t="s">
        <v>1213</v>
      </c>
      <c r="B14" t="s">
        <v>1214</v>
      </c>
      <c r="C14" t="s">
        <v>1590</v>
      </c>
      <c r="D14" t="s">
        <v>1591</v>
      </c>
      <c r="E14" t="s">
        <v>311</v>
      </c>
      <c r="F14" t="s">
        <v>1592</v>
      </c>
      <c r="G14" t="s">
        <v>1593</v>
      </c>
      <c r="H14" t="s">
        <v>321</v>
      </c>
      <c r="I14" t="s">
        <v>951</v>
      </c>
      <c r="J14" t="s">
        <v>204</v>
      </c>
      <c r="K14" t="s">
        <v>224</v>
      </c>
      <c r="L14" t="s">
        <v>325</v>
      </c>
      <c r="M14" t="s">
        <v>340</v>
      </c>
      <c r="N14" t="s">
        <v>465</v>
      </c>
      <c r="O14" t="s">
        <v>339</v>
      </c>
      <c r="P14" t="s">
        <v>1584</v>
      </c>
      <c r="Q14" t="s">
        <v>413</v>
      </c>
      <c r="R14" t="s">
        <v>407</v>
      </c>
      <c r="S14" t="s">
        <v>1212</v>
      </c>
      <c r="T14" s="131">
        <v>1.59</v>
      </c>
      <c r="U14" t="s">
        <v>1594</v>
      </c>
      <c r="V14" s="132">
        <v>7.3730000000000004E-2</v>
      </c>
      <c r="W14" s="132">
        <v>6.6799999999999998E-2</v>
      </c>
      <c r="X14" t="s">
        <v>412</v>
      </c>
      <c r="Y14" t="s">
        <v>339</v>
      </c>
      <c r="Z14" s="131">
        <v>288406.83</v>
      </c>
      <c r="AA14" s="131">
        <v>1</v>
      </c>
      <c r="AB14" s="131">
        <f t="shared" si="0"/>
        <v>102.39008556073377</v>
      </c>
      <c r="AC14" s="109"/>
      <c r="AD14" s="131">
        <v>295.3</v>
      </c>
      <c r="AE14" s="109"/>
      <c r="AF14" s="108"/>
      <c r="AG14" s="16"/>
      <c r="AH14" s="132">
        <v>8.8999999999999995E-4</v>
      </c>
      <c r="AI14" s="132">
        <v>1.789E-2</v>
      </c>
      <c r="AJ14" s="132">
        <v>2.8700000000000002E-3</v>
      </c>
    </row>
    <row r="15" spans="1:36">
      <c r="A15" t="s">
        <v>1213</v>
      </c>
      <c r="B15" t="s">
        <v>1214</v>
      </c>
      <c r="C15" t="s">
        <v>1595</v>
      </c>
      <c r="D15" t="s">
        <v>1596</v>
      </c>
      <c r="E15" t="s">
        <v>311</v>
      </c>
      <c r="F15" t="s">
        <v>1597</v>
      </c>
      <c r="G15" t="s">
        <v>1598</v>
      </c>
      <c r="H15" t="s">
        <v>321</v>
      </c>
      <c r="I15" t="s">
        <v>951</v>
      </c>
      <c r="J15" t="s">
        <v>204</v>
      </c>
      <c r="K15" t="s">
        <v>224</v>
      </c>
      <c r="L15" t="s">
        <v>325</v>
      </c>
      <c r="M15" t="s">
        <v>340</v>
      </c>
      <c r="N15" t="s">
        <v>447</v>
      </c>
      <c r="O15" t="s">
        <v>339</v>
      </c>
      <c r="P15" t="s">
        <v>1599</v>
      </c>
      <c r="Q15" t="s">
        <v>415</v>
      </c>
      <c r="R15" t="s">
        <v>407</v>
      </c>
      <c r="S15" t="s">
        <v>1212</v>
      </c>
      <c r="T15" s="131">
        <v>2.34</v>
      </c>
      <c r="U15" t="s">
        <v>1600</v>
      </c>
      <c r="V15" s="132">
        <v>6.5000000000000002E-2</v>
      </c>
      <c r="W15" s="132">
        <v>6.93E-2</v>
      </c>
      <c r="X15" t="s">
        <v>412</v>
      </c>
      <c r="Y15" t="s">
        <v>339</v>
      </c>
      <c r="Z15" s="131">
        <v>297000</v>
      </c>
      <c r="AA15" s="131">
        <v>1</v>
      </c>
      <c r="AB15" s="131">
        <f t="shared" si="0"/>
        <v>99.319865319865315</v>
      </c>
      <c r="AC15" s="109"/>
      <c r="AD15" s="131">
        <v>294.98</v>
      </c>
      <c r="AE15" s="109"/>
      <c r="AF15" s="108"/>
      <c r="AG15" s="16"/>
      <c r="AH15" s="132">
        <v>5.0000000000000001E-4</v>
      </c>
      <c r="AI15" s="132">
        <v>1.787E-2</v>
      </c>
      <c r="AJ15" s="132">
        <v>2.8700000000000002E-3</v>
      </c>
    </row>
    <row r="16" spans="1:36">
      <c r="A16" t="s">
        <v>1213</v>
      </c>
      <c r="B16" t="s">
        <v>1214</v>
      </c>
      <c r="C16" t="s">
        <v>1601</v>
      </c>
      <c r="D16" t="s">
        <v>1602</v>
      </c>
      <c r="E16" t="s">
        <v>309</v>
      </c>
      <c r="F16" t="s">
        <v>1603</v>
      </c>
      <c r="G16" t="s">
        <v>1604</v>
      </c>
      <c r="H16" t="s">
        <v>321</v>
      </c>
      <c r="I16" t="s">
        <v>754</v>
      </c>
      <c r="J16" t="s">
        <v>204</v>
      </c>
      <c r="K16" t="s">
        <v>204</v>
      </c>
      <c r="L16" t="s">
        <v>325</v>
      </c>
      <c r="M16" t="s">
        <v>340</v>
      </c>
      <c r="N16" t="s">
        <v>448</v>
      </c>
      <c r="O16" t="s">
        <v>339</v>
      </c>
      <c r="P16" t="s">
        <v>1551</v>
      </c>
      <c r="Q16" t="s">
        <v>413</v>
      </c>
      <c r="R16" t="s">
        <v>407</v>
      </c>
      <c r="S16" t="s">
        <v>1212</v>
      </c>
      <c r="T16" s="131">
        <v>0.25</v>
      </c>
      <c r="U16" t="s">
        <v>1605</v>
      </c>
      <c r="V16" s="132">
        <v>2.0199999999999999E-2</v>
      </c>
      <c r="W16" s="132">
        <v>3.6799999999999999E-2</v>
      </c>
      <c r="X16" t="s">
        <v>411</v>
      </c>
      <c r="Y16" t="s">
        <v>339</v>
      </c>
      <c r="Z16" s="131">
        <v>250000</v>
      </c>
      <c r="AA16" s="131">
        <v>1</v>
      </c>
      <c r="AB16" s="131">
        <f t="shared" si="0"/>
        <v>116.49000000000001</v>
      </c>
      <c r="AC16" s="109"/>
      <c r="AD16" s="131">
        <v>291.22500000000002</v>
      </c>
      <c r="AE16" s="109"/>
      <c r="AF16" s="108"/>
      <c r="AG16" s="16"/>
      <c r="AH16" s="132">
        <v>2.4000000000000001E-4</v>
      </c>
      <c r="AI16" s="132">
        <v>1.7649999999999999E-2</v>
      </c>
      <c r="AJ16" s="132">
        <v>2.8300000000000001E-3</v>
      </c>
    </row>
    <row r="17" spans="1:36">
      <c r="A17" t="s">
        <v>1213</v>
      </c>
      <c r="B17" t="s">
        <v>1214</v>
      </c>
      <c r="C17" t="s">
        <v>1606</v>
      </c>
      <c r="D17" t="s">
        <v>1607</v>
      </c>
      <c r="E17" t="s">
        <v>309</v>
      </c>
      <c r="F17" t="s">
        <v>1608</v>
      </c>
      <c r="G17" t="s">
        <v>1609</v>
      </c>
      <c r="H17" t="s">
        <v>321</v>
      </c>
      <c r="I17" t="s">
        <v>951</v>
      </c>
      <c r="J17" t="s">
        <v>204</v>
      </c>
      <c r="K17" t="s">
        <v>204</v>
      </c>
      <c r="L17" t="s">
        <v>325</v>
      </c>
      <c r="M17" t="s">
        <v>340</v>
      </c>
      <c r="N17" t="s">
        <v>443</v>
      </c>
      <c r="O17" t="s">
        <v>339</v>
      </c>
      <c r="P17" t="s">
        <v>1562</v>
      </c>
      <c r="Q17" t="s">
        <v>413</v>
      </c>
      <c r="R17" t="s">
        <v>407</v>
      </c>
      <c r="S17" t="s">
        <v>1212</v>
      </c>
      <c r="T17" s="131">
        <v>3.2</v>
      </c>
      <c r="U17" t="s">
        <v>1610</v>
      </c>
      <c r="V17" s="132">
        <v>8.584E-2</v>
      </c>
      <c r="W17" s="132">
        <v>7.7299999999999994E-2</v>
      </c>
      <c r="X17" t="s">
        <v>412</v>
      </c>
      <c r="Y17" t="s">
        <v>339</v>
      </c>
      <c r="Z17" s="131">
        <v>265000</v>
      </c>
      <c r="AA17" s="131">
        <v>1</v>
      </c>
      <c r="AB17" s="131">
        <f t="shared" si="0"/>
        <v>106.22</v>
      </c>
      <c r="AC17" s="109"/>
      <c r="AD17" s="131">
        <v>281.483</v>
      </c>
      <c r="AE17" s="109"/>
      <c r="AF17" s="108"/>
      <c r="AG17" s="16"/>
      <c r="AH17" s="132">
        <v>1.5200000000000001E-3</v>
      </c>
      <c r="AI17" s="132">
        <v>1.7059999999999999E-2</v>
      </c>
      <c r="AJ17" s="132">
        <v>2.7399999999999998E-3</v>
      </c>
    </row>
    <row r="18" spans="1:36">
      <c r="A18" t="s">
        <v>1213</v>
      </c>
      <c r="B18" t="s">
        <v>1214</v>
      </c>
      <c r="C18" t="s">
        <v>1611</v>
      </c>
      <c r="D18" t="s">
        <v>1612</v>
      </c>
      <c r="E18" t="s">
        <v>309</v>
      </c>
      <c r="F18" t="s">
        <v>1613</v>
      </c>
      <c r="G18" t="s">
        <v>1614</v>
      </c>
      <c r="H18" t="s">
        <v>321</v>
      </c>
      <c r="I18" t="s">
        <v>754</v>
      </c>
      <c r="J18" t="s">
        <v>204</v>
      </c>
      <c r="K18" t="s">
        <v>204</v>
      </c>
      <c r="L18" t="s">
        <v>325</v>
      </c>
      <c r="M18" t="s">
        <v>340</v>
      </c>
      <c r="N18" t="s">
        <v>447</v>
      </c>
      <c r="O18" t="s">
        <v>339</v>
      </c>
      <c r="P18" t="s">
        <v>1573</v>
      </c>
      <c r="Q18" t="s">
        <v>415</v>
      </c>
      <c r="R18" t="s">
        <v>407</v>
      </c>
      <c r="S18" t="s">
        <v>1212</v>
      </c>
      <c r="T18" s="131">
        <v>3.52</v>
      </c>
      <c r="U18" t="s">
        <v>1615</v>
      </c>
      <c r="V18" s="132">
        <v>4.5740000000000003E-2</v>
      </c>
      <c r="W18" s="132">
        <v>3.6999999999999998E-2</v>
      </c>
      <c r="X18" t="s">
        <v>412</v>
      </c>
      <c r="Y18" t="s">
        <v>339</v>
      </c>
      <c r="Z18" s="131">
        <v>262225.5</v>
      </c>
      <c r="AA18" s="131">
        <v>1</v>
      </c>
      <c r="AB18" s="131">
        <f t="shared" si="0"/>
        <v>106.35006892922314</v>
      </c>
      <c r="AC18" s="109"/>
      <c r="AD18" s="131">
        <v>278.87700000000001</v>
      </c>
      <c r="AE18" s="109"/>
      <c r="AF18" s="108"/>
      <c r="AG18" s="16"/>
      <c r="AH18" s="132">
        <v>5.5000000000000003E-4</v>
      </c>
      <c r="AI18" s="132">
        <v>1.6899999999999998E-2</v>
      </c>
      <c r="AJ18" s="132">
        <v>2.7100000000000002E-3</v>
      </c>
    </row>
    <row r="19" spans="1:36">
      <c r="A19" t="s">
        <v>1213</v>
      </c>
      <c r="B19" t="s">
        <v>1214</v>
      </c>
      <c r="C19" t="s">
        <v>1616</v>
      </c>
      <c r="D19" t="s">
        <v>1617</v>
      </c>
      <c r="E19" t="s">
        <v>309</v>
      </c>
      <c r="F19" t="s">
        <v>1618</v>
      </c>
      <c r="G19" t="s">
        <v>1619</v>
      </c>
      <c r="H19" t="s">
        <v>321</v>
      </c>
      <c r="I19" t="s">
        <v>951</v>
      </c>
      <c r="J19" t="s">
        <v>204</v>
      </c>
      <c r="K19" t="s">
        <v>204</v>
      </c>
      <c r="L19" t="s">
        <v>327</v>
      </c>
      <c r="M19" t="s">
        <v>340</v>
      </c>
      <c r="N19" t="s">
        <v>447</v>
      </c>
      <c r="O19" t="s">
        <v>339</v>
      </c>
      <c r="P19" s="109"/>
      <c r="Q19" t="s">
        <v>410</v>
      </c>
      <c r="R19" t="s">
        <v>410</v>
      </c>
      <c r="S19" t="s">
        <v>1212</v>
      </c>
      <c r="T19" s="131">
        <v>0.51</v>
      </c>
      <c r="U19" t="s">
        <v>1620</v>
      </c>
      <c r="V19" s="132">
        <v>6.2850000000000003E-2</v>
      </c>
      <c r="W19" s="132">
        <v>7.0000000000000007E-2</v>
      </c>
      <c r="X19" t="s">
        <v>412</v>
      </c>
      <c r="Y19" t="s">
        <v>339</v>
      </c>
      <c r="Z19" s="131">
        <v>122222.22</v>
      </c>
      <c r="AA19" s="131">
        <v>1</v>
      </c>
      <c r="AB19" s="131">
        <f t="shared" si="0"/>
        <v>97.915910871198392</v>
      </c>
      <c r="AC19" s="131">
        <v>157.72800000000001</v>
      </c>
      <c r="AD19" s="131">
        <f>277.933-0.53</f>
        <v>277.40300000000002</v>
      </c>
      <c r="AE19" s="109"/>
      <c r="AF19" s="108"/>
      <c r="AG19" s="16"/>
      <c r="AH19" s="132">
        <v>2.7499999999999998E-3</v>
      </c>
      <c r="AI19" s="132">
        <v>2.64E-2</v>
      </c>
      <c r="AJ19" s="132">
        <v>4.2399999999999998E-3</v>
      </c>
    </row>
    <row r="20" spans="1:36">
      <c r="A20" t="s">
        <v>1213</v>
      </c>
      <c r="B20" t="s">
        <v>1214</v>
      </c>
      <c r="C20" t="s">
        <v>1621</v>
      </c>
      <c r="D20" t="s">
        <v>1622</v>
      </c>
      <c r="E20" t="s">
        <v>311</v>
      </c>
      <c r="F20" t="s">
        <v>1623</v>
      </c>
      <c r="G20" t="s">
        <v>1624</v>
      </c>
      <c r="H20" t="s">
        <v>321</v>
      </c>
      <c r="I20" t="s">
        <v>951</v>
      </c>
      <c r="J20" t="s">
        <v>204</v>
      </c>
      <c r="K20" t="s">
        <v>224</v>
      </c>
      <c r="L20" t="s">
        <v>325</v>
      </c>
      <c r="M20" t="s">
        <v>340</v>
      </c>
      <c r="N20" t="s">
        <v>465</v>
      </c>
      <c r="O20" t="s">
        <v>339</v>
      </c>
      <c r="P20" t="s">
        <v>1551</v>
      </c>
      <c r="Q20" t="s">
        <v>413</v>
      </c>
      <c r="R20" t="s">
        <v>407</v>
      </c>
      <c r="S20" t="s">
        <v>1212</v>
      </c>
      <c r="T20" s="131">
        <v>3.55</v>
      </c>
      <c r="U20" t="s">
        <v>1625</v>
      </c>
      <c r="V20" s="132">
        <v>6.4549999999999996E-2</v>
      </c>
      <c r="W20" s="132">
        <v>5.5800000000000002E-2</v>
      </c>
      <c r="X20" t="s">
        <v>412</v>
      </c>
      <c r="Y20" t="s">
        <v>339</v>
      </c>
      <c r="Z20" s="131">
        <v>282326.57</v>
      </c>
      <c r="AA20" s="131">
        <v>1</v>
      </c>
      <c r="AB20" s="131">
        <f t="shared" si="0"/>
        <v>97.470103504604609</v>
      </c>
      <c r="AC20" s="108"/>
      <c r="AD20" s="131">
        <v>275.18400000000003</v>
      </c>
      <c r="AE20" s="108"/>
      <c r="AF20" s="108"/>
      <c r="AG20" s="108"/>
      <c r="AH20" s="132">
        <v>3.3E-4</v>
      </c>
      <c r="AI20" s="132">
        <v>1.6670000000000001E-2</v>
      </c>
      <c r="AJ20" s="132">
        <v>2.6800000000000001E-3</v>
      </c>
    </row>
    <row r="21" spans="1:36">
      <c r="A21" t="s">
        <v>1213</v>
      </c>
      <c r="B21" t="s">
        <v>1214</v>
      </c>
      <c r="C21" t="s">
        <v>1626</v>
      </c>
      <c r="D21" t="s">
        <v>1627</v>
      </c>
      <c r="E21" t="s">
        <v>309</v>
      </c>
      <c r="F21" t="s">
        <v>1628</v>
      </c>
      <c r="G21" t="s">
        <v>1629</v>
      </c>
      <c r="H21" t="s">
        <v>321</v>
      </c>
      <c r="I21" t="s">
        <v>754</v>
      </c>
      <c r="J21" t="s">
        <v>204</v>
      </c>
      <c r="K21" t="s">
        <v>204</v>
      </c>
      <c r="L21" t="s">
        <v>325</v>
      </c>
      <c r="M21" t="s">
        <v>340</v>
      </c>
      <c r="N21" t="s">
        <v>465</v>
      </c>
      <c r="O21" t="s">
        <v>339</v>
      </c>
      <c r="P21" t="s">
        <v>1584</v>
      </c>
      <c r="Q21" t="s">
        <v>413</v>
      </c>
      <c r="R21" t="s">
        <v>407</v>
      </c>
      <c r="S21" t="s">
        <v>1212</v>
      </c>
      <c r="T21" s="131">
        <v>6.94</v>
      </c>
      <c r="U21" t="s">
        <v>1630</v>
      </c>
      <c r="V21" s="132">
        <v>2.069E-2</v>
      </c>
      <c r="W21" s="132">
        <v>3.5200000000000002E-2</v>
      </c>
      <c r="X21" t="s">
        <v>412</v>
      </c>
      <c r="Y21" t="s">
        <v>339</v>
      </c>
      <c r="Z21" s="131">
        <v>260000</v>
      </c>
      <c r="AA21" s="131">
        <v>1</v>
      </c>
      <c r="AB21" s="131">
        <f t="shared" si="0"/>
        <v>105.80000000000001</v>
      </c>
      <c r="AC21" s="108"/>
      <c r="AD21" s="131">
        <v>275.08</v>
      </c>
      <c r="AE21" s="108"/>
      <c r="AF21" s="108"/>
      <c r="AG21" s="108"/>
      <c r="AH21" s="132">
        <v>3.2000000000000003E-4</v>
      </c>
      <c r="AI21" s="132">
        <v>1.6670000000000001E-2</v>
      </c>
      <c r="AJ21" s="132">
        <v>2.6800000000000001E-3</v>
      </c>
    </row>
    <row r="22" spans="1:36">
      <c r="A22" t="s">
        <v>1213</v>
      </c>
      <c r="B22" t="s">
        <v>1214</v>
      </c>
      <c r="C22" t="s">
        <v>1631</v>
      </c>
      <c r="D22" t="s">
        <v>1632</v>
      </c>
      <c r="E22" t="s">
        <v>309</v>
      </c>
      <c r="F22" t="s">
        <v>1633</v>
      </c>
      <c r="G22" t="s">
        <v>1634</v>
      </c>
      <c r="H22" t="s">
        <v>321</v>
      </c>
      <c r="I22" t="s">
        <v>951</v>
      </c>
      <c r="J22" t="s">
        <v>204</v>
      </c>
      <c r="K22" t="s">
        <v>204</v>
      </c>
      <c r="L22" t="s">
        <v>327</v>
      </c>
      <c r="M22" t="s">
        <v>340</v>
      </c>
      <c r="N22" t="s">
        <v>447</v>
      </c>
      <c r="O22" t="s">
        <v>339</v>
      </c>
      <c r="P22" s="108"/>
      <c r="Q22" t="s">
        <v>410</v>
      </c>
      <c r="R22" t="s">
        <v>410</v>
      </c>
      <c r="S22" t="s">
        <v>1212</v>
      </c>
      <c r="T22" s="131">
        <v>1.38</v>
      </c>
      <c r="U22" t="s">
        <v>1331</v>
      </c>
      <c r="V22" s="132">
        <v>6.4890000000000003E-2</v>
      </c>
      <c r="W22" s="132">
        <v>5.4199999999999998E-2</v>
      </c>
      <c r="X22" t="s">
        <v>412</v>
      </c>
      <c r="Y22" t="s">
        <v>339</v>
      </c>
      <c r="Z22" s="131">
        <v>85000</v>
      </c>
      <c r="AA22" s="131">
        <v>1</v>
      </c>
      <c r="AB22" s="131">
        <f t="shared" si="0"/>
        <v>100.96158469945354</v>
      </c>
      <c r="AC22" s="108"/>
      <c r="AD22" s="131">
        <f>85817.3469945355/1000</f>
        <v>85.817346994535498</v>
      </c>
      <c r="AE22" s="108"/>
      <c r="AF22" s="108"/>
      <c r="AG22" s="108"/>
      <c r="AH22" s="132">
        <v>1.07E-3</v>
      </c>
      <c r="AI22" s="132">
        <v>1.6480000000000002E-2</v>
      </c>
      <c r="AJ22" s="132">
        <v>2.65E-3</v>
      </c>
    </row>
    <row r="23" spans="1:36">
      <c r="A23" t="s">
        <v>1213</v>
      </c>
      <c r="B23" t="s">
        <v>1214</v>
      </c>
      <c r="C23" t="s">
        <v>1635</v>
      </c>
      <c r="D23" t="s">
        <v>1636</v>
      </c>
      <c r="E23" t="s">
        <v>309</v>
      </c>
      <c r="F23" t="s">
        <v>1637</v>
      </c>
      <c r="G23" t="s">
        <v>1638</v>
      </c>
      <c r="H23" t="s">
        <v>321</v>
      </c>
      <c r="I23" t="s">
        <v>951</v>
      </c>
      <c r="J23" t="s">
        <v>204</v>
      </c>
      <c r="K23" t="s">
        <v>204</v>
      </c>
      <c r="L23" t="s">
        <v>325</v>
      </c>
      <c r="M23" t="s">
        <v>340</v>
      </c>
      <c r="N23" t="s">
        <v>454</v>
      </c>
      <c r="O23" t="s">
        <v>339</v>
      </c>
      <c r="P23" t="s">
        <v>1545</v>
      </c>
      <c r="Q23" t="s">
        <v>413</v>
      </c>
      <c r="R23" t="s">
        <v>407</v>
      </c>
      <c r="S23" t="s">
        <v>1212</v>
      </c>
      <c r="T23" s="131">
        <v>2.97</v>
      </c>
      <c r="U23" t="s">
        <v>1639</v>
      </c>
      <c r="V23" s="132">
        <v>7.2739999999999999E-2</v>
      </c>
      <c r="W23" s="132">
        <v>5.6500000000000002E-2</v>
      </c>
      <c r="X23" t="s">
        <v>412</v>
      </c>
      <c r="Y23" t="s">
        <v>339</v>
      </c>
      <c r="Z23" s="131">
        <v>263512</v>
      </c>
      <c r="AA23" s="131">
        <v>1</v>
      </c>
      <c r="AB23" s="131">
        <f t="shared" si="0"/>
        <v>102.72017972616048</v>
      </c>
      <c r="AC23" s="108"/>
      <c r="AD23" s="131">
        <v>270.68</v>
      </c>
      <c r="AE23" s="108"/>
      <c r="AF23" s="108"/>
      <c r="AG23" s="108"/>
      <c r="AH23" s="132">
        <v>5.2999999999999998E-4</v>
      </c>
      <c r="AI23" s="132">
        <v>1.6400000000000001E-2</v>
      </c>
      <c r="AJ23" s="132">
        <v>2.63E-3</v>
      </c>
    </row>
    <row r="24" spans="1:36">
      <c r="A24" t="s">
        <v>1213</v>
      </c>
      <c r="B24" t="s">
        <v>1214</v>
      </c>
      <c r="C24" t="s">
        <v>1532</v>
      </c>
      <c r="D24" t="s">
        <v>1533</v>
      </c>
      <c r="E24" t="s">
        <v>309</v>
      </c>
      <c r="F24" t="s">
        <v>1640</v>
      </c>
      <c r="G24" t="s">
        <v>1641</v>
      </c>
      <c r="H24" t="s">
        <v>321</v>
      </c>
      <c r="I24" t="s">
        <v>754</v>
      </c>
      <c r="J24" t="s">
        <v>204</v>
      </c>
      <c r="K24" t="s">
        <v>204</v>
      </c>
      <c r="L24" t="s">
        <v>325</v>
      </c>
      <c r="M24" t="s">
        <v>340</v>
      </c>
      <c r="N24" t="s">
        <v>443</v>
      </c>
      <c r="O24" t="s">
        <v>339</v>
      </c>
      <c r="P24" t="s">
        <v>1530</v>
      </c>
      <c r="Q24" t="s">
        <v>415</v>
      </c>
      <c r="R24" t="s">
        <v>407</v>
      </c>
      <c r="S24" t="s">
        <v>1212</v>
      </c>
      <c r="T24" s="131">
        <v>3.01</v>
      </c>
      <c r="U24" t="s">
        <v>1642</v>
      </c>
      <c r="V24" s="132">
        <v>2.9489999999999999E-2</v>
      </c>
      <c r="W24" s="132">
        <v>3.0800000000000001E-2</v>
      </c>
      <c r="X24" t="s">
        <v>412</v>
      </c>
      <c r="Y24" t="s">
        <v>339</v>
      </c>
      <c r="Z24" s="131">
        <v>250000</v>
      </c>
      <c r="AA24" s="131">
        <v>1</v>
      </c>
      <c r="AB24" s="131">
        <f t="shared" si="0"/>
        <v>106.08999999999999</v>
      </c>
      <c r="AC24" s="108"/>
      <c r="AD24" s="131">
        <v>265.22500000000002</v>
      </c>
      <c r="AE24" s="108"/>
      <c r="AF24" s="108"/>
      <c r="AG24" s="108"/>
      <c r="AH24" s="132">
        <v>1.2999999999999999E-4</v>
      </c>
      <c r="AI24" s="132">
        <v>1.6070000000000001E-2</v>
      </c>
      <c r="AJ24" s="132">
        <v>2.5799999999999998E-3</v>
      </c>
    </row>
    <row r="25" spans="1:36">
      <c r="A25" t="s">
        <v>1213</v>
      </c>
      <c r="B25" t="s">
        <v>1214</v>
      </c>
      <c r="C25" t="s">
        <v>1643</v>
      </c>
      <c r="D25" t="s">
        <v>1644</v>
      </c>
      <c r="E25" t="s">
        <v>309</v>
      </c>
      <c r="F25" t="s">
        <v>1645</v>
      </c>
      <c r="G25" t="s">
        <v>1646</v>
      </c>
      <c r="H25" t="s">
        <v>321</v>
      </c>
      <c r="I25" t="s">
        <v>951</v>
      </c>
      <c r="J25" t="s">
        <v>204</v>
      </c>
      <c r="K25" t="s">
        <v>204</v>
      </c>
      <c r="L25" t="s">
        <v>325</v>
      </c>
      <c r="M25" t="s">
        <v>340</v>
      </c>
      <c r="N25" t="s">
        <v>447</v>
      </c>
      <c r="O25" t="s">
        <v>339</v>
      </c>
      <c r="P25" s="108"/>
      <c r="Q25" t="s">
        <v>410</v>
      </c>
      <c r="R25" t="s">
        <v>410</v>
      </c>
      <c r="S25" t="s">
        <v>1212</v>
      </c>
      <c r="T25" s="131">
        <v>2.2599999999999998</v>
      </c>
      <c r="U25" t="s">
        <v>1367</v>
      </c>
      <c r="V25" s="132">
        <v>8.1350000000000006E-2</v>
      </c>
      <c r="W25" s="132">
        <v>6.0900000000000003E-2</v>
      </c>
      <c r="X25" t="s">
        <v>412</v>
      </c>
      <c r="Y25" t="s">
        <v>339</v>
      </c>
      <c r="Z25" s="131">
        <v>248000</v>
      </c>
      <c r="AA25" s="131">
        <v>1</v>
      </c>
      <c r="AB25" s="131">
        <f t="shared" si="0"/>
        <v>106</v>
      </c>
      <c r="AC25" s="108"/>
      <c r="AD25" s="131">
        <v>262.88</v>
      </c>
      <c r="AE25" s="108"/>
      <c r="AF25" s="108"/>
      <c r="AG25" s="108"/>
      <c r="AH25" s="132">
        <v>1.83E-3</v>
      </c>
      <c r="AI25" s="132">
        <v>1.593E-2</v>
      </c>
      <c r="AJ25" s="132">
        <v>2.5600000000000002E-3</v>
      </c>
    </row>
    <row r="26" spans="1:36">
      <c r="A26" t="s">
        <v>1213</v>
      </c>
      <c r="B26" t="s">
        <v>1214</v>
      </c>
      <c r="C26" t="s">
        <v>1647</v>
      </c>
      <c r="D26" t="s">
        <v>1648</v>
      </c>
      <c r="E26" t="s">
        <v>311</v>
      </c>
      <c r="F26" t="s">
        <v>1649</v>
      </c>
      <c r="G26" t="s">
        <v>1650</v>
      </c>
      <c r="H26" t="s">
        <v>321</v>
      </c>
      <c r="I26" t="s">
        <v>951</v>
      </c>
      <c r="J26" t="s">
        <v>204</v>
      </c>
      <c r="K26" t="s">
        <v>224</v>
      </c>
      <c r="L26" t="s">
        <v>325</v>
      </c>
      <c r="M26" t="s">
        <v>340</v>
      </c>
      <c r="N26" t="s">
        <v>465</v>
      </c>
      <c r="O26" t="s">
        <v>339</v>
      </c>
      <c r="P26" t="s">
        <v>1551</v>
      </c>
      <c r="Q26" t="s">
        <v>413</v>
      </c>
      <c r="R26" t="s">
        <v>407</v>
      </c>
      <c r="S26" t="s">
        <v>1212</v>
      </c>
      <c r="T26" s="131">
        <v>1.43</v>
      </c>
      <c r="U26" t="s">
        <v>1311</v>
      </c>
      <c r="V26" s="132">
        <v>7.0029999999999995E-2</v>
      </c>
      <c r="W26" s="132">
        <v>6.08E-2</v>
      </c>
      <c r="X26" t="s">
        <v>412</v>
      </c>
      <c r="Y26" t="s">
        <v>339</v>
      </c>
      <c r="Z26" s="131">
        <v>256106.06</v>
      </c>
      <c r="AA26" s="131">
        <v>1</v>
      </c>
      <c r="AB26" s="131">
        <f t="shared" si="0"/>
        <v>101.98001562321485</v>
      </c>
      <c r="AD26" s="131">
        <v>261.17700000000002</v>
      </c>
      <c r="AH26" s="132">
        <v>9.6000000000000002E-4</v>
      </c>
      <c r="AI26" s="132">
        <v>1.583E-2</v>
      </c>
      <c r="AJ26" s="132">
        <v>2.5400000000000002E-3</v>
      </c>
    </row>
    <row r="27" spans="1:36">
      <c r="A27" t="s">
        <v>1213</v>
      </c>
      <c r="B27" t="s">
        <v>1214</v>
      </c>
      <c r="C27" t="s">
        <v>1651</v>
      </c>
      <c r="D27" t="s">
        <v>1652</v>
      </c>
      <c r="E27" t="s">
        <v>309</v>
      </c>
      <c r="F27" t="s">
        <v>1653</v>
      </c>
      <c r="G27" t="s">
        <v>1654</v>
      </c>
      <c r="H27" t="s">
        <v>321</v>
      </c>
      <c r="I27" t="s">
        <v>755</v>
      </c>
      <c r="J27" t="s">
        <v>204</v>
      </c>
      <c r="K27" t="s">
        <v>204</v>
      </c>
      <c r="L27" t="s">
        <v>325</v>
      </c>
      <c r="M27" t="s">
        <v>340</v>
      </c>
      <c r="N27" t="s">
        <v>454</v>
      </c>
      <c r="O27" t="s">
        <v>339</v>
      </c>
      <c r="Q27" t="s">
        <v>410</v>
      </c>
      <c r="R27" t="s">
        <v>410</v>
      </c>
      <c r="S27" t="s">
        <v>1212</v>
      </c>
      <c r="T27" s="131">
        <v>3.27</v>
      </c>
      <c r="U27" t="s">
        <v>1655</v>
      </c>
      <c r="V27" s="132">
        <v>7.3270000000000002E-2</v>
      </c>
      <c r="W27" s="132">
        <v>8.2799999999999999E-2</v>
      </c>
      <c r="X27" t="s">
        <v>412</v>
      </c>
      <c r="Y27" t="s">
        <v>339</v>
      </c>
      <c r="Z27" s="131">
        <v>265000</v>
      </c>
      <c r="AA27" s="131">
        <v>1</v>
      </c>
      <c r="AB27" s="131">
        <f t="shared" si="0"/>
        <v>96.6</v>
      </c>
      <c r="AD27" s="131">
        <v>255.99</v>
      </c>
      <c r="AH27" s="132">
        <v>5.0699999999999999E-3</v>
      </c>
      <c r="AI27" s="132">
        <v>1.5509999999999999E-2</v>
      </c>
      <c r="AJ27" s="132">
        <v>2.49E-3</v>
      </c>
    </row>
    <row r="28" spans="1:36">
      <c r="A28" t="s">
        <v>1213</v>
      </c>
      <c r="B28" t="s">
        <v>1214</v>
      </c>
      <c r="C28" t="s">
        <v>1656</v>
      </c>
      <c r="D28" t="s">
        <v>1657</v>
      </c>
      <c r="E28" t="s">
        <v>309</v>
      </c>
      <c r="F28" t="s">
        <v>1658</v>
      </c>
      <c r="G28" t="s">
        <v>1659</v>
      </c>
      <c r="H28" t="s">
        <v>321</v>
      </c>
      <c r="I28" t="s">
        <v>754</v>
      </c>
      <c r="J28" t="s">
        <v>204</v>
      </c>
      <c r="K28" t="s">
        <v>204</v>
      </c>
      <c r="L28" t="s">
        <v>327</v>
      </c>
      <c r="M28" t="s">
        <v>340</v>
      </c>
      <c r="N28" t="s">
        <v>464</v>
      </c>
      <c r="O28" t="s">
        <v>339</v>
      </c>
      <c r="Q28" t="s">
        <v>410</v>
      </c>
      <c r="R28" t="s">
        <v>410</v>
      </c>
      <c r="S28" t="s">
        <v>1212</v>
      </c>
      <c r="T28" s="131">
        <v>1.92</v>
      </c>
      <c r="U28" t="s">
        <v>1660</v>
      </c>
      <c r="V28" s="132">
        <v>3.8530000000000002E-2</v>
      </c>
      <c r="W28" s="132">
        <v>3.32E-2</v>
      </c>
      <c r="X28" t="s">
        <v>412</v>
      </c>
      <c r="Y28" t="s">
        <v>339</v>
      </c>
      <c r="Z28" s="131">
        <v>230000</v>
      </c>
      <c r="AA28" s="131">
        <v>1</v>
      </c>
      <c r="AB28" s="131">
        <f t="shared" si="0"/>
        <v>107.58565217391305</v>
      </c>
      <c r="AD28" s="131">
        <f>248.998-1.551</f>
        <v>247.447</v>
      </c>
      <c r="AH28" s="132">
        <v>3.3E-4</v>
      </c>
      <c r="AI28" s="132">
        <v>1.5089999999999999E-2</v>
      </c>
      <c r="AJ28" s="132">
        <v>2.4199999999999998E-3</v>
      </c>
    </row>
    <row r="29" spans="1:36">
      <c r="A29" t="s">
        <v>1213</v>
      </c>
      <c r="B29" t="s">
        <v>1214</v>
      </c>
      <c r="C29" t="s">
        <v>1661</v>
      </c>
      <c r="D29" t="s">
        <v>1662</v>
      </c>
      <c r="E29" t="s">
        <v>309</v>
      </c>
      <c r="F29" t="s">
        <v>1663</v>
      </c>
      <c r="G29" t="s">
        <v>1664</v>
      </c>
      <c r="H29" t="s">
        <v>321</v>
      </c>
      <c r="I29" t="s">
        <v>951</v>
      </c>
      <c r="J29" t="s">
        <v>204</v>
      </c>
      <c r="K29" t="s">
        <v>204</v>
      </c>
      <c r="L29" t="s">
        <v>325</v>
      </c>
      <c r="M29" t="s">
        <v>340</v>
      </c>
      <c r="N29" t="s">
        <v>447</v>
      </c>
      <c r="O29" t="s">
        <v>339</v>
      </c>
      <c r="Q29" t="s">
        <v>410</v>
      </c>
      <c r="R29" t="s">
        <v>410</v>
      </c>
      <c r="S29" t="s">
        <v>1212</v>
      </c>
      <c r="T29" s="131">
        <v>2.98</v>
      </c>
      <c r="U29" t="s">
        <v>1665</v>
      </c>
      <c r="V29" s="132">
        <v>6.8409999999999999E-2</v>
      </c>
      <c r="W29" s="132">
        <v>6.9599999999999995E-2</v>
      </c>
      <c r="X29" t="s">
        <v>412</v>
      </c>
      <c r="Y29" t="s">
        <v>339</v>
      </c>
      <c r="Z29" s="131">
        <v>238000</v>
      </c>
      <c r="AA29" s="131">
        <v>1</v>
      </c>
      <c r="AB29" s="131">
        <f t="shared" si="0"/>
        <v>103.8</v>
      </c>
      <c r="AD29" s="131">
        <v>247.04400000000001</v>
      </c>
      <c r="AH29" s="132">
        <v>1.5900000000000001E-3</v>
      </c>
      <c r="AI29" s="132">
        <v>1.4970000000000001E-2</v>
      </c>
      <c r="AJ29" s="132">
        <v>2.3999999999999998E-3</v>
      </c>
    </row>
    <row r="30" spans="1:36">
      <c r="A30" t="s">
        <v>1213</v>
      </c>
      <c r="B30" t="s">
        <v>1214</v>
      </c>
      <c r="C30" t="s">
        <v>1666</v>
      </c>
      <c r="D30" t="s">
        <v>1667</v>
      </c>
      <c r="E30" t="s">
        <v>309</v>
      </c>
      <c r="F30" t="s">
        <v>1668</v>
      </c>
      <c r="G30" t="s">
        <v>1669</v>
      </c>
      <c r="H30" t="s">
        <v>321</v>
      </c>
      <c r="I30" t="s">
        <v>754</v>
      </c>
      <c r="J30" t="s">
        <v>204</v>
      </c>
      <c r="K30" t="s">
        <v>204</v>
      </c>
      <c r="L30" t="s">
        <v>325</v>
      </c>
      <c r="M30" t="s">
        <v>340</v>
      </c>
      <c r="N30" t="s">
        <v>451</v>
      </c>
      <c r="O30" t="s">
        <v>339</v>
      </c>
      <c r="P30" t="s">
        <v>1545</v>
      </c>
      <c r="Q30" t="s">
        <v>413</v>
      </c>
      <c r="R30" t="s">
        <v>407</v>
      </c>
      <c r="S30" t="s">
        <v>1212</v>
      </c>
      <c r="T30" s="131">
        <v>2.36</v>
      </c>
      <c r="U30" t="s">
        <v>1670</v>
      </c>
      <c r="V30" s="132">
        <v>3.5619999999999999E-2</v>
      </c>
      <c r="W30" s="132">
        <v>3.1199999999999999E-2</v>
      </c>
      <c r="X30" t="s">
        <v>412</v>
      </c>
      <c r="Y30" t="s">
        <v>339</v>
      </c>
      <c r="Z30" s="131">
        <v>189333.33</v>
      </c>
      <c r="AA30" s="131">
        <v>1</v>
      </c>
      <c r="AB30" s="131">
        <f t="shared" si="0"/>
        <v>115.47993161056218</v>
      </c>
      <c r="AD30" s="131">
        <v>218.642</v>
      </c>
      <c r="AH30" s="132">
        <v>8.4000000000000003E-4</v>
      </c>
      <c r="AI30" s="132">
        <v>1.325E-2</v>
      </c>
      <c r="AJ30" s="132">
        <v>2.1299999999999999E-3</v>
      </c>
    </row>
    <row r="31" spans="1:36">
      <c r="A31" t="s">
        <v>1213</v>
      </c>
      <c r="B31" t="s">
        <v>1214</v>
      </c>
      <c r="C31" t="s">
        <v>1671</v>
      </c>
      <c r="D31" t="s">
        <v>1672</v>
      </c>
      <c r="E31" t="s">
        <v>309</v>
      </c>
      <c r="F31" t="s">
        <v>1673</v>
      </c>
      <c r="G31" t="s">
        <v>1674</v>
      </c>
      <c r="H31" t="s">
        <v>321</v>
      </c>
      <c r="I31" t="s">
        <v>951</v>
      </c>
      <c r="J31" t="s">
        <v>204</v>
      </c>
      <c r="K31" t="s">
        <v>204</v>
      </c>
      <c r="L31" t="s">
        <v>325</v>
      </c>
      <c r="M31" t="s">
        <v>340</v>
      </c>
      <c r="N31" t="s">
        <v>441</v>
      </c>
      <c r="O31" t="s">
        <v>339</v>
      </c>
      <c r="P31" t="s">
        <v>1578</v>
      </c>
      <c r="Q31" t="s">
        <v>415</v>
      </c>
      <c r="R31" t="s">
        <v>407</v>
      </c>
      <c r="S31" t="s">
        <v>1212</v>
      </c>
      <c r="T31" s="131">
        <v>3.51</v>
      </c>
      <c r="U31" t="s">
        <v>1675</v>
      </c>
      <c r="V31" s="132">
        <v>5.9830000000000001E-2</v>
      </c>
      <c r="W31" s="132">
        <v>5.5599999999999997E-2</v>
      </c>
      <c r="X31" t="s">
        <v>412</v>
      </c>
      <c r="Y31" t="s">
        <v>339</v>
      </c>
      <c r="Z31" s="131">
        <v>249000</v>
      </c>
      <c r="AA31" s="131">
        <v>1</v>
      </c>
      <c r="AB31" s="131">
        <f t="shared" si="0"/>
        <v>87.5</v>
      </c>
      <c r="AD31" s="131">
        <v>217.875</v>
      </c>
      <c r="AH31" s="132">
        <v>2.1000000000000001E-4</v>
      </c>
      <c r="AI31" s="132">
        <v>1.32E-2</v>
      </c>
      <c r="AJ31" s="132">
        <v>2.1199999999999999E-3</v>
      </c>
    </row>
    <row r="32" spans="1:36">
      <c r="A32" t="s">
        <v>1213</v>
      </c>
      <c r="B32" t="s">
        <v>1214</v>
      </c>
      <c r="C32" t="s">
        <v>1541</v>
      </c>
      <c r="D32" t="s">
        <v>1542</v>
      </c>
      <c r="E32" t="s">
        <v>311</v>
      </c>
      <c r="F32" t="s">
        <v>1676</v>
      </c>
      <c r="G32" t="s">
        <v>1677</v>
      </c>
      <c r="H32" t="s">
        <v>321</v>
      </c>
      <c r="I32" t="s">
        <v>951</v>
      </c>
      <c r="J32" t="s">
        <v>204</v>
      </c>
      <c r="K32" t="s">
        <v>224</v>
      </c>
      <c r="L32" t="s">
        <v>325</v>
      </c>
      <c r="M32" t="s">
        <v>340</v>
      </c>
      <c r="N32" t="s">
        <v>465</v>
      </c>
      <c r="O32" t="s">
        <v>339</v>
      </c>
      <c r="P32" t="s">
        <v>1540</v>
      </c>
      <c r="Q32" t="s">
        <v>413</v>
      </c>
      <c r="R32" t="s">
        <v>407</v>
      </c>
      <c r="S32" t="s">
        <v>1212</v>
      </c>
      <c r="T32" s="131">
        <v>1.86</v>
      </c>
      <c r="U32" t="s">
        <v>1660</v>
      </c>
      <c r="V32" s="132">
        <v>7.7929999999999999E-2</v>
      </c>
      <c r="W32" s="132">
        <v>5.8299999999999998E-2</v>
      </c>
      <c r="X32" t="s">
        <v>412</v>
      </c>
      <c r="Y32" t="s">
        <v>339</v>
      </c>
      <c r="Z32" s="131">
        <v>211055</v>
      </c>
      <c r="AA32" s="131">
        <v>1</v>
      </c>
      <c r="AB32" s="131">
        <f t="shared" si="0"/>
        <v>101.92982871763286</v>
      </c>
      <c r="AD32" s="131">
        <v>215.12799999999999</v>
      </c>
      <c r="AH32" s="132">
        <v>6.0999999999999997E-4</v>
      </c>
      <c r="AI32" s="132">
        <v>1.304E-2</v>
      </c>
      <c r="AJ32" s="132">
        <v>2.0899999999999998E-3</v>
      </c>
    </row>
    <row r="33" spans="1:36">
      <c r="A33" t="s">
        <v>1213</v>
      </c>
      <c r="B33" t="s">
        <v>1214</v>
      </c>
      <c r="C33" t="s">
        <v>1678</v>
      </c>
      <c r="D33" t="s">
        <v>1679</v>
      </c>
      <c r="E33" t="s">
        <v>309</v>
      </c>
      <c r="F33" t="s">
        <v>1680</v>
      </c>
      <c r="G33" t="s">
        <v>1681</v>
      </c>
      <c r="H33" t="s">
        <v>321</v>
      </c>
      <c r="I33" t="s">
        <v>754</v>
      </c>
      <c r="J33" t="s">
        <v>204</v>
      </c>
      <c r="K33" t="s">
        <v>204</v>
      </c>
      <c r="L33" t="s">
        <v>325</v>
      </c>
      <c r="M33" t="s">
        <v>340</v>
      </c>
      <c r="N33" t="s">
        <v>464</v>
      </c>
      <c r="O33" t="s">
        <v>339</v>
      </c>
      <c r="P33" t="s">
        <v>1540</v>
      </c>
      <c r="Q33" t="s">
        <v>413</v>
      </c>
      <c r="R33" t="s">
        <v>407</v>
      </c>
      <c r="S33" t="s">
        <v>1212</v>
      </c>
      <c r="T33" s="131">
        <v>3.33</v>
      </c>
      <c r="U33" t="s">
        <v>1665</v>
      </c>
      <c r="V33" s="132">
        <v>3.116E-2</v>
      </c>
      <c r="W33" s="132">
        <v>3.04E-2</v>
      </c>
      <c r="X33" t="s">
        <v>412</v>
      </c>
      <c r="Y33" t="s">
        <v>339</v>
      </c>
      <c r="Z33" s="131">
        <v>201305.7</v>
      </c>
      <c r="AA33" s="131">
        <v>1</v>
      </c>
      <c r="AB33" s="131">
        <f t="shared" si="0"/>
        <v>105.86982882253209</v>
      </c>
      <c r="AD33" s="131">
        <v>213.12200000000001</v>
      </c>
      <c r="AH33" s="132">
        <v>5.1000000000000004E-4</v>
      </c>
      <c r="AI33" s="132">
        <v>1.291E-2</v>
      </c>
      <c r="AJ33" s="132">
        <v>2.0699999999999998E-3</v>
      </c>
    </row>
    <row r="34" spans="1:36">
      <c r="A34" t="s">
        <v>1213</v>
      </c>
      <c r="B34" t="s">
        <v>1214</v>
      </c>
      <c r="C34" t="s">
        <v>1682</v>
      </c>
      <c r="D34" t="s">
        <v>1683</v>
      </c>
      <c r="E34" t="s">
        <v>309</v>
      </c>
      <c r="F34" t="s">
        <v>1684</v>
      </c>
      <c r="G34" t="s">
        <v>1685</v>
      </c>
      <c r="H34" t="s">
        <v>321</v>
      </c>
      <c r="I34" t="s">
        <v>951</v>
      </c>
      <c r="J34" t="s">
        <v>204</v>
      </c>
      <c r="K34" t="s">
        <v>204</v>
      </c>
      <c r="L34" t="s">
        <v>325</v>
      </c>
      <c r="M34" t="s">
        <v>340</v>
      </c>
      <c r="N34" t="s">
        <v>443</v>
      </c>
      <c r="O34" t="s">
        <v>339</v>
      </c>
      <c r="P34" t="s">
        <v>1599</v>
      </c>
      <c r="Q34" t="s">
        <v>415</v>
      </c>
      <c r="R34" t="s">
        <v>407</v>
      </c>
      <c r="S34" t="s">
        <v>1212</v>
      </c>
      <c r="T34" s="131">
        <v>2.4500000000000002</v>
      </c>
      <c r="U34" t="s">
        <v>1686</v>
      </c>
      <c r="V34" s="132">
        <v>5.5460000000000002E-2</v>
      </c>
      <c r="W34" s="132">
        <v>6.3500000000000001E-2</v>
      </c>
      <c r="X34" t="s">
        <v>412</v>
      </c>
      <c r="Y34" t="s">
        <v>339</v>
      </c>
      <c r="Z34" s="131">
        <v>208000</v>
      </c>
      <c r="AA34" s="131">
        <v>1</v>
      </c>
      <c r="AB34" s="131">
        <f t="shared" si="0"/>
        <v>101.23990384615385</v>
      </c>
      <c r="AD34" s="131">
        <v>210.57900000000001</v>
      </c>
      <c r="AH34" s="132">
        <v>8.8999999999999995E-4</v>
      </c>
      <c r="AI34" s="132">
        <v>1.2760000000000001E-2</v>
      </c>
      <c r="AJ34" s="132">
        <v>2.0500000000000002E-3</v>
      </c>
    </row>
    <row r="35" spans="1:36">
      <c r="A35" t="s">
        <v>1213</v>
      </c>
      <c r="B35" t="s">
        <v>1214</v>
      </c>
      <c r="C35" t="s">
        <v>1687</v>
      </c>
      <c r="D35" t="s">
        <v>1688</v>
      </c>
      <c r="E35" t="s">
        <v>309</v>
      </c>
      <c r="F35" t="s">
        <v>1689</v>
      </c>
      <c r="G35" t="s">
        <v>1690</v>
      </c>
      <c r="H35" t="s">
        <v>321</v>
      </c>
      <c r="I35" t="s">
        <v>951</v>
      </c>
      <c r="J35" t="s">
        <v>204</v>
      </c>
      <c r="K35" t="s">
        <v>204</v>
      </c>
      <c r="L35" t="s">
        <v>325</v>
      </c>
      <c r="M35" t="s">
        <v>340</v>
      </c>
      <c r="N35" t="s">
        <v>447</v>
      </c>
      <c r="O35" t="s">
        <v>339</v>
      </c>
      <c r="Q35" t="s">
        <v>410</v>
      </c>
      <c r="R35" t="s">
        <v>410</v>
      </c>
      <c r="S35" t="s">
        <v>1212</v>
      </c>
      <c r="T35" s="131">
        <v>1.88</v>
      </c>
      <c r="U35" t="s">
        <v>1691</v>
      </c>
      <c r="V35" s="132">
        <v>6.6100000000000006E-2</v>
      </c>
      <c r="W35" s="132">
        <v>6.3799999999999996E-2</v>
      </c>
      <c r="X35" t="s">
        <v>412</v>
      </c>
      <c r="Y35" t="s">
        <v>339</v>
      </c>
      <c r="Z35" s="131">
        <v>200000</v>
      </c>
      <c r="AA35" s="131">
        <v>1</v>
      </c>
      <c r="AB35" s="131">
        <f t="shared" si="0"/>
        <v>104.13</v>
      </c>
      <c r="AD35" s="131">
        <v>208.26</v>
      </c>
      <c r="AH35" s="132">
        <v>1.5399999999999999E-3</v>
      </c>
      <c r="AI35" s="132">
        <v>1.2619999999999999E-2</v>
      </c>
      <c r="AJ35" s="132">
        <v>2.0300000000000001E-3</v>
      </c>
    </row>
    <row r="36" spans="1:36">
      <c r="A36" t="s">
        <v>1213</v>
      </c>
      <c r="B36" t="s">
        <v>1214</v>
      </c>
      <c r="C36" t="s">
        <v>1692</v>
      </c>
      <c r="D36" t="s">
        <v>1693</v>
      </c>
      <c r="E36" t="s">
        <v>309</v>
      </c>
      <c r="F36" t="s">
        <v>1694</v>
      </c>
      <c r="G36" t="s">
        <v>1695</v>
      </c>
      <c r="H36" t="s">
        <v>321</v>
      </c>
      <c r="I36" t="s">
        <v>754</v>
      </c>
      <c r="J36" t="s">
        <v>204</v>
      </c>
      <c r="K36" t="s">
        <v>204</v>
      </c>
      <c r="L36" t="s">
        <v>325</v>
      </c>
      <c r="M36" t="s">
        <v>340</v>
      </c>
      <c r="N36" t="s">
        <v>464</v>
      </c>
      <c r="O36" t="s">
        <v>339</v>
      </c>
      <c r="P36" t="s">
        <v>1696</v>
      </c>
      <c r="Q36" t="s">
        <v>413</v>
      </c>
      <c r="R36" t="s">
        <v>407</v>
      </c>
      <c r="S36" t="s">
        <v>1212</v>
      </c>
      <c r="T36" s="131">
        <v>6.41</v>
      </c>
      <c r="U36" t="s">
        <v>1697</v>
      </c>
      <c r="V36" s="132">
        <v>2.784E-2</v>
      </c>
      <c r="W36" s="132">
        <v>3.0700000000000002E-2</v>
      </c>
      <c r="X36" t="s">
        <v>412</v>
      </c>
      <c r="Y36" t="s">
        <v>339</v>
      </c>
      <c r="Z36" s="131">
        <v>184300</v>
      </c>
      <c r="AA36" s="131">
        <v>1</v>
      </c>
      <c r="AB36" s="131">
        <f t="shared" si="0"/>
        <v>112.09983722192078</v>
      </c>
      <c r="AD36" s="131">
        <v>206.6</v>
      </c>
      <c r="AH36" s="132">
        <v>1.8000000000000001E-4</v>
      </c>
      <c r="AI36" s="132">
        <v>1.252E-2</v>
      </c>
      <c r="AJ36" s="132">
        <v>2.0100000000000001E-3</v>
      </c>
    </row>
    <row r="37" spans="1:36">
      <c r="A37" t="s">
        <v>1213</v>
      </c>
      <c r="B37" t="s">
        <v>1214</v>
      </c>
      <c r="C37" t="s">
        <v>1626</v>
      </c>
      <c r="D37" t="s">
        <v>1627</v>
      </c>
      <c r="E37" t="s">
        <v>309</v>
      </c>
      <c r="F37" t="s">
        <v>1698</v>
      </c>
      <c r="G37" t="s">
        <v>1699</v>
      </c>
      <c r="H37" t="s">
        <v>321</v>
      </c>
      <c r="I37" t="s">
        <v>754</v>
      </c>
      <c r="J37" t="s">
        <v>204</v>
      </c>
      <c r="K37" t="s">
        <v>204</v>
      </c>
      <c r="L37" t="s">
        <v>325</v>
      </c>
      <c r="M37" t="s">
        <v>340</v>
      </c>
      <c r="N37" t="s">
        <v>465</v>
      </c>
      <c r="O37" t="s">
        <v>339</v>
      </c>
      <c r="P37" t="s">
        <v>1578</v>
      </c>
      <c r="Q37" t="s">
        <v>415</v>
      </c>
      <c r="R37" t="s">
        <v>407</v>
      </c>
      <c r="S37" t="s">
        <v>1212</v>
      </c>
      <c r="T37" s="131">
        <v>3.91</v>
      </c>
      <c r="U37" t="s">
        <v>1563</v>
      </c>
      <c r="V37" s="132">
        <v>3.3500000000000002E-2</v>
      </c>
      <c r="W37" s="132">
        <v>3.0200000000000001E-2</v>
      </c>
      <c r="X37" t="s">
        <v>412</v>
      </c>
      <c r="Y37" t="s">
        <v>339</v>
      </c>
      <c r="Z37" s="131">
        <v>194000</v>
      </c>
      <c r="AA37" s="131">
        <v>1</v>
      </c>
      <c r="AB37" s="131">
        <f t="shared" si="0"/>
        <v>105.5298969072165</v>
      </c>
      <c r="AD37" s="131">
        <v>204.72800000000001</v>
      </c>
      <c r="AH37" s="132">
        <v>2.7E-4</v>
      </c>
      <c r="AI37" s="132">
        <v>1.2409999999999999E-2</v>
      </c>
      <c r="AJ37" s="132">
        <v>1.99E-3</v>
      </c>
    </row>
    <row r="38" spans="1:36">
      <c r="A38" t="s">
        <v>1213</v>
      </c>
      <c r="B38" t="s">
        <v>1214</v>
      </c>
      <c r="C38" t="s">
        <v>1700</v>
      </c>
      <c r="D38" t="s">
        <v>1701</v>
      </c>
      <c r="E38" t="s">
        <v>311</v>
      </c>
      <c r="F38" t="s">
        <v>1702</v>
      </c>
      <c r="G38" t="s">
        <v>1703</v>
      </c>
      <c r="H38" t="s">
        <v>321</v>
      </c>
      <c r="I38" t="s">
        <v>951</v>
      </c>
      <c r="J38" t="s">
        <v>204</v>
      </c>
      <c r="K38" t="s">
        <v>224</v>
      </c>
      <c r="L38" t="s">
        <v>325</v>
      </c>
      <c r="M38" t="s">
        <v>340</v>
      </c>
      <c r="N38" t="s">
        <v>443</v>
      </c>
      <c r="O38" t="s">
        <v>339</v>
      </c>
      <c r="P38" t="s">
        <v>1530</v>
      </c>
      <c r="Q38" t="s">
        <v>415</v>
      </c>
      <c r="R38" t="s">
        <v>407</v>
      </c>
      <c r="S38" t="s">
        <v>1212</v>
      </c>
      <c r="T38" s="131">
        <v>0.71</v>
      </c>
      <c r="U38" t="s">
        <v>1704</v>
      </c>
      <c r="V38" s="132">
        <v>7.639E-2</v>
      </c>
      <c r="W38" s="132">
        <v>6.0299999999999999E-2</v>
      </c>
      <c r="X38" t="s">
        <v>412</v>
      </c>
      <c r="Y38" t="s">
        <v>339</v>
      </c>
      <c r="Z38" s="131">
        <v>200000.54</v>
      </c>
      <c r="AA38" s="131">
        <v>1</v>
      </c>
      <c r="AB38" s="131">
        <f t="shared" si="0"/>
        <v>100.49022867638257</v>
      </c>
      <c r="AD38" s="131">
        <v>200.98099999999999</v>
      </c>
      <c r="AH38" s="132">
        <v>3.2000000000000003E-4</v>
      </c>
      <c r="AI38" s="132">
        <v>1.218E-2</v>
      </c>
      <c r="AJ38" s="132">
        <v>1.9599999999999999E-3</v>
      </c>
    </row>
    <row r="39" spans="1:36">
      <c r="A39" t="s">
        <v>1213</v>
      </c>
      <c r="B39" t="s">
        <v>1214</v>
      </c>
      <c r="C39" t="s">
        <v>1705</v>
      </c>
      <c r="D39" t="s">
        <v>1706</v>
      </c>
      <c r="E39" t="s">
        <v>309</v>
      </c>
      <c r="F39" t="s">
        <v>1707</v>
      </c>
      <c r="G39" t="s">
        <v>1708</v>
      </c>
      <c r="H39" t="s">
        <v>321</v>
      </c>
      <c r="I39" t="s">
        <v>951</v>
      </c>
      <c r="J39" t="s">
        <v>204</v>
      </c>
      <c r="K39" t="s">
        <v>204</v>
      </c>
      <c r="L39" t="s">
        <v>325</v>
      </c>
      <c r="M39" t="s">
        <v>340</v>
      </c>
      <c r="N39" t="s">
        <v>464</v>
      </c>
      <c r="O39" t="s">
        <v>339</v>
      </c>
      <c r="Q39" t="s">
        <v>410</v>
      </c>
      <c r="R39" t="s">
        <v>410</v>
      </c>
      <c r="S39" t="s">
        <v>1212</v>
      </c>
      <c r="T39" s="131">
        <v>0.69</v>
      </c>
      <c r="U39" t="s">
        <v>1709</v>
      </c>
      <c r="V39" s="132">
        <v>8.7529999999999997E-2</v>
      </c>
      <c r="W39" s="132">
        <v>6.8199999999999997E-2</v>
      </c>
      <c r="X39" t="s">
        <v>412</v>
      </c>
      <c r="Y39" t="s">
        <v>339</v>
      </c>
      <c r="Z39" s="131">
        <v>200000</v>
      </c>
      <c r="AA39" s="131">
        <v>1</v>
      </c>
      <c r="AB39" s="131">
        <f t="shared" si="0"/>
        <v>100.16000000000001</v>
      </c>
      <c r="AD39" s="131">
        <v>200.32</v>
      </c>
      <c r="AH39" s="132">
        <v>1.82E-3</v>
      </c>
      <c r="AI39" s="132">
        <v>1.214E-2</v>
      </c>
      <c r="AJ39" s="132">
        <v>1.9499999999999999E-3</v>
      </c>
    </row>
    <row r="40" spans="1:36">
      <c r="A40" t="s">
        <v>1213</v>
      </c>
      <c r="B40" t="s">
        <v>1214</v>
      </c>
      <c r="C40" t="s">
        <v>1621</v>
      </c>
      <c r="D40" t="s">
        <v>1622</v>
      </c>
      <c r="E40" t="s">
        <v>311</v>
      </c>
      <c r="F40" t="s">
        <v>1710</v>
      </c>
      <c r="G40" t="s">
        <v>1711</v>
      </c>
      <c r="H40" t="s">
        <v>321</v>
      </c>
      <c r="I40" t="s">
        <v>951</v>
      </c>
      <c r="J40" t="s">
        <v>204</v>
      </c>
      <c r="K40" t="s">
        <v>224</v>
      </c>
      <c r="L40" t="s">
        <v>325</v>
      </c>
      <c r="M40" t="s">
        <v>340</v>
      </c>
      <c r="N40" t="s">
        <v>465</v>
      </c>
      <c r="O40" t="s">
        <v>339</v>
      </c>
      <c r="P40" t="s">
        <v>1696</v>
      </c>
      <c r="Q40" t="s">
        <v>413</v>
      </c>
      <c r="R40" t="s">
        <v>407</v>
      </c>
      <c r="S40" t="s">
        <v>1212</v>
      </c>
      <c r="T40" s="131">
        <v>3.79</v>
      </c>
      <c r="U40" t="s">
        <v>1712</v>
      </c>
      <c r="V40" s="132">
        <v>5.2449999999999997E-2</v>
      </c>
      <c r="W40" s="132">
        <v>5.5399999999999998E-2</v>
      </c>
      <c r="X40" t="s">
        <v>412</v>
      </c>
      <c r="Y40" t="s">
        <v>339</v>
      </c>
      <c r="Z40" s="131">
        <v>188000</v>
      </c>
      <c r="AA40" s="131">
        <v>1</v>
      </c>
      <c r="AB40" s="131">
        <f t="shared" si="0"/>
        <v>104.28989361702128</v>
      </c>
      <c r="AD40" s="131">
        <v>196.065</v>
      </c>
      <c r="AH40" s="132">
        <v>3.4000000000000002E-4</v>
      </c>
      <c r="AI40" s="132">
        <v>1.188E-2</v>
      </c>
      <c r="AJ40" s="132">
        <v>1.91E-3</v>
      </c>
    </row>
    <row r="41" spans="1:36">
      <c r="A41" t="s">
        <v>1213</v>
      </c>
      <c r="B41" t="s">
        <v>1214</v>
      </c>
      <c r="C41" t="s">
        <v>1713</v>
      </c>
      <c r="D41" t="s">
        <v>1714</v>
      </c>
      <c r="E41" t="s">
        <v>309</v>
      </c>
      <c r="F41" t="s">
        <v>1715</v>
      </c>
      <c r="G41" t="s">
        <v>1716</v>
      </c>
      <c r="H41" t="s">
        <v>321</v>
      </c>
      <c r="I41" t="s">
        <v>754</v>
      </c>
      <c r="J41" t="s">
        <v>204</v>
      </c>
      <c r="K41" t="s">
        <v>204</v>
      </c>
      <c r="L41" t="s">
        <v>325</v>
      </c>
      <c r="M41" t="s">
        <v>340</v>
      </c>
      <c r="N41" t="s">
        <v>459</v>
      </c>
      <c r="O41" t="s">
        <v>339</v>
      </c>
      <c r="Q41" t="s">
        <v>410</v>
      </c>
      <c r="R41" t="s">
        <v>410</v>
      </c>
      <c r="S41" t="s">
        <v>1212</v>
      </c>
      <c r="T41" s="131">
        <v>4.34</v>
      </c>
      <c r="U41" t="s">
        <v>1717</v>
      </c>
      <c r="V41" s="132">
        <v>3.5159999999999997E-2</v>
      </c>
      <c r="W41" s="132">
        <v>3.5200000000000002E-2</v>
      </c>
      <c r="X41" t="s">
        <v>412</v>
      </c>
      <c r="Y41" t="s">
        <v>339</v>
      </c>
      <c r="Z41" s="131">
        <v>189000</v>
      </c>
      <c r="AA41" s="131">
        <v>1</v>
      </c>
      <c r="AB41" s="131">
        <f t="shared" si="0"/>
        <v>103.67989417989418</v>
      </c>
      <c r="AD41" s="131">
        <v>195.95500000000001</v>
      </c>
      <c r="AH41" s="132">
        <v>5.5999999999999995E-4</v>
      </c>
      <c r="AI41" s="132">
        <v>1.187E-2</v>
      </c>
      <c r="AJ41" s="132">
        <v>1.91E-3</v>
      </c>
    </row>
    <row r="42" spans="1:36">
      <c r="A42" t="s">
        <v>1213</v>
      </c>
      <c r="B42" t="s">
        <v>1214</v>
      </c>
      <c r="C42" t="s">
        <v>1718</v>
      </c>
      <c r="D42" t="s">
        <v>1719</v>
      </c>
      <c r="E42" t="s">
        <v>309</v>
      </c>
      <c r="F42" t="s">
        <v>1720</v>
      </c>
      <c r="G42" t="s">
        <v>1721</v>
      </c>
      <c r="H42" t="s">
        <v>321</v>
      </c>
      <c r="I42" t="s">
        <v>951</v>
      </c>
      <c r="J42" t="s">
        <v>204</v>
      </c>
      <c r="K42" t="s">
        <v>204</v>
      </c>
      <c r="L42" t="s">
        <v>325</v>
      </c>
      <c r="M42" t="s">
        <v>340</v>
      </c>
      <c r="N42" t="s">
        <v>440</v>
      </c>
      <c r="O42" t="s">
        <v>339</v>
      </c>
      <c r="P42" t="s">
        <v>1599</v>
      </c>
      <c r="Q42" t="s">
        <v>415</v>
      </c>
      <c r="R42" t="s">
        <v>407</v>
      </c>
      <c r="S42" t="s">
        <v>1212</v>
      </c>
      <c r="T42" s="131">
        <v>2.87</v>
      </c>
      <c r="U42" t="s">
        <v>1722</v>
      </c>
      <c r="V42" s="132">
        <v>7.2499999999999995E-2</v>
      </c>
      <c r="W42" s="132">
        <v>5.6099999999999997E-2</v>
      </c>
      <c r="X42" t="s">
        <v>412</v>
      </c>
      <c r="Y42" t="s">
        <v>339</v>
      </c>
      <c r="Z42" s="131">
        <v>180000</v>
      </c>
      <c r="AA42" s="131">
        <v>1</v>
      </c>
      <c r="AB42" s="131">
        <f t="shared" si="0"/>
        <v>106.13999999999999</v>
      </c>
      <c r="AD42" s="131">
        <v>191.05199999999999</v>
      </c>
      <c r="AH42" s="132">
        <v>2.5000000000000001E-4</v>
      </c>
      <c r="AI42" s="132">
        <v>1.158E-2</v>
      </c>
      <c r="AJ42" s="132">
        <v>1.8600000000000001E-3</v>
      </c>
    </row>
    <row r="43" spans="1:36">
      <c r="A43" t="s">
        <v>1213</v>
      </c>
      <c r="B43" t="s">
        <v>1214</v>
      </c>
      <c r="C43" t="s">
        <v>1723</v>
      </c>
      <c r="D43" t="s">
        <v>1724</v>
      </c>
      <c r="E43" t="s">
        <v>309</v>
      </c>
      <c r="F43" t="s">
        <v>1725</v>
      </c>
      <c r="G43" t="s">
        <v>1726</v>
      </c>
      <c r="H43" t="s">
        <v>321</v>
      </c>
      <c r="I43" t="s">
        <v>951</v>
      </c>
      <c r="J43" t="s">
        <v>204</v>
      </c>
      <c r="K43" t="s">
        <v>204</v>
      </c>
      <c r="L43" t="s">
        <v>325</v>
      </c>
      <c r="M43" t="s">
        <v>340</v>
      </c>
      <c r="N43" t="s">
        <v>447</v>
      </c>
      <c r="O43" t="s">
        <v>339</v>
      </c>
      <c r="Q43" t="s">
        <v>410</v>
      </c>
      <c r="R43" t="s">
        <v>410</v>
      </c>
      <c r="S43" t="s">
        <v>1212</v>
      </c>
      <c r="T43" s="131">
        <v>3.95</v>
      </c>
      <c r="U43" t="s">
        <v>1727</v>
      </c>
      <c r="V43" s="132">
        <v>5.8900000000000001E-2</v>
      </c>
      <c r="W43" s="132">
        <v>5.8700000000000002E-2</v>
      </c>
      <c r="X43" t="s">
        <v>412</v>
      </c>
      <c r="Y43" t="s">
        <v>339</v>
      </c>
      <c r="Z43" s="131">
        <v>183000</v>
      </c>
      <c r="AA43" s="131">
        <v>1</v>
      </c>
      <c r="AB43" s="131">
        <f t="shared" si="0"/>
        <v>104.22021857923498</v>
      </c>
      <c r="AD43" s="131">
        <v>190.72300000000001</v>
      </c>
      <c r="AH43" s="132">
        <v>6.7000000000000002E-4</v>
      </c>
      <c r="AI43" s="132">
        <v>1.1560000000000001E-2</v>
      </c>
      <c r="AJ43" s="132">
        <v>1.8600000000000001E-3</v>
      </c>
    </row>
    <row r="44" spans="1:36">
      <c r="A44" t="s">
        <v>1213</v>
      </c>
      <c r="B44" t="s">
        <v>1214</v>
      </c>
      <c r="C44" t="s">
        <v>1728</v>
      </c>
      <c r="D44" t="s">
        <v>1729</v>
      </c>
      <c r="E44" t="s">
        <v>309</v>
      </c>
      <c r="F44" t="s">
        <v>1730</v>
      </c>
      <c r="G44" t="s">
        <v>1731</v>
      </c>
      <c r="H44" t="s">
        <v>321</v>
      </c>
      <c r="I44" t="s">
        <v>951</v>
      </c>
      <c r="J44" t="s">
        <v>204</v>
      </c>
      <c r="K44" t="s">
        <v>204</v>
      </c>
      <c r="L44" t="s">
        <v>327</v>
      </c>
      <c r="M44" t="s">
        <v>340</v>
      </c>
      <c r="N44" t="s">
        <v>447</v>
      </c>
      <c r="O44" t="s">
        <v>339</v>
      </c>
      <c r="P44" t="s">
        <v>1578</v>
      </c>
      <c r="Q44" t="s">
        <v>415</v>
      </c>
      <c r="R44" t="s">
        <v>407</v>
      </c>
      <c r="S44" t="s">
        <v>1212</v>
      </c>
      <c r="T44" s="131">
        <v>3.31</v>
      </c>
      <c r="U44" t="s">
        <v>1665</v>
      </c>
      <c r="V44" s="132">
        <v>6.1580000000000003E-2</v>
      </c>
      <c r="W44" s="132">
        <v>5.5199999999999999E-2</v>
      </c>
      <c r="X44" t="s">
        <v>412</v>
      </c>
      <c r="Y44" t="s">
        <v>339</v>
      </c>
      <c r="Z44" s="131">
        <v>185000</v>
      </c>
      <c r="AA44" s="131">
        <v>1</v>
      </c>
      <c r="AB44" s="131">
        <f t="shared" si="0"/>
        <v>101.58540540540541</v>
      </c>
      <c r="AD44" s="131">
        <f>189.255-1.322</f>
        <v>187.93299999999999</v>
      </c>
      <c r="AH44" s="132">
        <v>6.2E-4</v>
      </c>
      <c r="AI44" s="132">
        <v>1.1469999999999999E-2</v>
      </c>
      <c r="AJ44" s="132">
        <v>1.8400000000000001E-3</v>
      </c>
    </row>
    <row r="45" spans="1:36">
      <c r="A45" t="s">
        <v>1213</v>
      </c>
      <c r="B45" t="s">
        <v>1214</v>
      </c>
      <c r="C45" t="s">
        <v>1732</v>
      </c>
      <c r="D45" t="s">
        <v>1733</v>
      </c>
      <c r="E45" t="s">
        <v>309</v>
      </c>
      <c r="F45" t="s">
        <v>1734</v>
      </c>
      <c r="G45" t="s">
        <v>1735</v>
      </c>
      <c r="H45" t="s">
        <v>321</v>
      </c>
      <c r="I45" t="s">
        <v>754</v>
      </c>
      <c r="J45" t="s">
        <v>204</v>
      </c>
      <c r="K45" t="s">
        <v>204</v>
      </c>
      <c r="L45" t="s">
        <v>327</v>
      </c>
      <c r="M45" t="s">
        <v>340</v>
      </c>
      <c r="N45" t="s">
        <v>441</v>
      </c>
      <c r="O45" t="s">
        <v>339</v>
      </c>
      <c r="Q45" t="s">
        <v>410</v>
      </c>
      <c r="R45" t="s">
        <v>410</v>
      </c>
      <c r="S45" t="s">
        <v>1212</v>
      </c>
      <c r="T45" s="131">
        <v>2.2400000000000002</v>
      </c>
      <c r="U45" t="s">
        <v>1600</v>
      </c>
      <c r="V45" s="132">
        <v>4.9540000000000001E-2</v>
      </c>
      <c r="W45" s="132">
        <v>3.6799999999999999E-2</v>
      </c>
      <c r="X45" t="s">
        <v>412</v>
      </c>
      <c r="Y45" t="s">
        <v>339</v>
      </c>
      <c r="Z45" s="131">
        <v>172631.57</v>
      </c>
      <c r="AA45" s="131">
        <v>1</v>
      </c>
      <c r="AB45" s="131">
        <f t="shared" si="0"/>
        <v>106.5627799133148</v>
      </c>
      <c r="AD45" s="131">
        <f>187.996-4.035</f>
        <v>183.96100000000001</v>
      </c>
      <c r="AH45" s="132">
        <v>7.1000000000000002E-4</v>
      </c>
      <c r="AI45" s="132">
        <v>1.1390000000000001E-2</v>
      </c>
      <c r="AJ45" s="132">
        <v>1.83E-3</v>
      </c>
    </row>
    <row r="46" spans="1:36">
      <c r="A46" t="s">
        <v>1213</v>
      </c>
      <c r="B46" t="s">
        <v>1214</v>
      </c>
      <c r="C46" t="s">
        <v>1736</v>
      </c>
      <c r="D46" t="s">
        <v>1737</v>
      </c>
      <c r="E46" t="s">
        <v>309</v>
      </c>
      <c r="F46" t="s">
        <v>1738</v>
      </c>
      <c r="G46" t="s">
        <v>1739</v>
      </c>
      <c r="H46" t="s">
        <v>321</v>
      </c>
      <c r="I46" t="s">
        <v>754</v>
      </c>
      <c r="J46" t="s">
        <v>204</v>
      </c>
      <c r="K46" t="s">
        <v>204</v>
      </c>
      <c r="L46" t="s">
        <v>325</v>
      </c>
      <c r="M46" t="s">
        <v>340</v>
      </c>
      <c r="N46" t="s">
        <v>441</v>
      </c>
      <c r="O46" t="s">
        <v>339</v>
      </c>
      <c r="Q46" t="s">
        <v>410</v>
      </c>
      <c r="R46" t="s">
        <v>410</v>
      </c>
      <c r="S46" t="s">
        <v>1212</v>
      </c>
      <c r="T46" s="131">
        <v>2.46</v>
      </c>
      <c r="U46" t="s">
        <v>1600</v>
      </c>
      <c r="V46" s="132">
        <v>4.0599999999999997E-2</v>
      </c>
      <c r="W46" s="132">
        <v>3.04E-2</v>
      </c>
      <c r="X46" t="s">
        <v>412</v>
      </c>
      <c r="Y46" t="s">
        <v>339</v>
      </c>
      <c r="Z46" s="131">
        <v>171428.58</v>
      </c>
      <c r="AA46" s="131">
        <v>1</v>
      </c>
      <c r="AB46" s="131">
        <f t="shared" si="0"/>
        <v>108.93982788634196</v>
      </c>
      <c r="AD46" s="131">
        <v>186.75399999999999</v>
      </c>
      <c r="AH46" s="132">
        <v>2.5000000000000001E-4</v>
      </c>
      <c r="AI46" s="132">
        <v>1.132E-2</v>
      </c>
      <c r="AJ46" s="132">
        <v>1.82E-3</v>
      </c>
    </row>
    <row r="47" spans="1:36">
      <c r="A47" t="s">
        <v>1213</v>
      </c>
      <c r="B47" t="s">
        <v>1214</v>
      </c>
      <c r="C47" t="s">
        <v>1740</v>
      </c>
      <c r="D47" t="s">
        <v>1741</v>
      </c>
      <c r="E47" t="s">
        <v>309</v>
      </c>
      <c r="F47" t="s">
        <v>1742</v>
      </c>
      <c r="G47" t="s">
        <v>1743</v>
      </c>
      <c r="H47" t="s">
        <v>321</v>
      </c>
      <c r="I47" t="s">
        <v>754</v>
      </c>
      <c r="J47" t="s">
        <v>204</v>
      </c>
      <c r="K47" t="s">
        <v>204</v>
      </c>
      <c r="L47" t="s">
        <v>325</v>
      </c>
      <c r="M47" t="s">
        <v>340</v>
      </c>
      <c r="N47" t="s">
        <v>447</v>
      </c>
      <c r="O47" t="s">
        <v>339</v>
      </c>
      <c r="P47" t="s">
        <v>1578</v>
      </c>
      <c r="Q47" t="s">
        <v>415</v>
      </c>
      <c r="R47" t="s">
        <v>407</v>
      </c>
      <c r="S47" t="s">
        <v>1212</v>
      </c>
      <c r="T47" s="131">
        <v>4.51</v>
      </c>
      <c r="U47" t="s">
        <v>1744</v>
      </c>
      <c r="V47" s="132">
        <v>3.1820000000000001E-2</v>
      </c>
      <c r="W47" s="132">
        <v>3.04E-2</v>
      </c>
      <c r="X47" t="s">
        <v>412</v>
      </c>
      <c r="Y47" t="s">
        <v>339</v>
      </c>
      <c r="Z47" s="131">
        <v>182000</v>
      </c>
      <c r="AA47" s="131">
        <v>1</v>
      </c>
      <c r="AB47" s="131">
        <f t="shared" si="0"/>
        <v>102.59010989010989</v>
      </c>
      <c r="AD47" s="131">
        <v>186.714</v>
      </c>
      <c r="AH47" s="132">
        <v>2.0100000000000001E-3</v>
      </c>
      <c r="AI47" s="132">
        <v>1.1310000000000001E-2</v>
      </c>
      <c r="AJ47" s="132">
        <v>1.82E-3</v>
      </c>
    </row>
    <row r="48" spans="1:36">
      <c r="A48" t="s">
        <v>1213</v>
      </c>
      <c r="B48" t="s">
        <v>1214</v>
      </c>
      <c r="C48" t="s">
        <v>1745</v>
      </c>
      <c r="D48" t="s">
        <v>1746</v>
      </c>
      <c r="E48" t="s">
        <v>309</v>
      </c>
      <c r="F48" t="s">
        <v>1747</v>
      </c>
      <c r="G48" t="s">
        <v>1748</v>
      </c>
      <c r="H48" t="s">
        <v>321</v>
      </c>
      <c r="I48" t="s">
        <v>951</v>
      </c>
      <c r="J48" t="s">
        <v>204</v>
      </c>
      <c r="K48" t="s">
        <v>204</v>
      </c>
      <c r="L48" t="s">
        <v>325</v>
      </c>
      <c r="M48" t="s">
        <v>340</v>
      </c>
      <c r="N48" t="s">
        <v>447</v>
      </c>
      <c r="O48" t="s">
        <v>339</v>
      </c>
      <c r="Q48" t="s">
        <v>410</v>
      </c>
      <c r="R48" t="s">
        <v>410</v>
      </c>
      <c r="S48" t="s">
        <v>1212</v>
      </c>
      <c r="T48" s="131">
        <v>1.36</v>
      </c>
      <c r="U48" t="s">
        <v>1343</v>
      </c>
      <c r="V48" s="132">
        <v>8.5930000000000006E-2</v>
      </c>
      <c r="W48" s="132">
        <v>6.5100000000000005E-2</v>
      </c>
      <c r="X48" t="s">
        <v>412</v>
      </c>
      <c r="Y48" t="s">
        <v>339</v>
      </c>
      <c r="Z48" s="131">
        <v>182700</v>
      </c>
      <c r="AA48" s="131">
        <v>1</v>
      </c>
      <c r="AB48" s="131">
        <f t="shared" si="0"/>
        <v>102.08976464148878</v>
      </c>
      <c r="AD48" s="131">
        <v>186.518</v>
      </c>
      <c r="AH48" s="132">
        <v>1.74E-3</v>
      </c>
      <c r="AI48" s="132">
        <v>1.1299999999999999E-2</v>
      </c>
      <c r="AJ48" s="132">
        <v>1.82E-3</v>
      </c>
    </row>
    <row r="49" spans="1:36">
      <c r="A49" t="s">
        <v>1213</v>
      </c>
      <c r="B49" t="s">
        <v>1214</v>
      </c>
      <c r="C49" t="s">
        <v>1541</v>
      </c>
      <c r="D49" t="s">
        <v>1542</v>
      </c>
      <c r="E49" t="s">
        <v>311</v>
      </c>
      <c r="F49" t="s">
        <v>1749</v>
      </c>
      <c r="G49" t="s">
        <v>1750</v>
      </c>
      <c r="H49" t="s">
        <v>321</v>
      </c>
      <c r="I49" t="s">
        <v>951</v>
      </c>
      <c r="J49" t="s">
        <v>204</v>
      </c>
      <c r="K49" t="s">
        <v>224</v>
      </c>
      <c r="L49" t="s">
        <v>325</v>
      </c>
      <c r="M49" t="s">
        <v>340</v>
      </c>
      <c r="N49" t="s">
        <v>465</v>
      </c>
      <c r="O49" t="s">
        <v>339</v>
      </c>
      <c r="P49" t="s">
        <v>1545</v>
      </c>
      <c r="Q49" t="s">
        <v>413</v>
      </c>
      <c r="R49" t="s">
        <v>407</v>
      </c>
      <c r="S49" t="s">
        <v>1212</v>
      </c>
      <c r="T49" s="131">
        <v>1.86</v>
      </c>
      <c r="U49" t="s">
        <v>1686</v>
      </c>
      <c r="V49" s="132">
        <v>7.7499999999999999E-2</v>
      </c>
      <c r="W49" s="132">
        <v>6.2100000000000002E-2</v>
      </c>
      <c r="X49" t="s">
        <v>412</v>
      </c>
      <c r="Y49" t="s">
        <v>339</v>
      </c>
      <c r="Z49" s="131">
        <v>173369.60000000001</v>
      </c>
      <c r="AA49" s="131">
        <v>1</v>
      </c>
      <c r="AB49" s="131">
        <f t="shared" si="0"/>
        <v>103.01979124367824</v>
      </c>
      <c r="AD49" s="131">
        <v>178.60499999999999</v>
      </c>
      <c r="AH49" s="132">
        <v>4.0000000000000002E-4</v>
      </c>
      <c r="AI49" s="132">
        <v>1.082E-2</v>
      </c>
      <c r="AJ49" s="132">
        <v>1.74E-3</v>
      </c>
    </row>
    <row r="50" spans="1:36">
      <c r="A50" t="s">
        <v>1213</v>
      </c>
      <c r="B50" t="s">
        <v>1214</v>
      </c>
      <c r="C50" t="s">
        <v>1751</v>
      </c>
      <c r="D50" t="s">
        <v>1752</v>
      </c>
      <c r="E50" t="s">
        <v>309</v>
      </c>
      <c r="F50" t="s">
        <v>1753</v>
      </c>
      <c r="G50" t="s">
        <v>1754</v>
      </c>
      <c r="H50" t="s">
        <v>321</v>
      </c>
      <c r="I50" t="s">
        <v>951</v>
      </c>
      <c r="J50" t="s">
        <v>204</v>
      </c>
      <c r="K50" t="s">
        <v>204</v>
      </c>
      <c r="L50" t="s">
        <v>327</v>
      </c>
      <c r="M50" t="s">
        <v>340</v>
      </c>
      <c r="N50" t="s">
        <v>447</v>
      </c>
      <c r="O50" t="s">
        <v>339</v>
      </c>
      <c r="Q50" t="s">
        <v>410</v>
      </c>
      <c r="R50" t="s">
        <v>410</v>
      </c>
      <c r="S50" t="s">
        <v>1212</v>
      </c>
      <c r="T50" s="131">
        <v>0.99</v>
      </c>
      <c r="U50" t="s">
        <v>1755</v>
      </c>
      <c r="V50" s="132">
        <v>3.5000000000000003E-2</v>
      </c>
      <c r="W50" s="132">
        <v>7.0300000000000001E-2</v>
      </c>
      <c r="X50" t="s">
        <v>412</v>
      </c>
      <c r="Y50" t="s">
        <v>339</v>
      </c>
      <c r="Z50" s="131">
        <v>148750</v>
      </c>
      <c r="AA50" s="131">
        <v>1</v>
      </c>
      <c r="AB50" s="131">
        <f t="shared" si="0"/>
        <v>96.481344537815147</v>
      </c>
      <c r="AC50" s="131">
        <v>29.312999999999999</v>
      </c>
      <c r="AD50" s="131">
        <f>173.243-0.414</f>
        <v>172.82900000000001</v>
      </c>
      <c r="AH50" s="132">
        <v>3.1199999999999999E-3</v>
      </c>
      <c r="AI50" s="132">
        <v>1.227E-2</v>
      </c>
      <c r="AJ50" s="132">
        <v>1.97E-3</v>
      </c>
    </row>
    <row r="51" spans="1:36">
      <c r="A51" t="s">
        <v>1213</v>
      </c>
      <c r="B51" t="s">
        <v>1214</v>
      </c>
      <c r="C51" t="s">
        <v>1756</v>
      </c>
      <c r="D51" t="s">
        <v>1757</v>
      </c>
      <c r="E51" t="s">
        <v>309</v>
      </c>
      <c r="F51" t="s">
        <v>1758</v>
      </c>
      <c r="G51" t="s">
        <v>1759</v>
      </c>
      <c r="H51" t="s">
        <v>321</v>
      </c>
      <c r="I51" t="s">
        <v>754</v>
      </c>
      <c r="J51" t="s">
        <v>204</v>
      </c>
      <c r="K51" t="s">
        <v>204</v>
      </c>
      <c r="L51" t="s">
        <v>325</v>
      </c>
      <c r="M51" t="s">
        <v>340</v>
      </c>
      <c r="N51" t="s">
        <v>461</v>
      </c>
      <c r="O51" t="s">
        <v>339</v>
      </c>
      <c r="P51" t="s">
        <v>1578</v>
      </c>
      <c r="Q51" t="s">
        <v>415</v>
      </c>
      <c r="R51" t="s">
        <v>407</v>
      </c>
      <c r="S51" t="s">
        <v>1212</v>
      </c>
      <c r="T51" s="131">
        <v>3.58</v>
      </c>
      <c r="U51" t="s">
        <v>1760</v>
      </c>
      <c r="V51" s="132">
        <v>4.6580000000000003E-2</v>
      </c>
      <c r="W51" s="132">
        <v>3.0499999999999999E-2</v>
      </c>
      <c r="X51" t="s">
        <v>412</v>
      </c>
      <c r="Y51" t="s">
        <v>339</v>
      </c>
      <c r="Z51" s="131">
        <v>155660</v>
      </c>
      <c r="AA51" s="131">
        <v>1</v>
      </c>
      <c r="AB51" s="131">
        <f t="shared" si="0"/>
        <v>109.57985352691763</v>
      </c>
      <c r="AD51" s="131">
        <v>170.572</v>
      </c>
      <c r="AH51" s="132">
        <v>3.8999999999999999E-4</v>
      </c>
      <c r="AI51" s="132">
        <v>1.034E-2</v>
      </c>
      <c r="AJ51" s="132">
        <v>1.66E-3</v>
      </c>
    </row>
    <row r="52" spans="1:36">
      <c r="A52" t="s">
        <v>1213</v>
      </c>
      <c r="B52" t="s">
        <v>1214</v>
      </c>
      <c r="C52" t="s">
        <v>1761</v>
      </c>
      <c r="D52" t="s">
        <v>1762</v>
      </c>
      <c r="E52" t="s">
        <v>309</v>
      </c>
      <c r="F52" t="s">
        <v>1763</v>
      </c>
      <c r="G52" t="s">
        <v>1764</v>
      </c>
      <c r="H52" t="s">
        <v>321</v>
      </c>
      <c r="I52" t="s">
        <v>754</v>
      </c>
      <c r="J52" t="s">
        <v>204</v>
      </c>
      <c r="K52" t="s">
        <v>204</v>
      </c>
      <c r="L52" t="s">
        <v>325</v>
      </c>
      <c r="M52" t="s">
        <v>340</v>
      </c>
      <c r="N52" t="s">
        <v>464</v>
      </c>
      <c r="O52" t="s">
        <v>339</v>
      </c>
      <c r="Q52" t="s">
        <v>410</v>
      </c>
      <c r="R52" t="s">
        <v>410</v>
      </c>
      <c r="S52" t="s">
        <v>1212</v>
      </c>
      <c r="T52" s="131">
        <v>3.8</v>
      </c>
      <c r="U52" t="s">
        <v>1765</v>
      </c>
      <c r="V52" s="132">
        <v>2.4830000000000001E-2</v>
      </c>
      <c r="W52" s="132">
        <v>4.1599999999999998E-2</v>
      </c>
      <c r="X52" t="s">
        <v>412</v>
      </c>
      <c r="Y52" t="s">
        <v>339</v>
      </c>
      <c r="Z52" s="131">
        <v>171000</v>
      </c>
      <c r="AA52" s="131">
        <v>1</v>
      </c>
      <c r="AB52" s="131">
        <f t="shared" si="0"/>
        <v>98.5</v>
      </c>
      <c r="AD52" s="131">
        <v>168.435</v>
      </c>
      <c r="AH52" s="132">
        <v>1.17E-3</v>
      </c>
      <c r="AI52" s="132">
        <v>1.021E-2</v>
      </c>
      <c r="AJ52" s="132">
        <v>1.64E-3</v>
      </c>
    </row>
    <row r="53" spans="1:36">
      <c r="A53" t="s">
        <v>1213</v>
      </c>
      <c r="B53" t="s">
        <v>1214</v>
      </c>
      <c r="C53" t="s">
        <v>1766</v>
      </c>
      <c r="D53" t="s">
        <v>1767</v>
      </c>
      <c r="E53" t="s">
        <v>309</v>
      </c>
      <c r="F53" t="s">
        <v>1768</v>
      </c>
      <c r="G53" t="s">
        <v>1769</v>
      </c>
      <c r="H53" t="s">
        <v>321</v>
      </c>
      <c r="I53" t="s">
        <v>754</v>
      </c>
      <c r="J53" t="s">
        <v>204</v>
      </c>
      <c r="K53" t="s">
        <v>204</v>
      </c>
      <c r="L53" t="s">
        <v>325</v>
      </c>
      <c r="M53" t="s">
        <v>340</v>
      </c>
      <c r="N53" t="s">
        <v>464</v>
      </c>
      <c r="O53" t="s">
        <v>339</v>
      </c>
      <c r="Q53" t="s">
        <v>410</v>
      </c>
      <c r="R53" t="s">
        <v>410</v>
      </c>
      <c r="S53" t="s">
        <v>1212</v>
      </c>
      <c r="T53" s="131">
        <v>2.81</v>
      </c>
      <c r="U53" t="s">
        <v>1600</v>
      </c>
      <c r="V53" s="132">
        <v>4.5400000000000003E-2</v>
      </c>
      <c r="W53" s="132">
        <v>3.3700000000000001E-2</v>
      </c>
      <c r="X53" t="s">
        <v>412</v>
      </c>
      <c r="Y53" t="s">
        <v>339</v>
      </c>
      <c r="Z53" s="131">
        <v>155000</v>
      </c>
      <c r="AA53" s="131">
        <v>1</v>
      </c>
      <c r="AB53" s="131">
        <f t="shared" si="0"/>
        <v>107.38000000000001</v>
      </c>
      <c r="AD53" s="131">
        <v>166.43899999999999</v>
      </c>
      <c r="AH53" s="132">
        <v>1.6000000000000001E-4</v>
      </c>
      <c r="AI53" s="132">
        <v>1.009E-2</v>
      </c>
      <c r="AJ53" s="132">
        <v>1.6199999999999999E-3</v>
      </c>
    </row>
    <row r="54" spans="1:36">
      <c r="A54" t="s">
        <v>1213</v>
      </c>
      <c r="B54" t="s">
        <v>1214</v>
      </c>
      <c r="C54" t="s">
        <v>1728</v>
      </c>
      <c r="D54" t="s">
        <v>1729</v>
      </c>
      <c r="E54" t="s">
        <v>309</v>
      </c>
      <c r="F54" t="s">
        <v>1770</v>
      </c>
      <c r="G54" t="s">
        <v>1771</v>
      </c>
      <c r="H54" t="s">
        <v>321</v>
      </c>
      <c r="I54" t="s">
        <v>754</v>
      </c>
      <c r="J54" t="s">
        <v>204</v>
      </c>
      <c r="K54" t="s">
        <v>204</v>
      </c>
      <c r="L54" t="s">
        <v>325</v>
      </c>
      <c r="M54" t="s">
        <v>340</v>
      </c>
      <c r="N54" t="s">
        <v>447</v>
      </c>
      <c r="O54" t="s">
        <v>339</v>
      </c>
      <c r="P54" t="s">
        <v>1578</v>
      </c>
      <c r="Q54" t="s">
        <v>415</v>
      </c>
      <c r="R54" t="s">
        <v>407</v>
      </c>
      <c r="S54" t="s">
        <v>1212</v>
      </c>
      <c r="T54" s="131">
        <v>2.57</v>
      </c>
      <c r="U54" t="s">
        <v>1772</v>
      </c>
      <c r="V54" s="132">
        <v>3.2680000000000001E-2</v>
      </c>
      <c r="W54" s="132">
        <v>3.0599999999999999E-2</v>
      </c>
      <c r="X54" t="s">
        <v>412</v>
      </c>
      <c r="Y54" t="s">
        <v>339</v>
      </c>
      <c r="Z54" s="131">
        <v>150000</v>
      </c>
      <c r="AA54" s="131">
        <v>1</v>
      </c>
      <c r="AB54" s="131">
        <f t="shared" si="0"/>
        <v>110.19000000000001</v>
      </c>
      <c r="AD54" s="131">
        <v>165.285</v>
      </c>
      <c r="AH54" s="132">
        <v>5.0000000000000001E-4</v>
      </c>
      <c r="AI54" s="132">
        <v>1.0019999999999999E-2</v>
      </c>
      <c r="AJ54" s="132">
        <v>1.6100000000000001E-3</v>
      </c>
    </row>
    <row r="55" spans="1:36">
      <c r="A55" t="s">
        <v>1213</v>
      </c>
      <c r="B55" t="s">
        <v>1214</v>
      </c>
      <c r="C55" t="s">
        <v>1635</v>
      </c>
      <c r="D55" t="s">
        <v>1636</v>
      </c>
      <c r="E55" t="s">
        <v>309</v>
      </c>
      <c r="F55" t="s">
        <v>1773</v>
      </c>
      <c r="G55" t="s">
        <v>1774</v>
      </c>
      <c r="H55" t="s">
        <v>321</v>
      </c>
      <c r="I55" t="s">
        <v>951</v>
      </c>
      <c r="J55" t="s">
        <v>204</v>
      </c>
      <c r="K55" t="s">
        <v>204</v>
      </c>
      <c r="L55" t="s">
        <v>325</v>
      </c>
      <c r="M55" t="s">
        <v>340</v>
      </c>
      <c r="N55" t="s">
        <v>454</v>
      </c>
      <c r="O55" t="s">
        <v>339</v>
      </c>
      <c r="P55" t="s">
        <v>1545</v>
      </c>
      <c r="Q55" t="s">
        <v>413</v>
      </c>
      <c r="R55" t="s">
        <v>407</v>
      </c>
      <c r="S55" t="s">
        <v>1212</v>
      </c>
      <c r="T55" s="131">
        <v>3.52</v>
      </c>
      <c r="U55" t="s">
        <v>1610</v>
      </c>
      <c r="V55" s="132">
        <v>5.5100000000000003E-2</v>
      </c>
      <c r="W55" s="132">
        <v>5.4899999999999997E-2</v>
      </c>
      <c r="X55" t="s">
        <v>412</v>
      </c>
      <c r="Y55" t="s">
        <v>339</v>
      </c>
      <c r="Z55" s="131">
        <v>151597</v>
      </c>
      <c r="AA55" s="131">
        <v>1</v>
      </c>
      <c r="AB55" s="131">
        <f t="shared" si="0"/>
        <v>106.21978007480359</v>
      </c>
      <c r="AD55" s="131">
        <v>161.02600000000001</v>
      </c>
      <c r="AH55" s="132">
        <v>1.7000000000000001E-4</v>
      </c>
      <c r="AI55" s="132">
        <v>9.7599999999999996E-3</v>
      </c>
      <c r="AJ55" s="132">
        <v>1.57E-3</v>
      </c>
    </row>
    <row r="56" spans="1:36">
      <c r="A56" t="s">
        <v>1213</v>
      </c>
      <c r="B56" t="s">
        <v>1214</v>
      </c>
      <c r="C56" t="s">
        <v>1558</v>
      </c>
      <c r="D56" t="s">
        <v>1559</v>
      </c>
      <c r="E56" t="s">
        <v>309</v>
      </c>
      <c r="F56" t="s">
        <v>1775</v>
      </c>
      <c r="G56" t="s">
        <v>1776</v>
      </c>
      <c r="H56" t="s">
        <v>321</v>
      </c>
      <c r="I56" t="s">
        <v>754</v>
      </c>
      <c r="J56" t="s">
        <v>204</v>
      </c>
      <c r="K56" t="s">
        <v>204</v>
      </c>
      <c r="L56" t="s">
        <v>325</v>
      </c>
      <c r="M56" t="s">
        <v>340</v>
      </c>
      <c r="N56" t="s">
        <v>464</v>
      </c>
      <c r="O56" t="s">
        <v>339</v>
      </c>
      <c r="P56" t="s">
        <v>1545</v>
      </c>
      <c r="Q56" t="s">
        <v>413</v>
      </c>
      <c r="R56" t="s">
        <v>407</v>
      </c>
      <c r="S56" t="s">
        <v>1212</v>
      </c>
      <c r="T56" s="131">
        <v>2.84</v>
      </c>
      <c r="U56" t="s">
        <v>1777</v>
      </c>
      <c r="V56" s="132">
        <v>3.3640000000000003E-2</v>
      </c>
      <c r="W56" s="132">
        <v>3.2099999999999997E-2</v>
      </c>
      <c r="X56" t="s">
        <v>412</v>
      </c>
      <c r="Y56" t="s">
        <v>339</v>
      </c>
      <c r="Z56" s="131">
        <v>145790.9</v>
      </c>
      <c r="AA56" s="131">
        <v>1</v>
      </c>
      <c r="AB56" s="131">
        <f t="shared" si="0"/>
        <v>108.80994629980336</v>
      </c>
      <c r="AD56" s="131">
        <v>158.63499999999999</v>
      </c>
      <c r="AH56" s="132">
        <v>4.6000000000000001E-4</v>
      </c>
      <c r="AI56" s="132">
        <v>9.6100000000000005E-3</v>
      </c>
      <c r="AJ56" s="132">
        <v>1.5399999999999999E-3</v>
      </c>
    </row>
    <row r="57" spans="1:36">
      <c r="A57" t="s">
        <v>1213</v>
      </c>
      <c r="B57" t="s">
        <v>1214</v>
      </c>
      <c r="C57" t="s">
        <v>1778</v>
      </c>
      <c r="D57" t="s">
        <v>1779</v>
      </c>
      <c r="E57" t="s">
        <v>309</v>
      </c>
      <c r="F57" t="s">
        <v>1780</v>
      </c>
      <c r="G57" t="s">
        <v>1781</v>
      </c>
      <c r="H57" t="s">
        <v>321</v>
      </c>
      <c r="I57" t="s">
        <v>754</v>
      </c>
      <c r="J57" t="s">
        <v>204</v>
      </c>
      <c r="K57" t="s">
        <v>204</v>
      </c>
      <c r="L57" t="s">
        <v>325</v>
      </c>
      <c r="M57" t="s">
        <v>340</v>
      </c>
      <c r="N57" t="s">
        <v>465</v>
      </c>
      <c r="O57" t="s">
        <v>339</v>
      </c>
      <c r="P57" t="s">
        <v>1578</v>
      </c>
      <c r="Q57" t="s">
        <v>415</v>
      </c>
      <c r="R57" t="s">
        <v>407</v>
      </c>
      <c r="S57" t="s">
        <v>1212</v>
      </c>
      <c r="T57" s="131">
        <v>2.96</v>
      </c>
      <c r="U57" t="s">
        <v>1293</v>
      </c>
      <c r="V57" s="132">
        <v>3.5950000000000003E-2</v>
      </c>
      <c r="W57" s="132">
        <v>3.0599999999999999E-2</v>
      </c>
      <c r="X57" t="s">
        <v>412</v>
      </c>
      <c r="Y57" t="s">
        <v>339</v>
      </c>
      <c r="Z57" s="131">
        <v>139000</v>
      </c>
      <c r="AA57" s="131">
        <v>1</v>
      </c>
      <c r="AB57" s="131">
        <f t="shared" si="0"/>
        <v>113.75971223021584</v>
      </c>
      <c r="AD57" s="131">
        <v>158.126</v>
      </c>
      <c r="AH57" s="132">
        <v>2.7999999999999998E-4</v>
      </c>
      <c r="AI57" s="132">
        <v>9.58E-3</v>
      </c>
      <c r="AJ57" s="132">
        <v>1.5399999999999999E-3</v>
      </c>
    </row>
    <row r="58" spans="1:36">
      <c r="A58" t="s">
        <v>1213</v>
      </c>
      <c r="B58" t="s">
        <v>1214</v>
      </c>
      <c r="C58" t="s">
        <v>1595</v>
      </c>
      <c r="D58" t="s">
        <v>1596</v>
      </c>
      <c r="E58" t="s">
        <v>311</v>
      </c>
      <c r="F58" t="s">
        <v>1782</v>
      </c>
      <c r="G58" t="s">
        <v>1783</v>
      </c>
      <c r="H58" t="s">
        <v>321</v>
      </c>
      <c r="I58" t="s">
        <v>951</v>
      </c>
      <c r="J58" t="s">
        <v>204</v>
      </c>
      <c r="K58" t="s">
        <v>224</v>
      </c>
      <c r="L58" t="s">
        <v>325</v>
      </c>
      <c r="M58" t="s">
        <v>340</v>
      </c>
      <c r="N58" t="s">
        <v>447</v>
      </c>
      <c r="O58" t="s">
        <v>339</v>
      </c>
      <c r="P58" t="s">
        <v>1599</v>
      </c>
      <c r="Q58" t="s">
        <v>415</v>
      </c>
      <c r="R58" t="s">
        <v>407</v>
      </c>
      <c r="S58" t="s">
        <v>1212</v>
      </c>
      <c r="T58" s="131">
        <v>0.72</v>
      </c>
      <c r="U58" t="s">
        <v>1784</v>
      </c>
      <c r="V58" s="132">
        <v>7.5160000000000005E-2</v>
      </c>
      <c r="W58" s="132">
        <v>6.1499999999999999E-2</v>
      </c>
      <c r="X58" t="s">
        <v>412</v>
      </c>
      <c r="Y58" t="s">
        <v>339</v>
      </c>
      <c r="Z58" s="131">
        <v>150053.5</v>
      </c>
      <c r="AA58" s="131">
        <v>1</v>
      </c>
      <c r="AB58" s="131">
        <f t="shared" si="0"/>
        <v>102.45012612168327</v>
      </c>
      <c r="AD58" s="131">
        <v>153.72999999999999</v>
      </c>
      <c r="AH58" s="132">
        <v>3.8000000000000002E-4</v>
      </c>
      <c r="AI58" s="132">
        <v>9.3200000000000002E-3</v>
      </c>
      <c r="AJ58" s="132">
        <v>1.5E-3</v>
      </c>
    </row>
    <row r="59" spans="1:36">
      <c r="A59" t="s">
        <v>1213</v>
      </c>
      <c r="B59" t="s">
        <v>1214</v>
      </c>
      <c r="C59" t="s">
        <v>1785</v>
      </c>
      <c r="D59" t="s">
        <v>1786</v>
      </c>
      <c r="E59" t="s">
        <v>309</v>
      </c>
      <c r="F59" t="s">
        <v>1787</v>
      </c>
      <c r="G59" t="s">
        <v>1788</v>
      </c>
      <c r="H59" t="s">
        <v>321</v>
      </c>
      <c r="I59" t="s">
        <v>951</v>
      </c>
      <c r="J59" t="s">
        <v>204</v>
      </c>
      <c r="K59" t="s">
        <v>204</v>
      </c>
      <c r="L59" t="s">
        <v>325</v>
      </c>
      <c r="M59" t="s">
        <v>340</v>
      </c>
      <c r="N59" t="s">
        <v>447</v>
      </c>
      <c r="O59" t="s">
        <v>339</v>
      </c>
      <c r="Q59" t="s">
        <v>410</v>
      </c>
      <c r="R59" t="s">
        <v>410</v>
      </c>
      <c r="S59" t="s">
        <v>1212</v>
      </c>
      <c r="T59" s="131">
        <v>3.63</v>
      </c>
      <c r="U59" t="s">
        <v>1563</v>
      </c>
      <c r="V59" s="132">
        <v>5.8220000000000001E-2</v>
      </c>
      <c r="W59" s="132">
        <v>6.9099999999999995E-2</v>
      </c>
      <c r="X59" t="s">
        <v>412</v>
      </c>
      <c r="Y59" t="s">
        <v>339</v>
      </c>
      <c r="Z59" s="131">
        <v>149000</v>
      </c>
      <c r="AA59" s="131">
        <v>1</v>
      </c>
      <c r="AB59" s="131">
        <f t="shared" si="0"/>
        <v>101.16979865771812</v>
      </c>
      <c r="AD59" s="131">
        <v>150.74299999999999</v>
      </c>
      <c r="AH59" s="132">
        <v>1.15E-3</v>
      </c>
      <c r="AI59" s="132">
        <v>9.1299999999999992E-3</v>
      </c>
      <c r="AJ59" s="132">
        <v>1.47E-3</v>
      </c>
    </row>
    <row r="60" spans="1:36">
      <c r="A60" t="s">
        <v>1213</v>
      </c>
      <c r="B60" t="s">
        <v>1214</v>
      </c>
      <c r="C60" t="s">
        <v>1789</v>
      </c>
      <c r="D60" t="s">
        <v>1790</v>
      </c>
      <c r="E60" t="s">
        <v>309</v>
      </c>
      <c r="F60" t="s">
        <v>1791</v>
      </c>
      <c r="G60" t="s">
        <v>1792</v>
      </c>
      <c r="H60" t="s">
        <v>321</v>
      </c>
      <c r="I60" t="s">
        <v>754</v>
      </c>
      <c r="J60" t="s">
        <v>204</v>
      </c>
      <c r="K60" t="s">
        <v>204</v>
      </c>
      <c r="L60" t="s">
        <v>325</v>
      </c>
      <c r="M60" t="s">
        <v>340</v>
      </c>
      <c r="N60" t="s">
        <v>464</v>
      </c>
      <c r="O60" t="s">
        <v>339</v>
      </c>
      <c r="P60" t="s">
        <v>1540</v>
      </c>
      <c r="Q60" t="s">
        <v>413</v>
      </c>
      <c r="R60" t="s">
        <v>407</v>
      </c>
      <c r="S60" t="s">
        <v>1212</v>
      </c>
      <c r="T60" s="131">
        <v>3.94</v>
      </c>
      <c r="U60" t="s">
        <v>1563</v>
      </c>
      <c r="V60" s="132">
        <v>3.5409999999999997E-2</v>
      </c>
      <c r="W60" s="132">
        <v>3.09E-2</v>
      </c>
      <c r="X60" t="s">
        <v>412</v>
      </c>
      <c r="Y60" t="s">
        <v>339</v>
      </c>
      <c r="Z60" s="131">
        <v>135360</v>
      </c>
      <c r="AA60" s="131">
        <v>1</v>
      </c>
      <c r="AB60" s="131">
        <f t="shared" si="0"/>
        <v>108.58008274231679</v>
      </c>
      <c r="AD60" s="131">
        <v>146.97399999999999</v>
      </c>
      <c r="AH60" s="132">
        <v>6.9999999999999994E-5</v>
      </c>
      <c r="AI60" s="132">
        <v>8.9099999999999995E-3</v>
      </c>
      <c r="AJ60" s="132">
        <v>1.4300000000000001E-3</v>
      </c>
    </row>
    <row r="61" spans="1:36">
      <c r="A61" t="s">
        <v>1213</v>
      </c>
      <c r="B61" t="s">
        <v>1214</v>
      </c>
      <c r="C61" t="s">
        <v>1785</v>
      </c>
      <c r="D61" t="s">
        <v>1786</v>
      </c>
      <c r="E61" t="s">
        <v>309</v>
      </c>
      <c r="F61" t="s">
        <v>1793</v>
      </c>
      <c r="G61" t="s">
        <v>1794</v>
      </c>
      <c r="H61" t="s">
        <v>321</v>
      </c>
      <c r="I61" t="s">
        <v>952</v>
      </c>
      <c r="J61" t="s">
        <v>204</v>
      </c>
      <c r="K61" t="s">
        <v>204</v>
      </c>
      <c r="L61" t="s">
        <v>325</v>
      </c>
      <c r="M61" t="s">
        <v>340</v>
      </c>
      <c r="N61" t="s">
        <v>447</v>
      </c>
      <c r="O61" t="s">
        <v>339</v>
      </c>
      <c r="Q61" t="s">
        <v>410</v>
      </c>
      <c r="R61" t="s">
        <v>410</v>
      </c>
      <c r="S61" t="s">
        <v>1212</v>
      </c>
      <c r="T61" s="131">
        <v>0.99</v>
      </c>
      <c r="U61" t="s">
        <v>1795</v>
      </c>
      <c r="V61" s="132">
        <v>8.6730000000000002E-2</v>
      </c>
      <c r="W61" s="132">
        <v>6.8099999999999994E-2</v>
      </c>
      <c r="X61" t="s">
        <v>412</v>
      </c>
      <c r="Y61" t="s">
        <v>339</v>
      </c>
      <c r="Z61" s="131">
        <v>150000</v>
      </c>
      <c r="AA61" s="131">
        <v>1</v>
      </c>
      <c r="AB61" s="131">
        <f t="shared" si="0"/>
        <v>97.899999999999991</v>
      </c>
      <c r="AD61" s="131">
        <v>146.85</v>
      </c>
      <c r="AH61" s="132">
        <v>1.8799999999999999E-3</v>
      </c>
      <c r="AI61" s="132">
        <v>8.8999999999999999E-3</v>
      </c>
      <c r="AJ61" s="132">
        <v>1.4300000000000001E-3</v>
      </c>
    </row>
    <row r="62" spans="1:36">
      <c r="A62" t="s">
        <v>1213</v>
      </c>
      <c r="B62" t="s">
        <v>1214</v>
      </c>
      <c r="C62" t="s">
        <v>1796</v>
      </c>
      <c r="D62" t="s">
        <v>1797</v>
      </c>
      <c r="E62" t="s">
        <v>309</v>
      </c>
      <c r="F62" t="s">
        <v>1798</v>
      </c>
      <c r="G62" t="s">
        <v>1799</v>
      </c>
      <c r="H62" t="s">
        <v>321</v>
      </c>
      <c r="I62" t="s">
        <v>951</v>
      </c>
      <c r="J62" t="s">
        <v>204</v>
      </c>
      <c r="K62" t="s">
        <v>204</v>
      </c>
      <c r="L62" t="s">
        <v>325</v>
      </c>
      <c r="M62" t="s">
        <v>340</v>
      </c>
      <c r="N62" t="s">
        <v>447</v>
      </c>
      <c r="O62" t="s">
        <v>339</v>
      </c>
      <c r="Q62" t="s">
        <v>410</v>
      </c>
      <c r="R62" t="s">
        <v>410</v>
      </c>
      <c r="S62" t="s">
        <v>1212</v>
      </c>
      <c r="T62" s="131">
        <v>2.74</v>
      </c>
      <c r="U62" t="s">
        <v>1686</v>
      </c>
      <c r="V62" s="132">
        <v>7.7649999999999997E-2</v>
      </c>
      <c r="W62" s="132">
        <v>6.7900000000000002E-2</v>
      </c>
      <c r="X62" t="s">
        <v>412</v>
      </c>
      <c r="Y62" t="s">
        <v>339</v>
      </c>
      <c r="Z62" s="131">
        <v>137000</v>
      </c>
      <c r="AA62" s="131">
        <v>1</v>
      </c>
      <c r="AB62" s="131">
        <f t="shared" si="0"/>
        <v>102.07007299270072</v>
      </c>
      <c r="AD62" s="131">
        <v>139.83600000000001</v>
      </c>
      <c r="AH62" s="132">
        <v>2.2899999999999999E-3</v>
      </c>
      <c r="AI62" s="132">
        <v>8.4700000000000001E-3</v>
      </c>
      <c r="AJ62" s="132">
        <v>1.3600000000000001E-3</v>
      </c>
    </row>
    <row r="63" spans="1:36">
      <c r="A63" t="s">
        <v>1213</v>
      </c>
      <c r="B63" t="s">
        <v>1214</v>
      </c>
      <c r="C63" t="s">
        <v>1800</v>
      </c>
      <c r="D63" t="s">
        <v>1801</v>
      </c>
      <c r="E63" t="s">
        <v>309</v>
      </c>
      <c r="F63" t="s">
        <v>1802</v>
      </c>
      <c r="G63" t="s">
        <v>1803</v>
      </c>
      <c r="H63" t="s">
        <v>321</v>
      </c>
      <c r="I63" t="s">
        <v>754</v>
      </c>
      <c r="J63" t="s">
        <v>204</v>
      </c>
      <c r="K63" t="s">
        <v>204</v>
      </c>
      <c r="L63" t="s">
        <v>325</v>
      </c>
      <c r="M63" t="s">
        <v>340</v>
      </c>
      <c r="N63" t="s">
        <v>443</v>
      </c>
      <c r="O63" t="s">
        <v>339</v>
      </c>
      <c r="P63" t="s">
        <v>1599</v>
      </c>
      <c r="Q63" t="s">
        <v>415</v>
      </c>
      <c r="R63" t="s">
        <v>407</v>
      </c>
      <c r="S63" t="s">
        <v>1212</v>
      </c>
      <c r="T63" s="131">
        <v>1.47</v>
      </c>
      <c r="U63" t="s">
        <v>1691</v>
      </c>
      <c r="V63" s="132">
        <v>5.9080000000000001E-2</v>
      </c>
      <c r="W63" s="132">
        <v>3.5499999999999997E-2</v>
      </c>
      <c r="X63" t="s">
        <v>412</v>
      </c>
      <c r="Y63" t="s">
        <v>339</v>
      </c>
      <c r="Z63" s="131">
        <v>125000.16</v>
      </c>
      <c r="AA63" s="131">
        <v>1</v>
      </c>
      <c r="AB63" s="131">
        <f t="shared" si="0"/>
        <v>105.57026487006095</v>
      </c>
      <c r="AD63" s="131">
        <v>131.96299999999999</v>
      </c>
      <c r="AH63" s="132">
        <v>8.0999999999999996E-4</v>
      </c>
      <c r="AI63" s="132">
        <v>8.0000000000000002E-3</v>
      </c>
      <c r="AJ63" s="132">
        <v>1.2800000000000001E-3</v>
      </c>
    </row>
    <row r="64" spans="1:36">
      <c r="A64" t="s">
        <v>1213</v>
      </c>
      <c r="B64" t="s">
        <v>1214</v>
      </c>
      <c r="C64" t="s">
        <v>1804</v>
      </c>
      <c r="D64" t="s">
        <v>1805</v>
      </c>
      <c r="E64" t="s">
        <v>309</v>
      </c>
      <c r="F64" t="s">
        <v>1806</v>
      </c>
      <c r="G64" t="s">
        <v>1807</v>
      </c>
      <c r="H64" t="s">
        <v>321</v>
      </c>
      <c r="I64" t="s">
        <v>952</v>
      </c>
      <c r="J64" t="s">
        <v>204</v>
      </c>
      <c r="K64" t="s">
        <v>204</v>
      </c>
      <c r="L64" t="s">
        <v>325</v>
      </c>
      <c r="M64" t="s">
        <v>340</v>
      </c>
      <c r="N64" t="s">
        <v>461</v>
      </c>
      <c r="O64" t="s">
        <v>339</v>
      </c>
      <c r="Q64" t="s">
        <v>410</v>
      </c>
      <c r="R64" t="s">
        <v>410</v>
      </c>
      <c r="S64" t="s">
        <v>1212</v>
      </c>
      <c r="T64" s="131">
        <v>3.26</v>
      </c>
      <c r="U64" t="s">
        <v>1686</v>
      </c>
      <c r="V64" s="132">
        <v>5.7970000000000001E-2</v>
      </c>
      <c r="W64" s="132">
        <v>3.0599999999999999E-2</v>
      </c>
      <c r="X64" t="s">
        <v>412</v>
      </c>
      <c r="Y64" t="s">
        <v>339</v>
      </c>
      <c r="Z64" s="131">
        <v>120000</v>
      </c>
      <c r="AA64" s="131">
        <v>1</v>
      </c>
      <c r="AB64" s="131">
        <f t="shared" si="0"/>
        <v>106</v>
      </c>
      <c r="AD64" s="131">
        <v>127.2</v>
      </c>
      <c r="AH64" s="132">
        <v>4.0000000000000002E-4</v>
      </c>
      <c r="AI64" s="132">
        <v>7.7099999999999998E-3</v>
      </c>
      <c r="AJ64" s="132">
        <v>1.24E-3</v>
      </c>
    </row>
    <row r="65" spans="1:36">
      <c r="A65" t="s">
        <v>1213</v>
      </c>
      <c r="B65" t="s">
        <v>1214</v>
      </c>
      <c r="C65" t="s">
        <v>1808</v>
      </c>
      <c r="D65" t="s">
        <v>1809</v>
      </c>
      <c r="E65" t="s">
        <v>309</v>
      </c>
      <c r="F65" t="s">
        <v>1810</v>
      </c>
      <c r="G65" t="s">
        <v>1811</v>
      </c>
      <c r="H65" t="s">
        <v>321</v>
      </c>
      <c r="I65" t="s">
        <v>951</v>
      </c>
      <c r="J65" t="s">
        <v>204</v>
      </c>
      <c r="K65" t="s">
        <v>204</v>
      </c>
      <c r="L65" t="s">
        <v>325</v>
      </c>
      <c r="M65" t="s">
        <v>340</v>
      </c>
      <c r="N65" t="s">
        <v>447</v>
      </c>
      <c r="O65" t="s">
        <v>339</v>
      </c>
      <c r="Q65" t="s">
        <v>410</v>
      </c>
      <c r="R65" t="s">
        <v>410</v>
      </c>
      <c r="S65" t="s">
        <v>1212</v>
      </c>
      <c r="T65" s="131">
        <v>3.39</v>
      </c>
      <c r="U65" t="s">
        <v>1655</v>
      </c>
      <c r="V65" s="132">
        <v>6.3670000000000004E-2</v>
      </c>
      <c r="W65" s="132">
        <v>-3.0700000000000002E-2</v>
      </c>
      <c r="X65" t="s">
        <v>412</v>
      </c>
      <c r="Y65" t="s">
        <v>339</v>
      </c>
      <c r="Z65" s="131">
        <v>87949</v>
      </c>
      <c r="AA65" s="131">
        <v>1</v>
      </c>
      <c r="AB65" s="131">
        <f t="shared" si="0"/>
        <v>142.19945650320071</v>
      </c>
      <c r="AD65" s="131">
        <v>125.063</v>
      </c>
      <c r="AH65" s="132">
        <v>1.7600000000000001E-3</v>
      </c>
      <c r="AI65" s="132">
        <v>7.5799999999999999E-3</v>
      </c>
      <c r="AJ65" s="132">
        <v>1.2199999999999999E-3</v>
      </c>
    </row>
    <row r="66" spans="1:36">
      <c r="A66" t="s">
        <v>1213</v>
      </c>
      <c r="B66" t="s">
        <v>1214</v>
      </c>
      <c r="C66" t="s">
        <v>1812</v>
      </c>
      <c r="D66" t="s">
        <v>1813</v>
      </c>
      <c r="E66" t="s">
        <v>309</v>
      </c>
      <c r="F66" t="s">
        <v>1814</v>
      </c>
      <c r="G66" t="s">
        <v>1815</v>
      </c>
      <c r="H66" t="s">
        <v>321</v>
      </c>
      <c r="I66" t="s">
        <v>951</v>
      </c>
      <c r="J66" t="s">
        <v>204</v>
      </c>
      <c r="K66" t="s">
        <v>204</v>
      </c>
      <c r="L66" t="s">
        <v>325</v>
      </c>
      <c r="M66" t="s">
        <v>340</v>
      </c>
      <c r="N66" t="s">
        <v>447</v>
      </c>
      <c r="O66" t="s">
        <v>339</v>
      </c>
      <c r="Q66" t="s">
        <v>410</v>
      </c>
      <c r="R66" t="s">
        <v>410</v>
      </c>
      <c r="S66" t="s">
        <v>1212</v>
      </c>
      <c r="T66" s="131">
        <v>3.78</v>
      </c>
      <c r="U66" t="s">
        <v>1563</v>
      </c>
      <c r="V66" s="132">
        <v>6.676E-2</v>
      </c>
      <c r="W66" s="132">
        <v>6.9199999999999998E-2</v>
      </c>
      <c r="X66" t="s">
        <v>412</v>
      </c>
      <c r="Y66" t="s">
        <v>339</v>
      </c>
      <c r="Z66" s="131">
        <v>113000</v>
      </c>
      <c r="AA66" s="131">
        <v>1</v>
      </c>
      <c r="AB66" s="131">
        <f t="shared" si="0"/>
        <v>100.63982300884955</v>
      </c>
      <c r="AD66" s="131">
        <v>113.723</v>
      </c>
      <c r="AH66" s="132">
        <v>1.41E-3</v>
      </c>
      <c r="AI66" s="132">
        <v>6.8900000000000003E-3</v>
      </c>
      <c r="AJ66" s="132">
        <v>1.1100000000000001E-3</v>
      </c>
    </row>
    <row r="67" spans="1:36">
      <c r="A67" t="s">
        <v>1213</v>
      </c>
      <c r="B67" t="s">
        <v>1214</v>
      </c>
      <c r="C67" t="s">
        <v>1816</v>
      </c>
      <c r="D67" t="s">
        <v>1817</v>
      </c>
      <c r="E67" t="s">
        <v>309</v>
      </c>
      <c r="F67" t="s">
        <v>1818</v>
      </c>
      <c r="G67" t="s">
        <v>1819</v>
      </c>
      <c r="H67" t="s">
        <v>321</v>
      </c>
      <c r="I67" t="s">
        <v>951</v>
      </c>
      <c r="J67" t="s">
        <v>204</v>
      </c>
      <c r="K67" t="s">
        <v>204</v>
      </c>
      <c r="L67" t="s">
        <v>325</v>
      </c>
      <c r="M67" t="s">
        <v>340</v>
      </c>
      <c r="N67" t="s">
        <v>447</v>
      </c>
      <c r="O67" t="s">
        <v>339</v>
      </c>
      <c r="Q67" t="s">
        <v>410</v>
      </c>
      <c r="R67" t="s">
        <v>410</v>
      </c>
      <c r="S67" t="s">
        <v>1212</v>
      </c>
      <c r="T67" s="131">
        <v>3.22</v>
      </c>
      <c r="U67" t="s">
        <v>1820</v>
      </c>
      <c r="V67" s="132">
        <v>7.7789999999999998E-2</v>
      </c>
      <c r="W67" s="132">
        <v>5.9900000000000002E-2</v>
      </c>
      <c r="X67" t="s">
        <v>412</v>
      </c>
      <c r="Y67" t="s">
        <v>339</v>
      </c>
      <c r="Z67" s="131">
        <v>101000</v>
      </c>
      <c r="AA67" s="131">
        <v>1</v>
      </c>
      <c r="AB67" s="131">
        <f t="shared" ref="AB67:AB130" si="1">(AD67-(AC67*AA67))*1000/AA67/Z67*100</f>
        <v>109.5</v>
      </c>
      <c r="AD67" s="131">
        <v>110.595</v>
      </c>
      <c r="AH67" s="132">
        <v>4.8999999999999998E-4</v>
      </c>
      <c r="AI67" s="132">
        <v>6.7000000000000002E-3</v>
      </c>
      <c r="AJ67" s="132">
        <v>1.08E-3</v>
      </c>
    </row>
    <row r="68" spans="1:36">
      <c r="A68" t="s">
        <v>1213</v>
      </c>
      <c r="B68" t="s">
        <v>1214</v>
      </c>
      <c r="C68" t="s">
        <v>1616</v>
      </c>
      <c r="D68" t="s">
        <v>1617</v>
      </c>
      <c r="E68" t="s">
        <v>309</v>
      </c>
      <c r="F68" t="s">
        <v>1821</v>
      </c>
      <c r="G68" t="s">
        <v>1822</v>
      </c>
      <c r="H68" t="s">
        <v>321</v>
      </c>
      <c r="I68" t="s">
        <v>951</v>
      </c>
      <c r="J68" t="s">
        <v>204</v>
      </c>
      <c r="K68" t="s">
        <v>204</v>
      </c>
      <c r="L68" t="s">
        <v>325</v>
      </c>
      <c r="M68" t="s">
        <v>340</v>
      </c>
      <c r="N68" t="s">
        <v>447</v>
      </c>
      <c r="O68" t="s">
        <v>339</v>
      </c>
      <c r="Q68" t="s">
        <v>410</v>
      </c>
      <c r="R68" t="s">
        <v>410</v>
      </c>
      <c r="S68" t="s">
        <v>1212</v>
      </c>
      <c r="T68" s="131">
        <v>2.63</v>
      </c>
      <c r="U68" t="s">
        <v>1823</v>
      </c>
      <c r="V68" s="132">
        <v>7.8549999999999995E-2</v>
      </c>
      <c r="W68" s="132">
        <v>6.2600000000000003E-2</v>
      </c>
      <c r="X68" t="s">
        <v>412</v>
      </c>
      <c r="Y68" t="s">
        <v>339</v>
      </c>
      <c r="Z68" s="131">
        <v>100000</v>
      </c>
      <c r="AA68" s="131">
        <v>1</v>
      </c>
      <c r="AB68" s="131">
        <f t="shared" si="1"/>
        <v>103.62</v>
      </c>
      <c r="AC68" s="131">
        <v>3.8</v>
      </c>
      <c r="AD68" s="131">
        <v>107.42</v>
      </c>
      <c r="AH68" s="132">
        <v>6.4999999999999997E-4</v>
      </c>
      <c r="AI68" s="132">
        <v>6.7400000000000003E-3</v>
      </c>
      <c r="AJ68" s="132">
        <v>1.08E-3</v>
      </c>
    </row>
    <row r="69" spans="1:36">
      <c r="A69" t="s">
        <v>1213</v>
      </c>
      <c r="B69" t="s">
        <v>1214</v>
      </c>
      <c r="C69" t="s">
        <v>1626</v>
      </c>
      <c r="D69" t="s">
        <v>1627</v>
      </c>
      <c r="E69" t="s">
        <v>309</v>
      </c>
      <c r="F69" t="s">
        <v>1824</v>
      </c>
      <c r="G69" t="s">
        <v>1825</v>
      </c>
      <c r="H69" t="s">
        <v>321</v>
      </c>
      <c r="I69" t="s">
        <v>754</v>
      </c>
      <c r="J69" t="s">
        <v>204</v>
      </c>
      <c r="K69" t="s">
        <v>204</v>
      </c>
      <c r="L69" t="s">
        <v>325</v>
      </c>
      <c r="M69" t="s">
        <v>340</v>
      </c>
      <c r="N69" t="s">
        <v>465</v>
      </c>
      <c r="O69" t="s">
        <v>339</v>
      </c>
      <c r="P69" t="s">
        <v>1578</v>
      </c>
      <c r="Q69" t="s">
        <v>415</v>
      </c>
      <c r="R69" t="s">
        <v>407</v>
      </c>
      <c r="S69" t="s">
        <v>1212</v>
      </c>
      <c r="T69" s="131">
        <v>4.91</v>
      </c>
      <c r="U69" t="s">
        <v>1826</v>
      </c>
      <c r="V69" s="132">
        <v>1.37E-2</v>
      </c>
      <c r="W69" s="132">
        <v>3.2199999999999999E-2</v>
      </c>
      <c r="X69" t="s">
        <v>412</v>
      </c>
      <c r="Y69" t="s">
        <v>339</v>
      </c>
      <c r="Z69" s="131">
        <v>100000</v>
      </c>
      <c r="AA69" s="131">
        <v>1</v>
      </c>
      <c r="AB69" s="131">
        <f t="shared" si="1"/>
        <v>103.69999999999999</v>
      </c>
      <c r="AD69" s="131">
        <v>103.7</v>
      </c>
      <c r="AH69" s="132">
        <v>1.7000000000000001E-4</v>
      </c>
      <c r="AI69" s="132">
        <v>6.28E-3</v>
      </c>
      <c r="AJ69" s="132">
        <v>1.01E-3</v>
      </c>
    </row>
    <row r="70" spans="1:36">
      <c r="A70" t="s">
        <v>1213</v>
      </c>
      <c r="B70" t="s">
        <v>1214</v>
      </c>
      <c r="C70" t="s">
        <v>1827</v>
      </c>
      <c r="D70" t="s">
        <v>1828</v>
      </c>
      <c r="E70" t="s">
        <v>309</v>
      </c>
      <c r="F70" t="s">
        <v>1829</v>
      </c>
      <c r="G70" t="s">
        <v>1830</v>
      </c>
      <c r="H70" t="s">
        <v>321</v>
      </c>
      <c r="I70" t="s">
        <v>951</v>
      </c>
      <c r="J70" t="s">
        <v>204</v>
      </c>
      <c r="K70" t="s">
        <v>204</v>
      </c>
      <c r="L70" t="s">
        <v>325</v>
      </c>
      <c r="M70" t="s">
        <v>340</v>
      </c>
      <c r="N70" t="s">
        <v>443</v>
      </c>
      <c r="O70" t="s">
        <v>339</v>
      </c>
      <c r="P70" t="s">
        <v>1599</v>
      </c>
      <c r="Q70" t="s">
        <v>415</v>
      </c>
      <c r="R70" t="s">
        <v>407</v>
      </c>
      <c r="S70" t="s">
        <v>1212</v>
      </c>
      <c r="T70" s="131">
        <v>1.2</v>
      </c>
      <c r="U70" t="s">
        <v>1594</v>
      </c>
      <c r="V70" s="132">
        <v>3.1099999999999999E-3</v>
      </c>
      <c r="W70" s="132">
        <v>5.9799999999999999E-2</v>
      </c>
      <c r="X70" t="s">
        <v>412</v>
      </c>
      <c r="Y70" t="s">
        <v>339</v>
      </c>
      <c r="Z70" s="131">
        <v>100500</v>
      </c>
      <c r="AA70" s="131">
        <v>1</v>
      </c>
      <c r="AB70" s="131">
        <f t="shared" si="1"/>
        <v>102.94029850746269</v>
      </c>
      <c r="AD70" s="131">
        <v>103.455</v>
      </c>
      <c r="AH70" s="132">
        <v>4.2000000000000002E-4</v>
      </c>
      <c r="AI70" s="132">
        <v>6.2700000000000004E-3</v>
      </c>
      <c r="AJ70" s="132">
        <v>1.01E-3</v>
      </c>
    </row>
    <row r="71" spans="1:36">
      <c r="A71" t="s">
        <v>1213</v>
      </c>
      <c r="B71" t="s">
        <v>1214</v>
      </c>
      <c r="C71" t="s">
        <v>1831</v>
      </c>
      <c r="D71" t="s">
        <v>1832</v>
      </c>
      <c r="E71" t="s">
        <v>309</v>
      </c>
      <c r="F71" t="s">
        <v>1833</v>
      </c>
      <c r="G71" t="s">
        <v>1834</v>
      </c>
      <c r="H71" t="s">
        <v>321</v>
      </c>
      <c r="I71" t="s">
        <v>951</v>
      </c>
      <c r="J71" t="s">
        <v>204</v>
      </c>
      <c r="K71" t="s">
        <v>204</v>
      </c>
      <c r="L71" t="s">
        <v>325</v>
      </c>
      <c r="M71" t="s">
        <v>340</v>
      </c>
      <c r="N71" t="s">
        <v>441</v>
      </c>
      <c r="O71" t="s">
        <v>339</v>
      </c>
      <c r="Q71" t="s">
        <v>410</v>
      </c>
      <c r="R71" t="s">
        <v>410</v>
      </c>
      <c r="S71" t="s">
        <v>1212</v>
      </c>
      <c r="T71" s="131">
        <v>3.15</v>
      </c>
      <c r="U71" t="s">
        <v>1293</v>
      </c>
      <c r="V71" s="132">
        <v>5.994E-2</v>
      </c>
      <c r="W71" s="132">
        <v>6.6000000000000003E-2</v>
      </c>
      <c r="X71" t="s">
        <v>412</v>
      </c>
      <c r="Y71" t="s">
        <v>339</v>
      </c>
      <c r="Z71" s="131">
        <v>96000</v>
      </c>
      <c r="AA71" s="131">
        <v>1</v>
      </c>
      <c r="AB71" s="131">
        <f t="shared" si="1"/>
        <v>98.339583333333337</v>
      </c>
      <c r="AD71" s="131">
        <v>94.406000000000006</v>
      </c>
      <c r="AH71" s="132">
        <v>2.9E-4</v>
      </c>
      <c r="AI71" s="132">
        <v>5.7200000000000003E-3</v>
      </c>
      <c r="AJ71" s="132">
        <v>9.2000000000000003E-4</v>
      </c>
    </row>
    <row r="72" spans="1:36">
      <c r="A72" t="s">
        <v>1213</v>
      </c>
      <c r="B72" t="s">
        <v>1214</v>
      </c>
      <c r="C72" t="s">
        <v>1532</v>
      </c>
      <c r="D72" t="s">
        <v>1533</v>
      </c>
      <c r="E72" t="s">
        <v>309</v>
      </c>
      <c r="F72" t="s">
        <v>1835</v>
      </c>
      <c r="G72" t="s">
        <v>1836</v>
      </c>
      <c r="H72" t="s">
        <v>321</v>
      </c>
      <c r="I72" t="s">
        <v>754</v>
      </c>
      <c r="J72" t="s">
        <v>204</v>
      </c>
      <c r="K72" t="s">
        <v>204</v>
      </c>
      <c r="L72" t="s">
        <v>325</v>
      </c>
      <c r="M72" t="s">
        <v>340</v>
      </c>
      <c r="N72" t="s">
        <v>443</v>
      </c>
      <c r="O72" t="s">
        <v>339</v>
      </c>
      <c r="P72" t="s">
        <v>1530</v>
      </c>
      <c r="Q72" t="s">
        <v>415</v>
      </c>
      <c r="R72" t="s">
        <v>407</v>
      </c>
      <c r="S72" t="s">
        <v>1212</v>
      </c>
      <c r="T72" s="131">
        <v>0.41</v>
      </c>
      <c r="U72" t="s">
        <v>1837</v>
      </c>
      <c r="V72" s="132">
        <v>1.6389999999999998E-2</v>
      </c>
      <c r="W72" s="132">
        <v>4.02E-2</v>
      </c>
      <c r="X72" t="s">
        <v>412</v>
      </c>
      <c r="Y72" t="s">
        <v>339</v>
      </c>
      <c r="Z72" s="131">
        <v>72000</v>
      </c>
      <c r="AA72" s="131">
        <v>1</v>
      </c>
      <c r="AB72" s="131">
        <f t="shared" si="1"/>
        <v>113.19027777777777</v>
      </c>
      <c r="AD72" s="131">
        <v>81.497</v>
      </c>
      <c r="AH72" s="132">
        <v>2.4000000000000001E-4</v>
      </c>
      <c r="AI72" s="132">
        <v>4.9399999999999999E-3</v>
      </c>
      <c r="AJ72" s="132">
        <v>7.9000000000000001E-4</v>
      </c>
    </row>
    <row r="73" spans="1:36">
      <c r="A73" t="s">
        <v>1213</v>
      </c>
      <c r="B73" t="s">
        <v>1214</v>
      </c>
      <c r="C73" t="s">
        <v>1812</v>
      </c>
      <c r="D73" t="s">
        <v>1813</v>
      </c>
      <c r="E73" t="s">
        <v>309</v>
      </c>
      <c r="F73" t="s">
        <v>1838</v>
      </c>
      <c r="G73" t="s">
        <v>1839</v>
      </c>
      <c r="H73" t="s">
        <v>321</v>
      </c>
      <c r="I73" t="s">
        <v>951</v>
      </c>
      <c r="J73" t="s">
        <v>204</v>
      </c>
      <c r="K73" t="s">
        <v>204</v>
      </c>
      <c r="L73" t="s">
        <v>325</v>
      </c>
      <c r="M73" t="s">
        <v>340</v>
      </c>
      <c r="N73" t="s">
        <v>447</v>
      </c>
      <c r="O73" t="s">
        <v>339</v>
      </c>
      <c r="Q73" t="s">
        <v>410</v>
      </c>
      <c r="R73" t="s">
        <v>410</v>
      </c>
      <c r="S73" t="s">
        <v>1212</v>
      </c>
      <c r="T73" s="131">
        <v>1.3</v>
      </c>
      <c r="U73" t="s">
        <v>1840</v>
      </c>
      <c r="V73" s="132">
        <v>8.4529999999999994E-2</v>
      </c>
      <c r="W73" s="132">
        <v>6.8599999999999994E-2</v>
      </c>
      <c r="X73" t="s">
        <v>412</v>
      </c>
      <c r="Y73" t="s">
        <v>339</v>
      </c>
      <c r="Z73" s="131">
        <v>82800</v>
      </c>
      <c r="AA73" s="131">
        <v>1</v>
      </c>
      <c r="AB73" s="131">
        <f t="shared" si="1"/>
        <v>95.799516908212553</v>
      </c>
      <c r="AD73" s="131">
        <v>79.322000000000003</v>
      </c>
      <c r="AH73" s="132">
        <v>7.1000000000000002E-4</v>
      </c>
      <c r="AI73" s="132">
        <v>4.81E-3</v>
      </c>
      <c r="AJ73" s="132">
        <v>7.6999999999999996E-4</v>
      </c>
    </row>
    <row r="74" spans="1:36">
      <c r="A74" t="s">
        <v>1213</v>
      </c>
      <c r="B74" t="s">
        <v>1214</v>
      </c>
      <c r="C74" t="s">
        <v>1661</v>
      </c>
      <c r="D74" t="s">
        <v>1662</v>
      </c>
      <c r="E74" t="s">
        <v>309</v>
      </c>
      <c r="F74" t="s">
        <v>1841</v>
      </c>
      <c r="G74" t="s">
        <v>1842</v>
      </c>
      <c r="H74" t="s">
        <v>321</v>
      </c>
      <c r="I74" t="s">
        <v>951</v>
      </c>
      <c r="J74" t="s">
        <v>204</v>
      </c>
      <c r="K74" t="s">
        <v>204</v>
      </c>
      <c r="L74" t="s">
        <v>325</v>
      </c>
      <c r="M74" t="s">
        <v>340</v>
      </c>
      <c r="N74" t="s">
        <v>447</v>
      </c>
      <c r="O74" t="s">
        <v>339</v>
      </c>
      <c r="Q74" t="s">
        <v>410</v>
      </c>
      <c r="R74" t="s">
        <v>410</v>
      </c>
      <c r="S74" t="s">
        <v>1212</v>
      </c>
      <c r="T74" s="131">
        <v>1.43</v>
      </c>
      <c r="U74" t="s">
        <v>1691</v>
      </c>
      <c r="V74" s="132">
        <v>4.19E-2</v>
      </c>
      <c r="W74" s="132">
        <v>6.8599999999999994E-2</v>
      </c>
      <c r="X74" t="s">
        <v>412</v>
      </c>
      <c r="Y74" t="s">
        <v>339</v>
      </c>
      <c r="Z74" s="131">
        <v>59195</v>
      </c>
      <c r="AA74" s="131">
        <v>1</v>
      </c>
      <c r="AB74" s="131">
        <f t="shared" si="1"/>
        <v>96.499704366922884</v>
      </c>
      <c r="AD74" s="131">
        <v>57.122999999999998</v>
      </c>
      <c r="AH74" s="132">
        <v>7.3999999999999999E-4</v>
      </c>
      <c r="AI74" s="132">
        <v>3.46E-3</v>
      </c>
      <c r="AJ74" s="132">
        <v>5.5999999999999995E-4</v>
      </c>
    </row>
    <row r="75" spans="1:36">
      <c r="A75" t="s">
        <v>1213</v>
      </c>
      <c r="B75" t="s">
        <v>1214</v>
      </c>
      <c r="C75" t="s">
        <v>1687</v>
      </c>
      <c r="D75" t="s">
        <v>1688</v>
      </c>
      <c r="E75" t="s">
        <v>309</v>
      </c>
      <c r="F75" t="s">
        <v>1843</v>
      </c>
      <c r="G75" t="s">
        <v>1844</v>
      </c>
      <c r="H75" t="s">
        <v>321</v>
      </c>
      <c r="I75" t="s">
        <v>951</v>
      </c>
      <c r="J75" t="s">
        <v>204</v>
      </c>
      <c r="K75" t="s">
        <v>204</v>
      </c>
      <c r="L75" t="s">
        <v>325</v>
      </c>
      <c r="M75" t="s">
        <v>340</v>
      </c>
      <c r="N75" t="s">
        <v>447</v>
      </c>
      <c r="O75" t="s">
        <v>339</v>
      </c>
      <c r="Q75" t="s">
        <v>410</v>
      </c>
      <c r="R75" t="s">
        <v>410</v>
      </c>
      <c r="S75" t="s">
        <v>1212</v>
      </c>
      <c r="T75" s="131">
        <v>3.21</v>
      </c>
      <c r="U75" t="s">
        <v>1639</v>
      </c>
      <c r="V75" s="132">
        <v>7.4380000000000002E-2</v>
      </c>
      <c r="W75" s="132">
        <v>6.6600000000000006E-2</v>
      </c>
      <c r="X75" t="s">
        <v>412</v>
      </c>
      <c r="Y75" t="s">
        <v>339</v>
      </c>
      <c r="Z75" s="131">
        <v>44000</v>
      </c>
      <c r="AA75" s="131">
        <v>1</v>
      </c>
      <c r="AB75" s="131">
        <f t="shared" si="1"/>
        <v>101.97045454545454</v>
      </c>
      <c r="AD75" s="131">
        <v>44.866999999999997</v>
      </c>
      <c r="AH75" s="132">
        <v>3.1E-4</v>
      </c>
      <c r="AI75" s="132">
        <v>2.7200000000000002E-3</v>
      </c>
      <c r="AJ75" s="132">
        <v>4.4000000000000002E-4</v>
      </c>
    </row>
    <row r="76" spans="1:36">
      <c r="A76" t="s">
        <v>1213</v>
      </c>
      <c r="B76" t="s">
        <v>1214</v>
      </c>
      <c r="C76" t="s">
        <v>1536</v>
      </c>
      <c r="D76" t="s">
        <v>1537</v>
      </c>
      <c r="E76" t="s">
        <v>311</v>
      </c>
      <c r="F76" t="s">
        <v>1845</v>
      </c>
      <c r="G76" t="s">
        <v>1846</v>
      </c>
      <c r="H76" t="s">
        <v>321</v>
      </c>
      <c r="I76" t="s">
        <v>951</v>
      </c>
      <c r="J76" t="s">
        <v>204</v>
      </c>
      <c r="K76" t="s">
        <v>224</v>
      </c>
      <c r="L76" t="s">
        <v>325</v>
      </c>
      <c r="M76" t="s">
        <v>340</v>
      </c>
      <c r="N76" t="s">
        <v>465</v>
      </c>
      <c r="O76" t="s">
        <v>339</v>
      </c>
      <c r="P76" t="s">
        <v>1540</v>
      </c>
      <c r="Q76" t="s">
        <v>413</v>
      </c>
      <c r="R76" t="s">
        <v>407</v>
      </c>
      <c r="S76" t="s">
        <v>1212</v>
      </c>
      <c r="T76" s="131">
        <v>1.62</v>
      </c>
      <c r="U76" t="s">
        <v>1847</v>
      </c>
      <c r="V76" s="132">
        <v>6.9430000000000006E-2</v>
      </c>
      <c r="W76" s="132">
        <v>6.0100000000000001E-2</v>
      </c>
      <c r="X76" t="s">
        <v>412</v>
      </c>
      <c r="Y76" t="s">
        <v>339</v>
      </c>
      <c r="Z76" s="131">
        <v>39701</v>
      </c>
      <c r="AA76" s="131">
        <v>1</v>
      </c>
      <c r="AB76" s="131">
        <f t="shared" si="1"/>
        <v>100.99997481171758</v>
      </c>
      <c r="AD76" s="131">
        <v>40.097999999999999</v>
      </c>
      <c r="AH76" s="132">
        <v>1.3999999999999999E-4</v>
      </c>
      <c r="AI76" s="132">
        <v>2.4299999999999999E-3</v>
      </c>
      <c r="AJ76" s="132">
        <v>3.8999999999999999E-4</v>
      </c>
    </row>
    <row r="77" spans="1:36">
      <c r="A77" t="s">
        <v>1213</v>
      </c>
      <c r="B77" t="s">
        <v>1214</v>
      </c>
      <c r="C77" t="s">
        <v>1848</v>
      </c>
      <c r="D77" t="s">
        <v>1849</v>
      </c>
      <c r="E77" t="s">
        <v>309</v>
      </c>
      <c r="F77" t="s">
        <v>1850</v>
      </c>
      <c r="G77" t="s">
        <v>1851</v>
      </c>
      <c r="H77" t="s">
        <v>321</v>
      </c>
      <c r="I77" t="s">
        <v>754</v>
      </c>
      <c r="J77" t="s">
        <v>204</v>
      </c>
      <c r="K77" t="s">
        <v>204</v>
      </c>
      <c r="L77" t="s">
        <v>325</v>
      </c>
      <c r="M77" t="s">
        <v>340</v>
      </c>
      <c r="N77" t="s">
        <v>441</v>
      </c>
      <c r="O77" t="s">
        <v>339</v>
      </c>
      <c r="Q77" t="s">
        <v>410</v>
      </c>
      <c r="R77" t="s">
        <v>410</v>
      </c>
      <c r="S77" t="s">
        <v>1212</v>
      </c>
      <c r="T77" s="131">
        <v>2.2599999999999998</v>
      </c>
      <c r="U77" t="s">
        <v>1600</v>
      </c>
      <c r="V77" s="132">
        <v>4.2729999999999997E-2</v>
      </c>
      <c r="W77" s="132">
        <v>4.07E-2</v>
      </c>
      <c r="X77" t="s">
        <v>412</v>
      </c>
      <c r="Y77" t="s">
        <v>339</v>
      </c>
      <c r="Z77" s="131">
        <v>30268</v>
      </c>
      <c r="AA77" s="131">
        <v>1</v>
      </c>
      <c r="AB77" s="131">
        <f t="shared" si="1"/>
        <v>107.95890048896524</v>
      </c>
      <c r="AD77" s="131">
        <v>32.677</v>
      </c>
      <c r="AH77" s="132">
        <v>3.6999999999999999E-4</v>
      </c>
      <c r="AI77" s="132">
        <v>1.98E-3</v>
      </c>
      <c r="AJ77" s="132">
        <v>3.2000000000000003E-4</v>
      </c>
    </row>
    <row r="78" spans="1:36">
      <c r="A78" t="s">
        <v>1213</v>
      </c>
      <c r="B78" t="s">
        <v>1214</v>
      </c>
      <c r="C78" t="s">
        <v>1661</v>
      </c>
      <c r="D78" t="s">
        <v>1662</v>
      </c>
      <c r="E78" t="s">
        <v>309</v>
      </c>
      <c r="F78" t="s">
        <v>1852</v>
      </c>
      <c r="G78" t="s">
        <v>1853</v>
      </c>
      <c r="H78" t="s">
        <v>321</v>
      </c>
      <c r="I78" t="s">
        <v>951</v>
      </c>
      <c r="J78" t="s">
        <v>204</v>
      </c>
      <c r="K78" t="s">
        <v>204</v>
      </c>
      <c r="L78" t="s">
        <v>325</v>
      </c>
      <c r="M78" t="s">
        <v>340</v>
      </c>
      <c r="N78" t="s">
        <v>447</v>
      </c>
      <c r="O78" t="s">
        <v>339</v>
      </c>
      <c r="Q78" t="s">
        <v>410</v>
      </c>
      <c r="R78" t="s">
        <v>410</v>
      </c>
      <c r="S78" t="s">
        <v>1212</v>
      </c>
      <c r="T78" s="131">
        <v>1.43</v>
      </c>
      <c r="U78" t="s">
        <v>1691</v>
      </c>
      <c r="V78" s="132">
        <v>6.25E-2</v>
      </c>
      <c r="W78" s="132">
        <v>6.5699999999999995E-2</v>
      </c>
      <c r="X78" t="s">
        <v>412</v>
      </c>
      <c r="Y78" t="s">
        <v>339</v>
      </c>
      <c r="Z78" s="131">
        <v>29858.25</v>
      </c>
      <c r="AA78" s="131">
        <v>1</v>
      </c>
      <c r="AB78" s="131">
        <f t="shared" si="1"/>
        <v>99.751325010675444</v>
      </c>
      <c r="AD78" s="131">
        <v>29.783999999999999</v>
      </c>
      <c r="AH78" s="132">
        <v>4.0000000000000002E-4</v>
      </c>
      <c r="AI78" s="132">
        <v>1.8E-3</v>
      </c>
      <c r="AJ78" s="132">
        <v>2.9E-4</v>
      </c>
    </row>
    <row r="79" spans="1:36">
      <c r="A79" t="s">
        <v>1213</v>
      </c>
      <c r="B79" t="s">
        <v>1214</v>
      </c>
      <c r="C79" t="s">
        <v>1854</v>
      </c>
      <c r="D79" t="s">
        <v>1855</v>
      </c>
      <c r="E79" t="s">
        <v>309</v>
      </c>
      <c r="F79" t="s">
        <v>1856</v>
      </c>
      <c r="G79" t="s">
        <v>1857</v>
      </c>
      <c r="H79" t="s">
        <v>321</v>
      </c>
      <c r="I79" t="s">
        <v>951</v>
      </c>
      <c r="J79" t="s">
        <v>204</v>
      </c>
      <c r="K79" t="s">
        <v>204</v>
      </c>
      <c r="L79" t="s">
        <v>325</v>
      </c>
      <c r="M79" t="s">
        <v>340</v>
      </c>
      <c r="N79" t="s">
        <v>447</v>
      </c>
      <c r="O79" t="s">
        <v>339</v>
      </c>
      <c r="Q79" t="s">
        <v>410</v>
      </c>
      <c r="R79" t="s">
        <v>410</v>
      </c>
      <c r="S79" t="s">
        <v>1212</v>
      </c>
      <c r="T79" s="131">
        <v>0.49</v>
      </c>
      <c r="U79" t="s">
        <v>1858</v>
      </c>
      <c r="V79" s="132">
        <v>4.0390000000000002E-2</v>
      </c>
      <c r="W79" s="132">
        <v>7.9699999999999993E-2</v>
      </c>
      <c r="X79" t="s">
        <v>412</v>
      </c>
      <c r="Y79" t="s">
        <v>339</v>
      </c>
      <c r="Z79" s="131">
        <v>28779.26</v>
      </c>
      <c r="AA79" s="131">
        <v>1</v>
      </c>
      <c r="AB79" s="131">
        <f t="shared" si="1"/>
        <v>98.449369441743812</v>
      </c>
      <c r="AD79" s="131">
        <v>28.332999999999998</v>
      </c>
      <c r="AH79" s="132">
        <v>8.0999999999999996E-4</v>
      </c>
      <c r="AI79" s="132">
        <v>1.72E-3</v>
      </c>
      <c r="AJ79" s="132">
        <v>2.7999999999999998E-4</v>
      </c>
    </row>
    <row r="80" spans="1:36">
      <c r="A80" t="s">
        <v>1213</v>
      </c>
      <c r="B80" t="s">
        <v>1214</v>
      </c>
      <c r="C80" t="s">
        <v>1859</v>
      </c>
      <c r="D80" t="s">
        <v>1860</v>
      </c>
      <c r="E80" t="s">
        <v>309</v>
      </c>
      <c r="F80" t="s">
        <v>1861</v>
      </c>
      <c r="G80" t="s">
        <v>1862</v>
      </c>
      <c r="H80" t="s">
        <v>321</v>
      </c>
      <c r="I80" t="s">
        <v>951</v>
      </c>
      <c r="J80" t="s">
        <v>204</v>
      </c>
      <c r="K80" t="s">
        <v>204</v>
      </c>
      <c r="L80" t="s">
        <v>314</v>
      </c>
      <c r="M80" t="s">
        <v>340</v>
      </c>
      <c r="N80" t="s">
        <v>443</v>
      </c>
      <c r="O80" t="s">
        <v>339</v>
      </c>
      <c r="Q80" t="s">
        <v>410</v>
      </c>
      <c r="R80" t="s">
        <v>410</v>
      </c>
      <c r="S80" t="s">
        <v>1212</v>
      </c>
      <c r="T80" s="131">
        <v>0.01</v>
      </c>
      <c r="U80" t="s">
        <v>1863</v>
      </c>
      <c r="V80" s="132">
        <v>3.4259999999999999E-2</v>
      </c>
      <c r="W80" s="132"/>
      <c r="X80" t="s">
        <v>412</v>
      </c>
      <c r="Y80" t="s">
        <v>338</v>
      </c>
      <c r="Z80" s="131">
        <v>75000</v>
      </c>
      <c r="AA80" s="131">
        <v>1</v>
      </c>
      <c r="AB80" s="131">
        <f t="shared" si="1"/>
        <v>25</v>
      </c>
      <c r="AD80" s="131">
        <v>18.75</v>
      </c>
      <c r="AH80" s="132">
        <v>7.3800000000000003E-3</v>
      </c>
      <c r="AI80" s="132">
        <v>1.14E-3</v>
      </c>
      <c r="AJ80" s="132">
        <v>1.8000000000000001E-4</v>
      </c>
    </row>
    <row r="81" spans="1:36">
      <c r="A81" t="s">
        <v>1213</v>
      </c>
      <c r="B81" t="s">
        <v>1214</v>
      </c>
      <c r="C81" t="s">
        <v>1864</v>
      </c>
      <c r="D81" t="s">
        <v>1865</v>
      </c>
      <c r="E81" t="s">
        <v>309</v>
      </c>
      <c r="F81" t="s">
        <v>1866</v>
      </c>
      <c r="G81" t="s">
        <v>1867</v>
      </c>
      <c r="H81" t="s">
        <v>321</v>
      </c>
      <c r="I81" t="s">
        <v>754</v>
      </c>
      <c r="J81" t="s">
        <v>204</v>
      </c>
      <c r="K81" t="s">
        <v>204</v>
      </c>
      <c r="L81" t="s">
        <v>325</v>
      </c>
      <c r="M81" t="s">
        <v>340</v>
      </c>
      <c r="N81" t="s">
        <v>448</v>
      </c>
      <c r="O81" t="s">
        <v>339</v>
      </c>
      <c r="P81" t="s">
        <v>1545</v>
      </c>
      <c r="Q81" t="s">
        <v>413</v>
      </c>
      <c r="R81" t="s">
        <v>407</v>
      </c>
      <c r="S81" t="s">
        <v>1212</v>
      </c>
      <c r="T81" s="131">
        <v>2.37</v>
      </c>
      <c r="U81" t="s">
        <v>1331</v>
      </c>
      <c r="V81" s="132">
        <v>1.2200000000000001E-2</v>
      </c>
      <c r="W81" s="132">
        <v>3.15E-2</v>
      </c>
      <c r="X81" t="s">
        <v>411</v>
      </c>
      <c r="Y81" t="s">
        <v>339</v>
      </c>
      <c r="Z81" s="131">
        <v>8493</v>
      </c>
      <c r="AA81" s="131">
        <v>1</v>
      </c>
      <c r="AB81" s="131">
        <f t="shared" si="1"/>
        <v>109.85517484987636</v>
      </c>
      <c r="AD81" s="131">
        <v>9.33</v>
      </c>
      <c r="AH81" s="132">
        <v>6.0000000000000002E-5</v>
      </c>
      <c r="AI81" s="132">
        <v>5.6999999999999998E-4</v>
      </c>
      <c r="AJ81" s="132">
        <v>9.0000000000000006E-5</v>
      </c>
    </row>
    <row r="82" spans="1:36">
      <c r="A82" t="s">
        <v>1213</v>
      </c>
      <c r="B82" t="s">
        <v>1214</v>
      </c>
      <c r="C82" t="s">
        <v>1868</v>
      </c>
      <c r="D82" t="s">
        <v>1869</v>
      </c>
      <c r="E82" t="s">
        <v>309</v>
      </c>
      <c r="F82" t="s">
        <v>1870</v>
      </c>
      <c r="G82" t="s">
        <v>1871</v>
      </c>
      <c r="H82" t="s">
        <v>321</v>
      </c>
      <c r="I82" t="s">
        <v>754</v>
      </c>
      <c r="J82" t="s">
        <v>204</v>
      </c>
      <c r="K82" t="s">
        <v>204</v>
      </c>
      <c r="L82" t="s">
        <v>325</v>
      </c>
      <c r="M82" t="s">
        <v>340</v>
      </c>
      <c r="N82" t="s">
        <v>464</v>
      </c>
      <c r="O82" t="s">
        <v>339</v>
      </c>
      <c r="P82" t="s">
        <v>1872</v>
      </c>
      <c r="Q82" t="s">
        <v>413</v>
      </c>
      <c r="R82" t="s">
        <v>407</v>
      </c>
      <c r="S82" t="s">
        <v>1212</v>
      </c>
      <c r="T82" s="131">
        <v>6.73</v>
      </c>
      <c r="U82" t="s">
        <v>1873</v>
      </c>
      <c r="V82" s="132">
        <v>8.9999999999999993E-3</v>
      </c>
      <c r="W82" s="132">
        <v>2.98E-2</v>
      </c>
      <c r="X82" t="s">
        <v>412</v>
      </c>
      <c r="Y82" t="s">
        <v>339</v>
      </c>
      <c r="Z82" s="131"/>
      <c r="AA82" s="131">
        <v>1</v>
      </c>
      <c r="AB82" s="131">
        <v>0</v>
      </c>
      <c r="AC82" s="131">
        <v>0.54100000000000004</v>
      </c>
      <c r="AD82" s="131">
        <v>0.54100000000000004</v>
      </c>
      <c r="AH82" t="s">
        <v>1467</v>
      </c>
      <c r="AI82" s="132">
        <v>6.9999999999999994E-5</v>
      </c>
      <c r="AJ82" s="132">
        <v>1.0000000000000001E-5</v>
      </c>
    </row>
    <row r="83" spans="1:36">
      <c r="A83" t="s">
        <v>1213</v>
      </c>
      <c r="B83" t="s">
        <v>1214</v>
      </c>
      <c r="C83" t="s">
        <v>1631</v>
      </c>
      <c r="D83" t="s">
        <v>1632</v>
      </c>
      <c r="E83" t="s">
        <v>309</v>
      </c>
      <c r="F83" t="s">
        <v>1633</v>
      </c>
      <c r="G83" t="s">
        <v>1634</v>
      </c>
      <c r="H83" t="s">
        <v>321</v>
      </c>
      <c r="I83" t="s">
        <v>951</v>
      </c>
      <c r="J83" t="s">
        <v>204</v>
      </c>
      <c r="K83" t="s">
        <v>204</v>
      </c>
      <c r="L83" t="s">
        <v>325</v>
      </c>
      <c r="M83" t="s">
        <v>340</v>
      </c>
      <c r="N83" t="s">
        <v>447</v>
      </c>
      <c r="O83" t="s">
        <v>339</v>
      </c>
      <c r="P83" s="108"/>
      <c r="Q83" t="s">
        <v>410</v>
      </c>
      <c r="R83" t="s">
        <v>410</v>
      </c>
      <c r="S83" t="s">
        <v>1212</v>
      </c>
      <c r="T83" s="131">
        <v>1.38</v>
      </c>
      <c r="U83" t="s">
        <v>1331</v>
      </c>
      <c r="V83" s="132">
        <v>6.4890000000000003E-2</v>
      </c>
      <c r="W83" s="132">
        <v>5.4199999999999998E-2</v>
      </c>
      <c r="X83" t="s">
        <v>412</v>
      </c>
      <c r="Y83" t="s">
        <v>339</v>
      </c>
      <c r="Z83" s="131">
        <v>183222.21999999997</v>
      </c>
      <c r="AA83" s="131">
        <v>1</v>
      </c>
      <c r="AB83" s="131">
        <f t="shared" si="1"/>
        <v>101.40000000000002</v>
      </c>
      <c r="AC83" s="108"/>
      <c r="AD83" s="131">
        <f>185787.33108/1000</f>
        <v>185.78733108</v>
      </c>
      <c r="AE83" s="108"/>
      <c r="AF83" s="108"/>
      <c r="AG83" s="108"/>
      <c r="AH83" s="132">
        <v>1.07E-3</v>
      </c>
      <c r="AI83" s="132">
        <v>1.6480000000000002E-2</v>
      </c>
      <c r="AJ83" s="132">
        <v>2.65E-3</v>
      </c>
    </row>
    <row r="84" spans="1:36">
      <c r="A84" t="s">
        <v>1213</v>
      </c>
      <c r="B84" t="s">
        <v>1214</v>
      </c>
      <c r="C84" t="s">
        <v>1875</v>
      </c>
      <c r="D84" t="s">
        <v>1876</v>
      </c>
      <c r="E84" t="s">
        <v>80</v>
      </c>
      <c r="F84" t="s">
        <v>1877</v>
      </c>
      <c r="G84" t="s">
        <v>1878</v>
      </c>
      <c r="H84" t="s">
        <v>321</v>
      </c>
      <c r="I84" t="s">
        <v>755</v>
      </c>
      <c r="J84" t="s">
        <v>205</v>
      </c>
      <c r="K84" t="s">
        <v>224</v>
      </c>
      <c r="L84" t="s">
        <v>325</v>
      </c>
      <c r="M84" t="s">
        <v>314</v>
      </c>
      <c r="N84" t="s">
        <v>534</v>
      </c>
      <c r="O84" t="s">
        <v>339</v>
      </c>
      <c r="P84" t="s">
        <v>1879</v>
      </c>
      <c r="Q84" t="s">
        <v>433</v>
      </c>
      <c r="R84" t="s">
        <v>407</v>
      </c>
      <c r="S84" t="s">
        <v>1215</v>
      </c>
      <c r="T84" s="131">
        <v>1.389</v>
      </c>
      <c r="U84" t="s">
        <v>1880</v>
      </c>
      <c r="V84" s="132">
        <v>5.8160000000000003E-2</v>
      </c>
      <c r="W84" s="132">
        <v>5.0189999999999999E-2</v>
      </c>
      <c r="X84" t="s">
        <v>412</v>
      </c>
      <c r="Y84" t="s">
        <v>339</v>
      </c>
      <c r="Z84" s="131">
        <v>34000</v>
      </c>
      <c r="AA84" s="131">
        <v>3.6469999999999998</v>
      </c>
      <c r="AB84" s="131">
        <f t="shared" si="1"/>
        <v>98.596751560509048</v>
      </c>
      <c r="AD84" s="131">
        <v>122.258</v>
      </c>
      <c r="AH84" s="132">
        <v>2.0000000000000002E-5</v>
      </c>
      <c r="AI84" s="132">
        <v>7.4099999999999999E-3</v>
      </c>
      <c r="AJ84" s="132">
        <v>1.1900000000000001E-3</v>
      </c>
    </row>
    <row r="85" spans="1:36">
      <c r="A85" t="s">
        <v>1213</v>
      </c>
      <c r="B85" t="s">
        <v>1214</v>
      </c>
      <c r="C85" t="s">
        <v>1547</v>
      </c>
      <c r="D85" t="s">
        <v>1548</v>
      </c>
      <c r="E85" t="s">
        <v>309</v>
      </c>
      <c r="F85" t="s">
        <v>1881</v>
      </c>
      <c r="G85" t="s">
        <v>1882</v>
      </c>
      <c r="H85" t="s">
        <v>321</v>
      </c>
      <c r="I85" t="s">
        <v>755</v>
      </c>
      <c r="J85" t="s">
        <v>205</v>
      </c>
      <c r="K85" t="s">
        <v>204</v>
      </c>
      <c r="L85" t="s">
        <v>325</v>
      </c>
      <c r="M85" t="s">
        <v>340</v>
      </c>
      <c r="N85" t="s">
        <v>536</v>
      </c>
      <c r="O85" t="s">
        <v>339</v>
      </c>
      <c r="P85" t="s">
        <v>1879</v>
      </c>
      <c r="Q85" t="s">
        <v>433</v>
      </c>
      <c r="R85" t="s">
        <v>407</v>
      </c>
      <c r="S85" t="s">
        <v>1215</v>
      </c>
      <c r="T85" s="131">
        <v>1.014</v>
      </c>
      <c r="U85" t="s">
        <v>1883</v>
      </c>
      <c r="V85" s="132">
        <v>5.638E-2</v>
      </c>
      <c r="W85" s="132">
        <v>6.5390000000000004E-2</v>
      </c>
      <c r="X85" t="s">
        <v>412</v>
      </c>
      <c r="Y85" t="s">
        <v>339</v>
      </c>
      <c r="Z85" s="131">
        <v>27000</v>
      </c>
      <c r="AA85" s="131">
        <v>3.6469999999999998</v>
      </c>
      <c r="AB85" s="131">
        <f t="shared" si="1"/>
        <v>97.48347195564088</v>
      </c>
      <c r="AD85" s="131">
        <v>95.991</v>
      </c>
      <c r="AH85" s="132">
        <v>4.0000000000000003E-5</v>
      </c>
      <c r="AI85" s="132">
        <v>5.8199999999999997E-3</v>
      </c>
      <c r="AJ85" s="132">
        <v>9.3000000000000005E-4</v>
      </c>
    </row>
    <row r="86" spans="1:36">
      <c r="A86" t="s">
        <v>1213</v>
      </c>
      <c r="B86" t="s">
        <v>1214</v>
      </c>
      <c r="C86" t="s">
        <v>1884</v>
      </c>
      <c r="D86" t="s">
        <v>1885</v>
      </c>
      <c r="E86" t="s">
        <v>309</v>
      </c>
      <c r="F86" t="s">
        <v>1886</v>
      </c>
      <c r="G86" t="s">
        <v>1887</v>
      </c>
      <c r="H86" t="s">
        <v>321</v>
      </c>
      <c r="I86" t="s">
        <v>755</v>
      </c>
      <c r="J86" t="s">
        <v>205</v>
      </c>
      <c r="K86" t="s">
        <v>204</v>
      </c>
      <c r="L86" t="s">
        <v>325</v>
      </c>
      <c r="M86" t="s">
        <v>340</v>
      </c>
      <c r="N86" t="s">
        <v>536</v>
      </c>
      <c r="O86" t="s">
        <v>339</v>
      </c>
      <c r="P86" t="s">
        <v>1879</v>
      </c>
      <c r="Q86" t="s">
        <v>433</v>
      </c>
      <c r="R86" t="s">
        <v>407</v>
      </c>
      <c r="S86" t="s">
        <v>1215</v>
      </c>
      <c r="T86" s="131">
        <v>1.1990000000000001</v>
      </c>
      <c r="U86" t="s">
        <v>1888</v>
      </c>
      <c r="V86" s="132">
        <v>5.6419999999999998E-2</v>
      </c>
      <c r="W86" s="132">
        <v>6.9150000000000003E-2</v>
      </c>
      <c r="X86" t="s">
        <v>412</v>
      </c>
      <c r="Y86" t="s">
        <v>339</v>
      </c>
      <c r="Z86" s="131">
        <v>27000</v>
      </c>
      <c r="AA86" s="131">
        <v>3.6469999999999998</v>
      </c>
      <c r="AB86" s="131">
        <f t="shared" si="1"/>
        <v>95.743838162264268</v>
      </c>
      <c r="AD86" s="131">
        <v>94.278000000000006</v>
      </c>
      <c r="AH86" s="132">
        <v>4.0000000000000003E-5</v>
      </c>
      <c r="AI86" s="132">
        <v>5.7099999999999998E-3</v>
      </c>
      <c r="AJ86" s="132">
        <v>9.2000000000000003E-4</v>
      </c>
    </row>
    <row r="87" spans="1:36">
      <c r="A87" t="s">
        <v>1213</v>
      </c>
      <c r="B87" t="s">
        <v>1214</v>
      </c>
      <c r="C87" t="s">
        <v>1889</v>
      </c>
      <c r="D87" t="s">
        <v>1890</v>
      </c>
      <c r="E87" t="s">
        <v>80</v>
      </c>
      <c r="F87" t="s">
        <v>1891</v>
      </c>
      <c r="G87" t="s">
        <v>1892</v>
      </c>
      <c r="H87" t="s">
        <v>321</v>
      </c>
      <c r="I87" t="s">
        <v>755</v>
      </c>
      <c r="J87" t="s">
        <v>205</v>
      </c>
      <c r="K87" t="s">
        <v>204</v>
      </c>
      <c r="L87" t="s">
        <v>325</v>
      </c>
      <c r="M87" t="s">
        <v>314</v>
      </c>
      <c r="N87" t="s">
        <v>486</v>
      </c>
      <c r="O87" t="s">
        <v>339</v>
      </c>
      <c r="P87" t="s">
        <v>1893</v>
      </c>
      <c r="Q87" t="s">
        <v>433</v>
      </c>
      <c r="R87" t="s">
        <v>407</v>
      </c>
      <c r="S87" t="s">
        <v>1215</v>
      </c>
      <c r="T87" s="131">
        <v>0.47599999999999998</v>
      </c>
      <c r="U87" t="s">
        <v>1858</v>
      </c>
      <c r="V87" s="132">
        <v>6.1249999999999999E-2</v>
      </c>
      <c r="W87" s="132">
        <v>6.9110000000000005E-2</v>
      </c>
      <c r="X87" t="s">
        <v>412</v>
      </c>
      <c r="Y87" t="s">
        <v>339</v>
      </c>
      <c r="Z87" s="131">
        <v>18000</v>
      </c>
      <c r="AA87" s="131">
        <v>3.6469999999999998</v>
      </c>
      <c r="AB87" s="131">
        <f t="shared" si="1"/>
        <v>99.17435944307347</v>
      </c>
      <c r="AD87" s="131">
        <v>65.103999999999999</v>
      </c>
      <c r="AH87" s="132">
        <v>3.0000000000000001E-5</v>
      </c>
      <c r="AI87" s="132">
        <v>3.9399999999999999E-3</v>
      </c>
      <c r="AJ87" s="132">
        <v>6.3000000000000003E-4</v>
      </c>
    </row>
    <row r="88" spans="1:36">
      <c r="A88" t="s">
        <v>1213</v>
      </c>
      <c r="B88" t="s">
        <v>1214</v>
      </c>
      <c r="C88" t="s">
        <v>1889</v>
      </c>
      <c r="D88" t="s">
        <v>1890</v>
      </c>
      <c r="E88" t="s">
        <v>80</v>
      </c>
      <c r="F88" t="s">
        <v>1894</v>
      </c>
      <c r="G88" t="s">
        <v>1895</v>
      </c>
      <c r="H88" t="s">
        <v>321</v>
      </c>
      <c r="I88" t="s">
        <v>755</v>
      </c>
      <c r="J88" t="s">
        <v>205</v>
      </c>
      <c r="K88" t="s">
        <v>204</v>
      </c>
      <c r="L88" t="s">
        <v>325</v>
      </c>
      <c r="M88" t="s">
        <v>314</v>
      </c>
      <c r="N88" t="s">
        <v>486</v>
      </c>
      <c r="O88" t="s">
        <v>339</v>
      </c>
      <c r="P88" t="s">
        <v>1893</v>
      </c>
      <c r="Q88" t="s">
        <v>433</v>
      </c>
      <c r="R88" t="s">
        <v>407</v>
      </c>
      <c r="S88" t="s">
        <v>1215</v>
      </c>
      <c r="T88" s="131">
        <v>2.2490000000000001</v>
      </c>
      <c r="U88" t="s">
        <v>1691</v>
      </c>
      <c r="V88" s="132">
        <v>6.5000000000000002E-2</v>
      </c>
      <c r="W88" s="132">
        <v>7.7859999999999999E-2</v>
      </c>
      <c r="X88" t="s">
        <v>412</v>
      </c>
      <c r="Y88" t="s">
        <v>339</v>
      </c>
      <c r="Z88" s="131">
        <v>18000</v>
      </c>
      <c r="AA88" s="131">
        <v>3.6469999999999998</v>
      </c>
      <c r="AB88" s="131">
        <f t="shared" si="1"/>
        <v>96.641074856046089</v>
      </c>
      <c r="AD88" s="131">
        <v>63.441000000000003</v>
      </c>
      <c r="AH88" s="132">
        <v>3.0000000000000001E-5</v>
      </c>
      <c r="AI88" s="132">
        <v>3.8400000000000001E-3</v>
      </c>
      <c r="AJ88" s="132">
        <v>6.2E-4</v>
      </c>
    </row>
    <row r="89" spans="1:36">
      <c r="A89" t="s">
        <v>1213</v>
      </c>
      <c r="B89" t="s">
        <v>1217</v>
      </c>
      <c r="C89" t="s">
        <v>1718</v>
      </c>
      <c r="D89" t="s">
        <v>1719</v>
      </c>
      <c r="E89" t="s">
        <v>309</v>
      </c>
      <c r="F89" t="s">
        <v>1720</v>
      </c>
      <c r="G89" t="s">
        <v>1721</v>
      </c>
      <c r="H89" t="s">
        <v>321</v>
      </c>
      <c r="I89" t="s">
        <v>951</v>
      </c>
      <c r="J89" t="s">
        <v>204</v>
      </c>
      <c r="K89" t="s">
        <v>204</v>
      </c>
      <c r="L89" t="s">
        <v>325</v>
      </c>
      <c r="M89" t="s">
        <v>340</v>
      </c>
      <c r="N89" t="s">
        <v>440</v>
      </c>
      <c r="O89" t="s">
        <v>339</v>
      </c>
      <c r="P89" t="s">
        <v>1599</v>
      </c>
      <c r="Q89" t="s">
        <v>415</v>
      </c>
      <c r="R89" t="s">
        <v>407</v>
      </c>
      <c r="S89" t="s">
        <v>1212</v>
      </c>
      <c r="T89" s="131">
        <v>2.87</v>
      </c>
      <c r="U89" t="s">
        <v>1722</v>
      </c>
      <c r="V89" s="132">
        <v>7.2499999999999995E-2</v>
      </c>
      <c r="W89" s="132">
        <v>5.6099999999999997E-2</v>
      </c>
      <c r="X89" t="s">
        <v>412</v>
      </c>
      <c r="Y89" t="s">
        <v>339</v>
      </c>
      <c r="Z89" s="131">
        <v>6732584</v>
      </c>
      <c r="AA89" s="131">
        <v>1</v>
      </c>
      <c r="AB89" s="131">
        <f t="shared" si="1"/>
        <v>106.14000508571448</v>
      </c>
      <c r="AD89" s="131">
        <v>7145.9650000000001</v>
      </c>
      <c r="AH89" s="132">
        <v>9.3500000000000007E-3</v>
      </c>
      <c r="AI89" s="132">
        <v>2.3199999999999998E-2</v>
      </c>
      <c r="AJ89" s="132">
        <v>5.6600000000000001E-3</v>
      </c>
    </row>
    <row r="90" spans="1:36">
      <c r="A90" t="s">
        <v>1213</v>
      </c>
      <c r="B90" t="s">
        <v>1217</v>
      </c>
      <c r="C90" t="s">
        <v>1896</v>
      </c>
      <c r="D90" t="s">
        <v>1897</v>
      </c>
      <c r="E90" t="s">
        <v>309</v>
      </c>
      <c r="F90" t="s">
        <v>1898</v>
      </c>
      <c r="G90" t="s">
        <v>1899</v>
      </c>
      <c r="H90" t="s">
        <v>321</v>
      </c>
      <c r="I90" t="s">
        <v>754</v>
      </c>
      <c r="J90" t="s">
        <v>204</v>
      </c>
      <c r="K90" t="s">
        <v>204</v>
      </c>
      <c r="L90" t="s">
        <v>325</v>
      </c>
      <c r="M90" t="s">
        <v>340</v>
      </c>
      <c r="N90" t="s">
        <v>464</v>
      </c>
      <c r="O90" t="s">
        <v>339</v>
      </c>
      <c r="P90" t="s">
        <v>1696</v>
      </c>
      <c r="Q90" t="s">
        <v>413</v>
      </c>
      <c r="R90" t="s">
        <v>407</v>
      </c>
      <c r="S90" t="s">
        <v>1212</v>
      </c>
      <c r="T90" s="131">
        <v>3.42</v>
      </c>
      <c r="U90" t="s">
        <v>1900</v>
      </c>
      <c r="V90" s="132">
        <v>2.826E-2</v>
      </c>
      <c r="W90" s="132">
        <v>2.7300000000000001E-2</v>
      </c>
      <c r="X90" t="s">
        <v>412</v>
      </c>
      <c r="Y90" t="s">
        <v>339</v>
      </c>
      <c r="Z90" s="131">
        <v>5000000</v>
      </c>
      <c r="AA90" s="131">
        <v>1</v>
      </c>
      <c r="AB90" s="131">
        <f t="shared" si="1"/>
        <v>107.13999999999999</v>
      </c>
      <c r="AD90" s="131">
        <v>5357</v>
      </c>
      <c r="AH90" s="132">
        <v>8.6199999999999992E-3</v>
      </c>
      <c r="AI90" s="132">
        <v>1.7389999999999999E-2</v>
      </c>
      <c r="AJ90" s="132">
        <v>4.2399999999999998E-3</v>
      </c>
    </row>
    <row r="91" spans="1:36">
      <c r="A91" t="s">
        <v>1213</v>
      </c>
      <c r="B91" t="s">
        <v>1217</v>
      </c>
      <c r="C91" t="s">
        <v>1901</v>
      </c>
      <c r="D91" t="s">
        <v>1902</v>
      </c>
      <c r="E91" t="s">
        <v>309</v>
      </c>
      <c r="F91" t="s">
        <v>1903</v>
      </c>
      <c r="G91" t="s">
        <v>1904</v>
      </c>
      <c r="H91" t="s">
        <v>321</v>
      </c>
      <c r="I91" t="s">
        <v>754</v>
      </c>
      <c r="J91" t="s">
        <v>204</v>
      </c>
      <c r="K91" t="s">
        <v>204</v>
      </c>
      <c r="L91" t="s">
        <v>325</v>
      </c>
      <c r="M91" t="s">
        <v>340</v>
      </c>
      <c r="N91" t="s">
        <v>464</v>
      </c>
      <c r="O91" t="s">
        <v>339</v>
      </c>
      <c r="P91" t="s">
        <v>1551</v>
      </c>
      <c r="Q91" t="s">
        <v>413</v>
      </c>
      <c r="R91" t="s">
        <v>407</v>
      </c>
      <c r="S91" t="s">
        <v>1212</v>
      </c>
      <c r="T91" s="131">
        <v>5.42</v>
      </c>
      <c r="U91" t="s">
        <v>1905</v>
      </c>
      <c r="V91" s="132">
        <v>2.7019999999999999E-2</v>
      </c>
      <c r="W91" s="132">
        <v>2.92E-2</v>
      </c>
      <c r="X91" t="s">
        <v>412</v>
      </c>
      <c r="Y91" t="s">
        <v>339</v>
      </c>
      <c r="Z91" s="131">
        <v>4971000</v>
      </c>
      <c r="AA91" s="131">
        <v>1</v>
      </c>
      <c r="AB91" s="131">
        <f t="shared" si="1"/>
        <v>103.27000603500302</v>
      </c>
      <c r="AD91" s="131">
        <v>5133.5519999999997</v>
      </c>
      <c r="AH91" s="132">
        <v>1.392E-2</v>
      </c>
      <c r="AI91" s="132">
        <v>1.6670000000000001E-2</v>
      </c>
      <c r="AJ91" s="132">
        <v>4.0699999999999998E-3</v>
      </c>
    </row>
    <row r="92" spans="1:36">
      <c r="A92" t="s">
        <v>1213</v>
      </c>
      <c r="B92" t="s">
        <v>1217</v>
      </c>
      <c r="C92" t="s">
        <v>1532</v>
      </c>
      <c r="D92" t="s">
        <v>1533</v>
      </c>
      <c r="E92" t="s">
        <v>309</v>
      </c>
      <c r="F92" t="s">
        <v>1534</v>
      </c>
      <c r="G92" t="s">
        <v>1535</v>
      </c>
      <c r="H92" t="s">
        <v>321</v>
      </c>
      <c r="I92" t="s">
        <v>754</v>
      </c>
      <c r="J92" t="s">
        <v>204</v>
      </c>
      <c r="K92" t="s">
        <v>204</v>
      </c>
      <c r="L92" t="s">
        <v>325</v>
      </c>
      <c r="M92" t="s">
        <v>340</v>
      </c>
      <c r="N92" t="s">
        <v>443</v>
      </c>
      <c r="O92" t="s">
        <v>339</v>
      </c>
      <c r="P92" t="s">
        <v>1530</v>
      </c>
      <c r="Q92" t="s">
        <v>415</v>
      </c>
      <c r="R92" t="s">
        <v>407</v>
      </c>
      <c r="S92" t="s">
        <v>1212</v>
      </c>
      <c r="T92" s="131">
        <v>1.4</v>
      </c>
      <c r="U92" t="s">
        <v>1343</v>
      </c>
      <c r="V92" s="132">
        <v>3.4970000000000001E-2</v>
      </c>
      <c r="W92" s="132">
        <v>2.9600000000000001E-2</v>
      </c>
      <c r="X92" t="s">
        <v>412</v>
      </c>
      <c r="Y92" t="s">
        <v>339</v>
      </c>
      <c r="Z92" s="131">
        <v>4648000</v>
      </c>
      <c r="AA92" s="131">
        <v>1</v>
      </c>
      <c r="AB92" s="131">
        <f t="shared" si="1"/>
        <v>108.83999569707402</v>
      </c>
      <c r="AD92" s="131">
        <v>5058.8829999999998</v>
      </c>
      <c r="AH92" s="132">
        <v>4.1599999999999996E-3</v>
      </c>
      <c r="AI92" s="132">
        <v>1.6420000000000001E-2</v>
      </c>
      <c r="AJ92" s="132">
        <v>4.0099999999999997E-3</v>
      </c>
    </row>
    <row r="93" spans="1:36">
      <c r="A93" t="s">
        <v>1213</v>
      </c>
      <c r="B93" t="s">
        <v>1217</v>
      </c>
      <c r="C93" t="s">
        <v>1564</v>
      </c>
      <c r="D93" t="s">
        <v>1565</v>
      </c>
      <c r="E93" t="s">
        <v>309</v>
      </c>
      <c r="F93" t="s">
        <v>1566</v>
      </c>
      <c r="G93" t="s">
        <v>1567</v>
      </c>
      <c r="H93" t="s">
        <v>321</v>
      </c>
      <c r="I93" t="s">
        <v>754</v>
      </c>
      <c r="J93" t="s">
        <v>204</v>
      </c>
      <c r="K93" t="s">
        <v>204</v>
      </c>
      <c r="L93" t="s">
        <v>325</v>
      </c>
      <c r="M93" t="s">
        <v>340</v>
      </c>
      <c r="N93" t="s">
        <v>456</v>
      </c>
      <c r="O93" t="s">
        <v>339</v>
      </c>
      <c r="P93" t="s">
        <v>1551</v>
      </c>
      <c r="Q93" t="s">
        <v>413</v>
      </c>
      <c r="R93" t="s">
        <v>407</v>
      </c>
      <c r="S93" t="s">
        <v>1212</v>
      </c>
      <c r="T93" s="131">
        <v>5.4</v>
      </c>
      <c r="U93" t="s">
        <v>1568</v>
      </c>
      <c r="V93" s="132">
        <v>1.371E-2</v>
      </c>
      <c r="W93" s="132">
        <v>4.2799999999999998E-2</v>
      </c>
      <c r="X93" t="s">
        <v>412</v>
      </c>
      <c r="Y93" t="s">
        <v>339</v>
      </c>
      <c r="Z93" s="131">
        <v>3230769.78</v>
      </c>
      <c r="AA93" s="131">
        <v>1</v>
      </c>
      <c r="AB93" s="131">
        <f t="shared" si="1"/>
        <v>146.40999891982401</v>
      </c>
      <c r="AD93" s="131">
        <v>4730.17</v>
      </c>
      <c r="AH93" s="132">
        <v>1.2600000000000001E-3</v>
      </c>
      <c r="AI93" s="132">
        <v>1.536E-2</v>
      </c>
      <c r="AJ93" s="132">
        <v>3.7499999999999999E-3</v>
      </c>
    </row>
    <row r="94" spans="1:36">
      <c r="A94" t="s">
        <v>1213</v>
      </c>
      <c r="B94" t="s">
        <v>1217</v>
      </c>
      <c r="C94" t="s">
        <v>1595</v>
      </c>
      <c r="D94" t="s">
        <v>1596</v>
      </c>
      <c r="E94" t="s">
        <v>311</v>
      </c>
      <c r="F94" t="s">
        <v>1597</v>
      </c>
      <c r="G94" t="s">
        <v>1598</v>
      </c>
      <c r="H94" t="s">
        <v>321</v>
      </c>
      <c r="I94" t="s">
        <v>951</v>
      </c>
      <c r="J94" t="s">
        <v>204</v>
      </c>
      <c r="K94" t="s">
        <v>224</v>
      </c>
      <c r="L94" t="s">
        <v>325</v>
      </c>
      <c r="M94" t="s">
        <v>340</v>
      </c>
      <c r="N94" t="s">
        <v>447</v>
      </c>
      <c r="O94" t="s">
        <v>339</v>
      </c>
      <c r="P94" t="s">
        <v>1599</v>
      </c>
      <c r="Q94" t="s">
        <v>415</v>
      </c>
      <c r="R94" t="s">
        <v>407</v>
      </c>
      <c r="S94" t="s">
        <v>1212</v>
      </c>
      <c r="T94" s="131">
        <v>2.34</v>
      </c>
      <c r="U94" t="s">
        <v>1600</v>
      </c>
      <c r="V94" s="132">
        <v>6.5000000000000002E-2</v>
      </c>
      <c r="W94" s="132">
        <v>6.93E-2</v>
      </c>
      <c r="X94" t="s">
        <v>412</v>
      </c>
      <c r="Y94" t="s">
        <v>339</v>
      </c>
      <c r="Z94" s="131">
        <v>4654441</v>
      </c>
      <c r="AA94" s="131">
        <v>1</v>
      </c>
      <c r="AB94" s="131">
        <f t="shared" si="1"/>
        <v>99.320004271189603</v>
      </c>
      <c r="AD94" s="131">
        <v>4622.7910000000002</v>
      </c>
      <c r="AH94" s="132">
        <v>7.7600000000000004E-3</v>
      </c>
      <c r="AI94" s="132">
        <v>1.5010000000000001E-2</v>
      </c>
      <c r="AJ94" s="132">
        <v>3.6600000000000001E-3</v>
      </c>
    </row>
    <row r="95" spans="1:36">
      <c r="A95" t="s">
        <v>1213</v>
      </c>
      <c r="B95" t="s">
        <v>1217</v>
      </c>
      <c r="C95" t="s">
        <v>1536</v>
      </c>
      <c r="D95" t="s">
        <v>1537</v>
      </c>
      <c r="E95" t="s">
        <v>311</v>
      </c>
      <c r="F95" t="s">
        <v>1538</v>
      </c>
      <c r="G95" t="s">
        <v>1539</v>
      </c>
      <c r="H95" t="s">
        <v>321</v>
      </c>
      <c r="I95" t="s">
        <v>951</v>
      </c>
      <c r="J95" t="s">
        <v>204</v>
      </c>
      <c r="K95" t="s">
        <v>224</v>
      </c>
      <c r="L95" t="s">
        <v>325</v>
      </c>
      <c r="M95" t="s">
        <v>340</v>
      </c>
      <c r="N95" t="s">
        <v>465</v>
      </c>
      <c r="O95" t="s">
        <v>339</v>
      </c>
      <c r="P95" t="s">
        <v>1540</v>
      </c>
      <c r="Q95" t="s">
        <v>413</v>
      </c>
      <c r="R95" t="s">
        <v>407</v>
      </c>
      <c r="S95" t="s">
        <v>1212</v>
      </c>
      <c r="T95" s="131">
        <v>2.27</v>
      </c>
      <c r="U95" t="s">
        <v>1314</v>
      </c>
      <c r="V95" s="132">
        <v>3.4410000000000003E-2</v>
      </c>
      <c r="W95" s="132">
        <v>6.13E-2</v>
      </c>
      <c r="X95" t="s">
        <v>412</v>
      </c>
      <c r="Y95" t="s">
        <v>339</v>
      </c>
      <c r="Z95" s="131">
        <v>4370412.37</v>
      </c>
      <c r="AA95" s="131">
        <v>1</v>
      </c>
      <c r="AB95" s="131">
        <f t="shared" si="1"/>
        <v>105.1600080474786</v>
      </c>
      <c r="AD95" s="131">
        <v>4595.9260000000004</v>
      </c>
      <c r="AH95" s="132">
        <v>8.3000000000000001E-3</v>
      </c>
      <c r="AI95" s="132">
        <v>1.4919999999999999E-2</v>
      </c>
      <c r="AJ95" s="132">
        <v>3.64E-3</v>
      </c>
    </row>
    <row r="96" spans="1:36">
      <c r="A96" t="s">
        <v>1213</v>
      </c>
      <c r="B96" t="s">
        <v>1217</v>
      </c>
      <c r="C96" t="s">
        <v>1526</v>
      </c>
      <c r="D96" t="s">
        <v>1527</v>
      </c>
      <c r="E96" t="s">
        <v>80</v>
      </c>
      <c r="F96" t="s">
        <v>1528</v>
      </c>
      <c r="G96" t="s">
        <v>1529</v>
      </c>
      <c r="H96" t="s">
        <v>321</v>
      </c>
      <c r="I96" t="s">
        <v>755</v>
      </c>
      <c r="J96" t="s">
        <v>204</v>
      </c>
      <c r="K96" t="s">
        <v>224</v>
      </c>
      <c r="L96" t="s">
        <v>325</v>
      </c>
      <c r="M96" t="s">
        <v>340</v>
      </c>
      <c r="N96" t="s">
        <v>443</v>
      </c>
      <c r="O96" t="s">
        <v>339</v>
      </c>
      <c r="P96" t="s">
        <v>1530</v>
      </c>
      <c r="Q96" t="s">
        <v>415</v>
      </c>
      <c r="R96" t="s">
        <v>407</v>
      </c>
      <c r="S96" t="s">
        <v>1212</v>
      </c>
      <c r="T96" s="131">
        <v>1.56</v>
      </c>
      <c r="U96" t="s">
        <v>1531</v>
      </c>
      <c r="V96" s="132">
        <v>2.7200000000000002E-3</v>
      </c>
      <c r="W96" s="132">
        <v>8.1100000000000005E-2</v>
      </c>
      <c r="X96" t="s">
        <v>412</v>
      </c>
      <c r="Y96" t="s">
        <v>339</v>
      </c>
      <c r="Z96" s="131">
        <v>4499000</v>
      </c>
      <c r="AA96" s="131">
        <v>1</v>
      </c>
      <c r="AB96" s="131">
        <f t="shared" si="1"/>
        <v>101.45001111358079</v>
      </c>
      <c r="AD96" s="131">
        <v>4564.2359999999999</v>
      </c>
      <c r="AH96" s="132">
        <v>1.069E-2</v>
      </c>
      <c r="AI96" s="132">
        <v>1.482E-2</v>
      </c>
      <c r="AJ96" s="132">
        <v>3.6099999999999999E-3</v>
      </c>
    </row>
    <row r="97" spans="1:36">
      <c r="A97" t="s">
        <v>1213</v>
      </c>
      <c r="B97" t="s">
        <v>1217</v>
      </c>
      <c r="C97" t="s">
        <v>1700</v>
      </c>
      <c r="D97" t="s">
        <v>1701</v>
      </c>
      <c r="E97" t="s">
        <v>311</v>
      </c>
      <c r="F97" t="s">
        <v>1702</v>
      </c>
      <c r="G97" t="s">
        <v>1703</v>
      </c>
      <c r="H97" t="s">
        <v>321</v>
      </c>
      <c r="I97" t="s">
        <v>951</v>
      </c>
      <c r="J97" t="s">
        <v>204</v>
      </c>
      <c r="K97" t="s">
        <v>224</v>
      </c>
      <c r="L97" t="s">
        <v>325</v>
      </c>
      <c r="M97" t="s">
        <v>340</v>
      </c>
      <c r="N97" t="s">
        <v>443</v>
      </c>
      <c r="O97" t="s">
        <v>339</v>
      </c>
      <c r="P97" t="s">
        <v>1530</v>
      </c>
      <c r="Q97" t="s">
        <v>415</v>
      </c>
      <c r="R97" t="s">
        <v>407</v>
      </c>
      <c r="S97" t="s">
        <v>1212</v>
      </c>
      <c r="T97" s="131">
        <v>0.71</v>
      </c>
      <c r="U97" t="s">
        <v>1704</v>
      </c>
      <c r="V97" s="132">
        <v>7.4079999999999993E-2</v>
      </c>
      <c r="W97" s="132">
        <v>6.0299999999999999E-2</v>
      </c>
      <c r="X97" t="s">
        <v>412</v>
      </c>
      <c r="Y97" t="s">
        <v>339</v>
      </c>
      <c r="Z97" s="131">
        <v>4200478.7699999996</v>
      </c>
      <c r="AA97" s="131">
        <v>1</v>
      </c>
      <c r="AB97" s="131">
        <f t="shared" si="1"/>
        <v>100.48999723905283</v>
      </c>
      <c r="AD97" s="131">
        <v>4221.0609999999997</v>
      </c>
      <c r="AH97" s="132">
        <v>6.6600000000000001E-3</v>
      </c>
      <c r="AI97" s="132">
        <v>1.37E-2</v>
      </c>
      <c r="AJ97" s="132">
        <v>3.3400000000000001E-3</v>
      </c>
    </row>
    <row r="98" spans="1:36">
      <c r="A98" t="s">
        <v>1213</v>
      </c>
      <c r="B98" t="s">
        <v>1217</v>
      </c>
      <c r="C98" t="s">
        <v>1906</v>
      </c>
      <c r="D98" t="s">
        <v>1907</v>
      </c>
      <c r="E98" t="s">
        <v>309</v>
      </c>
      <c r="F98" t="s">
        <v>1908</v>
      </c>
      <c r="G98" t="s">
        <v>1909</v>
      </c>
      <c r="H98" t="s">
        <v>321</v>
      </c>
      <c r="I98" t="s">
        <v>951</v>
      </c>
      <c r="J98" t="s">
        <v>204</v>
      </c>
      <c r="K98" t="s">
        <v>204</v>
      </c>
      <c r="L98" t="s">
        <v>325</v>
      </c>
      <c r="M98" t="s">
        <v>340</v>
      </c>
      <c r="N98" t="s">
        <v>447</v>
      </c>
      <c r="O98" t="s">
        <v>339</v>
      </c>
      <c r="P98" t="s">
        <v>1578</v>
      </c>
      <c r="Q98" t="s">
        <v>415</v>
      </c>
      <c r="R98" t="s">
        <v>407</v>
      </c>
      <c r="S98" t="s">
        <v>1212</v>
      </c>
      <c r="T98" s="131">
        <v>4.04</v>
      </c>
      <c r="U98" t="s">
        <v>1320</v>
      </c>
      <c r="V98" s="132">
        <v>5.3539999999999997E-2</v>
      </c>
      <c r="W98" s="132">
        <v>5.1400000000000001E-2</v>
      </c>
      <c r="X98" t="s">
        <v>412</v>
      </c>
      <c r="Y98" t="s">
        <v>339</v>
      </c>
      <c r="Z98" s="131">
        <v>3965180</v>
      </c>
      <c r="AA98" s="131">
        <v>1</v>
      </c>
      <c r="AB98" s="131">
        <f t="shared" si="1"/>
        <v>104.78000998693628</v>
      </c>
      <c r="AD98" s="131">
        <v>4154.7160000000003</v>
      </c>
      <c r="AH98" s="132">
        <v>2.266E-2</v>
      </c>
      <c r="AI98" s="132">
        <v>1.349E-2</v>
      </c>
      <c r="AJ98" s="132">
        <v>3.29E-3</v>
      </c>
    </row>
    <row r="99" spans="1:36">
      <c r="A99" t="s">
        <v>1213</v>
      </c>
      <c r="B99" t="s">
        <v>1217</v>
      </c>
      <c r="C99" t="s">
        <v>1541</v>
      </c>
      <c r="D99" t="s">
        <v>1542</v>
      </c>
      <c r="E99" t="s">
        <v>311</v>
      </c>
      <c r="F99" t="s">
        <v>1543</v>
      </c>
      <c r="G99" t="s">
        <v>1544</v>
      </c>
      <c r="H99" t="s">
        <v>321</v>
      </c>
      <c r="I99" t="s">
        <v>951</v>
      </c>
      <c r="J99" t="s">
        <v>204</v>
      </c>
      <c r="K99" t="s">
        <v>224</v>
      </c>
      <c r="L99" t="s">
        <v>325</v>
      </c>
      <c r="M99" t="s">
        <v>340</v>
      </c>
      <c r="N99" t="s">
        <v>465</v>
      </c>
      <c r="O99" t="s">
        <v>339</v>
      </c>
      <c r="P99" t="s">
        <v>1545</v>
      </c>
      <c r="Q99" t="s">
        <v>413</v>
      </c>
      <c r="R99" t="s">
        <v>407</v>
      </c>
      <c r="S99" t="s">
        <v>1212</v>
      </c>
      <c r="T99" s="131">
        <v>4.1500000000000004</v>
      </c>
      <c r="U99" t="s">
        <v>1546</v>
      </c>
      <c r="V99" s="132">
        <v>7.3749999999999996E-2</v>
      </c>
      <c r="W99" s="132">
        <v>7.17E-2</v>
      </c>
      <c r="X99" t="s">
        <v>412</v>
      </c>
      <c r="Y99" t="s">
        <v>339</v>
      </c>
      <c r="Z99" s="131">
        <v>3793000</v>
      </c>
      <c r="AA99" s="131">
        <v>1</v>
      </c>
      <c r="AB99" s="131">
        <f t="shared" si="1"/>
        <v>107.66000527287108</v>
      </c>
      <c r="AD99" s="131">
        <v>4083.5439999999999</v>
      </c>
      <c r="AH99" s="132">
        <v>7.1000000000000004E-3</v>
      </c>
      <c r="AI99" s="132">
        <v>1.3259999999999999E-2</v>
      </c>
      <c r="AJ99" s="132">
        <v>3.2299999999999998E-3</v>
      </c>
    </row>
    <row r="100" spans="1:36">
      <c r="A100" t="s">
        <v>1213</v>
      </c>
      <c r="B100" t="s">
        <v>1217</v>
      </c>
      <c r="C100" t="s">
        <v>1601</v>
      </c>
      <c r="D100" t="s">
        <v>1602</v>
      </c>
      <c r="E100" t="s">
        <v>309</v>
      </c>
      <c r="F100" t="s">
        <v>1603</v>
      </c>
      <c r="G100" t="s">
        <v>1604</v>
      </c>
      <c r="H100" t="s">
        <v>321</v>
      </c>
      <c r="I100" t="s">
        <v>754</v>
      </c>
      <c r="J100" t="s">
        <v>204</v>
      </c>
      <c r="K100" t="s">
        <v>204</v>
      </c>
      <c r="L100" t="s">
        <v>325</v>
      </c>
      <c r="M100" t="s">
        <v>340</v>
      </c>
      <c r="N100" t="s">
        <v>448</v>
      </c>
      <c r="O100" t="s">
        <v>339</v>
      </c>
      <c r="P100" t="s">
        <v>1551</v>
      </c>
      <c r="Q100" t="s">
        <v>413</v>
      </c>
      <c r="R100" t="s">
        <v>407</v>
      </c>
      <c r="S100" t="s">
        <v>1212</v>
      </c>
      <c r="T100" s="131">
        <v>0.25</v>
      </c>
      <c r="U100" t="s">
        <v>1605</v>
      </c>
      <c r="V100" s="132">
        <v>2.0199999999999999E-2</v>
      </c>
      <c r="W100" s="132">
        <v>3.6799999999999999E-2</v>
      </c>
      <c r="X100" t="s">
        <v>411</v>
      </c>
      <c r="Y100" t="s">
        <v>339</v>
      </c>
      <c r="Z100" s="131">
        <v>3450000</v>
      </c>
      <c r="AA100" s="131">
        <v>1</v>
      </c>
      <c r="AB100" s="131">
        <f t="shared" si="1"/>
        <v>116.49000000000001</v>
      </c>
      <c r="AD100" s="131">
        <v>4018.9050000000002</v>
      </c>
      <c r="AH100" s="132">
        <v>3.2799999999999999E-3</v>
      </c>
      <c r="AI100" s="132">
        <v>1.3050000000000001E-2</v>
      </c>
      <c r="AJ100" s="132">
        <v>3.1800000000000001E-3</v>
      </c>
    </row>
    <row r="101" spans="1:36">
      <c r="A101" t="s">
        <v>1213</v>
      </c>
      <c r="B101" t="s">
        <v>1217</v>
      </c>
      <c r="C101" t="s">
        <v>1910</v>
      </c>
      <c r="D101" t="s">
        <v>1911</v>
      </c>
      <c r="E101" t="s">
        <v>311</v>
      </c>
      <c r="F101" t="s">
        <v>1912</v>
      </c>
      <c r="G101" t="s">
        <v>1913</v>
      </c>
      <c r="H101" t="s">
        <v>321</v>
      </c>
      <c r="I101" t="s">
        <v>951</v>
      </c>
      <c r="J101" t="s">
        <v>204</v>
      </c>
      <c r="K101" t="s">
        <v>224</v>
      </c>
      <c r="L101" t="s">
        <v>325</v>
      </c>
      <c r="M101" t="s">
        <v>340</v>
      </c>
      <c r="N101" t="s">
        <v>465</v>
      </c>
      <c r="O101" t="s">
        <v>339</v>
      </c>
      <c r="P101" t="s">
        <v>1551</v>
      </c>
      <c r="Q101" t="s">
        <v>413</v>
      </c>
      <c r="R101" t="s">
        <v>407</v>
      </c>
      <c r="S101" t="s">
        <v>1212</v>
      </c>
      <c r="T101" s="131">
        <v>4.1500000000000004</v>
      </c>
      <c r="U101" t="s">
        <v>1914</v>
      </c>
      <c r="V101" s="132">
        <v>7.3849999999999999E-2</v>
      </c>
      <c r="W101" s="132">
        <v>5.6899999999999999E-2</v>
      </c>
      <c r="X101" t="s">
        <v>412</v>
      </c>
      <c r="Y101" t="s">
        <v>339</v>
      </c>
      <c r="Z101" s="131">
        <v>3650000</v>
      </c>
      <c r="AA101" s="131">
        <v>1</v>
      </c>
      <c r="AB101" s="131">
        <f t="shared" si="1"/>
        <v>107.45</v>
      </c>
      <c r="AD101" s="131">
        <v>3921.9250000000002</v>
      </c>
      <c r="AH101" s="132">
        <v>8.7500000000000008E-3</v>
      </c>
      <c r="AI101" s="132">
        <v>1.273E-2</v>
      </c>
      <c r="AJ101" s="132">
        <v>3.1099999999999999E-3</v>
      </c>
    </row>
    <row r="102" spans="1:36">
      <c r="A102" t="s">
        <v>1213</v>
      </c>
      <c r="B102" t="s">
        <v>1217</v>
      </c>
      <c r="C102" t="s">
        <v>1580</v>
      </c>
      <c r="D102" t="s">
        <v>1581</v>
      </c>
      <c r="E102" t="s">
        <v>311</v>
      </c>
      <c r="F102" t="s">
        <v>1582</v>
      </c>
      <c r="G102" t="s">
        <v>1583</v>
      </c>
      <c r="H102" t="s">
        <v>321</v>
      </c>
      <c r="I102" t="s">
        <v>951</v>
      </c>
      <c r="J102" t="s">
        <v>204</v>
      </c>
      <c r="K102" t="s">
        <v>224</v>
      </c>
      <c r="L102" t="s">
        <v>325</v>
      </c>
      <c r="M102" t="s">
        <v>340</v>
      </c>
      <c r="N102" t="s">
        <v>465</v>
      </c>
      <c r="O102" t="s">
        <v>339</v>
      </c>
      <c r="P102" t="s">
        <v>1584</v>
      </c>
      <c r="Q102" t="s">
        <v>413</v>
      </c>
      <c r="R102" t="s">
        <v>407</v>
      </c>
      <c r="S102" t="s">
        <v>1212</v>
      </c>
      <c r="T102" s="131">
        <v>2.7</v>
      </c>
      <c r="U102" t="s">
        <v>1334</v>
      </c>
      <c r="V102" s="132">
        <v>7.6740000000000003E-2</v>
      </c>
      <c r="W102" s="132">
        <v>9.0999999999999998E-2</v>
      </c>
      <c r="X102" t="s">
        <v>412</v>
      </c>
      <c r="Y102" t="s">
        <v>339</v>
      </c>
      <c r="Z102" s="131">
        <v>3590010</v>
      </c>
      <c r="AA102" s="131">
        <v>1</v>
      </c>
      <c r="AB102" s="131">
        <f t="shared" si="1"/>
        <v>105.50001253478402</v>
      </c>
      <c r="AD102" s="131">
        <v>3787.4609999999998</v>
      </c>
      <c r="AH102" s="132">
        <v>6.1199999999999996E-3</v>
      </c>
      <c r="AI102" s="132">
        <v>1.23E-2</v>
      </c>
      <c r="AJ102" s="132">
        <v>3.0000000000000001E-3</v>
      </c>
    </row>
    <row r="103" spans="1:36">
      <c r="A103" t="s">
        <v>1213</v>
      </c>
      <c r="B103" t="s">
        <v>1217</v>
      </c>
      <c r="C103" t="s">
        <v>1532</v>
      </c>
      <c r="D103" t="s">
        <v>1533</v>
      </c>
      <c r="E103" t="s">
        <v>309</v>
      </c>
      <c r="F103" t="s">
        <v>1640</v>
      </c>
      <c r="G103" t="s">
        <v>1641</v>
      </c>
      <c r="H103" t="s">
        <v>321</v>
      </c>
      <c r="I103" t="s">
        <v>754</v>
      </c>
      <c r="J103" t="s">
        <v>204</v>
      </c>
      <c r="K103" t="s">
        <v>204</v>
      </c>
      <c r="L103" t="s">
        <v>325</v>
      </c>
      <c r="M103" t="s">
        <v>340</v>
      </c>
      <c r="N103" t="s">
        <v>443</v>
      </c>
      <c r="O103" t="s">
        <v>339</v>
      </c>
      <c r="P103" t="s">
        <v>1530</v>
      </c>
      <c r="Q103" t="s">
        <v>415</v>
      </c>
      <c r="R103" t="s">
        <v>407</v>
      </c>
      <c r="S103" t="s">
        <v>1212</v>
      </c>
      <c r="T103" s="131">
        <v>3.01</v>
      </c>
      <c r="U103" t="s">
        <v>1642</v>
      </c>
      <c r="V103" s="132">
        <v>2.921E-2</v>
      </c>
      <c r="W103" s="132">
        <v>3.0800000000000001E-2</v>
      </c>
      <c r="X103" t="s">
        <v>412</v>
      </c>
      <c r="Y103" t="s">
        <v>339</v>
      </c>
      <c r="Z103" s="131">
        <v>3500000</v>
      </c>
      <c r="AA103" s="131">
        <v>1</v>
      </c>
      <c r="AB103" s="131">
        <f t="shared" si="1"/>
        <v>106.08999999999999</v>
      </c>
      <c r="AD103" s="131">
        <v>3713.15</v>
      </c>
      <c r="AH103" s="132">
        <v>1.8E-3</v>
      </c>
      <c r="AI103" s="132">
        <v>1.205E-2</v>
      </c>
      <c r="AJ103" s="132">
        <v>2.9399999999999999E-3</v>
      </c>
    </row>
    <row r="104" spans="1:36">
      <c r="A104" t="s">
        <v>1213</v>
      </c>
      <c r="B104" t="s">
        <v>1217</v>
      </c>
      <c r="C104" t="s">
        <v>1590</v>
      </c>
      <c r="D104" t="s">
        <v>1591</v>
      </c>
      <c r="E104" t="s">
        <v>311</v>
      </c>
      <c r="F104" t="s">
        <v>1592</v>
      </c>
      <c r="G104" t="s">
        <v>1593</v>
      </c>
      <c r="H104" t="s">
        <v>321</v>
      </c>
      <c r="I104" t="s">
        <v>951</v>
      </c>
      <c r="J104" t="s">
        <v>204</v>
      </c>
      <c r="K104" t="s">
        <v>224</v>
      </c>
      <c r="L104" t="s">
        <v>325</v>
      </c>
      <c r="M104" t="s">
        <v>340</v>
      </c>
      <c r="N104" t="s">
        <v>465</v>
      </c>
      <c r="O104" t="s">
        <v>339</v>
      </c>
      <c r="P104" t="s">
        <v>1584</v>
      </c>
      <c r="Q104" t="s">
        <v>413</v>
      </c>
      <c r="R104" t="s">
        <v>407</v>
      </c>
      <c r="S104" t="s">
        <v>1212</v>
      </c>
      <c r="T104" s="131">
        <v>1.59</v>
      </c>
      <c r="U104" t="s">
        <v>1594</v>
      </c>
      <c r="V104" s="132">
        <v>7.374E-2</v>
      </c>
      <c r="W104" s="132">
        <v>6.6799999999999998E-2</v>
      </c>
      <c r="X104" t="s">
        <v>412</v>
      </c>
      <c r="Y104" t="s">
        <v>339</v>
      </c>
      <c r="Z104" s="131">
        <v>3607382.12</v>
      </c>
      <c r="AA104" s="131">
        <v>1</v>
      </c>
      <c r="AB104" s="131">
        <f t="shared" si="1"/>
        <v>102.39001240046063</v>
      </c>
      <c r="AD104" s="131">
        <v>3693.5990000000002</v>
      </c>
      <c r="AH104" s="132">
        <v>1.1169999999999999E-2</v>
      </c>
      <c r="AI104" s="132">
        <v>1.1990000000000001E-2</v>
      </c>
      <c r="AJ104" s="132">
        <v>2.9299999999999999E-3</v>
      </c>
    </row>
    <row r="105" spans="1:36">
      <c r="A105" t="s">
        <v>1213</v>
      </c>
      <c r="B105" t="s">
        <v>1217</v>
      </c>
      <c r="C105" t="s">
        <v>1585</v>
      </c>
      <c r="D105" t="s">
        <v>1586</v>
      </c>
      <c r="E105" t="s">
        <v>309</v>
      </c>
      <c r="F105" t="s">
        <v>1587</v>
      </c>
      <c r="G105" t="s">
        <v>1588</v>
      </c>
      <c r="H105" t="s">
        <v>321</v>
      </c>
      <c r="I105" t="s">
        <v>951</v>
      </c>
      <c r="J105" t="s">
        <v>204</v>
      </c>
      <c r="K105" t="s">
        <v>204</v>
      </c>
      <c r="L105" t="s">
        <v>325</v>
      </c>
      <c r="M105" t="s">
        <v>340</v>
      </c>
      <c r="N105" t="s">
        <v>447</v>
      </c>
      <c r="O105" t="s">
        <v>339</v>
      </c>
      <c r="Q105" t="s">
        <v>410</v>
      </c>
      <c r="R105" t="s">
        <v>410</v>
      </c>
      <c r="S105" t="s">
        <v>1212</v>
      </c>
      <c r="T105" s="131">
        <v>2.37</v>
      </c>
      <c r="U105" t="s">
        <v>1589</v>
      </c>
      <c r="V105" s="132">
        <v>5.3030000000000001E-2</v>
      </c>
      <c r="W105" s="132">
        <v>7.0999999999999994E-2</v>
      </c>
      <c r="X105" t="s">
        <v>412</v>
      </c>
      <c r="Y105" t="s">
        <v>339</v>
      </c>
      <c r="Z105" s="131">
        <v>3577000</v>
      </c>
      <c r="AA105" s="131">
        <v>1</v>
      </c>
      <c r="AB105" s="131">
        <f t="shared" si="1"/>
        <v>98.9</v>
      </c>
      <c r="AC105" s="131">
        <v>146.51</v>
      </c>
      <c r="AD105" s="131">
        <v>3684.163</v>
      </c>
      <c r="AH105" s="132">
        <v>1.217E-2</v>
      </c>
      <c r="AI105" s="132">
        <v>1.244E-2</v>
      </c>
      <c r="AJ105" s="132">
        <v>3.0300000000000001E-3</v>
      </c>
    </row>
    <row r="106" spans="1:36">
      <c r="A106" t="s">
        <v>1213</v>
      </c>
      <c r="B106" t="s">
        <v>1217</v>
      </c>
      <c r="C106" t="s">
        <v>1611</v>
      </c>
      <c r="D106" t="s">
        <v>1612</v>
      </c>
      <c r="E106" t="s">
        <v>309</v>
      </c>
      <c r="F106" t="s">
        <v>1613</v>
      </c>
      <c r="G106" t="s">
        <v>1614</v>
      </c>
      <c r="H106" t="s">
        <v>321</v>
      </c>
      <c r="I106" t="s">
        <v>754</v>
      </c>
      <c r="J106" t="s">
        <v>204</v>
      </c>
      <c r="K106" t="s">
        <v>204</v>
      </c>
      <c r="L106" t="s">
        <v>325</v>
      </c>
      <c r="M106" t="s">
        <v>340</v>
      </c>
      <c r="N106" t="s">
        <v>447</v>
      </c>
      <c r="O106" t="s">
        <v>339</v>
      </c>
      <c r="P106" t="s">
        <v>1573</v>
      </c>
      <c r="Q106" t="s">
        <v>415</v>
      </c>
      <c r="R106" t="s">
        <v>407</v>
      </c>
      <c r="S106" t="s">
        <v>1212</v>
      </c>
      <c r="T106" s="131">
        <v>3.52</v>
      </c>
      <c r="U106" t="s">
        <v>1615</v>
      </c>
      <c r="V106" s="132">
        <v>4.6190000000000002E-2</v>
      </c>
      <c r="W106" s="132">
        <v>3.6999999999999998E-2</v>
      </c>
      <c r="X106" t="s">
        <v>412</v>
      </c>
      <c r="Y106" t="s">
        <v>339</v>
      </c>
      <c r="Z106" s="131">
        <v>3448141.2</v>
      </c>
      <c r="AA106" s="131">
        <v>1</v>
      </c>
      <c r="AB106" s="131">
        <f t="shared" si="1"/>
        <v>106.34999518001176</v>
      </c>
      <c r="AD106" s="131">
        <v>3667.098</v>
      </c>
      <c r="AH106" s="132">
        <v>7.2300000000000003E-3</v>
      </c>
      <c r="AI106" s="132">
        <v>1.1900000000000001E-2</v>
      </c>
      <c r="AJ106" s="132">
        <v>2.8999999999999998E-3</v>
      </c>
    </row>
    <row r="107" spans="1:36">
      <c r="A107" t="s">
        <v>1213</v>
      </c>
      <c r="B107" t="s">
        <v>1217</v>
      </c>
      <c r="C107" t="s">
        <v>1558</v>
      </c>
      <c r="D107" t="s">
        <v>1559</v>
      </c>
      <c r="E107" t="s">
        <v>309</v>
      </c>
      <c r="F107" t="s">
        <v>1560</v>
      </c>
      <c r="G107" t="s">
        <v>1561</v>
      </c>
      <c r="H107" t="s">
        <v>321</v>
      </c>
      <c r="I107" t="s">
        <v>754</v>
      </c>
      <c r="J107" t="s">
        <v>204</v>
      </c>
      <c r="K107" t="s">
        <v>204</v>
      </c>
      <c r="L107" t="s">
        <v>325</v>
      </c>
      <c r="M107" t="s">
        <v>340</v>
      </c>
      <c r="N107" t="s">
        <v>464</v>
      </c>
      <c r="O107" t="s">
        <v>339</v>
      </c>
      <c r="P107" t="s">
        <v>1562</v>
      </c>
      <c r="Q107" t="s">
        <v>413</v>
      </c>
      <c r="R107" t="s">
        <v>407</v>
      </c>
      <c r="S107" t="s">
        <v>1212</v>
      </c>
      <c r="T107" s="131">
        <v>3.46</v>
      </c>
      <c r="U107" t="s">
        <v>1563</v>
      </c>
      <c r="V107" s="132">
        <v>4.6609999999999999E-2</v>
      </c>
      <c r="W107" s="132">
        <v>4.0399999999999998E-2</v>
      </c>
      <c r="X107" t="s">
        <v>412</v>
      </c>
      <c r="Y107" t="s">
        <v>339</v>
      </c>
      <c r="Z107" s="131">
        <v>3421362.64</v>
      </c>
      <c r="AA107" s="131">
        <v>1</v>
      </c>
      <c r="AB107" s="131">
        <f t="shared" si="1"/>
        <v>101.27000159211418</v>
      </c>
      <c r="AC107" s="131">
        <v>149.958</v>
      </c>
      <c r="AD107" s="131">
        <v>3614.7719999999999</v>
      </c>
      <c r="AH107" s="132">
        <v>8.0700000000000008E-3</v>
      </c>
      <c r="AI107" s="132">
        <v>1.222E-2</v>
      </c>
      <c r="AJ107" s="132">
        <v>2.98E-3</v>
      </c>
    </row>
    <row r="108" spans="1:36">
      <c r="A108" t="s">
        <v>1213</v>
      </c>
      <c r="B108" t="s">
        <v>1217</v>
      </c>
      <c r="C108" t="s">
        <v>1574</v>
      </c>
      <c r="D108" t="s">
        <v>1575</v>
      </c>
      <c r="E108" t="s">
        <v>309</v>
      </c>
      <c r="F108" t="s">
        <v>1576</v>
      </c>
      <c r="G108" t="s">
        <v>1577</v>
      </c>
      <c r="H108" t="s">
        <v>321</v>
      </c>
      <c r="I108" t="s">
        <v>754</v>
      </c>
      <c r="J108" t="s">
        <v>204</v>
      </c>
      <c r="K108" t="s">
        <v>204</v>
      </c>
      <c r="L108" t="s">
        <v>325</v>
      </c>
      <c r="M108" t="s">
        <v>340</v>
      </c>
      <c r="N108" t="s">
        <v>451</v>
      </c>
      <c r="O108" t="s">
        <v>339</v>
      </c>
      <c r="P108" t="s">
        <v>1578</v>
      </c>
      <c r="Q108" t="s">
        <v>415</v>
      </c>
      <c r="R108" t="s">
        <v>407</v>
      </c>
      <c r="S108" t="s">
        <v>1212</v>
      </c>
      <c r="T108" s="131">
        <v>2.78</v>
      </c>
      <c r="U108" t="s">
        <v>1579</v>
      </c>
      <c r="V108" s="132">
        <v>2.571E-2</v>
      </c>
      <c r="W108" s="132">
        <v>2.9700000000000001E-2</v>
      </c>
      <c r="X108" t="s">
        <v>412</v>
      </c>
      <c r="Y108" t="s">
        <v>339</v>
      </c>
      <c r="Z108" s="131">
        <v>3161609</v>
      </c>
      <c r="AA108" s="131">
        <v>1</v>
      </c>
      <c r="AB108" s="131">
        <f t="shared" si="1"/>
        <v>110.81000212233707</v>
      </c>
      <c r="AD108" s="131">
        <v>3503.3789999999999</v>
      </c>
      <c r="AH108" s="132">
        <v>6.9199999999999999E-3</v>
      </c>
      <c r="AI108" s="132">
        <v>1.137E-2</v>
      </c>
      <c r="AJ108" s="132">
        <v>2.7699999999999999E-3</v>
      </c>
    </row>
    <row r="109" spans="1:36">
      <c r="A109" t="s">
        <v>1213</v>
      </c>
      <c r="B109" t="s">
        <v>1217</v>
      </c>
      <c r="C109" t="s">
        <v>1552</v>
      </c>
      <c r="D109" t="s">
        <v>1553</v>
      </c>
      <c r="E109" t="s">
        <v>309</v>
      </c>
      <c r="F109" t="s">
        <v>1554</v>
      </c>
      <c r="G109" t="s">
        <v>1555</v>
      </c>
      <c r="H109" t="s">
        <v>321</v>
      </c>
      <c r="I109" t="s">
        <v>951</v>
      </c>
      <c r="J109" t="s">
        <v>204</v>
      </c>
      <c r="K109" t="s">
        <v>204</v>
      </c>
      <c r="L109" t="s">
        <v>325</v>
      </c>
      <c r="M109" t="s">
        <v>340</v>
      </c>
      <c r="N109" t="s">
        <v>443</v>
      </c>
      <c r="O109" t="s">
        <v>339</v>
      </c>
      <c r="P109" t="s">
        <v>1556</v>
      </c>
      <c r="Q109" t="s">
        <v>415</v>
      </c>
      <c r="R109" t="s">
        <v>407</v>
      </c>
      <c r="S109" t="s">
        <v>1212</v>
      </c>
      <c r="T109" s="131">
        <v>2.64</v>
      </c>
      <c r="U109" t="s">
        <v>1557</v>
      </c>
      <c r="V109" s="132">
        <v>6.1679999999999999E-2</v>
      </c>
      <c r="W109" s="132">
        <v>7.0199999999999999E-2</v>
      </c>
      <c r="X109" t="s">
        <v>412</v>
      </c>
      <c r="Y109" t="s">
        <v>339</v>
      </c>
      <c r="Z109" s="131">
        <v>3422000</v>
      </c>
      <c r="AA109" s="131">
        <v>1</v>
      </c>
      <c r="AB109" s="131">
        <f t="shared" si="1"/>
        <v>100.84000584453537</v>
      </c>
      <c r="AD109" s="131">
        <v>3450.7449999999999</v>
      </c>
      <c r="AH109" s="132">
        <v>2.0299999999999999E-2</v>
      </c>
      <c r="AI109" s="132">
        <v>1.12E-2</v>
      </c>
      <c r="AJ109" s="132">
        <v>2.7299999999999998E-3</v>
      </c>
    </row>
    <row r="110" spans="1:36">
      <c r="A110" t="s">
        <v>1213</v>
      </c>
      <c r="B110" t="s">
        <v>1217</v>
      </c>
      <c r="C110" t="s">
        <v>1521</v>
      </c>
      <c r="D110" t="s">
        <v>1522</v>
      </c>
      <c r="E110" t="s">
        <v>309</v>
      </c>
      <c r="F110" t="s">
        <v>1915</v>
      </c>
      <c r="G110" t="s">
        <v>1916</v>
      </c>
      <c r="H110" t="s">
        <v>321</v>
      </c>
      <c r="I110" t="s">
        <v>754</v>
      </c>
      <c r="J110" t="s">
        <v>204</v>
      </c>
      <c r="K110" t="s">
        <v>204</v>
      </c>
      <c r="L110" t="s">
        <v>325</v>
      </c>
      <c r="M110" t="s">
        <v>340</v>
      </c>
      <c r="N110" t="s">
        <v>448</v>
      </c>
      <c r="O110" t="s">
        <v>339</v>
      </c>
      <c r="P110" t="s">
        <v>1211</v>
      </c>
      <c r="Q110" t="s">
        <v>413</v>
      </c>
      <c r="R110" t="s">
        <v>407</v>
      </c>
      <c r="S110" t="s">
        <v>1212</v>
      </c>
      <c r="T110" s="131">
        <v>3.18</v>
      </c>
      <c r="U110" t="s">
        <v>1917</v>
      </c>
      <c r="V110" s="132">
        <v>-3.5899999999999999E-3</v>
      </c>
      <c r="W110" s="132">
        <v>2.4199999999999999E-2</v>
      </c>
      <c r="X110" t="s">
        <v>412</v>
      </c>
      <c r="Y110" t="s">
        <v>339</v>
      </c>
      <c r="Z110" s="131">
        <v>3247317.19</v>
      </c>
      <c r="AA110" s="131">
        <v>1</v>
      </c>
      <c r="AB110" s="131">
        <f t="shared" si="1"/>
        <v>103.37000679628711</v>
      </c>
      <c r="AD110" s="131">
        <v>3356.752</v>
      </c>
      <c r="AH110" s="132">
        <v>1.25E-3</v>
      </c>
      <c r="AI110" s="132">
        <v>1.09E-2</v>
      </c>
      <c r="AJ110" s="132">
        <v>2.66E-3</v>
      </c>
    </row>
    <row r="111" spans="1:36">
      <c r="A111" t="s">
        <v>1213</v>
      </c>
      <c r="B111" t="s">
        <v>1217</v>
      </c>
      <c r="C111" t="s">
        <v>1918</v>
      </c>
      <c r="D111" t="s">
        <v>1919</v>
      </c>
      <c r="E111" t="s">
        <v>309</v>
      </c>
      <c r="F111" t="s">
        <v>1920</v>
      </c>
      <c r="G111" t="s">
        <v>1921</v>
      </c>
      <c r="H111" t="s">
        <v>321</v>
      </c>
      <c r="I111" t="s">
        <v>754</v>
      </c>
      <c r="J111" t="s">
        <v>204</v>
      </c>
      <c r="K111" t="s">
        <v>204</v>
      </c>
      <c r="L111" t="s">
        <v>325</v>
      </c>
      <c r="M111" t="s">
        <v>340</v>
      </c>
      <c r="N111" t="s">
        <v>464</v>
      </c>
      <c r="O111" t="s">
        <v>339</v>
      </c>
      <c r="P111" t="s">
        <v>1696</v>
      </c>
      <c r="Q111" t="s">
        <v>413</v>
      </c>
      <c r="R111" t="s">
        <v>407</v>
      </c>
      <c r="S111" t="s">
        <v>1212</v>
      </c>
      <c r="T111" s="131">
        <v>5.12</v>
      </c>
      <c r="U111" t="s">
        <v>1922</v>
      </c>
      <c r="V111" s="132">
        <v>3.0839999999999999E-2</v>
      </c>
      <c r="W111" s="132">
        <v>2.6200000000000001E-2</v>
      </c>
      <c r="X111" t="s">
        <v>412</v>
      </c>
      <c r="Y111" t="s">
        <v>339</v>
      </c>
      <c r="Z111" s="131">
        <v>3231379.22</v>
      </c>
      <c r="AA111" s="131">
        <v>1</v>
      </c>
      <c r="AB111" s="131">
        <f t="shared" si="1"/>
        <v>100.2999889316612</v>
      </c>
      <c r="AC111" s="131">
        <v>46.62</v>
      </c>
      <c r="AD111" s="131">
        <v>3287.6930000000002</v>
      </c>
      <c r="AH111" s="132">
        <v>2.3900000000000002E-3</v>
      </c>
      <c r="AI111" s="132">
        <v>1.082E-2</v>
      </c>
      <c r="AJ111" s="132">
        <v>2.64E-3</v>
      </c>
    </row>
    <row r="112" spans="1:36">
      <c r="A112" t="s">
        <v>1213</v>
      </c>
      <c r="B112" t="s">
        <v>1217</v>
      </c>
      <c r="C112" t="s">
        <v>1626</v>
      </c>
      <c r="D112" t="s">
        <v>1627</v>
      </c>
      <c r="E112" t="s">
        <v>309</v>
      </c>
      <c r="F112" t="s">
        <v>1698</v>
      </c>
      <c r="G112" t="s">
        <v>1699</v>
      </c>
      <c r="H112" t="s">
        <v>321</v>
      </c>
      <c r="I112" t="s">
        <v>754</v>
      </c>
      <c r="J112" t="s">
        <v>204</v>
      </c>
      <c r="K112" t="s">
        <v>204</v>
      </c>
      <c r="L112" t="s">
        <v>325</v>
      </c>
      <c r="M112" t="s">
        <v>340</v>
      </c>
      <c r="N112" t="s">
        <v>465</v>
      </c>
      <c r="O112" t="s">
        <v>339</v>
      </c>
      <c r="P112" t="s">
        <v>1578</v>
      </c>
      <c r="Q112" t="s">
        <v>415</v>
      </c>
      <c r="R112" t="s">
        <v>407</v>
      </c>
      <c r="S112" t="s">
        <v>1212</v>
      </c>
      <c r="T112" s="131">
        <v>3.91</v>
      </c>
      <c r="U112" t="s">
        <v>1563</v>
      </c>
      <c r="V112" s="132">
        <v>3.3550000000000003E-2</v>
      </c>
      <c r="W112" s="132">
        <v>3.0200000000000001E-2</v>
      </c>
      <c r="X112" t="s">
        <v>412</v>
      </c>
      <c r="Y112" t="s">
        <v>339</v>
      </c>
      <c r="Z112" s="131">
        <v>3051000</v>
      </c>
      <c r="AA112" s="131">
        <v>1</v>
      </c>
      <c r="AB112" s="131">
        <f t="shared" si="1"/>
        <v>105.52999016715832</v>
      </c>
      <c r="AD112" s="131">
        <v>3219.72</v>
      </c>
      <c r="AH112" s="132">
        <v>4.2900000000000004E-3</v>
      </c>
      <c r="AI112" s="132">
        <v>1.0449999999999999E-2</v>
      </c>
      <c r="AJ112" s="132">
        <v>2.5500000000000002E-3</v>
      </c>
    </row>
    <row r="113" spans="1:36">
      <c r="A113" t="s">
        <v>1213</v>
      </c>
      <c r="B113" t="s">
        <v>1217</v>
      </c>
      <c r="C113" t="s">
        <v>1789</v>
      </c>
      <c r="D113" t="s">
        <v>1790</v>
      </c>
      <c r="E113" t="s">
        <v>309</v>
      </c>
      <c r="F113" t="s">
        <v>1791</v>
      </c>
      <c r="G113" t="s">
        <v>1792</v>
      </c>
      <c r="H113" t="s">
        <v>321</v>
      </c>
      <c r="I113" t="s">
        <v>754</v>
      </c>
      <c r="J113" t="s">
        <v>204</v>
      </c>
      <c r="K113" t="s">
        <v>204</v>
      </c>
      <c r="L113" t="s">
        <v>325</v>
      </c>
      <c r="M113" t="s">
        <v>340</v>
      </c>
      <c r="N113" t="s">
        <v>464</v>
      </c>
      <c r="O113" t="s">
        <v>339</v>
      </c>
      <c r="P113" t="s">
        <v>1540</v>
      </c>
      <c r="Q113" t="s">
        <v>413</v>
      </c>
      <c r="R113" t="s">
        <v>407</v>
      </c>
      <c r="S113" t="s">
        <v>1212</v>
      </c>
      <c r="T113" s="131">
        <v>3.94</v>
      </c>
      <c r="U113" t="s">
        <v>1563</v>
      </c>
      <c r="V113" s="132">
        <v>3.6790000000000003E-2</v>
      </c>
      <c r="W113" s="132">
        <v>3.09E-2</v>
      </c>
      <c r="X113" t="s">
        <v>412</v>
      </c>
      <c r="Y113" t="s">
        <v>339</v>
      </c>
      <c r="Z113" s="131">
        <v>2953529.22</v>
      </c>
      <c r="AA113" s="131">
        <v>1</v>
      </c>
      <c r="AB113" s="131">
        <f t="shared" si="1"/>
        <v>108.57999908326622</v>
      </c>
      <c r="AD113" s="131">
        <v>3206.942</v>
      </c>
      <c r="AH113" s="132">
        <v>1.6000000000000001E-3</v>
      </c>
      <c r="AI113" s="132">
        <v>1.0410000000000001E-2</v>
      </c>
      <c r="AJ113" s="132">
        <v>2.5400000000000002E-3</v>
      </c>
    </row>
    <row r="114" spans="1:36">
      <c r="A114" t="s">
        <v>1213</v>
      </c>
      <c r="B114" t="s">
        <v>1217</v>
      </c>
      <c r="C114" t="s">
        <v>1569</v>
      </c>
      <c r="D114" t="s">
        <v>1570</v>
      </c>
      <c r="E114" t="s">
        <v>309</v>
      </c>
      <c r="F114" t="s">
        <v>1571</v>
      </c>
      <c r="G114" t="s">
        <v>1572</v>
      </c>
      <c r="H114" t="s">
        <v>321</v>
      </c>
      <c r="I114" t="s">
        <v>951</v>
      </c>
      <c r="J114" t="s">
        <v>204</v>
      </c>
      <c r="K114" t="s">
        <v>204</v>
      </c>
      <c r="L114" t="s">
        <v>327</v>
      </c>
      <c r="M114" t="s">
        <v>340</v>
      </c>
      <c r="N114" t="s">
        <v>447</v>
      </c>
      <c r="O114" t="s">
        <v>339</v>
      </c>
      <c r="P114" t="s">
        <v>1573</v>
      </c>
      <c r="Q114" t="s">
        <v>415</v>
      </c>
      <c r="R114" t="s">
        <v>407</v>
      </c>
      <c r="S114" t="s">
        <v>1212</v>
      </c>
      <c r="T114" s="131">
        <v>2.68</v>
      </c>
      <c r="U114" t="s">
        <v>1563</v>
      </c>
      <c r="V114" s="132">
        <v>7.0690000000000003E-2</v>
      </c>
      <c r="W114" s="132">
        <v>6.1800000000000001E-2</v>
      </c>
      <c r="X114" t="s">
        <v>412</v>
      </c>
      <c r="Y114" t="s">
        <v>339</v>
      </c>
      <c r="Z114" s="131">
        <v>3000000</v>
      </c>
      <c r="AA114" s="131">
        <v>1</v>
      </c>
      <c r="AB114" s="131">
        <f t="shared" si="1"/>
        <v>104.9118</v>
      </c>
      <c r="AD114" s="131">
        <f>3153-5.646</f>
        <v>3147.3539999999998</v>
      </c>
      <c r="AH114" s="132">
        <v>1.451E-2</v>
      </c>
      <c r="AI114" s="132">
        <v>1.0240000000000001E-2</v>
      </c>
      <c r="AJ114" s="132">
        <v>2.5000000000000001E-3</v>
      </c>
    </row>
    <row r="115" spans="1:36">
      <c r="A115" t="s">
        <v>1213</v>
      </c>
      <c r="B115" t="s">
        <v>1217</v>
      </c>
      <c r="C115" t="s">
        <v>1923</v>
      </c>
      <c r="D115" t="s">
        <v>1924</v>
      </c>
      <c r="E115" t="s">
        <v>309</v>
      </c>
      <c r="F115" t="s">
        <v>1925</v>
      </c>
      <c r="G115" t="s">
        <v>1926</v>
      </c>
      <c r="H115" t="s">
        <v>321</v>
      </c>
      <c r="I115" t="s">
        <v>754</v>
      </c>
      <c r="J115" t="s">
        <v>204</v>
      </c>
      <c r="K115" t="s">
        <v>204</v>
      </c>
      <c r="L115" t="s">
        <v>325</v>
      </c>
      <c r="M115" t="s">
        <v>340</v>
      </c>
      <c r="N115" t="s">
        <v>464</v>
      </c>
      <c r="O115" t="s">
        <v>339</v>
      </c>
      <c r="P115" t="s">
        <v>1696</v>
      </c>
      <c r="Q115" t="s">
        <v>413</v>
      </c>
      <c r="R115" t="s">
        <v>407</v>
      </c>
      <c r="S115" t="s">
        <v>1212</v>
      </c>
      <c r="T115" s="131">
        <v>3.49</v>
      </c>
      <c r="U115" t="s">
        <v>1293</v>
      </c>
      <c r="V115" s="132">
        <v>2.8539999999999999E-2</v>
      </c>
      <c r="W115" s="132">
        <v>2.9000000000000001E-2</v>
      </c>
      <c r="X115" t="s">
        <v>412</v>
      </c>
      <c r="Y115" t="s">
        <v>339</v>
      </c>
      <c r="Z115" s="131">
        <v>3000000</v>
      </c>
      <c r="AA115" s="131">
        <v>1</v>
      </c>
      <c r="AB115" s="131">
        <f t="shared" si="1"/>
        <v>104.85</v>
      </c>
      <c r="AD115" s="131">
        <v>3145.5</v>
      </c>
      <c r="AH115" s="132">
        <v>4.0400000000000002E-3</v>
      </c>
      <c r="AI115" s="132">
        <v>1.021E-2</v>
      </c>
      <c r="AJ115" s="132">
        <v>2.49E-3</v>
      </c>
    </row>
    <row r="116" spans="1:36">
      <c r="A116" t="s">
        <v>1213</v>
      </c>
      <c r="B116" t="s">
        <v>1217</v>
      </c>
      <c r="C116" t="s">
        <v>1558</v>
      </c>
      <c r="D116" t="s">
        <v>1559</v>
      </c>
      <c r="E116" t="s">
        <v>309</v>
      </c>
      <c r="F116" t="s">
        <v>1775</v>
      </c>
      <c r="G116" t="s">
        <v>1776</v>
      </c>
      <c r="H116" t="s">
        <v>321</v>
      </c>
      <c r="I116" t="s">
        <v>754</v>
      </c>
      <c r="J116" t="s">
        <v>204</v>
      </c>
      <c r="K116" t="s">
        <v>204</v>
      </c>
      <c r="L116" t="s">
        <v>325</v>
      </c>
      <c r="M116" t="s">
        <v>340</v>
      </c>
      <c r="N116" t="s">
        <v>464</v>
      </c>
      <c r="O116" t="s">
        <v>339</v>
      </c>
      <c r="P116" t="s">
        <v>1545</v>
      </c>
      <c r="Q116" t="s">
        <v>413</v>
      </c>
      <c r="R116" t="s">
        <v>407</v>
      </c>
      <c r="S116" t="s">
        <v>1212</v>
      </c>
      <c r="T116" s="131">
        <v>2.84</v>
      </c>
      <c r="U116" t="s">
        <v>1777</v>
      </c>
      <c r="V116" s="132">
        <v>1.031E-2</v>
      </c>
      <c r="W116" s="132">
        <v>3.2099999999999997E-2</v>
      </c>
      <c r="X116" t="s">
        <v>412</v>
      </c>
      <c r="Y116" t="s">
        <v>339</v>
      </c>
      <c r="Z116" s="131">
        <v>2832487.83</v>
      </c>
      <c r="AA116" s="131">
        <v>1</v>
      </c>
      <c r="AB116" s="131">
        <f t="shared" si="1"/>
        <v>108.80999972381169</v>
      </c>
      <c r="AD116" s="131">
        <v>3082.03</v>
      </c>
      <c r="AH116" s="132">
        <v>8.9099999999999995E-3</v>
      </c>
      <c r="AI116" s="132">
        <v>1.001E-2</v>
      </c>
      <c r="AJ116" s="132">
        <v>2.4399999999999999E-3</v>
      </c>
    </row>
    <row r="117" spans="1:36">
      <c r="A117" t="s">
        <v>1213</v>
      </c>
      <c r="B117" t="s">
        <v>1217</v>
      </c>
      <c r="C117" t="s">
        <v>1626</v>
      </c>
      <c r="D117" t="s">
        <v>1627</v>
      </c>
      <c r="E117" t="s">
        <v>309</v>
      </c>
      <c r="F117" t="s">
        <v>1628</v>
      </c>
      <c r="G117" t="s">
        <v>1629</v>
      </c>
      <c r="H117" t="s">
        <v>321</v>
      </c>
      <c r="I117" t="s">
        <v>754</v>
      </c>
      <c r="J117" t="s">
        <v>204</v>
      </c>
      <c r="K117" t="s">
        <v>204</v>
      </c>
      <c r="L117" t="s">
        <v>325</v>
      </c>
      <c r="M117" t="s">
        <v>340</v>
      </c>
      <c r="N117" t="s">
        <v>465</v>
      </c>
      <c r="O117" t="s">
        <v>339</v>
      </c>
      <c r="P117" t="s">
        <v>1584</v>
      </c>
      <c r="Q117" t="s">
        <v>413</v>
      </c>
      <c r="R117" t="s">
        <v>407</v>
      </c>
      <c r="S117" t="s">
        <v>1212</v>
      </c>
      <c r="T117" s="131">
        <v>6.94</v>
      </c>
      <c r="U117" t="s">
        <v>1630</v>
      </c>
      <c r="V117" s="132">
        <v>2.069E-2</v>
      </c>
      <c r="W117" s="132">
        <v>3.5200000000000002E-2</v>
      </c>
      <c r="X117" t="s">
        <v>412</v>
      </c>
      <c r="Y117" t="s">
        <v>339</v>
      </c>
      <c r="Z117" s="131">
        <v>2890000</v>
      </c>
      <c r="AA117" s="131">
        <v>1</v>
      </c>
      <c r="AB117" s="131">
        <f t="shared" si="1"/>
        <v>105.80000000000001</v>
      </c>
      <c r="AD117" s="131">
        <v>3057.62</v>
      </c>
      <c r="AH117" s="132">
        <v>3.5799999999999998E-3</v>
      </c>
      <c r="AI117" s="132">
        <v>9.9299999999999996E-3</v>
      </c>
      <c r="AJ117" s="132">
        <v>2.4199999999999998E-3</v>
      </c>
    </row>
    <row r="118" spans="1:36">
      <c r="A118" t="s">
        <v>1213</v>
      </c>
      <c r="B118" t="s">
        <v>1217</v>
      </c>
      <c r="C118" t="s">
        <v>1661</v>
      </c>
      <c r="D118" t="s">
        <v>1662</v>
      </c>
      <c r="E118" t="s">
        <v>309</v>
      </c>
      <c r="F118" t="s">
        <v>1663</v>
      </c>
      <c r="G118" t="s">
        <v>1664</v>
      </c>
      <c r="H118" t="s">
        <v>321</v>
      </c>
      <c r="I118" t="s">
        <v>951</v>
      </c>
      <c r="J118" t="s">
        <v>204</v>
      </c>
      <c r="K118" t="s">
        <v>204</v>
      </c>
      <c r="L118" t="s">
        <v>325</v>
      </c>
      <c r="M118" t="s">
        <v>340</v>
      </c>
      <c r="N118" t="s">
        <v>447</v>
      </c>
      <c r="O118" t="s">
        <v>339</v>
      </c>
      <c r="Q118" t="s">
        <v>410</v>
      </c>
      <c r="R118" t="s">
        <v>410</v>
      </c>
      <c r="S118" t="s">
        <v>1212</v>
      </c>
      <c r="T118" s="131">
        <v>2.98</v>
      </c>
      <c r="U118" t="s">
        <v>1665</v>
      </c>
      <c r="V118" s="132">
        <v>6.8409999999999999E-2</v>
      </c>
      <c r="W118" s="132">
        <v>6.9599999999999995E-2</v>
      </c>
      <c r="X118" t="s">
        <v>412</v>
      </c>
      <c r="Y118" t="s">
        <v>339</v>
      </c>
      <c r="Z118" s="131">
        <v>2941000</v>
      </c>
      <c r="AA118" s="131">
        <v>1</v>
      </c>
      <c r="AB118" s="131">
        <f t="shared" si="1"/>
        <v>103.8</v>
      </c>
      <c r="AD118" s="131">
        <v>3052.7579999999998</v>
      </c>
      <c r="AH118" s="132">
        <v>1.9609999999999999E-2</v>
      </c>
      <c r="AI118" s="132">
        <v>9.9100000000000004E-3</v>
      </c>
      <c r="AJ118" s="132">
        <v>2.4199999999999998E-3</v>
      </c>
    </row>
    <row r="119" spans="1:36">
      <c r="A119" t="s">
        <v>1213</v>
      </c>
      <c r="B119" t="s">
        <v>1217</v>
      </c>
      <c r="C119" t="s">
        <v>1656</v>
      </c>
      <c r="D119" t="s">
        <v>1657</v>
      </c>
      <c r="E119" t="s">
        <v>309</v>
      </c>
      <c r="F119" t="s">
        <v>1658</v>
      </c>
      <c r="G119" t="s">
        <v>1659</v>
      </c>
      <c r="H119" t="s">
        <v>321</v>
      </c>
      <c r="I119" t="s">
        <v>754</v>
      </c>
      <c r="J119" t="s">
        <v>204</v>
      </c>
      <c r="K119" t="s">
        <v>204</v>
      </c>
      <c r="L119" t="s">
        <v>327</v>
      </c>
      <c r="M119" t="s">
        <v>340</v>
      </c>
      <c r="N119" t="s">
        <v>464</v>
      </c>
      <c r="O119" t="s">
        <v>339</v>
      </c>
      <c r="Q119" t="s">
        <v>410</v>
      </c>
      <c r="R119" t="s">
        <v>410</v>
      </c>
      <c r="S119" t="s">
        <v>1212</v>
      </c>
      <c r="T119" s="131">
        <v>1.92</v>
      </c>
      <c r="U119" t="s">
        <v>1660</v>
      </c>
      <c r="V119" s="132">
        <v>3.8530000000000002E-2</v>
      </c>
      <c r="W119" s="132">
        <v>3.32E-2</v>
      </c>
      <c r="X119" t="s">
        <v>412</v>
      </c>
      <c r="Y119" t="s">
        <v>339</v>
      </c>
      <c r="Z119" s="131">
        <v>2780000</v>
      </c>
      <c r="AA119" s="131">
        <v>1</v>
      </c>
      <c r="AB119" s="131">
        <f t="shared" si="1"/>
        <v>107.58586330935252</v>
      </c>
      <c r="AD119" s="131">
        <f>3009.628-18.741</f>
        <v>2990.8870000000002</v>
      </c>
      <c r="AH119" s="132">
        <v>4.0000000000000001E-3</v>
      </c>
      <c r="AI119" s="132">
        <v>9.7699999999999992E-3</v>
      </c>
      <c r="AJ119" s="132">
        <v>2.3800000000000002E-3</v>
      </c>
    </row>
    <row r="120" spans="1:36">
      <c r="A120" t="s">
        <v>1213</v>
      </c>
      <c r="B120" t="s">
        <v>1217</v>
      </c>
      <c r="C120" t="s">
        <v>1521</v>
      </c>
      <c r="D120" t="s">
        <v>1522</v>
      </c>
      <c r="E120" t="s">
        <v>309</v>
      </c>
      <c r="F120" t="s">
        <v>1927</v>
      </c>
      <c r="G120" t="s">
        <v>1928</v>
      </c>
      <c r="H120" t="s">
        <v>321</v>
      </c>
      <c r="I120" t="s">
        <v>754</v>
      </c>
      <c r="J120" t="s">
        <v>204</v>
      </c>
      <c r="K120" t="s">
        <v>204</v>
      </c>
      <c r="L120" t="s">
        <v>325</v>
      </c>
      <c r="M120" t="s">
        <v>340</v>
      </c>
      <c r="N120" t="s">
        <v>448</v>
      </c>
      <c r="O120" t="s">
        <v>339</v>
      </c>
      <c r="P120" t="s">
        <v>1551</v>
      </c>
      <c r="Q120" t="s">
        <v>413</v>
      </c>
      <c r="R120" t="s">
        <v>407</v>
      </c>
      <c r="S120" t="s">
        <v>1212</v>
      </c>
      <c r="T120" s="131">
        <v>5.44</v>
      </c>
      <c r="U120" t="s">
        <v>1929</v>
      </c>
      <c r="V120" s="132">
        <v>2.8709999999999999E-2</v>
      </c>
      <c r="W120" s="132">
        <v>3.04E-2</v>
      </c>
      <c r="X120" t="s">
        <v>411</v>
      </c>
      <c r="Y120" t="s">
        <v>339</v>
      </c>
      <c r="Z120" s="131">
        <v>2933000</v>
      </c>
      <c r="AA120" s="131">
        <v>1</v>
      </c>
      <c r="AB120" s="131">
        <f t="shared" si="1"/>
        <v>101.7600068189567</v>
      </c>
      <c r="AD120" s="131">
        <v>2984.6210000000001</v>
      </c>
      <c r="AH120" s="132">
        <v>3.4499999999999999E-3</v>
      </c>
      <c r="AI120" s="132">
        <v>9.6900000000000007E-3</v>
      </c>
      <c r="AJ120" s="132">
        <v>2.3600000000000001E-3</v>
      </c>
    </row>
    <row r="121" spans="1:36">
      <c r="A121" t="s">
        <v>1213</v>
      </c>
      <c r="B121" t="s">
        <v>1217</v>
      </c>
      <c r="C121" t="s">
        <v>1896</v>
      </c>
      <c r="D121" t="s">
        <v>1897</v>
      </c>
      <c r="E121" t="s">
        <v>309</v>
      </c>
      <c r="F121" t="s">
        <v>1930</v>
      </c>
      <c r="G121" t="s">
        <v>1931</v>
      </c>
      <c r="H121" t="s">
        <v>321</v>
      </c>
      <c r="I121" t="s">
        <v>754</v>
      </c>
      <c r="J121" t="s">
        <v>204</v>
      </c>
      <c r="K121" t="s">
        <v>204</v>
      </c>
      <c r="L121" t="s">
        <v>325</v>
      </c>
      <c r="M121" t="s">
        <v>340</v>
      </c>
      <c r="N121" t="s">
        <v>464</v>
      </c>
      <c r="O121" t="s">
        <v>339</v>
      </c>
      <c r="P121" t="s">
        <v>1551</v>
      </c>
      <c r="Q121" t="s">
        <v>413</v>
      </c>
      <c r="R121" t="s">
        <v>407</v>
      </c>
      <c r="S121" t="s">
        <v>1212</v>
      </c>
      <c r="T121" s="131">
        <v>5.13</v>
      </c>
      <c r="U121" t="s">
        <v>1905</v>
      </c>
      <c r="V121" s="132">
        <v>2.5489999999999999E-2</v>
      </c>
      <c r="W121" s="132">
        <v>3.0700000000000002E-2</v>
      </c>
      <c r="X121" t="s">
        <v>412</v>
      </c>
      <c r="Y121" t="s">
        <v>339</v>
      </c>
      <c r="Z121" s="131">
        <v>2840000</v>
      </c>
      <c r="AA121" s="131">
        <v>1</v>
      </c>
      <c r="AB121" s="131">
        <f t="shared" si="1"/>
        <v>104.45</v>
      </c>
      <c r="AD121" s="131">
        <v>2966.38</v>
      </c>
      <c r="AH121" s="132">
        <v>2.7699999999999999E-3</v>
      </c>
      <c r="AI121" s="132">
        <v>9.6299999999999997E-3</v>
      </c>
      <c r="AJ121" s="132">
        <v>2.3500000000000001E-3</v>
      </c>
    </row>
    <row r="122" spans="1:36">
      <c r="A122" t="s">
        <v>1213</v>
      </c>
      <c r="B122" t="s">
        <v>1217</v>
      </c>
      <c r="C122" t="s">
        <v>1647</v>
      </c>
      <c r="D122" t="s">
        <v>1648</v>
      </c>
      <c r="E122" t="s">
        <v>311</v>
      </c>
      <c r="F122" t="s">
        <v>1649</v>
      </c>
      <c r="G122" t="s">
        <v>1650</v>
      </c>
      <c r="H122" t="s">
        <v>321</v>
      </c>
      <c r="I122" t="s">
        <v>951</v>
      </c>
      <c r="J122" t="s">
        <v>204</v>
      </c>
      <c r="K122" t="s">
        <v>224</v>
      </c>
      <c r="L122" t="s">
        <v>327</v>
      </c>
      <c r="M122" t="s">
        <v>340</v>
      </c>
      <c r="N122" t="s">
        <v>465</v>
      </c>
      <c r="O122" t="s">
        <v>339</v>
      </c>
      <c r="P122" t="s">
        <v>1551</v>
      </c>
      <c r="Q122" t="s">
        <v>413</v>
      </c>
      <c r="R122" t="s">
        <v>407</v>
      </c>
      <c r="S122" t="s">
        <v>1212</v>
      </c>
      <c r="T122" s="131">
        <v>1.43</v>
      </c>
      <c r="U122" t="s">
        <v>1311</v>
      </c>
      <c r="V122" s="132">
        <v>5.5030000000000003E-2</v>
      </c>
      <c r="W122" s="132">
        <v>6.08E-2</v>
      </c>
      <c r="X122" t="s">
        <v>412</v>
      </c>
      <c r="Y122" t="s">
        <v>339</v>
      </c>
      <c r="Z122" s="131">
        <v>2851000</v>
      </c>
      <c r="AA122" s="131">
        <v>1</v>
      </c>
      <c r="AB122" s="131">
        <f t="shared" si="1"/>
        <v>101.47060680462994</v>
      </c>
      <c r="AD122" s="131">
        <f>2907.45-14.523</f>
        <v>2892.9269999999997</v>
      </c>
      <c r="AH122" s="132">
        <v>1.0659999999999999E-2</v>
      </c>
      <c r="AI122" s="132">
        <v>9.4400000000000005E-3</v>
      </c>
      <c r="AJ122" s="132">
        <v>2.3E-3</v>
      </c>
    </row>
    <row r="123" spans="1:36">
      <c r="A123" t="s">
        <v>1213</v>
      </c>
      <c r="B123" t="s">
        <v>1217</v>
      </c>
      <c r="C123" t="s">
        <v>1606</v>
      </c>
      <c r="D123" t="s">
        <v>1607</v>
      </c>
      <c r="E123" t="s">
        <v>309</v>
      </c>
      <c r="F123" t="s">
        <v>1608</v>
      </c>
      <c r="G123" t="s">
        <v>1609</v>
      </c>
      <c r="H123" t="s">
        <v>321</v>
      </c>
      <c r="I123" t="s">
        <v>951</v>
      </c>
      <c r="J123" t="s">
        <v>204</v>
      </c>
      <c r="K123" t="s">
        <v>204</v>
      </c>
      <c r="L123" t="s">
        <v>325</v>
      </c>
      <c r="M123" t="s">
        <v>340</v>
      </c>
      <c r="N123" t="s">
        <v>443</v>
      </c>
      <c r="O123" t="s">
        <v>339</v>
      </c>
      <c r="P123" t="s">
        <v>1562</v>
      </c>
      <c r="Q123" t="s">
        <v>413</v>
      </c>
      <c r="R123" t="s">
        <v>407</v>
      </c>
      <c r="S123" t="s">
        <v>1212</v>
      </c>
      <c r="T123" s="131">
        <v>3.2</v>
      </c>
      <c r="U123" t="s">
        <v>1610</v>
      </c>
      <c r="V123" s="132">
        <v>8.584E-2</v>
      </c>
      <c r="W123" s="132">
        <v>7.7299999999999994E-2</v>
      </c>
      <c r="X123" t="s">
        <v>412</v>
      </c>
      <c r="Y123" t="s">
        <v>339</v>
      </c>
      <c r="Z123" s="131">
        <v>2718000</v>
      </c>
      <c r="AA123" s="131">
        <v>1</v>
      </c>
      <c r="AB123" s="131">
        <f t="shared" si="1"/>
        <v>106.22001471670346</v>
      </c>
      <c r="AD123" s="131">
        <v>2887.06</v>
      </c>
      <c r="AH123" s="132">
        <v>1.5640000000000001E-2</v>
      </c>
      <c r="AI123" s="132">
        <v>9.3699999999999999E-3</v>
      </c>
      <c r="AJ123" s="132">
        <v>2.2899999999999999E-3</v>
      </c>
    </row>
    <row r="124" spans="1:36">
      <c r="A124" t="s">
        <v>1213</v>
      </c>
      <c r="B124" t="s">
        <v>1217</v>
      </c>
      <c r="C124" t="s">
        <v>1521</v>
      </c>
      <c r="D124" t="s">
        <v>1522</v>
      </c>
      <c r="E124" t="s">
        <v>309</v>
      </c>
      <c r="F124" t="s">
        <v>1932</v>
      </c>
      <c r="G124" t="s">
        <v>1933</v>
      </c>
      <c r="H124" t="s">
        <v>321</v>
      </c>
      <c r="I124" t="s">
        <v>754</v>
      </c>
      <c r="J124" t="s">
        <v>204</v>
      </c>
      <c r="K124" t="s">
        <v>204</v>
      </c>
      <c r="L124" t="s">
        <v>325</v>
      </c>
      <c r="M124" t="s">
        <v>340</v>
      </c>
      <c r="N124" t="s">
        <v>448</v>
      </c>
      <c r="O124" t="s">
        <v>339</v>
      </c>
      <c r="P124" t="s">
        <v>1211</v>
      </c>
      <c r="Q124" t="s">
        <v>413</v>
      </c>
      <c r="R124" t="s">
        <v>407</v>
      </c>
      <c r="S124" t="s">
        <v>1212</v>
      </c>
      <c r="T124" s="131">
        <v>3.8</v>
      </c>
      <c r="U124" t="s">
        <v>1934</v>
      </c>
      <c r="V124" s="132">
        <v>-7.8200000000000006E-3</v>
      </c>
      <c r="W124" s="132">
        <v>2.3900000000000001E-2</v>
      </c>
      <c r="X124" t="s">
        <v>412</v>
      </c>
      <c r="Y124" t="s">
        <v>339</v>
      </c>
      <c r="Z124" s="131">
        <v>2700000</v>
      </c>
      <c r="AA124" s="131">
        <v>1</v>
      </c>
      <c r="AB124" s="131">
        <f t="shared" si="1"/>
        <v>103.25999999999999</v>
      </c>
      <c r="AD124" s="131">
        <v>2788.02</v>
      </c>
      <c r="AH124" s="132">
        <v>8.0000000000000004E-4</v>
      </c>
      <c r="AI124" s="132">
        <v>9.0500000000000008E-3</v>
      </c>
      <c r="AJ124" s="132">
        <v>2.2100000000000002E-3</v>
      </c>
    </row>
    <row r="125" spans="1:36">
      <c r="A125" t="s">
        <v>1213</v>
      </c>
      <c r="B125" t="s">
        <v>1217</v>
      </c>
      <c r="C125" t="s">
        <v>1728</v>
      </c>
      <c r="D125" t="s">
        <v>1729</v>
      </c>
      <c r="E125" t="s">
        <v>309</v>
      </c>
      <c r="F125" t="s">
        <v>1770</v>
      </c>
      <c r="G125" t="s">
        <v>1771</v>
      </c>
      <c r="H125" t="s">
        <v>321</v>
      </c>
      <c r="I125" t="s">
        <v>754</v>
      </c>
      <c r="J125" t="s">
        <v>204</v>
      </c>
      <c r="K125" t="s">
        <v>204</v>
      </c>
      <c r="L125" t="s">
        <v>325</v>
      </c>
      <c r="M125" t="s">
        <v>340</v>
      </c>
      <c r="N125" t="s">
        <v>447</v>
      </c>
      <c r="O125" t="s">
        <v>339</v>
      </c>
      <c r="P125" t="s">
        <v>1578</v>
      </c>
      <c r="Q125" t="s">
        <v>415</v>
      </c>
      <c r="R125" t="s">
        <v>407</v>
      </c>
      <c r="S125" t="s">
        <v>1212</v>
      </c>
      <c r="T125" s="131">
        <v>2.57</v>
      </c>
      <c r="U125" t="s">
        <v>1772</v>
      </c>
      <c r="V125" s="132">
        <v>3.3090000000000001E-2</v>
      </c>
      <c r="W125" s="132">
        <v>3.0599999999999999E-2</v>
      </c>
      <c r="X125" t="s">
        <v>412</v>
      </c>
      <c r="Y125" t="s">
        <v>339</v>
      </c>
      <c r="Z125" s="131">
        <v>2509165</v>
      </c>
      <c r="AA125" s="131">
        <v>1</v>
      </c>
      <c r="AB125" s="131">
        <f t="shared" si="1"/>
        <v>110.19000344736196</v>
      </c>
      <c r="AD125" s="131">
        <v>2764.8490000000002</v>
      </c>
      <c r="AH125" s="132">
        <v>8.3599999999999994E-3</v>
      </c>
      <c r="AI125" s="132">
        <v>8.9800000000000001E-3</v>
      </c>
      <c r="AJ125" s="132">
        <v>2.1900000000000001E-3</v>
      </c>
    </row>
    <row r="126" spans="1:36">
      <c r="A126" t="s">
        <v>1213</v>
      </c>
      <c r="B126" t="s">
        <v>1217</v>
      </c>
      <c r="C126" t="s">
        <v>1616</v>
      </c>
      <c r="D126" t="s">
        <v>1617</v>
      </c>
      <c r="E126" t="s">
        <v>309</v>
      </c>
      <c r="F126" t="s">
        <v>1618</v>
      </c>
      <c r="G126" t="s">
        <v>1619</v>
      </c>
      <c r="H126" t="s">
        <v>321</v>
      </c>
      <c r="I126" t="s">
        <v>951</v>
      </c>
      <c r="J126" t="s">
        <v>204</v>
      </c>
      <c r="K126" t="s">
        <v>204</v>
      </c>
      <c r="L126" t="s">
        <v>327</v>
      </c>
      <c r="M126" t="s">
        <v>340</v>
      </c>
      <c r="N126" t="s">
        <v>447</v>
      </c>
      <c r="O126" t="s">
        <v>339</v>
      </c>
      <c r="Q126" t="s">
        <v>410</v>
      </c>
      <c r="R126" t="s">
        <v>410</v>
      </c>
      <c r="S126" t="s">
        <v>1212</v>
      </c>
      <c r="T126" s="131">
        <v>0.51</v>
      </c>
      <c r="U126" t="s">
        <v>1620</v>
      </c>
      <c r="V126" s="132">
        <v>6.2850000000000003E-2</v>
      </c>
      <c r="W126" s="132">
        <v>7.0000000000000007E-2</v>
      </c>
      <c r="X126" t="s">
        <v>412</v>
      </c>
      <c r="Y126" t="s">
        <v>339</v>
      </c>
      <c r="Z126" s="131">
        <v>1177777.78</v>
      </c>
      <c r="AA126" s="131">
        <v>1</v>
      </c>
      <c r="AB126" s="131">
        <f t="shared" si="1"/>
        <v>97.916603588836566</v>
      </c>
      <c r="AC126" s="131">
        <v>1519.922</v>
      </c>
      <c r="AD126" s="131">
        <f>2678.267-5.105</f>
        <v>2673.1619999999998</v>
      </c>
      <c r="AH126" s="132">
        <v>2.6499999999999999E-2</v>
      </c>
      <c r="AI126" s="132">
        <v>1.363E-2</v>
      </c>
      <c r="AJ126" s="132">
        <v>3.32E-3</v>
      </c>
    </row>
    <row r="127" spans="1:36">
      <c r="A127" t="s">
        <v>1213</v>
      </c>
      <c r="B127" t="s">
        <v>1217</v>
      </c>
      <c r="C127" t="s">
        <v>1935</v>
      </c>
      <c r="D127" t="s">
        <v>1936</v>
      </c>
      <c r="E127" t="s">
        <v>309</v>
      </c>
      <c r="F127" t="s">
        <v>1937</v>
      </c>
      <c r="G127" t="s">
        <v>1938</v>
      </c>
      <c r="H127" t="s">
        <v>321</v>
      </c>
      <c r="I127" t="s">
        <v>754</v>
      </c>
      <c r="J127" t="s">
        <v>204</v>
      </c>
      <c r="K127" t="s">
        <v>204</v>
      </c>
      <c r="L127" t="s">
        <v>325</v>
      </c>
      <c r="M127" t="s">
        <v>340</v>
      </c>
      <c r="N127" t="s">
        <v>448</v>
      </c>
      <c r="O127" t="s">
        <v>339</v>
      </c>
      <c r="P127" t="s">
        <v>1211</v>
      </c>
      <c r="Q127" t="s">
        <v>413</v>
      </c>
      <c r="R127" t="s">
        <v>407</v>
      </c>
      <c r="S127" t="s">
        <v>1212</v>
      </c>
      <c r="T127" s="131">
        <v>3.74</v>
      </c>
      <c r="U127" t="s">
        <v>1939</v>
      </c>
      <c r="V127" s="132">
        <v>-1.068E-2</v>
      </c>
      <c r="W127" s="132">
        <v>2.3800000000000002E-2</v>
      </c>
      <c r="X127" t="s">
        <v>412</v>
      </c>
      <c r="Y127" t="s">
        <v>339</v>
      </c>
      <c r="Z127" s="131">
        <v>2561169.59</v>
      </c>
      <c r="AA127" s="131">
        <v>1</v>
      </c>
      <c r="AB127" s="131">
        <f t="shared" si="1"/>
        <v>103.65998449950359</v>
      </c>
      <c r="AD127" s="131">
        <v>2654.9079999999999</v>
      </c>
      <c r="AH127" s="132">
        <v>6.9999999999999999E-4</v>
      </c>
      <c r="AI127" s="132">
        <v>8.6199999999999992E-3</v>
      </c>
      <c r="AJ127" s="132">
        <v>2.0999999999999999E-3</v>
      </c>
    </row>
    <row r="128" spans="1:36">
      <c r="A128" t="s">
        <v>1213</v>
      </c>
      <c r="B128" t="s">
        <v>1217</v>
      </c>
      <c r="C128" t="s">
        <v>1643</v>
      </c>
      <c r="D128" t="s">
        <v>1644</v>
      </c>
      <c r="E128" t="s">
        <v>309</v>
      </c>
      <c r="F128" t="s">
        <v>1645</v>
      </c>
      <c r="G128" t="s">
        <v>1646</v>
      </c>
      <c r="H128" t="s">
        <v>321</v>
      </c>
      <c r="I128" t="s">
        <v>951</v>
      </c>
      <c r="J128" t="s">
        <v>204</v>
      </c>
      <c r="K128" t="s">
        <v>204</v>
      </c>
      <c r="L128" t="s">
        <v>325</v>
      </c>
      <c r="M128" t="s">
        <v>340</v>
      </c>
      <c r="N128" t="s">
        <v>447</v>
      </c>
      <c r="O128" t="s">
        <v>339</v>
      </c>
      <c r="Q128" t="s">
        <v>410</v>
      </c>
      <c r="R128" t="s">
        <v>410</v>
      </c>
      <c r="S128" t="s">
        <v>1212</v>
      </c>
      <c r="T128" s="131">
        <v>2.2599999999999998</v>
      </c>
      <c r="U128" t="s">
        <v>1367</v>
      </c>
      <c r="V128" s="132">
        <v>8.1350000000000006E-2</v>
      </c>
      <c r="W128" s="132">
        <v>6.0900000000000003E-2</v>
      </c>
      <c r="X128" t="s">
        <v>412</v>
      </c>
      <c r="Y128" t="s">
        <v>339</v>
      </c>
      <c r="Z128" s="131">
        <v>2483000</v>
      </c>
      <c r="AA128" s="131">
        <v>1</v>
      </c>
      <c r="AB128" s="131">
        <f t="shared" si="1"/>
        <v>106</v>
      </c>
      <c r="AD128" s="131">
        <v>2631.98</v>
      </c>
      <c r="AH128" s="132">
        <v>1.83E-2</v>
      </c>
      <c r="AI128" s="132">
        <v>8.5400000000000007E-3</v>
      </c>
      <c r="AJ128" s="132">
        <v>2.0799999999999998E-3</v>
      </c>
    </row>
    <row r="129" spans="1:36">
      <c r="A129" t="s">
        <v>1213</v>
      </c>
      <c r="B129" t="s">
        <v>1217</v>
      </c>
      <c r="C129" t="s">
        <v>1800</v>
      </c>
      <c r="D129" t="s">
        <v>1801</v>
      </c>
      <c r="E129" t="s">
        <v>309</v>
      </c>
      <c r="F129" t="s">
        <v>1802</v>
      </c>
      <c r="G129" t="s">
        <v>1803</v>
      </c>
      <c r="H129" t="s">
        <v>321</v>
      </c>
      <c r="I129" t="s">
        <v>754</v>
      </c>
      <c r="J129" t="s">
        <v>204</v>
      </c>
      <c r="K129" t="s">
        <v>204</v>
      </c>
      <c r="L129" t="s">
        <v>325</v>
      </c>
      <c r="M129" t="s">
        <v>340</v>
      </c>
      <c r="N129" t="s">
        <v>443</v>
      </c>
      <c r="O129" t="s">
        <v>339</v>
      </c>
      <c r="P129" t="s">
        <v>1599</v>
      </c>
      <c r="Q129" t="s">
        <v>415</v>
      </c>
      <c r="R129" t="s">
        <v>407</v>
      </c>
      <c r="S129" t="s">
        <v>1212</v>
      </c>
      <c r="T129" s="131">
        <v>1.47</v>
      </c>
      <c r="U129" t="s">
        <v>1691</v>
      </c>
      <c r="V129" s="132">
        <v>5.7439999999999998E-2</v>
      </c>
      <c r="W129" s="132">
        <v>3.5499999999999997E-2</v>
      </c>
      <c r="X129" t="s">
        <v>412</v>
      </c>
      <c r="Y129" t="s">
        <v>339</v>
      </c>
      <c r="Z129" s="131">
        <v>2487401.67</v>
      </c>
      <c r="AA129" s="131">
        <v>1</v>
      </c>
      <c r="AB129" s="131">
        <f t="shared" si="1"/>
        <v>105.57000229078402</v>
      </c>
      <c r="AD129" s="131">
        <v>2625.95</v>
      </c>
      <c r="AH129" s="132">
        <v>1.6129999999999999E-2</v>
      </c>
      <c r="AI129" s="132">
        <v>8.5199999999999998E-3</v>
      </c>
      <c r="AJ129" s="132">
        <v>2.0799999999999998E-3</v>
      </c>
    </row>
    <row r="130" spans="1:36">
      <c r="A130" t="s">
        <v>1213</v>
      </c>
      <c r="B130" t="s">
        <v>1217</v>
      </c>
      <c r="C130" t="s">
        <v>1848</v>
      </c>
      <c r="D130" t="s">
        <v>1849</v>
      </c>
      <c r="E130" t="s">
        <v>309</v>
      </c>
      <c r="F130" t="s">
        <v>1850</v>
      </c>
      <c r="G130" t="s">
        <v>1851</v>
      </c>
      <c r="H130" t="s">
        <v>321</v>
      </c>
      <c r="I130" t="s">
        <v>754</v>
      </c>
      <c r="J130" t="s">
        <v>204</v>
      </c>
      <c r="K130" t="s">
        <v>204</v>
      </c>
      <c r="L130" t="s">
        <v>325</v>
      </c>
      <c r="M130" t="s">
        <v>340</v>
      </c>
      <c r="N130" t="s">
        <v>441</v>
      </c>
      <c r="O130" t="s">
        <v>339</v>
      </c>
      <c r="Q130" t="s">
        <v>410</v>
      </c>
      <c r="R130" t="s">
        <v>410</v>
      </c>
      <c r="S130" t="s">
        <v>1212</v>
      </c>
      <c r="T130" s="131">
        <v>2.2599999999999998</v>
      </c>
      <c r="U130" t="s">
        <v>1600</v>
      </c>
      <c r="V130" s="132">
        <v>4.6780000000000002E-2</v>
      </c>
      <c r="W130" s="132">
        <v>4.07E-2</v>
      </c>
      <c r="X130" t="s">
        <v>412</v>
      </c>
      <c r="Y130" t="s">
        <v>339</v>
      </c>
      <c r="Z130" s="131">
        <v>2402583.34</v>
      </c>
      <c r="AA130" s="131">
        <v>1</v>
      </c>
      <c r="AB130" s="131">
        <f t="shared" si="1"/>
        <v>107.96000108782908</v>
      </c>
      <c r="AD130" s="131">
        <v>2593.8290000000002</v>
      </c>
      <c r="AH130" s="132">
        <v>2.9020000000000001E-2</v>
      </c>
      <c r="AI130" s="132">
        <v>8.4200000000000004E-3</v>
      </c>
      <c r="AJ130" s="132">
        <v>2.0500000000000002E-3</v>
      </c>
    </row>
    <row r="131" spans="1:36">
      <c r="A131" t="s">
        <v>1213</v>
      </c>
      <c r="B131" t="s">
        <v>1217</v>
      </c>
      <c r="C131" t="s">
        <v>1541</v>
      </c>
      <c r="D131" t="s">
        <v>1542</v>
      </c>
      <c r="E131" t="s">
        <v>311</v>
      </c>
      <c r="F131" t="s">
        <v>1749</v>
      </c>
      <c r="G131" t="s">
        <v>1750</v>
      </c>
      <c r="H131" t="s">
        <v>321</v>
      </c>
      <c r="I131" t="s">
        <v>951</v>
      </c>
      <c r="J131" t="s">
        <v>204</v>
      </c>
      <c r="K131" t="s">
        <v>224</v>
      </c>
      <c r="L131" t="s">
        <v>325</v>
      </c>
      <c r="M131" t="s">
        <v>340</v>
      </c>
      <c r="N131" t="s">
        <v>465</v>
      </c>
      <c r="O131" t="s">
        <v>339</v>
      </c>
      <c r="P131" t="s">
        <v>1545</v>
      </c>
      <c r="Q131" t="s">
        <v>413</v>
      </c>
      <c r="R131" t="s">
        <v>407</v>
      </c>
      <c r="S131" t="s">
        <v>1212</v>
      </c>
      <c r="T131" s="131">
        <v>1.86</v>
      </c>
      <c r="U131" t="s">
        <v>1686</v>
      </c>
      <c r="V131" s="132">
        <v>8.3519999999999997E-2</v>
      </c>
      <c r="W131" s="132">
        <v>6.2100000000000002E-2</v>
      </c>
      <c r="X131" t="s">
        <v>412</v>
      </c>
      <c r="Y131" t="s">
        <v>339</v>
      </c>
      <c r="Z131" s="131">
        <v>2386500</v>
      </c>
      <c r="AA131" s="131">
        <v>1</v>
      </c>
      <c r="AB131" s="131">
        <f t="shared" ref="AB131:AB194" si="2">(AD131-(AC131*AA131))*1000/AA131/Z131*100</f>
        <v>103.01998742928976</v>
      </c>
      <c r="AD131" s="131">
        <v>2458.5720000000001</v>
      </c>
      <c r="AH131" s="132">
        <v>5.5599999999999998E-3</v>
      </c>
      <c r="AI131" s="132">
        <v>7.9799999999999992E-3</v>
      </c>
      <c r="AJ131" s="132">
        <v>1.9499999999999999E-3</v>
      </c>
    </row>
    <row r="132" spans="1:36">
      <c r="A132" t="s">
        <v>1213</v>
      </c>
      <c r="B132" t="s">
        <v>1217</v>
      </c>
      <c r="C132" t="s">
        <v>1713</v>
      </c>
      <c r="D132" t="s">
        <v>1714</v>
      </c>
      <c r="E132" t="s">
        <v>309</v>
      </c>
      <c r="F132" t="s">
        <v>1715</v>
      </c>
      <c r="G132" t="s">
        <v>1716</v>
      </c>
      <c r="H132" t="s">
        <v>321</v>
      </c>
      <c r="I132" t="s">
        <v>754</v>
      </c>
      <c r="J132" t="s">
        <v>204</v>
      </c>
      <c r="K132" t="s">
        <v>204</v>
      </c>
      <c r="L132" t="s">
        <v>325</v>
      </c>
      <c r="M132" t="s">
        <v>340</v>
      </c>
      <c r="N132" t="s">
        <v>459</v>
      </c>
      <c r="O132" t="s">
        <v>339</v>
      </c>
      <c r="Q132" t="s">
        <v>410</v>
      </c>
      <c r="R132" t="s">
        <v>410</v>
      </c>
      <c r="S132" t="s">
        <v>1212</v>
      </c>
      <c r="T132" s="131">
        <v>4.34</v>
      </c>
      <c r="U132" t="s">
        <v>1717</v>
      </c>
      <c r="V132" s="132">
        <v>3.5159999999999997E-2</v>
      </c>
      <c r="W132" s="132">
        <v>3.5200000000000002E-2</v>
      </c>
      <c r="X132" t="s">
        <v>412</v>
      </c>
      <c r="Y132" t="s">
        <v>339</v>
      </c>
      <c r="Z132" s="131">
        <v>2363000</v>
      </c>
      <c r="AA132" s="131">
        <v>1</v>
      </c>
      <c r="AB132" s="131">
        <f t="shared" si="2"/>
        <v>103.67998307236563</v>
      </c>
      <c r="AD132" s="131">
        <v>2449.9580000000001</v>
      </c>
      <c r="AH132" s="132">
        <v>6.9899999999999997E-3</v>
      </c>
      <c r="AI132" s="132">
        <v>7.9500000000000005E-3</v>
      </c>
      <c r="AJ132" s="132">
        <v>1.9400000000000001E-3</v>
      </c>
    </row>
    <row r="133" spans="1:36">
      <c r="A133" t="s">
        <v>1213</v>
      </c>
      <c r="B133" t="s">
        <v>1217</v>
      </c>
      <c r="C133" t="s">
        <v>1651</v>
      </c>
      <c r="D133" t="s">
        <v>1652</v>
      </c>
      <c r="E133" t="s">
        <v>309</v>
      </c>
      <c r="F133" t="s">
        <v>1653</v>
      </c>
      <c r="G133" t="s">
        <v>1654</v>
      </c>
      <c r="H133" t="s">
        <v>321</v>
      </c>
      <c r="I133" t="s">
        <v>755</v>
      </c>
      <c r="J133" t="s">
        <v>204</v>
      </c>
      <c r="K133" t="s">
        <v>204</v>
      </c>
      <c r="L133" t="s">
        <v>325</v>
      </c>
      <c r="M133" t="s">
        <v>340</v>
      </c>
      <c r="N133" t="s">
        <v>454</v>
      </c>
      <c r="O133" t="s">
        <v>339</v>
      </c>
      <c r="Q133" t="s">
        <v>410</v>
      </c>
      <c r="R133" t="s">
        <v>410</v>
      </c>
      <c r="S133" t="s">
        <v>1212</v>
      </c>
      <c r="T133" s="131">
        <v>3.27</v>
      </c>
      <c r="U133" t="s">
        <v>1655</v>
      </c>
      <c r="V133" s="132">
        <v>7.3270000000000002E-2</v>
      </c>
      <c r="W133" s="132">
        <v>8.2799999999999999E-2</v>
      </c>
      <c r="X133" t="s">
        <v>412</v>
      </c>
      <c r="Y133" t="s">
        <v>339</v>
      </c>
      <c r="Z133" s="131">
        <v>2500000</v>
      </c>
      <c r="AA133" s="131">
        <v>1</v>
      </c>
      <c r="AB133" s="131">
        <f t="shared" si="2"/>
        <v>96.6</v>
      </c>
      <c r="AD133" s="131">
        <v>2415</v>
      </c>
      <c r="AH133" s="132">
        <v>4.7829999999999998E-2</v>
      </c>
      <c r="AI133" s="132">
        <v>7.8399999999999997E-3</v>
      </c>
      <c r="AJ133" s="132">
        <v>1.91E-3</v>
      </c>
    </row>
    <row r="134" spans="1:36">
      <c r="A134" t="s">
        <v>1213</v>
      </c>
      <c r="B134" t="s">
        <v>1217</v>
      </c>
      <c r="C134" t="s">
        <v>1682</v>
      </c>
      <c r="D134" t="s">
        <v>1683</v>
      </c>
      <c r="E134" t="s">
        <v>309</v>
      </c>
      <c r="F134" t="s">
        <v>1684</v>
      </c>
      <c r="G134" t="s">
        <v>1685</v>
      </c>
      <c r="H134" t="s">
        <v>321</v>
      </c>
      <c r="I134" t="s">
        <v>951</v>
      </c>
      <c r="J134" t="s">
        <v>204</v>
      </c>
      <c r="K134" t="s">
        <v>204</v>
      </c>
      <c r="L134" t="s">
        <v>325</v>
      </c>
      <c r="M134" t="s">
        <v>340</v>
      </c>
      <c r="N134" t="s">
        <v>443</v>
      </c>
      <c r="O134" t="s">
        <v>339</v>
      </c>
      <c r="P134" t="s">
        <v>1599</v>
      </c>
      <c r="Q134" t="s">
        <v>415</v>
      </c>
      <c r="R134" t="s">
        <v>407</v>
      </c>
      <c r="S134" t="s">
        <v>1212</v>
      </c>
      <c r="T134" s="131">
        <v>2.4500000000000002</v>
      </c>
      <c r="U134" t="s">
        <v>1686</v>
      </c>
      <c r="V134" s="132">
        <v>5.5460000000000002E-2</v>
      </c>
      <c r="W134" s="132">
        <v>6.3500000000000001E-2</v>
      </c>
      <c r="X134" t="s">
        <v>412</v>
      </c>
      <c r="Y134" t="s">
        <v>339</v>
      </c>
      <c r="Z134" s="131">
        <v>2385000</v>
      </c>
      <c r="AA134" s="131">
        <v>1</v>
      </c>
      <c r="AB134" s="131">
        <f t="shared" si="2"/>
        <v>101.24</v>
      </c>
      <c r="AD134" s="131">
        <v>2414.5740000000001</v>
      </c>
      <c r="AH134" s="132">
        <v>1.023E-2</v>
      </c>
      <c r="AI134" s="132">
        <v>7.8399999999999997E-3</v>
      </c>
      <c r="AJ134" s="132">
        <v>1.91E-3</v>
      </c>
    </row>
    <row r="135" spans="1:36">
      <c r="A135" t="s">
        <v>1213</v>
      </c>
      <c r="B135" t="s">
        <v>1217</v>
      </c>
      <c r="C135" t="s">
        <v>1778</v>
      </c>
      <c r="D135" t="s">
        <v>1779</v>
      </c>
      <c r="E135" t="s">
        <v>309</v>
      </c>
      <c r="F135" t="s">
        <v>1780</v>
      </c>
      <c r="G135" t="s">
        <v>1781</v>
      </c>
      <c r="H135" t="s">
        <v>321</v>
      </c>
      <c r="I135" t="s">
        <v>754</v>
      </c>
      <c r="J135" t="s">
        <v>204</v>
      </c>
      <c r="K135" t="s">
        <v>204</v>
      </c>
      <c r="L135" t="s">
        <v>325</v>
      </c>
      <c r="M135" t="s">
        <v>340</v>
      </c>
      <c r="N135" t="s">
        <v>465</v>
      </c>
      <c r="O135" t="s">
        <v>339</v>
      </c>
      <c r="P135" t="s">
        <v>1578</v>
      </c>
      <c r="Q135" t="s">
        <v>415</v>
      </c>
      <c r="R135" t="s">
        <v>407</v>
      </c>
      <c r="S135" t="s">
        <v>1212</v>
      </c>
      <c r="T135" s="131">
        <v>2.96</v>
      </c>
      <c r="U135" t="s">
        <v>1293</v>
      </c>
      <c r="V135" s="132">
        <v>3.3070000000000002E-2</v>
      </c>
      <c r="W135" s="132">
        <v>3.0599999999999999E-2</v>
      </c>
      <c r="X135" t="s">
        <v>412</v>
      </c>
      <c r="Y135" t="s">
        <v>339</v>
      </c>
      <c r="Z135" s="131">
        <v>1979000</v>
      </c>
      <c r="AA135" s="131">
        <v>1</v>
      </c>
      <c r="AB135" s="131">
        <f t="shared" si="2"/>
        <v>113.7599797877716</v>
      </c>
      <c r="AD135" s="131">
        <v>2251.31</v>
      </c>
      <c r="AH135" s="132">
        <v>4.0400000000000002E-3</v>
      </c>
      <c r="AI135" s="132">
        <v>7.3099999999999997E-3</v>
      </c>
      <c r="AJ135" s="132">
        <v>1.7799999999999999E-3</v>
      </c>
    </row>
    <row r="136" spans="1:36">
      <c r="A136" t="s">
        <v>1213</v>
      </c>
      <c r="B136" t="s">
        <v>1217</v>
      </c>
      <c r="C136" t="s">
        <v>1940</v>
      </c>
      <c r="D136" t="s">
        <v>1941</v>
      </c>
      <c r="E136" t="s">
        <v>309</v>
      </c>
      <c r="F136" t="s">
        <v>1942</v>
      </c>
      <c r="G136" t="s">
        <v>1943</v>
      </c>
      <c r="H136" t="s">
        <v>321</v>
      </c>
      <c r="I136" t="s">
        <v>754</v>
      </c>
      <c r="J136" t="s">
        <v>204</v>
      </c>
      <c r="K136" t="s">
        <v>204</v>
      </c>
      <c r="L136" t="s">
        <v>325</v>
      </c>
      <c r="M136" t="s">
        <v>340</v>
      </c>
      <c r="N136" t="s">
        <v>464</v>
      </c>
      <c r="O136" t="s">
        <v>339</v>
      </c>
      <c r="P136" t="s">
        <v>1540</v>
      </c>
      <c r="Q136" t="s">
        <v>413</v>
      </c>
      <c r="R136" t="s">
        <v>407</v>
      </c>
      <c r="S136" t="s">
        <v>1212</v>
      </c>
      <c r="T136" s="131">
        <v>4.33</v>
      </c>
      <c r="U136" t="s">
        <v>1944</v>
      </c>
      <c r="V136" s="132">
        <v>3.3349999999999998E-2</v>
      </c>
      <c r="W136" s="132">
        <v>3.0700000000000002E-2</v>
      </c>
      <c r="X136" t="s">
        <v>412</v>
      </c>
      <c r="Y136" t="s">
        <v>339</v>
      </c>
      <c r="Z136" s="131">
        <v>2188553</v>
      </c>
      <c r="AA136" s="131">
        <v>1</v>
      </c>
      <c r="AB136" s="131">
        <f t="shared" si="2"/>
        <v>102.54999536223248</v>
      </c>
      <c r="AD136" s="131">
        <v>2244.3609999999999</v>
      </c>
      <c r="AH136" s="132">
        <v>5.2700000000000004E-3</v>
      </c>
      <c r="AI136" s="132">
        <v>7.2899999999999996E-3</v>
      </c>
      <c r="AJ136" s="132">
        <v>1.7799999999999999E-3</v>
      </c>
    </row>
    <row r="137" spans="1:36">
      <c r="A137" t="s">
        <v>1213</v>
      </c>
      <c r="B137" t="s">
        <v>1217</v>
      </c>
      <c r="C137" t="s">
        <v>1945</v>
      </c>
      <c r="D137" t="s">
        <v>1946</v>
      </c>
      <c r="E137" t="s">
        <v>309</v>
      </c>
      <c r="F137" t="s">
        <v>1947</v>
      </c>
      <c r="G137" t="s">
        <v>1948</v>
      </c>
      <c r="H137" t="s">
        <v>321</v>
      </c>
      <c r="I137" t="s">
        <v>754</v>
      </c>
      <c r="J137" t="s">
        <v>204</v>
      </c>
      <c r="K137" t="s">
        <v>204</v>
      </c>
      <c r="L137" t="s">
        <v>325</v>
      </c>
      <c r="M137" t="s">
        <v>340</v>
      </c>
      <c r="N137" t="s">
        <v>464</v>
      </c>
      <c r="O137" t="s">
        <v>339</v>
      </c>
      <c r="P137" t="s">
        <v>1696</v>
      </c>
      <c r="Q137" t="s">
        <v>413</v>
      </c>
      <c r="R137" t="s">
        <v>407</v>
      </c>
      <c r="S137" t="s">
        <v>1212</v>
      </c>
      <c r="T137" s="131">
        <v>4.71</v>
      </c>
      <c r="U137" t="s">
        <v>1949</v>
      </c>
      <c r="V137" s="132">
        <v>2.53E-2</v>
      </c>
      <c r="W137" s="132">
        <v>2.5999999999999999E-2</v>
      </c>
      <c r="X137" t="s">
        <v>412</v>
      </c>
      <c r="Y137" t="s">
        <v>339</v>
      </c>
      <c r="Z137" s="131">
        <v>2125000.42</v>
      </c>
      <c r="AA137" s="131">
        <v>1</v>
      </c>
      <c r="AB137" s="131">
        <f t="shared" si="2"/>
        <v>105.53997914033353</v>
      </c>
      <c r="AD137" s="131">
        <v>2242.7249999999999</v>
      </c>
      <c r="AH137" s="132">
        <v>2.7699999999999999E-3</v>
      </c>
      <c r="AI137" s="132">
        <v>7.28E-3</v>
      </c>
      <c r="AJ137" s="132">
        <v>1.7799999999999999E-3</v>
      </c>
    </row>
    <row r="138" spans="1:36">
      <c r="A138" t="s">
        <v>1213</v>
      </c>
      <c r="B138" t="s">
        <v>1217</v>
      </c>
      <c r="C138" t="s">
        <v>1671</v>
      </c>
      <c r="D138" t="s">
        <v>1672</v>
      </c>
      <c r="E138" t="s">
        <v>309</v>
      </c>
      <c r="F138" t="s">
        <v>1673</v>
      </c>
      <c r="G138" t="s">
        <v>1674</v>
      </c>
      <c r="H138" t="s">
        <v>321</v>
      </c>
      <c r="I138" t="s">
        <v>951</v>
      </c>
      <c r="J138" t="s">
        <v>204</v>
      </c>
      <c r="K138" t="s">
        <v>204</v>
      </c>
      <c r="L138" t="s">
        <v>325</v>
      </c>
      <c r="M138" t="s">
        <v>340</v>
      </c>
      <c r="N138" t="s">
        <v>441</v>
      </c>
      <c r="O138" t="s">
        <v>339</v>
      </c>
      <c r="P138" t="s">
        <v>1578</v>
      </c>
      <c r="Q138" t="s">
        <v>415</v>
      </c>
      <c r="R138" t="s">
        <v>407</v>
      </c>
      <c r="S138" t="s">
        <v>1212</v>
      </c>
      <c r="T138" s="131">
        <v>3.51</v>
      </c>
      <c r="U138" t="s">
        <v>1675</v>
      </c>
      <c r="V138" s="132">
        <v>5.9830000000000001E-2</v>
      </c>
      <c r="W138" s="132">
        <v>5.5599999999999997E-2</v>
      </c>
      <c r="X138" t="s">
        <v>412</v>
      </c>
      <c r="Y138" t="s">
        <v>339</v>
      </c>
      <c r="Z138" s="131">
        <v>2551000</v>
      </c>
      <c r="AA138" s="131">
        <v>1</v>
      </c>
      <c r="AB138" s="131">
        <f t="shared" si="2"/>
        <v>87.5</v>
      </c>
      <c r="AD138" s="131">
        <v>2232.125</v>
      </c>
      <c r="AH138" s="132">
        <v>2.1700000000000001E-3</v>
      </c>
      <c r="AI138" s="132">
        <v>7.2500000000000004E-3</v>
      </c>
      <c r="AJ138" s="132">
        <v>1.7700000000000001E-3</v>
      </c>
    </row>
    <row r="139" spans="1:36">
      <c r="A139" t="s">
        <v>1213</v>
      </c>
      <c r="B139" t="s">
        <v>1217</v>
      </c>
      <c r="C139" t="s">
        <v>1666</v>
      </c>
      <c r="D139" t="s">
        <v>1667</v>
      </c>
      <c r="E139" t="s">
        <v>309</v>
      </c>
      <c r="F139" t="s">
        <v>1668</v>
      </c>
      <c r="G139" t="s">
        <v>1669</v>
      </c>
      <c r="H139" t="s">
        <v>321</v>
      </c>
      <c r="I139" t="s">
        <v>754</v>
      </c>
      <c r="J139" t="s">
        <v>204</v>
      </c>
      <c r="K139" t="s">
        <v>204</v>
      </c>
      <c r="L139" t="s">
        <v>325</v>
      </c>
      <c r="M139" t="s">
        <v>340</v>
      </c>
      <c r="N139" t="s">
        <v>451</v>
      </c>
      <c r="O139" t="s">
        <v>339</v>
      </c>
      <c r="P139" t="s">
        <v>1545</v>
      </c>
      <c r="Q139" t="s">
        <v>413</v>
      </c>
      <c r="R139" t="s">
        <v>407</v>
      </c>
      <c r="S139" t="s">
        <v>1212</v>
      </c>
      <c r="T139" s="131">
        <v>2.36</v>
      </c>
      <c r="U139" t="s">
        <v>1670</v>
      </c>
      <c r="V139" s="132">
        <v>3.5619999999999999E-2</v>
      </c>
      <c r="W139" s="132">
        <v>3.1199999999999999E-2</v>
      </c>
      <c r="X139" t="s">
        <v>412</v>
      </c>
      <c r="Y139" t="s">
        <v>339</v>
      </c>
      <c r="Z139" s="131">
        <v>1932444.44</v>
      </c>
      <c r="AA139" s="131">
        <v>1</v>
      </c>
      <c r="AB139" s="131">
        <f t="shared" si="2"/>
        <v>115.48000831527141</v>
      </c>
      <c r="AD139" s="131">
        <v>2231.587</v>
      </c>
      <c r="AH139" s="132">
        <v>8.6099999999999996E-3</v>
      </c>
      <c r="AI139" s="132">
        <v>7.2399999999999999E-3</v>
      </c>
      <c r="AJ139" s="132">
        <v>1.7700000000000001E-3</v>
      </c>
    </row>
    <row r="140" spans="1:36">
      <c r="A140" t="s">
        <v>1213</v>
      </c>
      <c r="B140" t="s">
        <v>1217</v>
      </c>
      <c r="C140" t="s">
        <v>1789</v>
      </c>
      <c r="D140" t="s">
        <v>1790</v>
      </c>
      <c r="E140" t="s">
        <v>309</v>
      </c>
      <c r="F140" t="s">
        <v>1950</v>
      </c>
      <c r="G140" t="s">
        <v>1951</v>
      </c>
      <c r="H140" t="s">
        <v>321</v>
      </c>
      <c r="I140" t="s">
        <v>951</v>
      </c>
      <c r="J140" t="s">
        <v>204</v>
      </c>
      <c r="K140" t="s">
        <v>204</v>
      </c>
      <c r="L140" t="s">
        <v>325</v>
      </c>
      <c r="M140" t="s">
        <v>340</v>
      </c>
      <c r="N140" t="s">
        <v>464</v>
      </c>
      <c r="O140" t="s">
        <v>339</v>
      </c>
      <c r="P140" t="s">
        <v>1540</v>
      </c>
      <c r="Q140" t="s">
        <v>413</v>
      </c>
      <c r="R140" t="s">
        <v>407</v>
      </c>
      <c r="S140" t="s">
        <v>1212</v>
      </c>
      <c r="T140" s="131">
        <v>2.72</v>
      </c>
      <c r="U140" t="s">
        <v>1563</v>
      </c>
      <c r="V140" s="132">
        <v>7.0300000000000001E-2</v>
      </c>
      <c r="W140" s="132">
        <v>5.8900000000000001E-2</v>
      </c>
      <c r="X140" t="s">
        <v>412</v>
      </c>
      <c r="Y140" t="s">
        <v>339</v>
      </c>
      <c r="Z140" s="131">
        <v>2340000</v>
      </c>
      <c r="AA140" s="131">
        <v>1</v>
      </c>
      <c r="AB140" s="131">
        <f t="shared" si="2"/>
        <v>95.19</v>
      </c>
      <c r="AD140" s="131">
        <v>2227.4459999999999</v>
      </c>
      <c r="AH140" s="132">
        <v>1.9E-3</v>
      </c>
      <c r="AI140" s="132">
        <v>7.2300000000000003E-3</v>
      </c>
      <c r="AJ140" s="132">
        <v>1.7600000000000001E-3</v>
      </c>
    </row>
    <row r="141" spans="1:36">
      <c r="A141" t="s">
        <v>1213</v>
      </c>
      <c r="B141" t="s">
        <v>1217</v>
      </c>
      <c r="C141" t="s">
        <v>1778</v>
      </c>
      <c r="D141" t="s">
        <v>1779</v>
      </c>
      <c r="E141" t="s">
        <v>309</v>
      </c>
      <c r="F141" t="s">
        <v>1952</v>
      </c>
      <c r="G141" t="s">
        <v>1953</v>
      </c>
      <c r="H141" t="s">
        <v>321</v>
      </c>
      <c r="I141" t="s">
        <v>754</v>
      </c>
      <c r="J141" t="s">
        <v>204</v>
      </c>
      <c r="K141" t="s">
        <v>204</v>
      </c>
      <c r="L141" t="s">
        <v>325</v>
      </c>
      <c r="M141" t="s">
        <v>340</v>
      </c>
      <c r="N141" t="s">
        <v>465</v>
      </c>
      <c r="O141" t="s">
        <v>339</v>
      </c>
      <c r="P141" t="s">
        <v>1578</v>
      </c>
      <c r="Q141" t="s">
        <v>415</v>
      </c>
      <c r="R141" t="s">
        <v>407</v>
      </c>
      <c r="S141" t="s">
        <v>1212</v>
      </c>
      <c r="T141" s="131">
        <v>3.81</v>
      </c>
      <c r="U141" t="s">
        <v>1954</v>
      </c>
      <c r="V141" s="132">
        <v>4.0430000000000001E-2</v>
      </c>
      <c r="W141" s="132">
        <v>3.49E-2</v>
      </c>
      <c r="X141" t="s">
        <v>412</v>
      </c>
      <c r="Y141" t="s">
        <v>339</v>
      </c>
      <c r="Z141" s="131">
        <v>2197000</v>
      </c>
      <c r="AA141" s="131">
        <v>1</v>
      </c>
      <c r="AB141" s="131">
        <f t="shared" si="2"/>
        <v>100.31998179335457</v>
      </c>
      <c r="AD141" s="131">
        <v>2204.0300000000002</v>
      </c>
      <c r="AH141" s="132">
        <v>3.5200000000000001E-3</v>
      </c>
      <c r="AI141" s="132">
        <v>7.1599999999999997E-3</v>
      </c>
      <c r="AJ141" s="132">
        <v>1.75E-3</v>
      </c>
    </row>
    <row r="142" spans="1:36">
      <c r="A142" t="s">
        <v>1213</v>
      </c>
      <c r="B142" t="s">
        <v>1217</v>
      </c>
      <c r="C142" t="s">
        <v>1955</v>
      </c>
      <c r="D142" t="s">
        <v>1956</v>
      </c>
      <c r="E142" t="s">
        <v>311</v>
      </c>
      <c r="F142" t="s">
        <v>1957</v>
      </c>
      <c r="G142" t="s">
        <v>1958</v>
      </c>
      <c r="H142" t="s">
        <v>321</v>
      </c>
      <c r="I142" t="s">
        <v>951</v>
      </c>
      <c r="J142" t="s">
        <v>204</v>
      </c>
      <c r="K142" t="s">
        <v>204</v>
      </c>
      <c r="L142" t="s">
        <v>325</v>
      </c>
      <c r="M142" t="s">
        <v>340</v>
      </c>
      <c r="N142" t="s">
        <v>465</v>
      </c>
      <c r="O142" t="s">
        <v>339</v>
      </c>
      <c r="P142" t="s">
        <v>1545</v>
      </c>
      <c r="Q142" t="s">
        <v>413</v>
      </c>
      <c r="R142" t="s">
        <v>407</v>
      </c>
      <c r="S142" t="s">
        <v>1212</v>
      </c>
      <c r="T142" s="131">
        <v>0.16</v>
      </c>
      <c r="U142" t="s">
        <v>1959</v>
      </c>
      <c r="V142" s="132">
        <v>-5.1999999999999995E-4</v>
      </c>
      <c r="W142" s="132">
        <v>8.0699999999999994E-2</v>
      </c>
      <c r="X142" t="s">
        <v>412</v>
      </c>
      <c r="Y142" t="s">
        <v>339</v>
      </c>
      <c r="Z142" s="131">
        <v>2156000</v>
      </c>
      <c r="AA142" s="131">
        <v>1</v>
      </c>
      <c r="AB142" s="131">
        <f t="shared" si="2"/>
        <v>101.98998144712431</v>
      </c>
      <c r="AD142" s="131">
        <v>2198.904</v>
      </c>
      <c r="AH142" s="132">
        <v>1.8759999999999999E-2</v>
      </c>
      <c r="AI142" s="132">
        <v>7.1399999999999996E-3</v>
      </c>
      <c r="AJ142" s="132">
        <v>1.74E-3</v>
      </c>
    </row>
    <row r="143" spans="1:36">
      <c r="A143" t="s">
        <v>1213</v>
      </c>
      <c r="B143" t="s">
        <v>1217</v>
      </c>
      <c r="C143" t="s">
        <v>1960</v>
      </c>
      <c r="D143" t="s">
        <v>1961</v>
      </c>
      <c r="E143" t="s">
        <v>309</v>
      </c>
      <c r="F143" t="s">
        <v>1962</v>
      </c>
      <c r="G143" t="s">
        <v>1963</v>
      </c>
      <c r="H143" t="s">
        <v>321</v>
      </c>
      <c r="I143" t="s">
        <v>951</v>
      </c>
      <c r="J143" t="s">
        <v>204</v>
      </c>
      <c r="K143" t="s">
        <v>204</v>
      </c>
      <c r="L143" t="s">
        <v>325</v>
      </c>
      <c r="M143" t="s">
        <v>340</v>
      </c>
      <c r="N143" t="s">
        <v>465</v>
      </c>
      <c r="O143" t="s">
        <v>339</v>
      </c>
      <c r="P143" t="s">
        <v>1578</v>
      </c>
      <c r="Q143" t="s">
        <v>415</v>
      </c>
      <c r="R143" t="s">
        <v>407</v>
      </c>
      <c r="S143" t="s">
        <v>1212</v>
      </c>
      <c r="T143" s="131">
        <v>3.19</v>
      </c>
      <c r="U143" t="s">
        <v>1563</v>
      </c>
      <c r="V143" s="132">
        <v>6.3339999999999994E-2</v>
      </c>
      <c r="W143" s="132">
        <v>5.3999999999999999E-2</v>
      </c>
      <c r="X143" t="s">
        <v>412</v>
      </c>
      <c r="Y143" t="s">
        <v>339</v>
      </c>
      <c r="Z143" s="131">
        <v>2088000</v>
      </c>
      <c r="AA143" s="131">
        <v>1</v>
      </c>
      <c r="AB143" s="131">
        <f t="shared" si="2"/>
        <v>103.27998084291188</v>
      </c>
      <c r="AD143" s="131">
        <v>2156.4859999999999</v>
      </c>
      <c r="AH143" s="132">
        <v>5.0099999999999997E-3</v>
      </c>
      <c r="AI143" s="132">
        <v>7.0000000000000001E-3</v>
      </c>
      <c r="AJ143" s="132">
        <v>1.7099999999999999E-3</v>
      </c>
    </row>
    <row r="144" spans="1:36">
      <c r="A144" t="s">
        <v>1213</v>
      </c>
      <c r="B144" t="s">
        <v>1217</v>
      </c>
      <c r="C144" t="s">
        <v>1732</v>
      </c>
      <c r="D144" t="s">
        <v>1733</v>
      </c>
      <c r="E144" t="s">
        <v>309</v>
      </c>
      <c r="F144" t="s">
        <v>1734</v>
      </c>
      <c r="G144" t="s">
        <v>1735</v>
      </c>
      <c r="H144" t="s">
        <v>321</v>
      </c>
      <c r="I144" t="s">
        <v>754</v>
      </c>
      <c r="J144" t="s">
        <v>204</v>
      </c>
      <c r="K144" t="s">
        <v>204</v>
      </c>
      <c r="L144" t="s">
        <v>327</v>
      </c>
      <c r="M144" t="s">
        <v>340</v>
      </c>
      <c r="N144" t="s">
        <v>441</v>
      </c>
      <c r="O144" t="s">
        <v>339</v>
      </c>
      <c r="Q144" t="s">
        <v>410</v>
      </c>
      <c r="R144" t="s">
        <v>410</v>
      </c>
      <c r="S144" t="s">
        <v>1212</v>
      </c>
      <c r="T144" s="131">
        <v>2.2400000000000002</v>
      </c>
      <c r="U144" t="s">
        <v>1600</v>
      </c>
      <c r="V144" s="132">
        <v>4.9540000000000001E-2</v>
      </c>
      <c r="W144" s="132">
        <v>3.6799999999999999E-2</v>
      </c>
      <c r="X144" t="s">
        <v>412</v>
      </c>
      <c r="Y144" t="s">
        <v>339</v>
      </c>
      <c r="Z144" s="131">
        <v>1968112</v>
      </c>
      <c r="AA144" s="131">
        <v>1</v>
      </c>
      <c r="AB144" s="131">
        <f t="shared" si="2"/>
        <v>106.56278707715821</v>
      </c>
      <c r="AD144" s="131">
        <f>2143.274-45.999</f>
        <v>2097.2750000000001</v>
      </c>
      <c r="AH144" s="132">
        <v>8.0800000000000004E-3</v>
      </c>
      <c r="AI144" s="132">
        <v>6.96E-3</v>
      </c>
      <c r="AJ144" s="132">
        <v>1.6999999999999999E-3</v>
      </c>
    </row>
    <row r="145" spans="1:36">
      <c r="A145" t="s">
        <v>1213</v>
      </c>
      <c r="B145" t="s">
        <v>1217</v>
      </c>
      <c r="C145" t="s">
        <v>1868</v>
      </c>
      <c r="D145" t="s">
        <v>1869</v>
      </c>
      <c r="E145" t="s">
        <v>309</v>
      </c>
      <c r="F145" t="s">
        <v>1964</v>
      </c>
      <c r="G145" t="s">
        <v>1965</v>
      </c>
      <c r="H145" t="s">
        <v>321</v>
      </c>
      <c r="I145" t="s">
        <v>754</v>
      </c>
      <c r="J145" t="s">
        <v>204</v>
      </c>
      <c r="K145" t="s">
        <v>204</v>
      </c>
      <c r="L145" t="s">
        <v>325</v>
      </c>
      <c r="M145" t="s">
        <v>340</v>
      </c>
      <c r="N145" t="s">
        <v>464</v>
      </c>
      <c r="O145" t="s">
        <v>339</v>
      </c>
      <c r="P145" t="s">
        <v>1966</v>
      </c>
      <c r="Q145" t="s">
        <v>415</v>
      </c>
      <c r="R145" t="s">
        <v>407</v>
      </c>
      <c r="S145" t="s">
        <v>1212</v>
      </c>
      <c r="T145" s="131">
        <v>2.3199999999999998</v>
      </c>
      <c r="U145" t="s">
        <v>1686</v>
      </c>
      <c r="V145" s="132">
        <v>6.4099999999999999E-3</v>
      </c>
      <c r="W145" s="132">
        <v>2.5999999999999999E-2</v>
      </c>
      <c r="X145" t="s">
        <v>412</v>
      </c>
      <c r="Y145" t="s">
        <v>339</v>
      </c>
      <c r="Z145" s="131">
        <v>1882352.94</v>
      </c>
      <c r="AA145" s="131">
        <v>1</v>
      </c>
      <c r="AB145" s="131">
        <f t="shared" si="2"/>
        <v>113.0999906956875</v>
      </c>
      <c r="AD145" s="131">
        <v>2128.9409999999998</v>
      </c>
      <c r="AH145" s="132">
        <v>7.2999999999999996E-4</v>
      </c>
      <c r="AI145" s="132">
        <v>6.9100000000000003E-3</v>
      </c>
      <c r="AJ145" s="132">
        <v>1.6900000000000001E-3</v>
      </c>
    </row>
    <row r="146" spans="1:36">
      <c r="A146" t="s">
        <v>1213</v>
      </c>
      <c r="B146" t="s">
        <v>1217</v>
      </c>
      <c r="C146" t="s">
        <v>1541</v>
      </c>
      <c r="D146" t="s">
        <v>1542</v>
      </c>
      <c r="E146" t="s">
        <v>311</v>
      </c>
      <c r="F146" t="s">
        <v>1676</v>
      </c>
      <c r="G146" t="s">
        <v>1677</v>
      </c>
      <c r="H146" t="s">
        <v>321</v>
      </c>
      <c r="I146" t="s">
        <v>951</v>
      </c>
      <c r="J146" t="s">
        <v>204</v>
      </c>
      <c r="K146" t="s">
        <v>224</v>
      </c>
      <c r="L146" t="s">
        <v>325</v>
      </c>
      <c r="M146" t="s">
        <v>340</v>
      </c>
      <c r="N146" t="s">
        <v>465</v>
      </c>
      <c r="O146" t="s">
        <v>339</v>
      </c>
      <c r="P146" t="s">
        <v>1540</v>
      </c>
      <c r="Q146" t="s">
        <v>413</v>
      </c>
      <c r="R146" t="s">
        <v>407</v>
      </c>
      <c r="S146" t="s">
        <v>1212</v>
      </c>
      <c r="T146" s="131">
        <v>1.86</v>
      </c>
      <c r="U146" t="s">
        <v>1660</v>
      </c>
      <c r="V146" s="132">
        <v>7.7920000000000003E-2</v>
      </c>
      <c r="W146" s="132">
        <v>5.8299999999999998E-2</v>
      </c>
      <c r="X146" t="s">
        <v>412</v>
      </c>
      <c r="Y146" t="s">
        <v>339</v>
      </c>
      <c r="Z146" s="131">
        <v>2030330</v>
      </c>
      <c r="AA146" s="131">
        <v>1</v>
      </c>
      <c r="AB146" s="131">
        <f t="shared" si="2"/>
        <v>101.92998182561455</v>
      </c>
      <c r="AD146" s="131">
        <v>2069.5149999999999</v>
      </c>
      <c r="AH146" s="132">
        <v>5.8399999999999997E-3</v>
      </c>
      <c r="AI146" s="132">
        <v>6.7200000000000003E-3</v>
      </c>
      <c r="AJ146" s="132">
        <v>1.64E-3</v>
      </c>
    </row>
    <row r="147" spans="1:36">
      <c r="A147" t="s">
        <v>1213</v>
      </c>
      <c r="B147" t="s">
        <v>1217</v>
      </c>
      <c r="C147" t="s">
        <v>1728</v>
      </c>
      <c r="D147" t="s">
        <v>1729</v>
      </c>
      <c r="E147" t="s">
        <v>309</v>
      </c>
      <c r="F147" t="s">
        <v>1730</v>
      </c>
      <c r="G147" t="s">
        <v>1731</v>
      </c>
      <c r="H147" t="s">
        <v>321</v>
      </c>
      <c r="I147" t="s">
        <v>951</v>
      </c>
      <c r="J147" t="s">
        <v>204</v>
      </c>
      <c r="K147" t="s">
        <v>204</v>
      </c>
      <c r="L147" t="s">
        <v>327</v>
      </c>
      <c r="M147" t="s">
        <v>340</v>
      </c>
      <c r="N147" t="s">
        <v>447</v>
      </c>
      <c r="O147" t="s">
        <v>339</v>
      </c>
      <c r="P147" t="s">
        <v>1578</v>
      </c>
      <c r="Q147" t="s">
        <v>415</v>
      </c>
      <c r="R147" t="s">
        <v>407</v>
      </c>
      <c r="S147" t="s">
        <v>1212</v>
      </c>
      <c r="T147" s="131">
        <v>3.31</v>
      </c>
      <c r="U147" t="s">
        <v>1665</v>
      </c>
      <c r="V147" s="132">
        <v>6.1580000000000003E-2</v>
      </c>
      <c r="W147" s="132">
        <v>5.5199999999999999E-2</v>
      </c>
      <c r="X147" t="s">
        <v>412</v>
      </c>
      <c r="Y147" t="s">
        <v>339</v>
      </c>
      <c r="Z147" s="131">
        <v>2000000</v>
      </c>
      <c r="AA147" s="131">
        <v>1</v>
      </c>
      <c r="AB147" s="131">
        <f t="shared" si="2"/>
        <v>101.5852</v>
      </c>
      <c r="AD147" s="131">
        <f>2046-14.296</f>
        <v>2031.704</v>
      </c>
      <c r="AH147" s="132">
        <v>6.6699999999999997E-3</v>
      </c>
      <c r="AI147" s="132">
        <v>6.6400000000000001E-3</v>
      </c>
      <c r="AJ147" s="132">
        <v>1.6199999999999999E-3</v>
      </c>
    </row>
    <row r="148" spans="1:36">
      <c r="A148" t="s">
        <v>1213</v>
      </c>
      <c r="B148" t="s">
        <v>1217</v>
      </c>
      <c r="C148" t="s">
        <v>1631</v>
      </c>
      <c r="D148" t="s">
        <v>1632</v>
      </c>
      <c r="E148" t="s">
        <v>309</v>
      </c>
      <c r="F148" t="s">
        <v>1633</v>
      </c>
      <c r="G148" t="s">
        <v>1634</v>
      </c>
      <c r="H148" t="s">
        <v>321</v>
      </c>
      <c r="I148" t="s">
        <v>951</v>
      </c>
      <c r="J148" t="s">
        <v>204</v>
      </c>
      <c r="K148" t="s">
        <v>204</v>
      </c>
      <c r="L148" t="s">
        <v>327</v>
      </c>
      <c r="M148" t="s">
        <v>340</v>
      </c>
      <c r="N148" t="s">
        <v>447</v>
      </c>
      <c r="O148" t="s">
        <v>339</v>
      </c>
      <c r="Q148" t="s">
        <v>410</v>
      </c>
      <c r="R148" t="s">
        <v>410</v>
      </c>
      <c r="S148" t="s">
        <v>1212</v>
      </c>
      <c r="T148" s="131">
        <v>1.38</v>
      </c>
      <c r="U148" t="s">
        <v>1331</v>
      </c>
      <c r="V148" s="132">
        <v>6.4979999999999996E-2</v>
      </c>
      <c r="W148" s="132">
        <v>5.4199999999999998E-2</v>
      </c>
      <c r="X148" t="s">
        <v>412</v>
      </c>
      <c r="Y148" t="s">
        <v>339</v>
      </c>
      <c r="Z148" s="131">
        <v>750000</v>
      </c>
      <c r="AA148" s="131">
        <v>1</v>
      </c>
      <c r="AB148" s="131">
        <f t="shared" si="2"/>
        <v>100.9615846994536</v>
      </c>
      <c r="AD148" s="131">
        <f>757211.885245902/1000</f>
        <v>757.21188524590195</v>
      </c>
      <c r="AH148" s="132">
        <v>8.0000000000000002E-3</v>
      </c>
      <c r="AI148" s="132">
        <v>6.5799999999999999E-3</v>
      </c>
      <c r="AJ148" s="132">
        <v>1.6100000000000001E-3</v>
      </c>
    </row>
    <row r="149" spans="1:36">
      <c r="A149" t="s">
        <v>1213</v>
      </c>
      <c r="B149" t="s">
        <v>1217</v>
      </c>
      <c r="C149" t="s">
        <v>1967</v>
      </c>
      <c r="D149" t="s">
        <v>1968</v>
      </c>
      <c r="E149" t="s">
        <v>309</v>
      </c>
      <c r="F149" t="s">
        <v>1969</v>
      </c>
      <c r="G149" t="s">
        <v>1970</v>
      </c>
      <c r="H149" t="s">
        <v>321</v>
      </c>
      <c r="I149" t="s">
        <v>754</v>
      </c>
      <c r="J149" t="s">
        <v>204</v>
      </c>
      <c r="K149" t="s">
        <v>204</v>
      </c>
      <c r="L149" t="s">
        <v>325</v>
      </c>
      <c r="M149" t="s">
        <v>340</v>
      </c>
      <c r="N149" t="s">
        <v>447</v>
      </c>
      <c r="O149" t="s">
        <v>339</v>
      </c>
      <c r="P149" t="s">
        <v>1540</v>
      </c>
      <c r="Q149" t="s">
        <v>413</v>
      </c>
      <c r="R149" t="s">
        <v>407</v>
      </c>
      <c r="S149" t="s">
        <v>1212</v>
      </c>
      <c r="T149" s="131">
        <v>3.29</v>
      </c>
      <c r="U149" t="s">
        <v>1665</v>
      </c>
      <c r="V149" s="132">
        <v>3.5279999999999999E-2</v>
      </c>
      <c r="W149" s="132">
        <v>3.15E-2</v>
      </c>
      <c r="X149" t="s">
        <v>412</v>
      </c>
      <c r="Y149" t="s">
        <v>339</v>
      </c>
      <c r="Z149" s="131">
        <v>1914750</v>
      </c>
      <c r="AA149" s="131">
        <v>1</v>
      </c>
      <c r="AB149" s="131">
        <f t="shared" si="2"/>
        <v>104.10001305653481</v>
      </c>
      <c r="AD149" s="131">
        <v>1993.2550000000001</v>
      </c>
      <c r="AH149" s="132">
        <v>1.3500000000000001E-3</v>
      </c>
      <c r="AI149" s="132">
        <v>6.4700000000000001E-3</v>
      </c>
      <c r="AJ149" s="132">
        <v>1.58E-3</v>
      </c>
    </row>
    <row r="150" spans="1:36">
      <c r="A150" t="s">
        <v>1213</v>
      </c>
      <c r="B150" t="s">
        <v>1217</v>
      </c>
      <c r="C150" t="s">
        <v>1678</v>
      </c>
      <c r="D150" t="s">
        <v>1679</v>
      </c>
      <c r="E150" t="s">
        <v>309</v>
      </c>
      <c r="F150" t="s">
        <v>1680</v>
      </c>
      <c r="G150" t="s">
        <v>1681</v>
      </c>
      <c r="H150" t="s">
        <v>321</v>
      </c>
      <c r="I150" t="s">
        <v>754</v>
      </c>
      <c r="J150" t="s">
        <v>204</v>
      </c>
      <c r="K150" t="s">
        <v>204</v>
      </c>
      <c r="L150" t="s">
        <v>325</v>
      </c>
      <c r="M150" t="s">
        <v>340</v>
      </c>
      <c r="N150" t="s">
        <v>464</v>
      </c>
      <c r="O150" t="s">
        <v>339</v>
      </c>
      <c r="P150" t="s">
        <v>1540</v>
      </c>
      <c r="Q150" t="s">
        <v>413</v>
      </c>
      <c r="R150" t="s">
        <v>407</v>
      </c>
      <c r="S150" t="s">
        <v>1212</v>
      </c>
      <c r="T150" s="131">
        <v>3.33</v>
      </c>
      <c r="U150" t="s">
        <v>1665</v>
      </c>
      <c r="V150" s="132">
        <v>3.2129999999999999E-2</v>
      </c>
      <c r="W150" s="132">
        <v>3.04E-2</v>
      </c>
      <c r="X150" t="s">
        <v>412</v>
      </c>
      <c r="Y150" t="s">
        <v>339</v>
      </c>
      <c r="Z150" s="131">
        <v>1826100</v>
      </c>
      <c r="AA150" s="131">
        <v>1</v>
      </c>
      <c r="AB150" s="131">
        <f t="shared" si="2"/>
        <v>105.86999616669405</v>
      </c>
      <c r="AD150" s="131">
        <v>1933.2919999999999</v>
      </c>
      <c r="AH150" s="132">
        <v>4.64E-3</v>
      </c>
      <c r="AI150" s="132">
        <v>6.28E-3</v>
      </c>
      <c r="AJ150" s="132">
        <v>1.5299999999999999E-3</v>
      </c>
    </row>
    <row r="151" spans="1:36">
      <c r="A151" t="s">
        <v>1213</v>
      </c>
      <c r="B151" t="s">
        <v>1217</v>
      </c>
      <c r="C151" t="s">
        <v>1692</v>
      </c>
      <c r="D151" t="s">
        <v>1693</v>
      </c>
      <c r="E151" t="s">
        <v>309</v>
      </c>
      <c r="F151" t="s">
        <v>1694</v>
      </c>
      <c r="G151" t="s">
        <v>1695</v>
      </c>
      <c r="H151" t="s">
        <v>321</v>
      </c>
      <c r="I151" t="s">
        <v>754</v>
      </c>
      <c r="J151" t="s">
        <v>204</v>
      </c>
      <c r="K151" t="s">
        <v>204</v>
      </c>
      <c r="L151" t="s">
        <v>325</v>
      </c>
      <c r="M151" t="s">
        <v>340</v>
      </c>
      <c r="N151" t="s">
        <v>464</v>
      </c>
      <c r="O151" t="s">
        <v>339</v>
      </c>
      <c r="P151" t="s">
        <v>1696</v>
      </c>
      <c r="Q151" t="s">
        <v>413</v>
      </c>
      <c r="R151" t="s">
        <v>407</v>
      </c>
      <c r="S151" t="s">
        <v>1212</v>
      </c>
      <c r="T151" s="131">
        <v>6.41</v>
      </c>
      <c r="U151" t="s">
        <v>1697</v>
      </c>
      <c r="V151" s="132">
        <v>2.784E-2</v>
      </c>
      <c r="W151" s="132">
        <v>3.0700000000000002E-2</v>
      </c>
      <c r="X151" t="s">
        <v>412</v>
      </c>
      <c r="Y151" t="s">
        <v>339</v>
      </c>
      <c r="Z151" s="131">
        <v>1715700</v>
      </c>
      <c r="AA151" s="131">
        <v>1</v>
      </c>
      <c r="AB151" s="131">
        <f t="shared" si="2"/>
        <v>112.10001748557441</v>
      </c>
      <c r="AD151" s="131">
        <v>1923.3</v>
      </c>
      <c r="AH151" s="132">
        <v>1.6299999999999999E-3</v>
      </c>
      <c r="AI151" s="132">
        <v>6.2399999999999999E-3</v>
      </c>
      <c r="AJ151" s="132">
        <v>1.5200000000000001E-3</v>
      </c>
    </row>
    <row r="152" spans="1:36">
      <c r="A152" t="s">
        <v>1213</v>
      </c>
      <c r="B152" t="s">
        <v>1217</v>
      </c>
      <c r="C152" t="s">
        <v>1740</v>
      </c>
      <c r="D152" t="s">
        <v>1741</v>
      </c>
      <c r="E152" t="s">
        <v>309</v>
      </c>
      <c r="F152" t="s">
        <v>1742</v>
      </c>
      <c r="G152" t="s">
        <v>1743</v>
      </c>
      <c r="H152" t="s">
        <v>321</v>
      </c>
      <c r="I152" t="s">
        <v>754</v>
      </c>
      <c r="J152" t="s">
        <v>204</v>
      </c>
      <c r="K152" t="s">
        <v>204</v>
      </c>
      <c r="L152" t="s">
        <v>325</v>
      </c>
      <c r="M152" t="s">
        <v>340</v>
      </c>
      <c r="N152" t="s">
        <v>447</v>
      </c>
      <c r="O152" t="s">
        <v>339</v>
      </c>
      <c r="P152" t="s">
        <v>1578</v>
      </c>
      <c r="Q152" t="s">
        <v>415</v>
      </c>
      <c r="R152" t="s">
        <v>407</v>
      </c>
      <c r="S152" t="s">
        <v>1212</v>
      </c>
      <c r="T152" s="131">
        <v>4.51</v>
      </c>
      <c r="U152" t="s">
        <v>1744</v>
      </c>
      <c r="V152" s="132">
        <v>3.1820000000000001E-2</v>
      </c>
      <c r="W152" s="132">
        <v>3.04E-2</v>
      </c>
      <c r="X152" t="s">
        <v>412</v>
      </c>
      <c r="Y152" t="s">
        <v>339</v>
      </c>
      <c r="Z152" s="131">
        <v>1874000</v>
      </c>
      <c r="AA152" s="131">
        <v>1</v>
      </c>
      <c r="AB152" s="131">
        <f t="shared" si="2"/>
        <v>102.59002134471717</v>
      </c>
      <c r="AD152" s="131">
        <v>1922.537</v>
      </c>
      <c r="AH152" s="132">
        <v>2.068E-2</v>
      </c>
      <c r="AI152" s="132">
        <v>6.2399999999999999E-3</v>
      </c>
      <c r="AJ152" s="132">
        <v>1.5200000000000001E-3</v>
      </c>
    </row>
    <row r="153" spans="1:36">
      <c r="A153" t="s">
        <v>1213</v>
      </c>
      <c r="B153" t="s">
        <v>1217</v>
      </c>
      <c r="C153" t="s">
        <v>1705</v>
      </c>
      <c r="D153" t="s">
        <v>1706</v>
      </c>
      <c r="E153" t="s">
        <v>309</v>
      </c>
      <c r="F153" t="s">
        <v>1707</v>
      </c>
      <c r="G153" t="s">
        <v>1708</v>
      </c>
      <c r="H153" t="s">
        <v>321</v>
      </c>
      <c r="I153" t="s">
        <v>951</v>
      </c>
      <c r="J153" t="s">
        <v>204</v>
      </c>
      <c r="K153" t="s">
        <v>204</v>
      </c>
      <c r="L153" t="s">
        <v>325</v>
      </c>
      <c r="M153" t="s">
        <v>340</v>
      </c>
      <c r="N153" t="s">
        <v>464</v>
      </c>
      <c r="O153" t="s">
        <v>339</v>
      </c>
      <c r="Q153" t="s">
        <v>410</v>
      </c>
      <c r="R153" t="s">
        <v>410</v>
      </c>
      <c r="S153" t="s">
        <v>1212</v>
      </c>
      <c r="T153" s="131">
        <v>0.69</v>
      </c>
      <c r="U153" t="s">
        <v>1709</v>
      </c>
      <c r="V153" s="132">
        <v>8.6879999999999999E-2</v>
      </c>
      <c r="W153" s="132">
        <v>6.8199999999999997E-2</v>
      </c>
      <c r="X153" t="s">
        <v>412</v>
      </c>
      <c r="Y153" t="s">
        <v>339</v>
      </c>
      <c r="Z153" s="131">
        <v>1898868</v>
      </c>
      <c r="AA153" s="131">
        <v>1</v>
      </c>
      <c r="AB153" s="131">
        <f t="shared" si="2"/>
        <v>100.15999005723411</v>
      </c>
      <c r="AD153" s="131">
        <v>1901.9059999999999</v>
      </c>
      <c r="AH153" s="132">
        <v>1.728E-2</v>
      </c>
      <c r="AI153" s="132">
        <v>6.1700000000000001E-3</v>
      </c>
      <c r="AJ153" s="132">
        <v>1.5100000000000001E-3</v>
      </c>
    </row>
    <row r="154" spans="1:36">
      <c r="A154" t="s">
        <v>1213</v>
      </c>
      <c r="B154" t="s">
        <v>1217</v>
      </c>
      <c r="C154" t="s">
        <v>1635</v>
      </c>
      <c r="D154" t="s">
        <v>1636</v>
      </c>
      <c r="E154" t="s">
        <v>309</v>
      </c>
      <c r="F154" t="s">
        <v>1637</v>
      </c>
      <c r="G154" t="s">
        <v>1638</v>
      </c>
      <c r="H154" t="s">
        <v>321</v>
      </c>
      <c r="I154" t="s">
        <v>951</v>
      </c>
      <c r="J154" t="s">
        <v>204</v>
      </c>
      <c r="K154" t="s">
        <v>204</v>
      </c>
      <c r="L154" t="s">
        <v>325</v>
      </c>
      <c r="M154" t="s">
        <v>340</v>
      </c>
      <c r="N154" t="s">
        <v>454</v>
      </c>
      <c r="O154" t="s">
        <v>339</v>
      </c>
      <c r="P154" t="s">
        <v>1545</v>
      </c>
      <c r="Q154" t="s">
        <v>413</v>
      </c>
      <c r="R154" t="s">
        <v>407</v>
      </c>
      <c r="S154" t="s">
        <v>1212</v>
      </c>
      <c r="T154" s="131">
        <v>2.97</v>
      </c>
      <c r="U154" t="s">
        <v>1639</v>
      </c>
      <c r="V154" s="132">
        <v>7.5160000000000005E-2</v>
      </c>
      <c r="W154" s="132">
        <v>5.6500000000000002E-2</v>
      </c>
      <c r="X154" t="s">
        <v>412</v>
      </c>
      <c r="Y154" t="s">
        <v>339</v>
      </c>
      <c r="Z154" s="131">
        <v>1850000</v>
      </c>
      <c r="AA154" s="131">
        <v>1</v>
      </c>
      <c r="AB154" s="131">
        <f t="shared" si="2"/>
        <v>102.71999999999998</v>
      </c>
      <c r="AD154" s="131">
        <v>1900.32</v>
      </c>
      <c r="AH154" s="132">
        <v>3.7000000000000002E-3</v>
      </c>
      <c r="AI154" s="132">
        <v>6.1700000000000001E-3</v>
      </c>
      <c r="AJ154" s="132">
        <v>1.5100000000000001E-3</v>
      </c>
    </row>
    <row r="155" spans="1:36">
      <c r="A155" t="s">
        <v>1213</v>
      </c>
      <c r="B155" t="s">
        <v>1217</v>
      </c>
      <c r="C155" t="s">
        <v>1918</v>
      </c>
      <c r="D155" t="s">
        <v>1919</v>
      </c>
      <c r="E155" t="s">
        <v>309</v>
      </c>
      <c r="F155" t="s">
        <v>1971</v>
      </c>
      <c r="G155" t="s">
        <v>1972</v>
      </c>
      <c r="H155" t="s">
        <v>321</v>
      </c>
      <c r="I155" t="s">
        <v>754</v>
      </c>
      <c r="J155" t="s">
        <v>204</v>
      </c>
      <c r="K155" t="s">
        <v>204</v>
      </c>
      <c r="L155" t="s">
        <v>325</v>
      </c>
      <c r="M155" t="s">
        <v>340</v>
      </c>
      <c r="N155" t="s">
        <v>464</v>
      </c>
      <c r="O155" t="s">
        <v>339</v>
      </c>
      <c r="P155" t="s">
        <v>1696</v>
      </c>
      <c r="Q155" t="s">
        <v>413</v>
      </c>
      <c r="R155" t="s">
        <v>407</v>
      </c>
      <c r="S155" t="s">
        <v>1212</v>
      </c>
      <c r="T155" s="131">
        <v>4.17</v>
      </c>
      <c r="U155" t="s">
        <v>1563</v>
      </c>
      <c r="V155" s="132">
        <v>1.244E-2</v>
      </c>
      <c r="W155" s="132">
        <v>2.7099999999999999E-2</v>
      </c>
      <c r="X155" t="s">
        <v>412</v>
      </c>
      <c r="Y155" t="s">
        <v>339</v>
      </c>
      <c r="Z155" s="131">
        <v>1663441.21</v>
      </c>
      <c r="AA155" s="131">
        <v>1</v>
      </c>
      <c r="AB155" s="131">
        <f t="shared" si="2"/>
        <v>109.38000027064376</v>
      </c>
      <c r="AC155" s="131">
        <v>34.918999999999997</v>
      </c>
      <c r="AD155" s="131">
        <v>1854.3910000000001</v>
      </c>
      <c r="AH155" s="132">
        <v>1.0499999999999999E-3</v>
      </c>
      <c r="AI155" s="132">
        <v>6.13E-3</v>
      </c>
      <c r="AJ155" s="132">
        <v>1.5E-3</v>
      </c>
    </row>
    <row r="156" spans="1:36">
      <c r="A156" t="s">
        <v>1213</v>
      </c>
      <c r="B156" t="s">
        <v>1217</v>
      </c>
      <c r="C156" t="s">
        <v>1785</v>
      </c>
      <c r="D156" t="s">
        <v>1786</v>
      </c>
      <c r="E156" t="s">
        <v>309</v>
      </c>
      <c r="F156" t="s">
        <v>1787</v>
      </c>
      <c r="G156" t="s">
        <v>1788</v>
      </c>
      <c r="H156" t="s">
        <v>321</v>
      </c>
      <c r="I156" t="s">
        <v>951</v>
      </c>
      <c r="J156" t="s">
        <v>204</v>
      </c>
      <c r="K156" t="s">
        <v>204</v>
      </c>
      <c r="L156" t="s">
        <v>325</v>
      </c>
      <c r="M156" t="s">
        <v>340</v>
      </c>
      <c r="N156" t="s">
        <v>447</v>
      </c>
      <c r="O156" t="s">
        <v>339</v>
      </c>
      <c r="Q156" t="s">
        <v>410</v>
      </c>
      <c r="R156" t="s">
        <v>410</v>
      </c>
      <c r="S156" t="s">
        <v>1212</v>
      </c>
      <c r="T156" s="131">
        <v>3.63</v>
      </c>
      <c r="U156" t="s">
        <v>1563</v>
      </c>
      <c r="V156" s="132">
        <v>5.8220000000000001E-2</v>
      </c>
      <c r="W156" s="132">
        <v>6.9099999999999995E-2</v>
      </c>
      <c r="X156" t="s">
        <v>412</v>
      </c>
      <c r="Y156" t="s">
        <v>339</v>
      </c>
      <c r="Z156" s="131">
        <v>1808000</v>
      </c>
      <c r="AA156" s="131">
        <v>1</v>
      </c>
      <c r="AB156" s="131">
        <f t="shared" si="2"/>
        <v>101.17002212389382</v>
      </c>
      <c r="AD156" s="131">
        <v>1829.154</v>
      </c>
      <c r="AH156" s="132">
        <v>1.391E-2</v>
      </c>
      <c r="AI156" s="132">
        <v>5.94E-3</v>
      </c>
      <c r="AJ156" s="132">
        <v>1.4499999999999999E-3</v>
      </c>
    </row>
    <row r="157" spans="1:36">
      <c r="A157" t="s">
        <v>1213</v>
      </c>
      <c r="B157" t="s">
        <v>1217</v>
      </c>
      <c r="C157" t="s">
        <v>1761</v>
      </c>
      <c r="D157" t="s">
        <v>1762</v>
      </c>
      <c r="E157" t="s">
        <v>309</v>
      </c>
      <c r="F157" t="s">
        <v>1763</v>
      </c>
      <c r="G157" t="s">
        <v>1764</v>
      </c>
      <c r="H157" t="s">
        <v>321</v>
      </c>
      <c r="I157" t="s">
        <v>754</v>
      </c>
      <c r="J157" t="s">
        <v>204</v>
      </c>
      <c r="K157" t="s">
        <v>204</v>
      </c>
      <c r="L157" t="s">
        <v>325</v>
      </c>
      <c r="M157" t="s">
        <v>340</v>
      </c>
      <c r="N157" t="s">
        <v>464</v>
      </c>
      <c r="O157" t="s">
        <v>339</v>
      </c>
      <c r="Q157" t="s">
        <v>410</v>
      </c>
      <c r="R157" t="s">
        <v>410</v>
      </c>
      <c r="S157" t="s">
        <v>1212</v>
      </c>
      <c r="T157" s="131">
        <v>3.8</v>
      </c>
      <c r="U157" t="s">
        <v>1765</v>
      </c>
      <c r="V157" s="132">
        <v>2.4830000000000001E-2</v>
      </c>
      <c r="W157" s="132">
        <v>4.1599999999999998E-2</v>
      </c>
      <c r="X157" t="s">
        <v>412</v>
      </c>
      <c r="Y157" t="s">
        <v>339</v>
      </c>
      <c r="Z157" s="131">
        <v>1835000</v>
      </c>
      <c r="AA157" s="131">
        <v>1</v>
      </c>
      <c r="AB157" s="131">
        <f t="shared" si="2"/>
        <v>98.5</v>
      </c>
      <c r="AD157" s="131">
        <v>1807.4749999999999</v>
      </c>
      <c r="AH157" s="132">
        <v>1.259E-2</v>
      </c>
      <c r="AI157" s="132">
        <v>5.8700000000000002E-3</v>
      </c>
      <c r="AJ157" s="132">
        <v>1.4300000000000001E-3</v>
      </c>
    </row>
    <row r="158" spans="1:36">
      <c r="A158" t="s">
        <v>1213</v>
      </c>
      <c r="B158" t="s">
        <v>1217</v>
      </c>
      <c r="C158" t="s">
        <v>1687</v>
      </c>
      <c r="D158" t="s">
        <v>1688</v>
      </c>
      <c r="E158" t="s">
        <v>309</v>
      </c>
      <c r="F158" t="s">
        <v>1689</v>
      </c>
      <c r="G158" t="s">
        <v>1690</v>
      </c>
      <c r="H158" t="s">
        <v>321</v>
      </c>
      <c r="I158" t="s">
        <v>951</v>
      </c>
      <c r="J158" t="s">
        <v>204</v>
      </c>
      <c r="K158" t="s">
        <v>204</v>
      </c>
      <c r="L158" t="s">
        <v>325</v>
      </c>
      <c r="M158" t="s">
        <v>340</v>
      </c>
      <c r="N158" t="s">
        <v>447</v>
      </c>
      <c r="O158" t="s">
        <v>339</v>
      </c>
      <c r="Q158" t="s">
        <v>410</v>
      </c>
      <c r="R158" t="s">
        <v>410</v>
      </c>
      <c r="S158" t="s">
        <v>1212</v>
      </c>
      <c r="T158" s="131">
        <v>1.88</v>
      </c>
      <c r="U158" t="s">
        <v>1691</v>
      </c>
      <c r="V158" s="132">
        <v>6.7040000000000002E-2</v>
      </c>
      <c r="W158" s="132">
        <v>6.3799999999999996E-2</v>
      </c>
      <c r="X158" t="s">
        <v>412</v>
      </c>
      <c r="Y158" t="s">
        <v>339</v>
      </c>
      <c r="Z158" s="131">
        <v>1706000</v>
      </c>
      <c r="AA158" s="131">
        <v>1</v>
      </c>
      <c r="AB158" s="131">
        <f t="shared" si="2"/>
        <v>104.13001172332943</v>
      </c>
      <c r="AD158" s="131">
        <v>1776.4580000000001</v>
      </c>
      <c r="AH158" s="132">
        <v>1.312E-2</v>
      </c>
      <c r="AI158" s="132">
        <v>5.77E-3</v>
      </c>
      <c r="AJ158" s="132">
        <v>1.41E-3</v>
      </c>
    </row>
    <row r="159" spans="1:36">
      <c r="A159" t="s">
        <v>1213</v>
      </c>
      <c r="B159" t="s">
        <v>1217</v>
      </c>
      <c r="C159" t="s">
        <v>1621</v>
      </c>
      <c r="D159" t="s">
        <v>1622</v>
      </c>
      <c r="E159" t="s">
        <v>311</v>
      </c>
      <c r="F159" t="s">
        <v>1710</v>
      </c>
      <c r="G159" t="s">
        <v>1711</v>
      </c>
      <c r="H159" t="s">
        <v>321</v>
      </c>
      <c r="I159" t="s">
        <v>951</v>
      </c>
      <c r="J159" t="s">
        <v>204</v>
      </c>
      <c r="K159" t="s">
        <v>224</v>
      </c>
      <c r="L159" t="s">
        <v>325</v>
      </c>
      <c r="M159" t="s">
        <v>340</v>
      </c>
      <c r="N159" t="s">
        <v>465</v>
      </c>
      <c r="O159" t="s">
        <v>339</v>
      </c>
      <c r="P159" t="s">
        <v>1696</v>
      </c>
      <c r="Q159" t="s">
        <v>413</v>
      </c>
      <c r="R159" t="s">
        <v>407</v>
      </c>
      <c r="S159" t="s">
        <v>1212</v>
      </c>
      <c r="T159" s="131">
        <v>3.79</v>
      </c>
      <c r="U159" t="s">
        <v>1712</v>
      </c>
      <c r="V159" s="132">
        <v>5.2440000000000001E-2</v>
      </c>
      <c r="W159" s="132">
        <v>5.5399999999999998E-2</v>
      </c>
      <c r="X159" t="s">
        <v>412</v>
      </c>
      <c r="Y159" t="s">
        <v>339</v>
      </c>
      <c r="Z159" s="131">
        <v>1701000</v>
      </c>
      <c r="AA159" s="131">
        <v>1</v>
      </c>
      <c r="AB159" s="131">
        <f t="shared" si="2"/>
        <v>104.29000587889476</v>
      </c>
      <c r="AD159" s="131">
        <v>1773.973</v>
      </c>
      <c r="AH159" s="132">
        <v>3.0899999999999999E-3</v>
      </c>
      <c r="AI159" s="132">
        <v>5.7600000000000004E-3</v>
      </c>
      <c r="AJ159" s="132">
        <v>1.4E-3</v>
      </c>
    </row>
    <row r="160" spans="1:36">
      <c r="A160" t="s">
        <v>1213</v>
      </c>
      <c r="B160" t="s">
        <v>1217</v>
      </c>
      <c r="C160" t="s">
        <v>1723</v>
      </c>
      <c r="D160" t="s">
        <v>1724</v>
      </c>
      <c r="E160" t="s">
        <v>309</v>
      </c>
      <c r="F160" t="s">
        <v>1725</v>
      </c>
      <c r="G160" t="s">
        <v>1726</v>
      </c>
      <c r="H160" t="s">
        <v>321</v>
      </c>
      <c r="I160" t="s">
        <v>951</v>
      </c>
      <c r="J160" t="s">
        <v>204</v>
      </c>
      <c r="K160" t="s">
        <v>204</v>
      </c>
      <c r="L160" t="s">
        <v>325</v>
      </c>
      <c r="M160" t="s">
        <v>340</v>
      </c>
      <c r="N160" t="s">
        <v>447</v>
      </c>
      <c r="O160" t="s">
        <v>339</v>
      </c>
      <c r="Q160" t="s">
        <v>410</v>
      </c>
      <c r="R160" t="s">
        <v>410</v>
      </c>
      <c r="S160" t="s">
        <v>1212</v>
      </c>
      <c r="T160" s="131">
        <v>3.95</v>
      </c>
      <c r="U160" t="s">
        <v>1727</v>
      </c>
      <c r="V160" s="132">
        <v>5.8900000000000001E-2</v>
      </c>
      <c r="W160" s="132">
        <v>5.8700000000000002E-2</v>
      </c>
      <c r="X160" t="s">
        <v>412</v>
      </c>
      <c r="Y160" t="s">
        <v>339</v>
      </c>
      <c r="Z160" s="131">
        <v>1693235</v>
      </c>
      <c r="AA160" s="131">
        <v>1</v>
      </c>
      <c r="AB160" s="131">
        <f t="shared" si="2"/>
        <v>104.22002852527854</v>
      </c>
      <c r="AD160" s="131">
        <v>1764.69</v>
      </c>
      <c r="AH160" s="132">
        <v>6.1599999999999997E-3</v>
      </c>
      <c r="AI160" s="132">
        <v>5.7299999999999999E-3</v>
      </c>
      <c r="AJ160" s="132">
        <v>1.4E-3</v>
      </c>
    </row>
    <row r="161" spans="1:36">
      <c r="A161" t="s">
        <v>1213</v>
      </c>
      <c r="B161" t="s">
        <v>1217</v>
      </c>
      <c r="C161" t="s">
        <v>1626</v>
      </c>
      <c r="D161" t="s">
        <v>1627</v>
      </c>
      <c r="E161" t="s">
        <v>309</v>
      </c>
      <c r="F161" t="s">
        <v>1824</v>
      </c>
      <c r="G161" t="s">
        <v>1825</v>
      </c>
      <c r="H161" t="s">
        <v>321</v>
      </c>
      <c r="I161" t="s">
        <v>754</v>
      </c>
      <c r="J161" t="s">
        <v>204</v>
      </c>
      <c r="K161" t="s">
        <v>204</v>
      </c>
      <c r="L161" t="s">
        <v>325</v>
      </c>
      <c r="M161" t="s">
        <v>340</v>
      </c>
      <c r="N161" t="s">
        <v>465</v>
      </c>
      <c r="O161" t="s">
        <v>339</v>
      </c>
      <c r="P161" t="s">
        <v>1578</v>
      </c>
      <c r="Q161" t="s">
        <v>415</v>
      </c>
      <c r="R161" t="s">
        <v>407</v>
      </c>
      <c r="S161" t="s">
        <v>1212</v>
      </c>
      <c r="T161" s="131">
        <v>4.91</v>
      </c>
      <c r="U161" t="s">
        <v>1826</v>
      </c>
      <c r="V161" s="132">
        <v>1.37E-2</v>
      </c>
      <c r="W161" s="132">
        <v>3.2199999999999999E-2</v>
      </c>
      <c r="X161" t="s">
        <v>412</v>
      </c>
      <c r="Y161" t="s">
        <v>339</v>
      </c>
      <c r="Z161" s="131">
        <v>1700000</v>
      </c>
      <c r="AA161" s="131">
        <v>1</v>
      </c>
      <c r="AB161" s="131">
        <f t="shared" si="2"/>
        <v>103.69999999999999</v>
      </c>
      <c r="AD161" s="131">
        <v>1762.9</v>
      </c>
      <c r="AH161" s="132">
        <v>2.8500000000000001E-3</v>
      </c>
      <c r="AI161" s="132">
        <v>5.7200000000000003E-3</v>
      </c>
      <c r="AJ161" s="132">
        <v>1.4E-3</v>
      </c>
    </row>
    <row r="162" spans="1:36">
      <c r="A162" t="s">
        <v>1213</v>
      </c>
      <c r="B162" t="s">
        <v>1217</v>
      </c>
      <c r="C162" t="s">
        <v>1621</v>
      </c>
      <c r="D162" t="s">
        <v>1622</v>
      </c>
      <c r="E162" t="s">
        <v>311</v>
      </c>
      <c r="F162" t="s">
        <v>1623</v>
      </c>
      <c r="G162" t="s">
        <v>1624</v>
      </c>
      <c r="H162" t="s">
        <v>321</v>
      </c>
      <c r="I162" t="s">
        <v>951</v>
      </c>
      <c r="J162" t="s">
        <v>204</v>
      </c>
      <c r="K162" t="s">
        <v>224</v>
      </c>
      <c r="L162" t="s">
        <v>325</v>
      </c>
      <c r="M162" t="s">
        <v>340</v>
      </c>
      <c r="N162" t="s">
        <v>465</v>
      </c>
      <c r="O162" t="s">
        <v>339</v>
      </c>
      <c r="P162" t="s">
        <v>1551</v>
      </c>
      <c r="Q162" t="s">
        <v>413</v>
      </c>
      <c r="R162" t="s">
        <v>407</v>
      </c>
      <c r="S162" t="s">
        <v>1212</v>
      </c>
      <c r="T162" s="131">
        <v>3.55</v>
      </c>
      <c r="U162" t="s">
        <v>1625</v>
      </c>
      <c r="V162" s="132">
        <v>6.447E-2</v>
      </c>
      <c r="W162" s="132">
        <v>5.5800000000000002E-2</v>
      </c>
      <c r="X162" t="s">
        <v>412</v>
      </c>
      <c r="Y162" t="s">
        <v>339</v>
      </c>
      <c r="Z162" s="131">
        <v>1733020.24</v>
      </c>
      <c r="AA162" s="131">
        <v>1</v>
      </c>
      <c r="AB162" s="131">
        <f t="shared" si="2"/>
        <v>97.470009929024258</v>
      </c>
      <c r="AD162" s="131">
        <v>1689.175</v>
      </c>
      <c r="AH162" s="132">
        <v>2.0100000000000001E-3</v>
      </c>
      <c r="AI162" s="132">
        <v>5.4799999999999996E-3</v>
      </c>
      <c r="AJ162" s="132">
        <v>1.34E-3</v>
      </c>
    </row>
    <row r="163" spans="1:36">
      <c r="A163" t="s">
        <v>1213</v>
      </c>
      <c r="B163" t="s">
        <v>1217</v>
      </c>
      <c r="C163" t="s">
        <v>1745</v>
      </c>
      <c r="D163" t="s">
        <v>1746</v>
      </c>
      <c r="E163" t="s">
        <v>309</v>
      </c>
      <c r="F163" t="s">
        <v>1747</v>
      </c>
      <c r="G163" t="s">
        <v>1748</v>
      </c>
      <c r="H163" t="s">
        <v>321</v>
      </c>
      <c r="I163" t="s">
        <v>951</v>
      </c>
      <c r="J163" t="s">
        <v>204</v>
      </c>
      <c r="K163" t="s">
        <v>204</v>
      </c>
      <c r="L163" t="s">
        <v>325</v>
      </c>
      <c r="M163" t="s">
        <v>340</v>
      </c>
      <c r="N163" t="s">
        <v>447</v>
      </c>
      <c r="O163" t="s">
        <v>339</v>
      </c>
      <c r="Q163" t="s">
        <v>410</v>
      </c>
      <c r="R163" t="s">
        <v>410</v>
      </c>
      <c r="S163" t="s">
        <v>1212</v>
      </c>
      <c r="T163" s="131">
        <v>1.36</v>
      </c>
      <c r="U163" t="s">
        <v>1343</v>
      </c>
      <c r="V163" s="132">
        <v>8.5930000000000006E-2</v>
      </c>
      <c r="W163" s="132">
        <v>6.5100000000000005E-2</v>
      </c>
      <c r="X163" t="s">
        <v>412</v>
      </c>
      <c r="Y163" t="s">
        <v>339</v>
      </c>
      <c r="Z163" s="131">
        <v>1636200</v>
      </c>
      <c r="AA163" s="131">
        <v>1</v>
      </c>
      <c r="AB163" s="131">
        <f t="shared" si="2"/>
        <v>102.0900256692336</v>
      </c>
      <c r="AD163" s="131">
        <v>1670.3969999999999</v>
      </c>
      <c r="AH163" s="132">
        <v>1.5599999999999999E-2</v>
      </c>
      <c r="AI163" s="132">
        <v>5.4200000000000003E-3</v>
      </c>
      <c r="AJ163" s="132">
        <v>1.32E-3</v>
      </c>
    </row>
    <row r="164" spans="1:36">
      <c r="A164" t="s">
        <v>1213</v>
      </c>
      <c r="B164" t="s">
        <v>1217</v>
      </c>
      <c r="C164" t="s">
        <v>1616</v>
      </c>
      <c r="D164" t="s">
        <v>1617</v>
      </c>
      <c r="E164" t="s">
        <v>309</v>
      </c>
      <c r="F164" t="s">
        <v>1821</v>
      </c>
      <c r="G164" t="s">
        <v>1822</v>
      </c>
      <c r="H164" t="s">
        <v>321</v>
      </c>
      <c r="I164" t="s">
        <v>951</v>
      </c>
      <c r="J164" t="s">
        <v>204</v>
      </c>
      <c r="K164" t="s">
        <v>204</v>
      </c>
      <c r="L164" t="s">
        <v>325</v>
      </c>
      <c r="M164" t="s">
        <v>340</v>
      </c>
      <c r="N164" t="s">
        <v>447</v>
      </c>
      <c r="O164" t="s">
        <v>339</v>
      </c>
      <c r="Q164" t="s">
        <v>410</v>
      </c>
      <c r="R164" t="s">
        <v>410</v>
      </c>
      <c r="S164" t="s">
        <v>1212</v>
      </c>
      <c r="T164" s="131">
        <v>2.63</v>
      </c>
      <c r="U164" t="s">
        <v>1823</v>
      </c>
      <c r="V164" s="132">
        <v>7.6869999999999994E-2</v>
      </c>
      <c r="W164" s="132">
        <v>6.2600000000000003E-2</v>
      </c>
      <c r="X164" t="s">
        <v>412</v>
      </c>
      <c r="Y164" t="s">
        <v>339</v>
      </c>
      <c r="Z164" s="131">
        <v>1500000</v>
      </c>
      <c r="AA164" s="131">
        <v>1</v>
      </c>
      <c r="AB164" s="131">
        <f t="shared" si="2"/>
        <v>103.62</v>
      </c>
      <c r="AC164" s="131">
        <v>57</v>
      </c>
      <c r="AD164" s="131">
        <v>1611.3</v>
      </c>
      <c r="AH164" s="132">
        <v>9.7599999999999996E-3</v>
      </c>
      <c r="AI164" s="132">
        <v>5.4200000000000003E-3</v>
      </c>
      <c r="AJ164" s="132">
        <v>1.32E-3</v>
      </c>
    </row>
    <row r="165" spans="1:36">
      <c r="A165" t="s">
        <v>1213</v>
      </c>
      <c r="B165" t="s">
        <v>1217</v>
      </c>
      <c r="C165" t="s">
        <v>1756</v>
      </c>
      <c r="D165" t="s">
        <v>1757</v>
      </c>
      <c r="E165" t="s">
        <v>309</v>
      </c>
      <c r="F165" t="s">
        <v>1758</v>
      </c>
      <c r="G165" t="s">
        <v>1759</v>
      </c>
      <c r="H165" t="s">
        <v>321</v>
      </c>
      <c r="I165" t="s">
        <v>754</v>
      </c>
      <c r="J165" t="s">
        <v>204</v>
      </c>
      <c r="K165" t="s">
        <v>204</v>
      </c>
      <c r="L165" t="s">
        <v>325</v>
      </c>
      <c r="M165" t="s">
        <v>340</v>
      </c>
      <c r="N165" t="s">
        <v>461</v>
      </c>
      <c r="O165" t="s">
        <v>339</v>
      </c>
      <c r="P165" t="s">
        <v>1578</v>
      </c>
      <c r="Q165" t="s">
        <v>415</v>
      </c>
      <c r="R165" t="s">
        <v>407</v>
      </c>
      <c r="S165" t="s">
        <v>1212</v>
      </c>
      <c r="T165" s="131">
        <v>3.58</v>
      </c>
      <c r="U165" t="s">
        <v>1760</v>
      </c>
      <c r="V165" s="132">
        <v>4.6580000000000003E-2</v>
      </c>
      <c r="W165" s="132">
        <v>3.0499999999999999E-2</v>
      </c>
      <c r="X165" t="s">
        <v>412</v>
      </c>
      <c r="Y165" t="s">
        <v>339</v>
      </c>
      <c r="Z165" s="131">
        <v>1462860</v>
      </c>
      <c r="AA165" s="131">
        <v>1</v>
      </c>
      <c r="AB165" s="131">
        <f t="shared" si="2"/>
        <v>109.5800008203109</v>
      </c>
      <c r="AD165" s="131">
        <v>1603.002</v>
      </c>
      <c r="AH165" s="132">
        <v>3.7000000000000002E-3</v>
      </c>
      <c r="AI165" s="132">
        <v>5.1999999999999998E-3</v>
      </c>
      <c r="AJ165" s="132">
        <v>1.2700000000000001E-3</v>
      </c>
    </row>
    <row r="166" spans="1:36">
      <c r="A166" t="s">
        <v>1213</v>
      </c>
      <c r="B166" t="s">
        <v>1217</v>
      </c>
      <c r="C166" t="s">
        <v>1635</v>
      </c>
      <c r="D166" t="s">
        <v>1636</v>
      </c>
      <c r="E166" t="s">
        <v>309</v>
      </c>
      <c r="F166" t="s">
        <v>1773</v>
      </c>
      <c r="G166" t="s">
        <v>1774</v>
      </c>
      <c r="H166" t="s">
        <v>321</v>
      </c>
      <c r="I166" t="s">
        <v>951</v>
      </c>
      <c r="J166" t="s">
        <v>204</v>
      </c>
      <c r="K166" t="s">
        <v>204</v>
      </c>
      <c r="L166" t="s">
        <v>325</v>
      </c>
      <c r="M166" t="s">
        <v>340</v>
      </c>
      <c r="N166" t="s">
        <v>454</v>
      </c>
      <c r="O166" t="s">
        <v>339</v>
      </c>
      <c r="P166" t="s">
        <v>1545</v>
      </c>
      <c r="Q166" t="s">
        <v>413</v>
      </c>
      <c r="R166" t="s">
        <v>407</v>
      </c>
      <c r="S166" t="s">
        <v>1212</v>
      </c>
      <c r="T166" s="131">
        <v>3.52</v>
      </c>
      <c r="U166" t="s">
        <v>1610</v>
      </c>
      <c r="V166" s="132">
        <v>5.5100000000000003E-2</v>
      </c>
      <c r="W166" s="132">
        <v>5.4899999999999997E-2</v>
      </c>
      <c r="X166" t="s">
        <v>412</v>
      </c>
      <c r="Y166" t="s">
        <v>339</v>
      </c>
      <c r="Z166" s="131">
        <v>1475000</v>
      </c>
      <c r="AA166" s="131">
        <v>1</v>
      </c>
      <c r="AB166" s="131">
        <f t="shared" si="2"/>
        <v>106.22</v>
      </c>
      <c r="AD166" s="131">
        <v>1566.7449999999999</v>
      </c>
      <c r="AH166" s="132">
        <v>1.6199999999999999E-3</v>
      </c>
      <c r="AI166" s="132">
        <v>5.0899999999999999E-3</v>
      </c>
      <c r="AJ166" s="132">
        <v>1.24E-3</v>
      </c>
    </row>
    <row r="167" spans="1:36">
      <c r="A167" t="s">
        <v>1213</v>
      </c>
      <c r="B167" t="s">
        <v>1217</v>
      </c>
      <c r="C167" t="s">
        <v>1595</v>
      </c>
      <c r="D167" t="s">
        <v>1596</v>
      </c>
      <c r="E167" t="s">
        <v>311</v>
      </c>
      <c r="F167" t="s">
        <v>1782</v>
      </c>
      <c r="G167" t="s">
        <v>1783</v>
      </c>
      <c r="H167" t="s">
        <v>321</v>
      </c>
      <c r="I167" t="s">
        <v>951</v>
      </c>
      <c r="J167" t="s">
        <v>204</v>
      </c>
      <c r="K167" t="s">
        <v>224</v>
      </c>
      <c r="L167" t="s">
        <v>325</v>
      </c>
      <c r="M167" t="s">
        <v>340</v>
      </c>
      <c r="N167" t="s">
        <v>447</v>
      </c>
      <c r="O167" t="s">
        <v>339</v>
      </c>
      <c r="P167" t="s">
        <v>1599</v>
      </c>
      <c r="Q167" t="s">
        <v>415</v>
      </c>
      <c r="R167" t="s">
        <v>407</v>
      </c>
      <c r="S167" t="s">
        <v>1212</v>
      </c>
      <c r="T167" s="131">
        <v>0.72</v>
      </c>
      <c r="U167" t="s">
        <v>1784</v>
      </c>
      <c r="V167" s="132">
        <v>6.8970000000000004E-2</v>
      </c>
      <c r="W167" s="132">
        <v>6.1499999999999999E-2</v>
      </c>
      <c r="X167" t="s">
        <v>412</v>
      </c>
      <c r="Y167" t="s">
        <v>339</v>
      </c>
      <c r="Z167" s="131">
        <v>1528697.1</v>
      </c>
      <c r="AA167" s="131">
        <v>1</v>
      </c>
      <c r="AB167" s="131">
        <f t="shared" si="2"/>
        <v>102.44998829395307</v>
      </c>
      <c r="AD167" s="131">
        <v>1566.15</v>
      </c>
      <c r="AH167" s="132">
        <v>3.82E-3</v>
      </c>
      <c r="AI167" s="132">
        <v>5.0800000000000003E-3</v>
      </c>
      <c r="AJ167" s="132">
        <v>1.24E-3</v>
      </c>
    </row>
    <row r="168" spans="1:36">
      <c r="A168" t="s">
        <v>1213</v>
      </c>
      <c r="B168" t="s">
        <v>1217</v>
      </c>
      <c r="C168" t="s">
        <v>1766</v>
      </c>
      <c r="D168" t="s">
        <v>1767</v>
      </c>
      <c r="E168" t="s">
        <v>309</v>
      </c>
      <c r="F168" t="s">
        <v>1768</v>
      </c>
      <c r="G168" t="s">
        <v>1769</v>
      </c>
      <c r="H168" t="s">
        <v>321</v>
      </c>
      <c r="I168" t="s">
        <v>754</v>
      </c>
      <c r="J168" t="s">
        <v>204</v>
      </c>
      <c r="K168" t="s">
        <v>204</v>
      </c>
      <c r="L168" t="s">
        <v>325</v>
      </c>
      <c r="M168" t="s">
        <v>340</v>
      </c>
      <c r="N168" t="s">
        <v>464</v>
      </c>
      <c r="O168" t="s">
        <v>339</v>
      </c>
      <c r="Q168" t="s">
        <v>410</v>
      </c>
      <c r="R168" t="s">
        <v>410</v>
      </c>
      <c r="S168" t="s">
        <v>1212</v>
      </c>
      <c r="T168" s="131">
        <v>2.81</v>
      </c>
      <c r="U168" t="s">
        <v>1600</v>
      </c>
      <c r="V168" s="132">
        <v>4.5400000000000003E-2</v>
      </c>
      <c r="W168" s="132">
        <v>3.3700000000000001E-2</v>
      </c>
      <c r="X168" t="s">
        <v>412</v>
      </c>
      <c r="Y168" t="s">
        <v>339</v>
      </c>
      <c r="Z168" s="131">
        <v>1455000</v>
      </c>
      <c r="AA168" s="131">
        <v>1</v>
      </c>
      <c r="AB168" s="131">
        <f t="shared" si="2"/>
        <v>107.38000000000001</v>
      </c>
      <c r="AD168" s="131">
        <v>1562.3789999999999</v>
      </c>
      <c r="AH168" s="132">
        <v>1.49E-3</v>
      </c>
      <c r="AI168" s="132">
        <v>5.0699999999999999E-3</v>
      </c>
      <c r="AJ168" s="132">
        <v>1.24E-3</v>
      </c>
    </row>
    <row r="169" spans="1:36">
      <c r="A169" t="s">
        <v>1213</v>
      </c>
      <c r="B169" t="s">
        <v>1217</v>
      </c>
      <c r="C169" t="s">
        <v>1973</v>
      </c>
      <c r="D169" t="s">
        <v>1974</v>
      </c>
      <c r="E169" t="s">
        <v>309</v>
      </c>
      <c r="F169" t="s">
        <v>1975</v>
      </c>
      <c r="G169" t="s">
        <v>1976</v>
      </c>
      <c r="H169" t="s">
        <v>321</v>
      </c>
      <c r="I169" t="s">
        <v>754</v>
      </c>
      <c r="J169" t="s">
        <v>204</v>
      </c>
      <c r="K169" t="s">
        <v>204</v>
      </c>
      <c r="L169" t="s">
        <v>325</v>
      </c>
      <c r="M169" t="s">
        <v>340</v>
      </c>
      <c r="N169" t="s">
        <v>464</v>
      </c>
      <c r="O169" t="s">
        <v>339</v>
      </c>
      <c r="P169" t="s">
        <v>1696</v>
      </c>
      <c r="Q169" t="s">
        <v>413</v>
      </c>
      <c r="R169" t="s">
        <v>407</v>
      </c>
      <c r="S169" t="s">
        <v>1212</v>
      </c>
      <c r="T169" s="131">
        <v>1.93</v>
      </c>
      <c r="U169" t="s">
        <v>1334</v>
      </c>
      <c r="V169" s="132">
        <v>1.1480000000000001E-2</v>
      </c>
      <c r="W169" s="132">
        <v>2.6700000000000002E-2</v>
      </c>
      <c r="X169" t="s">
        <v>412</v>
      </c>
      <c r="Y169" t="s">
        <v>339</v>
      </c>
      <c r="Z169" s="131">
        <v>1327577.78</v>
      </c>
      <c r="AA169" s="131">
        <v>1</v>
      </c>
      <c r="AB169" s="131">
        <f t="shared" si="2"/>
        <v>116.51000968093936</v>
      </c>
      <c r="AD169" s="131">
        <v>1546.761</v>
      </c>
      <c r="AH169" s="132">
        <v>6.3000000000000003E-4</v>
      </c>
      <c r="AI169" s="132">
        <v>5.0200000000000002E-3</v>
      </c>
      <c r="AJ169" s="132">
        <v>1.23E-3</v>
      </c>
    </row>
    <row r="170" spans="1:36">
      <c r="A170" t="s">
        <v>1213</v>
      </c>
      <c r="B170" t="s">
        <v>1217</v>
      </c>
      <c r="C170" t="s">
        <v>1785</v>
      </c>
      <c r="D170" t="s">
        <v>1786</v>
      </c>
      <c r="E170" t="s">
        <v>309</v>
      </c>
      <c r="F170" t="s">
        <v>1793</v>
      </c>
      <c r="G170" t="s">
        <v>1794</v>
      </c>
      <c r="H170" t="s">
        <v>321</v>
      </c>
      <c r="I170" t="s">
        <v>952</v>
      </c>
      <c r="J170" t="s">
        <v>204</v>
      </c>
      <c r="K170" t="s">
        <v>204</v>
      </c>
      <c r="L170" t="s">
        <v>325</v>
      </c>
      <c r="M170" t="s">
        <v>340</v>
      </c>
      <c r="N170" t="s">
        <v>447</v>
      </c>
      <c r="O170" t="s">
        <v>339</v>
      </c>
      <c r="Q170" t="s">
        <v>410</v>
      </c>
      <c r="R170" t="s">
        <v>410</v>
      </c>
      <c r="S170" t="s">
        <v>1212</v>
      </c>
      <c r="T170" s="131">
        <v>0.99</v>
      </c>
      <c r="U170" t="s">
        <v>1795</v>
      </c>
      <c r="V170" s="132">
        <v>8.7440000000000004E-2</v>
      </c>
      <c r="W170" s="132">
        <v>6.8099999999999994E-2</v>
      </c>
      <c r="X170" t="s">
        <v>412</v>
      </c>
      <c r="Y170" t="s">
        <v>339</v>
      </c>
      <c r="Z170" s="131">
        <v>1500000</v>
      </c>
      <c r="AA170" s="131">
        <v>1</v>
      </c>
      <c r="AB170" s="131">
        <f t="shared" si="2"/>
        <v>97.899999999999991</v>
      </c>
      <c r="AD170" s="131">
        <v>1468.5</v>
      </c>
      <c r="AH170" s="132">
        <v>1.8749999999999999E-2</v>
      </c>
      <c r="AI170" s="132">
        <v>4.7699999999999999E-3</v>
      </c>
      <c r="AJ170" s="132">
        <v>1.16E-3</v>
      </c>
    </row>
    <row r="171" spans="1:36">
      <c r="A171" t="s">
        <v>1213</v>
      </c>
      <c r="B171" t="s">
        <v>1217</v>
      </c>
      <c r="C171" t="s">
        <v>1977</v>
      </c>
      <c r="D171" t="s">
        <v>1978</v>
      </c>
      <c r="E171" t="s">
        <v>309</v>
      </c>
      <c r="F171" t="s">
        <v>1979</v>
      </c>
      <c r="G171" t="s">
        <v>1980</v>
      </c>
      <c r="H171" t="s">
        <v>321</v>
      </c>
      <c r="I171" t="s">
        <v>951</v>
      </c>
      <c r="J171" t="s">
        <v>204</v>
      </c>
      <c r="K171" t="s">
        <v>204</v>
      </c>
      <c r="L171" t="s">
        <v>325</v>
      </c>
      <c r="M171" t="s">
        <v>340</v>
      </c>
      <c r="N171" t="s">
        <v>464</v>
      </c>
      <c r="O171" t="s">
        <v>339</v>
      </c>
      <c r="P171" t="s">
        <v>1599</v>
      </c>
      <c r="Q171" t="s">
        <v>415</v>
      </c>
      <c r="R171" t="s">
        <v>407</v>
      </c>
      <c r="S171" t="s">
        <v>1212</v>
      </c>
      <c r="T171" s="131">
        <v>3.04</v>
      </c>
      <c r="U171" t="s">
        <v>1981</v>
      </c>
      <c r="V171" s="132">
        <v>2.4160000000000001E-2</v>
      </c>
      <c r="W171" s="132">
        <v>5.5599999999999997E-2</v>
      </c>
      <c r="X171" t="s">
        <v>412</v>
      </c>
      <c r="Y171" t="s">
        <v>339</v>
      </c>
      <c r="Z171" s="131">
        <v>1500000</v>
      </c>
      <c r="AA171" s="131">
        <v>1</v>
      </c>
      <c r="AB171" s="131">
        <f t="shared" si="2"/>
        <v>96.61</v>
      </c>
      <c r="AD171" s="131">
        <v>1449.15</v>
      </c>
      <c r="AH171" s="132">
        <v>3.29E-3</v>
      </c>
      <c r="AI171" s="132">
        <v>4.7000000000000002E-3</v>
      </c>
      <c r="AJ171" s="132">
        <v>1.15E-3</v>
      </c>
    </row>
    <row r="172" spans="1:36">
      <c r="A172" t="s">
        <v>1213</v>
      </c>
      <c r="B172" t="s">
        <v>1217</v>
      </c>
      <c r="C172" t="s">
        <v>1796</v>
      </c>
      <c r="D172" t="s">
        <v>1797</v>
      </c>
      <c r="E172" t="s">
        <v>309</v>
      </c>
      <c r="F172" t="s">
        <v>1798</v>
      </c>
      <c r="G172" t="s">
        <v>1799</v>
      </c>
      <c r="H172" t="s">
        <v>321</v>
      </c>
      <c r="I172" t="s">
        <v>951</v>
      </c>
      <c r="J172" t="s">
        <v>204</v>
      </c>
      <c r="K172" t="s">
        <v>204</v>
      </c>
      <c r="L172" t="s">
        <v>325</v>
      </c>
      <c r="M172" t="s">
        <v>340</v>
      </c>
      <c r="N172" t="s">
        <v>447</v>
      </c>
      <c r="O172" t="s">
        <v>339</v>
      </c>
      <c r="Q172" t="s">
        <v>410</v>
      </c>
      <c r="R172" t="s">
        <v>410</v>
      </c>
      <c r="S172" t="s">
        <v>1212</v>
      </c>
      <c r="T172" s="131">
        <v>2.74</v>
      </c>
      <c r="U172" t="s">
        <v>1686</v>
      </c>
      <c r="V172" s="132">
        <v>7.7640000000000001E-2</v>
      </c>
      <c r="W172" s="132">
        <v>6.7900000000000002E-2</v>
      </c>
      <c r="X172" t="s">
        <v>412</v>
      </c>
      <c r="Y172" t="s">
        <v>339</v>
      </c>
      <c r="Z172" s="131">
        <v>1379000</v>
      </c>
      <c r="AA172" s="131">
        <v>1</v>
      </c>
      <c r="AB172" s="131">
        <f t="shared" si="2"/>
        <v>102.06997824510515</v>
      </c>
      <c r="AD172" s="131">
        <v>1407.5450000000001</v>
      </c>
      <c r="AH172" s="132">
        <v>2.3060000000000001E-2</v>
      </c>
      <c r="AI172" s="132">
        <v>4.5700000000000003E-3</v>
      </c>
      <c r="AJ172" s="132">
        <v>1.1100000000000001E-3</v>
      </c>
    </row>
    <row r="173" spans="1:36">
      <c r="A173" t="s">
        <v>1213</v>
      </c>
      <c r="B173" t="s">
        <v>1217</v>
      </c>
      <c r="C173" t="s">
        <v>1585</v>
      </c>
      <c r="D173" t="s">
        <v>1586</v>
      </c>
      <c r="E173" t="s">
        <v>309</v>
      </c>
      <c r="F173" t="s">
        <v>1982</v>
      </c>
      <c r="G173" t="s">
        <v>1983</v>
      </c>
      <c r="H173" t="s">
        <v>321</v>
      </c>
      <c r="I173" t="s">
        <v>951</v>
      </c>
      <c r="J173" t="s">
        <v>204</v>
      </c>
      <c r="K173" t="s">
        <v>204</v>
      </c>
      <c r="L173" t="s">
        <v>325</v>
      </c>
      <c r="M173" t="s">
        <v>340</v>
      </c>
      <c r="N173" t="s">
        <v>447</v>
      </c>
      <c r="O173" t="s">
        <v>339</v>
      </c>
      <c r="Q173" t="s">
        <v>410</v>
      </c>
      <c r="R173" t="s">
        <v>410</v>
      </c>
      <c r="S173" t="s">
        <v>1212</v>
      </c>
      <c r="T173" s="131">
        <v>0.25</v>
      </c>
      <c r="U173" t="s">
        <v>1984</v>
      </c>
      <c r="V173" s="132">
        <v>3.2809999999999999E-2</v>
      </c>
      <c r="W173" s="132">
        <v>6.9199999999999998E-2</v>
      </c>
      <c r="X173" t="s">
        <v>412</v>
      </c>
      <c r="Y173" t="s">
        <v>339</v>
      </c>
      <c r="Z173" s="131">
        <v>1366800</v>
      </c>
      <c r="AA173" s="131">
        <v>1</v>
      </c>
      <c r="AB173" s="131">
        <f t="shared" si="2"/>
        <v>99.730026338893779</v>
      </c>
      <c r="AC173" s="131">
        <v>38.406999999999996</v>
      </c>
      <c r="AD173" s="131">
        <v>1401.5170000000001</v>
      </c>
      <c r="AH173" s="132">
        <v>6.8100000000000001E-3</v>
      </c>
      <c r="AI173" s="132">
        <v>4.6699999999999997E-3</v>
      </c>
      <c r="AJ173" s="132">
        <v>1.14E-3</v>
      </c>
    </row>
    <row r="174" spans="1:36">
      <c r="A174" t="s">
        <v>1213</v>
      </c>
      <c r="B174" t="s">
        <v>1217</v>
      </c>
      <c r="C174" t="s">
        <v>1985</v>
      </c>
      <c r="D174" t="s">
        <v>1986</v>
      </c>
      <c r="E174" t="s">
        <v>309</v>
      </c>
      <c r="F174" t="s">
        <v>1987</v>
      </c>
      <c r="G174" t="s">
        <v>1988</v>
      </c>
      <c r="H174" t="s">
        <v>321</v>
      </c>
      <c r="I174" t="s">
        <v>754</v>
      </c>
      <c r="J174" t="s">
        <v>204</v>
      </c>
      <c r="K174" t="s">
        <v>204</v>
      </c>
      <c r="L174" t="s">
        <v>325</v>
      </c>
      <c r="M174" t="s">
        <v>340</v>
      </c>
      <c r="N174" t="s">
        <v>464</v>
      </c>
      <c r="O174" t="s">
        <v>339</v>
      </c>
      <c r="P174" t="s">
        <v>1696</v>
      </c>
      <c r="Q174" t="s">
        <v>413</v>
      </c>
      <c r="R174" t="s">
        <v>407</v>
      </c>
      <c r="S174" t="s">
        <v>1212</v>
      </c>
      <c r="T174" s="131">
        <v>3.08</v>
      </c>
      <c r="U174" t="s">
        <v>1989</v>
      </c>
      <c r="V174" s="132">
        <v>2.1659999999999999E-2</v>
      </c>
      <c r="W174" s="132">
        <v>2.7300000000000001E-2</v>
      </c>
      <c r="X174" t="s">
        <v>412</v>
      </c>
      <c r="Y174" t="s">
        <v>339</v>
      </c>
      <c r="Z174" s="131">
        <v>1270000</v>
      </c>
      <c r="AA174" s="131">
        <v>1</v>
      </c>
      <c r="AB174" s="131">
        <f t="shared" si="2"/>
        <v>108.5</v>
      </c>
      <c r="AD174" s="131">
        <v>1377.95</v>
      </c>
      <c r="AH174" s="132">
        <v>5.4000000000000001E-4</v>
      </c>
      <c r="AI174" s="132">
        <v>4.47E-3</v>
      </c>
      <c r="AJ174" s="132">
        <v>1.09E-3</v>
      </c>
    </row>
    <row r="175" spans="1:36">
      <c r="A175" t="s">
        <v>1213</v>
      </c>
      <c r="B175" t="s">
        <v>1217</v>
      </c>
      <c r="C175" t="s">
        <v>1601</v>
      </c>
      <c r="D175" t="s">
        <v>1602</v>
      </c>
      <c r="E175" t="s">
        <v>309</v>
      </c>
      <c r="F175" t="s">
        <v>1990</v>
      </c>
      <c r="G175" t="s">
        <v>1991</v>
      </c>
      <c r="H175" t="s">
        <v>321</v>
      </c>
      <c r="I175" t="s">
        <v>754</v>
      </c>
      <c r="J175" t="s">
        <v>204</v>
      </c>
      <c r="K175" t="s">
        <v>204</v>
      </c>
      <c r="L175" t="s">
        <v>325</v>
      </c>
      <c r="M175" t="s">
        <v>340</v>
      </c>
      <c r="N175" t="s">
        <v>448</v>
      </c>
      <c r="O175" t="s">
        <v>339</v>
      </c>
      <c r="P175" t="s">
        <v>1211</v>
      </c>
      <c r="Q175" t="s">
        <v>413</v>
      </c>
      <c r="R175" t="s">
        <v>407</v>
      </c>
      <c r="S175" t="s">
        <v>1212</v>
      </c>
      <c r="T175" s="131">
        <v>4.22</v>
      </c>
      <c r="U175" t="s">
        <v>1992</v>
      </c>
      <c r="V175" s="132">
        <v>1.242E-2</v>
      </c>
      <c r="W175" s="132">
        <v>2.3E-2</v>
      </c>
      <c r="X175" t="s">
        <v>412</v>
      </c>
      <c r="Y175" t="s">
        <v>339</v>
      </c>
      <c r="Z175" s="131">
        <v>1244444.44</v>
      </c>
      <c r="AA175" s="131">
        <v>1</v>
      </c>
      <c r="AB175" s="131">
        <f t="shared" si="2"/>
        <v>103.13003608260726</v>
      </c>
      <c r="AD175" s="131">
        <v>1283.396</v>
      </c>
      <c r="AH175" s="132">
        <v>7.7999999999999999E-4</v>
      </c>
      <c r="AI175" s="132">
        <v>4.1700000000000001E-3</v>
      </c>
      <c r="AJ175" s="132">
        <v>1.0200000000000001E-3</v>
      </c>
    </row>
    <row r="176" spans="1:36">
      <c r="A176" t="s">
        <v>1213</v>
      </c>
      <c r="B176" t="s">
        <v>1217</v>
      </c>
      <c r="C176" t="s">
        <v>1812</v>
      </c>
      <c r="D176" t="s">
        <v>1813</v>
      </c>
      <c r="E176" t="s">
        <v>309</v>
      </c>
      <c r="F176" t="s">
        <v>1814</v>
      </c>
      <c r="G176" t="s">
        <v>1815</v>
      </c>
      <c r="H176" t="s">
        <v>321</v>
      </c>
      <c r="I176" t="s">
        <v>951</v>
      </c>
      <c r="J176" t="s">
        <v>204</v>
      </c>
      <c r="K176" t="s">
        <v>204</v>
      </c>
      <c r="L176" t="s">
        <v>325</v>
      </c>
      <c r="M176" t="s">
        <v>340</v>
      </c>
      <c r="N176" t="s">
        <v>447</v>
      </c>
      <c r="O176" t="s">
        <v>339</v>
      </c>
      <c r="Q176" t="s">
        <v>410</v>
      </c>
      <c r="R176" t="s">
        <v>410</v>
      </c>
      <c r="S176" t="s">
        <v>1212</v>
      </c>
      <c r="T176" s="131">
        <v>3.78</v>
      </c>
      <c r="U176" t="s">
        <v>1563</v>
      </c>
      <c r="V176" s="132">
        <v>6.676E-2</v>
      </c>
      <c r="W176" s="132">
        <v>6.9199999999999998E-2</v>
      </c>
      <c r="X176" t="s">
        <v>412</v>
      </c>
      <c r="Y176" t="s">
        <v>339</v>
      </c>
      <c r="Z176" s="131">
        <v>1237000</v>
      </c>
      <c r="AA176" s="131">
        <v>1</v>
      </c>
      <c r="AB176" s="131">
        <f t="shared" si="2"/>
        <v>100.64001616814875</v>
      </c>
      <c r="AD176" s="131">
        <v>1244.9169999999999</v>
      </c>
      <c r="AH176" s="132">
        <v>1.546E-2</v>
      </c>
      <c r="AI176" s="132">
        <v>4.0400000000000002E-3</v>
      </c>
      <c r="AJ176" s="132">
        <v>9.8999999999999999E-4</v>
      </c>
    </row>
    <row r="177" spans="1:36">
      <c r="A177" t="s">
        <v>1213</v>
      </c>
      <c r="B177" t="s">
        <v>1217</v>
      </c>
      <c r="C177" t="s">
        <v>1804</v>
      </c>
      <c r="D177" t="s">
        <v>1805</v>
      </c>
      <c r="E177" t="s">
        <v>309</v>
      </c>
      <c r="F177" t="s">
        <v>1806</v>
      </c>
      <c r="G177" t="s">
        <v>1807</v>
      </c>
      <c r="H177" t="s">
        <v>321</v>
      </c>
      <c r="I177" t="s">
        <v>952</v>
      </c>
      <c r="J177" t="s">
        <v>204</v>
      </c>
      <c r="K177" t="s">
        <v>204</v>
      </c>
      <c r="L177" t="s">
        <v>325</v>
      </c>
      <c r="M177" t="s">
        <v>340</v>
      </c>
      <c r="N177" t="s">
        <v>461</v>
      </c>
      <c r="O177" t="s">
        <v>339</v>
      </c>
      <c r="Q177" t="s">
        <v>410</v>
      </c>
      <c r="R177" t="s">
        <v>410</v>
      </c>
      <c r="S177" t="s">
        <v>1212</v>
      </c>
      <c r="T177" s="131">
        <v>3.26</v>
      </c>
      <c r="U177" t="s">
        <v>1686</v>
      </c>
      <c r="V177" s="132">
        <v>5.7970000000000001E-2</v>
      </c>
      <c r="W177" s="132">
        <v>3.0599999999999999E-2</v>
      </c>
      <c r="X177" t="s">
        <v>412</v>
      </c>
      <c r="Y177" t="s">
        <v>339</v>
      </c>
      <c r="Z177" s="131">
        <v>1140000</v>
      </c>
      <c r="AA177" s="131">
        <v>1</v>
      </c>
      <c r="AB177" s="131">
        <f t="shared" si="2"/>
        <v>106</v>
      </c>
      <c r="AD177" s="131">
        <v>1208.4000000000001</v>
      </c>
      <c r="AH177" s="132">
        <v>3.8E-3</v>
      </c>
      <c r="AI177" s="132">
        <v>3.9199999999999999E-3</v>
      </c>
      <c r="AJ177" s="132">
        <v>9.6000000000000002E-4</v>
      </c>
    </row>
    <row r="178" spans="1:36">
      <c r="A178" t="s">
        <v>1213</v>
      </c>
      <c r="B178" t="s">
        <v>1217</v>
      </c>
      <c r="C178" t="s">
        <v>1621</v>
      </c>
      <c r="D178" t="s">
        <v>1622</v>
      </c>
      <c r="E178" t="s">
        <v>311</v>
      </c>
      <c r="F178" t="s">
        <v>1993</v>
      </c>
      <c r="G178" t="s">
        <v>1994</v>
      </c>
      <c r="H178" t="s">
        <v>321</v>
      </c>
      <c r="I178" t="s">
        <v>951</v>
      </c>
      <c r="J178" t="s">
        <v>204</v>
      </c>
      <c r="K178" t="s">
        <v>224</v>
      </c>
      <c r="L178" t="s">
        <v>325</v>
      </c>
      <c r="M178" t="s">
        <v>340</v>
      </c>
      <c r="N178" t="s">
        <v>465</v>
      </c>
      <c r="O178" t="s">
        <v>339</v>
      </c>
      <c r="P178" t="s">
        <v>1696</v>
      </c>
      <c r="Q178" t="s">
        <v>413</v>
      </c>
      <c r="R178" t="s">
        <v>407</v>
      </c>
      <c r="S178" t="s">
        <v>1212</v>
      </c>
      <c r="T178" s="131">
        <v>2.2599999999999998</v>
      </c>
      <c r="U178" t="s">
        <v>1691</v>
      </c>
      <c r="V178" s="132">
        <v>6.6839999999999997E-2</v>
      </c>
      <c r="W178" s="132">
        <v>5.5199999999999999E-2</v>
      </c>
      <c r="X178" t="s">
        <v>412</v>
      </c>
      <c r="Y178" t="s">
        <v>339</v>
      </c>
      <c r="Z178" s="131">
        <v>1115000</v>
      </c>
      <c r="AA178" s="131">
        <v>1</v>
      </c>
      <c r="AB178" s="131">
        <f t="shared" si="2"/>
        <v>102.06</v>
      </c>
      <c r="AD178" s="131">
        <v>1137.9690000000001</v>
      </c>
      <c r="AH178" s="132">
        <v>2.7200000000000002E-3</v>
      </c>
      <c r="AI178" s="132">
        <v>3.6900000000000001E-3</v>
      </c>
      <c r="AJ178" s="132">
        <v>8.9999999999999998E-4</v>
      </c>
    </row>
    <row r="179" spans="1:36">
      <c r="A179" t="s">
        <v>1213</v>
      </c>
      <c r="B179" t="s">
        <v>1217</v>
      </c>
      <c r="C179" t="s">
        <v>1585</v>
      </c>
      <c r="D179" t="s">
        <v>1586</v>
      </c>
      <c r="E179" t="s">
        <v>309</v>
      </c>
      <c r="F179" t="s">
        <v>1995</v>
      </c>
      <c r="G179" t="s">
        <v>1996</v>
      </c>
      <c r="H179" t="s">
        <v>321</v>
      </c>
      <c r="I179" t="s">
        <v>951</v>
      </c>
      <c r="J179" t="s">
        <v>204</v>
      </c>
      <c r="K179" t="s">
        <v>204</v>
      </c>
      <c r="L179" t="s">
        <v>325</v>
      </c>
      <c r="M179" t="s">
        <v>340</v>
      </c>
      <c r="N179" t="s">
        <v>447</v>
      </c>
      <c r="O179" t="s">
        <v>339</v>
      </c>
      <c r="P179" t="s">
        <v>1562</v>
      </c>
      <c r="Q179" t="s">
        <v>413</v>
      </c>
      <c r="R179" t="s">
        <v>409</v>
      </c>
      <c r="S179" t="s">
        <v>1212</v>
      </c>
      <c r="T179" s="131">
        <v>1.56</v>
      </c>
      <c r="U179" t="s">
        <v>1997</v>
      </c>
      <c r="V179" s="132">
        <v>1.8030000000000001E-2</v>
      </c>
      <c r="W179" s="132">
        <v>7.1300000000000002E-2</v>
      </c>
      <c r="X179" t="s">
        <v>412</v>
      </c>
      <c r="Y179" t="s">
        <v>339</v>
      </c>
      <c r="Z179" s="131">
        <v>1169600</v>
      </c>
      <c r="AA179" s="131">
        <v>1</v>
      </c>
      <c r="AB179" s="131">
        <f t="shared" si="2"/>
        <v>93.900051299589578</v>
      </c>
      <c r="AC179" s="131">
        <v>16.959</v>
      </c>
      <c r="AD179" s="131">
        <v>1115.2139999999999</v>
      </c>
      <c r="AH179" s="132">
        <v>6.1199999999999996E-3</v>
      </c>
      <c r="AI179" s="132">
        <v>3.6800000000000001E-3</v>
      </c>
      <c r="AJ179" s="132">
        <v>8.9999999999999998E-4</v>
      </c>
    </row>
    <row r="180" spans="1:36">
      <c r="A180" t="s">
        <v>1213</v>
      </c>
      <c r="B180" t="s">
        <v>1217</v>
      </c>
      <c r="C180" t="s">
        <v>1998</v>
      </c>
      <c r="D180" t="s">
        <v>1999</v>
      </c>
      <c r="E180" t="s">
        <v>309</v>
      </c>
      <c r="F180" t="s">
        <v>2000</v>
      </c>
      <c r="G180" t="s">
        <v>2001</v>
      </c>
      <c r="H180" t="s">
        <v>321</v>
      </c>
      <c r="I180" t="s">
        <v>754</v>
      </c>
      <c r="J180" t="s">
        <v>204</v>
      </c>
      <c r="K180" t="s">
        <v>204</v>
      </c>
      <c r="L180" t="s">
        <v>325</v>
      </c>
      <c r="M180" t="s">
        <v>340</v>
      </c>
      <c r="N180" t="s">
        <v>477</v>
      </c>
      <c r="O180" t="s">
        <v>339</v>
      </c>
      <c r="P180" t="s">
        <v>1584</v>
      </c>
      <c r="Q180" t="s">
        <v>413</v>
      </c>
      <c r="R180" t="s">
        <v>407</v>
      </c>
      <c r="S180" t="s">
        <v>1212</v>
      </c>
      <c r="T180" s="131">
        <v>2.63</v>
      </c>
      <c r="U180" t="s">
        <v>1610</v>
      </c>
      <c r="V180" s="132">
        <v>2.726E-2</v>
      </c>
      <c r="W180" s="132">
        <v>2.98E-2</v>
      </c>
      <c r="X180" t="s">
        <v>412</v>
      </c>
      <c r="Y180" t="s">
        <v>339</v>
      </c>
      <c r="Z180" s="131">
        <v>1020588.62</v>
      </c>
      <c r="AA180" s="131">
        <v>1</v>
      </c>
      <c r="AB180" s="131">
        <f t="shared" si="2"/>
        <v>108.49003979683802</v>
      </c>
      <c r="AD180" s="131">
        <v>1107.2370000000001</v>
      </c>
      <c r="AH180" s="132">
        <v>1.98E-3</v>
      </c>
      <c r="AI180" s="132">
        <v>3.5899999999999999E-3</v>
      </c>
      <c r="AJ180" s="132">
        <v>8.8000000000000003E-4</v>
      </c>
    </row>
    <row r="181" spans="1:36">
      <c r="A181" t="s">
        <v>1213</v>
      </c>
      <c r="B181" t="s">
        <v>1217</v>
      </c>
      <c r="C181" t="s">
        <v>1827</v>
      </c>
      <c r="D181" t="s">
        <v>1828</v>
      </c>
      <c r="E181" t="s">
        <v>309</v>
      </c>
      <c r="F181" t="s">
        <v>1829</v>
      </c>
      <c r="G181" t="s">
        <v>1830</v>
      </c>
      <c r="H181" t="s">
        <v>321</v>
      </c>
      <c r="I181" t="s">
        <v>951</v>
      </c>
      <c r="J181" t="s">
        <v>204</v>
      </c>
      <c r="K181" t="s">
        <v>204</v>
      </c>
      <c r="L181" t="s">
        <v>325</v>
      </c>
      <c r="M181" t="s">
        <v>340</v>
      </c>
      <c r="N181" t="s">
        <v>443</v>
      </c>
      <c r="O181" t="s">
        <v>339</v>
      </c>
      <c r="P181" t="s">
        <v>1599</v>
      </c>
      <c r="Q181" t="s">
        <v>415</v>
      </c>
      <c r="R181" t="s">
        <v>407</v>
      </c>
      <c r="S181" t="s">
        <v>1212</v>
      </c>
      <c r="T181" s="131">
        <v>1.2</v>
      </c>
      <c r="U181" t="s">
        <v>1594</v>
      </c>
      <c r="V181" s="132">
        <v>3.1099999999999999E-3</v>
      </c>
      <c r="W181" s="132">
        <v>5.9799999999999999E-2</v>
      </c>
      <c r="X181" t="s">
        <v>412</v>
      </c>
      <c r="Y181" t="s">
        <v>339</v>
      </c>
      <c r="Z181" s="131">
        <v>1072000</v>
      </c>
      <c r="AA181" s="131">
        <v>1</v>
      </c>
      <c r="AB181" s="131">
        <f t="shared" si="2"/>
        <v>102.94001865671643</v>
      </c>
      <c r="AD181" s="131">
        <v>1103.5170000000001</v>
      </c>
      <c r="AH181" s="132">
        <v>4.4299999999999999E-3</v>
      </c>
      <c r="AI181" s="132">
        <v>3.5799999999999998E-3</v>
      </c>
      <c r="AJ181" s="132">
        <v>8.7000000000000001E-4</v>
      </c>
    </row>
    <row r="182" spans="1:36">
      <c r="A182" t="s">
        <v>1213</v>
      </c>
      <c r="B182" t="s">
        <v>1217</v>
      </c>
      <c r="C182" t="s">
        <v>1864</v>
      </c>
      <c r="D182" t="s">
        <v>1865</v>
      </c>
      <c r="E182" t="s">
        <v>309</v>
      </c>
      <c r="F182" t="s">
        <v>1866</v>
      </c>
      <c r="G182" t="s">
        <v>1867</v>
      </c>
      <c r="H182" t="s">
        <v>321</v>
      </c>
      <c r="I182" t="s">
        <v>754</v>
      </c>
      <c r="J182" t="s">
        <v>204</v>
      </c>
      <c r="K182" t="s">
        <v>204</v>
      </c>
      <c r="L182" t="s">
        <v>325</v>
      </c>
      <c r="M182" t="s">
        <v>340</v>
      </c>
      <c r="N182" t="s">
        <v>448</v>
      </c>
      <c r="O182" t="s">
        <v>339</v>
      </c>
      <c r="P182" t="s">
        <v>1545</v>
      </c>
      <c r="Q182" t="s">
        <v>413</v>
      </c>
      <c r="R182" t="s">
        <v>407</v>
      </c>
      <c r="S182" t="s">
        <v>1212</v>
      </c>
      <c r="T182" s="131">
        <v>2.37</v>
      </c>
      <c r="U182" t="s">
        <v>1331</v>
      </c>
      <c r="V182" s="132">
        <v>1.2200000000000001E-2</v>
      </c>
      <c r="W182" s="132">
        <v>3.15E-2</v>
      </c>
      <c r="X182" t="s">
        <v>411</v>
      </c>
      <c r="Y182" t="s">
        <v>339</v>
      </c>
      <c r="Z182" s="131">
        <v>1000000</v>
      </c>
      <c r="AA182" s="131">
        <v>1</v>
      </c>
      <c r="AB182" s="131">
        <f t="shared" si="2"/>
        <v>109.86</v>
      </c>
      <c r="AD182" s="131">
        <v>1098.5999999999999</v>
      </c>
      <c r="AH182" s="132">
        <v>7.0200000000000002E-3</v>
      </c>
      <c r="AI182" s="132">
        <v>3.5699999999999998E-3</v>
      </c>
      <c r="AJ182" s="132">
        <v>8.7000000000000001E-4</v>
      </c>
    </row>
    <row r="183" spans="1:36">
      <c r="A183" t="s">
        <v>1213</v>
      </c>
      <c r="B183" t="s">
        <v>1217</v>
      </c>
      <c r="C183" t="s">
        <v>1789</v>
      </c>
      <c r="D183" t="s">
        <v>1790</v>
      </c>
      <c r="E183" t="s">
        <v>309</v>
      </c>
      <c r="F183" t="s">
        <v>2002</v>
      </c>
      <c r="G183" t="s">
        <v>2003</v>
      </c>
      <c r="H183" t="s">
        <v>321</v>
      </c>
      <c r="I183" t="s">
        <v>951</v>
      </c>
      <c r="J183" t="s">
        <v>204</v>
      </c>
      <c r="K183" t="s">
        <v>204</v>
      </c>
      <c r="L183" t="s">
        <v>325</v>
      </c>
      <c r="M183" t="s">
        <v>340</v>
      </c>
      <c r="N183" t="s">
        <v>464</v>
      </c>
      <c r="O183" t="s">
        <v>339</v>
      </c>
      <c r="P183" t="s">
        <v>1584</v>
      </c>
      <c r="Q183" t="s">
        <v>413</v>
      </c>
      <c r="R183" t="s">
        <v>407</v>
      </c>
      <c r="S183" t="s">
        <v>1212</v>
      </c>
      <c r="T183" s="131">
        <v>2.75</v>
      </c>
      <c r="U183" t="s">
        <v>2004</v>
      </c>
      <c r="V183" s="132">
        <v>6.6830000000000001E-2</v>
      </c>
      <c r="W183" s="132">
        <v>5.45E-2</v>
      </c>
      <c r="X183" t="s">
        <v>412</v>
      </c>
      <c r="Y183" t="s">
        <v>339</v>
      </c>
      <c r="Z183" s="131">
        <v>1020000</v>
      </c>
      <c r="AA183" s="131">
        <v>1</v>
      </c>
      <c r="AB183" s="131">
        <f t="shared" si="2"/>
        <v>103.56</v>
      </c>
      <c r="AD183" s="131">
        <v>1056.3119999999999</v>
      </c>
      <c r="AH183" s="132">
        <v>7.6999999999999996E-4</v>
      </c>
      <c r="AI183" s="132">
        <v>3.4299999999999999E-3</v>
      </c>
      <c r="AJ183" s="132">
        <v>8.4000000000000003E-4</v>
      </c>
    </row>
    <row r="184" spans="1:36">
      <c r="A184" t="s">
        <v>1213</v>
      </c>
      <c r="B184" t="s">
        <v>1217</v>
      </c>
      <c r="C184" t="s">
        <v>2005</v>
      </c>
      <c r="D184" t="s">
        <v>2006</v>
      </c>
      <c r="E184" t="s">
        <v>309</v>
      </c>
      <c r="F184" t="s">
        <v>2007</v>
      </c>
      <c r="G184" t="s">
        <v>2008</v>
      </c>
      <c r="H184" t="s">
        <v>321</v>
      </c>
      <c r="I184" t="s">
        <v>754</v>
      </c>
      <c r="J184" t="s">
        <v>204</v>
      </c>
      <c r="K184" t="s">
        <v>204</v>
      </c>
      <c r="L184" t="s">
        <v>325</v>
      </c>
      <c r="M184" t="s">
        <v>340</v>
      </c>
      <c r="N184" t="s">
        <v>464</v>
      </c>
      <c r="O184" t="s">
        <v>339</v>
      </c>
      <c r="P184" t="s">
        <v>1696</v>
      </c>
      <c r="Q184" t="s">
        <v>413</v>
      </c>
      <c r="R184" t="s">
        <v>407</v>
      </c>
      <c r="S184" t="s">
        <v>1212</v>
      </c>
      <c r="T184" s="131">
        <v>2</v>
      </c>
      <c r="U184" t="s">
        <v>1343</v>
      </c>
      <c r="V184" s="132">
        <v>6.0899999999999999E-3</v>
      </c>
      <c r="W184" s="132">
        <v>2.5700000000000001E-2</v>
      </c>
      <c r="X184" t="s">
        <v>412</v>
      </c>
      <c r="Y184" t="s">
        <v>339</v>
      </c>
      <c r="Z184" s="131">
        <v>898702.46</v>
      </c>
      <c r="AA184" s="131">
        <v>1</v>
      </c>
      <c r="AB184" s="131">
        <f t="shared" si="2"/>
        <v>117.15000757870409</v>
      </c>
      <c r="AD184" s="131">
        <v>1052.83</v>
      </c>
      <c r="AH184" s="132">
        <v>2.49E-3</v>
      </c>
      <c r="AI184" s="132">
        <v>3.4199999999999999E-3</v>
      </c>
      <c r="AJ184" s="132">
        <v>8.3000000000000001E-4</v>
      </c>
    </row>
    <row r="185" spans="1:36">
      <c r="A185" t="s">
        <v>1213</v>
      </c>
      <c r="B185" t="s">
        <v>1217</v>
      </c>
      <c r="C185" t="s">
        <v>1816</v>
      </c>
      <c r="D185" t="s">
        <v>1817</v>
      </c>
      <c r="E185" t="s">
        <v>309</v>
      </c>
      <c r="F185" t="s">
        <v>1818</v>
      </c>
      <c r="G185" t="s">
        <v>1819</v>
      </c>
      <c r="H185" t="s">
        <v>321</v>
      </c>
      <c r="I185" t="s">
        <v>951</v>
      </c>
      <c r="J185" t="s">
        <v>204</v>
      </c>
      <c r="K185" t="s">
        <v>204</v>
      </c>
      <c r="L185" t="s">
        <v>325</v>
      </c>
      <c r="M185" t="s">
        <v>340</v>
      </c>
      <c r="N185" t="s">
        <v>447</v>
      </c>
      <c r="O185" t="s">
        <v>339</v>
      </c>
      <c r="Q185" t="s">
        <v>410</v>
      </c>
      <c r="R185" t="s">
        <v>410</v>
      </c>
      <c r="S185" t="s">
        <v>1212</v>
      </c>
      <c r="T185" s="131">
        <v>3.22</v>
      </c>
      <c r="U185" t="s">
        <v>1820</v>
      </c>
      <c r="V185" s="132">
        <v>7.7789999999999998E-2</v>
      </c>
      <c r="W185" s="132">
        <v>5.9900000000000002E-2</v>
      </c>
      <c r="X185" t="s">
        <v>412</v>
      </c>
      <c r="Y185" t="s">
        <v>339</v>
      </c>
      <c r="Z185" s="131">
        <v>955000</v>
      </c>
      <c r="AA185" s="131">
        <v>1</v>
      </c>
      <c r="AB185" s="131">
        <f t="shared" si="2"/>
        <v>109.5</v>
      </c>
      <c r="AD185" s="131">
        <v>1045.7249999999999</v>
      </c>
      <c r="AH185" s="132">
        <v>4.6299999999999996E-3</v>
      </c>
      <c r="AI185" s="132">
        <v>3.3899999999999998E-3</v>
      </c>
      <c r="AJ185" s="132">
        <v>8.3000000000000001E-4</v>
      </c>
    </row>
    <row r="186" spans="1:36">
      <c r="A186" t="s">
        <v>1213</v>
      </c>
      <c r="B186" t="s">
        <v>1217</v>
      </c>
      <c r="C186" t="s">
        <v>1923</v>
      </c>
      <c r="D186" t="s">
        <v>1924</v>
      </c>
      <c r="E186" t="s">
        <v>309</v>
      </c>
      <c r="F186" t="s">
        <v>2009</v>
      </c>
      <c r="G186" t="s">
        <v>2010</v>
      </c>
      <c r="H186" t="s">
        <v>321</v>
      </c>
      <c r="I186" t="s">
        <v>754</v>
      </c>
      <c r="J186" t="s">
        <v>204</v>
      </c>
      <c r="K186" t="s">
        <v>204</v>
      </c>
      <c r="L186" t="s">
        <v>325</v>
      </c>
      <c r="M186" t="s">
        <v>340</v>
      </c>
      <c r="N186" t="s">
        <v>464</v>
      </c>
      <c r="O186" t="s">
        <v>339</v>
      </c>
      <c r="P186" t="s">
        <v>1696</v>
      </c>
      <c r="Q186" t="s">
        <v>413</v>
      </c>
      <c r="R186" t="s">
        <v>407</v>
      </c>
      <c r="S186" t="s">
        <v>1212</v>
      </c>
      <c r="T186" s="131">
        <v>4.93</v>
      </c>
      <c r="U186" t="s">
        <v>2011</v>
      </c>
      <c r="V186" s="132">
        <v>3.193E-2</v>
      </c>
      <c r="W186" s="132">
        <v>2.98E-2</v>
      </c>
      <c r="X186" t="s">
        <v>412</v>
      </c>
      <c r="Y186" t="s">
        <v>339</v>
      </c>
      <c r="Z186" s="131">
        <v>1000000</v>
      </c>
      <c r="AA186" s="131">
        <v>1</v>
      </c>
      <c r="AB186" s="131">
        <f t="shared" si="2"/>
        <v>99.539999999999992</v>
      </c>
      <c r="AD186" s="131">
        <v>995.4</v>
      </c>
      <c r="AH186" s="132">
        <v>7.1000000000000002E-4</v>
      </c>
      <c r="AI186" s="132">
        <v>3.2299999999999998E-3</v>
      </c>
      <c r="AJ186" s="132">
        <v>7.9000000000000001E-4</v>
      </c>
    </row>
    <row r="187" spans="1:36">
      <c r="A187" t="s">
        <v>1213</v>
      </c>
      <c r="B187" t="s">
        <v>1217</v>
      </c>
      <c r="C187" t="s">
        <v>1896</v>
      </c>
      <c r="D187" t="s">
        <v>1897</v>
      </c>
      <c r="E187" t="s">
        <v>309</v>
      </c>
      <c r="F187" t="s">
        <v>2012</v>
      </c>
      <c r="G187" t="s">
        <v>2013</v>
      </c>
      <c r="H187" t="s">
        <v>321</v>
      </c>
      <c r="I187" t="s">
        <v>754</v>
      </c>
      <c r="J187" t="s">
        <v>204</v>
      </c>
      <c r="K187" t="s">
        <v>204</v>
      </c>
      <c r="L187" t="s">
        <v>325</v>
      </c>
      <c r="M187" t="s">
        <v>340</v>
      </c>
      <c r="N187" t="s">
        <v>464</v>
      </c>
      <c r="O187" t="s">
        <v>339</v>
      </c>
      <c r="P187" t="s">
        <v>1551</v>
      </c>
      <c r="Q187" t="s">
        <v>413</v>
      </c>
      <c r="R187" t="s">
        <v>407</v>
      </c>
      <c r="S187" t="s">
        <v>1212</v>
      </c>
      <c r="T187" s="131">
        <v>0.36</v>
      </c>
      <c r="U187" t="s">
        <v>2014</v>
      </c>
      <c r="V187" s="132">
        <v>7.1999999999999998E-3</v>
      </c>
      <c r="W187" s="132">
        <v>3.1600000000000003E-2</v>
      </c>
      <c r="X187" t="s">
        <v>412</v>
      </c>
      <c r="Y187" t="s">
        <v>339</v>
      </c>
      <c r="Z187" s="131">
        <v>850161.86</v>
      </c>
      <c r="AA187" s="131">
        <v>1</v>
      </c>
      <c r="AB187" s="131">
        <f t="shared" si="2"/>
        <v>115.5999870424674</v>
      </c>
      <c r="AD187" s="131">
        <v>982.78700000000003</v>
      </c>
      <c r="AH187" s="132">
        <v>3.6099999999999999E-3</v>
      </c>
      <c r="AI187" s="132">
        <v>3.1900000000000001E-3</v>
      </c>
      <c r="AJ187" s="132">
        <v>7.7999999999999999E-4</v>
      </c>
    </row>
    <row r="188" spans="1:36">
      <c r="A188" t="s">
        <v>1213</v>
      </c>
      <c r="B188" t="s">
        <v>1217</v>
      </c>
      <c r="C188" t="s">
        <v>1868</v>
      </c>
      <c r="D188" t="s">
        <v>1869</v>
      </c>
      <c r="E188" t="s">
        <v>309</v>
      </c>
      <c r="F188" t="s">
        <v>1870</v>
      </c>
      <c r="G188" t="s">
        <v>1871</v>
      </c>
      <c r="H188" t="s">
        <v>321</v>
      </c>
      <c r="I188" t="s">
        <v>754</v>
      </c>
      <c r="J188" t="s">
        <v>204</v>
      </c>
      <c r="K188" t="s">
        <v>204</v>
      </c>
      <c r="L188" t="s">
        <v>325</v>
      </c>
      <c r="M188" t="s">
        <v>340</v>
      </c>
      <c r="N188" t="s">
        <v>464</v>
      </c>
      <c r="O188" t="s">
        <v>339</v>
      </c>
      <c r="P188" t="s">
        <v>1872</v>
      </c>
      <c r="Q188" t="s">
        <v>413</v>
      </c>
      <c r="R188" t="s">
        <v>407</v>
      </c>
      <c r="S188" t="s">
        <v>1212</v>
      </c>
      <c r="T188" s="131">
        <v>6.73</v>
      </c>
      <c r="U188" t="s">
        <v>1873</v>
      </c>
      <c r="V188" s="132">
        <v>2.8369999999999999E-2</v>
      </c>
      <c r="W188" s="132">
        <v>2.98E-2</v>
      </c>
      <c r="X188" t="s">
        <v>412</v>
      </c>
      <c r="Y188" t="s">
        <v>339</v>
      </c>
      <c r="Z188" s="131">
        <v>980000</v>
      </c>
      <c r="AA188" s="131">
        <v>1</v>
      </c>
      <c r="AB188" s="131">
        <f t="shared" si="2"/>
        <v>98.8</v>
      </c>
      <c r="AC188" s="131">
        <v>5.0060000000000002</v>
      </c>
      <c r="AD188" s="131">
        <v>973.24599999999998</v>
      </c>
      <c r="AH188" s="132">
        <v>3.6000000000000002E-4</v>
      </c>
      <c r="AI188" s="132">
        <v>3.1800000000000001E-3</v>
      </c>
      <c r="AJ188" s="132">
        <v>7.6999999999999996E-4</v>
      </c>
    </row>
    <row r="189" spans="1:36">
      <c r="A189" t="s">
        <v>1213</v>
      </c>
      <c r="B189" t="s">
        <v>1217</v>
      </c>
      <c r="C189" t="s">
        <v>2005</v>
      </c>
      <c r="D189" t="s">
        <v>2006</v>
      </c>
      <c r="E189" t="s">
        <v>309</v>
      </c>
      <c r="F189" t="s">
        <v>2015</v>
      </c>
      <c r="G189" t="s">
        <v>2016</v>
      </c>
      <c r="H189" t="s">
        <v>321</v>
      </c>
      <c r="I189" t="s">
        <v>754</v>
      </c>
      <c r="J189" t="s">
        <v>204</v>
      </c>
      <c r="K189" t="s">
        <v>204</v>
      </c>
      <c r="L189" t="s">
        <v>325</v>
      </c>
      <c r="M189" t="s">
        <v>340</v>
      </c>
      <c r="N189" t="s">
        <v>464</v>
      </c>
      <c r="O189" t="s">
        <v>339</v>
      </c>
      <c r="P189" t="s">
        <v>1696</v>
      </c>
      <c r="Q189" t="s">
        <v>413</v>
      </c>
      <c r="R189" t="s">
        <v>407</v>
      </c>
      <c r="S189" t="s">
        <v>1212</v>
      </c>
      <c r="T189" s="131">
        <v>1.64</v>
      </c>
      <c r="U189" t="s">
        <v>1594</v>
      </c>
      <c r="V189" s="132">
        <v>6.7499999999999999E-3</v>
      </c>
      <c r="W189" s="132">
        <v>2.6200000000000001E-2</v>
      </c>
      <c r="X189" t="s">
        <v>412</v>
      </c>
      <c r="Y189" t="s">
        <v>339</v>
      </c>
      <c r="Z189" s="131">
        <v>807209.3</v>
      </c>
      <c r="AA189" s="131">
        <v>1</v>
      </c>
      <c r="AB189" s="131">
        <f t="shared" si="2"/>
        <v>116.22995423863426</v>
      </c>
      <c r="AD189" s="131">
        <v>938.21900000000005</v>
      </c>
      <c r="AH189" s="132">
        <v>1.5E-3</v>
      </c>
      <c r="AI189" s="132">
        <v>3.0500000000000002E-3</v>
      </c>
      <c r="AJ189" s="132">
        <v>7.3999999999999999E-4</v>
      </c>
    </row>
    <row r="190" spans="1:36">
      <c r="A190" t="s">
        <v>1213</v>
      </c>
      <c r="B190" t="s">
        <v>1217</v>
      </c>
      <c r="C190" t="s">
        <v>1973</v>
      </c>
      <c r="D190" t="s">
        <v>1974</v>
      </c>
      <c r="E190" t="s">
        <v>309</v>
      </c>
      <c r="F190" t="s">
        <v>2017</v>
      </c>
      <c r="G190" t="s">
        <v>2018</v>
      </c>
      <c r="H190" t="s">
        <v>321</v>
      </c>
      <c r="I190" t="s">
        <v>754</v>
      </c>
      <c r="J190" t="s">
        <v>204</v>
      </c>
      <c r="K190" t="s">
        <v>204</v>
      </c>
      <c r="L190" t="s">
        <v>325</v>
      </c>
      <c r="M190" t="s">
        <v>340</v>
      </c>
      <c r="N190" t="s">
        <v>464</v>
      </c>
      <c r="O190" t="s">
        <v>339</v>
      </c>
      <c r="P190" t="s">
        <v>1696</v>
      </c>
      <c r="Q190" t="s">
        <v>413</v>
      </c>
      <c r="R190" t="s">
        <v>407</v>
      </c>
      <c r="S190" t="s">
        <v>1212</v>
      </c>
      <c r="T190" s="131">
        <v>5.15</v>
      </c>
      <c r="U190" t="s">
        <v>2019</v>
      </c>
      <c r="V190" s="132">
        <v>3.091E-2</v>
      </c>
      <c r="W190" s="132">
        <v>2.8299999999999999E-2</v>
      </c>
      <c r="X190" t="s">
        <v>412</v>
      </c>
      <c r="Y190" t="s">
        <v>339</v>
      </c>
      <c r="Z190" s="131">
        <v>872048.19</v>
      </c>
      <c r="AA190" s="131">
        <v>1</v>
      </c>
      <c r="AB190" s="131">
        <f t="shared" si="2"/>
        <v>102.5700196682938</v>
      </c>
      <c r="AD190" s="131">
        <v>894.46</v>
      </c>
      <c r="AH190" s="132">
        <v>3.8999999999999999E-4</v>
      </c>
      <c r="AI190" s="132">
        <v>2.8999999999999998E-3</v>
      </c>
      <c r="AJ190" s="132">
        <v>7.1000000000000002E-4</v>
      </c>
    </row>
    <row r="191" spans="1:36">
      <c r="A191" t="s">
        <v>1213</v>
      </c>
      <c r="B191" t="s">
        <v>1217</v>
      </c>
      <c r="C191" t="s">
        <v>1831</v>
      </c>
      <c r="D191" t="s">
        <v>1832</v>
      </c>
      <c r="E191" t="s">
        <v>309</v>
      </c>
      <c r="F191" t="s">
        <v>1833</v>
      </c>
      <c r="G191" t="s">
        <v>1834</v>
      </c>
      <c r="H191" t="s">
        <v>321</v>
      </c>
      <c r="I191" t="s">
        <v>951</v>
      </c>
      <c r="J191" t="s">
        <v>204</v>
      </c>
      <c r="K191" t="s">
        <v>204</v>
      </c>
      <c r="L191" t="s">
        <v>325</v>
      </c>
      <c r="M191" t="s">
        <v>340</v>
      </c>
      <c r="N191" t="s">
        <v>441</v>
      </c>
      <c r="O191" t="s">
        <v>339</v>
      </c>
      <c r="Q191" t="s">
        <v>410</v>
      </c>
      <c r="R191" t="s">
        <v>410</v>
      </c>
      <c r="S191" t="s">
        <v>1212</v>
      </c>
      <c r="T191" s="131">
        <v>3.15</v>
      </c>
      <c r="U191" t="s">
        <v>1293</v>
      </c>
      <c r="V191" s="132">
        <v>5.994E-2</v>
      </c>
      <c r="W191" s="132">
        <v>6.6000000000000003E-2</v>
      </c>
      <c r="X191" t="s">
        <v>412</v>
      </c>
      <c r="Y191" t="s">
        <v>339</v>
      </c>
      <c r="Z191" s="131">
        <v>903000</v>
      </c>
      <c r="AA191" s="131">
        <v>1</v>
      </c>
      <c r="AB191" s="131">
        <f t="shared" si="2"/>
        <v>98.339977851605752</v>
      </c>
      <c r="AD191" s="131">
        <v>888.01</v>
      </c>
      <c r="AH191" s="132">
        <v>2.7499999999999998E-3</v>
      </c>
      <c r="AI191" s="132">
        <v>2.8800000000000002E-3</v>
      </c>
      <c r="AJ191" s="132">
        <v>6.9999999999999999E-4</v>
      </c>
    </row>
    <row r="192" spans="1:36">
      <c r="A192" t="s">
        <v>1213</v>
      </c>
      <c r="B192" t="s">
        <v>1217</v>
      </c>
      <c r="C192" t="s">
        <v>2020</v>
      </c>
      <c r="D192" t="s">
        <v>2021</v>
      </c>
      <c r="E192" t="s">
        <v>309</v>
      </c>
      <c r="F192" t="s">
        <v>2022</v>
      </c>
      <c r="G192" t="s">
        <v>2023</v>
      </c>
      <c r="H192" t="s">
        <v>321</v>
      </c>
      <c r="I192" t="s">
        <v>754</v>
      </c>
      <c r="J192" t="s">
        <v>204</v>
      </c>
      <c r="K192" t="s">
        <v>204</v>
      </c>
      <c r="L192" t="s">
        <v>325</v>
      </c>
      <c r="M192" t="s">
        <v>340</v>
      </c>
      <c r="N192" t="s">
        <v>484</v>
      </c>
      <c r="O192" t="s">
        <v>339</v>
      </c>
      <c r="P192" t="s">
        <v>1696</v>
      </c>
      <c r="Q192" t="s">
        <v>413</v>
      </c>
      <c r="R192" t="s">
        <v>407</v>
      </c>
      <c r="S192" t="s">
        <v>1212</v>
      </c>
      <c r="T192" s="131">
        <v>8.15</v>
      </c>
      <c r="U192" t="s">
        <v>2024</v>
      </c>
      <c r="V192" s="132">
        <v>6.3E-3</v>
      </c>
      <c r="W192" s="132">
        <v>2.8199999999999999E-2</v>
      </c>
      <c r="X192" t="s">
        <v>412</v>
      </c>
      <c r="Y192" t="s">
        <v>339</v>
      </c>
      <c r="Z192" s="131">
        <v>938401</v>
      </c>
      <c r="AA192" s="131">
        <v>1</v>
      </c>
      <c r="AB192" s="131">
        <f t="shared" si="2"/>
        <v>93.989989354231298</v>
      </c>
      <c r="AD192" s="131">
        <v>882.00300000000004</v>
      </c>
      <c r="AH192" s="132">
        <v>1.5399999999999999E-3</v>
      </c>
      <c r="AI192" s="132">
        <v>2.8600000000000001E-3</v>
      </c>
      <c r="AJ192" s="132">
        <v>6.9999999999999999E-4</v>
      </c>
    </row>
    <row r="193" spans="1:36">
      <c r="A193" t="s">
        <v>1213</v>
      </c>
      <c r="B193" t="s">
        <v>1217</v>
      </c>
      <c r="C193" t="s">
        <v>1854</v>
      </c>
      <c r="D193" t="s">
        <v>1855</v>
      </c>
      <c r="E193" t="s">
        <v>309</v>
      </c>
      <c r="F193" t="s">
        <v>1856</v>
      </c>
      <c r="G193" t="s">
        <v>1857</v>
      </c>
      <c r="H193" t="s">
        <v>321</v>
      </c>
      <c r="I193" t="s">
        <v>951</v>
      </c>
      <c r="J193" t="s">
        <v>204</v>
      </c>
      <c r="K193" t="s">
        <v>204</v>
      </c>
      <c r="L193" t="s">
        <v>325</v>
      </c>
      <c r="M193" t="s">
        <v>340</v>
      </c>
      <c r="N193" t="s">
        <v>447</v>
      </c>
      <c r="O193" t="s">
        <v>339</v>
      </c>
      <c r="Q193" t="s">
        <v>410</v>
      </c>
      <c r="R193" t="s">
        <v>410</v>
      </c>
      <c r="S193" t="s">
        <v>1212</v>
      </c>
      <c r="T193" s="131">
        <v>0.49</v>
      </c>
      <c r="U193" t="s">
        <v>1858</v>
      </c>
      <c r="V193" s="132">
        <v>4.0390000000000002E-2</v>
      </c>
      <c r="W193" s="132">
        <v>7.9699999999999993E-2</v>
      </c>
      <c r="X193" t="s">
        <v>412</v>
      </c>
      <c r="Y193" t="s">
        <v>339</v>
      </c>
      <c r="Z193" s="131">
        <v>853141.52</v>
      </c>
      <c r="AA193" s="131">
        <v>1</v>
      </c>
      <c r="AB193" s="131">
        <f t="shared" si="2"/>
        <v>98.450020343635373</v>
      </c>
      <c r="AD193" s="131">
        <v>839.91800000000001</v>
      </c>
      <c r="AH193" s="132">
        <v>2.4140000000000002E-2</v>
      </c>
      <c r="AI193" s="132">
        <v>2.7299999999999998E-3</v>
      </c>
      <c r="AJ193" s="132">
        <v>6.7000000000000002E-4</v>
      </c>
    </row>
    <row r="194" spans="1:36">
      <c r="A194" t="s">
        <v>1213</v>
      </c>
      <c r="B194" t="s">
        <v>1217</v>
      </c>
      <c r="C194" t="s">
        <v>1635</v>
      </c>
      <c r="D194" t="s">
        <v>1636</v>
      </c>
      <c r="E194" t="s">
        <v>309</v>
      </c>
      <c r="F194" t="s">
        <v>2025</v>
      </c>
      <c r="G194" t="s">
        <v>2026</v>
      </c>
      <c r="H194" t="s">
        <v>321</v>
      </c>
      <c r="I194" t="s">
        <v>954</v>
      </c>
      <c r="J194" t="s">
        <v>204</v>
      </c>
      <c r="K194" t="s">
        <v>204</v>
      </c>
      <c r="L194" t="s">
        <v>325</v>
      </c>
      <c r="M194" t="s">
        <v>340</v>
      </c>
      <c r="N194" t="s">
        <v>454</v>
      </c>
      <c r="O194" t="s">
        <v>339</v>
      </c>
      <c r="Q194" t="s">
        <v>410</v>
      </c>
      <c r="R194" t="s">
        <v>410</v>
      </c>
      <c r="S194" t="s">
        <v>1212</v>
      </c>
      <c r="T194" s="131">
        <v>1.95</v>
      </c>
      <c r="U194" t="s">
        <v>1660</v>
      </c>
      <c r="V194" s="132">
        <v>0.05</v>
      </c>
      <c r="W194" s="132">
        <v>-0.34570000000000001</v>
      </c>
      <c r="X194" s="4" t="s">
        <v>412</v>
      </c>
      <c r="Y194" s="4" t="s">
        <v>339</v>
      </c>
      <c r="Z194" s="131">
        <v>278664</v>
      </c>
      <c r="AA194" s="131">
        <v>1</v>
      </c>
      <c r="AB194" s="131">
        <f t="shared" si="2"/>
        <v>294.40006602934</v>
      </c>
      <c r="AD194" s="131">
        <v>820.38699999999994</v>
      </c>
      <c r="AH194" s="132">
        <v>1.9E-3</v>
      </c>
      <c r="AI194" s="132">
        <v>2.66E-3</v>
      </c>
      <c r="AJ194" s="132">
        <v>6.4999999999999997E-4</v>
      </c>
    </row>
    <row r="195" spans="1:36">
      <c r="A195" t="s">
        <v>1213</v>
      </c>
      <c r="B195" t="s">
        <v>1217</v>
      </c>
      <c r="C195" t="s">
        <v>2027</v>
      </c>
      <c r="D195" t="s">
        <v>2028</v>
      </c>
      <c r="E195" t="s">
        <v>311</v>
      </c>
      <c r="F195" t="s">
        <v>2029</v>
      </c>
      <c r="G195" t="s">
        <v>2030</v>
      </c>
      <c r="H195" t="s">
        <v>321</v>
      </c>
      <c r="I195" t="s">
        <v>951</v>
      </c>
      <c r="J195" t="s">
        <v>204</v>
      </c>
      <c r="K195" t="s">
        <v>224</v>
      </c>
      <c r="L195" t="s">
        <v>325</v>
      </c>
      <c r="M195" t="s">
        <v>340</v>
      </c>
      <c r="N195" t="s">
        <v>465</v>
      </c>
      <c r="O195" t="s">
        <v>339</v>
      </c>
      <c r="Q195" t="s">
        <v>410</v>
      </c>
      <c r="R195" t="s">
        <v>410</v>
      </c>
      <c r="S195" t="s">
        <v>1212</v>
      </c>
      <c r="T195" s="131">
        <v>1.46</v>
      </c>
      <c r="U195" t="s">
        <v>1840</v>
      </c>
      <c r="V195" s="132">
        <v>3.9910000000000001E-2</v>
      </c>
      <c r="W195" s="132">
        <v>6.7799999999999999E-2</v>
      </c>
      <c r="X195" t="s">
        <v>412</v>
      </c>
      <c r="Y195" t="s">
        <v>339</v>
      </c>
      <c r="Z195" s="131">
        <v>829806</v>
      </c>
      <c r="AA195" s="131">
        <v>1</v>
      </c>
      <c r="AB195" s="131">
        <f t="shared" ref="AB195:AB258" si="3">(AD195-(AC195*AA195))*1000/AA195/Z195*100</f>
        <v>97.000021691817125</v>
      </c>
      <c r="AD195" s="131">
        <v>804.91200000000003</v>
      </c>
      <c r="AH195" s="132">
        <v>2.31E-3</v>
      </c>
      <c r="AI195" s="132">
        <v>2.6099999999999999E-3</v>
      </c>
      <c r="AJ195" s="132">
        <v>6.4000000000000005E-4</v>
      </c>
    </row>
    <row r="196" spans="1:36">
      <c r="A196" t="s">
        <v>1213</v>
      </c>
      <c r="B196" t="s">
        <v>1217</v>
      </c>
      <c r="C196" t="s">
        <v>1736</v>
      </c>
      <c r="D196" t="s">
        <v>1737</v>
      </c>
      <c r="E196" t="s">
        <v>309</v>
      </c>
      <c r="F196" t="s">
        <v>1738</v>
      </c>
      <c r="G196" t="s">
        <v>1739</v>
      </c>
      <c r="H196" t="s">
        <v>321</v>
      </c>
      <c r="I196" t="s">
        <v>754</v>
      </c>
      <c r="J196" t="s">
        <v>204</v>
      </c>
      <c r="K196" t="s">
        <v>204</v>
      </c>
      <c r="L196" t="s">
        <v>325</v>
      </c>
      <c r="M196" t="s">
        <v>340</v>
      </c>
      <c r="N196" t="s">
        <v>441</v>
      </c>
      <c r="O196" t="s">
        <v>339</v>
      </c>
      <c r="Q196" t="s">
        <v>410</v>
      </c>
      <c r="R196" t="s">
        <v>410</v>
      </c>
      <c r="S196" t="s">
        <v>1212</v>
      </c>
      <c r="T196" s="131">
        <v>2.46</v>
      </c>
      <c r="U196" t="s">
        <v>1600</v>
      </c>
      <c r="V196" s="132">
        <v>4.8399999999999997E-3</v>
      </c>
      <c r="W196" s="132">
        <v>3.04E-2</v>
      </c>
      <c r="X196" t="s">
        <v>412</v>
      </c>
      <c r="Y196" t="s">
        <v>339</v>
      </c>
      <c r="Z196" s="131">
        <v>689182.56</v>
      </c>
      <c r="AA196" s="131">
        <v>1</v>
      </c>
      <c r="AB196" s="131">
        <f t="shared" si="3"/>
        <v>108.93993022690533</v>
      </c>
      <c r="AD196" s="131">
        <v>750.79499999999996</v>
      </c>
      <c r="AH196" s="132">
        <v>9.8999999999999999E-4</v>
      </c>
      <c r="AI196" s="132">
        <v>2.4399999999999999E-3</v>
      </c>
      <c r="AJ196" s="132">
        <v>5.9000000000000003E-4</v>
      </c>
    </row>
    <row r="197" spans="1:36">
      <c r="A197" t="s">
        <v>1213</v>
      </c>
      <c r="B197" t="s">
        <v>1217</v>
      </c>
      <c r="C197" t="s">
        <v>1918</v>
      </c>
      <c r="D197" t="s">
        <v>1919</v>
      </c>
      <c r="E197" t="s">
        <v>309</v>
      </c>
      <c r="F197" t="s">
        <v>2031</v>
      </c>
      <c r="G197" t="s">
        <v>2032</v>
      </c>
      <c r="H197" t="s">
        <v>321</v>
      </c>
      <c r="I197" t="s">
        <v>754</v>
      </c>
      <c r="J197" t="s">
        <v>204</v>
      </c>
      <c r="K197" t="s">
        <v>204</v>
      </c>
      <c r="L197" t="s">
        <v>325</v>
      </c>
      <c r="M197" t="s">
        <v>340</v>
      </c>
      <c r="N197" t="s">
        <v>464</v>
      </c>
      <c r="O197" t="s">
        <v>339</v>
      </c>
      <c r="P197" t="s">
        <v>1696</v>
      </c>
      <c r="Q197" t="s">
        <v>413</v>
      </c>
      <c r="R197" t="s">
        <v>407</v>
      </c>
      <c r="S197" t="s">
        <v>1212</v>
      </c>
      <c r="T197" s="131">
        <v>1.28</v>
      </c>
      <c r="U197" t="s">
        <v>2033</v>
      </c>
      <c r="V197" s="132">
        <v>1.3100000000000001E-2</v>
      </c>
      <c r="W197" s="132">
        <v>2.7E-2</v>
      </c>
      <c r="X197" t="s">
        <v>412</v>
      </c>
      <c r="Y197" t="s">
        <v>339</v>
      </c>
      <c r="Z197" s="131">
        <v>608798.64</v>
      </c>
      <c r="AA197" s="131">
        <v>1</v>
      </c>
      <c r="AB197" s="131">
        <f t="shared" si="3"/>
        <v>116.99007737599413</v>
      </c>
      <c r="AD197" s="131">
        <v>712.23400000000004</v>
      </c>
      <c r="AH197" s="132">
        <v>5.1999999999999995E-4</v>
      </c>
      <c r="AI197" s="132">
        <v>2.31E-3</v>
      </c>
      <c r="AJ197" s="132">
        <v>5.5999999999999995E-4</v>
      </c>
    </row>
    <row r="198" spans="1:36">
      <c r="A198" t="s">
        <v>1213</v>
      </c>
      <c r="B198" t="s">
        <v>1217</v>
      </c>
      <c r="C198" t="s">
        <v>1868</v>
      </c>
      <c r="D198" t="s">
        <v>1869</v>
      </c>
      <c r="E198" t="s">
        <v>309</v>
      </c>
      <c r="F198" t="s">
        <v>2034</v>
      </c>
      <c r="G198" t="s">
        <v>2035</v>
      </c>
      <c r="H198" t="s">
        <v>321</v>
      </c>
      <c r="I198" t="s">
        <v>754</v>
      </c>
      <c r="J198" t="s">
        <v>204</v>
      </c>
      <c r="K198" t="s">
        <v>204</v>
      </c>
      <c r="L198" t="s">
        <v>325</v>
      </c>
      <c r="M198" t="s">
        <v>340</v>
      </c>
      <c r="N198" t="s">
        <v>464</v>
      </c>
      <c r="O198" t="s">
        <v>339</v>
      </c>
      <c r="P198" t="s">
        <v>1872</v>
      </c>
      <c r="Q198" t="s">
        <v>413</v>
      </c>
      <c r="R198" t="s">
        <v>407</v>
      </c>
      <c r="S198" t="s">
        <v>1212</v>
      </c>
      <c r="T198" s="131">
        <v>0.25</v>
      </c>
      <c r="U198" t="s">
        <v>1984</v>
      </c>
      <c r="V198" s="132">
        <v>3.9500000000000004E-3</v>
      </c>
      <c r="W198" s="132">
        <v>2.9700000000000001E-2</v>
      </c>
      <c r="X198" t="s">
        <v>412</v>
      </c>
      <c r="Y198" t="s">
        <v>339</v>
      </c>
      <c r="Z198" s="131">
        <v>605563.81000000006</v>
      </c>
      <c r="AA198" s="131">
        <v>1</v>
      </c>
      <c r="AB198" s="131">
        <f t="shared" si="3"/>
        <v>114.75999531742163</v>
      </c>
      <c r="AD198" s="131">
        <v>694.94500000000005</v>
      </c>
      <c r="AH198" s="132">
        <v>1.1100000000000001E-3</v>
      </c>
      <c r="AI198" s="132">
        <v>2.2599999999999999E-3</v>
      </c>
      <c r="AJ198" s="132">
        <v>5.5000000000000003E-4</v>
      </c>
    </row>
    <row r="199" spans="1:36">
      <c r="A199" t="s">
        <v>1213</v>
      </c>
      <c r="B199" t="s">
        <v>1217</v>
      </c>
      <c r="C199" t="s">
        <v>1808</v>
      </c>
      <c r="D199" t="s">
        <v>1809</v>
      </c>
      <c r="E199" t="s">
        <v>309</v>
      </c>
      <c r="F199" t="s">
        <v>1810</v>
      </c>
      <c r="G199" t="s">
        <v>1811</v>
      </c>
      <c r="H199" t="s">
        <v>321</v>
      </c>
      <c r="I199" t="s">
        <v>951</v>
      </c>
      <c r="J199" t="s">
        <v>204</v>
      </c>
      <c r="K199" t="s">
        <v>204</v>
      </c>
      <c r="L199" t="s">
        <v>325</v>
      </c>
      <c r="M199" t="s">
        <v>340</v>
      </c>
      <c r="N199" t="s">
        <v>447</v>
      </c>
      <c r="O199" t="s">
        <v>339</v>
      </c>
      <c r="Q199" t="s">
        <v>410</v>
      </c>
      <c r="R199" t="s">
        <v>410</v>
      </c>
      <c r="S199" t="s">
        <v>1212</v>
      </c>
      <c r="T199" s="131">
        <v>3.39</v>
      </c>
      <c r="U199" t="s">
        <v>1655</v>
      </c>
      <c r="V199" s="132">
        <v>6.368E-2</v>
      </c>
      <c r="W199" s="132">
        <v>-3.0700000000000002E-2</v>
      </c>
      <c r="X199" t="s">
        <v>412</v>
      </c>
      <c r="Y199" t="s">
        <v>339</v>
      </c>
      <c r="Z199" s="131">
        <v>461000</v>
      </c>
      <c r="AA199" s="131">
        <v>1</v>
      </c>
      <c r="AB199" s="131">
        <f t="shared" si="3"/>
        <v>142.19999999999999</v>
      </c>
      <c r="AD199" s="131">
        <v>655.54200000000003</v>
      </c>
      <c r="AH199" s="132">
        <v>9.2300000000000004E-3</v>
      </c>
      <c r="AI199" s="132">
        <v>2.1299999999999999E-3</v>
      </c>
      <c r="AJ199" s="132">
        <v>5.1999999999999995E-4</v>
      </c>
    </row>
    <row r="200" spans="1:36">
      <c r="A200" t="s">
        <v>1213</v>
      </c>
      <c r="B200" t="s">
        <v>1217</v>
      </c>
      <c r="C200" t="s">
        <v>1661</v>
      </c>
      <c r="D200" t="s">
        <v>1662</v>
      </c>
      <c r="E200" t="s">
        <v>309</v>
      </c>
      <c r="F200" t="s">
        <v>1841</v>
      </c>
      <c r="G200" t="s">
        <v>1842</v>
      </c>
      <c r="H200" t="s">
        <v>321</v>
      </c>
      <c r="I200" t="s">
        <v>951</v>
      </c>
      <c r="J200" t="s">
        <v>204</v>
      </c>
      <c r="K200" t="s">
        <v>204</v>
      </c>
      <c r="L200" t="s">
        <v>325</v>
      </c>
      <c r="M200" t="s">
        <v>340</v>
      </c>
      <c r="N200" t="s">
        <v>447</v>
      </c>
      <c r="O200" t="s">
        <v>339</v>
      </c>
      <c r="Q200" t="s">
        <v>410</v>
      </c>
      <c r="R200" t="s">
        <v>410</v>
      </c>
      <c r="S200" t="s">
        <v>1212</v>
      </c>
      <c r="T200" s="131">
        <v>1.43</v>
      </c>
      <c r="U200" t="s">
        <v>1691</v>
      </c>
      <c r="V200" s="132">
        <v>4.19E-2</v>
      </c>
      <c r="W200" s="132">
        <v>6.8599999999999994E-2</v>
      </c>
      <c r="X200" t="s">
        <v>412</v>
      </c>
      <c r="Y200" t="s">
        <v>339</v>
      </c>
      <c r="Z200" s="131">
        <v>544782</v>
      </c>
      <c r="AA200" s="131">
        <v>1</v>
      </c>
      <c r="AB200" s="131">
        <f t="shared" si="3"/>
        <v>96.500067917075086</v>
      </c>
      <c r="AD200" s="131">
        <v>525.71500000000003</v>
      </c>
      <c r="AH200" s="132">
        <v>6.8100000000000001E-3</v>
      </c>
      <c r="AI200" s="132">
        <v>1.7099999999999999E-3</v>
      </c>
      <c r="AJ200" s="132">
        <v>4.2000000000000002E-4</v>
      </c>
    </row>
    <row r="201" spans="1:36">
      <c r="A201" t="s">
        <v>1213</v>
      </c>
      <c r="B201" t="s">
        <v>1217</v>
      </c>
      <c r="C201" t="s">
        <v>1985</v>
      </c>
      <c r="D201" t="s">
        <v>1986</v>
      </c>
      <c r="E201" t="s">
        <v>309</v>
      </c>
      <c r="F201" t="s">
        <v>2036</v>
      </c>
      <c r="G201" t="s">
        <v>2037</v>
      </c>
      <c r="H201" t="s">
        <v>321</v>
      </c>
      <c r="I201" t="s">
        <v>754</v>
      </c>
      <c r="J201" t="s">
        <v>204</v>
      </c>
      <c r="K201" t="s">
        <v>204</v>
      </c>
      <c r="L201" t="s">
        <v>325</v>
      </c>
      <c r="M201" t="s">
        <v>340</v>
      </c>
      <c r="N201" t="s">
        <v>464</v>
      </c>
      <c r="O201" t="s">
        <v>339</v>
      </c>
      <c r="P201" t="s">
        <v>1696</v>
      </c>
      <c r="Q201" t="s">
        <v>413</v>
      </c>
      <c r="R201" t="s">
        <v>407</v>
      </c>
      <c r="S201" t="s">
        <v>1212</v>
      </c>
      <c r="T201" s="131">
        <v>5.37</v>
      </c>
      <c r="U201" t="s">
        <v>2038</v>
      </c>
      <c r="V201" s="132">
        <v>3.0000000000000001E-3</v>
      </c>
      <c r="W201" s="132">
        <v>2.9000000000000001E-2</v>
      </c>
      <c r="X201" t="s">
        <v>412</v>
      </c>
      <c r="Y201" t="s">
        <v>339</v>
      </c>
      <c r="Z201" s="131">
        <v>500000</v>
      </c>
      <c r="AA201" s="131">
        <v>1</v>
      </c>
      <c r="AB201" s="131">
        <f t="shared" si="3"/>
        <v>103.98999999999998</v>
      </c>
      <c r="AC201" s="131">
        <v>5.3109999999999999</v>
      </c>
      <c r="AD201" s="131">
        <v>525.26099999999997</v>
      </c>
      <c r="AH201" s="132">
        <v>1.9000000000000001E-4</v>
      </c>
      <c r="AI201" s="132">
        <v>1.72E-3</v>
      </c>
      <c r="AJ201" s="132">
        <v>4.2000000000000002E-4</v>
      </c>
    </row>
    <row r="202" spans="1:36">
      <c r="A202" t="s">
        <v>1213</v>
      </c>
      <c r="B202" t="s">
        <v>1217</v>
      </c>
      <c r="C202" t="s">
        <v>1740</v>
      </c>
      <c r="D202" t="s">
        <v>1741</v>
      </c>
      <c r="E202" t="s">
        <v>309</v>
      </c>
      <c r="F202" t="s">
        <v>2039</v>
      </c>
      <c r="G202" t="s">
        <v>2040</v>
      </c>
      <c r="H202" t="s">
        <v>321</v>
      </c>
      <c r="I202" t="s">
        <v>951</v>
      </c>
      <c r="J202" t="s">
        <v>204</v>
      </c>
      <c r="K202" t="s">
        <v>204</v>
      </c>
      <c r="L202" t="s">
        <v>325</v>
      </c>
      <c r="M202" t="s">
        <v>340</v>
      </c>
      <c r="N202" t="s">
        <v>447</v>
      </c>
      <c r="O202" t="s">
        <v>339</v>
      </c>
      <c r="Q202" t="s">
        <v>410</v>
      </c>
      <c r="R202" t="s">
        <v>410</v>
      </c>
      <c r="S202" t="s">
        <v>1212</v>
      </c>
      <c r="T202" s="131">
        <v>0.52</v>
      </c>
      <c r="U202" t="s">
        <v>2041</v>
      </c>
      <c r="V202" s="132">
        <v>8.4860000000000005E-2</v>
      </c>
      <c r="W202" s="132">
        <v>6.54E-2</v>
      </c>
      <c r="X202" t="s">
        <v>412</v>
      </c>
      <c r="Y202" t="s">
        <v>339</v>
      </c>
      <c r="Z202" s="131">
        <v>511000</v>
      </c>
      <c r="AA202" s="131">
        <v>1</v>
      </c>
      <c r="AB202" s="131">
        <f t="shared" si="3"/>
        <v>100.9600782778865</v>
      </c>
      <c r="AD202" s="131">
        <v>515.90599999999995</v>
      </c>
      <c r="AH202" s="132">
        <v>2.129E-2</v>
      </c>
      <c r="AI202" s="132">
        <v>1.67E-3</v>
      </c>
      <c r="AJ202" s="132">
        <v>4.0999999999999999E-4</v>
      </c>
    </row>
    <row r="203" spans="1:36">
      <c r="A203" t="s">
        <v>1213</v>
      </c>
      <c r="B203" t="s">
        <v>1217</v>
      </c>
      <c r="C203" t="s">
        <v>1935</v>
      </c>
      <c r="D203" t="s">
        <v>1936</v>
      </c>
      <c r="E203" t="s">
        <v>309</v>
      </c>
      <c r="F203" t="s">
        <v>2042</v>
      </c>
      <c r="G203" t="s">
        <v>2043</v>
      </c>
      <c r="H203" t="s">
        <v>321</v>
      </c>
      <c r="I203" t="s">
        <v>754</v>
      </c>
      <c r="J203" t="s">
        <v>204</v>
      </c>
      <c r="K203" t="s">
        <v>204</v>
      </c>
      <c r="L203" t="s">
        <v>325</v>
      </c>
      <c r="M203" t="s">
        <v>340</v>
      </c>
      <c r="N203" t="s">
        <v>448</v>
      </c>
      <c r="O203" t="s">
        <v>339</v>
      </c>
      <c r="P203" t="s">
        <v>1551</v>
      </c>
      <c r="Q203" t="s">
        <v>413</v>
      </c>
      <c r="R203" t="s">
        <v>407</v>
      </c>
      <c r="S203" t="s">
        <v>1212</v>
      </c>
      <c r="T203" s="131">
        <v>3.74</v>
      </c>
      <c r="U203" t="s">
        <v>2044</v>
      </c>
      <c r="V203" s="132">
        <v>2.3210000000000001E-2</v>
      </c>
      <c r="W203" s="132">
        <v>2.9399999999999999E-2</v>
      </c>
      <c r="X203" t="s">
        <v>411</v>
      </c>
      <c r="Y203" t="s">
        <v>339</v>
      </c>
      <c r="Z203" s="131">
        <v>475169</v>
      </c>
      <c r="AA203" s="131">
        <v>1</v>
      </c>
      <c r="AB203" s="131">
        <f t="shared" si="3"/>
        <v>108.18003699736305</v>
      </c>
      <c r="AD203" s="131">
        <v>514.03800000000001</v>
      </c>
      <c r="AH203" s="132">
        <v>5.5999999999999995E-4</v>
      </c>
      <c r="AI203" s="132">
        <v>1.67E-3</v>
      </c>
      <c r="AJ203" s="132">
        <v>4.0999999999999999E-4</v>
      </c>
    </row>
    <row r="204" spans="1:36">
      <c r="A204" t="s">
        <v>1213</v>
      </c>
      <c r="B204" t="s">
        <v>1217</v>
      </c>
      <c r="C204" t="s">
        <v>1687</v>
      </c>
      <c r="D204" t="s">
        <v>1688</v>
      </c>
      <c r="E204" t="s">
        <v>309</v>
      </c>
      <c r="F204" t="s">
        <v>1843</v>
      </c>
      <c r="G204" t="s">
        <v>1844</v>
      </c>
      <c r="H204" t="s">
        <v>321</v>
      </c>
      <c r="I204" t="s">
        <v>951</v>
      </c>
      <c r="J204" t="s">
        <v>204</v>
      </c>
      <c r="K204" t="s">
        <v>204</v>
      </c>
      <c r="L204" t="s">
        <v>325</v>
      </c>
      <c r="M204" t="s">
        <v>340</v>
      </c>
      <c r="N204" t="s">
        <v>447</v>
      </c>
      <c r="O204" t="s">
        <v>339</v>
      </c>
      <c r="Q204" t="s">
        <v>410</v>
      </c>
      <c r="R204" t="s">
        <v>410</v>
      </c>
      <c r="S204" t="s">
        <v>1212</v>
      </c>
      <c r="T204" s="131">
        <v>3.21</v>
      </c>
      <c r="U204" t="s">
        <v>1639</v>
      </c>
      <c r="V204" s="132">
        <v>7.4359999999999996E-2</v>
      </c>
      <c r="W204" s="132">
        <v>6.6600000000000006E-2</v>
      </c>
      <c r="X204" t="s">
        <v>412</v>
      </c>
      <c r="Y204" t="s">
        <v>339</v>
      </c>
      <c r="Z204" s="131">
        <v>462000</v>
      </c>
      <c r="AA204" s="131">
        <v>1</v>
      </c>
      <c r="AB204" s="131">
        <f t="shared" si="3"/>
        <v>101.96991341991341</v>
      </c>
      <c r="AD204" s="131">
        <v>471.101</v>
      </c>
      <c r="AH204" s="132">
        <v>3.2200000000000002E-3</v>
      </c>
      <c r="AI204" s="132">
        <v>1.5299999999999999E-3</v>
      </c>
      <c r="AJ204" s="132">
        <v>3.6999999999999999E-4</v>
      </c>
    </row>
    <row r="205" spans="1:36">
      <c r="A205" t="s">
        <v>1213</v>
      </c>
      <c r="B205" t="s">
        <v>1217</v>
      </c>
      <c r="C205" t="s">
        <v>2045</v>
      </c>
      <c r="D205" t="s">
        <v>2046</v>
      </c>
      <c r="E205" t="s">
        <v>309</v>
      </c>
      <c r="F205" t="s">
        <v>2047</v>
      </c>
      <c r="G205" t="s">
        <v>2048</v>
      </c>
      <c r="H205" t="s">
        <v>321</v>
      </c>
      <c r="I205" t="s">
        <v>951</v>
      </c>
      <c r="J205" t="s">
        <v>204</v>
      </c>
      <c r="K205" t="s">
        <v>204</v>
      </c>
      <c r="L205" t="s">
        <v>325</v>
      </c>
      <c r="M205" t="s">
        <v>340</v>
      </c>
      <c r="N205" t="s">
        <v>451</v>
      </c>
      <c r="O205" t="s">
        <v>339</v>
      </c>
      <c r="P205" t="s">
        <v>1696</v>
      </c>
      <c r="Q205" t="s">
        <v>413</v>
      </c>
      <c r="R205" t="s">
        <v>407</v>
      </c>
      <c r="S205" t="s">
        <v>1212</v>
      </c>
      <c r="T205" s="131">
        <v>2.65</v>
      </c>
      <c r="U205" t="s">
        <v>2049</v>
      </c>
      <c r="V205" s="132">
        <v>1.555E-2</v>
      </c>
      <c r="W205" s="132">
        <v>4.9799999999999997E-2</v>
      </c>
      <c r="X205" t="s">
        <v>412</v>
      </c>
      <c r="Y205" t="s">
        <v>339</v>
      </c>
      <c r="Z205" s="131">
        <v>508673.35</v>
      </c>
      <c r="AA205" s="131">
        <v>1</v>
      </c>
      <c r="AB205" s="131">
        <f t="shared" si="3"/>
        <v>92.120021620947909</v>
      </c>
      <c r="AD205" s="131">
        <v>468.59</v>
      </c>
      <c r="AH205" s="132">
        <v>1.6199999999999999E-3</v>
      </c>
      <c r="AI205" s="132">
        <v>1.5200000000000001E-3</v>
      </c>
      <c r="AJ205" s="132">
        <v>3.6999999999999999E-4</v>
      </c>
    </row>
    <row r="206" spans="1:36">
      <c r="A206" t="s">
        <v>1213</v>
      </c>
      <c r="B206" t="s">
        <v>1217</v>
      </c>
      <c r="C206" t="s">
        <v>1661</v>
      </c>
      <c r="D206" t="s">
        <v>1662</v>
      </c>
      <c r="E206" t="s">
        <v>309</v>
      </c>
      <c r="F206" t="s">
        <v>1852</v>
      </c>
      <c r="G206" t="s">
        <v>1853</v>
      </c>
      <c r="H206" t="s">
        <v>321</v>
      </c>
      <c r="I206" t="s">
        <v>951</v>
      </c>
      <c r="J206" t="s">
        <v>204</v>
      </c>
      <c r="K206" t="s">
        <v>204</v>
      </c>
      <c r="L206" t="s">
        <v>325</v>
      </c>
      <c r="M206" t="s">
        <v>340</v>
      </c>
      <c r="N206" t="s">
        <v>447</v>
      </c>
      <c r="O206" t="s">
        <v>339</v>
      </c>
      <c r="Q206" t="s">
        <v>410</v>
      </c>
      <c r="R206" t="s">
        <v>410</v>
      </c>
      <c r="S206" t="s">
        <v>1212</v>
      </c>
      <c r="T206" s="131">
        <v>1.43</v>
      </c>
      <c r="U206" t="s">
        <v>1691</v>
      </c>
      <c r="V206" s="132">
        <v>6.25E-2</v>
      </c>
      <c r="W206" s="132">
        <v>6.5699999999999995E-2</v>
      </c>
      <c r="X206" t="s">
        <v>412</v>
      </c>
      <c r="Y206" t="s">
        <v>339</v>
      </c>
      <c r="Z206" s="131">
        <v>277680.75</v>
      </c>
      <c r="AA206" s="131">
        <v>1</v>
      </c>
      <c r="AB206" s="131">
        <f t="shared" si="3"/>
        <v>99.750162731842224</v>
      </c>
      <c r="AD206" s="131">
        <v>276.98700000000002</v>
      </c>
      <c r="AH206" s="132">
        <v>3.7299999999999998E-3</v>
      </c>
      <c r="AI206" s="132">
        <v>8.9999999999999998E-4</v>
      </c>
      <c r="AJ206" s="132">
        <v>2.2000000000000001E-4</v>
      </c>
    </row>
    <row r="207" spans="1:36">
      <c r="A207" t="s">
        <v>1213</v>
      </c>
      <c r="B207" t="s">
        <v>1217</v>
      </c>
      <c r="C207" t="s">
        <v>1740</v>
      </c>
      <c r="D207" t="s">
        <v>1741</v>
      </c>
      <c r="E207" t="s">
        <v>309</v>
      </c>
      <c r="F207" t="s">
        <v>2050</v>
      </c>
      <c r="G207" t="s">
        <v>2051</v>
      </c>
      <c r="H207" t="s">
        <v>321</v>
      </c>
      <c r="I207" t="s">
        <v>951</v>
      </c>
      <c r="J207" t="s">
        <v>204</v>
      </c>
      <c r="K207" t="s">
        <v>204</v>
      </c>
      <c r="L207" t="s">
        <v>325</v>
      </c>
      <c r="M207" t="s">
        <v>340</v>
      </c>
      <c r="N207" t="s">
        <v>447</v>
      </c>
      <c r="O207" t="s">
        <v>339</v>
      </c>
      <c r="Q207" t="s">
        <v>410</v>
      </c>
      <c r="R207" t="s">
        <v>410</v>
      </c>
      <c r="S207" t="s">
        <v>1212</v>
      </c>
      <c r="T207" s="131">
        <v>0.28000000000000003</v>
      </c>
      <c r="U207" t="s">
        <v>2041</v>
      </c>
      <c r="V207" s="132">
        <v>5.0189999999999999E-2</v>
      </c>
      <c r="W207" s="132">
        <v>6.4500000000000002E-2</v>
      </c>
      <c r="X207" t="s">
        <v>412</v>
      </c>
      <c r="Y207" t="s">
        <v>339</v>
      </c>
      <c r="Z207" s="131">
        <v>262013.1</v>
      </c>
      <c r="AA207" s="131">
        <v>1</v>
      </c>
      <c r="AB207" s="131">
        <f t="shared" si="3"/>
        <v>102.69982684071903</v>
      </c>
      <c r="AD207" s="131">
        <v>269.08699999999999</v>
      </c>
      <c r="AH207" s="132">
        <v>5.0400000000000002E-3</v>
      </c>
      <c r="AI207" s="132">
        <v>8.7000000000000001E-4</v>
      </c>
      <c r="AJ207" s="132">
        <v>2.1000000000000001E-4</v>
      </c>
    </row>
    <row r="208" spans="1:36">
      <c r="A208" t="s">
        <v>1213</v>
      </c>
      <c r="B208" t="s">
        <v>1217</v>
      </c>
      <c r="C208" t="s">
        <v>1859</v>
      </c>
      <c r="D208" t="s">
        <v>1860</v>
      </c>
      <c r="E208" t="s">
        <v>309</v>
      </c>
      <c r="F208" t="s">
        <v>2052</v>
      </c>
      <c r="G208" t="s">
        <v>2053</v>
      </c>
      <c r="H208" t="s">
        <v>321</v>
      </c>
      <c r="I208" t="s">
        <v>951</v>
      </c>
      <c r="J208" t="s">
        <v>204</v>
      </c>
      <c r="K208" t="s">
        <v>204</v>
      </c>
      <c r="L208" t="s">
        <v>314</v>
      </c>
      <c r="M208" t="s">
        <v>340</v>
      </c>
      <c r="N208" t="s">
        <v>443</v>
      </c>
      <c r="O208" t="s">
        <v>339</v>
      </c>
      <c r="Q208" t="s">
        <v>410</v>
      </c>
      <c r="R208" t="s">
        <v>410</v>
      </c>
      <c r="S208" t="s">
        <v>1212</v>
      </c>
      <c r="T208" s="131">
        <v>0.66</v>
      </c>
      <c r="U208" t="s">
        <v>2054</v>
      </c>
      <c r="V208" s="132">
        <v>3.9350000000000003E-2</v>
      </c>
      <c r="W208" s="132"/>
      <c r="X208" t="s">
        <v>412</v>
      </c>
      <c r="Y208" t="s">
        <v>338</v>
      </c>
      <c r="Z208" s="131">
        <v>950000</v>
      </c>
      <c r="AA208" s="131">
        <v>1</v>
      </c>
      <c r="AB208" s="131">
        <f t="shared" si="3"/>
        <v>25</v>
      </c>
      <c r="AD208" s="131">
        <v>237.5</v>
      </c>
      <c r="AH208" s="132">
        <v>7.45E-3</v>
      </c>
      <c r="AI208" s="132">
        <v>7.6999999999999996E-4</v>
      </c>
      <c r="AJ208" s="132">
        <v>1.9000000000000001E-4</v>
      </c>
    </row>
    <row r="209" spans="1:36">
      <c r="A209" t="s">
        <v>1213</v>
      </c>
      <c r="B209" t="s">
        <v>1217</v>
      </c>
      <c r="C209" t="s">
        <v>1552</v>
      </c>
      <c r="D209" t="s">
        <v>1553</v>
      </c>
      <c r="E209" t="s">
        <v>309</v>
      </c>
      <c r="F209" t="s">
        <v>2055</v>
      </c>
      <c r="G209" t="s">
        <v>2056</v>
      </c>
      <c r="H209" t="s">
        <v>321</v>
      </c>
      <c r="I209" t="s">
        <v>951</v>
      </c>
      <c r="J209" t="s">
        <v>204</v>
      </c>
      <c r="K209" t="s">
        <v>204</v>
      </c>
      <c r="L209" t="s">
        <v>325</v>
      </c>
      <c r="M209" t="s">
        <v>340</v>
      </c>
      <c r="N209" t="s">
        <v>443</v>
      </c>
      <c r="O209" t="s">
        <v>339</v>
      </c>
      <c r="P209" t="s">
        <v>1556</v>
      </c>
      <c r="Q209" t="s">
        <v>415</v>
      </c>
      <c r="R209" t="s">
        <v>407</v>
      </c>
      <c r="S209" t="s">
        <v>1212</v>
      </c>
      <c r="T209" s="131">
        <v>0.74</v>
      </c>
      <c r="U209" t="s">
        <v>1795</v>
      </c>
      <c r="V209" s="132">
        <v>4.1939999999999998E-2</v>
      </c>
      <c r="W209" s="132">
        <v>6.9900000000000004E-2</v>
      </c>
      <c r="X209" t="s">
        <v>412</v>
      </c>
      <c r="Y209" t="s">
        <v>339</v>
      </c>
      <c r="Z209" s="131">
        <v>225500.44</v>
      </c>
      <c r="AA209" s="131">
        <v>1</v>
      </c>
      <c r="AB209" s="131">
        <f t="shared" si="3"/>
        <v>97.359898721261914</v>
      </c>
      <c r="AD209" s="131">
        <v>219.547</v>
      </c>
      <c r="AH209" s="132">
        <v>2.6099999999999999E-3</v>
      </c>
      <c r="AI209" s="132">
        <v>7.1000000000000002E-4</v>
      </c>
      <c r="AJ209" s="132">
        <v>1.7000000000000001E-4</v>
      </c>
    </row>
    <row r="210" spans="1:36">
      <c r="A210" t="s">
        <v>1213</v>
      </c>
      <c r="B210" t="s">
        <v>1217</v>
      </c>
      <c r="C210" t="s">
        <v>1859</v>
      </c>
      <c r="D210" t="s">
        <v>1860</v>
      </c>
      <c r="E210" t="s">
        <v>309</v>
      </c>
      <c r="F210" t="s">
        <v>1861</v>
      </c>
      <c r="G210" t="s">
        <v>1862</v>
      </c>
      <c r="H210" t="s">
        <v>321</v>
      </c>
      <c r="I210" t="s">
        <v>951</v>
      </c>
      <c r="J210" t="s">
        <v>204</v>
      </c>
      <c r="K210" t="s">
        <v>204</v>
      </c>
      <c r="L210" t="s">
        <v>314</v>
      </c>
      <c r="M210" t="s">
        <v>340</v>
      </c>
      <c r="N210" t="s">
        <v>443</v>
      </c>
      <c r="O210" t="s">
        <v>339</v>
      </c>
      <c r="Q210" t="s">
        <v>410</v>
      </c>
      <c r="R210" t="s">
        <v>410</v>
      </c>
      <c r="S210" t="s">
        <v>1212</v>
      </c>
      <c r="T210" s="131">
        <v>0.01</v>
      </c>
      <c r="U210" t="s">
        <v>1863</v>
      </c>
      <c r="V210" s="132">
        <v>3.5009999999999999E-2</v>
      </c>
      <c r="W210" s="132"/>
      <c r="X210" t="s">
        <v>412</v>
      </c>
      <c r="Y210" t="s">
        <v>338</v>
      </c>
      <c r="Z210" s="131">
        <v>825000</v>
      </c>
      <c r="AA210" s="131">
        <v>1</v>
      </c>
      <c r="AB210" s="131">
        <f t="shared" si="3"/>
        <v>25</v>
      </c>
      <c r="AD210" s="131">
        <v>206.25</v>
      </c>
      <c r="AH210" s="132">
        <v>8.1199999999999994E-2</v>
      </c>
      <c r="AI210" s="132">
        <v>6.7000000000000002E-4</v>
      </c>
      <c r="AJ210" s="132">
        <v>1.6000000000000001E-4</v>
      </c>
    </row>
    <row r="211" spans="1:36">
      <c r="A211" t="s">
        <v>1213</v>
      </c>
      <c r="B211" t="s">
        <v>1217</v>
      </c>
      <c r="C211" t="s">
        <v>1532</v>
      </c>
      <c r="D211" t="s">
        <v>1533</v>
      </c>
      <c r="E211" t="s">
        <v>309</v>
      </c>
      <c r="F211" t="s">
        <v>1835</v>
      </c>
      <c r="G211" t="s">
        <v>1836</v>
      </c>
      <c r="H211" t="s">
        <v>321</v>
      </c>
      <c r="I211" t="s">
        <v>754</v>
      </c>
      <c r="J211" t="s">
        <v>204</v>
      </c>
      <c r="K211" t="s">
        <v>204</v>
      </c>
      <c r="L211" t="s">
        <v>325</v>
      </c>
      <c r="M211" t="s">
        <v>340</v>
      </c>
      <c r="N211" t="s">
        <v>443</v>
      </c>
      <c r="O211" t="s">
        <v>339</v>
      </c>
      <c r="P211" t="s">
        <v>1530</v>
      </c>
      <c r="Q211" t="s">
        <v>415</v>
      </c>
      <c r="R211" t="s">
        <v>407</v>
      </c>
      <c r="S211" t="s">
        <v>1212</v>
      </c>
      <c r="T211" s="131">
        <v>0.41</v>
      </c>
      <c r="U211" t="s">
        <v>1837</v>
      </c>
      <c r="V211" s="132">
        <v>1.721E-2</v>
      </c>
      <c r="W211" s="132">
        <v>4.02E-2</v>
      </c>
      <c r="X211" t="s">
        <v>412</v>
      </c>
      <c r="Y211" t="s">
        <v>339</v>
      </c>
      <c r="Z211" s="131">
        <v>178257.6</v>
      </c>
      <c r="AA211" s="131">
        <v>1</v>
      </c>
      <c r="AB211" s="131">
        <f t="shared" si="3"/>
        <v>113.19012485302169</v>
      </c>
      <c r="AD211" s="131">
        <v>201.77</v>
      </c>
      <c r="AH211" s="132">
        <v>5.9000000000000003E-4</v>
      </c>
      <c r="AI211" s="132">
        <v>6.6E-4</v>
      </c>
      <c r="AJ211" s="132">
        <v>1.6000000000000001E-4</v>
      </c>
    </row>
    <row r="212" spans="1:36">
      <c r="A212" t="s">
        <v>1213</v>
      </c>
      <c r="B212" t="s">
        <v>1217</v>
      </c>
      <c r="C212" t="s">
        <v>2057</v>
      </c>
      <c r="D212" t="s">
        <v>2058</v>
      </c>
      <c r="E212" t="s">
        <v>309</v>
      </c>
      <c r="F212" t="s">
        <v>2059</v>
      </c>
      <c r="G212" t="s">
        <v>2060</v>
      </c>
      <c r="H212" t="s">
        <v>321</v>
      </c>
      <c r="I212" t="s">
        <v>951</v>
      </c>
      <c r="J212" t="s">
        <v>204</v>
      </c>
      <c r="K212" t="s">
        <v>204</v>
      </c>
      <c r="L212" t="s">
        <v>325</v>
      </c>
      <c r="M212" t="s">
        <v>340</v>
      </c>
      <c r="N212" t="s">
        <v>465</v>
      </c>
      <c r="O212" t="s">
        <v>339</v>
      </c>
      <c r="Q212" t="s">
        <v>410</v>
      </c>
      <c r="R212" t="s">
        <v>410</v>
      </c>
      <c r="S212" t="s">
        <v>1212</v>
      </c>
      <c r="T212" s="131">
        <v>1.44</v>
      </c>
      <c r="U212" t="s">
        <v>1840</v>
      </c>
      <c r="V212" s="132">
        <v>8.7929999999999994E-2</v>
      </c>
      <c r="W212" s="132">
        <v>6.6799999999999998E-2</v>
      </c>
      <c r="X212" t="s">
        <v>412</v>
      </c>
      <c r="Y212" t="s">
        <v>339</v>
      </c>
      <c r="Z212" s="131">
        <v>175223</v>
      </c>
      <c r="AA212" s="131">
        <v>1</v>
      </c>
      <c r="AB212" s="131">
        <f t="shared" si="3"/>
        <v>100.30018890214185</v>
      </c>
      <c r="AD212" s="131">
        <v>175.749</v>
      </c>
      <c r="AH212" s="132">
        <v>5.5000000000000003E-4</v>
      </c>
      <c r="AI212" s="132">
        <v>5.6999999999999998E-4</v>
      </c>
      <c r="AJ212" s="132">
        <v>1.3999999999999999E-4</v>
      </c>
    </row>
    <row r="213" spans="1:36">
      <c r="A213" t="s">
        <v>1213</v>
      </c>
      <c r="B213" t="s">
        <v>1217</v>
      </c>
      <c r="C213" t="s">
        <v>1611</v>
      </c>
      <c r="D213" t="s">
        <v>1612</v>
      </c>
      <c r="E213" t="s">
        <v>309</v>
      </c>
      <c r="F213" t="s">
        <v>2061</v>
      </c>
      <c r="G213" t="s">
        <v>2062</v>
      </c>
      <c r="H213" t="s">
        <v>321</v>
      </c>
      <c r="I213" t="s">
        <v>754</v>
      </c>
      <c r="J213" t="s">
        <v>204</v>
      </c>
      <c r="K213" t="s">
        <v>204</v>
      </c>
      <c r="L213" t="s">
        <v>325</v>
      </c>
      <c r="M213" t="s">
        <v>340</v>
      </c>
      <c r="N213" t="s">
        <v>447</v>
      </c>
      <c r="O213" t="s">
        <v>339</v>
      </c>
      <c r="P213" t="s">
        <v>1573</v>
      </c>
      <c r="Q213" t="s">
        <v>415</v>
      </c>
      <c r="R213" t="s">
        <v>407</v>
      </c>
      <c r="S213" t="s">
        <v>1212</v>
      </c>
      <c r="T213" s="131">
        <v>2.94</v>
      </c>
      <c r="U213" t="s">
        <v>1922</v>
      </c>
      <c r="V213" s="132">
        <v>3.8960000000000002E-2</v>
      </c>
      <c r="W213" s="132">
        <v>3.78E-2</v>
      </c>
      <c r="X213" t="s">
        <v>412</v>
      </c>
      <c r="Y213" t="s">
        <v>339</v>
      </c>
      <c r="Z213" s="131">
        <v>132811.20000000001</v>
      </c>
      <c r="AA213" s="131">
        <v>1</v>
      </c>
      <c r="AB213" s="131">
        <f t="shared" si="3"/>
        <v>115.89986386690279</v>
      </c>
      <c r="AC213" s="131">
        <v>15.177</v>
      </c>
      <c r="AD213" s="131">
        <v>169.10499999999999</v>
      </c>
      <c r="AH213" s="132">
        <v>1.47E-3</v>
      </c>
      <c r="AI213" s="132">
        <v>5.9999999999999995E-4</v>
      </c>
      <c r="AJ213" s="132">
        <v>1.4999999999999999E-4</v>
      </c>
    </row>
    <row r="214" spans="1:36">
      <c r="A214" t="s">
        <v>1213</v>
      </c>
      <c r="B214" t="s">
        <v>1217</v>
      </c>
      <c r="C214" t="s">
        <v>2063</v>
      </c>
      <c r="D214" t="s">
        <v>2064</v>
      </c>
      <c r="E214" t="s">
        <v>309</v>
      </c>
      <c r="F214" t="s">
        <v>2065</v>
      </c>
      <c r="G214" t="s">
        <v>2066</v>
      </c>
      <c r="H214" t="s">
        <v>321</v>
      </c>
      <c r="I214" t="s">
        <v>754</v>
      </c>
      <c r="J214" t="s">
        <v>204</v>
      </c>
      <c r="K214" t="s">
        <v>204</v>
      </c>
      <c r="L214" t="s">
        <v>325</v>
      </c>
      <c r="M214" t="s">
        <v>340</v>
      </c>
      <c r="N214" t="s">
        <v>445</v>
      </c>
      <c r="O214" t="s">
        <v>339</v>
      </c>
      <c r="P214" t="s">
        <v>1551</v>
      </c>
      <c r="Q214" t="s">
        <v>413</v>
      </c>
      <c r="R214" t="s">
        <v>407</v>
      </c>
      <c r="S214" t="s">
        <v>1212</v>
      </c>
      <c r="T214" s="131">
        <v>6.55</v>
      </c>
      <c r="U214" t="s">
        <v>2067</v>
      </c>
      <c r="V214" s="132">
        <v>3.6089999999999997E-2</v>
      </c>
      <c r="W214" s="132">
        <v>3.2899999999999999E-2</v>
      </c>
      <c r="X214" t="s">
        <v>411</v>
      </c>
      <c r="Y214" t="s">
        <v>339</v>
      </c>
      <c r="Z214" s="131">
        <v>154466</v>
      </c>
      <c r="AA214" s="131">
        <v>1</v>
      </c>
      <c r="AB214" s="131">
        <f t="shared" si="3"/>
        <v>106.11008247769735</v>
      </c>
      <c r="AD214" s="131">
        <v>163.904</v>
      </c>
      <c r="AH214" s="132">
        <v>1E-4</v>
      </c>
      <c r="AI214" s="132">
        <v>5.2999999999999998E-4</v>
      </c>
      <c r="AJ214" s="132">
        <v>1.2999999999999999E-4</v>
      </c>
    </row>
    <row r="215" spans="1:36">
      <c r="A215" t="s">
        <v>1213</v>
      </c>
      <c r="B215" t="s">
        <v>1217</v>
      </c>
      <c r="C215" t="s">
        <v>1740</v>
      </c>
      <c r="D215" t="s">
        <v>1741</v>
      </c>
      <c r="E215" t="s">
        <v>309</v>
      </c>
      <c r="F215" t="s">
        <v>2068</v>
      </c>
      <c r="G215" t="s">
        <v>2069</v>
      </c>
      <c r="H215" t="s">
        <v>321</v>
      </c>
      <c r="I215" t="s">
        <v>951</v>
      </c>
      <c r="J215" t="s">
        <v>204</v>
      </c>
      <c r="K215" t="s">
        <v>204</v>
      </c>
      <c r="L215" t="s">
        <v>325</v>
      </c>
      <c r="M215" t="s">
        <v>340</v>
      </c>
      <c r="N215" t="s">
        <v>447</v>
      </c>
      <c r="O215" t="s">
        <v>339</v>
      </c>
      <c r="P215" t="s">
        <v>1599</v>
      </c>
      <c r="Q215" t="s">
        <v>415</v>
      </c>
      <c r="R215" t="s">
        <v>407</v>
      </c>
      <c r="S215" t="s">
        <v>1212</v>
      </c>
      <c r="T215" s="131">
        <v>1.86</v>
      </c>
      <c r="U215" t="s">
        <v>2070</v>
      </c>
      <c r="V215" s="132">
        <v>6.9989999999999997E-2</v>
      </c>
      <c r="W215" s="132">
        <v>5.4300000000000001E-2</v>
      </c>
      <c r="X215" t="s">
        <v>412</v>
      </c>
      <c r="Y215" t="s">
        <v>339</v>
      </c>
      <c r="Z215" s="131">
        <v>22268</v>
      </c>
      <c r="AA215" s="131">
        <v>1</v>
      </c>
      <c r="AB215" s="131">
        <f t="shared" si="3"/>
        <v>107.11783725525417</v>
      </c>
      <c r="AD215" s="131">
        <v>23.853000000000002</v>
      </c>
      <c r="AH215" s="132">
        <v>1.4999999999999999E-4</v>
      </c>
      <c r="AI215" s="132">
        <v>8.0000000000000007E-5</v>
      </c>
      <c r="AJ215" s="132">
        <v>2.0000000000000002E-5</v>
      </c>
    </row>
    <row r="216" spans="1:36">
      <c r="A216" t="s">
        <v>1213</v>
      </c>
      <c r="B216" t="s">
        <v>1217</v>
      </c>
      <c r="C216" t="s">
        <v>1601</v>
      </c>
      <c r="D216" t="s">
        <v>1602</v>
      </c>
      <c r="E216" t="s">
        <v>309</v>
      </c>
      <c r="F216" t="s">
        <v>2071</v>
      </c>
      <c r="G216" t="s">
        <v>2072</v>
      </c>
      <c r="H216" t="s">
        <v>321</v>
      </c>
      <c r="I216" t="s">
        <v>754</v>
      </c>
      <c r="J216" t="s">
        <v>204</v>
      </c>
      <c r="K216" t="s">
        <v>204</v>
      </c>
      <c r="L216" t="s">
        <v>325</v>
      </c>
      <c r="M216" t="s">
        <v>340</v>
      </c>
      <c r="N216" t="s">
        <v>448</v>
      </c>
      <c r="O216" t="s">
        <v>339</v>
      </c>
      <c r="P216" t="s">
        <v>1551</v>
      </c>
      <c r="Q216" t="s">
        <v>413</v>
      </c>
      <c r="R216" t="s">
        <v>407</v>
      </c>
      <c r="S216" t="s">
        <v>1212</v>
      </c>
      <c r="T216" s="131">
        <v>3.74</v>
      </c>
      <c r="U216" t="s">
        <v>2073</v>
      </c>
      <c r="V216" s="132">
        <v>2.3130000000000001E-2</v>
      </c>
      <c r="W216" s="132">
        <v>2.7799999999999998E-2</v>
      </c>
      <c r="X216" t="s">
        <v>411</v>
      </c>
      <c r="Y216" t="s">
        <v>339</v>
      </c>
      <c r="Z216" s="131">
        <v>20789</v>
      </c>
      <c r="AA216" s="131">
        <v>1</v>
      </c>
      <c r="AB216" s="131">
        <f t="shared" si="3"/>
        <v>108.47082591755255</v>
      </c>
      <c r="AD216" s="131">
        <v>22.55</v>
      </c>
      <c r="AH216" s="132">
        <v>2.0000000000000002E-5</v>
      </c>
      <c r="AI216" s="132">
        <v>6.9999999999999994E-5</v>
      </c>
      <c r="AJ216" s="132">
        <v>2.0000000000000002E-5</v>
      </c>
    </row>
    <row r="217" spans="1:36">
      <c r="A217" t="s">
        <v>1213</v>
      </c>
      <c r="B217" t="s">
        <v>1217</v>
      </c>
      <c r="C217" t="s">
        <v>1631</v>
      </c>
      <c r="D217" t="s">
        <v>1632</v>
      </c>
      <c r="E217" t="s">
        <v>309</v>
      </c>
      <c r="F217" t="s">
        <v>1633</v>
      </c>
      <c r="G217" t="s">
        <v>1634</v>
      </c>
      <c r="H217" t="s">
        <v>321</v>
      </c>
      <c r="I217" t="s">
        <v>951</v>
      </c>
      <c r="J217" t="s">
        <v>204</v>
      </c>
      <c r="K217" t="s">
        <v>204</v>
      </c>
      <c r="L217" t="s">
        <v>325</v>
      </c>
      <c r="M217" t="s">
        <v>340</v>
      </c>
      <c r="N217" t="s">
        <v>447</v>
      </c>
      <c r="O217" t="s">
        <v>339</v>
      </c>
      <c r="Q217" t="s">
        <v>410</v>
      </c>
      <c r="R217" t="s">
        <v>410</v>
      </c>
      <c r="S217" t="s">
        <v>1212</v>
      </c>
      <c r="T217" s="131">
        <v>1.38</v>
      </c>
      <c r="U217" t="s">
        <v>1331</v>
      </c>
      <c r="V217" s="132">
        <v>6.4979999999999996E-2</v>
      </c>
      <c r="W217" s="132">
        <v>5.4199999999999998E-2</v>
      </c>
      <c r="X217" t="s">
        <v>412</v>
      </c>
      <c r="Y217" t="s">
        <v>339</v>
      </c>
      <c r="Z217" s="131">
        <v>1250000.78</v>
      </c>
      <c r="AA217" s="131">
        <v>1</v>
      </c>
      <c r="AB217" s="131">
        <f t="shared" si="3"/>
        <v>101.4</v>
      </c>
      <c r="AD217" s="131">
        <f>1267500.79092/1000</f>
        <v>1267.5007909200001</v>
      </c>
      <c r="AH217" s="132">
        <v>8.0000000000000002E-3</v>
      </c>
      <c r="AI217" s="132">
        <v>6.5799999999999999E-3</v>
      </c>
      <c r="AJ217" s="132">
        <v>1.6100000000000001E-3</v>
      </c>
    </row>
    <row r="218" spans="1:36">
      <c r="A218" t="s">
        <v>1213</v>
      </c>
      <c r="B218" t="s">
        <v>1217</v>
      </c>
      <c r="C218" t="s">
        <v>2074</v>
      </c>
      <c r="D218" t="s">
        <v>2075</v>
      </c>
      <c r="E218" t="s">
        <v>80</v>
      </c>
      <c r="F218" t="s">
        <v>2076</v>
      </c>
      <c r="G218" t="s">
        <v>2077</v>
      </c>
      <c r="H218" t="s">
        <v>321</v>
      </c>
      <c r="I218" t="s">
        <v>755</v>
      </c>
      <c r="J218" t="s">
        <v>205</v>
      </c>
      <c r="K218" t="s">
        <v>233</v>
      </c>
      <c r="L218" t="s">
        <v>325</v>
      </c>
      <c r="M218" t="s">
        <v>314</v>
      </c>
      <c r="N218" t="s">
        <v>486</v>
      </c>
      <c r="O218" t="s">
        <v>339</v>
      </c>
      <c r="P218" t="s">
        <v>2078</v>
      </c>
      <c r="Q218" t="s">
        <v>433</v>
      </c>
      <c r="R218" t="s">
        <v>407</v>
      </c>
      <c r="S218" t="s">
        <v>1215</v>
      </c>
      <c r="T218" s="131">
        <v>2.105</v>
      </c>
      <c r="U218" t="s">
        <v>2079</v>
      </c>
      <c r="V218" s="132">
        <v>7.5090000000000004E-2</v>
      </c>
      <c r="W218" s="132">
        <v>6.6210000000000005E-2</v>
      </c>
      <c r="X218" t="s">
        <v>412</v>
      </c>
      <c r="Y218" t="s">
        <v>339</v>
      </c>
      <c r="Z218" s="131">
        <v>2000000</v>
      </c>
      <c r="AA218" s="131">
        <v>3.6469999999999998</v>
      </c>
      <c r="AB218" s="131">
        <f t="shared" si="3"/>
        <v>100.43933369893064</v>
      </c>
      <c r="AD218" s="131">
        <v>7326.0450000000001</v>
      </c>
      <c r="AH218" s="132">
        <v>4.4400000000000004E-3</v>
      </c>
      <c r="AI218" s="132">
        <v>2.3779999999999999E-2</v>
      </c>
      <c r="AJ218" s="132">
        <v>5.7999999999999996E-3</v>
      </c>
    </row>
    <row r="219" spans="1:36">
      <c r="A219" t="s">
        <v>1213</v>
      </c>
      <c r="B219" t="s">
        <v>1217</v>
      </c>
      <c r="C219" t="s">
        <v>2080</v>
      </c>
      <c r="D219" t="s">
        <v>2081</v>
      </c>
      <c r="E219" t="s">
        <v>80</v>
      </c>
      <c r="F219" t="s">
        <v>2082</v>
      </c>
      <c r="G219" t="s">
        <v>2083</v>
      </c>
      <c r="H219" t="s">
        <v>321</v>
      </c>
      <c r="I219" t="s">
        <v>755</v>
      </c>
      <c r="J219" t="s">
        <v>205</v>
      </c>
      <c r="K219" t="s">
        <v>224</v>
      </c>
      <c r="L219" t="s">
        <v>325</v>
      </c>
      <c r="M219" t="s">
        <v>314</v>
      </c>
      <c r="N219" t="s">
        <v>537</v>
      </c>
      <c r="O219" t="s">
        <v>339</v>
      </c>
      <c r="P219" t="s">
        <v>2084</v>
      </c>
      <c r="Q219" t="s">
        <v>433</v>
      </c>
      <c r="R219" t="s">
        <v>407</v>
      </c>
      <c r="S219" t="s">
        <v>1215</v>
      </c>
      <c r="T219" s="131">
        <v>1.754</v>
      </c>
      <c r="U219" t="s">
        <v>2085</v>
      </c>
      <c r="V219" s="132">
        <v>3.5290000000000002E-2</v>
      </c>
      <c r="W219" s="132">
        <v>7.5899999999999995E-2</v>
      </c>
      <c r="X219" t="s">
        <v>412</v>
      </c>
      <c r="Y219" t="s">
        <v>339</v>
      </c>
      <c r="Z219" s="131">
        <v>2000000</v>
      </c>
      <c r="AA219" s="131">
        <v>3.6469999999999998</v>
      </c>
      <c r="AB219" s="131">
        <f t="shared" si="3"/>
        <v>93.453496024129421</v>
      </c>
      <c r="AD219" s="131">
        <v>6816.4979999999996</v>
      </c>
      <c r="AH219" s="132">
        <v>6.6699999999999997E-3</v>
      </c>
      <c r="AI219" s="132">
        <v>2.213E-2</v>
      </c>
      <c r="AJ219" s="132">
        <v>5.4000000000000003E-3</v>
      </c>
    </row>
    <row r="220" spans="1:36">
      <c r="A220" t="s">
        <v>1213</v>
      </c>
      <c r="B220" t="s">
        <v>1217</v>
      </c>
      <c r="C220" t="s">
        <v>2080</v>
      </c>
      <c r="D220" t="s">
        <v>2081</v>
      </c>
      <c r="E220" t="s">
        <v>80</v>
      </c>
      <c r="F220" t="s">
        <v>2086</v>
      </c>
      <c r="G220" t="s">
        <v>2087</v>
      </c>
      <c r="H220" t="s">
        <v>321</v>
      </c>
      <c r="I220" t="s">
        <v>755</v>
      </c>
      <c r="J220" t="s">
        <v>205</v>
      </c>
      <c r="K220" t="s">
        <v>224</v>
      </c>
      <c r="L220" t="s">
        <v>325</v>
      </c>
      <c r="M220" t="s">
        <v>314</v>
      </c>
      <c r="N220" t="s">
        <v>537</v>
      </c>
      <c r="O220" t="s">
        <v>339</v>
      </c>
      <c r="P220" t="s">
        <v>2084</v>
      </c>
      <c r="Q220" t="s">
        <v>433</v>
      </c>
      <c r="R220" t="s">
        <v>407</v>
      </c>
      <c r="S220" t="s">
        <v>1215</v>
      </c>
      <c r="T220" s="131">
        <v>0.995</v>
      </c>
      <c r="U220" t="s">
        <v>2088</v>
      </c>
      <c r="V220" s="132">
        <v>3.4029999999999998E-2</v>
      </c>
      <c r="W220" s="132">
        <v>6.9059999999999996E-2</v>
      </c>
      <c r="X220" t="s">
        <v>412</v>
      </c>
      <c r="Y220" t="s">
        <v>339</v>
      </c>
      <c r="Z220" s="131">
        <v>1500000</v>
      </c>
      <c r="AA220" s="131">
        <v>3.6469999999999998</v>
      </c>
      <c r="AB220" s="131">
        <f t="shared" si="3"/>
        <v>98.475514121195502</v>
      </c>
      <c r="AD220" s="131">
        <v>5387.1030000000001</v>
      </c>
      <c r="AH220" s="132">
        <v>3.7499999999999999E-3</v>
      </c>
      <c r="AI220" s="132">
        <v>1.7489999999999999E-2</v>
      </c>
      <c r="AJ220" s="132">
        <v>4.2700000000000004E-3</v>
      </c>
    </row>
    <row r="221" spans="1:36">
      <c r="A221" t="s">
        <v>1213</v>
      </c>
      <c r="B221" t="s">
        <v>1217</v>
      </c>
      <c r="C221" t="s">
        <v>2089</v>
      </c>
      <c r="D221" t="s">
        <v>2090</v>
      </c>
      <c r="E221" t="s">
        <v>312</v>
      </c>
      <c r="F221" t="s">
        <v>2091</v>
      </c>
      <c r="G221" t="s">
        <v>2092</v>
      </c>
      <c r="H221" t="s">
        <v>321</v>
      </c>
      <c r="I221" t="s">
        <v>755</v>
      </c>
      <c r="J221" t="s">
        <v>205</v>
      </c>
      <c r="K221" t="s">
        <v>251</v>
      </c>
      <c r="L221" t="s">
        <v>325</v>
      </c>
      <c r="M221" t="s">
        <v>314</v>
      </c>
      <c r="N221" t="s">
        <v>521</v>
      </c>
      <c r="O221" t="s">
        <v>339</v>
      </c>
      <c r="P221" t="s">
        <v>2093</v>
      </c>
      <c r="Q221" t="s">
        <v>433</v>
      </c>
      <c r="R221" t="s">
        <v>407</v>
      </c>
      <c r="S221" t="s">
        <v>1215</v>
      </c>
      <c r="T221" s="131">
        <v>3.9889999999999999</v>
      </c>
      <c r="U221" t="s">
        <v>2094</v>
      </c>
      <c r="V221" s="132">
        <v>7.1340000000000001E-2</v>
      </c>
      <c r="W221" s="132">
        <v>8.3110000000000003E-2</v>
      </c>
      <c r="X221" t="s">
        <v>412</v>
      </c>
      <c r="Y221" t="s">
        <v>339</v>
      </c>
      <c r="Z221" s="131">
        <v>1012000</v>
      </c>
      <c r="AA221" s="131">
        <v>3.6469999999999998</v>
      </c>
      <c r="AB221" s="131">
        <f t="shared" si="3"/>
        <v>99.905249969924924</v>
      </c>
      <c r="AD221" s="131">
        <v>3687.2669999999998</v>
      </c>
      <c r="AH221" s="132">
        <v>1.8400000000000001E-3</v>
      </c>
      <c r="AI221" s="132">
        <v>1.197E-2</v>
      </c>
      <c r="AJ221" s="132">
        <v>2.9199999999999999E-3</v>
      </c>
    </row>
    <row r="222" spans="1:36">
      <c r="A222" t="s">
        <v>1213</v>
      </c>
      <c r="B222" t="s">
        <v>1217</v>
      </c>
      <c r="C222" t="s">
        <v>1875</v>
      </c>
      <c r="D222" t="s">
        <v>1876</v>
      </c>
      <c r="E222" t="s">
        <v>80</v>
      </c>
      <c r="F222" t="s">
        <v>1877</v>
      </c>
      <c r="G222" t="s">
        <v>1878</v>
      </c>
      <c r="H222" t="s">
        <v>321</v>
      </c>
      <c r="I222" t="s">
        <v>755</v>
      </c>
      <c r="J222" t="s">
        <v>205</v>
      </c>
      <c r="K222" t="s">
        <v>224</v>
      </c>
      <c r="L222" t="s">
        <v>325</v>
      </c>
      <c r="M222" t="s">
        <v>314</v>
      </c>
      <c r="N222" t="s">
        <v>534</v>
      </c>
      <c r="O222" t="s">
        <v>339</v>
      </c>
      <c r="P222" t="s">
        <v>1879</v>
      </c>
      <c r="Q222" t="s">
        <v>433</v>
      </c>
      <c r="R222" t="s">
        <v>407</v>
      </c>
      <c r="S222" t="s">
        <v>1215</v>
      </c>
      <c r="T222" s="131">
        <v>1.389</v>
      </c>
      <c r="U222" t="s">
        <v>1880</v>
      </c>
      <c r="V222" s="132">
        <v>5.824E-2</v>
      </c>
      <c r="W222" s="132">
        <v>5.0189999999999999E-2</v>
      </c>
      <c r="X222" t="s">
        <v>412</v>
      </c>
      <c r="Y222" t="s">
        <v>339</v>
      </c>
      <c r="Z222" s="131">
        <v>860000</v>
      </c>
      <c r="AA222" s="131">
        <v>3.6469999999999998</v>
      </c>
      <c r="AB222" s="131">
        <f t="shared" si="3"/>
        <v>98.596584641087617</v>
      </c>
      <c r="AD222" s="131">
        <v>3092.4029999999998</v>
      </c>
      <c r="AH222" s="132">
        <v>5.1000000000000004E-4</v>
      </c>
      <c r="AI222" s="132">
        <v>1.004E-2</v>
      </c>
      <c r="AJ222" s="132">
        <v>2.4499999999999999E-3</v>
      </c>
    </row>
    <row r="223" spans="1:36">
      <c r="A223" t="s">
        <v>1213</v>
      </c>
      <c r="B223" t="s">
        <v>1217</v>
      </c>
      <c r="C223" t="s">
        <v>2095</v>
      </c>
      <c r="D223" t="s">
        <v>2096</v>
      </c>
      <c r="E223" t="s">
        <v>80</v>
      </c>
      <c r="F223" t="s">
        <v>2097</v>
      </c>
      <c r="G223" t="s">
        <v>2098</v>
      </c>
      <c r="H223" t="s">
        <v>321</v>
      </c>
      <c r="I223" t="s">
        <v>755</v>
      </c>
      <c r="J223" t="s">
        <v>205</v>
      </c>
      <c r="K223" t="s">
        <v>224</v>
      </c>
      <c r="L223" t="s">
        <v>325</v>
      </c>
      <c r="M223" t="s">
        <v>314</v>
      </c>
      <c r="N223" t="s">
        <v>537</v>
      </c>
      <c r="O223" t="s">
        <v>339</v>
      </c>
      <c r="P223" t="s">
        <v>1879</v>
      </c>
      <c r="Q223" t="s">
        <v>423</v>
      </c>
      <c r="R223" t="s">
        <v>407</v>
      </c>
      <c r="S223" t="s">
        <v>1215</v>
      </c>
      <c r="T223" s="131">
        <v>0.98499999999999999</v>
      </c>
      <c r="U223" t="s">
        <v>2099</v>
      </c>
      <c r="V223" s="132">
        <v>2.9569999999999999E-2</v>
      </c>
      <c r="W223" s="132">
        <v>5.2999999999999999E-2</v>
      </c>
      <c r="X223" t="s">
        <v>412</v>
      </c>
      <c r="Y223" t="s">
        <v>339</v>
      </c>
      <c r="Z223" s="131">
        <v>800000</v>
      </c>
      <c r="AA223" s="131">
        <v>3.6469999999999998</v>
      </c>
      <c r="AB223" s="131">
        <f t="shared" si="3"/>
        <v>99.539347408829187</v>
      </c>
      <c r="AD223" s="131">
        <v>2904.16</v>
      </c>
      <c r="AH223" s="132">
        <v>8.0000000000000004E-4</v>
      </c>
      <c r="AI223" s="132">
        <v>9.4299999999999991E-3</v>
      </c>
      <c r="AJ223" s="132">
        <v>2.3E-3</v>
      </c>
    </row>
    <row r="224" spans="1:36">
      <c r="A224" t="s">
        <v>1213</v>
      </c>
      <c r="B224" t="s">
        <v>1217</v>
      </c>
      <c r="C224" t="s">
        <v>1547</v>
      </c>
      <c r="D224" t="s">
        <v>1548</v>
      </c>
      <c r="E224" t="s">
        <v>309</v>
      </c>
      <c r="F224" t="s">
        <v>1881</v>
      </c>
      <c r="G224" t="s">
        <v>1882</v>
      </c>
      <c r="H224" t="s">
        <v>321</v>
      </c>
      <c r="I224" t="s">
        <v>755</v>
      </c>
      <c r="J224" t="s">
        <v>205</v>
      </c>
      <c r="K224" t="s">
        <v>204</v>
      </c>
      <c r="L224" t="s">
        <v>325</v>
      </c>
      <c r="M224" t="s">
        <v>340</v>
      </c>
      <c r="N224" t="s">
        <v>536</v>
      </c>
      <c r="O224" t="s">
        <v>339</v>
      </c>
      <c r="P224" t="s">
        <v>1879</v>
      </c>
      <c r="Q224" t="s">
        <v>433</v>
      </c>
      <c r="R224" t="s">
        <v>407</v>
      </c>
      <c r="S224" t="s">
        <v>1215</v>
      </c>
      <c r="T224" s="131">
        <v>1.014</v>
      </c>
      <c r="U224" t="s">
        <v>1883</v>
      </c>
      <c r="V224" s="132">
        <v>4.811E-2</v>
      </c>
      <c r="W224" s="132">
        <v>6.5390000000000004E-2</v>
      </c>
      <c r="X224" t="s">
        <v>412</v>
      </c>
      <c r="Y224" t="s">
        <v>339</v>
      </c>
      <c r="Z224" s="131">
        <v>791000</v>
      </c>
      <c r="AA224" s="131">
        <v>3.6469999999999998</v>
      </c>
      <c r="AB224" s="131">
        <f t="shared" si="3"/>
        <v>97.483687647260084</v>
      </c>
      <c r="AD224" s="131">
        <v>2812.1869999999999</v>
      </c>
      <c r="AH224" s="132">
        <v>1.0499999999999999E-3</v>
      </c>
      <c r="AI224" s="132">
        <v>9.1299999999999992E-3</v>
      </c>
      <c r="AJ224" s="132">
        <v>2.2300000000000002E-3</v>
      </c>
    </row>
    <row r="225" spans="1:36">
      <c r="A225" t="s">
        <v>1213</v>
      </c>
      <c r="B225" t="s">
        <v>1217</v>
      </c>
      <c r="C225" t="s">
        <v>1884</v>
      </c>
      <c r="D225" t="s">
        <v>1885</v>
      </c>
      <c r="E225" t="s">
        <v>309</v>
      </c>
      <c r="F225" t="s">
        <v>1886</v>
      </c>
      <c r="G225" t="s">
        <v>1887</v>
      </c>
      <c r="H225" t="s">
        <v>321</v>
      </c>
      <c r="I225" t="s">
        <v>755</v>
      </c>
      <c r="J225" t="s">
        <v>205</v>
      </c>
      <c r="K225" t="s">
        <v>204</v>
      </c>
      <c r="L225" t="s">
        <v>325</v>
      </c>
      <c r="M225" t="s">
        <v>340</v>
      </c>
      <c r="N225" t="s">
        <v>536</v>
      </c>
      <c r="O225" t="s">
        <v>339</v>
      </c>
      <c r="P225" t="s">
        <v>1879</v>
      </c>
      <c r="Q225" t="s">
        <v>433</v>
      </c>
      <c r="R225" t="s">
        <v>407</v>
      </c>
      <c r="S225" t="s">
        <v>1215</v>
      </c>
      <c r="T225" s="131">
        <v>1.1990000000000001</v>
      </c>
      <c r="U225" t="s">
        <v>1888</v>
      </c>
      <c r="V225" s="132">
        <v>4.7960000000000003E-2</v>
      </c>
      <c r="W225" s="132">
        <v>6.9150000000000003E-2</v>
      </c>
      <c r="X225" t="s">
        <v>412</v>
      </c>
      <c r="Y225" t="s">
        <v>339</v>
      </c>
      <c r="Z225" s="131">
        <v>793000</v>
      </c>
      <c r="AA225" s="131">
        <v>3.6469999999999998</v>
      </c>
      <c r="AB225" s="131">
        <f t="shared" si="3"/>
        <v>95.743430918535537</v>
      </c>
      <c r="AD225" s="131">
        <v>2768.9679999999998</v>
      </c>
      <c r="AH225" s="132">
        <v>1.32E-3</v>
      </c>
      <c r="AI225" s="132">
        <v>8.9899999999999997E-3</v>
      </c>
      <c r="AJ225" s="132">
        <v>2.1900000000000001E-3</v>
      </c>
    </row>
    <row r="226" spans="1:36">
      <c r="A226" t="s">
        <v>1213</v>
      </c>
      <c r="B226" t="s">
        <v>1217</v>
      </c>
      <c r="C226" t="s">
        <v>2100</v>
      </c>
      <c r="D226" t="s">
        <v>2101</v>
      </c>
      <c r="E226" t="s">
        <v>80</v>
      </c>
      <c r="F226" t="s">
        <v>2102</v>
      </c>
      <c r="G226" t="s">
        <v>2103</v>
      </c>
      <c r="H226" t="s">
        <v>321</v>
      </c>
      <c r="I226" t="s">
        <v>755</v>
      </c>
      <c r="J226" t="s">
        <v>205</v>
      </c>
      <c r="K226" t="s">
        <v>224</v>
      </c>
      <c r="L226" t="s">
        <v>325</v>
      </c>
      <c r="M226" t="s">
        <v>314</v>
      </c>
      <c r="N226" t="s">
        <v>536</v>
      </c>
      <c r="O226" t="s">
        <v>339</v>
      </c>
      <c r="P226" t="s">
        <v>2104</v>
      </c>
      <c r="Q226" t="s">
        <v>431</v>
      </c>
      <c r="R226" t="s">
        <v>407</v>
      </c>
      <c r="S226" t="s">
        <v>1215</v>
      </c>
      <c r="T226" s="131">
        <v>3.0510000000000002</v>
      </c>
      <c r="U226" t="s">
        <v>2105</v>
      </c>
      <c r="V226" s="132">
        <v>5.9110000000000003E-2</v>
      </c>
      <c r="W226" s="132">
        <v>5.4440000000000002E-2</v>
      </c>
      <c r="X226" t="s">
        <v>412</v>
      </c>
      <c r="Y226" t="s">
        <v>339</v>
      </c>
      <c r="Z226" s="131">
        <v>655000</v>
      </c>
      <c r="AA226" s="131">
        <v>3.6469999999999998</v>
      </c>
      <c r="AB226" s="131">
        <f t="shared" si="3"/>
        <v>103.4902680651461</v>
      </c>
      <c r="AD226" s="131">
        <v>2472.16</v>
      </c>
      <c r="AH226" s="132">
        <v>1.31E-3</v>
      </c>
      <c r="AI226" s="132">
        <v>8.0300000000000007E-3</v>
      </c>
      <c r="AJ226" s="132">
        <v>1.9599999999999999E-3</v>
      </c>
    </row>
    <row r="227" spans="1:36">
      <c r="A227" t="s">
        <v>1213</v>
      </c>
      <c r="B227" t="s">
        <v>1217</v>
      </c>
      <c r="C227" t="s">
        <v>2106</v>
      </c>
      <c r="D227" t="s">
        <v>2107</v>
      </c>
      <c r="E227" t="s">
        <v>80</v>
      </c>
      <c r="F227" t="s">
        <v>2108</v>
      </c>
      <c r="G227" t="s">
        <v>2109</v>
      </c>
      <c r="H227" t="s">
        <v>321</v>
      </c>
      <c r="I227" t="s">
        <v>755</v>
      </c>
      <c r="J227" t="s">
        <v>205</v>
      </c>
      <c r="K227" t="s">
        <v>224</v>
      </c>
      <c r="L227" t="s">
        <v>325</v>
      </c>
      <c r="M227" t="s">
        <v>314</v>
      </c>
      <c r="N227" t="s">
        <v>536</v>
      </c>
      <c r="O227" t="s">
        <v>339</v>
      </c>
      <c r="P227" t="s">
        <v>2110</v>
      </c>
      <c r="Q227" t="s">
        <v>433</v>
      </c>
      <c r="R227" t="s">
        <v>407</v>
      </c>
      <c r="S227" t="s">
        <v>1215</v>
      </c>
      <c r="T227" s="131">
        <v>3.1920000000000002</v>
      </c>
      <c r="U227" t="s">
        <v>2111</v>
      </c>
      <c r="V227" s="132">
        <v>4.5409999999999999E-2</v>
      </c>
      <c r="W227" s="132">
        <v>5.0290000000000001E-2</v>
      </c>
      <c r="X227" t="s">
        <v>412</v>
      </c>
      <c r="Y227" t="s">
        <v>339</v>
      </c>
      <c r="Z227" s="131">
        <v>580000</v>
      </c>
      <c r="AA227" s="131">
        <v>3.6469999999999998</v>
      </c>
      <c r="AB227" s="131">
        <f t="shared" si="3"/>
        <v>99.21461191532012</v>
      </c>
      <c r="AD227" s="131">
        <v>2098.6469999999999</v>
      </c>
      <c r="AH227" s="132">
        <v>1.9000000000000001E-4</v>
      </c>
      <c r="AI227" s="132">
        <v>6.8100000000000001E-3</v>
      </c>
      <c r="AJ227" s="132">
        <v>1.66E-3</v>
      </c>
    </row>
    <row r="228" spans="1:36">
      <c r="A228" t="s">
        <v>1213</v>
      </c>
      <c r="B228" t="s">
        <v>1217</v>
      </c>
      <c r="C228" t="s">
        <v>1889</v>
      </c>
      <c r="D228" t="s">
        <v>1890</v>
      </c>
      <c r="E228" t="s">
        <v>80</v>
      </c>
      <c r="F228" t="s">
        <v>1894</v>
      </c>
      <c r="G228" t="s">
        <v>1895</v>
      </c>
      <c r="H228" t="s">
        <v>321</v>
      </c>
      <c r="I228" t="s">
        <v>755</v>
      </c>
      <c r="J228" t="s">
        <v>205</v>
      </c>
      <c r="K228" t="s">
        <v>204</v>
      </c>
      <c r="L228" t="s">
        <v>325</v>
      </c>
      <c r="M228" t="s">
        <v>314</v>
      </c>
      <c r="N228" t="s">
        <v>486</v>
      </c>
      <c r="O228" t="s">
        <v>339</v>
      </c>
      <c r="P228" t="s">
        <v>1893</v>
      </c>
      <c r="Q228" t="s">
        <v>433</v>
      </c>
      <c r="R228" t="s">
        <v>407</v>
      </c>
      <c r="S228" t="s">
        <v>1215</v>
      </c>
      <c r="T228" s="131">
        <v>2.2490000000000001</v>
      </c>
      <c r="U228" t="s">
        <v>1691</v>
      </c>
      <c r="V228" s="132">
        <v>6.5000000000000002E-2</v>
      </c>
      <c r="W228" s="132">
        <v>7.7859999999999999E-2</v>
      </c>
      <c r="X228" t="s">
        <v>412</v>
      </c>
      <c r="Y228" t="s">
        <v>339</v>
      </c>
      <c r="Z228" s="131">
        <v>358000</v>
      </c>
      <c r="AA228" s="131">
        <v>3.6469999999999998</v>
      </c>
      <c r="AB228" s="131">
        <f t="shared" si="3"/>
        <v>96.640998264434089</v>
      </c>
      <c r="AD228" s="131">
        <v>1261.77</v>
      </c>
      <c r="AH228" s="132">
        <v>5.9999999999999995E-4</v>
      </c>
      <c r="AI228" s="132">
        <v>4.1000000000000003E-3</v>
      </c>
      <c r="AJ228" s="132">
        <v>1E-3</v>
      </c>
    </row>
    <row r="229" spans="1:36">
      <c r="A229" t="s">
        <v>1213</v>
      </c>
      <c r="B229" t="s">
        <v>1217</v>
      </c>
      <c r="C229" t="s">
        <v>2112</v>
      </c>
      <c r="D229" t="s">
        <v>2113</v>
      </c>
      <c r="E229" t="s">
        <v>80</v>
      </c>
      <c r="F229" t="s">
        <v>2114</v>
      </c>
      <c r="G229" t="s">
        <v>2115</v>
      </c>
      <c r="H229" t="s">
        <v>321</v>
      </c>
      <c r="I229" t="s">
        <v>755</v>
      </c>
      <c r="J229" t="s">
        <v>205</v>
      </c>
      <c r="K229" t="s">
        <v>224</v>
      </c>
      <c r="L229" t="s">
        <v>325</v>
      </c>
      <c r="M229" t="s">
        <v>314</v>
      </c>
      <c r="N229" t="s">
        <v>512</v>
      </c>
      <c r="O229" t="s">
        <v>339</v>
      </c>
      <c r="P229" t="s">
        <v>2116</v>
      </c>
      <c r="Q229" t="s">
        <v>433</v>
      </c>
      <c r="R229" t="s">
        <v>407</v>
      </c>
      <c r="S229" t="s">
        <v>1215</v>
      </c>
      <c r="T229" s="131">
        <v>2.5979999999999999</v>
      </c>
      <c r="U229" t="s">
        <v>2117</v>
      </c>
      <c r="V229" s="132">
        <v>4.8230000000000002E-2</v>
      </c>
      <c r="W229" s="132">
        <v>4.9700000000000001E-2</v>
      </c>
      <c r="X229" t="s">
        <v>412</v>
      </c>
      <c r="Y229" t="s">
        <v>339</v>
      </c>
      <c r="Z229" s="131">
        <v>168000</v>
      </c>
      <c r="AA229" s="131">
        <v>3.6469999999999998</v>
      </c>
      <c r="AB229" s="131">
        <f t="shared" si="3"/>
        <v>105.41198245132988</v>
      </c>
      <c r="AD229" s="131">
        <v>645.85500000000002</v>
      </c>
      <c r="AH229" s="132">
        <v>1.7000000000000001E-4</v>
      </c>
      <c r="AI229" s="132">
        <v>2.0999999999999999E-3</v>
      </c>
      <c r="AJ229" s="132">
        <v>5.1000000000000004E-4</v>
      </c>
    </row>
    <row r="230" spans="1:36">
      <c r="A230" t="s">
        <v>1213</v>
      </c>
      <c r="B230" t="s">
        <v>1217</v>
      </c>
      <c r="C230" t="s">
        <v>1889</v>
      </c>
      <c r="D230" t="s">
        <v>1890</v>
      </c>
      <c r="E230" t="s">
        <v>80</v>
      </c>
      <c r="F230" t="s">
        <v>1891</v>
      </c>
      <c r="G230" t="s">
        <v>1892</v>
      </c>
      <c r="H230" t="s">
        <v>321</v>
      </c>
      <c r="I230" t="s">
        <v>755</v>
      </c>
      <c r="J230" t="s">
        <v>205</v>
      </c>
      <c r="K230" t="s">
        <v>204</v>
      </c>
      <c r="L230" t="s">
        <v>325</v>
      </c>
      <c r="M230" t="s">
        <v>314</v>
      </c>
      <c r="N230" t="s">
        <v>486</v>
      </c>
      <c r="O230" t="s">
        <v>339</v>
      </c>
      <c r="P230" t="s">
        <v>1893</v>
      </c>
      <c r="Q230" t="s">
        <v>433</v>
      </c>
      <c r="R230" t="s">
        <v>407</v>
      </c>
      <c r="S230" t="s">
        <v>1215</v>
      </c>
      <c r="T230" s="131">
        <v>0.47599999999999998</v>
      </c>
      <c r="U230" t="s">
        <v>1858</v>
      </c>
      <c r="V230" s="132">
        <v>6.1249999999999999E-2</v>
      </c>
      <c r="W230" s="132">
        <v>6.9110000000000005E-2</v>
      </c>
      <c r="X230" t="s">
        <v>412</v>
      </c>
      <c r="Y230" t="s">
        <v>339</v>
      </c>
      <c r="Z230" s="131">
        <v>168000</v>
      </c>
      <c r="AA230" s="131">
        <v>3.6469999999999998</v>
      </c>
      <c r="AB230" s="131">
        <f t="shared" si="3"/>
        <v>99.173978612558273</v>
      </c>
      <c r="AD230" s="131">
        <v>607.63499999999999</v>
      </c>
      <c r="AH230" s="132">
        <v>2.7999999999999998E-4</v>
      </c>
      <c r="AI230" s="132">
        <v>1.97E-3</v>
      </c>
      <c r="AJ230" s="132">
        <v>4.8000000000000001E-4</v>
      </c>
    </row>
    <row r="231" spans="1:36">
      <c r="A231" t="s">
        <v>1213</v>
      </c>
      <c r="B231" t="s">
        <v>1218</v>
      </c>
      <c r="C231" t="s">
        <v>2118</v>
      </c>
      <c r="D231" t="s">
        <v>2119</v>
      </c>
      <c r="E231" t="s">
        <v>311</v>
      </c>
      <c r="F231" t="s">
        <v>2120</v>
      </c>
      <c r="G231" t="s">
        <v>2121</v>
      </c>
      <c r="H231" t="s">
        <v>321</v>
      </c>
      <c r="I231" t="s">
        <v>951</v>
      </c>
      <c r="J231" t="s">
        <v>204</v>
      </c>
      <c r="K231" t="s">
        <v>224</v>
      </c>
      <c r="L231" t="s">
        <v>325</v>
      </c>
      <c r="M231" t="s">
        <v>340</v>
      </c>
      <c r="N231" t="s">
        <v>465</v>
      </c>
      <c r="O231" t="s">
        <v>339</v>
      </c>
      <c r="P231" t="s">
        <v>1562</v>
      </c>
      <c r="Q231" t="s">
        <v>413</v>
      </c>
      <c r="R231" t="s">
        <v>407</v>
      </c>
      <c r="S231" t="s">
        <v>1212</v>
      </c>
      <c r="T231" s="131">
        <v>1.81</v>
      </c>
      <c r="U231" t="s">
        <v>2122</v>
      </c>
      <c r="V231" s="132">
        <v>1.8180000000000002E-2</v>
      </c>
      <c r="W231" s="132">
        <v>8.2900000000000001E-2</v>
      </c>
      <c r="X231" t="s">
        <v>412</v>
      </c>
      <c r="Y231" t="s">
        <v>339</v>
      </c>
      <c r="Z231" s="131">
        <v>1261000</v>
      </c>
      <c r="AA231" s="131">
        <v>1</v>
      </c>
      <c r="AB231" s="131">
        <f t="shared" si="3"/>
        <v>114.69000793021411</v>
      </c>
      <c r="AD231" s="131">
        <v>1446.241</v>
      </c>
      <c r="AH231" s="132">
        <v>7.4200000000000004E-3</v>
      </c>
      <c r="AI231" s="132">
        <v>9.325E-2</v>
      </c>
      <c r="AJ231" s="132">
        <v>4.8500000000000001E-3</v>
      </c>
    </row>
    <row r="232" spans="1:36">
      <c r="A232" t="s">
        <v>1213</v>
      </c>
      <c r="B232" t="s">
        <v>1218</v>
      </c>
      <c r="C232" t="s">
        <v>1580</v>
      </c>
      <c r="D232" t="s">
        <v>1581</v>
      </c>
      <c r="E232" t="s">
        <v>311</v>
      </c>
      <c r="F232" t="s">
        <v>1582</v>
      </c>
      <c r="G232" t="s">
        <v>1583</v>
      </c>
      <c r="H232" t="s">
        <v>321</v>
      </c>
      <c r="I232" t="s">
        <v>951</v>
      </c>
      <c r="J232" t="s">
        <v>204</v>
      </c>
      <c r="K232" t="s">
        <v>224</v>
      </c>
      <c r="L232" t="s">
        <v>325</v>
      </c>
      <c r="M232" t="s">
        <v>340</v>
      </c>
      <c r="N232" t="s">
        <v>465</v>
      </c>
      <c r="O232" t="s">
        <v>339</v>
      </c>
      <c r="P232" t="s">
        <v>1584</v>
      </c>
      <c r="Q232" t="s">
        <v>413</v>
      </c>
      <c r="R232" t="s">
        <v>407</v>
      </c>
      <c r="S232" t="s">
        <v>1212</v>
      </c>
      <c r="T232" s="131">
        <v>2.7</v>
      </c>
      <c r="U232" t="s">
        <v>1334</v>
      </c>
      <c r="V232" s="132">
        <v>7.1249999999999994E-2</v>
      </c>
      <c r="W232" s="132">
        <v>9.0999999999999998E-2</v>
      </c>
      <c r="X232" t="s">
        <v>412</v>
      </c>
      <c r="Y232" t="s">
        <v>339</v>
      </c>
      <c r="Z232" s="131">
        <v>1359980</v>
      </c>
      <c r="AA232" s="131">
        <v>1</v>
      </c>
      <c r="AB232" s="131">
        <f t="shared" si="3"/>
        <v>105.50000735304931</v>
      </c>
      <c r="AD232" s="131">
        <v>1434.779</v>
      </c>
      <c r="AH232" s="132">
        <v>2.32E-3</v>
      </c>
      <c r="AI232" s="132">
        <v>9.2509999999999995E-2</v>
      </c>
      <c r="AJ232" s="132">
        <v>4.81E-3</v>
      </c>
    </row>
    <row r="233" spans="1:36">
      <c r="A233" t="s">
        <v>1213</v>
      </c>
      <c r="B233" t="s">
        <v>1218</v>
      </c>
      <c r="C233" t="s">
        <v>1526</v>
      </c>
      <c r="D233" t="s">
        <v>1527</v>
      </c>
      <c r="E233" t="s">
        <v>80</v>
      </c>
      <c r="F233" t="s">
        <v>1528</v>
      </c>
      <c r="G233" t="s">
        <v>1529</v>
      </c>
      <c r="H233" t="s">
        <v>321</v>
      </c>
      <c r="I233" t="s">
        <v>755</v>
      </c>
      <c r="J233" t="s">
        <v>204</v>
      </c>
      <c r="K233" t="s">
        <v>224</v>
      </c>
      <c r="L233" t="s">
        <v>325</v>
      </c>
      <c r="M233" t="s">
        <v>340</v>
      </c>
      <c r="N233" t="s">
        <v>443</v>
      </c>
      <c r="O233" t="s">
        <v>339</v>
      </c>
      <c r="P233" t="s">
        <v>1530</v>
      </c>
      <c r="Q233" t="s">
        <v>415</v>
      </c>
      <c r="R233" t="s">
        <v>407</v>
      </c>
      <c r="S233" t="s">
        <v>1212</v>
      </c>
      <c r="T233" s="131">
        <v>1.56</v>
      </c>
      <c r="U233" t="s">
        <v>1531</v>
      </c>
      <c r="V233" s="132">
        <v>2.7200000000000002E-3</v>
      </c>
      <c r="W233" s="132">
        <v>8.1100000000000005E-2</v>
      </c>
      <c r="X233" t="s">
        <v>412</v>
      </c>
      <c r="Y233" t="s">
        <v>339</v>
      </c>
      <c r="Z233" s="131">
        <v>948000</v>
      </c>
      <c r="AA233" s="131">
        <v>1</v>
      </c>
      <c r="AB233" s="131">
        <f t="shared" si="3"/>
        <v>101.44999999999999</v>
      </c>
      <c r="AD233" s="131">
        <v>961.74599999999998</v>
      </c>
      <c r="AH233" s="132">
        <v>2.2499999999999998E-3</v>
      </c>
      <c r="AI233" s="132">
        <v>6.2010000000000003E-2</v>
      </c>
      <c r="AJ233" s="132">
        <v>3.2299999999999998E-3</v>
      </c>
    </row>
    <row r="234" spans="1:36">
      <c r="A234" t="s">
        <v>1213</v>
      </c>
      <c r="B234" t="s">
        <v>1218</v>
      </c>
      <c r="C234" t="s">
        <v>1552</v>
      </c>
      <c r="D234" t="s">
        <v>1553</v>
      </c>
      <c r="E234" t="s">
        <v>309</v>
      </c>
      <c r="F234" t="s">
        <v>1554</v>
      </c>
      <c r="G234" t="s">
        <v>1555</v>
      </c>
      <c r="H234" t="s">
        <v>321</v>
      </c>
      <c r="I234" t="s">
        <v>951</v>
      </c>
      <c r="J234" t="s">
        <v>204</v>
      </c>
      <c r="K234" t="s">
        <v>204</v>
      </c>
      <c r="L234" t="s">
        <v>325</v>
      </c>
      <c r="M234" t="s">
        <v>340</v>
      </c>
      <c r="N234" t="s">
        <v>443</v>
      </c>
      <c r="O234" t="s">
        <v>339</v>
      </c>
      <c r="P234" t="s">
        <v>1556</v>
      </c>
      <c r="Q234" t="s">
        <v>415</v>
      </c>
      <c r="R234" t="s">
        <v>407</v>
      </c>
      <c r="S234" t="s">
        <v>1212</v>
      </c>
      <c r="T234" s="131">
        <v>2.64</v>
      </c>
      <c r="U234" t="s">
        <v>1557</v>
      </c>
      <c r="V234" s="132">
        <v>6.1679999999999999E-2</v>
      </c>
      <c r="W234" s="132">
        <v>7.0199999999999999E-2</v>
      </c>
      <c r="X234" t="s">
        <v>412</v>
      </c>
      <c r="Y234" t="s">
        <v>339</v>
      </c>
      <c r="Z234" s="131">
        <v>749000</v>
      </c>
      <c r="AA234" s="131">
        <v>1</v>
      </c>
      <c r="AB234" s="131">
        <f t="shared" si="3"/>
        <v>100.84005340453939</v>
      </c>
      <c r="AD234" s="131">
        <v>755.29200000000003</v>
      </c>
      <c r="AH234" s="132">
        <v>4.4400000000000004E-3</v>
      </c>
      <c r="AI234" s="132">
        <v>4.87E-2</v>
      </c>
      <c r="AJ234" s="132">
        <v>2.5300000000000001E-3</v>
      </c>
    </row>
    <row r="235" spans="1:36">
      <c r="A235" t="s">
        <v>1213</v>
      </c>
      <c r="B235" t="s">
        <v>1218</v>
      </c>
      <c r="C235" t="s">
        <v>1635</v>
      </c>
      <c r="D235" t="s">
        <v>1636</v>
      </c>
      <c r="E235" t="s">
        <v>309</v>
      </c>
      <c r="F235" t="s">
        <v>2025</v>
      </c>
      <c r="G235" t="s">
        <v>2026</v>
      </c>
      <c r="H235" t="s">
        <v>321</v>
      </c>
      <c r="I235" t="s">
        <v>954</v>
      </c>
      <c r="J235" t="s">
        <v>204</v>
      </c>
      <c r="K235" t="s">
        <v>204</v>
      </c>
      <c r="L235" t="s">
        <v>325</v>
      </c>
      <c r="M235" t="s">
        <v>340</v>
      </c>
      <c r="N235" t="s">
        <v>454</v>
      </c>
      <c r="O235" t="s">
        <v>339</v>
      </c>
      <c r="Q235" t="s">
        <v>410</v>
      </c>
      <c r="R235" t="s">
        <v>410</v>
      </c>
      <c r="S235" t="s">
        <v>1212</v>
      </c>
      <c r="T235" s="131">
        <v>1.95</v>
      </c>
      <c r="U235" t="s">
        <v>1660</v>
      </c>
      <c r="V235" s="132">
        <v>0.05</v>
      </c>
      <c r="W235" s="132">
        <v>-0.34570000000000001</v>
      </c>
      <c r="X235" s="4" t="s">
        <v>412</v>
      </c>
      <c r="Y235" s="4" t="s">
        <v>339</v>
      </c>
      <c r="Z235" s="131">
        <v>255522</v>
      </c>
      <c r="AA235" s="131">
        <v>1</v>
      </c>
      <c r="AB235" s="131">
        <f t="shared" si="3"/>
        <v>294.4000907945304</v>
      </c>
      <c r="AD235" s="131">
        <v>752.25699999999995</v>
      </c>
      <c r="AH235" s="132">
        <v>1.74E-3</v>
      </c>
      <c r="AI235" s="132">
        <v>4.8509999999999998E-2</v>
      </c>
      <c r="AJ235" s="132">
        <v>2.5200000000000001E-3</v>
      </c>
    </row>
    <row r="236" spans="1:36">
      <c r="A236" t="s">
        <v>1213</v>
      </c>
      <c r="B236" t="s">
        <v>1218</v>
      </c>
      <c r="C236" t="s">
        <v>1626</v>
      </c>
      <c r="D236" t="s">
        <v>1627</v>
      </c>
      <c r="E236" t="s">
        <v>309</v>
      </c>
      <c r="F236" t="s">
        <v>1628</v>
      </c>
      <c r="G236" t="s">
        <v>1629</v>
      </c>
      <c r="H236" t="s">
        <v>321</v>
      </c>
      <c r="I236" t="s">
        <v>754</v>
      </c>
      <c r="J236" t="s">
        <v>204</v>
      </c>
      <c r="K236" t="s">
        <v>204</v>
      </c>
      <c r="L236" t="s">
        <v>325</v>
      </c>
      <c r="M236" t="s">
        <v>340</v>
      </c>
      <c r="N236" t="s">
        <v>465</v>
      </c>
      <c r="O236" t="s">
        <v>339</v>
      </c>
      <c r="P236" t="s">
        <v>1584</v>
      </c>
      <c r="Q236" t="s">
        <v>413</v>
      </c>
      <c r="R236" t="s">
        <v>407</v>
      </c>
      <c r="S236" t="s">
        <v>1212</v>
      </c>
      <c r="T236" s="131">
        <v>6.94</v>
      </c>
      <c r="U236" t="s">
        <v>1630</v>
      </c>
      <c r="V236" s="132">
        <v>2.069E-2</v>
      </c>
      <c r="W236" s="132">
        <v>3.5200000000000002E-2</v>
      </c>
      <c r="X236" t="s">
        <v>412</v>
      </c>
      <c r="Y236" t="s">
        <v>339</v>
      </c>
      <c r="Z236" s="131">
        <v>610000</v>
      </c>
      <c r="AA236" s="131">
        <v>1</v>
      </c>
      <c r="AB236" s="131">
        <f t="shared" si="3"/>
        <v>105.80000000000001</v>
      </c>
      <c r="AD236" s="131">
        <v>645.38</v>
      </c>
      <c r="AH236" s="132">
        <v>7.6000000000000004E-4</v>
      </c>
      <c r="AI236" s="132">
        <v>4.1610000000000001E-2</v>
      </c>
      <c r="AJ236" s="132">
        <v>2.1700000000000001E-3</v>
      </c>
    </row>
    <row r="237" spans="1:36">
      <c r="A237" t="s">
        <v>1213</v>
      </c>
      <c r="B237" t="s">
        <v>1218</v>
      </c>
      <c r="C237" t="s">
        <v>1569</v>
      </c>
      <c r="D237" t="s">
        <v>1570</v>
      </c>
      <c r="E237" t="s">
        <v>309</v>
      </c>
      <c r="F237" t="s">
        <v>1571</v>
      </c>
      <c r="G237" t="s">
        <v>1572</v>
      </c>
      <c r="H237" t="s">
        <v>321</v>
      </c>
      <c r="I237" t="s">
        <v>951</v>
      </c>
      <c r="J237" t="s">
        <v>204</v>
      </c>
      <c r="K237" t="s">
        <v>204</v>
      </c>
      <c r="L237" t="s">
        <v>327</v>
      </c>
      <c r="M237" t="s">
        <v>340</v>
      </c>
      <c r="N237" t="s">
        <v>447</v>
      </c>
      <c r="O237" t="s">
        <v>339</v>
      </c>
      <c r="P237" t="s">
        <v>1573</v>
      </c>
      <c r="Q237" t="s">
        <v>415</v>
      </c>
      <c r="R237" t="s">
        <v>407</v>
      </c>
      <c r="S237" t="s">
        <v>1212</v>
      </c>
      <c r="T237" s="131">
        <v>2.68</v>
      </c>
      <c r="U237" t="s">
        <v>1563</v>
      </c>
      <c r="V237" s="132">
        <v>7.0690000000000003E-2</v>
      </c>
      <c r="W237" s="132">
        <v>6.1800000000000001E-2</v>
      </c>
      <c r="X237" t="s">
        <v>412</v>
      </c>
      <c r="Y237" t="s">
        <v>339</v>
      </c>
      <c r="Z237" s="131">
        <v>600000</v>
      </c>
      <c r="AA237" s="131">
        <v>1</v>
      </c>
      <c r="AB237" s="131">
        <f t="shared" si="3"/>
        <v>104.91183333333333</v>
      </c>
      <c r="AD237" s="131">
        <f>630.6-1.129</f>
        <v>629.471</v>
      </c>
      <c r="AH237" s="132">
        <v>2.8999999999999998E-3</v>
      </c>
      <c r="AI237" s="132">
        <v>4.0660000000000002E-2</v>
      </c>
      <c r="AJ237" s="132">
        <v>2.1199999999999999E-3</v>
      </c>
    </row>
    <row r="238" spans="1:36">
      <c r="A238" t="s">
        <v>1213</v>
      </c>
      <c r="B238" t="s">
        <v>1218</v>
      </c>
      <c r="C238" t="s">
        <v>1606</v>
      </c>
      <c r="D238" t="s">
        <v>1607</v>
      </c>
      <c r="E238" t="s">
        <v>309</v>
      </c>
      <c r="F238" t="s">
        <v>1608</v>
      </c>
      <c r="G238" t="s">
        <v>1609</v>
      </c>
      <c r="H238" t="s">
        <v>321</v>
      </c>
      <c r="I238" t="s">
        <v>951</v>
      </c>
      <c r="J238" t="s">
        <v>204</v>
      </c>
      <c r="K238" t="s">
        <v>204</v>
      </c>
      <c r="L238" t="s">
        <v>325</v>
      </c>
      <c r="M238" t="s">
        <v>340</v>
      </c>
      <c r="N238" t="s">
        <v>443</v>
      </c>
      <c r="O238" t="s">
        <v>339</v>
      </c>
      <c r="P238" t="s">
        <v>1562</v>
      </c>
      <c r="Q238" t="s">
        <v>413</v>
      </c>
      <c r="R238" t="s">
        <v>407</v>
      </c>
      <c r="S238" t="s">
        <v>1212</v>
      </c>
      <c r="T238" s="131">
        <v>3.2</v>
      </c>
      <c r="U238" t="s">
        <v>1610</v>
      </c>
      <c r="V238" s="132">
        <v>8.584E-2</v>
      </c>
      <c r="W238" s="132">
        <v>7.7299999999999994E-2</v>
      </c>
      <c r="X238" t="s">
        <v>412</v>
      </c>
      <c r="Y238" t="s">
        <v>339</v>
      </c>
      <c r="Z238" s="131">
        <v>573000</v>
      </c>
      <c r="AA238" s="131">
        <v>1</v>
      </c>
      <c r="AB238" s="131">
        <f t="shared" si="3"/>
        <v>106.22006980802792</v>
      </c>
      <c r="AD238" s="131">
        <v>608.64099999999996</v>
      </c>
      <c r="AH238" s="132">
        <v>3.3E-3</v>
      </c>
      <c r="AI238" s="132">
        <v>3.9239999999999997E-2</v>
      </c>
      <c r="AJ238" s="132">
        <v>2.0400000000000001E-3</v>
      </c>
    </row>
    <row r="239" spans="1:36">
      <c r="A239" t="s">
        <v>1213</v>
      </c>
      <c r="B239" t="s">
        <v>1218</v>
      </c>
      <c r="C239" t="s">
        <v>1616</v>
      </c>
      <c r="D239" t="s">
        <v>1617</v>
      </c>
      <c r="E239" t="s">
        <v>309</v>
      </c>
      <c r="F239" t="s">
        <v>1618</v>
      </c>
      <c r="G239" t="s">
        <v>1619</v>
      </c>
      <c r="H239" t="s">
        <v>321</v>
      </c>
      <c r="I239" t="s">
        <v>951</v>
      </c>
      <c r="J239" t="s">
        <v>204</v>
      </c>
      <c r="K239" t="s">
        <v>204</v>
      </c>
      <c r="L239" t="s">
        <v>327</v>
      </c>
      <c r="M239" t="s">
        <v>340</v>
      </c>
      <c r="N239" t="s">
        <v>447</v>
      </c>
      <c r="O239" t="s">
        <v>339</v>
      </c>
      <c r="Q239" t="s">
        <v>410</v>
      </c>
      <c r="R239" t="s">
        <v>410</v>
      </c>
      <c r="S239" t="s">
        <v>1212</v>
      </c>
      <c r="T239" s="131">
        <v>0.51</v>
      </c>
      <c r="U239" t="s">
        <v>1620</v>
      </c>
      <c r="V239" s="132">
        <v>6.2850000000000003E-2</v>
      </c>
      <c r="W239" s="132">
        <v>7.0000000000000007E-2</v>
      </c>
      <c r="X239" t="s">
        <v>412</v>
      </c>
      <c r="Y239" t="s">
        <v>339</v>
      </c>
      <c r="Z239" s="131">
        <v>244444.44</v>
      </c>
      <c r="AA239" s="131">
        <v>1</v>
      </c>
      <c r="AB239" s="131">
        <f t="shared" si="3"/>
        <v>97.916729053031432</v>
      </c>
      <c r="AC239" s="131">
        <v>315.45600000000002</v>
      </c>
      <c r="AD239" s="131">
        <f>555.867-1.059</f>
        <v>554.80799999999999</v>
      </c>
      <c r="AH239" s="132">
        <v>5.4999999999999997E-3</v>
      </c>
      <c r="AI239" s="132">
        <v>5.6180000000000001E-2</v>
      </c>
      <c r="AJ239" s="132">
        <v>2.9199999999999999E-3</v>
      </c>
    </row>
    <row r="240" spans="1:36">
      <c r="A240" t="s">
        <v>1213</v>
      </c>
      <c r="B240" t="s">
        <v>1218</v>
      </c>
      <c r="C240" t="s">
        <v>1631</v>
      </c>
      <c r="D240" t="s">
        <v>1632</v>
      </c>
      <c r="E240" t="s">
        <v>309</v>
      </c>
      <c r="F240" t="s">
        <v>1633</v>
      </c>
      <c r="G240" t="s">
        <v>1634</v>
      </c>
      <c r="H240" t="s">
        <v>321</v>
      </c>
      <c r="I240" t="s">
        <v>951</v>
      </c>
      <c r="J240" t="s">
        <v>204</v>
      </c>
      <c r="K240" t="s">
        <v>204</v>
      </c>
      <c r="L240" t="s">
        <v>327</v>
      </c>
      <c r="M240" t="s">
        <v>340</v>
      </c>
      <c r="N240" t="s">
        <v>447</v>
      </c>
      <c r="O240" t="s">
        <v>339</v>
      </c>
      <c r="Q240" t="s">
        <v>410</v>
      </c>
      <c r="R240" t="s">
        <v>410</v>
      </c>
      <c r="S240" t="s">
        <v>1212</v>
      </c>
      <c r="T240" s="131">
        <v>1.38</v>
      </c>
      <c r="U240" t="s">
        <v>1331</v>
      </c>
      <c r="V240" s="132">
        <v>6.4699999999999994E-2</v>
      </c>
      <c r="W240" s="132">
        <v>5.4199999999999998E-2</v>
      </c>
      <c r="X240" t="s">
        <v>412</v>
      </c>
      <c r="Y240" t="s">
        <v>339</v>
      </c>
      <c r="Z240" s="131">
        <v>150000</v>
      </c>
      <c r="AA240" s="131">
        <v>1</v>
      </c>
      <c r="AB240" s="131">
        <f t="shared" si="3"/>
        <v>100.96158469945334</v>
      </c>
      <c r="AD240" s="131">
        <f>151442.37704918/1000</f>
        <v>151.44237704918001</v>
      </c>
      <c r="AH240" s="132">
        <v>2.1199999999999999E-3</v>
      </c>
      <c r="AI240" s="132">
        <v>3.4700000000000002E-2</v>
      </c>
      <c r="AJ240" s="132">
        <v>1.81E-3</v>
      </c>
    </row>
    <row r="241" spans="1:36">
      <c r="A241" t="s">
        <v>1213</v>
      </c>
      <c r="B241" t="s">
        <v>1218</v>
      </c>
      <c r="C241" t="s">
        <v>1643</v>
      </c>
      <c r="D241" t="s">
        <v>1644</v>
      </c>
      <c r="E241" t="s">
        <v>309</v>
      </c>
      <c r="F241" t="s">
        <v>1645</v>
      </c>
      <c r="G241" t="s">
        <v>1646</v>
      </c>
      <c r="H241" t="s">
        <v>321</v>
      </c>
      <c r="I241" t="s">
        <v>951</v>
      </c>
      <c r="J241" t="s">
        <v>204</v>
      </c>
      <c r="K241" t="s">
        <v>204</v>
      </c>
      <c r="L241" t="s">
        <v>325</v>
      </c>
      <c r="M241" t="s">
        <v>340</v>
      </c>
      <c r="N241" t="s">
        <v>447</v>
      </c>
      <c r="O241" t="s">
        <v>339</v>
      </c>
      <c r="Q241" t="s">
        <v>410</v>
      </c>
      <c r="R241" t="s">
        <v>410</v>
      </c>
      <c r="S241" t="s">
        <v>1212</v>
      </c>
      <c r="T241" s="131">
        <v>2.2599999999999998</v>
      </c>
      <c r="U241" t="s">
        <v>1367</v>
      </c>
      <c r="V241" s="132">
        <v>8.1350000000000006E-2</v>
      </c>
      <c r="W241" s="132">
        <v>6.0900000000000003E-2</v>
      </c>
      <c r="X241" t="s">
        <v>412</v>
      </c>
      <c r="Y241" t="s">
        <v>339</v>
      </c>
      <c r="Z241" s="131">
        <v>496000</v>
      </c>
      <c r="AA241" s="131">
        <v>1</v>
      </c>
      <c r="AB241" s="131">
        <f t="shared" si="3"/>
        <v>106</v>
      </c>
      <c r="AD241" s="131">
        <v>525.76</v>
      </c>
      <c r="AH241" s="132">
        <v>3.6600000000000001E-3</v>
      </c>
      <c r="AI241" s="132">
        <v>3.39E-2</v>
      </c>
      <c r="AJ241" s="132">
        <v>1.7600000000000001E-3</v>
      </c>
    </row>
    <row r="242" spans="1:36">
      <c r="A242" t="s">
        <v>1213</v>
      </c>
      <c r="B242" t="s">
        <v>1218</v>
      </c>
      <c r="C242" t="s">
        <v>1732</v>
      </c>
      <c r="D242" t="s">
        <v>1733</v>
      </c>
      <c r="E242" t="s">
        <v>309</v>
      </c>
      <c r="F242" t="s">
        <v>1734</v>
      </c>
      <c r="G242" t="s">
        <v>1735</v>
      </c>
      <c r="H242" t="s">
        <v>321</v>
      </c>
      <c r="I242" t="s">
        <v>754</v>
      </c>
      <c r="J242" t="s">
        <v>204</v>
      </c>
      <c r="K242" t="s">
        <v>204</v>
      </c>
      <c r="L242" t="s">
        <v>327</v>
      </c>
      <c r="M242" t="s">
        <v>340</v>
      </c>
      <c r="N242" t="s">
        <v>441</v>
      </c>
      <c r="O242" t="s">
        <v>339</v>
      </c>
      <c r="Q242" t="s">
        <v>410</v>
      </c>
      <c r="R242" t="s">
        <v>410</v>
      </c>
      <c r="S242" t="s">
        <v>1212</v>
      </c>
      <c r="T242" s="131">
        <v>2.2400000000000002</v>
      </c>
      <c r="U242" t="s">
        <v>1600</v>
      </c>
      <c r="V242" s="132">
        <v>4.9540000000000001E-2</v>
      </c>
      <c r="W242" s="132">
        <v>3.6799999999999999E-2</v>
      </c>
      <c r="X242" t="s">
        <v>412</v>
      </c>
      <c r="Y242" t="s">
        <v>339</v>
      </c>
      <c r="Z242" s="131">
        <v>463157.89</v>
      </c>
      <c r="AA242" s="131">
        <v>1</v>
      </c>
      <c r="AB242" s="131">
        <f t="shared" si="3"/>
        <v>106.56279654439224</v>
      </c>
      <c r="AD242" s="131">
        <f>504.379-10.825</f>
        <v>493.55400000000003</v>
      </c>
      <c r="AH242" s="132">
        <v>1.9E-3</v>
      </c>
      <c r="AI242" s="132">
        <v>3.252E-2</v>
      </c>
      <c r="AJ242" s="132">
        <v>1.6900000000000001E-3</v>
      </c>
    </row>
    <row r="243" spans="1:36">
      <c r="A243" t="s">
        <v>1213</v>
      </c>
      <c r="B243" t="s">
        <v>1218</v>
      </c>
      <c r="C243" t="s">
        <v>1705</v>
      </c>
      <c r="D243" t="s">
        <v>1706</v>
      </c>
      <c r="E243" t="s">
        <v>309</v>
      </c>
      <c r="F243" t="s">
        <v>1707</v>
      </c>
      <c r="G243" t="s">
        <v>1708</v>
      </c>
      <c r="H243" t="s">
        <v>321</v>
      </c>
      <c r="I243" t="s">
        <v>951</v>
      </c>
      <c r="J243" t="s">
        <v>204</v>
      </c>
      <c r="K243" t="s">
        <v>204</v>
      </c>
      <c r="L243" t="s">
        <v>325</v>
      </c>
      <c r="M243" t="s">
        <v>340</v>
      </c>
      <c r="N243" t="s">
        <v>464</v>
      </c>
      <c r="O243" t="s">
        <v>339</v>
      </c>
      <c r="Q243" t="s">
        <v>410</v>
      </c>
      <c r="R243" t="s">
        <v>410</v>
      </c>
      <c r="S243" t="s">
        <v>1212</v>
      </c>
      <c r="T243" s="131">
        <v>0.69</v>
      </c>
      <c r="U243" t="s">
        <v>1709</v>
      </c>
      <c r="V243" s="132">
        <v>8.6809999999999998E-2</v>
      </c>
      <c r="W243" s="132">
        <v>6.8199999999999997E-2</v>
      </c>
      <c r="X243" t="s">
        <v>412</v>
      </c>
      <c r="Y243" t="s">
        <v>339</v>
      </c>
      <c r="Z243" s="131">
        <v>484000</v>
      </c>
      <c r="AA243" s="131">
        <v>1</v>
      </c>
      <c r="AB243" s="131">
        <f t="shared" si="3"/>
        <v>100.1599173553719</v>
      </c>
      <c r="AD243" s="131">
        <v>484.774</v>
      </c>
      <c r="AH243" s="132">
        <v>4.4000000000000003E-3</v>
      </c>
      <c r="AI243" s="132">
        <v>3.1260000000000003E-2</v>
      </c>
      <c r="AJ243" s="132">
        <v>1.6299999999999999E-3</v>
      </c>
    </row>
    <row r="244" spans="1:36">
      <c r="A244" t="s">
        <v>1213</v>
      </c>
      <c r="B244" t="s">
        <v>1218</v>
      </c>
      <c r="C244" t="s">
        <v>1651</v>
      </c>
      <c r="D244" t="s">
        <v>1652</v>
      </c>
      <c r="E244" t="s">
        <v>309</v>
      </c>
      <c r="F244" t="s">
        <v>1653</v>
      </c>
      <c r="G244" t="s">
        <v>1654</v>
      </c>
      <c r="H244" t="s">
        <v>321</v>
      </c>
      <c r="I244" t="s">
        <v>755</v>
      </c>
      <c r="J244" t="s">
        <v>204</v>
      </c>
      <c r="K244" t="s">
        <v>204</v>
      </c>
      <c r="L244" t="s">
        <v>325</v>
      </c>
      <c r="M244" t="s">
        <v>340</v>
      </c>
      <c r="N244" t="s">
        <v>454</v>
      </c>
      <c r="O244" t="s">
        <v>339</v>
      </c>
      <c r="Q244" t="s">
        <v>410</v>
      </c>
      <c r="R244" t="s">
        <v>410</v>
      </c>
      <c r="S244" t="s">
        <v>1212</v>
      </c>
      <c r="T244" s="131">
        <v>3.27</v>
      </c>
      <c r="U244" t="s">
        <v>1655</v>
      </c>
      <c r="V244" s="132">
        <v>7.3270000000000002E-2</v>
      </c>
      <c r="W244" s="132">
        <v>8.2799999999999999E-2</v>
      </c>
      <c r="X244" t="s">
        <v>412</v>
      </c>
      <c r="Y244" t="s">
        <v>339</v>
      </c>
      <c r="Z244" s="131">
        <v>500000</v>
      </c>
      <c r="AA244" s="131">
        <v>1</v>
      </c>
      <c r="AB244" s="131">
        <f t="shared" si="3"/>
        <v>96.6</v>
      </c>
      <c r="AD244" s="131">
        <v>483</v>
      </c>
      <c r="AH244" s="132">
        <v>9.5700000000000004E-3</v>
      </c>
      <c r="AI244" s="132">
        <v>3.1140000000000001E-2</v>
      </c>
      <c r="AJ244" s="132">
        <v>1.6199999999999999E-3</v>
      </c>
    </row>
    <row r="245" spans="1:36">
      <c r="A245" t="s">
        <v>1213</v>
      </c>
      <c r="B245" t="s">
        <v>1218</v>
      </c>
      <c r="C245" t="s">
        <v>1541</v>
      </c>
      <c r="D245" t="s">
        <v>1542</v>
      </c>
      <c r="E245" t="s">
        <v>311</v>
      </c>
      <c r="F245" t="s">
        <v>1543</v>
      </c>
      <c r="G245" t="s">
        <v>1544</v>
      </c>
      <c r="H245" t="s">
        <v>321</v>
      </c>
      <c r="I245" t="s">
        <v>951</v>
      </c>
      <c r="J245" t="s">
        <v>204</v>
      </c>
      <c r="K245" t="s">
        <v>224</v>
      </c>
      <c r="L245" t="s">
        <v>325</v>
      </c>
      <c r="M245" t="s">
        <v>340</v>
      </c>
      <c r="N245" t="s">
        <v>465</v>
      </c>
      <c r="O245" t="s">
        <v>339</v>
      </c>
      <c r="P245" t="s">
        <v>1545</v>
      </c>
      <c r="Q245" t="s">
        <v>413</v>
      </c>
      <c r="R245" t="s">
        <v>407</v>
      </c>
      <c r="S245" t="s">
        <v>1212</v>
      </c>
      <c r="T245" s="131">
        <v>4.1500000000000004</v>
      </c>
      <c r="U245" t="s">
        <v>1546</v>
      </c>
      <c r="V245" s="132">
        <v>7.7369999999999994E-2</v>
      </c>
      <c r="W245" s="132">
        <v>7.17E-2</v>
      </c>
      <c r="X245" t="s">
        <v>412</v>
      </c>
      <c r="Y245" t="s">
        <v>339</v>
      </c>
      <c r="Z245" s="131">
        <v>393581</v>
      </c>
      <c r="AA245" s="131">
        <v>1</v>
      </c>
      <c r="AB245" s="131">
        <f t="shared" si="3"/>
        <v>107.65992260805272</v>
      </c>
      <c r="AD245" s="131">
        <v>423.72899999999998</v>
      </c>
      <c r="AH245" s="132">
        <v>7.3999999999999999E-4</v>
      </c>
      <c r="AI245" s="132">
        <v>2.7320000000000001E-2</v>
      </c>
      <c r="AJ245" s="132">
        <v>1.42E-3</v>
      </c>
    </row>
    <row r="246" spans="1:36">
      <c r="A246" t="s">
        <v>1213</v>
      </c>
      <c r="B246" t="s">
        <v>1218</v>
      </c>
      <c r="C246" t="s">
        <v>1595</v>
      </c>
      <c r="D246" t="s">
        <v>1596</v>
      </c>
      <c r="E246" t="s">
        <v>311</v>
      </c>
      <c r="F246" t="s">
        <v>1782</v>
      </c>
      <c r="G246" t="s">
        <v>1783</v>
      </c>
      <c r="H246" t="s">
        <v>321</v>
      </c>
      <c r="I246" t="s">
        <v>951</v>
      </c>
      <c r="J246" t="s">
        <v>204</v>
      </c>
      <c r="K246" t="s">
        <v>224</v>
      </c>
      <c r="L246" t="s">
        <v>325</v>
      </c>
      <c r="M246" t="s">
        <v>340</v>
      </c>
      <c r="N246" t="s">
        <v>447</v>
      </c>
      <c r="O246" t="s">
        <v>339</v>
      </c>
      <c r="P246" t="s">
        <v>1599</v>
      </c>
      <c r="Q246" t="s">
        <v>415</v>
      </c>
      <c r="R246" t="s">
        <v>407</v>
      </c>
      <c r="S246" t="s">
        <v>1212</v>
      </c>
      <c r="T246" s="131">
        <v>0.72</v>
      </c>
      <c r="U246" t="s">
        <v>1784</v>
      </c>
      <c r="V246" s="132">
        <v>8.0259999999999998E-2</v>
      </c>
      <c r="W246" s="132">
        <v>6.1499999999999999E-2</v>
      </c>
      <c r="X246" t="s">
        <v>412</v>
      </c>
      <c r="Y246" t="s">
        <v>339</v>
      </c>
      <c r="Z246" s="131">
        <v>333350</v>
      </c>
      <c r="AA246" s="131">
        <v>1</v>
      </c>
      <c r="AB246" s="131">
        <f t="shared" si="3"/>
        <v>102.44997750112495</v>
      </c>
      <c r="AD246" s="131">
        <v>341.517</v>
      </c>
      <c r="AH246" s="132">
        <v>8.3000000000000001E-4</v>
      </c>
      <c r="AI246" s="132">
        <v>2.2020000000000001E-2</v>
      </c>
      <c r="AJ246" s="132">
        <v>1.15E-3</v>
      </c>
    </row>
    <row r="247" spans="1:36">
      <c r="A247" t="s">
        <v>1213</v>
      </c>
      <c r="B247" t="s">
        <v>1218</v>
      </c>
      <c r="C247" t="s">
        <v>1751</v>
      </c>
      <c r="D247" t="s">
        <v>1752</v>
      </c>
      <c r="E247" t="s">
        <v>309</v>
      </c>
      <c r="F247" t="s">
        <v>1753</v>
      </c>
      <c r="G247" t="s">
        <v>1754</v>
      </c>
      <c r="H247" t="s">
        <v>321</v>
      </c>
      <c r="I247" t="s">
        <v>951</v>
      </c>
      <c r="J247" t="s">
        <v>204</v>
      </c>
      <c r="K247" t="s">
        <v>204</v>
      </c>
      <c r="L247" t="s">
        <v>327</v>
      </c>
      <c r="M247" t="s">
        <v>340</v>
      </c>
      <c r="N247" t="s">
        <v>447</v>
      </c>
      <c r="O247" t="s">
        <v>339</v>
      </c>
      <c r="Q247" t="s">
        <v>410</v>
      </c>
      <c r="R247" t="s">
        <v>410</v>
      </c>
      <c r="S247" t="s">
        <v>1212</v>
      </c>
      <c r="T247" s="131">
        <v>0.99</v>
      </c>
      <c r="U247" t="s">
        <v>1755</v>
      </c>
      <c r="V247" s="132">
        <v>3.5000000000000003E-2</v>
      </c>
      <c r="W247" s="132">
        <v>7.0300000000000001E-2</v>
      </c>
      <c r="X247" t="s">
        <v>412</v>
      </c>
      <c r="Y247" t="s">
        <v>339</v>
      </c>
      <c r="Z247" s="131">
        <v>284750</v>
      </c>
      <c r="AA247" s="131">
        <v>1</v>
      </c>
      <c r="AB247" s="131">
        <f t="shared" si="3"/>
        <v>96.481474978050912</v>
      </c>
      <c r="AC247" s="131">
        <v>56.113</v>
      </c>
      <c r="AD247" s="131">
        <f>331.637-0.793</f>
        <v>330.84399999999999</v>
      </c>
      <c r="AH247" s="132">
        <v>5.9800000000000001E-3</v>
      </c>
      <c r="AI247" s="132">
        <v>2.5000000000000001E-2</v>
      </c>
      <c r="AJ247" s="132">
        <v>1.2999999999999999E-3</v>
      </c>
    </row>
    <row r="248" spans="1:36">
      <c r="A248" t="s">
        <v>1213</v>
      </c>
      <c r="B248" t="s">
        <v>1218</v>
      </c>
      <c r="C248" t="s">
        <v>1789</v>
      </c>
      <c r="D248" t="s">
        <v>1790</v>
      </c>
      <c r="E248" t="s">
        <v>309</v>
      </c>
      <c r="F248" t="s">
        <v>1791</v>
      </c>
      <c r="G248" t="s">
        <v>1792</v>
      </c>
      <c r="H248" t="s">
        <v>321</v>
      </c>
      <c r="I248" t="s">
        <v>754</v>
      </c>
      <c r="J248" t="s">
        <v>204</v>
      </c>
      <c r="K248" t="s">
        <v>204</v>
      </c>
      <c r="L248" t="s">
        <v>325</v>
      </c>
      <c r="M248" t="s">
        <v>340</v>
      </c>
      <c r="N248" t="s">
        <v>464</v>
      </c>
      <c r="O248" t="s">
        <v>339</v>
      </c>
      <c r="P248" t="s">
        <v>1540</v>
      </c>
      <c r="Q248" t="s">
        <v>413</v>
      </c>
      <c r="R248" t="s">
        <v>407</v>
      </c>
      <c r="S248" t="s">
        <v>1212</v>
      </c>
      <c r="T248" s="131">
        <v>3.94</v>
      </c>
      <c r="U248" t="s">
        <v>1563</v>
      </c>
      <c r="V248" s="132">
        <v>3.5409999999999997E-2</v>
      </c>
      <c r="W248" s="132">
        <v>3.09E-2</v>
      </c>
      <c r="X248" t="s">
        <v>412</v>
      </c>
      <c r="Y248" t="s">
        <v>339</v>
      </c>
      <c r="Z248" s="131">
        <v>290460</v>
      </c>
      <c r="AA248" s="131">
        <v>1</v>
      </c>
      <c r="AB248" s="131">
        <f t="shared" si="3"/>
        <v>108.57983887626523</v>
      </c>
      <c r="AD248" s="131">
        <v>315.38099999999997</v>
      </c>
      <c r="AH248" s="132">
        <v>1.6000000000000001E-4</v>
      </c>
      <c r="AI248" s="132">
        <v>2.034E-2</v>
      </c>
      <c r="AJ248" s="132">
        <v>1.06E-3</v>
      </c>
    </row>
    <row r="249" spans="1:36">
      <c r="A249" t="s">
        <v>1213</v>
      </c>
      <c r="B249" t="s">
        <v>1218</v>
      </c>
      <c r="C249" t="s">
        <v>1713</v>
      </c>
      <c r="D249" t="s">
        <v>1714</v>
      </c>
      <c r="E249" t="s">
        <v>309</v>
      </c>
      <c r="F249" t="s">
        <v>1715</v>
      </c>
      <c r="G249" t="s">
        <v>1716</v>
      </c>
      <c r="H249" t="s">
        <v>321</v>
      </c>
      <c r="I249" t="s">
        <v>754</v>
      </c>
      <c r="J249" t="s">
        <v>204</v>
      </c>
      <c r="K249" t="s">
        <v>204</v>
      </c>
      <c r="L249" t="s">
        <v>325</v>
      </c>
      <c r="M249" t="s">
        <v>340</v>
      </c>
      <c r="N249" t="s">
        <v>459</v>
      </c>
      <c r="O249" t="s">
        <v>339</v>
      </c>
      <c r="Q249" t="s">
        <v>410</v>
      </c>
      <c r="R249" t="s">
        <v>410</v>
      </c>
      <c r="S249" t="s">
        <v>1212</v>
      </c>
      <c r="T249" s="131">
        <v>4.34</v>
      </c>
      <c r="U249" t="s">
        <v>1717</v>
      </c>
      <c r="V249" s="132">
        <v>3.5159999999999997E-2</v>
      </c>
      <c r="W249" s="132">
        <v>3.5200000000000002E-2</v>
      </c>
      <c r="X249" t="s">
        <v>412</v>
      </c>
      <c r="Y249" t="s">
        <v>339</v>
      </c>
      <c r="Z249" s="131">
        <v>302000</v>
      </c>
      <c r="AA249" s="131">
        <v>1</v>
      </c>
      <c r="AB249" s="131">
        <f t="shared" si="3"/>
        <v>103.68013245033112</v>
      </c>
      <c r="AD249" s="131">
        <v>313.11399999999998</v>
      </c>
      <c r="AH249" s="132">
        <v>8.8999999999999995E-4</v>
      </c>
      <c r="AI249" s="132">
        <v>2.019E-2</v>
      </c>
      <c r="AJ249" s="132">
        <v>1.0499999999999999E-3</v>
      </c>
    </row>
    <row r="250" spans="1:36">
      <c r="A250" t="s">
        <v>1213</v>
      </c>
      <c r="B250" t="s">
        <v>1218</v>
      </c>
      <c r="C250" t="s">
        <v>1541</v>
      </c>
      <c r="D250" t="s">
        <v>1542</v>
      </c>
      <c r="E250" t="s">
        <v>311</v>
      </c>
      <c r="F250" t="s">
        <v>1676</v>
      </c>
      <c r="G250" t="s">
        <v>1677</v>
      </c>
      <c r="H250" t="s">
        <v>321</v>
      </c>
      <c r="I250" t="s">
        <v>951</v>
      </c>
      <c r="J250" t="s">
        <v>204</v>
      </c>
      <c r="K250" t="s">
        <v>224</v>
      </c>
      <c r="L250" t="s">
        <v>325</v>
      </c>
      <c r="M250" t="s">
        <v>340</v>
      </c>
      <c r="N250" t="s">
        <v>465</v>
      </c>
      <c r="O250" t="s">
        <v>339</v>
      </c>
      <c r="P250" t="s">
        <v>1540</v>
      </c>
      <c r="Q250" t="s">
        <v>413</v>
      </c>
      <c r="R250" t="s">
        <v>407</v>
      </c>
      <c r="S250" t="s">
        <v>1212</v>
      </c>
      <c r="T250" s="131">
        <v>1.86</v>
      </c>
      <c r="U250" t="s">
        <v>1660</v>
      </c>
      <c r="V250" s="132">
        <v>7.7929999999999999E-2</v>
      </c>
      <c r="W250" s="132">
        <v>5.8299999999999998E-2</v>
      </c>
      <c r="X250" t="s">
        <v>412</v>
      </c>
      <c r="Y250" t="s">
        <v>339</v>
      </c>
      <c r="Z250" s="131">
        <v>300351.44</v>
      </c>
      <c r="AA250" s="131">
        <v>1</v>
      </c>
      <c r="AB250" s="131">
        <f t="shared" si="3"/>
        <v>101.929925822896</v>
      </c>
      <c r="AD250" s="131">
        <v>306.14800000000002</v>
      </c>
      <c r="AH250" s="132">
        <v>8.5999999999999998E-4</v>
      </c>
      <c r="AI250" s="132">
        <v>1.9740000000000001E-2</v>
      </c>
      <c r="AJ250" s="132">
        <v>1.0300000000000001E-3</v>
      </c>
    </row>
    <row r="251" spans="1:36">
      <c r="A251" t="s">
        <v>1213</v>
      </c>
      <c r="B251" t="s">
        <v>1218</v>
      </c>
      <c r="C251" t="s">
        <v>1766</v>
      </c>
      <c r="D251" t="s">
        <v>1767</v>
      </c>
      <c r="E251" t="s">
        <v>309</v>
      </c>
      <c r="F251" t="s">
        <v>1768</v>
      </c>
      <c r="G251" t="s">
        <v>1769</v>
      </c>
      <c r="H251" t="s">
        <v>321</v>
      </c>
      <c r="I251" t="s">
        <v>754</v>
      </c>
      <c r="J251" t="s">
        <v>204</v>
      </c>
      <c r="K251" t="s">
        <v>204</v>
      </c>
      <c r="L251" t="s">
        <v>325</v>
      </c>
      <c r="M251" t="s">
        <v>340</v>
      </c>
      <c r="N251" t="s">
        <v>464</v>
      </c>
      <c r="O251" t="s">
        <v>339</v>
      </c>
      <c r="Q251" t="s">
        <v>410</v>
      </c>
      <c r="R251" t="s">
        <v>410</v>
      </c>
      <c r="S251" t="s">
        <v>1212</v>
      </c>
      <c r="T251" s="131">
        <v>2.81</v>
      </c>
      <c r="U251" t="s">
        <v>1600</v>
      </c>
      <c r="V251" s="132">
        <v>4.5400000000000003E-2</v>
      </c>
      <c r="W251" s="132">
        <v>3.3700000000000001E-2</v>
      </c>
      <c r="X251" t="s">
        <v>412</v>
      </c>
      <c r="Y251" t="s">
        <v>339</v>
      </c>
      <c r="Z251" s="131">
        <v>284000</v>
      </c>
      <c r="AA251" s="131">
        <v>1</v>
      </c>
      <c r="AB251" s="131">
        <f t="shared" si="3"/>
        <v>107.37992957746478</v>
      </c>
      <c r="AD251" s="131">
        <v>304.959</v>
      </c>
      <c r="AH251" s="132">
        <v>2.9E-4</v>
      </c>
      <c r="AI251" s="132">
        <v>1.966E-2</v>
      </c>
      <c r="AJ251" s="132">
        <v>1.0200000000000001E-3</v>
      </c>
    </row>
    <row r="252" spans="1:36">
      <c r="A252" t="s">
        <v>1213</v>
      </c>
      <c r="B252" t="s">
        <v>1218</v>
      </c>
      <c r="C252" t="s">
        <v>1796</v>
      </c>
      <c r="D252" t="s">
        <v>1797</v>
      </c>
      <c r="E252" t="s">
        <v>309</v>
      </c>
      <c r="F252" t="s">
        <v>1798</v>
      </c>
      <c r="G252" t="s">
        <v>1799</v>
      </c>
      <c r="H252" t="s">
        <v>321</v>
      </c>
      <c r="I252" t="s">
        <v>951</v>
      </c>
      <c r="J252" t="s">
        <v>204</v>
      </c>
      <c r="K252" t="s">
        <v>204</v>
      </c>
      <c r="L252" t="s">
        <v>325</v>
      </c>
      <c r="M252" t="s">
        <v>340</v>
      </c>
      <c r="N252" t="s">
        <v>447</v>
      </c>
      <c r="O252" t="s">
        <v>339</v>
      </c>
      <c r="Q252" t="s">
        <v>410</v>
      </c>
      <c r="R252" t="s">
        <v>410</v>
      </c>
      <c r="S252" t="s">
        <v>1212</v>
      </c>
      <c r="T252" s="131">
        <v>2.74</v>
      </c>
      <c r="U252" t="s">
        <v>1686</v>
      </c>
      <c r="V252" s="132">
        <v>7.7640000000000001E-2</v>
      </c>
      <c r="W252" s="132">
        <v>6.7900000000000002E-2</v>
      </c>
      <c r="X252" t="s">
        <v>412</v>
      </c>
      <c r="Y252" t="s">
        <v>339</v>
      </c>
      <c r="Z252" s="131">
        <v>286000</v>
      </c>
      <c r="AA252" s="131">
        <v>1</v>
      </c>
      <c r="AB252" s="131">
        <f t="shared" si="3"/>
        <v>102.06993006993005</v>
      </c>
      <c r="AD252" s="131">
        <v>291.92</v>
      </c>
      <c r="AH252" s="132">
        <v>4.7800000000000004E-3</v>
      </c>
      <c r="AI252" s="132">
        <v>1.882E-2</v>
      </c>
      <c r="AJ252" s="132">
        <v>9.7999999999999997E-4</v>
      </c>
    </row>
    <row r="253" spans="1:36">
      <c r="A253" t="s">
        <v>1213</v>
      </c>
      <c r="B253" t="s">
        <v>1218</v>
      </c>
      <c r="C253" t="s">
        <v>1800</v>
      </c>
      <c r="D253" t="s">
        <v>1801</v>
      </c>
      <c r="E253" t="s">
        <v>309</v>
      </c>
      <c r="F253" t="s">
        <v>1802</v>
      </c>
      <c r="G253" t="s">
        <v>1803</v>
      </c>
      <c r="H253" t="s">
        <v>321</v>
      </c>
      <c r="I253" t="s">
        <v>754</v>
      </c>
      <c r="J253" t="s">
        <v>204</v>
      </c>
      <c r="K253" t="s">
        <v>204</v>
      </c>
      <c r="L253" t="s">
        <v>325</v>
      </c>
      <c r="M253" t="s">
        <v>340</v>
      </c>
      <c r="N253" t="s">
        <v>443</v>
      </c>
      <c r="O253" t="s">
        <v>339</v>
      </c>
      <c r="P253" t="s">
        <v>1599</v>
      </c>
      <c r="Q253" t="s">
        <v>415</v>
      </c>
      <c r="R253" t="s">
        <v>407</v>
      </c>
      <c r="S253" t="s">
        <v>1212</v>
      </c>
      <c r="T253" s="131">
        <v>1.47</v>
      </c>
      <c r="U253" t="s">
        <v>1691</v>
      </c>
      <c r="V253" s="132">
        <v>5.595E-2</v>
      </c>
      <c r="W253" s="132">
        <v>3.5499999999999997E-2</v>
      </c>
      <c r="X253" t="s">
        <v>412</v>
      </c>
      <c r="Y253" t="s">
        <v>339</v>
      </c>
      <c r="Z253" s="131">
        <v>250000.55</v>
      </c>
      <c r="AA253" s="131">
        <v>1</v>
      </c>
      <c r="AB253" s="131">
        <f t="shared" si="3"/>
        <v>105.57016774563097</v>
      </c>
      <c r="AD253" s="131">
        <v>263.92599999999999</v>
      </c>
      <c r="AH253" s="132">
        <v>1.6199999999999999E-3</v>
      </c>
      <c r="AI253" s="132">
        <v>1.702E-2</v>
      </c>
      <c r="AJ253" s="132">
        <v>8.8999999999999995E-4</v>
      </c>
    </row>
    <row r="254" spans="1:36">
      <c r="A254" t="s">
        <v>1213</v>
      </c>
      <c r="B254" t="s">
        <v>1218</v>
      </c>
      <c r="C254" t="s">
        <v>1536</v>
      </c>
      <c r="D254" t="s">
        <v>1537</v>
      </c>
      <c r="E254" t="s">
        <v>311</v>
      </c>
      <c r="F254" t="s">
        <v>1538</v>
      </c>
      <c r="G254" t="s">
        <v>1539</v>
      </c>
      <c r="H254" t="s">
        <v>321</v>
      </c>
      <c r="I254" t="s">
        <v>951</v>
      </c>
      <c r="J254" t="s">
        <v>204</v>
      </c>
      <c r="K254" t="s">
        <v>224</v>
      </c>
      <c r="L254" t="s">
        <v>325</v>
      </c>
      <c r="M254" t="s">
        <v>340</v>
      </c>
      <c r="N254" t="s">
        <v>465</v>
      </c>
      <c r="O254" t="s">
        <v>339</v>
      </c>
      <c r="P254" t="s">
        <v>1540</v>
      </c>
      <c r="Q254" t="s">
        <v>413</v>
      </c>
      <c r="R254" t="s">
        <v>407</v>
      </c>
      <c r="S254" t="s">
        <v>1212</v>
      </c>
      <c r="T254" s="131">
        <v>2.27</v>
      </c>
      <c r="U254" t="s">
        <v>1314</v>
      </c>
      <c r="V254" s="132">
        <v>3.4360000000000002E-2</v>
      </c>
      <c r="W254" s="132">
        <v>6.13E-2</v>
      </c>
      <c r="X254" t="s">
        <v>412</v>
      </c>
      <c r="Y254" t="s">
        <v>339</v>
      </c>
      <c r="Z254" s="131">
        <v>248865.98</v>
      </c>
      <c r="AA254" s="131">
        <v>1</v>
      </c>
      <c r="AB254" s="131">
        <f t="shared" si="3"/>
        <v>105.15981332603195</v>
      </c>
      <c r="AD254" s="131">
        <v>261.70699999999999</v>
      </c>
      <c r="AH254" s="132">
        <v>4.6999999999999999E-4</v>
      </c>
      <c r="AI254" s="132">
        <v>1.687E-2</v>
      </c>
      <c r="AJ254" s="132">
        <v>8.8000000000000003E-4</v>
      </c>
    </row>
    <row r="255" spans="1:36">
      <c r="A255" t="s">
        <v>1213</v>
      </c>
      <c r="B255" t="s">
        <v>1218</v>
      </c>
      <c r="C255" t="s">
        <v>1804</v>
      </c>
      <c r="D255" t="s">
        <v>1805</v>
      </c>
      <c r="E255" t="s">
        <v>309</v>
      </c>
      <c r="F255" t="s">
        <v>1806</v>
      </c>
      <c r="G255" t="s">
        <v>1807</v>
      </c>
      <c r="H255" t="s">
        <v>321</v>
      </c>
      <c r="I255" t="s">
        <v>952</v>
      </c>
      <c r="J255" t="s">
        <v>204</v>
      </c>
      <c r="K255" t="s">
        <v>204</v>
      </c>
      <c r="L255" t="s">
        <v>325</v>
      </c>
      <c r="M255" t="s">
        <v>340</v>
      </c>
      <c r="N255" t="s">
        <v>461</v>
      </c>
      <c r="O255" t="s">
        <v>339</v>
      </c>
      <c r="Q255" t="s">
        <v>410</v>
      </c>
      <c r="R255" t="s">
        <v>410</v>
      </c>
      <c r="S255" t="s">
        <v>1212</v>
      </c>
      <c r="T255" s="131">
        <v>3.26</v>
      </c>
      <c r="U255" t="s">
        <v>1686</v>
      </c>
      <c r="V255" s="132">
        <v>5.7970000000000001E-2</v>
      </c>
      <c r="W255" s="132">
        <v>3.0599999999999999E-2</v>
      </c>
      <c r="X255" t="s">
        <v>412</v>
      </c>
      <c r="Y255" t="s">
        <v>339</v>
      </c>
      <c r="Z255" s="131">
        <v>224000</v>
      </c>
      <c r="AA255" s="131">
        <v>1</v>
      </c>
      <c r="AB255" s="131">
        <f t="shared" si="3"/>
        <v>106</v>
      </c>
      <c r="AD255" s="131">
        <v>237.44</v>
      </c>
      <c r="AH255" s="132">
        <v>7.5000000000000002E-4</v>
      </c>
      <c r="AI255" s="132">
        <v>1.5310000000000001E-2</v>
      </c>
      <c r="AJ255" s="132">
        <v>8.0000000000000004E-4</v>
      </c>
    </row>
    <row r="256" spans="1:36">
      <c r="A256" t="s">
        <v>1213</v>
      </c>
      <c r="B256" t="s">
        <v>1218</v>
      </c>
      <c r="C256" t="s">
        <v>1536</v>
      </c>
      <c r="D256" t="s">
        <v>1537</v>
      </c>
      <c r="E256" t="s">
        <v>311</v>
      </c>
      <c r="F256" t="s">
        <v>1845</v>
      </c>
      <c r="G256" t="s">
        <v>1846</v>
      </c>
      <c r="H256" t="s">
        <v>321</v>
      </c>
      <c r="I256" t="s">
        <v>951</v>
      </c>
      <c r="J256" t="s">
        <v>204</v>
      </c>
      <c r="K256" t="s">
        <v>224</v>
      </c>
      <c r="L256" t="s">
        <v>325</v>
      </c>
      <c r="M256" t="s">
        <v>340</v>
      </c>
      <c r="N256" t="s">
        <v>465</v>
      </c>
      <c r="O256" t="s">
        <v>339</v>
      </c>
      <c r="P256" t="s">
        <v>1540</v>
      </c>
      <c r="Q256" t="s">
        <v>413</v>
      </c>
      <c r="R256" t="s">
        <v>407</v>
      </c>
      <c r="S256" t="s">
        <v>1212</v>
      </c>
      <c r="T256" s="131">
        <v>1.62</v>
      </c>
      <c r="U256" t="s">
        <v>1847</v>
      </c>
      <c r="V256" s="132">
        <v>6.6860000000000003E-2</v>
      </c>
      <c r="W256" s="132">
        <v>6.0100000000000001E-2</v>
      </c>
      <c r="X256" t="s">
        <v>412</v>
      </c>
      <c r="Y256" t="s">
        <v>339</v>
      </c>
      <c r="Z256" s="131">
        <v>225000.83</v>
      </c>
      <c r="AA256" s="131">
        <v>1</v>
      </c>
      <c r="AB256" s="131">
        <f t="shared" si="3"/>
        <v>101.00007186640157</v>
      </c>
      <c r="AD256" s="131">
        <v>227.251</v>
      </c>
      <c r="AH256" s="132">
        <v>7.7999999999999999E-4</v>
      </c>
      <c r="AI256" s="132">
        <v>1.465E-2</v>
      </c>
      <c r="AJ256" s="132">
        <v>7.6000000000000004E-4</v>
      </c>
    </row>
    <row r="257" spans="1:36">
      <c r="A257" t="s">
        <v>1213</v>
      </c>
      <c r="B257" t="s">
        <v>1218</v>
      </c>
      <c r="C257" t="s">
        <v>1631</v>
      </c>
      <c r="D257" t="s">
        <v>1632</v>
      </c>
      <c r="E257" t="s">
        <v>309</v>
      </c>
      <c r="F257" t="s">
        <v>1633</v>
      </c>
      <c r="G257" t="s">
        <v>1634</v>
      </c>
      <c r="H257" t="s">
        <v>321</v>
      </c>
      <c r="I257" t="s">
        <v>951</v>
      </c>
      <c r="J257" t="s">
        <v>204</v>
      </c>
      <c r="K257" t="s">
        <v>204</v>
      </c>
      <c r="L257" t="s">
        <v>325</v>
      </c>
      <c r="M257" t="s">
        <v>340</v>
      </c>
      <c r="N257" t="s">
        <v>447</v>
      </c>
      <c r="O257" t="s">
        <v>339</v>
      </c>
      <c r="Q257" t="s">
        <v>410</v>
      </c>
      <c r="R257" t="s">
        <v>410</v>
      </c>
      <c r="S257" t="s">
        <v>1212</v>
      </c>
      <c r="T257" s="131">
        <v>1.38</v>
      </c>
      <c r="U257" t="s">
        <v>1331</v>
      </c>
      <c r="V257" s="132">
        <v>6.4699999999999994E-2</v>
      </c>
      <c r="W257" s="132">
        <v>5.4199999999999998E-2</v>
      </c>
      <c r="X257" t="s">
        <v>412</v>
      </c>
      <c r="Y257" t="s">
        <v>339</v>
      </c>
      <c r="Z257" s="131">
        <v>380648.89</v>
      </c>
      <c r="AA257" s="131">
        <v>1</v>
      </c>
      <c r="AB257" s="131">
        <f t="shared" si="3"/>
        <v>101.4</v>
      </c>
      <c r="AD257" s="131">
        <f>385977.97446/1000</f>
        <v>385.97797445999998</v>
      </c>
      <c r="AH257" s="132">
        <v>2.1199999999999999E-3</v>
      </c>
      <c r="AI257" s="132">
        <v>3.4700000000000002E-2</v>
      </c>
      <c r="AJ257" s="132">
        <v>1.81E-3</v>
      </c>
    </row>
    <row r="258" spans="1:36">
      <c r="A258" t="s">
        <v>1213</v>
      </c>
      <c r="B258" t="s">
        <v>1218</v>
      </c>
      <c r="C258" t="s">
        <v>2089</v>
      </c>
      <c r="D258" t="s">
        <v>2090</v>
      </c>
      <c r="E258" t="s">
        <v>312</v>
      </c>
      <c r="F258" t="s">
        <v>2091</v>
      </c>
      <c r="G258" t="s">
        <v>2092</v>
      </c>
      <c r="H258" t="s">
        <v>321</v>
      </c>
      <c r="I258" t="s">
        <v>755</v>
      </c>
      <c r="J258" t="s">
        <v>205</v>
      </c>
      <c r="K258" t="s">
        <v>251</v>
      </c>
      <c r="L258" t="s">
        <v>325</v>
      </c>
      <c r="M258" t="s">
        <v>314</v>
      </c>
      <c r="N258" t="s">
        <v>521</v>
      </c>
      <c r="O258" t="s">
        <v>339</v>
      </c>
      <c r="P258" t="s">
        <v>2093</v>
      </c>
      <c r="Q258" t="s">
        <v>433</v>
      </c>
      <c r="R258" t="s">
        <v>407</v>
      </c>
      <c r="S258" t="s">
        <v>1215</v>
      </c>
      <c r="T258" s="131">
        <v>3.9889999999999999</v>
      </c>
      <c r="U258" t="s">
        <v>2094</v>
      </c>
      <c r="V258" s="132">
        <v>7.1340000000000001E-2</v>
      </c>
      <c r="W258" s="132">
        <v>8.3110000000000003E-2</v>
      </c>
      <c r="X258" t="s">
        <v>412</v>
      </c>
      <c r="Y258" t="s">
        <v>339</v>
      </c>
      <c r="Z258" s="131">
        <v>222000</v>
      </c>
      <c r="AA258" s="131">
        <v>3.6469999999999998</v>
      </c>
      <c r="AB258" s="131">
        <f t="shared" si="3"/>
        <v>99.905265836167956</v>
      </c>
      <c r="AD258" s="131">
        <v>808.86699999999996</v>
      </c>
      <c r="AH258" s="132">
        <v>4.0000000000000002E-4</v>
      </c>
      <c r="AI258" s="132">
        <v>5.2159999999999998E-2</v>
      </c>
      <c r="AJ258" s="132">
        <v>2.7100000000000002E-3</v>
      </c>
    </row>
    <row r="259" spans="1:36">
      <c r="A259" t="s">
        <v>1213</v>
      </c>
      <c r="B259" t="s">
        <v>1218</v>
      </c>
      <c r="C259" t="s">
        <v>2123</v>
      </c>
      <c r="D259" t="s">
        <v>2124</v>
      </c>
      <c r="E259" t="s">
        <v>309</v>
      </c>
      <c r="F259" t="s">
        <v>2125</v>
      </c>
      <c r="G259" t="s">
        <v>2126</v>
      </c>
      <c r="H259" t="s">
        <v>321</v>
      </c>
      <c r="I259" t="s">
        <v>755</v>
      </c>
      <c r="J259" t="s">
        <v>205</v>
      </c>
      <c r="K259" t="s">
        <v>204</v>
      </c>
      <c r="L259" t="s">
        <v>325</v>
      </c>
      <c r="M259" t="s">
        <v>314</v>
      </c>
      <c r="N259" t="s">
        <v>534</v>
      </c>
      <c r="O259" t="s">
        <v>339</v>
      </c>
      <c r="P259" t="s">
        <v>2127</v>
      </c>
      <c r="Q259" t="s">
        <v>433</v>
      </c>
      <c r="R259" t="s">
        <v>407</v>
      </c>
      <c r="S259" t="s">
        <v>1216</v>
      </c>
      <c r="T259" s="131">
        <v>4.5179999999999998</v>
      </c>
      <c r="U259" t="s">
        <v>2128</v>
      </c>
      <c r="V259" s="132">
        <v>4.1070000000000002E-2</v>
      </c>
      <c r="W259" s="132">
        <v>3.8249999999999999E-2</v>
      </c>
      <c r="X259" t="s">
        <v>412</v>
      </c>
      <c r="Y259" t="s">
        <v>339</v>
      </c>
      <c r="Z259" s="131">
        <v>50000</v>
      </c>
      <c r="AA259" s="131">
        <v>3.7959999999999998</v>
      </c>
      <c r="AB259" s="131">
        <f t="shared" ref="AB259:AB322" si="4">(AD259-(AC259*AA259))*1000/AA259/Z259*100</f>
        <v>102.74868282402529</v>
      </c>
      <c r="AD259" s="131">
        <v>195.017</v>
      </c>
      <c r="AH259" s="132">
        <v>3.0000000000000001E-5</v>
      </c>
      <c r="AI259" s="132">
        <v>1.257E-2</v>
      </c>
      <c r="AJ259" s="132">
        <v>6.4999999999999997E-4</v>
      </c>
    </row>
    <row r="260" spans="1:36">
      <c r="A260" t="s">
        <v>1213</v>
      </c>
      <c r="B260" t="s">
        <v>1218</v>
      </c>
      <c r="C260" t="s">
        <v>1547</v>
      </c>
      <c r="D260" t="s">
        <v>1548</v>
      </c>
      <c r="E260" t="s">
        <v>309</v>
      </c>
      <c r="F260" t="s">
        <v>1881</v>
      </c>
      <c r="G260" t="s">
        <v>1882</v>
      </c>
      <c r="H260" t="s">
        <v>321</v>
      </c>
      <c r="I260" t="s">
        <v>755</v>
      </c>
      <c r="J260" t="s">
        <v>205</v>
      </c>
      <c r="K260" t="s">
        <v>204</v>
      </c>
      <c r="L260" t="s">
        <v>325</v>
      </c>
      <c r="M260" t="s">
        <v>340</v>
      </c>
      <c r="N260" t="s">
        <v>536</v>
      </c>
      <c r="O260" t="s">
        <v>339</v>
      </c>
      <c r="P260" t="s">
        <v>1879</v>
      </c>
      <c r="Q260" t="s">
        <v>433</v>
      </c>
      <c r="R260" t="s">
        <v>407</v>
      </c>
      <c r="S260" t="s">
        <v>1215</v>
      </c>
      <c r="T260" s="131">
        <v>1.014</v>
      </c>
      <c r="U260" t="s">
        <v>1883</v>
      </c>
      <c r="V260" s="132">
        <v>5.638E-2</v>
      </c>
      <c r="W260" s="132">
        <v>6.5390000000000004E-2</v>
      </c>
      <c r="X260" t="s">
        <v>412</v>
      </c>
      <c r="Y260" t="s">
        <v>339</v>
      </c>
      <c r="Z260" s="131">
        <v>49000</v>
      </c>
      <c r="AA260" s="131">
        <v>3.6469999999999998</v>
      </c>
      <c r="AB260" s="131">
        <f t="shared" si="4"/>
        <v>97.483534132051503</v>
      </c>
      <c r="AD260" s="131">
        <v>174.20599999999999</v>
      </c>
      <c r="AH260" s="132">
        <v>6.9999999999999994E-5</v>
      </c>
      <c r="AI260" s="132">
        <v>1.123E-2</v>
      </c>
      <c r="AJ260" s="132">
        <v>5.8E-4</v>
      </c>
    </row>
    <row r="261" spans="1:36">
      <c r="A261" t="s">
        <v>1213</v>
      </c>
      <c r="B261" t="s">
        <v>1218</v>
      </c>
      <c r="C261" t="s">
        <v>1884</v>
      </c>
      <c r="D261" t="s">
        <v>1885</v>
      </c>
      <c r="E261" t="s">
        <v>309</v>
      </c>
      <c r="F261" t="s">
        <v>1886</v>
      </c>
      <c r="G261" t="s">
        <v>1887</v>
      </c>
      <c r="H261" t="s">
        <v>321</v>
      </c>
      <c r="I261" t="s">
        <v>755</v>
      </c>
      <c r="J261" t="s">
        <v>205</v>
      </c>
      <c r="K261" t="s">
        <v>204</v>
      </c>
      <c r="L261" t="s">
        <v>325</v>
      </c>
      <c r="M261" t="s">
        <v>340</v>
      </c>
      <c r="N261" t="s">
        <v>536</v>
      </c>
      <c r="O261" t="s">
        <v>339</v>
      </c>
      <c r="P261" t="s">
        <v>1879</v>
      </c>
      <c r="Q261" t="s">
        <v>433</v>
      </c>
      <c r="R261" t="s">
        <v>407</v>
      </c>
      <c r="S261" t="s">
        <v>1215</v>
      </c>
      <c r="T261" s="131">
        <v>1.1990000000000001</v>
      </c>
      <c r="U261" t="s">
        <v>1888</v>
      </c>
      <c r="V261" s="132">
        <v>5.6419999999999998E-2</v>
      </c>
      <c r="W261" s="132">
        <v>6.9150000000000003E-2</v>
      </c>
      <c r="X261" t="s">
        <v>412</v>
      </c>
      <c r="Y261" t="s">
        <v>339</v>
      </c>
      <c r="Z261" s="131">
        <v>49000</v>
      </c>
      <c r="AA261" s="131">
        <v>3.6469999999999998</v>
      </c>
      <c r="AB261" s="131">
        <f t="shared" si="4"/>
        <v>95.743216398157841</v>
      </c>
      <c r="AD261" s="131">
        <v>171.096</v>
      </c>
      <c r="AH261" s="132">
        <v>8.0000000000000007E-5</v>
      </c>
      <c r="AI261" s="132">
        <v>1.103E-2</v>
      </c>
      <c r="AJ261" s="132">
        <v>5.6999999999999998E-4</v>
      </c>
    </row>
    <row r="262" spans="1:36">
      <c r="A262" t="s">
        <v>1213</v>
      </c>
      <c r="B262" t="s">
        <v>1218</v>
      </c>
      <c r="C262" t="s">
        <v>1889</v>
      </c>
      <c r="D262" t="s">
        <v>1890</v>
      </c>
      <c r="E262" t="s">
        <v>80</v>
      </c>
      <c r="F262" t="s">
        <v>1891</v>
      </c>
      <c r="G262" t="s">
        <v>1892</v>
      </c>
      <c r="H262" t="s">
        <v>321</v>
      </c>
      <c r="I262" t="s">
        <v>755</v>
      </c>
      <c r="J262" t="s">
        <v>205</v>
      </c>
      <c r="K262" t="s">
        <v>204</v>
      </c>
      <c r="L262" t="s">
        <v>325</v>
      </c>
      <c r="M262" t="s">
        <v>314</v>
      </c>
      <c r="N262" t="s">
        <v>486</v>
      </c>
      <c r="O262" t="s">
        <v>339</v>
      </c>
      <c r="P262" t="s">
        <v>1893</v>
      </c>
      <c r="Q262" t="s">
        <v>433</v>
      </c>
      <c r="R262" t="s">
        <v>407</v>
      </c>
      <c r="S262" t="s">
        <v>1215</v>
      </c>
      <c r="T262" s="131">
        <v>0.47599999999999998</v>
      </c>
      <c r="U262" t="s">
        <v>1858</v>
      </c>
      <c r="V262" s="132">
        <v>6.1249999999999999E-2</v>
      </c>
      <c r="W262" s="132">
        <v>6.9110000000000005E-2</v>
      </c>
      <c r="X262" t="s">
        <v>412</v>
      </c>
      <c r="Y262" t="s">
        <v>339</v>
      </c>
      <c r="Z262" s="131">
        <v>32000</v>
      </c>
      <c r="AA262" s="131">
        <v>3.6469999999999998</v>
      </c>
      <c r="AB262" s="131">
        <f t="shared" si="4"/>
        <v>99.173978612558273</v>
      </c>
      <c r="AD262" s="131">
        <v>115.74</v>
      </c>
      <c r="AH262" s="132">
        <v>5.0000000000000002E-5</v>
      </c>
      <c r="AI262" s="132">
        <v>7.4599999999999996E-3</v>
      </c>
      <c r="AJ262" s="132">
        <v>3.8999999999999999E-4</v>
      </c>
    </row>
    <row r="263" spans="1:36">
      <c r="A263" t="s">
        <v>1213</v>
      </c>
      <c r="B263" t="s">
        <v>1218</v>
      </c>
      <c r="C263" t="s">
        <v>1889</v>
      </c>
      <c r="D263" t="s">
        <v>1890</v>
      </c>
      <c r="E263" t="s">
        <v>80</v>
      </c>
      <c r="F263" t="s">
        <v>1894</v>
      </c>
      <c r="G263" t="s">
        <v>1895</v>
      </c>
      <c r="H263" t="s">
        <v>321</v>
      </c>
      <c r="I263" t="s">
        <v>755</v>
      </c>
      <c r="J263" t="s">
        <v>205</v>
      </c>
      <c r="K263" t="s">
        <v>204</v>
      </c>
      <c r="L263" t="s">
        <v>325</v>
      </c>
      <c r="M263" t="s">
        <v>314</v>
      </c>
      <c r="N263" t="s">
        <v>486</v>
      </c>
      <c r="O263" t="s">
        <v>339</v>
      </c>
      <c r="P263" t="s">
        <v>1893</v>
      </c>
      <c r="Q263" t="s">
        <v>433</v>
      </c>
      <c r="R263" t="s">
        <v>407</v>
      </c>
      <c r="S263" t="s">
        <v>1215</v>
      </c>
      <c r="T263" s="131">
        <v>2.2490000000000001</v>
      </c>
      <c r="U263" t="s">
        <v>1691</v>
      </c>
      <c r="V263" s="132">
        <v>6.5000000000000002E-2</v>
      </c>
      <c r="W263" s="132">
        <v>7.7859999999999999E-2</v>
      </c>
      <c r="X263" t="s">
        <v>412</v>
      </c>
      <c r="Y263" t="s">
        <v>339</v>
      </c>
      <c r="Z263" s="131">
        <v>32000</v>
      </c>
      <c r="AA263" s="131">
        <v>3.6469999999999998</v>
      </c>
      <c r="AB263" s="131">
        <f t="shared" si="4"/>
        <v>96.64107485604606</v>
      </c>
      <c r="AD263" s="131">
        <v>112.78400000000001</v>
      </c>
      <c r="AH263" s="132">
        <v>5.0000000000000002E-5</v>
      </c>
      <c r="AI263" s="132">
        <v>7.2700000000000004E-3</v>
      </c>
      <c r="AJ263" s="132">
        <v>3.8000000000000002E-4</v>
      </c>
    </row>
    <row r="264" spans="1:36">
      <c r="A264" t="s">
        <v>1213</v>
      </c>
      <c r="B264" t="s">
        <v>1219</v>
      </c>
      <c r="C264" t="s">
        <v>1547</v>
      </c>
      <c r="D264" t="s">
        <v>1548</v>
      </c>
      <c r="E264" t="s">
        <v>309</v>
      </c>
      <c r="F264" t="s">
        <v>2129</v>
      </c>
      <c r="G264" t="s">
        <v>2130</v>
      </c>
      <c r="H264" t="s">
        <v>321</v>
      </c>
      <c r="I264" t="s">
        <v>754</v>
      </c>
      <c r="J264" t="s">
        <v>204</v>
      </c>
      <c r="K264" t="s">
        <v>204</v>
      </c>
      <c r="L264" t="s">
        <v>325</v>
      </c>
      <c r="M264" t="s">
        <v>340</v>
      </c>
      <c r="N264" t="s">
        <v>448</v>
      </c>
      <c r="O264" t="s">
        <v>339</v>
      </c>
      <c r="P264" t="s">
        <v>1211</v>
      </c>
      <c r="Q264" t="s">
        <v>413</v>
      </c>
      <c r="R264" t="s">
        <v>407</v>
      </c>
      <c r="S264" t="s">
        <v>1212</v>
      </c>
      <c r="T264" s="131">
        <v>4.8499999999999996</v>
      </c>
      <c r="U264" t="s">
        <v>2131</v>
      </c>
      <c r="V264" s="132">
        <v>1.8460000000000001E-2</v>
      </c>
      <c r="W264" s="132">
        <v>2.4299999999999999E-2</v>
      </c>
      <c r="X264" t="s">
        <v>412</v>
      </c>
      <c r="Y264" t="s">
        <v>339</v>
      </c>
      <c r="Z264" s="131">
        <v>6950000</v>
      </c>
      <c r="AA264" s="131">
        <v>1</v>
      </c>
      <c r="AB264" s="131">
        <f t="shared" si="4"/>
        <v>101.64999999999999</v>
      </c>
      <c r="AD264" s="131">
        <v>7064.6750000000002</v>
      </c>
      <c r="AH264" s="132">
        <v>1.9499999999999999E-3</v>
      </c>
      <c r="AI264" s="132">
        <v>4.7719999999999999E-2</v>
      </c>
      <c r="AJ264" s="132">
        <v>7.7999999999999996E-3</v>
      </c>
    </row>
    <row r="265" spans="1:36">
      <c r="A265" t="s">
        <v>1213</v>
      </c>
      <c r="B265" t="s">
        <v>1219</v>
      </c>
      <c r="C265" t="s">
        <v>1935</v>
      </c>
      <c r="D265" t="s">
        <v>1936</v>
      </c>
      <c r="E265" t="s">
        <v>309</v>
      </c>
      <c r="F265" t="s">
        <v>2132</v>
      </c>
      <c r="G265" t="s">
        <v>2133</v>
      </c>
      <c r="H265" t="s">
        <v>321</v>
      </c>
      <c r="I265" t="s">
        <v>754</v>
      </c>
      <c r="J265" t="s">
        <v>204</v>
      </c>
      <c r="K265" t="s">
        <v>204</v>
      </c>
      <c r="L265" t="s">
        <v>325</v>
      </c>
      <c r="M265" t="s">
        <v>340</v>
      </c>
      <c r="N265" t="s">
        <v>448</v>
      </c>
      <c r="O265" t="s">
        <v>339</v>
      </c>
      <c r="P265" t="s">
        <v>1211</v>
      </c>
      <c r="Q265" t="s">
        <v>413</v>
      </c>
      <c r="R265" t="s">
        <v>407</v>
      </c>
      <c r="S265" t="s">
        <v>1212</v>
      </c>
      <c r="T265" s="131">
        <v>4.82</v>
      </c>
      <c r="U265" t="s">
        <v>2134</v>
      </c>
      <c r="V265" s="132">
        <v>1.452E-2</v>
      </c>
      <c r="W265" s="132">
        <v>2.4299999999999999E-2</v>
      </c>
      <c r="X265" t="s">
        <v>412</v>
      </c>
      <c r="Y265" t="s">
        <v>339</v>
      </c>
      <c r="Z265" s="131">
        <v>4400000</v>
      </c>
      <c r="AA265" s="131">
        <v>1</v>
      </c>
      <c r="AB265" s="131">
        <f t="shared" si="4"/>
        <v>104.01</v>
      </c>
      <c r="AD265" s="131">
        <v>4576.4399999999996</v>
      </c>
      <c r="AH265" s="132">
        <v>1.5399999999999999E-3</v>
      </c>
      <c r="AI265" s="132">
        <v>3.091E-2</v>
      </c>
      <c r="AJ265" s="132">
        <v>5.0600000000000003E-3</v>
      </c>
    </row>
    <row r="266" spans="1:36">
      <c r="A266" t="s">
        <v>1213</v>
      </c>
      <c r="B266" t="s">
        <v>1219</v>
      </c>
      <c r="C266" t="s">
        <v>1918</v>
      </c>
      <c r="D266" t="s">
        <v>1919</v>
      </c>
      <c r="E266" t="s">
        <v>309</v>
      </c>
      <c r="F266" t="s">
        <v>2135</v>
      </c>
      <c r="G266" t="s">
        <v>2136</v>
      </c>
      <c r="H266" t="s">
        <v>321</v>
      </c>
      <c r="I266" t="s">
        <v>754</v>
      </c>
      <c r="J266" t="s">
        <v>204</v>
      </c>
      <c r="K266" t="s">
        <v>204</v>
      </c>
      <c r="L266" t="s">
        <v>325</v>
      </c>
      <c r="M266" t="s">
        <v>340</v>
      </c>
      <c r="N266" t="s">
        <v>464</v>
      </c>
      <c r="O266" t="s">
        <v>339</v>
      </c>
      <c r="P266" t="s">
        <v>1696</v>
      </c>
      <c r="Q266" t="s">
        <v>413</v>
      </c>
      <c r="R266" t="s">
        <v>407</v>
      </c>
      <c r="S266" t="s">
        <v>1212</v>
      </c>
      <c r="T266" s="131">
        <v>3.74</v>
      </c>
      <c r="U266" t="s">
        <v>2137</v>
      </c>
      <c r="V266" s="132">
        <v>2.827E-2</v>
      </c>
      <c r="W266" s="132">
        <v>2.8400000000000002E-2</v>
      </c>
      <c r="X266" t="s">
        <v>412</v>
      </c>
      <c r="Y266" t="s">
        <v>339</v>
      </c>
      <c r="Z266" s="131">
        <v>3592976.54</v>
      </c>
      <c r="AA266" s="131">
        <v>1</v>
      </c>
      <c r="AB266" s="131">
        <f t="shared" si="4"/>
        <v>114.28001141360082</v>
      </c>
      <c r="AC266" s="131">
        <v>111.44499999999999</v>
      </c>
      <c r="AD266" s="131">
        <v>4217.4989999999998</v>
      </c>
      <c r="AH266" s="132">
        <v>2.0400000000000001E-3</v>
      </c>
      <c r="AI266" s="132">
        <v>2.9239999999999999E-2</v>
      </c>
      <c r="AJ266" s="132">
        <v>4.7800000000000004E-3</v>
      </c>
    </row>
    <row r="267" spans="1:36">
      <c r="A267" t="s">
        <v>1213</v>
      </c>
      <c r="B267" t="s">
        <v>1219</v>
      </c>
      <c r="C267" t="s">
        <v>1521</v>
      </c>
      <c r="D267" t="s">
        <v>1522</v>
      </c>
      <c r="E267" t="s">
        <v>309</v>
      </c>
      <c r="F267" t="s">
        <v>1915</v>
      </c>
      <c r="G267" t="s">
        <v>1916</v>
      </c>
      <c r="H267" t="s">
        <v>321</v>
      </c>
      <c r="I267" t="s">
        <v>754</v>
      </c>
      <c r="J267" t="s">
        <v>204</v>
      </c>
      <c r="K267" t="s">
        <v>204</v>
      </c>
      <c r="L267" t="s">
        <v>325</v>
      </c>
      <c r="M267" t="s">
        <v>340</v>
      </c>
      <c r="N267" t="s">
        <v>448</v>
      </c>
      <c r="O267" t="s">
        <v>339</v>
      </c>
      <c r="P267" t="s">
        <v>1211</v>
      </c>
      <c r="Q267" t="s">
        <v>413</v>
      </c>
      <c r="R267" t="s">
        <v>407</v>
      </c>
      <c r="S267" t="s">
        <v>1212</v>
      </c>
      <c r="T267" s="131">
        <v>3.18</v>
      </c>
      <c r="U267" t="s">
        <v>1917</v>
      </c>
      <c r="V267" s="132">
        <v>2.4299999999999999E-2</v>
      </c>
      <c r="W267" s="132">
        <v>2.4199999999999999E-2</v>
      </c>
      <c r="X267" t="s">
        <v>412</v>
      </c>
      <c r="Y267" t="s">
        <v>339</v>
      </c>
      <c r="Z267" s="131">
        <v>3397513.82</v>
      </c>
      <c r="AA267" s="131">
        <v>1</v>
      </c>
      <c r="AB267" s="131">
        <f t="shared" si="4"/>
        <v>103.36999894823091</v>
      </c>
      <c r="AD267" s="131">
        <v>3512.01</v>
      </c>
      <c r="AH267" s="132">
        <v>1.31E-3</v>
      </c>
      <c r="AI267" s="132">
        <v>2.3720000000000001E-2</v>
      </c>
      <c r="AJ267" s="132">
        <v>3.8800000000000002E-3</v>
      </c>
    </row>
    <row r="268" spans="1:36">
      <c r="A268" t="s">
        <v>1213</v>
      </c>
      <c r="B268" t="s">
        <v>1219</v>
      </c>
      <c r="C268" t="s">
        <v>2020</v>
      </c>
      <c r="D268" t="s">
        <v>2021</v>
      </c>
      <c r="E268" t="s">
        <v>309</v>
      </c>
      <c r="F268" t="s">
        <v>2138</v>
      </c>
      <c r="G268" t="s">
        <v>2139</v>
      </c>
      <c r="H268" t="s">
        <v>321</v>
      </c>
      <c r="I268" t="s">
        <v>951</v>
      </c>
      <c r="J268" t="s">
        <v>204</v>
      </c>
      <c r="K268" t="s">
        <v>204</v>
      </c>
      <c r="L268" t="s">
        <v>325</v>
      </c>
      <c r="M268" t="s">
        <v>340</v>
      </c>
      <c r="N268" t="s">
        <v>484</v>
      </c>
      <c r="O268" t="s">
        <v>339</v>
      </c>
      <c r="P268" t="s">
        <v>1696</v>
      </c>
      <c r="Q268" t="s">
        <v>413</v>
      </c>
      <c r="R268" t="s">
        <v>407</v>
      </c>
      <c r="S268" t="s">
        <v>1212</v>
      </c>
      <c r="T268" s="131">
        <v>3.19</v>
      </c>
      <c r="U268" t="s">
        <v>2140</v>
      </c>
      <c r="V268" s="132">
        <v>4.2709999999999998E-2</v>
      </c>
      <c r="W268" s="132">
        <v>4.7699999999999999E-2</v>
      </c>
      <c r="X268" t="s">
        <v>412</v>
      </c>
      <c r="Y268" t="s">
        <v>339</v>
      </c>
      <c r="Z268" s="131">
        <v>3499000</v>
      </c>
      <c r="AA268" s="131">
        <v>1</v>
      </c>
      <c r="AB268" s="131">
        <f t="shared" si="4"/>
        <v>95.589997142040588</v>
      </c>
      <c r="AD268" s="131">
        <v>3344.694</v>
      </c>
      <c r="AH268" s="132">
        <v>2.49E-3</v>
      </c>
      <c r="AI268" s="132">
        <v>2.2589999999999999E-2</v>
      </c>
      <c r="AJ268" s="132">
        <v>3.7000000000000002E-3</v>
      </c>
    </row>
    <row r="269" spans="1:36">
      <c r="A269" t="s">
        <v>1213</v>
      </c>
      <c r="B269" t="s">
        <v>1219</v>
      </c>
      <c r="C269" t="s">
        <v>1918</v>
      </c>
      <c r="D269" t="s">
        <v>1919</v>
      </c>
      <c r="E269" t="s">
        <v>309</v>
      </c>
      <c r="F269" t="s">
        <v>2141</v>
      </c>
      <c r="G269" t="s">
        <v>2142</v>
      </c>
      <c r="H269" t="s">
        <v>321</v>
      </c>
      <c r="I269" t="s">
        <v>754</v>
      </c>
      <c r="J269" t="s">
        <v>204</v>
      </c>
      <c r="K269" t="s">
        <v>204</v>
      </c>
      <c r="L269" t="s">
        <v>325</v>
      </c>
      <c r="M269" t="s">
        <v>340</v>
      </c>
      <c r="N269" t="s">
        <v>464</v>
      </c>
      <c r="O269" t="s">
        <v>339</v>
      </c>
      <c r="P269" t="s">
        <v>1696</v>
      </c>
      <c r="Q269" t="s">
        <v>413</v>
      </c>
      <c r="R269" t="s">
        <v>407</v>
      </c>
      <c r="S269" t="s">
        <v>1212</v>
      </c>
      <c r="T269" s="131">
        <v>5.97</v>
      </c>
      <c r="U269" t="s">
        <v>2143</v>
      </c>
      <c r="V269" s="132">
        <v>3.1609999999999999E-2</v>
      </c>
      <c r="W269" s="132">
        <v>3.09E-2</v>
      </c>
      <c r="X269" t="s">
        <v>412</v>
      </c>
      <c r="Y269" t="s">
        <v>339</v>
      </c>
      <c r="Z269" s="131">
        <v>2886991.27</v>
      </c>
      <c r="AA269" s="131">
        <v>1</v>
      </c>
      <c r="AB269" s="131">
        <f t="shared" si="4"/>
        <v>109.14002521386219</v>
      </c>
      <c r="AC269" s="131">
        <v>63.048999999999999</v>
      </c>
      <c r="AD269" s="131">
        <v>3213.9119999999998</v>
      </c>
      <c r="AH269" s="132">
        <v>1.8400000000000001E-3</v>
      </c>
      <c r="AI269" s="132">
        <v>2.213E-2</v>
      </c>
      <c r="AJ269" s="132">
        <v>3.62E-3</v>
      </c>
    </row>
    <row r="270" spans="1:36">
      <c r="A270" t="s">
        <v>1213</v>
      </c>
      <c r="B270" t="s">
        <v>1219</v>
      </c>
      <c r="C270" t="s">
        <v>455</v>
      </c>
      <c r="D270" t="s">
        <v>2144</v>
      </c>
      <c r="E270" t="s">
        <v>309</v>
      </c>
      <c r="F270" t="s">
        <v>2145</v>
      </c>
      <c r="G270" t="s">
        <v>2146</v>
      </c>
      <c r="H270" t="s">
        <v>321</v>
      </c>
      <c r="I270" t="s">
        <v>754</v>
      </c>
      <c r="J270" t="s">
        <v>204</v>
      </c>
      <c r="K270" t="s">
        <v>204</v>
      </c>
      <c r="L270" t="s">
        <v>325</v>
      </c>
      <c r="M270" t="s">
        <v>340</v>
      </c>
      <c r="N270" t="s">
        <v>440</v>
      </c>
      <c r="O270" t="s">
        <v>339</v>
      </c>
      <c r="P270" t="s">
        <v>1966</v>
      </c>
      <c r="Q270" t="s">
        <v>415</v>
      </c>
      <c r="R270" t="s">
        <v>407</v>
      </c>
      <c r="S270" t="s">
        <v>1212</v>
      </c>
      <c r="T270" s="131">
        <v>10.38</v>
      </c>
      <c r="U270" t="s">
        <v>2147</v>
      </c>
      <c r="V270" s="132">
        <v>3.0640000000000001E-2</v>
      </c>
      <c r="W270" s="132">
        <v>3.0300000000000001E-2</v>
      </c>
      <c r="X270" t="s">
        <v>412</v>
      </c>
      <c r="Y270" t="s">
        <v>339</v>
      </c>
      <c r="Z270" s="131">
        <v>2925100</v>
      </c>
      <c r="AA270" s="131">
        <v>1</v>
      </c>
      <c r="AB270" s="131">
        <f t="shared" si="4"/>
        <v>106.74000888858501</v>
      </c>
      <c r="AD270" s="131">
        <v>3122.252</v>
      </c>
      <c r="AH270" s="132">
        <v>5.9000000000000003E-4</v>
      </c>
      <c r="AI270" s="132">
        <v>2.1090000000000001E-2</v>
      </c>
      <c r="AJ270" s="132">
        <v>3.4499999999999999E-3</v>
      </c>
    </row>
    <row r="271" spans="1:36">
      <c r="A271" t="s">
        <v>1213</v>
      </c>
      <c r="B271" t="s">
        <v>1219</v>
      </c>
      <c r="C271" t="s">
        <v>2148</v>
      </c>
      <c r="D271" t="s">
        <v>2149</v>
      </c>
      <c r="E271" t="s">
        <v>309</v>
      </c>
      <c r="F271" t="s">
        <v>2150</v>
      </c>
      <c r="G271" t="s">
        <v>2151</v>
      </c>
      <c r="H271" t="s">
        <v>321</v>
      </c>
      <c r="I271" t="s">
        <v>754</v>
      </c>
      <c r="J271" t="s">
        <v>204</v>
      </c>
      <c r="K271" t="s">
        <v>224</v>
      </c>
      <c r="L271" t="s">
        <v>325</v>
      </c>
      <c r="M271" t="s">
        <v>340</v>
      </c>
      <c r="N271" t="s">
        <v>465</v>
      </c>
      <c r="O271" t="s">
        <v>339</v>
      </c>
      <c r="P271" t="s">
        <v>1551</v>
      </c>
      <c r="Q271" t="s">
        <v>413</v>
      </c>
      <c r="R271" t="s">
        <v>407</v>
      </c>
      <c r="S271" t="s">
        <v>1212</v>
      </c>
      <c r="T271" s="131">
        <v>4.42</v>
      </c>
      <c r="U271" t="s">
        <v>2152</v>
      </c>
      <c r="V271" s="132">
        <v>3.049E-2</v>
      </c>
      <c r="W271" s="132">
        <v>3.0200000000000001E-2</v>
      </c>
      <c r="X271" t="s">
        <v>412</v>
      </c>
      <c r="Y271" t="s">
        <v>339</v>
      </c>
      <c r="Z271" s="131">
        <v>2800000</v>
      </c>
      <c r="AA271" s="131">
        <v>1</v>
      </c>
      <c r="AB271" s="131">
        <f t="shared" si="4"/>
        <v>103.8</v>
      </c>
      <c r="AD271" s="131">
        <v>2906.4</v>
      </c>
      <c r="AH271" s="132">
        <v>1.644E-2</v>
      </c>
      <c r="AI271" s="132">
        <v>1.9630000000000002E-2</v>
      </c>
      <c r="AJ271" s="132">
        <v>3.2100000000000002E-3</v>
      </c>
    </row>
    <row r="272" spans="1:36">
      <c r="A272" t="s">
        <v>1213</v>
      </c>
      <c r="B272" t="s">
        <v>1219</v>
      </c>
      <c r="C272" t="s">
        <v>1521</v>
      </c>
      <c r="D272" t="s">
        <v>1522</v>
      </c>
      <c r="E272" t="s">
        <v>309</v>
      </c>
      <c r="F272" t="s">
        <v>2153</v>
      </c>
      <c r="G272" t="s">
        <v>2154</v>
      </c>
      <c r="H272" t="s">
        <v>321</v>
      </c>
      <c r="I272" t="s">
        <v>754</v>
      </c>
      <c r="J272" t="s">
        <v>204</v>
      </c>
      <c r="K272" t="s">
        <v>204</v>
      </c>
      <c r="L272" t="s">
        <v>325</v>
      </c>
      <c r="M272" t="s">
        <v>340</v>
      </c>
      <c r="N272" t="s">
        <v>448</v>
      </c>
      <c r="O272" t="s">
        <v>339</v>
      </c>
      <c r="P272" t="s">
        <v>1211</v>
      </c>
      <c r="Q272" t="s">
        <v>413</v>
      </c>
      <c r="R272" t="s">
        <v>407</v>
      </c>
      <c r="S272" t="s">
        <v>1212</v>
      </c>
      <c r="T272" s="131">
        <v>4.71</v>
      </c>
      <c r="U272" t="s">
        <v>2155</v>
      </c>
      <c r="V272" s="132">
        <v>1.7659999999999999E-2</v>
      </c>
      <c r="W272" s="132">
        <v>2.4E-2</v>
      </c>
      <c r="X272" t="s">
        <v>412</v>
      </c>
      <c r="Y272" t="s">
        <v>339</v>
      </c>
      <c r="Z272" s="131">
        <v>2832572.7</v>
      </c>
      <c r="AA272" s="131">
        <v>1</v>
      </c>
      <c r="AB272" s="131">
        <f t="shared" si="4"/>
        <v>101.52999780023298</v>
      </c>
      <c r="AD272" s="131">
        <v>2875.9110000000001</v>
      </c>
      <c r="AH272" s="132">
        <v>1.17E-3</v>
      </c>
      <c r="AI272" s="132">
        <v>1.9429999999999999E-2</v>
      </c>
      <c r="AJ272" s="132">
        <v>3.1800000000000001E-3</v>
      </c>
    </row>
    <row r="273" spans="1:36">
      <c r="A273" t="s">
        <v>1213</v>
      </c>
      <c r="B273" t="s">
        <v>1219</v>
      </c>
      <c r="C273" t="s">
        <v>1601</v>
      </c>
      <c r="D273" t="s">
        <v>1602</v>
      </c>
      <c r="E273" t="s">
        <v>309</v>
      </c>
      <c r="F273" t="s">
        <v>2156</v>
      </c>
      <c r="G273" t="s">
        <v>2157</v>
      </c>
      <c r="H273" t="s">
        <v>321</v>
      </c>
      <c r="I273" t="s">
        <v>754</v>
      </c>
      <c r="J273" t="s">
        <v>204</v>
      </c>
      <c r="K273" t="s">
        <v>204</v>
      </c>
      <c r="L273" t="s">
        <v>325</v>
      </c>
      <c r="M273" t="s">
        <v>340</v>
      </c>
      <c r="N273" t="s">
        <v>448</v>
      </c>
      <c r="O273" t="s">
        <v>339</v>
      </c>
      <c r="P273" t="s">
        <v>1551</v>
      </c>
      <c r="Q273" t="s">
        <v>413</v>
      </c>
      <c r="R273" t="s">
        <v>407</v>
      </c>
      <c r="S273" t="s">
        <v>1212</v>
      </c>
      <c r="T273" s="131">
        <v>7.04</v>
      </c>
      <c r="U273" t="s">
        <v>2158</v>
      </c>
      <c r="V273" s="132">
        <v>3.0689999999999999E-2</v>
      </c>
      <c r="W273" s="132">
        <v>3.3000000000000002E-2</v>
      </c>
      <c r="X273" t="s">
        <v>411</v>
      </c>
      <c r="Y273" t="s">
        <v>339</v>
      </c>
      <c r="Z273" s="131">
        <v>2600000</v>
      </c>
      <c r="AA273" s="131">
        <v>1</v>
      </c>
      <c r="AB273" s="131">
        <f t="shared" si="4"/>
        <v>100.92000000000002</v>
      </c>
      <c r="AD273" s="131">
        <v>2623.92</v>
      </c>
      <c r="AH273" s="132">
        <v>7.62E-3</v>
      </c>
      <c r="AI273" s="132">
        <v>1.772E-2</v>
      </c>
      <c r="AJ273" s="132">
        <v>2.8999999999999998E-3</v>
      </c>
    </row>
    <row r="274" spans="1:36">
      <c r="A274" t="s">
        <v>1213</v>
      </c>
      <c r="B274" t="s">
        <v>1219</v>
      </c>
      <c r="C274" t="s">
        <v>2148</v>
      </c>
      <c r="D274" t="s">
        <v>2149</v>
      </c>
      <c r="E274" t="s">
        <v>309</v>
      </c>
      <c r="F274" t="s">
        <v>2159</v>
      </c>
      <c r="G274" t="s">
        <v>2160</v>
      </c>
      <c r="H274" t="s">
        <v>321</v>
      </c>
      <c r="I274" t="s">
        <v>754</v>
      </c>
      <c r="J274" t="s">
        <v>204</v>
      </c>
      <c r="K274" t="s">
        <v>204</v>
      </c>
      <c r="L274" t="s">
        <v>325</v>
      </c>
      <c r="M274" t="s">
        <v>340</v>
      </c>
      <c r="N274" t="s">
        <v>465</v>
      </c>
      <c r="O274" t="s">
        <v>339</v>
      </c>
      <c r="P274" t="s">
        <v>1696</v>
      </c>
      <c r="Q274" t="s">
        <v>413</v>
      </c>
      <c r="R274" t="s">
        <v>407</v>
      </c>
      <c r="S274" t="s">
        <v>1212</v>
      </c>
      <c r="T274" s="131">
        <v>2.7</v>
      </c>
      <c r="U274" t="s">
        <v>2161</v>
      </c>
      <c r="V274" s="132">
        <v>2.7529999999999999E-2</v>
      </c>
      <c r="W274" s="132">
        <v>2.7799999999999998E-2</v>
      </c>
      <c r="X274" t="s">
        <v>412</v>
      </c>
      <c r="Y274" t="s">
        <v>339</v>
      </c>
      <c r="Z274" s="131">
        <v>2376000</v>
      </c>
      <c r="AA274" s="131">
        <v>1</v>
      </c>
      <c r="AB274" s="131">
        <f t="shared" si="4"/>
        <v>105.96001683501683</v>
      </c>
      <c r="AD274" s="131">
        <v>2517.61</v>
      </c>
      <c r="AH274" s="132">
        <v>3.5000000000000001E-3</v>
      </c>
      <c r="AI274" s="132">
        <v>1.7010000000000001E-2</v>
      </c>
      <c r="AJ274" s="132">
        <v>2.7799999999999999E-3</v>
      </c>
    </row>
    <row r="275" spans="1:36">
      <c r="A275" t="s">
        <v>1213</v>
      </c>
      <c r="B275" t="s">
        <v>1219</v>
      </c>
      <c r="C275" t="s">
        <v>2162</v>
      </c>
      <c r="D275" t="s">
        <v>2163</v>
      </c>
      <c r="E275" t="s">
        <v>309</v>
      </c>
      <c r="F275" t="s">
        <v>2164</v>
      </c>
      <c r="G275" t="s">
        <v>2165</v>
      </c>
      <c r="H275" t="s">
        <v>321</v>
      </c>
      <c r="I275" t="s">
        <v>951</v>
      </c>
      <c r="J275" t="s">
        <v>204</v>
      </c>
      <c r="K275" t="s">
        <v>204</v>
      </c>
      <c r="L275" t="s">
        <v>325</v>
      </c>
      <c r="M275" t="s">
        <v>340</v>
      </c>
      <c r="N275" t="s">
        <v>445</v>
      </c>
      <c r="O275" t="s">
        <v>339</v>
      </c>
      <c r="P275" t="s">
        <v>1551</v>
      </c>
      <c r="Q275" t="s">
        <v>413</v>
      </c>
      <c r="R275" t="s">
        <v>407</v>
      </c>
      <c r="S275" t="s">
        <v>1212</v>
      </c>
      <c r="T275" s="131">
        <v>7.46</v>
      </c>
      <c r="U275" t="s">
        <v>2166</v>
      </c>
      <c r="V275" s="132">
        <v>4.8890000000000003E-2</v>
      </c>
      <c r="W275" s="132">
        <v>5.45E-2</v>
      </c>
      <c r="X275" t="s">
        <v>412</v>
      </c>
      <c r="Y275" t="s">
        <v>339</v>
      </c>
      <c r="Z275" s="131">
        <v>2312000</v>
      </c>
      <c r="AA275" s="131">
        <v>1</v>
      </c>
      <c r="AB275" s="131">
        <f t="shared" si="4"/>
        <v>101.70999134948097</v>
      </c>
      <c r="AD275" s="131">
        <v>2351.5349999999999</v>
      </c>
      <c r="AH275" s="132">
        <v>1.82E-3</v>
      </c>
      <c r="AI275" s="132">
        <v>1.5879999999999998E-2</v>
      </c>
      <c r="AJ275" s="132">
        <v>2.5999999999999999E-3</v>
      </c>
    </row>
    <row r="276" spans="1:36">
      <c r="A276" t="s">
        <v>1213</v>
      </c>
      <c r="B276" t="s">
        <v>1219</v>
      </c>
      <c r="C276" t="s">
        <v>1868</v>
      </c>
      <c r="D276" t="s">
        <v>1869</v>
      </c>
      <c r="E276" t="s">
        <v>309</v>
      </c>
      <c r="F276" t="s">
        <v>2167</v>
      </c>
      <c r="G276" t="s">
        <v>2168</v>
      </c>
      <c r="H276" t="s">
        <v>321</v>
      </c>
      <c r="I276" t="s">
        <v>754</v>
      </c>
      <c r="J276" t="s">
        <v>204</v>
      </c>
      <c r="K276" t="s">
        <v>204</v>
      </c>
      <c r="L276" t="s">
        <v>325</v>
      </c>
      <c r="M276" t="s">
        <v>340</v>
      </c>
      <c r="N276" t="s">
        <v>464</v>
      </c>
      <c r="O276" t="s">
        <v>339</v>
      </c>
      <c r="P276" t="s">
        <v>1966</v>
      </c>
      <c r="Q276" t="s">
        <v>415</v>
      </c>
      <c r="R276" t="s">
        <v>407</v>
      </c>
      <c r="S276" t="s">
        <v>1212</v>
      </c>
      <c r="T276" s="131">
        <v>12.18</v>
      </c>
      <c r="U276" t="s">
        <v>2169</v>
      </c>
      <c r="V276" s="132">
        <v>3.0249999999999999E-2</v>
      </c>
      <c r="W276" s="132">
        <v>3.3300000000000003E-2</v>
      </c>
      <c r="X276" t="s">
        <v>412</v>
      </c>
      <c r="Y276" t="s">
        <v>339</v>
      </c>
      <c r="Z276" s="131">
        <v>2181621</v>
      </c>
      <c r="AA276" s="131">
        <v>1</v>
      </c>
      <c r="AB276" s="131">
        <f t="shared" si="4"/>
        <v>105.86000043087228</v>
      </c>
      <c r="AC276" s="131">
        <v>35.588000000000001</v>
      </c>
      <c r="AD276" s="131">
        <v>2345.0520000000001</v>
      </c>
      <c r="AH276" s="132">
        <v>6.6E-4</v>
      </c>
      <c r="AI276" s="132">
        <v>1.6080000000000001E-2</v>
      </c>
      <c r="AJ276" s="132">
        <v>2.63E-3</v>
      </c>
    </row>
    <row r="277" spans="1:36">
      <c r="A277" t="s">
        <v>1213</v>
      </c>
      <c r="B277" t="s">
        <v>1219</v>
      </c>
      <c r="C277" t="s">
        <v>2170</v>
      </c>
      <c r="D277" t="s">
        <v>2171</v>
      </c>
      <c r="E277" t="s">
        <v>309</v>
      </c>
      <c r="F277" t="s">
        <v>2172</v>
      </c>
      <c r="G277" t="s">
        <v>2173</v>
      </c>
      <c r="H277" t="s">
        <v>321</v>
      </c>
      <c r="I277" t="s">
        <v>754</v>
      </c>
      <c r="J277" t="s">
        <v>204</v>
      </c>
      <c r="K277" t="s">
        <v>204</v>
      </c>
      <c r="L277" t="s">
        <v>325</v>
      </c>
      <c r="M277" t="s">
        <v>340</v>
      </c>
      <c r="N277" t="s">
        <v>462</v>
      </c>
      <c r="O277" t="s">
        <v>339</v>
      </c>
      <c r="P277" t="s">
        <v>1551</v>
      </c>
      <c r="Q277" t="s">
        <v>413</v>
      </c>
      <c r="R277" t="s">
        <v>407</v>
      </c>
      <c r="S277" t="s">
        <v>1212</v>
      </c>
      <c r="T277" s="131">
        <v>1.33</v>
      </c>
      <c r="U277" t="s">
        <v>2174</v>
      </c>
      <c r="V277" s="132">
        <v>2.6890000000000001E-2</v>
      </c>
      <c r="W277" s="132">
        <v>2.7799999999999998E-2</v>
      </c>
      <c r="X277" t="s">
        <v>412</v>
      </c>
      <c r="Y277" t="s">
        <v>339</v>
      </c>
      <c r="Z277" s="131">
        <v>2033821.42</v>
      </c>
      <c r="AA277" s="131">
        <v>1</v>
      </c>
      <c r="AB277" s="131">
        <f t="shared" si="4"/>
        <v>111.92000328131071</v>
      </c>
      <c r="AD277" s="131">
        <v>2276.2530000000002</v>
      </c>
      <c r="AH277" s="132">
        <v>4.0400000000000002E-3</v>
      </c>
      <c r="AI277" s="132">
        <v>1.538E-2</v>
      </c>
      <c r="AJ277" s="132">
        <v>2.5100000000000001E-3</v>
      </c>
    </row>
    <row r="278" spans="1:36">
      <c r="A278" t="s">
        <v>1213</v>
      </c>
      <c r="B278" t="s">
        <v>1219</v>
      </c>
      <c r="C278" t="s">
        <v>2175</v>
      </c>
      <c r="D278" t="s">
        <v>2176</v>
      </c>
      <c r="E278" t="s">
        <v>309</v>
      </c>
      <c r="F278" t="s">
        <v>2177</v>
      </c>
      <c r="G278" t="s">
        <v>2178</v>
      </c>
      <c r="H278" t="s">
        <v>321</v>
      </c>
      <c r="I278" t="s">
        <v>754</v>
      </c>
      <c r="J278" t="s">
        <v>204</v>
      </c>
      <c r="K278" t="s">
        <v>204</v>
      </c>
      <c r="L278" t="s">
        <v>325</v>
      </c>
      <c r="M278" t="s">
        <v>340</v>
      </c>
      <c r="N278" t="s">
        <v>445</v>
      </c>
      <c r="O278" t="s">
        <v>339</v>
      </c>
      <c r="P278" t="s">
        <v>1696</v>
      </c>
      <c r="Q278" t="s">
        <v>413</v>
      </c>
      <c r="R278" t="s">
        <v>407</v>
      </c>
      <c r="S278" t="s">
        <v>1212</v>
      </c>
      <c r="T278" s="131">
        <v>4.3</v>
      </c>
      <c r="U278" t="s">
        <v>2179</v>
      </c>
      <c r="V278" s="132">
        <v>3.363E-2</v>
      </c>
      <c r="W278" s="132">
        <v>2.5000000000000001E-2</v>
      </c>
      <c r="X278" t="s">
        <v>412</v>
      </c>
      <c r="Y278" t="s">
        <v>339</v>
      </c>
      <c r="Z278" s="131">
        <v>2017528.82</v>
      </c>
      <c r="AA278" s="131">
        <v>1</v>
      </c>
      <c r="AB278" s="131">
        <f t="shared" si="4"/>
        <v>105.47001752371497</v>
      </c>
      <c r="AD278" s="131">
        <v>2127.8879999999999</v>
      </c>
      <c r="AH278" s="132">
        <v>2.3700000000000001E-3</v>
      </c>
      <c r="AI278" s="132">
        <v>1.4370000000000001E-2</v>
      </c>
      <c r="AJ278" s="132">
        <v>2.3500000000000001E-3</v>
      </c>
    </row>
    <row r="279" spans="1:36">
      <c r="A279" t="s">
        <v>1213</v>
      </c>
      <c r="B279" t="s">
        <v>1219</v>
      </c>
      <c r="C279" t="s">
        <v>2180</v>
      </c>
      <c r="D279" t="s">
        <v>2181</v>
      </c>
      <c r="E279" t="s">
        <v>309</v>
      </c>
      <c r="F279" t="s">
        <v>2182</v>
      </c>
      <c r="G279" t="s">
        <v>2183</v>
      </c>
      <c r="H279" t="s">
        <v>321</v>
      </c>
      <c r="I279" t="s">
        <v>951</v>
      </c>
      <c r="J279" t="s">
        <v>204</v>
      </c>
      <c r="K279" t="s">
        <v>204</v>
      </c>
      <c r="L279" t="s">
        <v>325</v>
      </c>
      <c r="M279" t="s">
        <v>340</v>
      </c>
      <c r="N279" t="s">
        <v>440</v>
      </c>
      <c r="O279" t="s">
        <v>339</v>
      </c>
      <c r="P279" t="s">
        <v>1551</v>
      </c>
      <c r="Q279" t="s">
        <v>413</v>
      </c>
      <c r="R279" t="s">
        <v>407</v>
      </c>
      <c r="S279" t="s">
        <v>1212</v>
      </c>
      <c r="T279" s="131">
        <v>6.59</v>
      </c>
      <c r="U279" t="s">
        <v>2184</v>
      </c>
      <c r="V279" s="132">
        <v>4.9689999999999998E-2</v>
      </c>
      <c r="W279" s="132">
        <v>5.2200000000000003E-2</v>
      </c>
      <c r="X279" t="s">
        <v>412</v>
      </c>
      <c r="Y279" t="s">
        <v>339</v>
      </c>
      <c r="Z279" s="131">
        <v>2000000</v>
      </c>
      <c r="AA279" s="131">
        <v>1</v>
      </c>
      <c r="AB279" s="131">
        <f t="shared" si="4"/>
        <v>105.13</v>
      </c>
      <c r="AD279" s="131">
        <v>2102.6</v>
      </c>
      <c r="AH279" s="132">
        <v>1.0019999999999999E-2</v>
      </c>
      <c r="AI279" s="132">
        <v>1.4200000000000001E-2</v>
      </c>
      <c r="AJ279" s="132">
        <v>2.32E-3</v>
      </c>
    </row>
    <row r="280" spans="1:36">
      <c r="A280" t="s">
        <v>1213</v>
      </c>
      <c r="B280" t="s">
        <v>1219</v>
      </c>
      <c r="C280" t="s">
        <v>1692</v>
      </c>
      <c r="D280" t="s">
        <v>1693</v>
      </c>
      <c r="E280" t="s">
        <v>309</v>
      </c>
      <c r="F280" t="s">
        <v>2185</v>
      </c>
      <c r="G280" t="s">
        <v>2186</v>
      </c>
      <c r="H280" t="s">
        <v>321</v>
      </c>
      <c r="I280" t="s">
        <v>754</v>
      </c>
      <c r="J280" t="s">
        <v>204</v>
      </c>
      <c r="K280" t="s">
        <v>204</v>
      </c>
      <c r="L280" t="s">
        <v>325</v>
      </c>
      <c r="M280" t="s">
        <v>340</v>
      </c>
      <c r="N280" t="s">
        <v>464</v>
      </c>
      <c r="O280" t="s">
        <v>339</v>
      </c>
      <c r="P280" t="s">
        <v>1696</v>
      </c>
      <c r="Q280" t="s">
        <v>413</v>
      </c>
      <c r="R280" t="s">
        <v>407</v>
      </c>
      <c r="S280" t="s">
        <v>1212</v>
      </c>
      <c r="T280" s="131">
        <v>1.88</v>
      </c>
      <c r="U280" t="s">
        <v>2187</v>
      </c>
      <c r="V280" s="132">
        <v>3.007E-2</v>
      </c>
      <c r="W280" s="132">
        <v>2.69E-2</v>
      </c>
      <c r="X280" t="s">
        <v>412</v>
      </c>
      <c r="Y280" t="s">
        <v>339</v>
      </c>
      <c r="Z280" s="131">
        <v>1721077.42</v>
      </c>
      <c r="AA280" s="131">
        <v>1</v>
      </c>
      <c r="AB280" s="131">
        <f t="shared" si="4"/>
        <v>120.12998229911122</v>
      </c>
      <c r="AD280" s="131">
        <v>2067.5300000000002</v>
      </c>
      <c r="AH280" s="132">
        <v>1.7899999999999999E-3</v>
      </c>
      <c r="AI280" s="132">
        <v>1.397E-2</v>
      </c>
      <c r="AJ280" s="132">
        <v>2.2799999999999999E-3</v>
      </c>
    </row>
    <row r="281" spans="1:36">
      <c r="A281" t="s">
        <v>1213</v>
      </c>
      <c r="B281" t="s">
        <v>1219</v>
      </c>
      <c r="C281" t="s">
        <v>2188</v>
      </c>
      <c r="D281" t="s">
        <v>2189</v>
      </c>
      <c r="E281" t="s">
        <v>309</v>
      </c>
      <c r="F281" t="s">
        <v>2190</v>
      </c>
      <c r="G281" t="s">
        <v>2191</v>
      </c>
      <c r="H281" t="s">
        <v>321</v>
      </c>
      <c r="I281" t="s">
        <v>951</v>
      </c>
      <c r="J281" t="s">
        <v>204</v>
      </c>
      <c r="K281" t="s">
        <v>204</v>
      </c>
      <c r="L281" t="s">
        <v>325</v>
      </c>
      <c r="M281" t="s">
        <v>340</v>
      </c>
      <c r="N281" t="s">
        <v>445</v>
      </c>
      <c r="O281" t="s">
        <v>339</v>
      </c>
      <c r="P281" t="s">
        <v>1551</v>
      </c>
      <c r="Q281" t="s">
        <v>413</v>
      </c>
      <c r="R281" t="s">
        <v>407</v>
      </c>
      <c r="S281" t="s">
        <v>1212</v>
      </c>
      <c r="T281" s="131">
        <v>2.9</v>
      </c>
      <c r="U281" t="s">
        <v>2192</v>
      </c>
      <c r="V281" s="132">
        <v>0.03</v>
      </c>
      <c r="W281" s="132">
        <v>4.7300000000000002E-2</v>
      </c>
      <c r="X281" t="s">
        <v>412</v>
      </c>
      <c r="Y281" t="s">
        <v>339</v>
      </c>
      <c r="Z281" s="131">
        <v>1973000</v>
      </c>
      <c r="AA281" s="131">
        <v>1</v>
      </c>
      <c r="AB281" s="131">
        <f t="shared" si="4"/>
        <v>103.85002534211858</v>
      </c>
      <c r="AD281" s="131">
        <v>2048.9609999999998</v>
      </c>
      <c r="AH281" s="132">
        <v>2.1900000000000001E-3</v>
      </c>
      <c r="AI281" s="132">
        <v>1.384E-2</v>
      </c>
      <c r="AJ281" s="132">
        <v>2.2599999999999999E-3</v>
      </c>
    </row>
    <row r="282" spans="1:36">
      <c r="A282" t="s">
        <v>1213</v>
      </c>
      <c r="B282" t="s">
        <v>1219</v>
      </c>
      <c r="C282" t="s">
        <v>2045</v>
      </c>
      <c r="D282" t="s">
        <v>2046</v>
      </c>
      <c r="E282" t="s">
        <v>309</v>
      </c>
      <c r="F282" t="s">
        <v>2047</v>
      </c>
      <c r="G282" t="s">
        <v>2048</v>
      </c>
      <c r="H282" t="s">
        <v>321</v>
      </c>
      <c r="I282" t="s">
        <v>951</v>
      </c>
      <c r="J282" t="s">
        <v>204</v>
      </c>
      <c r="K282" t="s">
        <v>204</v>
      </c>
      <c r="L282" t="s">
        <v>325</v>
      </c>
      <c r="M282" t="s">
        <v>340</v>
      </c>
      <c r="N282" t="s">
        <v>451</v>
      </c>
      <c r="O282" t="s">
        <v>339</v>
      </c>
      <c r="P282" t="s">
        <v>1696</v>
      </c>
      <c r="Q282" t="s">
        <v>413</v>
      </c>
      <c r="R282" t="s">
        <v>407</v>
      </c>
      <c r="S282" t="s">
        <v>1212</v>
      </c>
      <c r="T282" s="131">
        <v>2.65</v>
      </c>
      <c r="U282" t="s">
        <v>2049</v>
      </c>
      <c r="V282" s="132">
        <v>4.829E-2</v>
      </c>
      <c r="W282" s="132">
        <v>4.9799999999999997E-2</v>
      </c>
      <c r="X282" t="s">
        <v>412</v>
      </c>
      <c r="Y282" t="s">
        <v>339</v>
      </c>
      <c r="Z282" s="131">
        <v>2017105.26</v>
      </c>
      <c r="AA282" s="131">
        <v>1</v>
      </c>
      <c r="AB282" s="131">
        <f t="shared" si="4"/>
        <v>92.119981879378969</v>
      </c>
      <c r="AD282" s="131">
        <v>1858.1569999999999</v>
      </c>
      <c r="AH282" s="132">
        <v>6.4400000000000004E-3</v>
      </c>
      <c r="AI282" s="132">
        <v>1.255E-2</v>
      </c>
      <c r="AJ282" s="132">
        <v>2.0500000000000002E-3</v>
      </c>
    </row>
    <row r="283" spans="1:36">
      <c r="A283" t="s">
        <v>1213</v>
      </c>
      <c r="B283" t="s">
        <v>1219</v>
      </c>
      <c r="C283" t="s">
        <v>2193</v>
      </c>
      <c r="D283" t="s">
        <v>2194</v>
      </c>
      <c r="E283" t="s">
        <v>309</v>
      </c>
      <c r="F283" t="s">
        <v>2195</v>
      </c>
      <c r="G283" t="s">
        <v>2196</v>
      </c>
      <c r="H283" t="s">
        <v>321</v>
      </c>
      <c r="I283" t="s">
        <v>754</v>
      </c>
      <c r="J283" t="s">
        <v>204</v>
      </c>
      <c r="K283" t="s">
        <v>204</v>
      </c>
      <c r="L283" t="s">
        <v>325</v>
      </c>
      <c r="M283" t="s">
        <v>340</v>
      </c>
      <c r="N283" t="s">
        <v>464</v>
      </c>
      <c r="O283" t="s">
        <v>339</v>
      </c>
      <c r="P283" t="s">
        <v>1696</v>
      </c>
      <c r="Q283" t="s">
        <v>413</v>
      </c>
      <c r="R283" t="s">
        <v>407</v>
      </c>
      <c r="S283" t="s">
        <v>1212</v>
      </c>
      <c r="T283" s="131">
        <v>6.32</v>
      </c>
      <c r="U283" t="s">
        <v>2197</v>
      </c>
      <c r="V283" s="132">
        <v>3.2559999999999999E-2</v>
      </c>
      <c r="W283" s="132">
        <v>2.9700000000000001E-2</v>
      </c>
      <c r="X283" t="s">
        <v>412</v>
      </c>
      <c r="Y283" t="s">
        <v>339</v>
      </c>
      <c r="Z283" s="131">
        <v>2000000</v>
      </c>
      <c r="AA283" s="131">
        <v>1</v>
      </c>
      <c r="AB283" s="131">
        <f t="shared" si="4"/>
        <v>91.47</v>
      </c>
      <c r="AD283" s="131">
        <v>1829.4</v>
      </c>
      <c r="AH283" s="132">
        <v>4.8599999999999997E-3</v>
      </c>
      <c r="AI283" s="132">
        <v>1.2359999999999999E-2</v>
      </c>
      <c r="AJ283" s="132">
        <v>2.0200000000000001E-3</v>
      </c>
    </row>
    <row r="284" spans="1:36">
      <c r="A284" t="s">
        <v>1213</v>
      </c>
      <c r="B284" t="s">
        <v>1219</v>
      </c>
      <c r="C284" t="s">
        <v>2198</v>
      </c>
      <c r="D284" t="s">
        <v>2199</v>
      </c>
      <c r="E284" t="s">
        <v>309</v>
      </c>
      <c r="F284" t="s">
        <v>2200</v>
      </c>
      <c r="G284" t="s">
        <v>2201</v>
      </c>
      <c r="H284" t="s">
        <v>321</v>
      </c>
      <c r="I284" t="s">
        <v>951</v>
      </c>
      <c r="J284" t="s">
        <v>204</v>
      </c>
      <c r="K284" t="s">
        <v>204</v>
      </c>
      <c r="L284" t="s">
        <v>325</v>
      </c>
      <c r="M284" t="s">
        <v>340</v>
      </c>
      <c r="N284" t="s">
        <v>475</v>
      </c>
      <c r="O284" t="s">
        <v>339</v>
      </c>
      <c r="P284" t="s">
        <v>1551</v>
      </c>
      <c r="Q284" t="s">
        <v>413</v>
      </c>
      <c r="R284" t="s">
        <v>407</v>
      </c>
      <c r="S284" t="s">
        <v>1212</v>
      </c>
      <c r="T284" s="131">
        <v>3.06</v>
      </c>
      <c r="U284" t="s">
        <v>1665</v>
      </c>
      <c r="V284" s="132">
        <v>5.2449999999999997E-2</v>
      </c>
      <c r="W284" s="132">
        <v>5.1799999999999999E-2</v>
      </c>
      <c r="X284" t="s">
        <v>412</v>
      </c>
      <c r="Y284" t="s">
        <v>339</v>
      </c>
      <c r="Z284" s="131">
        <v>1899428.57</v>
      </c>
      <c r="AA284" s="131">
        <v>1</v>
      </c>
      <c r="AB284" s="131">
        <f t="shared" si="4"/>
        <v>91.260025640237686</v>
      </c>
      <c r="AD284" s="131">
        <v>1733.4190000000001</v>
      </c>
      <c r="AH284" s="132">
        <v>3.8600000000000001E-3</v>
      </c>
      <c r="AI284" s="132">
        <v>1.171E-2</v>
      </c>
      <c r="AJ284" s="132">
        <v>1.92E-3</v>
      </c>
    </row>
    <row r="285" spans="1:36">
      <c r="A285" t="s">
        <v>1213</v>
      </c>
      <c r="B285" t="s">
        <v>1219</v>
      </c>
      <c r="C285" t="s">
        <v>2202</v>
      </c>
      <c r="D285" t="s">
        <v>2203</v>
      </c>
      <c r="E285" t="s">
        <v>309</v>
      </c>
      <c r="F285" t="s">
        <v>2204</v>
      </c>
      <c r="G285" t="s">
        <v>2205</v>
      </c>
      <c r="H285" t="s">
        <v>321</v>
      </c>
      <c r="I285" t="s">
        <v>754</v>
      </c>
      <c r="J285" t="s">
        <v>204</v>
      </c>
      <c r="K285" t="s">
        <v>204</v>
      </c>
      <c r="L285" t="s">
        <v>325</v>
      </c>
      <c r="M285" t="s">
        <v>340</v>
      </c>
      <c r="N285" t="s">
        <v>477</v>
      </c>
      <c r="O285" t="s">
        <v>339</v>
      </c>
      <c r="P285" t="s">
        <v>1696</v>
      </c>
      <c r="Q285" t="s">
        <v>413</v>
      </c>
      <c r="R285" t="s">
        <v>407</v>
      </c>
      <c r="S285" t="s">
        <v>1212</v>
      </c>
      <c r="T285" s="131">
        <v>3.4</v>
      </c>
      <c r="U285" t="s">
        <v>2206</v>
      </c>
      <c r="V285" s="132">
        <v>2.3099999999999999E-2</v>
      </c>
      <c r="W285" s="132">
        <v>2.81E-2</v>
      </c>
      <c r="X285" t="s">
        <v>412</v>
      </c>
      <c r="Y285" t="s">
        <v>339</v>
      </c>
      <c r="Z285" s="131">
        <v>1594445.2</v>
      </c>
      <c r="AA285" s="131">
        <v>1</v>
      </c>
      <c r="AB285" s="131">
        <f t="shared" si="4"/>
        <v>104.56997832224025</v>
      </c>
      <c r="AD285" s="131">
        <v>1667.3109999999999</v>
      </c>
      <c r="AH285" s="132">
        <v>2.5699999999999998E-3</v>
      </c>
      <c r="AI285" s="132">
        <v>1.1259999999999999E-2</v>
      </c>
      <c r="AJ285" s="132">
        <v>1.8400000000000001E-3</v>
      </c>
    </row>
    <row r="286" spans="1:36">
      <c r="A286" t="s">
        <v>1213</v>
      </c>
      <c r="B286" t="s">
        <v>1219</v>
      </c>
      <c r="C286" t="s">
        <v>2005</v>
      </c>
      <c r="D286" t="s">
        <v>2006</v>
      </c>
      <c r="E286" t="s">
        <v>309</v>
      </c>
      <c r="F286" t="s">
        <v>2207</v>
      </c>
      <c r="G286" t="s">
        <v>2208</v>
      </c>
      <c r="H286" t="s">
        <v>321</v>
      </c>
      <c r="I286" t="s">
        <v>754</v>
      </c>
      <c r="J286" t="s">
        <v>204</v>
      </c>
      <c r="K286" t="s">
        <v>204</v>
      </c>
      <c r="L286" t="s">
        <v>325</v>
      </c>
      <c r="M286" t="s">
        <v>340</v>
      </c>
      <c r="N286" t="s">
        <v>464</v>
      </c>
      <c r="O286" t="s">
        <v>339</v>
      </c>
      <c r="P286" t="s">
        <v>1696</v>
      </c>
      <c r="Q286" t="s">
        <v>413</v>
      </c>
      <c r="R286" t="s">
        <v>407</v>
      </c>
      <c r="S286" t="s">
        <v>1212</v>
      </c>
      <c r="T286" s="131">
        <v>3.24</v>
      </c>
      <c r="U286" t="s">
        <v>1665</v>
      </c>
      <c r="V286" s="132">
        <v>2.2679999999999999E-2</v>
      </c>
      <c r="W286" s="132">
        <v>2.6800000000000001E-2</v>
      </c>
      <c r="X286" t="s">
        <v>412</v>
      </c>
      <c r="Y286" t="s">
        <v>339</v>
      </c>
      <c r="Z286" s="131">
        <v>1415625</v>
      </c>
      <c r="AA286" s="131">
        <v>1</v>
      </c>
      <c r="AB286" s="131">
        <f t="shared" si="4"/>
        <v>117.17997350993376</v>
      </c>
      <c r="AD286" s="131">
        <v>1658.829</v>
      </c>
      <c r="AH286" s="132">
        <v>1.0300000000000001E-3</v>
      </c>
      <c r="AI286" s="132">
        <v>1.12E-2</v>
      </c>
      <c r="AJ286" s="132">
        <v>1.83E-3</v>
      </c>
    </row>
    <row r="287" spans="1:36">
      <c r="A287" t="s">
        <v>1213</v>
      </c>
      <c r="B287" t="s">
        <v>1219</v>
      </c>
      <c r="C287" t="s">
        <v>2209</v>
      </c>
      <c r="D287" t="s">
        <v>2210</v>
      </c>
      <c r="E287" t="s">
        <v>309</v>
      </c>
      <c r="F287" t="s">
        <v>2211</v>
      </c>
      <c r="G287" t="s">
        <v>2212</v>
      </c>
      <c r="H287" t="s">
        <v>321</v>
      </c>
      <c r="I287" t="s">
        <v>754</v>
      </c>
      <c r="J287" t="s">
        <v>204</v>
      </c>
      <c r="K287" t="s">
        <v>204</v>
      </c>
      <c r="L287" t="s">
        <v>325</v>
      </c>
      <c r="M287" t="s">
        <v>340</v>
      </c>
      <c r="N287" t="s">
        <v>465</v>
      </c>
      <c r="O287" t="s">
        <v>339</v>
      </c>
      <c r="P287" t="s">
        <v>1545</v>
      </c>
      <c r="Q287" t="s">
        <v>413</v>
      </c>
      <c r="R287" t="s">
        <v>407</v>
      </c>
      <c r="S287" t="s">
        <v>1212</v>
      </c>
      <c r="T287" s="131">
        <v>3.32</v>
      </c>
      <c r="U287" t="s">
        <v>1670</v>
      </c>
      <c r="V287" s="132">
        <v>4.4159999999999998E-2</v>
      </c>
      <c r="W287" s="132">
        <v>4.4299999999999999E-2</v>
      </c>
      <c r="X287" t="s">
        <v>412</v>
      </c>
      <c r="Y287" t="s">
        <v>339</v>
      </c>
      <c r="Z287" s="131">
        <v>1590250</v>
      </c>
      <c r="AA287" s="131">
        <v>1</v>
      </c>
      <c r="AB287" s="131">
        <f t="shared" si="4"/>
        <v>104.18997013048264</v>
      </c>
      <c r="AD287" s="131">
        <v>1656.8810000000001</v>
      </c>
      <c r="AH287" s="132">
        <v>1.1199999999999999E-3</v>
      </c>
      <c r="AI287" s="132">
        <v>1.119E-2</v>
      </c>
      <c r="AJ287" s="132">
        <v>1.83E-3</v>
      </c>
    </row>
    <row r="288" spans="1:36">
      <c r="A288" t="s">
        <v>1213</v>
      </c>
      <c r="B288" t="s">
        <v>1219</v>
      </c>
      <c r="C288" t="s">
        <v>1985</v>
      </c>
      <c r="D288" t="s">
        <v>1986</v>
      </c>
      <c r="E288" t="s">
        <v>309</v>
      </c>
      <c r="F288" t="s">
        <v>2213</v>
      </c>
      <c r="G288" t="s">
        <v>2214</v>
      </c>
      <c r="H288" t="s">
        <v>321</v>
      </c>
      <c r="I288" t="s">
        <v>951</v>
      </c>
      <c r="J288" t="s">
        <v>204</v>
      </c>
      <c r="K288" t="s">
        <v>204</v>
      </c>
      <c r="L288" t="s">
        <v>325</v>
      </c>
      <c r="M288" t="s">
        <v>340</v>
      </c>
      <c r="N288" t="s">
        <v>464</v>
      </c>
      <c r="O288" t="s">
        <v>339</v>
      </c>
      <c r="P288" t="s">
        <v>1696</v>
      </c>
      <c r="Q288" t="s">
        <v>413</v>
      </c>
      <c r="R288" t="s">
        <v>407</v>
      </c>
      <c r="S288" t="s">
        <v>1212</v>
      </c>
      <c r="T288" s="131">
        <v>7.89</v>
      </c>
      <c r="U288" t="s">
        <v>2215</v>
      </c>
      <c r="V288" s="132">
        <v>5.1900000000000002E-2</v>
      </c>
      <c r="W288" s="132">
        <v>5.3600000000000002E-2</v>
      </c>
      <c r="X288" t="s">
        <v>412</v>
      </c>
      <c r="Y288" t="s">
        <v>339</v>
      </c>
      <c r="Z288" s="131">
        <v>1500000</v>
      </c>
      <c r="AA288" s="131">
        <v>1</v>
      </c>
      <c r="AB288" s="131">
        <f t="shared" si="4"/>
        <v>103.2</v>
      </c>
      <c r="AC288" s="131">
        <v>68.7</v>
      </c>
      <c r="AD288" s="131">
        <v>1616.7</v>
      </c>
      <c r="AH288" s="132">
        <v>5.6100000000000004E-3</v>
      </c>
      <c r="AI288" s="132">
        <v>1.1379999999999999E-2</v>
      </c>
      <c r="AJ288" s="132">
        <v>1.8600000000000001E-3</v>
      </c>
    </row>
    <row r="289" spans="1:36">
      <c r="A289" t="s">
        <v>1213</v>
      </c>
      <c r="B289" t="s">
        <v>1219</v>
      </c>
      <c r="C289" t="s">
        <v>1923</v>
      </c>
      <c r="D289" t="s">
        <v>1924</v>
      </c>
      <c r="E289" t="s">
        <v>309</v>
      </c>
      <c r="F289" t="s">
        <v>1925</v>
      </c>
      <c r="G289" t="s">
        <v>1926</v>
      </c>
      <c r="H289" t="s">
        <v>321</v>
      </c>
      <c r="I289" t="s">
        <v>754</v>
      </c>
      <c r="J289" t="s">
        <v>204</v>
      </c>
      <c r="K289" t="s">
        <v>204</v>
      </c>
      <c r="L289" t="s">
        <v>325</v>
      </c>
      <c r="M289" t="s">
        <v>340</v>
      </c>
      <c r="N289" t="s">
        <v>464</v>
      </c>
      <c r="O289" t="s">
        <v>339</v>
      </c>
      <c r="P289" t="s">
        <v>1696</v>
      </c>
      <c r="Q289" t="s">
        <v>413</v>
      </c>
      <c r="R289" t="s">
        <v>407</v>
      </c>
      <c r="S289" t="s">
        <v>1212</v>
      </c>
      <c r="T289" s="131">
        <v>3.49</v>
      </c>
      <c r="U289" t="s">
        <v>1293</v>
      </c>
      <c r="V289" s="132">
        <v>2.8209999999999999E-2</v>
      </c>
      <c r="W289" s="132">
        <v>2.9000000000000001E-2</v>
      </c>
      <c r="X289" t="s">
        <v>412</v>
      </c>
      <c r="Y289" t="s">
        <v>339</v>
      </c>
      <c r="Z289" s="131">
        <v>1520000</v>
      </c>
      <c r="AA289" s="131">
        <v>1</v>
      </c>
      <c r="AB289" s="131">
        <f t="shared" si="4"/>
        <v>104.85</v>
      </c>
      <c r="AD289" s="131">
        <v>1593.72</v>
      </c>
      <c r="AH289" s="132">
        <v>2.0500000000000002E-3</v>
      </c>
      <c r="AI289" s="132">
        <v>1.076E-2</v>
      </c>
      <c r="AJ289" s="132">
        <v>1.7600000000000001E-3</v>
      </c>
    </row>
    <row r="290" spans="1:36">
      <c r="A290" t="s">
        <v>1213</v>
      </c>
      <c r="B290" t="s">
        <v>1219</v>
      </c>
      <c r="C290" t="s">
        <v>2209</v>
      </c>
      <c r="D290" t="s">
        <v>2210</v>
      </c>
      <c r="E290" t="s">
        <v>309</v>
      </c>
      <c r="F290" t="s">
        <v>2216</v>
      </c>
      <c r="G290" t="s">
        <v>2217</v>
      </c>
      <c r="H290" t="s">
        <v>321</v>
      </c>
      <c r="I290" t="s">
        <v>754</v>
      </c>
      <c r="J290" t="s">
        <v>204</v>
      </c>
      <c r="K290" t="s">
        <v>204</v>
      </c>
      <c r="L290" t="s">
        <v>325</v>
      </c>
      <c r="M290" t="s">
        <v>340</v>
      </c>
      <c r="N290" t="s">
        <v>465</v>
      </c>
      <c r="O290" t="s">
        <v>339</v>
      </c>
      <c r="P290" t="s">
        <v>1545</v>
      </c>
      <c r="Q290" t="s">
        <v>413</v>
      </c>
      <c r="R290" t="s">
        <v>407</v>
      </c>
      <c r="S290" t="s">
        <v>1212</v>
      </c>
      <c r="T290" s="131">
        <v>5.36</v>
      </c>
      <c r="U290" t="s">
        <v>2218</v>
      </c>
      <c r="V290" s="132">
        <v>4.5830000000000003E-2</v>
      </c>
      <c r="W290" s="132">
        <v>4.58E-2</v>
      </c>
      <c r="X290" t="s">
        <v>412</v>
      </c>
      <c r="Y290" t="s">
        <v>339</v>
      </c>
      <c r="Z290" s="131">
        <v>1600000</v>
      </c>
      <c r="AA290" s="131">
        <v>1</v>
      </c>
      <c r="AB290" s="131">
        <f t="shared" si="4"/>
        <v>99.49</v>
      </c>
      <c r="AD290" s="131">
        <v>1591.84</v>
      </c>
      <c r="AH290" s="132">
        <v>1.6299999999999999E-3</v>
      </c>
      <c r="AI290" s="132">
        <v>1.0749999999999999E-2</v>
      </c>
      <c r="AJ290" s="132">
        <v>1.7600000000000001E-3</v>
      </c>
    </row>
    <row r="291" spans="1:36">
      <c r="A291" t="s">
        <v>1213</v>
      </c>
      <c r="B291" t="s">
        <v>1219</v>
      </c>
      <c r="C291" t="s">
        <v>2219</v>
      </c>
      <c r="D291" t="s">
        <v>2220</v>
      </c>
      <c r="E291" t="s">
        <v>309</v>
      </c>
      <c r="F291" t="s">
        <v>2221</v>
      </c>
      <c r="G291" t="s">
        <v>2222</v>
      </c>
      <c r="H291" t="s">
        <v>321</v>
      </c>
      <c r="I291" t="s">
        <v>951</v>
      </c>
      <c r="J291" t="s">
        <v>204</v>
      </c>
      <c r="K291" t="s">
        <v>204</v>
      </c>
      <c r="L291" t="s">
        <v>325</v>
      </c>
      <c r="M291" t="s">
        <v>340</v>
      </c>
      <c r="N291" t="s">
        <v>451</v>
      </c>
      <c r="O291" t="s">
        <v>339</v>
      </c>
      <c r="P291" t="s">
        <v>1584</v>
      </c>
      <c r="Q291" t="s">
        <v>413</v>
      </c>
      <c r="R291" t="s">
        <v>407</v>
      </c>
      <c r="S291" t="s">
        <v>1212</v>
      </c>
      <c r="T291" s="131">
        <v>5.19</v>
      </c>
      <c r="U291" t="s">
        <v>2223</v>
      </c>
      <c r="V291" s="132">
        <v>5.1360000000000003E-2</v>
      </c>
      <c r="W291" s="132">
        <v>5.2200000000000003E-2</v>
      </c>
      <c r="X291" t="s">
        <v>412</v>
      </c>
      <c r="Y291" t="s">
        <v>339</v>
      </c>
      <c r="Z291" s="131">
        <v>1831062.33</v>
      </c>
      <c r="AA291" s="131">
        <v>1</v>
      </c>
      <c r="AB291" s="131">
        <f t="shared" si="4"/>
        <v>85.160017463741937</v>
      </c>
      <c r="AD291" s="131">
        <v>1559.3330000000001</v>
      </c>
      <c r="AH291" s="132">
        <v>4.8700000000000002E-3</v>
      </c>
      <c r="AI291" s="132">
        <v>1.0529999999999999E-2</v>
      </c>
      <c r="AJ291" s="132">
        <v>1.72E-3</v>
      </c>
    </row>
    <row r="292" spans="1:36">
      <c r="A292" t="s">
        <v>1213</v>
      </c>
      <c r="B292" t="s">
        <v>1219</v>
      </c>
      <c r="C292" t="s">
        <v>455</v>
      </c>
      <c r="D292" t="s">
        <v>2144</v>
      </c>
      <c r="E292" t="s">
        <v>309</v>
      </c>
      <c r="F292" t="s">
        <v>2224</v>
      </c>
      <c r="G292" t="s">
        <v>2225</v>
      </c>
      <c r="H292" t="s">
        <v>321</v>
      </c>
      <c r="I292" t="s">
        <v>754</v>
      </c>
      <c r="J292" t="s">
        <v>204</v>
      </c>
      <c r="K292" t="s">
        <v>204</v>
      </c>
      <c r="L292" t="s">
        <v>325</v>
      </c>
      <c r="M292" t="s">
        <v>340</v>
      </c>
      <c r="N292" t="s">
        <v>440</v>
      </c>
      <c r="O292" t="s">
        <v>339</v>
      </c>
      <c r="P292" t="s">
        <v>1966</v>
      </c>
      <c r="Q292" t="s">
        <v>415</v>
      </c>
      <c r="R292" t="s">
        <v>407</v>
      </c>
      <c r="S292" t="s">
        <v>1212</v>
      </c>
      <c r="T292" s="131">
        <v>0.65</v>
      </c>
      <c r="U292" t="s">
        <v>2226</v>
      </c>
      <c r="V292" s="132">
        <v>5.2599999999999999E-3</v>
      </c>
      <c r="W292" s="132">
        <v>2.8199999999999999E-2</v>
      </c>
      <c r="X292" t="s">
        <v>412</v>
      </c>
      <c r="Y292" t="s">
        <v>339</v>
      </c>
      <c r="Z292" s="131">
        <v>1285250</v>
      </c>
      <c r="AA292" s="131">
        <v>1</v>
      </c>
      <c r="AB292" s="131">
        <f t="shared" si="4"/>
        <v>119.90997860338454</v>
      </c>
      <c r="AD292" s="131">
        <v>1541.143</v>
      </c>
      <c r="AH292" s="132">
        <v>4.2999999999999999E-4</v>
      </c>
      <c r="AI292" s="132">
        <v>1.0410000000000001E-2</v>
      </c>
      <c r="AJ292" s="132">
        <v>1.6999999999999999E-3</v>
      </c>
    </row>
    <row r="293" spans="1:36">
      <c r="A293" t="s">
        <v>1213</v>
      </c>
      <c r="B293" t="s">
        <v>1219</v>
      </c>
      <c r="C293" t="s">
        <v>2188</v>
      </c>
      <c r="D293" t="s">
        <v>2189</v>
      </c>
      <c r="E293" t="s">
        <v>309</v>
      </c>
      <c r="F293" t="s">
        <v>2227</v>
      </c>
      <c r="G293" t="s">
        <v>2228</v>
      </c>
      <c r="H293" t="s">
        <v>321</v>
      </c>
      <c r="I293" t="s">
        <v>951</v>
      </c>
      <c r="J293" t="s">
        <v>204</v>
      </c>
      <c r="K293" t="s">
        <v>204</v>
      </c>
      <c r="L293" t="s">
        <v>325</v>
      </c>
      <c r="M293" t="s">
        <v>340</v>
      </c>
      <c r="N293" t="s">
        <v>445</v>
      </c>
      <c r="O293" t="s">
        <v>339</v>
      </c>
      <c r="P293" t="s">
        <v>1551</v>
      </c>
      <c r="Q293" t="s">
        <v>413</v>
      </c>
      <c r="R293" t="s">
        <v>407</v>
      </c>
      <c r="S293" t="s">
        <v>1212</v>
      </c>
      <c r="T293" s="131">
        <v>5.0599999999999996</v>
      </c>
      <c r="U293" t="s">
        <v>2229</v>
      </c>
      <c r="V293" s="132">
        <v>4.5010000000000001E-2</v>
      </c>
      <c r="W293" s="132">
        <v>4.9399999999999999E-2</v>
      </c>
      <c r="X293" t="s">
        <v>412</v>
      </c>
      <c r="Y293" t="s">
        <v>339</v>
      </c>
      <c r="Z293" s="131">
        <v>1495000</v>
      </c>
      <c r="AA293" s="131">
        <v>1</v>
      </c>
      <c r="AB293" s="131">
        <f t="shared" si="4"/>
        <v>102.73003344481606</v>
      </c>
      <c r="AD293" s="131">
        <v>1535.8140000000001</v>
      </c>
      <c r="AH293" s="132">
        <v>2.99E-3</v>
      </c>
      <c r="AI293" s="132">
        <v>1.0370000000000001E-2</v>
      </c>
      <c r="AJ293" s="132">
        <v>1.6999999999999999E-3</v>
      </c>
    </row>
    <row r="294" spans="1:36">
      <c r="A294" t="s">
        <v>1213</v>
      </c>
      <c r="B294" t="s">
        <v>1219</v>
      </c>
      <c r="C294" t="s">
        <v>2193</v>
      </c>
      <c r="D294" t="s">
        <v>2194</v>
      </c>
      <c r="E294" t="s">
        <v>309</v>
      </c>
      <c r="F294" t="s">
        <v>2230</v>
      </c>
      <c r="G294" t="s">
        <v>2231</v>
      </c>
      <c r="H294" t="s">
        <v>321</v>
      </c>
      <c r="I294" t="s">
        <v>754</v>
      </c>
      <c r="J294" t="s">
        <v>204</v>
      </c>
      <c r="K294" t="s">
        <v>204</v>
      </c>
      <c r="L294" t="s">
        <v>325</v>
      </c>
      <c r="M294" t="s">
        <v>340</v>
      </c>
      <c r="N294" t="s">
        <v>464</v>
      </c>
      <c r="O294" t="s">
        <v>339</v>
      </c>
      <c r="P294" t="s">
        <v>1551</v>
      </c>
      <c r="Q294" t="s">
        <v>413</v>
      </c>
      <c r="R294" t="s">
        <v>407</v>
      </c>
      <c r="S294" t="s">
        <v>1212</v>
      </c>
      <c r="T294" s="131">
        <v>6.11</v>
      </c>
      <c r="U294" t="s">
        <v>2011</v>
      </c>
      <c r="V294" s="132">
        <v>3.5049999999999998E-2</v>
      </c>
      <c r="W294" s="132">
        <v>3.1300000000000001E-2</v>
      </c>
      <c r="X294" t="s">
        <v>412</v>
      </c>
      <c r="Y294" t="s">
        <v>339</v>
      </c>
      <c r="Z294" s="131">
        <v>1500000</v>
      </c>
      <c r="AA294" s="131">
        <v>1</v>
      </c>
      <c r="AB294" s="131">
        <f t="shared" si="4"/>
        <v>102.13000000000001</v>
      </c>
      <c r="AD294" s="131">
        <v>1531.95</v>
      </c>
      <c r="AH294" s="132">
        <v>1.5E-3</v>
      </c>
      <c r="AI294" s="132">
        <v>1.035E-2</v>
      </c>
      <c r="AJ294" s="132">
        <v>1.6900000000000001E-3</v>
      </c>
    </row>
    <row r="295" spans="1:36">
      <c r="A295" t="s">
        <v>1213</v>
      </c>
      <c r="B295" t="s">
        <v>1219</v>
      </c>
      <c r="C295" t="s">
        <v>2045</v>
      </c>
      <c r="D295" t="s">
        <v>2046</v>
      </c>
      <c r="E295" t="s">
        <v>309</v>
      </c>
      <c r="F295" t="s">
        <v>2232</v>
      </c>
      <c r="G295" t="s">
        <v>2233</v>
      </c>
      <c r="H295" t="s">
        <v>321</v>
      </c>
      <c r="I295" t="s">
        <v>951</v>
      </c>
      <c r="J295" t="s">
        <v>204</v>
      </c>
      <c r="K295" t="s">
        <v>204</v>
      </c>
      <c r="L295" t="s">
        <v>325</v>
      </c>
      <c r="M295" t="s">
        <v>340</v>
      </c>
      <c r="N295" t="s">
        <v>451</v>
      </c>
      <c r="O295" t="s">
        <v>339</v>
      </c>
      <c r="P295" t="s">
        <v>1696</v>
      </c>
      <c r="Q295" t="s">
        <v>413</v>
      </c>
      <c r="R295" t="s">
        <v>407</v>
      </c>
      <c r="S295" t="s">
        <v>1212</v>
      </c>
      <c r="T295" s="131">
        <v>6.13</v>
      </c>
      <c r="U295" t="s">
        <v>2234</v>
      </c>
      <c r="V295" s="132">
        <v>4.8120000000000003E-2</v>
      </c>
      <c r="W295" s="132">
        <v>5.1299999999999998E-2</v>
      </c>
      <c r="X295" t="s">
        <v>412</v>
      </c>
      <c r="Y295" t="s">
        <v>339</v>
      </c>
      <c r="Z295" s="131">
        <v>1419000</v>
      </c>
      <c r="AA295" s="131">
        <v>1</v>
      </c>
      <c r="AB295" s="131">
        <f t="shared" si="4"/>
        <v>103.83002114164906</v>
      </c>
      <c r="AD295" s="131">
        <v>1473.348</v>
      </c>
      <c r="AH295" s="132">
        <v>4.4600000000000004E-3</v>
      </c>
      <c r="AI295" s="132">
        <v>9.9500000000000005E-3</v>
      </c>
      <c r="AJ295" s="132">
        <v>1.6299999999999999E-3</v>
      </c>
    </row>
    <row r="296" spans="1:36">
      <c r="A296" t="s">
        <v>1213</v>
      </c>
      <c r="B296" t="s">
        <v>1219</v>
      </c>
      <c r="C296" t="s">
        <v>2005</v>
      </c>
      <c r="D296" t="s">
        <v>2006</v>
      </c>
      <c r="E296" t="s">
        <v>309</v>
      </c>
      <c r="F296" t="s">
        <v>2235</v>
      </c>
      <c r="G296" t="s">
        <v>2236</v>
      </c>
      <c r="H296" t="s">
        <v>321</v>
      </c>
      <c r="I296" t="s">
        <v>754</v>
      </c>
      <c r="J296" t="s">
        <v>204</v>
      </c>
      <c r="K296" t="s">
        <v>204</v>
      </c>
      <c r="L296" t="s">
        <v>325</v>
      </c>
      <c r="M296" t="s">
        <v>340</v>
      </c>
      <c r="N296" t="s">
        <v>464</v>
      </c>
      <c r="O296" t="s">
        <v>339</v>
      </c>
      <c r="P296" t="s">
        <v>1696</v>
      </c>
      <c r="Q296" t="s">
        <v>413</v>
      </c>
      <c r="R296" t="s">
        <v>407</v>
      </c>
      <c r="S296" t="s">
        <v>1212</v>
      </c>
      <c r="T296" s="131">
        <v>5.6</v>
      </c>
      <c r="U296" t="s">
        <v>2237</v>
      </c>
      <c r="V296" s="132">
        <v>2.7449999999999999E-2</v>
      </c>
      <c r="W296" s="132">
        <v>2.98E-2</v>
      </c>
      <c r="X296" t="s">
        <v>412</v>
      </c>
      <c r="Y296" t="s">
        <v>339</v>
      </c>
      <c r="Z296" s="131">
        <v>1448750</v>
      </c>
      <c r="AA296" s="131">
        <v>1</v>
      </c>
      <c r="AB296" s="131">
        <f t="shared" si="4"/>
        <v>97.28</v>
      </c>
      <c r="AD296" s="131">
        <v>1409.3440000000001</v>
      </c>
      <c r="AH296" s="132">
        <v>4.2000000000000002E-4</v>
      </c>
      <c r="AI296" s="132">
        <v>9.5200000000000007E-3</v>
      </c>
      <c r="AJ296" s="132">
        <v>1.56E-3</v>
      </c>
    </row>
    <row r="297" spans="1:36">
      <c r="A297" t="s">
        <v>1213</v>
      </c>
      <c r="B297" t="s">
        <v>1219</v>
      </c>
      <c r="C297" t="s">
        <v>1985</v>
      </c>
      <c r="D297" t="s">
        <v>1986</v>
      </c>
      <c r="E297" t="s">
        <v>309</v>
      </c>
      <c r="F297" t="s">
        <v>2036</v>
      </c>
      <c r="G297" t="s">
        <v>2037</v>
      </c>
      <c r="H297" t="s">
        <v>321</v>
      </c>
      <c r="I297" t="s">
        <v>754</v>
      </c>
      <c r="J297" t="s">
        <v>204</v>
      </c>
      <c r="K297" t="s">
        <v>204</v>
      </c>
      <c r="L297" t="s">
        <v>325</v>
      </c>
      <c r="M297" t="s">
        <v>340</v>
      </c>
      <c r="N297" t="s">
        <v>464</v>
      </c>
      <c r="O297" t="s">
        <v>339</v>
      </c>
      <c r="P297" t="s">
        <v>1696</v>
      </c>
      <c r="Q297" t="s">
        <v>413</v>
      </c>
      <c r="R297" t="s">
        <v>407</v>
      </c>
      <c r="S297" t="s">
        <v>1212</v>
      </c>
      <c r="T297" s="131">
        <v>5.37</v>
      </c>
      <c r="U297" t="s">
        <v>2038</v>
      </c>
      <c r="V297" s="132">
        <v>2.5270000000000001E-2</v>
      </c>
      <c r="W297" s="132">
        <v>2.9000000000000001E-2</v>
      </c>
      <c r="X297" t="s">
        <v>412</v>
      </c>
      <c r="Y297" t="s">
        <v>339</v>
      </c>
      <c r="Z297" s="131">
        <v>1278380</v>
      </c>
      <c r="AA297" s="131">
        <v>1</v>
      </c>
      <c r="AB297" s="131">
        <f t="shared" si="4"/>
        <v>103.99004990691346</v>
      </c>
      <c r="AC297" s="131">
        <v>13.579000000000001</v>
      </c>
      <c r="AD297" s="131">
        <v>1342.9670000000001</v>
      </c>
      <c r="AH297" s="132">
        <v>4.8999999999999998E-4</v>
      </c>
      <c r="AI297" s="132">
        <v>9.1599999999999997E-3</v>
      </c>
      <c r="AJ297" s="132">
        <v>1.5E-3</v>
      </c>
    </row>
    <row r="298" spans="1:36">
      <c r="A298" t="s">
        <v>1213</v>
      </c>
      <c r="B298" t="s">
        <v>1219</v>
      </c>
      <c r="C298" t="s">
        <v>2238</v>
      </c>
      <c r="D298" t="s">
        <v>2239</v>
      </c>
      <c r="E298" t="s">
        <v>309</v>
      </c>
      <c r="F298" t="s">
        <v>2240</v>
      </c>
      <c r="G298" t="s">
        <v>2241</v>
      </c>
      <c r="H298" t="s">
        <v>321</v>
      </c>
      <c r="I298" t="s">
        <v>754</v>
      </c>
      <c r="J298" t="s">
        <v>204</v>
      </c>
      <c r="K298" t="s">
        <v>204</v>
      </c>
      <c r="L298" t="s">
        <v>325</v>
      </c>
      <c r="M298" t="s">
        <v>340</v>
      </c>
      <c r="N298" t="s">
        <v>451</v>
      </c>
      <c r="O298" t="s">
        <v>339</v>
      </c>
      <c r="P298" t="s">
        <v>1584</v>
      </c>
      <c r="Q298" t="s">
        <v>413</v>
      </c>
      <c r="R298" t="s">
        <v>407</v>
      </c>
      <c r="S298" t="s">
        <v>1212</v>
      </c>
      <c r="T298" s="131">
        <v>3.85</v>
      </c>
      <c r="U298" t="s">
        <v>1717</v>
      </c>
      <c r="V298" s="132">
        <v>3.3989999999999999E-2</v>
      </c>
      <c r="W298" s="132">
        <v>3.1899999999999998E-2</v>
      </c>
      <c r="X298" t="s">
        <v>412</v>
      </c>
      <c r="Y298" t="s">
        <v>339</v>
      </c>
      <c r="Z298" s="131">
        <v>1287000</v>
      </c>
      <c r="AA298" s="131">
        <v>1</v>
      </c>
      <c r="AB298" s="131">
        <f t="shared" si="4"/>
        <v>103.67000777000777</v>
      </c>
      <c r="AD298" s="131">
        <v>1334.2329999999999</v>
      </c>
      <c r="AH298" s="132">
        <v>2.1900000000000001E-3</v>
      </c>
      <c r="AI298" s="132">
        <v>9.0100000000000006E-3</v>
      </c>
      <c r="AJ298" s="132">
        <v>1.47E-3</v>
      </c>
    </row>
    <row r="299" spans="1:36">
      <c r="A299" t="s">
        <v>1213</v>
      </c>
      <c r="B299" t="s">
        <v>1219</v>
      </c>
      <c r="C299" t="s">
        <v>2242</v>
      </c>
      <c r="D299" t="s">
        <v>2243</v>
      </c>
      <c r="E299" t="s">
        <v>309</v>
      </c>
      <c r="F299" t="s">
        <v>2244</v>
      </c>
      <c r="G299" t="s">
        <v>2245</v>
      </c>
      <c r="H299" t="s">
        <v>321</v>
      </c>
      <c r="I299" t="s">
        <v>754</v>
      </c>
      <c r="J299" t="s">
        <v>204</v>
      </c>
      <c r="K299" t="s">
        <v>204</v>
      </c>
      <c r="L299" t="s">
        <v>325</v>
      </c>
      <c r="M299" t="s">
        <v>340</v>
      </c>
      <c r="N299" t="s">
        <v>464</v>
      </c>
      <c r="O299" t="s">
        <v>339</v>
      </c>
      <c r="P299" t="s">
        <v>1551</v>
      </c>
      <c r="Q299" t="s">
        <v>413</v>
      </c>
      <c r="R299" t="s">
        <v>407</v>
      </c>
      <c r="S299" t="s">
        <v>1212</v>
      </c>
      <c r="T299" s="131">
        <v>6.74</v>
      </c>
      <c r="U299" t="s">
        <v>2246</v>
      </c>
      <c r="V299" s="132">
        <v>2.7349999999999999E-2</v>
      </c>
      <c r="W299" s="132">
        <v>3.4299999999999997E-2</v>
      </c>
      <c r="X299" t="s">
        <v>412</v>
      </c>
      <c r="Y299" t="s">
        <v>339</v>
      </c>
      <c r="Z299" s="131">
        <v>1275290</v>
      </c>
      <c r="AA299" s="131">
        <v>1</v>
      </c>
      <c r="AB299" s="131">
        <f t="shared" si="4"/>
        <v>103.64003481561058</v>
      </c>
      <c r="AD299" s="131">
        <v>1321.711</v>
      </c>
      <c r="AH299" s="132">
        <v>1.2099999999999999E-3</v>
      </c>
      <c r="AI299" s="132">
        <v>8.9300000000000004E-3</v>
      </c>
      <c r="AJ299" s="132">
        <v>1.4599999999999999E-3</v>
      </c>
    </row>
    <row r="300" spans="1:36">
      <c r="A300" t="s">
        <v>1213</v>
      </c>
      <c r="B300" t="s">
        <v>1219</v>
      </c>
      <c r="C300" t="s">
        <v>1601</v>
      </c>
      <c r="D300" t="s">
        <v>1602</v>
      </c>
      <c r="E300" t="s">
        <v>309</v>
      </c>
      <c r="F300" t="s">
        <v>1990</v>
      </c>
      <c r="G300" t="s">
        <v>1991</v>
      </c>
      <c r="H300" t="s">
        <v>321</v>
      </c>
      <c r="I300" t="s">
        <v>754</v>
      </c>
      <c r="J300" t="s">
        <v>204</v>
      </c>
      <c r="K300" t="s">
        <v>204</v>
      </c>
      <c r="L300" t="s">
        <v>325</v>
      </c>
      <c r="M300" t="s">
        <v>340</v>
      </c>
      <c r="N300" t="s">
        <v>448</v>
      </c>
      <c r="O300" t="s">
        <v>339</v>
      </c>
      <c r="P300" t="s">
        <v>1211</v>
      </c>
      <c r="Q300" t="s">
        <v>413</v>
      </c>
      <c r="R300" t="s">
        <v>407</v>
      </c>
      <c r="S300" t="s">
        <v>1212</v>
      </c>
      <c r="T300" s="131">
        <v>4.22</v>
      </c>
      <c r="U300" t="s">
        <v>1992</v>
      </c>
      <c r="V300" s="132">
        <v>1.4069999999999999E-2</v>
      </c>
      <c r="W300" s="132">
        <v>2.3E-2</v>
      </c>
      <c r="X300" t="s">
        <v>412</v>
      </c>
      <c r="Y300" t="s">
        <v>339</v>
      </c>
      <c r="Z300" s="131">
        <v>1280000</v>
      </c>
      <c r="AA300" s="131">
        <v>1</v>
      </c>
      <c r="AB300" s="131">
        <f t="shared" si="4"/>
        <v>103.13000000000001</v>
      </c>
      <c r="AD300" s="131">
        <v>1320.0640000000001</v>
      </c>
      <c r="AH300" s="132">
        <v>8.0000000000000004E-4</v>
      </c>
      <c r="AI300" s="132">
        <v>8.9200000000000008E-3</v>
      </c>
      <c r="AJ300" s="132">
        <v>1.4599999999999999E-3</v>
      </c>
    </row>
    <row r="301" spans="1:36">
      <c r="A301" t="s">
        <v>1213</v>
      </c>
      <c r="B301" t="s">
        <v>1219</v>
      </c>
      <c r="C301" t="s">
        <v>1923</v>
      </c>
      <c r="D301" t="s">
        <v>1924</v>
      </c>
      <c r="E301" t="s">
        <v>309</v>
      </c>
      <c r="F301" t="s">
        <v>2247</v>
      </c>
      <c r="G301" t="s">
        <v>2248</v>
      </c>
      <c r="H301" t="s">
        <v>321</v>
      </c>
      <c r="I301" t="s">
        <v>754</v>
      </c>
      <c r="J301" t="s">
        <v>204</v>
      </c>
      <c r="K301" t="s">
        <v>204</v>
      </c>
      <c r="L301" t="s">
        <v>325</v>
      </c>
      <c r="M301" t="s">
        <v>340</v>
      </c>
      <c r="N301" t="s">
        <v>464</v>
      </c>
      <c r="O301" t="s">
        <v>339</v>
      </c>
      <c r="P301" t="s">
        <v>1696</v>
      </c>
      <c r="Q301" t="s">
        <v>413</v>
      </c>
      <c r="R301" t="s">
        <v>407</v>
      </c>
      <c r="S301" t="s">
        <v>1212</v>
      </c>
      <c r="T301" s="131">
        <v>3.75</v>
      </c>
      <c r="U301" t="s">
        <v>2249</v>
      </c>
      <c r="V301" s="132">
        <v>1.813E-2</v>
      </c>
      <c r="W301" s="132">
        <v>2.86E-2</v>
      </c>
      <c r="X301" t="s">
        <v>412</v>
      </c>
      <c r="Y301" t="s">
        <v>339</v>
      </c>
      <c r="Z301" s="131">
        <v>1243202.6599999999</v>
      </c>
      <c r="AA301" s="131">
        <v>1</v>
      </c>
      <c r="AB301" s="131">
        <f t="shared" si="4"/>
        <v>105.22001296232747</v>
      </c>
      <c r="AD301" s="131">
        <v>1308.098</v>
      </c>
      <c r="AH301" s="132">
        <v>7.6999999999999996E-4</v>
      </c>
      <c r="AI301" s="132">
        <v>8.8400000000000006E-3</v>
      </c>
      <c r="AJ301" s="132">
        <v>1.4499999999999999E-3</v>
      </c>
    </row>
    <row r="302" spans="1:36">
      <c r="A302" t="s">
        <v>1213</v>
      </c>
      <c r="B302" t="s">
        <v>1219</v>
      </c>
      <c r="C302" t="s">
        <v>2242</v>
      </c>
      <c r="D302" t="s">
        <v>2243</v>
      </c>
      <c r="E302" t="s">
        <v>309</v>
      </c>
      <c r="F302" t="s">
        <v>2250</v>
      </c>
      <c r="G302" t="s">
        <v>2251</v>
      </c>
      <c r="H302" t="s">
        <v>321</v>
      </c>
      <c r="I302" t="s">
        <v>951</v>
      </c>
      <c r="J302" t="s">
        <v>204</v>
      </c>
      <c r="K302" t="s">
        <v>204</v>
      </c>
      <c r="L302" t="s">
        <v>325</v>
      </c>
      <c r="M302" t="s">
        <v>340</v>
      </c>
      <c r="N302" t="s">
        <v>464</v>
      </c>
      <c r="O302" t="s">
        <v>339</v>
      </c>
      <c r="P302" t="s">
        <v>1551</v>
      </c>
      <c r="Q302" t="s">
        <v>413</v>
      </c>
      <c r="R302" t="s">
        <v>407</v>
      </c>
      <c r="S302" t="s">
        <v>1212</v>
      </c>
      <c r="T302" s="131">
        <v>6.1</v>
      </c>
      <c r="U302" t="s">
        <v>2246</v>
      </c>
      <c r="V302" s="132">
        <v>4.6280000000000002E-2</v>
      </c>
      <c r="W302" s="132">
        <v>5.6300000000000003E-2</v>
      </c>
      <c r="X302" t="s">
        <v>412</v>
      </c>
      <c r="Y302" t="s">
        <v>339</v>
      </c>
      <c r="Z302" s="131">
        <v>1265000</v>
      </c>
      <c r="AA302" s="131">
        <v>1</v>
      </c>
      <c r="AB302" s="131">
        <f t="shared" si="4"/>
        <v>100</v>
      </c>
      <c r="AD302" s="131">
        <v>1265</v>
      </c>
      <c r="AH302" s="132">
        <v>9.3000000000000005E-4</v>
      </c>
      <c r="AI302" s="132">
        <v>8.5400000000000007E-3</v>
      </c>
      <c r="AJ302" s="132">
        <v>1.4E-3</v>
      </c>
    </row>
    <row r="303" spans="1:36">
      <c r="A303" t="s">
        <v>1213</v>
      </c>
      <c r="B303" t="s">
        <v>1219</v>
      </c>
      <c r="C303" t="s">
        <v>1973</v>
      </c>
      <c r="D303" t="s">
        <v>1974</v>
      </c>
      <c r="E303" t="s">
        <v>309</v>
      </c>
      <c r="F303" t="s">
        <v>2252</v>
      </c>
      <c r="G303" t="s">
        <v>2253</v>
      </c>
      <c r="H303" t="s">
        <v>321</v>
      </c>
      <c r="I303" t="s">
        <v>754</v>
      </c>
      <c r="J303" t="s">
        <v>204</v>
      </c>
      <c r="K303" t="s">
        <v>204</v>
      </c>
      <c r="L303" t="s">
        <v>325</v>
      </c>
      <c r="M303" t="s">
        <v>340</v>
      </c>
      <c r="N303" t="s">
        <v>464</v>
      </c>
      <c r="O303" t="s">
        <v>339</v>
      </c>
      <c r="P303" t="s">
        <v>1696</v>
      </c>
      <c r="Q303" t="s">
        <v>413</v>
      </c>
      <c r="R303" t="s">
        <v>407</v>
      </c>
      <c r="S303" t="s">
        <v>1212</v>
      </c>
      <c r="T303" s="131">
        <v>7.56</v>
      </c>
      <c r="U303" t="s">
        <v>2254</v>
      </c>
      <c r="V303" s="132">
        <v>3.1649999999999998E-2</v>
      </c>
      <c r="W303" s="132">
        <v>3.0499999999999999E-2</v>
      </c>
      <c r="X303" t="s">
        <v>412</v>
      </c>
      <c r="Y303" t="s">
        <v>339</v>
      </c>
      <c r="Z303" s="131">
        <v>1199000</v>
      </c>
      <c r="AA303" s="131">
        <v>1</v>
      </c>
      <c r="AB303" s="131">
        <f t="shared" si="4"/>
        <v>105.31000834028357</v>
      </c>
      <c r="AD303" s="131">
        <v>1262.6669999999999</v>
      </c>
      <c r="AH303" s="132">
        <v>3.0000000000000001E-3</v>
      </c>
      <c r="AI303" s="132">
        <v>8.5299999999999994E-3</v>
      </c>
      <c r="AJ303" s="132">
        <v>1.39E-3</v>
      </c>
    </row>
    <row r="304" spans="1:36">
      <c r="A304" t="s">
        <v>1213</v>
      </c>
      <c r="B304" t="s">
        <v>1219</v>
      </c>
      <c r="C304" t="s">
        <v>1945</v>
      </c>
      <c r="D304" t="s">
        <v>1946</v>
      </c>
      <c r="E304" t="s">
        <v>309</v>
      </c>
      <c r="F304" t="s">
        <v>2255</v>
      </c>
      <c r="G304" t="s">
        <v>2256</v>
      </c>
      <c r="H304" t="s">
        <v>321</v>
      </c>
      <c r="I304" t="s">
        <v>754</v>
      </c>
      <c r="J304" t="s">
        <v>204</v>
      </c>
      <c r="K304" t="s">
        <v>204</v>
      </c>
      <c r="L304" t="s">
        <v>325</v>
      </c>
      <c r="M304" t="s">
        <v>340</v>
      </c>
      <c r="N304" t="s">
        <v>464</v>
      </c>
      <c r="O304" t="s">
        <v>339</v>
      </c>
      <c r="P304" t="s">
        <v>2257</v>
      </c>
      <c r="Q304" t="s">
        <v>415</v>
      </c>
      <c r="R304" t="s">
        <v>407</v>
      </c>
      <c r="S304" t="s">
        <v>1212</v>
      </c>
      <c r="T304" s="131">
        <v>5.59</v>
      </c>
      <c r="U304" t="s">
        <v>2258</v>
      </c>
      <c r="V304" s="132">
        <v>3.27E-2</v>
      </c>
      <c r="W304" s="132">
        <v>3.0200000000000001E-2</v>
      </c>
      <c r="X304" t="s">
        <v>412</v>
      </c>
      <c r="Y304" t="s">
        <v>339</v>
      </c>
      <c r="Z304" s="131">
        <v>1200000</v>
      </c>
      <c r="AA304" s="131">
        <v>1</v>
      </c>
      <c r="AB304" s="131">
        <f t="shared" si="4"/>
        <v>102.63</v>
      </c>
      <c r="AD304" s="131">
        <v>1231.56</v>
      </c>
      <c r="AH304" s="132">
        <v>2.2499999999999998E-3</v>
      </c>
      <c r="AI304" s="132">
        <v>8.3199999999999993E-3</v>
      </c>
      <c r="AJ304" s="132">
        <v>1.3600000000000001E-3</v>
      </c>
    </row>
    <row r="305" spans="1:36">
      <c r="A305" t="s">
        <v>1213</v>
      </c>
      <c r="B305" t="s">
        <v>1219</v>
      </c>
      <c r="C305" t="s">
        <v>1671</v>
      </c>
      <c r="D305" t="s">
        <v>1672</v>
      </c>
      <c r="E305" t="s">
        <v>309</v>
      </c>
      <c r="F305" t="s">
        <v>1673</v>
      </c>
      <c r="G305" t="s">
        <v>1674</v>
      </c>
      <c r="H305" t="s">
        <v>321</v>
      </c>
      <c r="I305" t="s">
        <v>951</v>
      </c>
      <c r="J305" t="s">
        <v>204</v>
      </c>
      <c r="K305" t="s">
        <v>204</v>
      </c>
      <c r="L305" t="s">
        <v>325</v>
      </c>
      <c r="M305" t="s">
        <v>340</v>
      </c>
      <c r="N305" t="s">
        <v>441</v>
      </c>
      <c r="O305" t="s">
        <v>339</v>
      </c>
      <c r="P305" t="s">
        <v>1578</v>
      </c>
      <c r="Q305" t="s">
        <v>415</v>
      </c>
      <c r="R305" t="s">
        <v>407</v>
      </c>
      <c r="S305" t="s">
        <v>1212</v>
      </c>
      <c r="T305" s="131">
        <v>3.51</v>
      </c>
      <c r="U305" t="s">
        <v>1675</v>
      </c>
      <c r="V305" s="132">
        <v>5.9830000000000001E-2</v>
      </c>
      <c r="W305" s="132">
        <v>5.5599999999999997E-2</v>
      </c>
      <c r="X305" t="s">
        <v>412</v>
      </c>
      <c r="Y305" t="s">
        <v>339</v>
      </c>
      <c r="Z305" s="131">
        <v>1400000</v>
      </c>
      <c r="AA305" s="131">
        <v>1</v>
      </c>
      <c r="AB305" s="131">
        <f t="shared" si="4"/>
        <v>87.5</v>
      </c>
      <c r="AD305" s="131">
        <v>1225</v>
      </c>
      <c r="AH305" s="132">
        <v>1.1900000000000001E-3</v>
      </c>
      <c r="AI305" s="132">
        <v>8.2699999999999996E-3</v>
      </c>
      <c r="AJ305" s="132">
        <v>1.3500000000000001E-3</v>
      </c>
    </row>
    <row r="306" spans="1:36">
      <c r="A306" t="s">
        <v>1213</v>
      </c>
      <c r="B306" t="s">
        <v>1219</v>
      </c>
      <c r="C306" t="s">
        <v>1692</v>
      </c>
      <c r="D306" t="s">
        <v>1693</v>
      </c>
      <c r="E306" t="s">
        <v>309</v>
      </c>
      <c r="F306" t="s">
        <v>1694</v>
      </c>
      <c r="G306" t="s">
        <v>1695</v>
      </c>
      <c r="H306" t="s">
        <v>321</v>
      </c>
      <c r="I306" t="s">
        <v>754</v>
      </c>
      <c r="J306" t="s">
        <v>204</v>
      </c>
      <c r="K306" t="s">
        <v>204</v>
      </c>
      <c r="L306" t="s">
        <v>325</v>
      </c>
      <c r="M306" t="s">
        <v>340</v>
      </c>
      <c r="N306" t="s">
        <v>464</v>
      </c>
      <c r="O306" t="s">
        <v>339</v>
      </c>
      <c r="P306" t="s">
        <v>1696</v>
      </c>
      <c r="Q306" t="s">
        <v>413</v>
      </c>
      <c r="R306" t="s">
        <v>407</v>
      </c>
      <c r="S306" t="s">
        <v>1212</v>
      </c>
      <c r="T306" s="131">
        <v>6.41</v>
      </c>
      <c r="U306" t="s">
        <v>1697</v>
      </c>
      <c r="V306" s="132">
        <v>3.3919999999999999E-2</v>
      </c>
      <c r="W306" s="132">
        <v>3.0700000000000002E-2</v>
      </c>
      <c r="X306" t="s">
        <v>412</v>
      </c>
      <c r="Y306" t="s">
        <v>339</v>
      </c>
      <c r="Z306" s="131">
        <v>1085714.28</v>
      </c>
      <c r="AA306" s="131">
        <v>1</v>
      </c>
      <c r="AB306" s="131">
        <f t="shared" si="4"/>
        <v>112.10002690578962</v>
      </c>
      <c r="AD306" s="131">
        <v>1217.086</v>
      </c>
      <c r="AH306" s="132">
        <v>1.0300000000000001E-3</v>
      </c>
      <c r="AI306" s="132">
        <v>8.2199999999999999E-3</v>
      </c>
      <c r="AJ306" s="132">
        <v>1.34E-3</v>
      </c>
    </row>
    <row r="307" spans="1:36">
      <c r="A307" t="s">
        <v>1213</v>
      </c>
      <c r="B307" t="s">
        <v>1219</v>
      </c>
      <c r="C307" t="s">
        <v>1521</v>
      </c>
      <c r="D307" t="s">
        <v>1522</v>
      </c>
      <c r="E307" t="s">
        <v>309</v>
      </c>
      <c r="F307" t="s">
        <v>2259</v>
      </c>
      <c r="G307" t="s">
        <v>2260</v>
      </c>
      <c r="H307" t="s">
        <v>321</v>
      </c>
      <c r="I307" t="s">
        <v>754</v>
      </c>
      <c r="J307" t="s">
        <v>204</v>
      </c>
      <c r="K307" t="s">
        <v>204</v>
      </c>
      <c r="L307" t="s">
        <v>325</v>
      </c>
      <c r="M307" t="s">
        <v>340</v>
      </c>
      <c r="N307" t="s">
        <v>448</v>
      </c>
      <c r="O307" t="s">
        <v>339</v>
      </c>
      <c r="P307" t="s">
        <v>1211</v>
      </c>
      <c r="Q307" t="s">
        <v>413</v>
      </c>
      <c r="R307" t="s">
        <v>407</v>
      </c>
      <c r="S307" t="s">
        <v>1212</v>
      </c>
      <c r="T307" s="131">
        <v>1.47</v>
      </c>
      <c r="U307" t="s">
        <v>2261</v>
      </c>
      <c r="V307" s="132">
        <v>1.277E-2</v>
      </c>
      <c r="W307" s="132">
        <v>2.2100000000000002E-2</v>
      </c>
      <c r="X307" t="s">
        <v>412</v>
      </c>
      <c r="Y307" t="s">
        <v>339</v>
      </c>
      <c r="Z307" s="131">
        <v>1081652</v>
      </c>
      <c r="AA307" s="131">
        <v>1</v>
      </c>
      <c r="AB307" s="131">
        <f t="shared" si="4"/>
        <v>110.77000735911365</v>
      </c>
      <c r="AD307" s="131">
        <v>1198.146</v>
      </c>
      <c r="AH307" s="132">
        <v>3.6000000000000002E-4</v>
      </c>
      <c r="AI307" s="132">
        <v>8.09E-3</v>
      </c>
      <c r="AJ307" s="132">
        <v>1.32E-3</v>
      </c>
    </row>
    <row r="308" spans="1:36">
      <c r="A308" t="s">
        <v>1213</v>
      </c>
      <c r="B308" t="s">
        <v>1219</v>
      </c>
      <c r="C308" t="s">
        <v>2063</v>
      </c>
      <c r="D308" t="s">
        <v>2064</v>
      </c>
      <c r="E308" t="s">
        <v>309</v>
      </c>
      <c r="F308" t="s">
        <v>2262</v>
      </c>
      <c r="G308" t="s">
        <v>2263</v>
      </c>
      <c r="H308" t="s">
        <v>321</v>
      </c>
      <c r="I308" t="s">
        <v>951</v>
      </c>
      <c r="J308" t="s">
        <v>204</v>
      </c>
      <c r="K308" t="s">
        <v>204</v>
      </c>
      <c r="L308" t="s">
        <v>325</v>
      </c>
      <c r="M308" t="s">
        <v>340</v>
      </c>
      <c r="N308" t="s">
        <v>445</v>
      </c>
      <c r="O308" t="s">
        <v>339</v>
      </c>
      <c r="P308" t="s">
        <v>1696</v>
      </c>
      <c r="Q308" t="s">
        <v>413</v>
      </c>
      <c r="R308" t="s">
        <v>407</v>
      </c>
      <c r="S308" t="s">
        <v>1212</v>
      </c>
      <c r="T308" s="131">
        <v>4.87</v>
      </c>
      <c r="U308" t="s">
        <v>1717</v>
      </c>
      <c r="V308" s="132">
        <v>4.1590000000000002E-2</v>
      </c>
      <c r="W308" s="132">
        <v>4.8399999999999999E-2</v>
      </c>
      <c r="X308" t="s">
        <v>412</v>
      </c>
      <c r="Y308" t="s">
        <v>339</v>
      </c>
      <c r="Z308" s="131">
        <v>1200000</v>
      </c>
      <c r="AA308" s="131">
        <v>1</v>
      </c>
      <c r="AB308" s="131">
        <f t="shared" si="4"/>
        <v>99.72</v>
      </c>
      <c r="AD308" s="131">
        <v>1196.6400000000001</v>
      </c>
      <c r="AH308" s="132">
        <v>2.3999999999999998E-3</v>
      </c>
      <c r="AI308" s="132">
        <v>8.0800000000000004E-3</v>
      </c>
      <c r="AJ308" s="132">
        <v>1.32E-3</v>
      </c>
    </row>
    <row r="309" spans="1:36">
      <c r="A309" t="s">
        <v>1213</v>
      </c>
      <c r="B309" t="s">
        <v>1219</v>
      </c>
      <c r="C309" t="s">
        <v>2202</v>
      </c>
      <c r="D309" t="s">
        <v>2203</v>
      </c>
      <c r="E309" t="s">
        <v>309</v>
      </c>
      <c r="F309" t="s">
        <v>2264</v>
      </c>
      <c r="G309" t="s">
        <v>2265</v>
      </c>
      <c r="H309" t="s">
        <v>321</v>
      </c>
      <c r="I309" t="s">
        <v>951</v>
      </c>
      <c r="J309" t="s">
        <v>204</v>
      </c>
      <c r="K309" t="s">
        <v>204</v>
      </c>
      <c r="L309" t="s">
        <v>325</v>
      </c>
      <c r="M309" t="s">
        <v>340</v>
      </c>
      <c r="N309" t="s">
        <v>477</v>
      </c>
      <c r="O309" t="s">
        <v>339</v>
      </c>
      <c r="P309" t="s">
        <v>1696</v>
      </c>
      <c r="Q309" t="s">
        <v>413</v>
      </c>
      <c r="R309" t="s">
        <v>407</v>
      </c>
      <c r="S309" t="s">
        <v>1212</v>
      </c>
      <c r="T309" s="131">
        <v>3.23</v>
      </c>
      <c r="U309" t="s">
        <v>2206</v>
      </c>
      <c r="V309" s="132">
        <v>4.7690000000000003E-2</v>
      </c>
      <c r="W309" s="132">
        <v>5.1299999999999998E-2</v>
      </c>
      <c r="X309" t="s">
        <v>412</v>
      </c>
      <c r="Y309" t="s">
        <v>339</v>
      </c>
      <c r="Z309" s="131">
        <v>1170909.75</v>
      </c>
      <c r="AA309" s="131">
        <v>1</v>
      </c>
      <c r="AB309" s="131">
        <f t="shared" si="4"/>
        <v>98.629975538251344</v>
      </c>
      <c r="AD309" s="131">
        <v>1154.8679999999999</v>
      </c>
      <c r="AH309" s="132">
        <v>1.7600000000000001E-3</v>
      </c>
      <c r="AI309" s="132">
        <v>7.7999999999999996E-3</v>
      </c>
      <c r="AJ309" s="132">
        <v>1.2800000000000001E-3</v>
      </c>
    </row>
    <row r="310" spans="1:36">
      <c r="A310" t="s">
        <v>1213</v>
      </c>
      <c r="B310" t="s">
        <v>1219</v>
      </c>
      <c r="C310" t="s">
        <v>1564</v>
      </c>
      <c r="D310" t="s">
        <v>1565</v>
      </c>
      <c r="E310" t="s">
        <v>309</v>
      </c>
      <c r="F310" t="s">
        <v>1566</v>
      </c>
      <c r="G310" t="s">
        <v>1567</v>
      </c>
      <c r="H310" t="s">
        <v>321</v>
      </c>
      <c r="I310" t="s">
        <v>754</v>
      </c>
      <c r="J310" t="s">
        <v>204</v>
      </c>
      <c r="K310" t="s">
        <v>204</v>
      </c>
      <c r="L310" t="s">
        <v>325</v>
      </c>
      <c r="M310" t="s">
        <v>340</v>
      </c>
      <c r="N310" t="s">
        <v>456</v>
      </c>
      <c r="O310" t="s">
        <v>339</v>
      </c>
      <c r="P310" t="s">
        <v>1551</v>
      </c>
      <c r="Q310" t="s">
        <v>413</v>
      </c>
      <c r="R310" t="s">
        <v>407</v>
      </c>
      <c r="S310" t="s">
        <v>1212</v>
      </c>
      <c r="T310" s="131">
        <v>5.4</v>
      </c>
      <c r="U310" t="s">
        <v>1568</v>
      </c>
      <c r="V310" s="132">
        <v>2.777E-2</v>
      </c>
      <c r="W310" s="132">
        <v>4.2799999999999998E-2</v>
      </c>
      <c r="X310" t="s">
        <v>412</v>
      </c>
      <c r="Y310" t="s">
        <v>339</v>
      </c>
      <c r="Z310" s="131">
        <v>779250.74</v>
      </c>
      <c r="AA310" s="131">
        <v>1</v>
      </c>
      <c r="AB310" s="131">
        <f t="shared" si="4"/>
        <v>146.40999891767828</v>
      </c>
      <c r="AD310" s="131">
        <v>1140.9010000000001</v>
      </c>
      <c r="AH310" s="132">
        <v>2.9999999999999997E-4</v>
      </c>
      <c r="AI310" s="132">
        <v>7.7099999999999998E-3</v>
      </c>
      <c r="AJ310" s="132">
        <v>1.2600000000000001E-3</v>
      </c>
    </row>
    <row r="311" spans="1:36">
      <c r="A311" t="s">
        <v>1213</v>
      </c>
      <c r="B311" t="s">
        <v>1219</v>
      </c>
      <c r="C311" t="s">
        <v>1868</v>
      </c>
      <c r="D311" t="s">
        <v>1869</v>
      </c>
      <c r="E311" t="s">
        <v>309</v>
      </c>
      <c r="F311" t="s">
        <v>2266</v>
      </c>
      <c r="G311" t="s">
        <v>2267</v>
      </c>
      <c r="H311" t="s">
        <v>321</v>
      </c>
      <c r="I311" t="s">
        <v>754</v>
      </c>
      <c r="J311" t="s">
        <v>204</v>
      </c>
      <c r="K311" t="s">
        <v>204</v>
      </c>
      <c r="L311" t="s">
        <v>325</v>
      </c>
      <c r="M311" t="s">
        <v>340</v>
      </c>
      <c r="N311" t="s">
        <v>464</v>
      </c>
      <c r="O311" t="s">
        <v>339</v>
      </c>
      <c r="P311" t="s">
        <v>1872</v>
      </c>
      <c r="Q311" t="s">
        <v>413</v>
      </c>
      <c r="R311" t="s">
        <v>407</v>
      </c>
      <c r="S311" t="s">
        <v>1212</v>
      </c>
      <c r="T311" s="131">
        <v>10.25</v>
      </c>
      <c r="U311" t="s">
        <v>2268</v>
      </c>
      <c r="V311" s="132">
        <v>2.971E-2</v>
      </c>
      <c r="W311" s="132">
        <v>3.2099999999999997E-2</v>
      </c>
      <c r="X311" t="s">
        <v>412</v>
      </c>
      <c r="Y311" t="s">
        <v>339</v>
      </c>
      <c r="Z311" s="131">
        <v>1150000</v>
      </c>
      <c r="AA311" s="131">
        <v>1</v>
      </c>
      <c r="AB311" s="131">
        <f t="shared" si="4"/>
        <v>97.410000000000025</v>
      </c>
      <c r="AC311" s="131">
        <v>11.032</v>
      </c>
      <c r="AD311" s="131">
        <v>1131.2470000000001</v>
      </c>
      <c r="AH311" s="132">
        <v>2.5999999999999998E-4</v>
      </c>
      <c r="AI311" s="132">
        <v>7.7200000000000003E-3</v>
      </c>
      <c r="AJ311" s="132">
        <v>1.2600000000000001E-3</v>
      </c>
    </row>
    <row r="312" spans="1:36">
      <c r="A312" t="s">
        <v>1213</v>
      </c>
      <c r="B312" t="s">
        <v>1219</v>
      </c>
      <c r="C312" t="s">
        <v>2269</v>
      </c>
      <c r="D312" t="s">
        <v>2270</v>
      </c>
      <c r="E312" t="s">
        <v>309</v>
      </c>
      <c r="F312" t="s">
        <v>2271</v>
      </c>
      <c r="G312" t="s">
        <v>2272</v>
      </c>
      <c r="H312" t="s">
        <v>321</v>
      </c>
      <c r="I312" t="s">
        <v>951</v>
      </c>
      <c r="J312" t="s">
        <v>204</v>
      </c>
      <c r="K312" t="s">
        <v>204</v>
      </c>
      <c r="L312" t="s">
        <v>325</v>
      </c>
      <c r="M312" t="s">
        <v>340</v>
      </c>
      <c r="N312" t="s">
        <v>445</v>
      </c>
      <c r="O312" t="s">
        <v>339</v>
      </c>
      <c r="P312" t="s">
        <v>2273</v>
      </c>
      <c r="Q312" t="s">
        <v>415</v>
      </c>
      <c r="R312" t="s">
        <v>407</v>
      </c>
      <c r="S312" t="s">
        <v>1212</v>
      </c>
      <c r="T312" s="131">
        <v>5.0999999999999996</v>
      </c>
      <c r="U312" t="s">
        <v>2274</v>
      </c>
      <c r="V312" s="132">
        <v>4.9849999999999998E-2</v>
      </c>
      <c r="W312" s="132">
        <v>4.8599999999999997E-2</v>
      </c>
      <c r="X312" t="s">
        <v>412</v>
      </c>
      <c r="Y312" t="s">
        <v>339</v>
      </c>
      <c r="Z312" s="131">
        <v>1309325.92</v>
      </c>
      <c r="AA312" s="131">
        <v>1</v>
      </c>
      <c r="AB312" s="131">
        <f t="shared" si="4"/>
        <v>86.350005199622117</v>
      </c>
      <c r="AD312" s="131">
        <v>1130.6030000000001</v>
      </c>
      <c r="AH312" s="132">
        <v>1.2999999999999999E-3</v>
      </c>
      <c r="AI312" s="132">
        <v>7.6400000000000001E-3</v>
      </c>
      <c r="AJ312" s="132">
        <v>1.25E-3</v>
      </c>
    </row>
    <row r="313" spans="1:36">
      <c r="A313" t="s">
        <v>1213</v>
      </c>
      <c r="B313" t="s">
        <v>1219</v>
      </c>
      <c r="C313" t="s">
        <v>2275</v>
      </c>
      <c r="D313" t="s">
        <v>2276</v>
      </c>
      <c r="E313" t="s">
        <v>309</v>
      </c>
      <c r="F313" t="s">
        <v>2277</v>
      </c>
      <c r="G313" t="s">
        <v>2278</v>
      </c>
      <c r="H313" t="s">
        <v>321</v>
      </c>
      <c r="I313" t="s">
        <v>951</v>
      </c>
      <c r="J313" t="s">
        <v>204</v>
      </c>
      <c r="K313" t="s">
        <v>204</v>
      </c>
      <c r="L313" t="s">
        <v>325</v>
      </c>
      <c r="M313" t="s">
        <v>340</v>
      </c>
      <c r="N313" t="s">
        <v>459</v>
      </c>
      <c r="O313" t="s">
        <v>339</v>
      </c>
      <c r="P313" t="s">
        <v>1872</v>
      </c>
      <c r="Q313" t="s">
        <v>413</v>
      </c>
      <c r="R313" t="s">
        <v>407</v>
      </c>
      <c r="S313" t="s">
        <v>1212</v>
      </c>
      <c r="T313" s="131">
        <v>6.09</v>
      </c>
      <c r="U313" t="s">
        <v>2279</v>
      </c>
      <c r="V313" s="132">
        <v>4.1799999999999997E-2</v>
      </c>
      <c r="W313" s="132">
        <v>4.8800000000000003E-2</v>
      </c>
      <c r="X313" t="s">
        <v>412</v>
      </c>
      <c r="Y313" t="s">
        <v>339</v>
      </c>
      <c r="Z313" s="131">
        <v>1322650.8</v>
      </c>
      <c r="AA313" s="131">
        <v>1</v>
      </c>
      <c r="AB313" s="131">
        <f t="shared" si="4"/>
        <v>83.510023960972916</v>
      </c>
      <c r="AD313" s="131">
        <v>1104.546</v>
      </c>
      <c r="AH313" s="132">
        <v>1.2999999999999999E-3</v>
      </c>
      <c r="AI313" s="132">
        <v>7.4599999999999996E-3</v>
      </c>
      <c r="AJ313" s="132">
        <v>1.2199999999999999E-3</v>
      </c>
    </row>
    <row r="314" spans="1:36">
      <c r="A314" t="s">
        <v>1213</v>
      </c>
      <c r="B314" t="s">
        <v>1219</v>
      </c>
      <c r="C314" t="s">
        <v>1901</v>
      </c>
      <c r="D314" t="s">
        <v>1902</v>
      </c>
      <c r="E314" t="s">
        <v>309</v>
      </c>
      <c r="F314" t="s">
        <v>2280</v>
      </c>
      <c r="G314" t="s">
        <v>2281</v>
      </c>
      <c r="H314" t="s">
        <v>321</v>
      </c>
      <c r="I314" t="s">
        <v>754</v>
      </c>
      <c r="J314" t="s">
        <v>204</v>
      </c>
      <c r="K314" t="s">
        <v>204</v>
      </c>
      <c r="L314" t="s">
        <v>325</v>
      </c>
      <c r="M314" t="s">
        <v>340</v>
      </c>
      <c r="N314" t="s">
        <v>464</v>
      </c>
      <c r="O314" t="s">
        <v>339</v>
      </c>
      <c r="P314" t="s">
        <v>1584</v>
      </c>
      <c r="Q314" t="s">
        <v>413</v>
      </c>
      <c r="R314" t="s">
        <v>407</v>
      </c>
      <c r="S314" t="s">
        <v>1212</v>
      </c>
      <c r="T314" s="131">
        <v>4.0599999999999996</v>
      </c>
      <c r="U314" t="s">
        <v>2282</v>
      </c>
      <c r="V314" s="132">
        <v>3.2250000000000001E-2</v>
      </c>
      <c r="W314" s="132">
        <v>3.0700000000000002E-2</v>
      </c>
      <c r="X314" t="s">
        <v>412</v>
      </c>
      <c r="Y314" t="s">
        <v>339</v>
      </c>
      <c r="Z314" s="131">
        <v>1000000</v>
      </c>
      <c r="AA314" s="131">
        <v>1</v>
      </c>
      <c r="AB314" s="131">
        <f t="shared" si="4"/>
        <v>105.50999999999999</v>
      </c>
      <c r="AD314" s="131">
        <v>1055.0999999999999</v>
      </c>
      <c r="AH314" s="132">
        <v>1.2099999999999999E-3</v>
      </c>
      <c r="AI314" s="132">
        <v>7.1300000000000001E-3</v>
      </c>
      <c r="AJ314" s="132">
        <v>1.17E-3</v>
      </c>
    </row>
    <row r="315" spans="1:36">
      <c r="A315" t="s">
        <v>1213</v>
      </c>
      <c r="B315" t="s">
        <v>1219</v>
      </c>
      <c r="C315" t="s">
        <v>2283</v>
      </c>
      <c r="D315" t="s">
        <v>2284</v>
      </c>
      <c r="E315" t="s">
        <v>309</v>
      </c>
      <c r="F315" t="s">
        <v>2285</v>
      </c>
      <c r="G315" t="s">
        <v>2286</v>
      </c>
      <c r="H315" t="s">
        <v>321</v>
      </c>
      <c r="I315" t="s">
        <v>951</v>
      </c>
      <c r="J315" t="s">
        <v>204</v>
      </c>
      <c r="K315" t="s">
        <v>204</v>
      </c>
      <c r="L315" t="s">
        <v>325</v>
      </c>
      <c r="M315" t="s">
        <v>340</v>
      </c>
      <c r="N315" t="s">
        <v>454</v>
      </c>
      <c r="O315" t="s">
        <v>339</v>
      </c>
      <c r="P315" t="s">
        <v>1599</v>
      </c>
      <c r="Q315" t="s">
        <v>415</v>
      </c>
      <c r="R315" t="s">
        <v>407</v>
      </c>
      <c r="S315" t="s">
        <v>1212</v>
      </c>
      <c r="T315" s="131">
        <v>3.73</v>
      </c>
      <c r="U315" t="s">
        <v>2287</v>
      </c>
      <c r="V315" s="132">
        <v>5.1189999999999999E-2</v>
      </c>
      <c r="W315" s="132">
        <v>5.5500000000000001E-2</v>
      </c>
      <c r="X315" t="s">
        <v>412</v>
      </c>
      <c r="Y315" t="s">
        <v>339</v>
      </c>
      <c r="Z315" s="131">
        <v>1000000</v>
      </c>
      <c r="AA315" s="131">
        <v>1</v>
      </c>
      <c r="AB315" s="131">
        <f t="shared" si="4"/>
        <v>104.96000000000001</v>
      </c>
      <c r="AD315" s="131">
        <v>1049.5999999999999</v>
      </c>
      <c r="AH315" s="132">
        <v>7.5000000000000002E-4</v>
      </c>
      <c r="AI315" s="132">
        <v>7.0899999999999999E-3</v>
      </c>
      <c r="AJ315" s="132">
        <v>1.16E-3</v>
      </c>
    </row>
    <row r="316" spans="1:36">
      <c r="A316" t="s">
        <v>1213</v>
      </c>
      <c r="B316" t="s">
        <v>1219</v>
      </c>
      <c r="C316" t="s">
        <v>2283</v>
      </c>
      <c r="D316" t="s">
        <v>2284</v>
      </c>
      <c r="E316" t="s">
        <v>309</v>
      </c>
      <c r="F316" t="s">
        <v>2288</v>
      </c>
      <c r="G316" t="s">
        <v>2289</v>
      </c>
      <c r="H316" t="s">
        <v>321</v>
      </c>
      <c r="I316" t="s">
        <v>951</v>
      </c>
      <c r="J316" t="s">
        <v>204</v>
      </c>
      <c r="K316" t="s">
        <v>204</v>
      </c>
      <c r="L316" t="s">
        <v>325</v>
      </c>
      <c r="M316" t="s">
        <v>340</v>
      </c>
      <c r="N316" t="s">
        <v>454</v>
      </c>
      <c r="O316" t="s">
        <v>339</v>
      </c>
      <c r="P316" t="s">
        <v>1599</v>
      </c>
      <c r="Q316" t="s">
        <v>415</v>
      </c>
      <c r="R316" t="s">
        <v>407</v>
      </c>
      <c r="S316" t="s">
        <v>1212</v>
      </c>
      <c r="T316" s="131">
        <v>5.28</v>
      </c>
      <c r="U316" t="s">
        <v>1760</v>
      </c>
      <c r="V316" s="132">
        <v>6.25E-2</v>
      </c>
      <c r="W316" s="132">
        <v>5.74E-2</v>
      </c>
      <c r="X316" t="s">
        <v>412</v>
      </c>
      <c r="Y316" t="s">
        <v>339</v>
      </c>
      <c r="Z316" s="131">
        <v>995000</v>
      </c>
      <c r="AA316" s="131">
        <v>1</v>
      </c>
      <c r="AB316" s="131">
        <f t="shared" si="4"/>
        <v>103.74000000000001</v>
      </c>
      <c r="AD316" s="131">
        <v>1032.213</v>
      </c>
      <c r="AH316" s="132">
        <v>1E-3</v>
      </c>
      <c r="AI316" s="132">
        <v>6.9699999999999996E-3</v>
      </c>
      <c r="AJ316" s="132">
        <v>1.14E-3</v>
      </c>
    </row>
    <row r="317" spans="1:36">
      <c r="A317" t="s">
        <v>1213</v>
      </c>
      <c r="B317" t="s">
        <v>1219</v>
      </c>
      <c r="C317" t="s">
        <v>1521</v>
      </c>
      <c r="D317" t="s">
        <v>1522</v>
      </c>
      <c r="E317" t="s">
        <v>309</v>
      </c>
      <c r="F317" t="s">
        <v>2290</v>
      </c>
      <c r="G317" t="s">
        <v>2291</v>
      </c>
      <c r="H317" t="s">
        <v>321</v>
      </c>
      <c r="I317" t="s">
        <v>951</v>
      </c>
      <c r="J317" t="s">
        <v>204</v>
      </c>
      <c r="K317" t="s">
        <v>204</v>
      </c>
      <c r="L317" t="s">
        <v>325</v>
      </c>
      <c r="M317" t="s">
        <v>340</v>
      </c>
      <c r="N317" t="s">
        <v>448</v>
      </c>
      <c r="O317" t="s">
        <v>339</v>
      </c>
      <c r="P317" t="s">
        <v>1211</v>
      </c>
      <c r="Q317" t="s">
        <v>413</v>
      </c>
      <c r="R317" t="s">
        <v>407</v>
      </c>
      <c r="S317" t="s">
        <v>1212</v>
      </c>
      <c r="T317" s="131">
        <v>0.43</v>
      </c>
      <c r="U317" t="s">
        <v>2292</v>
      </c>
      <c r="V317" s="132">
        <v>2.121E-2</v>
      </c>
      <c r="W317" s="132">
        <v>4.4400000000000002E-2</v>
      </c>
      <c r="X317" t="s">
        <v>412</v>
      </c>
      <c r="Y317" t="s">
        <v>339</v>
      </c>
      <c r="Z317" s="131">
        <v>1000000</v>
      </c>
      <c r="AA317" s="131">
        <v>1</v>
      </c>
      <c r="AB317" s="131">
        <f t="shared" si="4"/>
        <v>101.05999999999999</v>
      </c>
      <c r="AD317" s="131">
        <v>1010.6</v>
      </c>
      <c r="AH317" s="132">
        <v>3.8999999999999999E-4</v>
      </c>
      <c r="AI317" s="132">
        <v>6.8300000000000001E-3</v>
      </c>
      <c r="AJ317" s="132">
        <v>1.1199999999999999E-3</v>
      </c>
    </row>
    <row r="318" spans="1:36">
      <c r="A318" t="s">
        <v>1213</v>
      </c>
      <c r="B318" t="s">
        <v>1219</v>
      </c>
      <c r="C318" t="s">
        <v>1621</v>
      </c>
      <c r="D318" t="s">
        <v>1622</v>
      </c>
      <c r="E318" t="s">
        <v>311</v>
      </c>
      <c r="F318" t="s">
        <v>1623</v>
      </c>
      <c r="G318" t="s">
        <v>1624</v>
      </c>
      <c r="H318" t="s">
        <v>321</v>
      </c>
      <c r="I318" t="s">
        <v>951</v>
      </c>
      <c r="J318" t="s">
        <v>204</v>
      </c>
      <c r="K318" t="s">
        <v>224</v>
      </c>
      <c r="L318" t="s">
        <v>325</v>
      </c>
      <c r="M318" t="s">
        <v>340</v>
      </c>
      <c r="N318" t="s">
        <v>465</v>
      </c>
      <c r="O318" t="s">
        <v>339</v>
      </c>
      <c r="P318" t="s">
        <v>1551</v>
      </c>
      <c r="Q318" t="s">
        <v>413</v>
      </c>
      <c r="R318" t="s">
        <v>407</v>
      </c>
      <c r="S318" t="s">
        <v>1212</v>
      </c>
      <c r="T318" s="131">
        <v>3.55</v>
      </c>
      <c r="U318" t="s">
        <v>1625</v>
      </c>
      <c r="V318" s="132">
        <v>6.447E-2</v>
      </c>
      <c r="W318" s="132">
        <v>5.5800000000000002E-2</v>
      </c>
      <c r="X318" t="s">
        <v>412</v>
      </c>
      <c r="Y318" t="s">
        <v>339</v>
      </c>
      <c r="Z318" s="131">
        <v>1034479.77</v>
      </c>
      <c r="AA318" s="131">
        <v>1</v>
      </c>
      <c r="AB318" s="131">
        <f t="shared" si="4"/>
        <v>97.469958257376064</v>
      </c>
      <c r="AD318" s="131">
        <v>1008.307</v>
      </c>
      <c r="AH318" s="132">
        <v>1.1999999999999999E-3</v>
      </c>
      <c r="AI318" s="132">
        <v>6.8100000000000001E-3</v>
      </c>
      <c r="AJ318" s="132">
        <v>1.1100000000000001E-3</v>
      </c>
    </row>
    <row r="319" spans="1:36">
      <c r="A319" t="s">
        <v>1213</v>
      </c>
      <c r="B319" t="s">
        <v>1219</v>
      </c>
      <c r="C319" t="s">
        <v>2293</v>
      </c>
      <c r="D319" t="s">
        <v>2294</v>
      </c>
      <c r="E319" t="s">
        <v>309</v>
      </c>
      <c r="F319" t="s">
        <v>2295</v>
      </c>
      <c r="G319" t="s">
        <v>2296</v>
      </c>
      <c r="H319" t="s">
        <v>321</v>
      </c>
      <c r="I319" t="s">
        <v>951</v>
      </c>
      <c r="J319" t="s">
        <v>204</v>
      </c>
      <c r="K319" t="s">
        <v>204</v>
      </c>
      <c r="L319" t="s">
        <v>325</v>
      </c>
      <c r="M319" t="s">
        <v>340</v>
      </c>
      <c r="N319" t="s">
        <v>464</v>
      </c>
      <c r="O319" t="s">
        <v>339</v>
      </c>
      <c r="P319" t="s">
        <v>1696</v>
      </c>
      <c r="Q319" t="s">
        <v>413</v>
      </c>
      <c r="R319" t="s">
        <v>407</v>
      </c>
      <c r="S319" t="s">
        <v>1212</v>
      </c>
      <c r="T319" s="131">
        <v>4.46</v>
      </c>
      <c r="U319" t="s">
        <v>2297</v>
      </c>
      <c r="V319" s="132">
        <v>4.5839999999999999E-2</v>
      </c>
      <c r="W319" s="132">
        <v>4.9000000000000002E-2</v>
      </c>
      <c r="X319" t="s">
        <v>412</v>
      </c>
      <c r="Y319" t="s">
        <v>339</v>
      </c>
      <c r="Z319" s="131">
        <v>1000000</v>
      </c>
      <c r="AA319" s="131">
        <v>1</v>
      </c>
      <c r="AB319" s="131">
        <f t="shared" si="4"/>
        <v>100.22999999999999</v>
      </c>
      <c r="AD319" s="131">
        <v>1002.3</v>
      </c>
      <c r="AH319" s="132">
        <v>3.3300000000000001E-3</v>
      </c>
      <c r="AI319" s="132">
        <v>6.77E-3</v>
      </c>
      <c r="AJ319" s="132">
        <v>1.1100000000000001E-3</v>
      </c>
    </row>
    <row r="320" spans="1:36">
      <c r="A320" t="s">
        <v>1213</v>
      </c>
      <c r="B320" t="s">
        <v>1219</v>
      </c>
      <c r="C320" t="s">
        <v>2175</v>
      </c>
      <c r="D320" t="s">
        <v>2176</v>
      </c>
      <c r="E320" t="s">
        <v>309</v>
      </c>
      <c r="F320" t="s">
        <v>2298</v>
      </c>
      <c r="G320" t="s">
        <v>2299</v>
      </c>
      <c r="H320" t="s">
        <v>321</v>
      </c>
      <c r="I320" t="s">
        <v>951</v>
      </c>
      <c r="J320" t="s">
        <v>204</v>
      </c>
      <c r="K320" t="s">
        <v>204</v>
      </c>
      <c r="L320" t="s">
        <v>325</v>
      </c>
      <c r="M320" t="s">
        <v>340</v>
      </c>
      <c r="N320" t="s">
        <v>445</v>
      </c>
      <c r="O320" t="s">
        <v>339</v>
      </c>
      <c r="P320" t="s">
        <v>1696</v>
      </c>
      <c r="Q320" t="s">
        <v>413</v>
      </c>
      <c r="R320" t="s">
        <v>407</v>
      </c>
      <c r="S320" t="s">
        <v>1212</v>
      </c>
      <c r="T320" s="131">
        <v>4.26</v>
      </c>
      <c r="U320" t="s">
        <v>1760</v>
      </c>
      <c r="V320" s="132">
        <v>4.4609999999999997E-2</v>
      </c>
      <c r="W320" s="132">
        <v>4.8300000000000003E-2</v>
      </c>
      <c r="X320" t="s">
        <v>412</v>
      </c>
      <c r="Y320" t="s">
        <v>339</v>
      </c>
      <c r="Z320" s="131">
        <v>1111731.8400000001</v>
      </c>
      <c r="AA320" s="131">
        <v>1</v>
      </c>
      <c r="AB320" s="131">
        <f t="shared" si="4"/>
        <v>88.620021893049312</v>
      </c>
      <c r="AD320" s="131">
        <v>985.21699999999998</v>
      </c>
      <c r="AH320" s="132">
        <v>1.89E-3</v>
      </c>
      <c r="AI320" s="132">
        <v>6.6499999999999997E-3</v>
      </c>
      <c r="AJ320" s="132">
        <v>1.09E-3</v>
      </c>
    </row>
    <row r="321" spans="1:36">
      <c r="A321" t="s">
        <v>1213</v>
      </c>
      <c r="B321" t="s">
        <v>1219</v>
      </c>
      <c r="C321" t="s">
        <v>1789</v>
      </c>
      <c r="D321" t="s">
        <v>1790</v>
      </c>
      <c r="E321" t="s">
        <v>309</v>
      </c>
      <c r="F321" t="s">
        <v>1791</v>
      </c>
      <c r="G321" t="s">
        <v>1792</v>
      </c>
      <c r="H321" t="s">
        <v>321</v>
      </c>
      <c r="I321" t="s">
        <v>754</v>
      </c>
      <c r="J321" t="s">
        <v>204</v>
      </c>
      <c r="K321" t="s">
        <v>204</v>
      </c>
      <c r="L321" t="s">
        <v>325</v>
      </c>
      <c r="M321" t="s">
        <v>340</v>
      </c>
      <c r="N321" t="s">
        <v>464</v>
      </c>
      <c r="O321" t="s">
        <v>339</v>
      </c>
      <c r="P321" t="s">
        <v>1540</v>
      </c>
      <c r="Q321" t="s">
        <v>413</v>
      </c>
      <c r="R321" t="s">
        <v>407</v>
      </c>
      <c r="S321" t="s">
        <v>1212</v>
      </c>
      <c r="T321" s="131">
        <v>3.94</v>
      </c>
      <c r="U321" t="s">
        <v>1563</v>
      </c>
      <c r="V321" s="132">
        <v>3.5839999999999997E-2</v>
      </c>
      <c r="W321" s="132">
        <v>3.09E-2</v>
      </c>
      <c r="X321" t="s">
        <v>412</v>
      </c>
      <c r="Y321" t="s">
        <v>339</v>
      </c>
      <c r="Z321" s="131">
        <v>886381.61</v>
      </c>
      <c r="AA321" s="131">
        <v>1</v>
      </c>
      <c r="AB321" s="131">
        <f t="shared" si="4"/>
        <v>108.57998283606088</v>
      </c>
      <c r="AD321" s="131">
        <v>962.43299999999999</v>
      </c>
      <c r="AH321" s="132">
        <v>4.8000000000000001E-4</v>
      </c>
      <c r="AI321" s="132">
        <v>6.4999999999999997E-3</v>
      </c>
      <c r="AJ321" s="132">
        <v>1.06E-3</v>
      </c>
    </row>
    <row r="322" spans="1:36">
      <c r="A322" t="s">
        <v>1213</v>
      </c>
      <c r="B322" t="s">
        <v>1219</v>
      </c>
      <c r="C322" t="s">
        <v>1671</v>
      </c>
      <c r="D322" t="s">
        <v>1672</v>
      </c>
      <c r="E322" t="s">
        <v>309</v>
      </c>
      <c r="F322" t="s">
        <v>2300</v>
      </c>
      <c r="G322" t="s">
        <v>2301</v>
      </c>
      <c r="H322" t="s">
        <v>321</v>
      </c>
      <c r="I322" t="s">
        <v>951</v>
      </c>
      <c r="J322" t="s">
        <v>204</v>
      </c>
      <c r="K322" t="s">
        <v>204</v>
      </c>
      <c r="L322" t="s">
        <v>325</v>
      </c>
      <c r="M322" t="s">
        <v>340</v>
      </c>
      <c r="N322" t="s">
        <v>441</v>
      </c>
      <c r="O322" t="s">
        <v>339</v>
      </c>
      <c r="P322" t="s">
        <v>1578</v>
      </c>
      <c r="Q322" t="s">
        <v>415</v>
      </c>
      <c r="R322" t="s">
        <v>407</v>
      </c>
      <c r="S322" t="s">
        <v>1212</v>
      </c>
      <c r="T322" s="131">
        <v>1.49</v>
      </c>
      <c r="U322" t="s">
        <v>2302</v>
      </c>
      <c r="V322" s="132">
        <v>4.0090000000000001E-2</v>
      </c>
      <c r="W322" s="132">
        <v>5.1900000000000002E-2</v>
      </c>
      <c r="X322" t="s">
        <v>412</v>
      </c>
      <c r="Y322" t="s">
        <v>339</v>
      </c>
      <c r="Z322" s="131">
        <v>924705.88</v>
      </c>
      <c r="AA322" s="131">
        <v>1</v>
      </c>
      <c r="AB322" s="131">
        <f t="shared" si="4"/>
        <v>98.709981167200965</v>
      </c>
      <c r="AD322" s="131">
        <v>912.77700000000004</v>
      </c>
      <c r="AH322" s="132">
        <v>1.4400000000000001E-3</v>
      </c>
      <c r="AI322" s="132">
        <v>6.1700000000000001E-3</v>
      </c>
      <c r="AJ322" s="132">
        <v>1.01E-3</v>
      </c>
    </row>
    <row r="323" spans="1:36">
      <c r="A323" t="s">
        <v>1213</v>
      </c>
      <c r="B323" t="s">
        <v>1219</v>
      </c>
      <c r="C323" t="s">
        <v>455</v>
      </c>
      <c r="D323" t="s">
        <v>2144</v>
      </c>
      <c r="E323" t="s">
        <v>309</v>
      </c>
      <c r="F323" t="s">
        <v>2303</v>
      </c>
      <c r="G323" t="s">
        <v>2304</v>
      </c>
      <c r="H323" t="s">
        <v>321</v>
      </c>
      <c r="I323" t="s">
        <v>754</v>
      </c>
      <c r="J323" t="s">
        <v>204</v>
      </c>
      <c r="K323" t="s">
        <v>204</v>
      </c>
      <c r="L323" t="s">
        <v>325</v>
      </c>
      <c r="M323" t="s">
        <v>340</v>
      </c>
      <c r="N323" t="s">
        <v>440</v>
      </c>
      <c r="O323" t="s">
        <v>339</v>
      </c>
      <c r="P323" t="s">
        <v>1966</v>
      </c>
      <c r="Q323" t="s">
        <v>415</v>
      </c>
      <c r="R323" t="s">
        <v>407</v>
      </c>
      <c r="S323" t="s">
        <v>1212</v>
      </c>
      <c r="T323" s="131">
        <v>2.52</v>
      </c>
      <c r="U323" t="s">
        <v>2305</v>
      </c>
      <c r="V323" s="132">
        <v>1.7170000000000001E-2</v>
      </c>
      <c r="W323" s="132">
        <v>2.1999999999999999E-2</v>
      </c>
      <c r="X323" t="s">
        <v>412</v>
      </c>
      <c r="Y323" t="s">
        <v>339</v>
      </c>
      <c r="Z323" s="131">
        <v>820000</v>
      </c>
      <c r="AA323" s="131">
        <v>1</v>
      </c>
      <c r="AB323" s="131">
        <f t="shared" ref="AB323:AB386" si="5">(AD323-(AC323*AA323))*1000/AA323/Z323*100</f>
        <v>110.68</v>
      </c>
      <c r="AD323" s="131">
        <v>907.57600000000002</v>
      </c>
      <c r="AH323" s="132">
        <v>6.8000000000000005E-4</v>
      </c>
      <c r="AI323" s="132">
        <v>6.13E-3</v>
      </c>
      <c r="AJ323" s="132">
        <v>1E-3</v>
      </c>
    </row>
    <row r="324" spans="1:36">
      <c r="A324" t="s">
        <v>1213</v>
      </c>
      <c r="B324" t="s">
        <v>1219</v>
      </c>
      <c r="C324" t="s">
        <v>1756</v>
      </c>
      <c r="D324" t="s">
        <v>1757</v>
      </c>
      <c r="E324" t="s">
        <v>309</v>
      </c>
      <c r="F324" t="s">
        <v>2306</v>
      </c>
      <c r="G324" t="s">
        <v>2307</v>
      </c>
      <c r="H324" t="s">
        <v>321</v>
      </c>
      <c r="I324" t="s">
        <v>951</v>
      </c>
      <c r="J324" t="s">
        <v>204</v>
      </c>
      <c r="K324" t="s">
        <v>204</v>
      </c>
      <c r="L324" t="s">
        <v>325</v>
      </c>
      <c r="M324" t="s">
        <v>340</v>
      </c>
      <c r="N324" t="s">
        <v>461</v>
      </c>
      <c r="O324" t="s">
        <v>339</v>
      </c>
      <c r="P324" t="s">
        <v>1578</v>
      </c>
      <c r="Q324" t="s">
        <v>415</v>
      </c>
      <c r="R324" t="s">
        <v>407</v>
      </c>
      <c r="S324" t="s">
        <v>1212</v>
      </c>
      <c r="T324" s="131">
        <v>4.25</v>
      </c>
      <c r="U324" t="s">
        <v>2308</v>
      </c>
      <c r="V324" s="132">
        <v>4.7169999999999997E-2</v>
      </c>
      <c r="W324" s="132">
        <v>5.5199999999999999E-2</v>
      </c>
      <c r="X324" t="s">
        <v>412</v>
      </c>
      <c r="Y324" t="s">
        <v>339</v>
      </c>
      <c r="Z324" s="131">
        <v>800000</v>
      </c>
      <c r="AA324" s="131">
        <v>1</v>
      </c>
      <c r="AB324" s="131">
        <f t="shared" si="5"/>
        <v>105.91</v>
      </c>
      <c r="AD324" s="131">
        <v>847.28</v>
      </c>
      <c r="AH324" s="132">
        <v>3.8E-3</v>
      </c>
      <c r="AI324" s="132">
        <v>5.7200000000000003E-3</v>
      </c>
      <c r="AJ324" s="132">
        <v>9.3999999999999997E-4</v>
      </c>
    </row>
    <row r="325" spans="1:36">
      <c r="A325" t="s">
        <v>1213</v>
      </c>
      <c r="B325" t="s">
        <v>1219</v>
      </c>
      <c r="C325" t="s">
        <v>2309</v>
      </c>
      <c r="D325" t="s">
        <v>2310</v>
      </c>
      <c r="E325" t="s">
        <v>309</v>
      </c>
      <c r="F325" t="s">
        <v>2311</v>
      </c>
      <c r="G325" t="s">
        <v>2312</v>
      </c>
      <c r="H325" t="s">
        <v>321</v>
      </c>
      <c r="I325" t="s">
        <v>951</v>
      </c>
      <c r="J325" t="s">
        <v>204</v>
      </c>
      <c r="K325" t="s">
        <v>204</v>
      </c>
      <c r="L325" t="s">
        <v>325</v>
      </c>
      <c r="M325" t="s">
        <v>340</v>
      </c>
      <c r="N325" t="s">
        <v>447</v>
      </c>
      <c r="O325" t="s">
        <v>339</v>
      </c>
      <c r="P325" t="s">
        <v>1530</v>
      </c>
      <c r="Q325" t="s">
        <v>415</v>
      </c>
      <c r="R325" t="s">
        <v>407</v>
      </c>
      <c r="S325" t="s">
        <v>1212</v>
      </c>
      <c r="T325" s="131">
        <v>4.72</v>
      </c>
      <c r="U325" t="s">
        <v>2152</v>
      </c>
      <c r="V325" s="132">
        <v>5.9110000000000003E-2</v>
      </c>
      <c r="W325" s="132">
        <v>5.3199999999999997E-2</v>
      </c>
      <c r="X325" t="s">
        <v>412</v>
      </c>
      <c r="Y325" t="s">
        <v>339</v>
      </c>
      <c r="Z325" s="131">
        <v>799000</v>
      </c>
      <c r="AA325" s="131">
        <v>1</v>
      </c>
      <c r="AB325" s="131">
        <f t="shared" si="5"/>
        <v>104.06996245306632</v>
      </c>
      <c r="AD325" s="131">
        <v>831.51900000000001</v>
      </c>
      <c r="AH325" s="132">
        <v>5.2700000000000004E-3</v>
      </c>
      <c r="AI325" s="132">
        <v>5.62E-3</v>
      </c>
      <c r="AJ325" s="132">
        <v>9.2000000000000003E-4</v>
      </c>
    </row>
    <row r="326" spans="1:36">
      <c r="A326" t="s">
        <v>1213</v>
      </c>
      <c r="B326" t="s">
        <v>1219</v>
      </c>
      <c r="C326" t="s">
        <v>1728</v>
      </c>
      <c r="D326" t="s">
        <v>1729</v>
      </c>
      <c r="E326" t="s">
        <v>309</v>
      </c>
      <c r="F326" t="s">
        <v>1730</v>
      </c>
      <c r="G326" t="s">
        <v>1731</v>
      </c>
      <c r="H326" t="s">
        <v>321</v>
      </c>
      <c r="I326" t="s">
        <v>951</v>
      </c>
      <c r="J326" t="s">
        <v>204</v>
      </c>
      <c r="K326" t="s">
        <v>204</v>
      </c>
      <c r="L326" t="s">
        <v>325</v>
      </c>
      <c r="M326" t="s">
        <v>340</v>
      </c>
      <c r="N326" t="s">
        <v>447</v>
      </c>
      <c r="O326" t="s">
        <v>339</v>
      </c>
      <c r="P326" t="s">
        <v>1578</v>
      </c>
      <c r="Q326" t="s">
        <v>415</v>
      </c>
      <c r="R326" t="s">
        <v>407</v>
      </c>
      <c r="S326" t="s">
        <v>1212</v>
      </c>
      <c r="T326" s="131">
        <v>3.31</v>
      </c>
      <c r="U326" t="s">
        <v>1665</v>
      </c>
      <c r="V326" s="132">
        <v>6.1949999999999998E-2</v>
      </c>
      <c r="W326" s="132">
        <v>5.5199999999999999E-2</v>
      </c>
      <c r="X326" t="s">
        <v>412</v>
      </c>
      <c r="Y326" t="s">
        <v>339</v>
      </c>
      <c r="Z326" s="131">
        <v>800000</v>
      </c>
      <c r="AA326" s="131">
        <v>1</v>
      </c>
      <c r="AB326" s="131">
        <f t="shared" si="5"/>
        <v>102.3</v>
      </c>
      <c r="AD326" s="131">
        <v>818.4</v>
      </c>
      <c r="AH326" s="132">
        <v>2.6700000000000001E-3</v>
      </c>
      <c r="AI326" s="132">
        <v>5.5300000000000002E-3</v>
      </c>
      <c r="AJ326" s="132">
        <v>8.9999999999999998E-4</v>
      </c>
    </row>
    <row r="327" spans="1:36">
      <c r="A327" t="s">
        <v>1213</v>
      </c>
      <c r="B327" t="s">
        <v>1219</v>
      </c>
      <c r="C327" t="s">
        <v>1736</v>
      </c>
      <c r="D327" t="s">
        <v>1737</v>
      </c>
      <c r="E327" t="s">
        <v>309</v>
      </c>
      <c r="F327" t="s">
        <v>2313</v>
      </c>
      <c r="G327" t="s">
        <v>2314</v>
      </c>
      <c r="H327" t="s">
        <v>321</v>
      </c>
      <c r="I327" t="s">
        <v>951</v>
      </c>
      <c r="J327" t="s">
        <v>204</v>
      </c>
      <c r="K327" t="s">
        <v>204</v>
      </c>
      <c r="L327" t="s">
        <v>325</v>
      </c>
      <c r="M327" t="s">
        <v>340</v>
      </c>
      <c r="N327" t="s">
        <v>441</v>
      </c>
      <c r="O327" t="s">
        <v>339</v>
      </c>
      <c r="P327" t="s">
        <v>1599</v>
      </c>
      <c r="Q327" t="s">
        <v>415</v>
      </c>
      <c r="R327" t="s">
        <v>407</v>
      </c>
      <c r="S327" t="s">
        <v>1212</v>
      </c>
      <c r="T327" s="131">
        <v>6.07</v>
      </c>
      <c r="U327" t="s">
        <v>2315</v>
      </c>
      <c r="V327" s="132">
        <v>6.4500000000000002E-2</v>
      </c>
      <c r="W327" s="132">
        <v>5.9700000000000003E-2</v>
      </c>
      <c r="X327" t="s">
        <v>412</v>
      </c>
      <c r="Y327" t="s">
        <v>339</v>
      </c>
      <c r="Z327" s="131">
        <v>766000</v>
      </c>
      <c r="AA327" s="131">
        <v>1</v>
      </c>
      <c r="AB327" s="131">
        <f t="shared" si="5"/>
        <v>104.88002610966059</v>
      </c>
      <c r="AD327" s="131">
        <v>803.38099999999997</v>
      </c>
      <c r="AH327" s="132">
        <v>2.16E-3</v>
      </c>
      <c r="AI327" s="132">
        <v>5.4299999999999999E-3</v>
      </c>
      <c r="AJ327" s="132">
        <v>8.8999999999999995E-4</v>
      </c>
    </row>
    <row r="328" spans="1:36">
      <c r="A328" t="s">
        <v>1213</v>
      </c>
      <c r="B328" t="s">
        <v>1219</v>
      </c>
      <c r="C328" t="s">
        <v>1635</v>
      </c>
      <c r="D328" t="s">
        <v>1636</v>
      </c>
      <c r="E328" t="s">
        <v>309</v>
      </c>
      <c r="F328" t="s">
        <v>1773</v>
      </c>
      <c r="G328" t="s">
        <v>1774</v>
      </c>
      <c r="H328" t="s">
        <v>321</v>
      </c>
      <c r="I328" t="s">
        <v>951</v>
      </c>
      <c r="J328" t="s">
        <v>204</v>
      </c>
      <c r="K328" t="s">
        <v>204</v>
      </c>
      <c r="L328" t="s">
        <v>325</v>
      </c>
      <c r="M328" t="s">
        <v>340</v>
      </c>
      <c r="N328" t="s">
        <v>454</v>
      </c>
      <c r="O328" t="s">
        <v>339</v>
      </c>
      <c r="P328" t="s">
        <v>1545</v>
      </c>
      <c r="Q328" t="s">
        <v>413</v>
      </c>
      <c r="R328" t="s">
        <v>407</v>
      </c>
      <c r="S328" t="s">
        <v>1212</v>
      </c>
      <c r="T328" s="131">
        <v>3.52</v>
      </c>
      <c r="U328" t="s">
        <v>1610</v>
      </c>
      <c r="V328" s="132">
        <v>5.228E-2</v>
      </c>
      <c r="W328" s="132">
        <v>5.4899999999999997E-2</v>
      </c>
      <c r="X328" t="s">
        <v>412</v>
      </c>
      <c r="Y328" t="s">
        <v>339</v>
      </c>
      <c r="Z328" s="131">
        <v>750000</v>
      </c>
      <c r="AA328" s="131">
        <v>1</v>
      </c>
      <c r="AB328" s="131">
        <f t="shared" si="5"/>
        <v>106.22</v>
      </c>
      <c r="AD328" s="131">
        <v>796.65</v>
      </c>
      <c r="AH328" s="132">
        <v>8.1999999999999998E-4</v>
      </c>
      <c r="AI328" s="132">
        <v>5.3800000000000002E-3</v>
      </c>
      <c r="AJ328" s="132">
        <v>8.8000000000000003E-4</v>
      </c>
    </row>
    <row r="329" spans="1:36">
      <c r="A329" t="s">
        <v>1213</v>
      </c>
      <c r="B329" t="s">
        <v>1219</v>
      </c>
      <c r="C329" t="s">
        <v>1736</v>
      </c>
      <c r="D329" t="s">
        <v>1737</v>
      </c>
      <c r="E329" t="s">
        <v>309</v>
      </c>
      <c r="F329" t="s">
        <v>2316</v>
      </c>
      <c r="G329" t="s">
        <v>2317</v>
      </c>
      <c r="H329" t="s">
        <v>321</v>
      </c>
      <c r="I329" t="s">
        <v>952</v>
      </c>
      <c r="J329" t="s">
        <v>204</v>
      </c>
      <c r="K329" t="s">
        <v>204</v>
      </c>
      <c r="L329" t="s">
        <v>325</v>
      </c>
      <c r="M329" t="s">
        <v>340</v>
      </c>
      <c r="N329" t="s">
        <v>441</v>
      </c>
      <c r="O329" t="s">
        <v>339</v>
      </c>
      <c r="Q329" t="s">
        <v>410</v>
      </c>
      <c r="R329" t="s">
        <v>410</v>
      </c>
      <c r="S329" t="s">
        <v>1212</v>
      </c>
      <c r="T329" s="131">
        <v>3.69</v>
      </c>
      <c r="U329" t="s">
        <v>1563</v>
      </c>
      <c r="V329" s="132">
        <v>5.2839999999999998E-2</v>
      </c>
      <c r="W329" s="132">
        <v>2.6800000000000001E-2</v>
      </c>
      <c r="X329" t="s">
        <v>412</v>
      </c>
      <c r="Y329" t="s">
        <v>339</v>
      </c>
      <c r="Z329" s="131">
        <v>719000</v>
      </c>
      <c r="AA329" s="131">
        <v>1</v>
      </c>
      <c r="AB329" s="131">
        <f t="shared" si="5"/>
        <v>108.80000000000001</v>
      </c>
      <c r="AD329" s="131">
        <v>782.27200000000005</v>
      </c>
      <c r="AH329" s="132">
        <v>1.7600000000000001E-3</v>
      </c>
      <c r="AI329" s="132">
        <v>5.28E-3</v>
      </c>
      <c r="AJ329" s="132">
        <v>8.5999999999999998E-4</v>
      </c>
    </row>
    <row r="330" spans="1:36">
      <c r="A330" t="s">
        <v>1213</v>
      </c>
      <c r="B330" t="s">
        <v>1219</v>
      </c>
      <c r="C330" t="s">
        <v>1985</v>
      </c>
      <c r="D330" t="s">
        <v>1986</v>
      </c>
      <c r="E330" t="s">
        <v>309</v>
      </c>
      <c r="F330" t="s">
        <v>1987</v>
      </c>
      <c r="G330" t="s">
        <v>1988</v>
      </c>
      <c r="H330" t="s">
        <v>321</v>
      </c>
      <c r="I330" t="s">
        <v>754</v>
      </c>
      <c r="J330" t="s">
        <v>204</v>
      </c>
      <c r="K330" t="s">
        <v>204</v>
      </c>
      <c r="L330" t="s">
        <v>325</v>
      </c>
      <c r="M330" t="s">
        <v>340</v>
      </c>
      <c r="N330" t="s">
        <v>464</v>
      </c>
      <c r="O330" t="s">
        <v>339</v>
      </c>
      <c r="P330" t="s">
        <v>1696</v>
      </c>
      <c r="Q330" t="s">
        <v>413</v>
      </c>
      <c r="R330" t="s">
        <v>407</v>
      </c>
      <c r="S330" t="s">
        <v>1212</v>
      </c>
      <c r="T330" s="131">
        <v>3.08</v>
      </c>
      <c r="U330" t="s">
        <v>1989</v>
      </c>
      <c r="V330" s="132">
        <v>1.721E-2</v>
      </c>
      <c r="W330" s="132">
        <v>2.7300000000000001E-2</v>
      </c>
      <c r="X330" t="s">
        <v>412</v>
      </c>
      <c r="Y330" t="s">
        <v>339</v>
      </c>
      <c r="Z330" s="131">
        <v>720000</v>
      </c>
      <c r="AA330" s="131">
        <v>1</v>
      </c>
      <c r="AB330" s="131">
        <f t="shared" si="5"/>
        <v>108.5</v>
      </c>
      <c r="AD330" s="131">
        <v>781.2</v>
      </c>
      <c r="AH330" s="132">
        <v>2.9999999999999997E-4</v>
      </c>
      <c r="AI330" s="132">
        <v>5.28E-3</v>
      </c>
      <c r="AJ330" s="132">
        <v>8.5999999999999998E-4</v>
      </c>
    </row>
    <row r="331" spans="1:36">
      <c r="A331" t="s">
        <v>1213</v>
      </c>
      <c r="B331" t="s">
        <v>1219</v>
      </c>
      <c r="C331" t="s">
        <v>2318</v>
      </c>
      <c r="D331" t="s">
        <v>2319</v>
      </c>
      <c r="E331" t="s">
        <v>309</v>
      </c>
      <c r="F331" t="s">
        <v>2320</v>
      </c>
      <c r="G331" t="s">
        <v>2321</v>
      </c>
      <c r="H331" t="s">
        <v>321</v>
      </c>
      <c r="I331" t="s">
        <v>754</v>
      </c>
      <c r="J331" t="s">
        <v>204</v>
      </c>
      <c r="K331" t="s">
        <v>204</v>
      </c>
      <c r="L331" t="s">
        <v>325</v>
      </c>
      <c r="M331" t="s">
        <v>340</v>
      </c>
      <c r="N331" t="s">
        <v>448</v>
      </c>
      <c r="O331" t="s">
        <v>339</v>
      </c>
      <c r="P331" t="s">
        <v>1211</v>
      </c>
      <c r="Q331" t="s">
        <v>413</v>
      </c>
      <c r="R331" t="s">
        <v>407</v>
      </c>
      <c r="S331" t="s">
        <v>1212</v>
      </c>
      <c r="T331" s="131">
        <v>0.69</v>
      </c>
      <c r="U331" t="s">
        <v>2322</v>
      </c>
      <c r="V331" s="132">
        <v>1.2710000000000001E-2</v>
      </c>
      <c r="W331" s="132">
        <v>2.2599999999999999E-2</v>
      </c>
      <c r="X331" t="s">
        <v>412</v>
      </c>
      <c r="Y331" t="s">
        <v>339</v>
      </c>
      <c r="Z331" s="131">
        <v>675000</v>
      </c>
      <c r="AA331" s="131">
        <v>1</v>
      </c>
      <c r="AB331" s="131">
        <f t="shared" si="5"/>
        <v>112.9</v>
      </c>
      <c r="AD331" s="131">
        <v>762.07500000000005</v>
      </c>
      <c r="AH331" s="132">
        <v>4.4999999999999999E-4</v>
      </c>
      <c r="AI331" s="132">
        <v>5.1500000000000001E-3</v>
      </c>
      <c r="AJ331" s="132">
        <v>8.4000000000000003E-4</v>
      </c>
    </row>
    <row r="332" spans="1:36">
      <c r="A332" t="s">
        <v>1213</v>
      </c>
      <c r="B332" t="s">
        <v>1219</v>
      </c>
      <c r="C332" t="s">
        <v>1547</v>
      </c>
      <c r="D332" t="s">
        <v>1548</v>
      </c>
      <c r="E332" t="s">
        <v>309</v>
      </c>
      <c r="F332" t="s">
        <v>2323</v>
      </c>
      <c r="G332" t="s">
        <v>2324</v>
      </c>
      <c r="H332" t="s">
        <v>321</v>
      </c>
      <c r="I332" t="s">
        <v>754</v>
      </c>
      <c r="J332" t="s">
        <v>204</v>
      </c>
      <c r="K332" t="s">
        <v>204</v>
      </c>
      <c r="L332" t="s">
        <v>325</v>
      </c>
      <c r="M332" t="s">
        <v>340</v>
      </c>
      <c r="N332" t="s">
        <v>448</v>
      </c>
      <c r="O332" t="s">
        <v>339</v>
      </c>
      <c r="P332" t="s">
        <v>1211</v>
      </c>
      <c r="Q332" t="s">
        <v>413</v>
      </c>
      <c r="R332" t="s">
        <v>407</v>
      </c>
      <c r="S332" t="s">
        <v>1212</v>
      </c>
      <c r="T332" s="131">
        <v>2.9</v>
      </c>
      <c r="U332" t="s">
        <v>2325</v>
      </c>
      <c r="V332" s="132">
        <v>2.2859999999999998E-2</v>
      </c>
      <c r="W332" s="132">
        <v>2.1899999999999999E-2</v>
      </c>
      <c r="X332" t="s">
        <v>412</v>
      </c>
      <c r="Y332" t="s">
        <v>339</v>
      </c>
      <c r="Z332" s="131">
        <v>710000</v>
      </c>
      <c r="AA332" s="131">
        <v>1</v>
      </c>
      <c r="AB332" s="131">
        <f t="shared" si="5"/>
        <v>105.89</v>
      </c>
      <c r="AD332" s="131">
        <v>751.81899999999996</v>
      </c>
      <c r="AH332" s="132">
        <v>2.3000000000000001E-4</v>
      </c>
      <c r="AI332" s="132">
        <v>5.0800000000000003E-3</v>
      </c>
      <c r="AJ332" s="132">
        <v>8.3000000000000001E-4</v>
      </c>
    </row>
    <row r="333" spans="1:36">
      <c r="A333" t="s">
        <v>1213</v>
      </c>
      <c r="B333" t="s">
        <v>1219</v>
      </c>
      <c r="C333" t="s">
        <v>2242</v>
      </c>
      <c r="D333" t="s">
        <v>2243</v>
      </c>
      <c r="E333" t="s">
        <v>309</v>
      </c>
      <c r="F333" t="s">
        <v>2326</v>
      </c>
      <c r="G333" t="s">
        <v>2327</v>
      </c>
      <c r="H333" t="s">
        <v>321</v>
      </c>
      <c r="I333" t="s">
        <v>951</v>
      </c>
      <c r="J333" t="s">
        <v>204</v>
      </c>
      <c r="K333" t="s">
        <v>204</v>
      </c>
      <c r="L333" t="s">
        <v>325</v>
      </c>
      <c r="M333" t="s">
        <v>340</v>
      </c>
      <c r="N333" t="s">
        <v>464</v>
      </c>
      <c r="O333" t="s">
        <v>339</v>
      </c>
      <c r="P333" t="s">
        <v>1551</v>
      </c>
      <c r="Q333" t="s">
        <v>413</v>
      </c>
      <c r="R333" t="s">
        <v>407</v>
      </c>
      <c r="S333" t="s">
        <v>1212</v>
      </c>
      <c r="T333" s="131">
        <v>4.09</v>
      </c>
      <c r="U333" t="s">
        <v>2328</v>
      </c>
      <c r="V333" s="132">
        <v>4.6109999999999998E-2</v>
      </c>
      <c r="W333" s="132">
        <v>5.2499999999999998E-2</v>
      </c>
      <c r="X333" t="s">
        <v>412</v>
      </c>
      <c r="Y333" t="s">
        <v>339</v>
      </c>
      <c r="Z333" s="131">
        <v>823641.78</v>
      </c>
      <c r="AA333" s="131">
        <v>1</v>
      </c>
      <c r="AB333" s="131">
        <f t="shared" si="5"/>
        <v>91.160018618773805</v>
      </c>
      <c r="AD333" s="131">
        <v>750.83199999999999</v>
      </c>
      <c r="AH333" s="132">
        <v>4.0000000000000002E-4</v>
      </c>
      <c r="AI333" s="132">
        <v>5.0699999999999999E-3</v>
      </c>
      <c r="AJ333" s="132">
        <v>8.3000000000000001E-4</v>
      </c>
    </row>
    <row r="334" spans="1:36">
      <c r="A334" t="s">
        <v>1213</v>
      </c>
      <c r="B334" t="s">
        <v>1219</v>
      </c>
      <c r="C334" t="s">
        <v>455</v>
      </c>
      <c r="D334" t="s">
        <v>2144</v>
      </c>
      <c r="E334" t="s">
        <v>309</v>
      </c>
      <c r="F334" t="s">
        <v>2329</v>
      </c>
      <c r="G334" t="s">
        <v>2330</v>
      </c>
      <c r="H334" t="s">
        <v>321</v>
      </c>
      <c r="I334" t="s">
        <v>754</v>
      </c>
      <c r="J334" t="s">
        <v>204</v>
      </c>
      <c r="K334" t="s">
        <v>204</v>
      </c>
      <c r="L334" t="s">
        <v>325</v>
      </c>
      <c r="M334" t="s">
        <v>340</v>
      </c>
      <c r="N334" t="s">
        <v>440</v>
      </c>
      <c r="O334" t="s">
        <v>339</v>
      </c>
      <c r="P334" t="s">
        <v>1966</v>
      </c>
      <c r="Q334" t="s">
        <v>415</v>
      </c>
      <c r="R334" t="s">
        <v>407</v>
      </c>
      <c r="S334" t="s">
        <v>1212</v>
      </c>
      <c r="T334" s="131">
        <v>5.55</v>
      </c>
      <c r="U334" t="s">
        <v>2331</v>
      </c>
      <c r="V334" s="132">
        <v>6.0099999999999997E-3</v>
      </c>
      <c r="W334" s="132">
        <v>2.5899999999999999E-2</v>
      </c>
      <c r="X334" t="s">
        <v>412</v>
      </c>
      <c r="Y334" t="s">
        <v>339</v>
      </c>
      <c r="Z334" s="131">
        <v>653290</v>
      </c>
      <c r="AA334" s="131">
        <v>1</v>
      </c>
      <c r="AB334" s="131">
        <f t="shared" si="5"/>
        <v>114.46999035650325</v>
      </c>
      <c r="AD334" s="131">
        <v>747.82100000000003</v>
      </c>
      <c r="AH334" s="132">
        <v>1.7000000000000001E-4</v>
      </c>
      <c r="AI334" s="132">
        <v>5.0499999999999998E-3</v>
      </c>
      <c r="AJ334" s="132">
        <v>8.3000000000000001E-4</v>
      </c>
    </row>
    <row r="335" spans="1:36">
      <c r="A335" t="s">
        <v>1213</v>
      </c>
      <c r="B335" t="s">
        <v>1219</v>
      </c>
      <c r="C335" t="s">
        <v>1868</v>
      </c>
      <c r="D335" t="s">
        <v>1869</v>
      </c>
      <c r="E335" t="s">
        <v>309</v>
      </c>
      <c r="F335" t="s">
        <v>1870</v>
      </c>
      <c r="G335" t="s">
        <v>1871</v>
      </c>
      <c r="H335" t="s">
        <v>321</v>
      </c>
      <c r="I335" t="s">
        <v>754</v>
      </c>
      <c r="J335" t="s">
        <v>204</v>
      </c>
      <c r="K335" t="s">
        <v>204</v>
      </c>
      <c r="L335" t="s">
        <v>325</v>
      </c>
      <c r="M335" t="s">
        <v>340</v>
      </c>
      <c r="N335" t="s">
        <v>464</v>
      </c>
      <c r="O335" t="s">
        <v>339</v>
      </c>
      <c r="P335" t="s">
        <v>1872</v>
      </c>
      <c r="Q335" t="s">
        <v>413</v>
      </c>
      <c r="R335" t="s">
        <v>407</v>
      </c>
      <c r="S335" t="s">
        <v>1212</v>
      </c>
      <c r="T335" s="131">
        <v>6.73</v>
      </c>
      <c r="U335" t="s">
        <v>1873</v>
      </c>
      <c r="V335" s="132">
        <v>2.6249999999999999E-2</v>
      </c>
      <c r="W335" s="132">
        <v>2.98E-2</v>
      </c>
      <c r="X335" t="s">
        <v>412</v>
      </c>
      <c r="Y335" t="s">
        <v>339</v>
      </c>
      <c r="Z335" s="131">
        <v>714500</v>
      </c>
      <c r="AA335" s="131">
        <v>1</v>
      </c>
      <c r="AB335" s="131">
        <f t="shared" si="5"/>
        <v>98.8</v>
      </c>
      <c r="AC335" s="131">
        <v>3.65</v>
      </c>
      <c r="AD335" s="131">
        <v>709.57600000000002</v>
      </c>
      <c r="AH335" s="132">
        <v>2.5999999999999998E-4</v>
      </c>
      <c r="AI335" s="132">
        <v>4.8199999999999996E-3</v>
      </c>
      <c r="AJ335" s="132">
        <v>7.9000000000000001E-4</v>
      </c>
    </row>
    <row r="336" spans="1:36">
      <c r="A336" t="s">
        <v>1213</v>
      </c>
      <c r="B336" t="s">
        <v>1219</v>
      </c>
      <c r="C336" t="s">
        <v>1923</v>
      </c>
      <c r="D336" t="s">
        <v>1924</v>
      </c>
      <c r="E336" t="s">
        <v>309</v>
      </c>
      <c r="F336" t="s">
        <v>2332</v>
      </c>
      <c r="G336" t="s">
        <v>2333</v>
      </c>
      <c r="H336" t="s">
        <v>321</v>
      </c>
      <c r="I336" t="s">
        <v>754</v>
      </c>
      <c r="J336" t="s">
        <v>204</v>
      </c>
      <c r="K336" t="s">
        <v>204</v>
      </c>
      <c r="L336" t="s">
        <v>325</v>
      </c>
      <c r="M336" t="s">
        <v>340</v>
      </c>
      <c r="N336" t="s">
        <v>464</v>
      </c>
      <c r="O336" t="s">
        <v>339</v>
      </c>
      <c r="P336" t="s">
        <v>1696</v>
      </c>
      <c r="Q336" t="s">
        <v>413</v>
      </c>
      <c r="R336" t="s">
        <v>407</v>
      </c>
      <c r="S336" t="s">
        <v>1212</v>
      </c>
      <c r="T336" s="131">
        <v>0.73</v>
      </c>
      <c r="U336" t="s">
        <v>1784</v>
      </c>
      <c r="V336" s="132">
        <v>7.6800000000000002E-3</v>
      </c>
      <c r="W336" s="132">
        <v>2.5100000000000001E-2</v>
      </c>
      <c r="X336" t="s">
        <v>412</v>
      </c>
      <c r="Y336" t="s">
        <v>339</v>
      </c>
      <c r="Z336" s="131">
        <v>478129.22</v>
      </c>
      <c r="AA336" s="131">
        <v>1</v>
      </c>
      <c r="AB336" s="131">
        <f t="shared" si="5"/>
        <v>143.81990709540824</v>
      </c>
      <c r="AD336" s="131">
        <v>687.64499999999998</v>
      </c>
      <c r="AH336" s="132">
        <v>5.0000000000000001E-4</v>
      </c>
      <c r="AI336" s="132">
        <v>4.64E-3</v>
      </c>
      <c r="AJ336" s="132">
        <v>7.6000000000000004E-4</v>
      </c>
    </row>
    <row r="337" spans="1:36">
      <c r="A337" t="s">
        <v>1213</v>
      </c>
      <c r="B337" t="s">
        <v>1219</v>
      </c>
      <c r="C337" t="s">
        <v>455</v>
      </c>
      <c r="D337" t="s">
        <v>2144</v>
      </c>
      <c r="E337" t="s">
        <v>309</v>
      </c>
      <c r="F337" t="s">
        <v>2334</v>
      </c>
      <c r="G337" t="s">
        <v>2335</v>
      </c>
      <c r="H337" t="s">
        <v>321</v>
      </c>
      <c r="I337" t="s">
        <v>754</v>
      </c>
      <c r="J337" t="s">
        <v>204</v>
      </c>
      <c r="K337" t="s">
        <v>204</v>
      </c>
      <c r="L337" t="s">
        <v>325</v>
      </c>
      <c r="M337" t="s">
        <v>340</v>
      </c>
      <c r="N337" t="s">
        <v>440</v>
      </c>
      <c r="O337" t="s">
        <v>339</v>
      </c>
      <c r="P337" t="s">
        <v>1966</v>
      </c>
      <c r="Q337" t="s">
        <v>415</v>
      </c>
      <c r="R337" t="s">
        <v>407</v>
      </c>
      <c r="S337" t="s">
        <v>1212</v>
      </c>
      <c r="T337" s="131">
        <v>10.53</v>
      </c>
      <c r="U337" t="s">
        <v>1364</v>
      </c>
      <c r="V337" s="132">
        <v>2.7050000000000001E-2</v>
      </c>
      <c r="W337" s="132">
        <v>3.0099999999999998E-2</v>
      </c>
      <c r="X337" t="s">
        <v>412</v>
      </c>
      <c r="Y337" t="s">
        <v>339</v>
      </c>
      <c r="Z337" s="131">
        <v>720000</v>
      </c>
      <c r="AA337" s="131">
        <v>1</v>
      </c>
      <c r="AB337" s="131">
        <f t="shared" si="5"/>
        <v>95.26</v>
      </c>
      <c r="AD337" s="131">
        <v>685.87199999999996</v>
      </c>
      <c r="AH337" s="132">
        <v>1.7000000000000001E-4</v>
      </c>
      <c r="AI337" s="132">
        <v>4.6299999999999996E-3</v>
      </c>
      <c r="AJ337" s="132">
        <v>7.6000000000000004E-4</v>
      </c>
    </row>
    <row r="338" spans="1:36">
      <c r="A338" t="s">
        <v>1213</v>
      </c>
      <c r="B338" t="s">
        <v>1219</v>
      </c>
      <c r="C338" t="s">
        <v>2336</v>
      </c>
      <c r="D338" t="s">
        <v>2337</v>
      </c>
      <c r="E338" t="s">
        <v>309</v>
      </c>
      <c r="F338" t="s">
        <v>2338</v>
      </c>
      <c r="G338" t="s">
        <v>2339</v>
      </c>
      <c r="H338" t="s">
        <v>321</v>
      </c>
      <c r="I338" t="s">
        <v>754</v>
      </c>
      <c r="J338" t="s">
        <v>204</v>
      </c>
      <c r="K338" t="s">
        <v>204</v>
      </c>
      <c r="L338" t="s">
        <v>325</v>
      </c>
      <c r="M338" t="s">
        <v>340</v>
      </c>
      <c r="N338" t="s">
        <v>436</v>
      </c>
      <c r="O338" t="s">
        <v>339</v>
      </c>
      <c r="P338" t="s">
        <v>1211</v>
      </c>
      <c r="Q338" t="s">
        <v>413</v>
      </c>
      <c r="R338" t="s">
        <v>407</v>
      </c>
      <c r="S338" t="s">
        <v>1212</v>
      </c>
      <c r="T338" s="131">
        <v>3.01</v>
      </c>
      <c r="U338" t="s">
        <v>2340</v>
      </c>
      <c r="V338" s="132">
        <v>5.0000000000000001E-4</v>
      </c>
      <c r="W338" s="132">
        <v>2.3900000000000001E-2</v>
      </c>
      <c r="X338" t="s">
        <v>412</v>
      </c>
      <c r="Y338" t="s">
        <v>339</v>
      </c>
      <c r="Z338" s="131">
        <v>634550</v>
      </c>
      <c r="AA338" s="131">
        <v>1</v>
      </c>
      <c r="AB338" s="131">
        <f t="shared" si="5"/>
        <v>106.76006618863762</v>
      </c>
      <c r="AD338" s="131">
        <v>677.44600000000003</v>
      </c>
      <c r="AH338" s="132">
        <v>6.0999999999999997E-4</v>
      </c>
      <c r="AI338" s="132">
        <v>4.5799999999999999E-3</v>
      </c>
      <c r="AJ338" s="132">
        <v>7.5000000000000002E-4</v>
      </c>
    </row>
    <row r="339" spans="1:36">
      <c r="A339" t="s">
        <v>1213</v>
      </c>
      <c r="B339" t="s">
        <v>1219</v>
      </c>
      <c r="C339" t="s">
        <v>1601</v>
      </c>
      <c r="D339" t="s">
        <v>1602</v>
      </c>
      <c r="E339" t="s">
        <v>309</v>
      </c>
      <c r="F339" t="s">
        <v>2341</v>
      </c>
      <c r="G339" t="s">
        <v>2342</v>
      </c>
      <c r="H339" t="s">
        <v>321</v>
      </c>
      <c r="I339" t="s">
        <v>754</v>
      </c>
      <c r="J339" t="s">
        <v>204</v>
      </c>
      <c r="K339" t="s">
        <v>204</v>
      </c>
      <c r="L339" t="s">
        <v>325</v>
      </c>
      <c r="M339" t="s">
        <v>340</v>
      </c>
      <c r="N339" t="s">
        <v>448</v>
      </c>
      <c r="O339" t="s">
        <v>339</v>
      </c>
      <c r="P339" t="s">
        <v>1211</v>
      </c>
      <c r="Q339" t="s">
        <v>413</v>
      </c>
      <c r="R339" t="s">
        <v>407</v>
      </c>
      <c r="S339" t="s">
        <v>1212</v>
      </c>
      <c r="T339" s="131">
        <v>3.31</v>
      </c>
      <c r="U339" t="s">
        <v>2343</v>
      </c>
      <c r="V339" s="132">
        <v>1.7500000000000002E-2</v>
      </c>
      <c r="W339" s="132">
        <v>2.3400000000000001E-2</v>
      </c>
      <c r="X339" t="s">
        <v>412</v>
      </c>
      <c r="Y339" t="s">
        <v>339</v>
      </c>
      <c r="Z339" s="131">
        <v>565823.82999999996</v>
      </c>
      <c r="AA339" s="131">
        <v>1</v>
      </c>
      <c r="AB339" s="131">
        <f t="shared" si="5"/>
        <v>112.5300784875038</v>
      </c>
      <c r="AD339" s="131">
        <v>636.72199999999998</v>
      </c>
      <c r="AH339" s="132">
        <v>2.5000000000000001E-4</v>
      </c>
      <c r="AI339" s="132">
        <v>4.3E-3</v>
      </c>
      <c r="AJ339" s="132">
        <v>6.9999999999999999E-4</v>
      </c>
    </row>
    <row r="340" spans="1:36">
      <c r="A340" t="s">
        <v>1213</v>
      </c>
      <c r="B340" t="s">
        <v>1219</v>
      </c>
      <c r="C340" t="s">
        <v>2344</v>
      </c>
      <c r="D340" t="s">
        <v>2345</v>
      </c>
      <c r="E340" t="s">
        <v>311</v>
      </c>
      <c r="F340" t="s">
        <v>2346</v>
      </c>
      <c r="G340" t="s">
        <v>2347</v>
      </c>
      <c r="H340" t="s">
        <v>321</v>
      </c>
      <c r="I340" t="s">
        <v>951</v>
      </c>
      <c r="J340" t="s">
        <v>204</v>
      </c>
      <c r="K340" t="s">
        <v>224</v>
      </c>
      <c r="L340" t="s">
        <v>325</v>
      </c>
      <c r="M340" t="s">
        <v>340</v>
      </c>
      <c r="N340" t="s">
        <v>465</v>
      </c>
      <c r="O340" t="s">
        <v>339</v>
      </c>
      <c r="P340" t="s">
        <v>1696</v>
      </c>
      <c r="Q340" t="s">
        <v>413</v>
      </c>
      <c r="R340" t="s">
        <v>407</v>
      </c>
      <c r="S340" t="s">
        <v>1212</v>
      </c>
      <c r="T340" s="131">
        <v>1.92</v>
      </c>
      <c r="U340" t="s">
        <v>1600</v>
      </c>
      <c r="V340" s="132">
        <v>5.1429999999999997E-2</v>
      </c>
      <c r="W340" s="132">
        <v>5.45E-2</v>
      </c>
      <c r="X340" t="s">
        <v>412</v>
      </c>
      <c r="Y340" t="s">
        <v>339</v>
      </c>
      <c r="Z340" s="131">
        <v>650000</v>
      </c>
      <c r="AA340" s="131">
        <v>1</v>
      </c>
      <c r="AB340" s="131">
        <f t="shared" si="5"/>
        <v>96.5</v>
      </c>
      <c r="AD340" s="131">
        <v>627.25</v>
      </c>
      <c r="AH340" s="132">
        <v>6.8999999999999997E-4</v>
      </c>
      <c r="AI340" s="132">
        <v>4.2399999999999998E-3</v>
      </c>
      <c r="AJ340" s="132">
        <v>6.8999999999999997E-4</v>
      </c>
    </row>
    <row r="341" spans="1:36">
      <c r="A341" t="s">
        <v>1213</v>
      </c>
      <c r="B341" t="s">
        <v>1219</v>
      </c>
      <c r="C341" t="s">
        <v>1868</v>
      </c>
      <c r="D341" t="s">
        <v>1869</v>
      </c>
      <c r="E341" t="s">
        <v>309</v>
      </c>
      <c r="F341" t="s">
        <v>2348</v>
      </c>
      <c r="G341" t="s">
        <v>2349</v>
      </c>
      <c r="H341" t="s">
        <v>321</v>
      </c>
      <c r="I341" t="s">
        <v>754</v>
      </c>
      <c r="J341" t="s">
        <v>204</v>
      </c>
      <c r="K341" t="s">
        <v>204</v>
      </c>
      <c r="L341" t="s">
        <v>325</v>
      </c>
      <c r="M341" t="s">
        <v>340</v>
      </c>
      <c r="N341" t="s">
        <v>464</v>
      </c>
      <c r="O341" t="s">
        <v>339</v>
      </c>
      <c r="P341" t="s">
        <v>1966</v>
      </c>
      <c r="Q341" t="s">
        <v>415</v>
      </c>
      <c r="R341" t="s">
        <v>407</v>
      </c>
      <c r="S341" t="s">
        <v>1212</v>
      </c>
      <c r="T341" s="131">
        <v>5.3</v>
      </c>
      <c r="U341" t="s">
        <v>1760</v>
      </c>
      <c r="V341" s="132">
        <v>2.1860000000000001E-2</v>
      </c>
      <c r="W341" s="132">
        <v>2.8400000000000002E-2</v>
      </c>
      <c r="X341" t="s">
        <v>412</v>
      </c>
      <c r="Y341" t="s">
        <v>339</v>
      </c>
      <c r="Z341" s="131">
        <v>550000</v>
      </c>
      <c r="AA341" s="131">
        <v>1</v>
      </c>
      <c r="AB341" s="131">
        <f t="shared" si="5"/>
        <v>113.16999999999999</v>
      </c>
      <c r="AD341" s="131">
        <v>622.43499999999995</v>
      </c>
      <c r="AH341" s="132">
        <v>1.7000000000000001E-4</v>
      </c>
      <c r="AI341" s="132">
        <v>4.1999999999999997E-3</v>
      </c>
      <c r="AJ341" s="132">
        <v>6.8999999999999997E-4</v>
      </c>
    </row>
    <row r="342" spans="1:36">
      <c r="A342" t="s">
        <v>1213</v>
      </c>
      <c r="B342" t="s">
        <v>1219</v>
      </c>
      <c r="C342" t="s">
        <v>1985</v>
      </c>
      <c r="D342" t="s">
        <v>1986</v>
      </c>
      <c r="E342" t="s">
        <v>309</v>
      </c>
      <c r="F342" t="s">
        <v>2350</v>
      </c>
      <c r="G342" t="s">
        <v>2351</v>
      </c>
      <c r="H342" t="s">
        <v>321</v>
      </c>
      <c r="I342" t="s">
        <v>754</v>
      </c>
      <c r="J342" t="s">
        <v>204</v>
      </c>
      <c r="K342" t="s">
        <v>204</v>
      </c>
      <c r="L342" t="s">
        <v>325</v>
      </c>
      <c r="M342" t="s">
        <v>340</v>
      </c>
      <c r="N342" t="s">
        <v>464</v>
      </c>
      <c r="O342" t="s">
        <v>339</v>
      </c>
      <c r="P342" t="s">
        <v>1696</v>
      </c>
      <c r="Q342" t="s">
        <v>413</v>
      </c>
      <c r="R342" t="s">
        <v>407</v>
      </c>
      <c r="S342" t="s">
        <v>1212</v>
      </c>
      <c r="T342" s="131">
        <v>8.6999999999999993</v>
      </c>
      <c r="U342" t="s">
        <v>2215</v>
      </c>
      <c r="V342" s="132">
        <v>3.2000000000000001E-2</v>
      </c>
      <c r="W342" s="132">
        <v>3.2399999999999998E-2</v>
      </c>
      <c r="X342" t="s">
        <v>412</v>
      </c>
      <c r="Y342" t="s">
        <v>339</v>
      </c>
      <c r="Z342" s="131">
        <v>575531.43000000005</v>
      </c>
      <c r="AA342" s="131">
        <v>1</v>
      </c>
      <c r="AB342" s="131">
        <f t="shared" si="5"/>
        <v>102.72001999960277</v>
      </c>
      <c r="AC342" s="131">
        <v>15.016999999999999</v>
      </c>
      <c r="AD342" s="131">
        <v>606.20299999999997</v>
      </c>
      <c r="AH342" s="132">
        <v>6.9999999999999999E-4</v>
      </c>
      <c r="AI342" s="132">
        <v>4.1999999999999997E-3</v>
      </c>
      <c r="AJ342" s="132">
        <v>6.8999999999999997E-4</v>
      </c>
    </row>
    <row r="343" spans="1:36">
      <c r="A343" t="s">
        <v>1213</v>
      </c>
      <c r="B343" t="s">
        <v>1219</v>
      </c>
      <c r="C343" t="s">
        <v>2162</v>
      </c>
      <c r="D343" t="s">
        <v>2163</v>
      </c>
      <c r="E343" t="s">
        <v>309</v>
      </c>
      <c r="F343" t="s">
        <v>2352</v>
      </c>
      <c r="G343" t="s">
        <v>2353</v>
      </c>
      <c r="H343" t="s">
        <v>321</v>
      </c>
      <c r="I343" t="s">
        <v>951</v>
      </c>
      <c r="J343" t="s">
        <v>204</v>
      </c>
      <c r="K343" t="s">
        <v>204</v>
      </c>
      <c r="L343" t="s">
        <v>325</v>
      </c>
      <c r="M343" t="s">
        <v>340</v>
      </c>
      <c r="N343" t="s">
        <v>445</v>
      </c>
      <c r="O343" t="s">
        <v>339</v>
      </c>
      <c r="P343" t="s">
        <v>1551</v>
      </c>
      <c r="Q343" t="s">
        <v>413</v>
      </c>
      <c r="R343" t="s">
        <v>407</v>
      </c>
      <c r="S343" t="s">
        <v>1212</v>
      </c>
      <c r="T343" s="131">
        <v>6.56</v>
      </c>
      <c r="U343" t="s">
        <v>2354</v>
      </c>
      <c r="V343" s="132">
        <v>4.684E-2</v>
      </c>
      <c r="W343" s="132">
        <v>5.2699999999999997E-2</v>
      </c>
      <c r="X343" t="s">
        <v>412</v>
      </c>
      <c r="Y343" t="s">
        <v>339</v>
      </c>
      <c r="Z343" s="131">
        <v>700000</v>
      </c>
      <c r="AA343" s="131">
        <v>1</v>
      </c>
      <c r="AB343" s="131">
        <f t="shared" si="5"/>
        <v>84.49</v>
      </c>
      <c r="AD343" s="131">
        <v>591.42999999999995</v>
      </c>
      <c r="AH343" s="132">
        <v>5.1999999999999995E-4</v>
      </c>
      <c r="AI343" s="132">
        <v>3.9899999999999996E-3</v>
      </c>
      <c r="AJ343" s="132">
        <v>6.4999999999999997E-4</v>
      </c>
    </row>
    <row r="344" spans="1:36">
      <c r="A344" t="s">
        <v>1213</v>
      </c>
      <c r="B344" t="s">
        <v>1219</v>
      </c>
      <c r="C344" t="s">
        <v>455</v>
      </c>
      <c r="D344" t="s">
        <v>2144</v>
      </c>
      <c r="E344" t="s">
        <v>309</v>
      </c>
      <c r="F344" t="s">
        <v>2355</v>
      </c>
      <c r="G344" t="s">
        <v>2356</v>
      </c>
      <c r="H344" t="s">
        <v>321</v>
      </c>
      <c r="I344" t="s">
        <v>754</v>
      </c>
      <c r="J344" t="s">
        <v>204</v>
      </c>
      <c r="K344" t="s">
        <v>204</v>
      </c>
      <c r="L344" t="s">
        <v>325</v>
      </c>
      <c r="M344" t="s">
        <v>340</v>
      </c>
      <c r="N344" t="s">
        <v>440</v>
      </c>
      <c r="O344" t="s">
        <v>339</v>
      </c>
      <c r="P344" t="s">
        <v>1966</v>
      </c>
      <c r="Q344" t="s">
        <v>415</v>
      </c>
      <c r="R344" t="s">
        <v>407</v>
      </c>
      <c r="S344" t="s">
        <v>1212</v>
      </c>
      <c r="T344" s="131">
        <v>3.19</v>
      </c>
      <c r="U344" t="s">
        <v>2357</v>
      </c>
      <c r="V344" s="132">
        <v>1.5720000000000001E-2</v>
      </c>
      <c r="W344" s="132">
        <v>2.4299999999999999E-2</v>
      </c>
      <c r="X344" t="s">
        <v>412</v>
      </c>
      <c r="Y344" t="s">
        <v>339</v>
      </c>
      <c r="Z344" s="131">
        <v>474201.54</v>
      </c>
      <c r="AA344" s="131">
        <v>1</v>
      </c>
      <c r="AB344" s="131">
        <f t="shared" si="5"/>
        <v>122.38994415749896</v>
      </c>
      <c r="AD344" s="131">
        <v>580.375</v>
      </c>
      <c r="AH344" s="132">
        <v>1.9000000000000001E-4</v>
      </c>
      <c r="AI344" s="132">
        <v>3.9199999999999999E-3</v>
      </c>
      <c r="AJ344" s="132">
        <v>6.4000000000000005E-4</v>
      </c>
    </row>
    <row r="345" spans="1:36">
      <c r="A345" t="s">
        <v>1213</v>
      </c>
      <c r="B345" t="s">
        <v>1219</v>
      </c>
      <c r="C345" t="s">
        <v>1868</v>
      </c>
      <c r="D345" t="s">
        <v>1869</v>
      </c>
      <c r="E345" t="s">
        <v>309</v>
      </c>
      <c r="F345" t="s">
        <v>1964</v>
      </c>
      <c r="G345" t="s">
        <v>1965</v>
      </c>
      <c r="H345" t="s">
        <v>321</v>
      </c>
      <c r="I345" t="s">
        <v>754</v>
      </c>
      <c r="J345" t="s">
        <v>204</v>
      </c>
      <c r="K345" t="s">
        <v>204</v>
      </c>
      <c r="L345" t="s">
        <v>325</v>
      </c>
      <c r="M345" t="s">
        <v>340</v>
      </c>
      <c r="N345" t="s">
        <v>464</v>
      </c>
      <c r="O345" t="s">
        <v>339</v>
      </c>
      <c r="P345" t="s">
        <v>1966</v>
      </c>
      <c r="Q345" t="s">
        <v>415</v>
      </c>
      <c r="R345" t="s">
        <v>407</v>
      </c>
      <c r="S345" t="s">
        <v>1212</v>
      </c>
      <c r="T345" s="131">
        <v>2.3199999999999998</v>
      </c>
      <c r="U345" t="s">
        <v>1686</v>
      </c>
      <c r="V345" s="132">
        <v>1.456E-2</v>
      </c>
      <c r="W345" s="132">
        <v>2.5999999999999999E-2</v>
      </c>
      <c r="X345" t="s">
        <v>412</v>
      </c>
      <c r="Y345" t="s">
        <v>339</v>
      </c>
      <c r="Z345" s="131">
        <v>500854.16</v>
      </c>
      <c r="AA345" s="131">
        <v>1</v>
      </c>
      <c r="AB345" s="131">
        <f t="shared" si="5"/>
        <v>113.09998902674583</v>
      </c>
      <c r="AD345" s="131">
        <v>566.46600000000001</v>
      </c>
      <c r="AH345" s="132">
        <v>1.9000000000000001E-4</v>
      </c>
      <c r="AI345" s="132">
        <v>3.8300000000000001E-3</v>
      </c>
      <c r="AJ345" s="132">
        <v>6.3000000000000003E-4</v>
      </c>
    </row>
    <row r="346" spans="1:36">
      <c r="A346" t="s">
        <v>1213</v>
      </c>
      <c r="B346" t="s">
        <v>1219</v>
      </c>
      <c r="C346" t="s">
        <v>1935</v>
      </c>
      <c r="D346" t="s">
        <v>1936</v>
      </c>
      <c r="E346" t="s">
        <v>309</v>
      </c>
      <c r="F346" t="s">
        <v>2358</v>
      </c>
      <c r="G346" t="s">
        <v>2359</v>
      </c>
      <c r="H346" t="s">
        <v>321</v>
      </c>
      <c r="I346" t="s">
        <v>951</v>
      </c>
      <c r="J346" t="s">
        <v>204</v>
      </c>
      <c r="K346" t="s">
        <v>204</v>
      </c>
      <c r="L346" t="s">
        <v>325</v>
      </c>
      <c r="M346" t="s">
        <v>340</v>
      </c>
      <c r="N346" t="s">
        <v>448</v>
      </c>
      <c r="O346" t="s">
        <v>339</v>
      </c>
      <c r="P346" t="s">
        <v>1211</v>
      </c>
      <c r="Q346" t="s">
        <v>413</v>
      </c>
      <c r="R346" t="s">
        <v>407</v>
      </c>
      <c r="S346" t="s">
        <v>1212</v>
      </c>
      <c r="T346" s="131">
        <v>3.23</v>
      </c>
      <c r="U346" t="s">
        <v>2360</v>
      </c>
      <c r="V346" s="132">
        <v>2.7179999999999999E-2</v>
      </c>
      <c r="W346" s="132">
        <v>4.5199999999999997E-2</v>
      </c>
      <c r="X346" t="s">
        <v>412</v>
      </c>
      <c r="Y346" t="s">
        <v>339</v>
      </c>
      <c r="Z346" s="131">
        <v>584288.1</v>
      </c>
      <c r="AA346" s="131">
        <v>1</v>
      </c>
      <c r="AB346" s="131">
        <f t="shared" si="5"/>
        <v>94.549931788787077</v>
      </c>
      <c r="AD346" s="131">
        <v>552.44399999999996</v>
      </c>
      <c r="AH346" s="132">
        <v>2.9999999999999997E-4</v>
      </c>
      <c r="AI346" s="132">
        <v>3.7299999999999998E-3</v>
      </c>
      <c r="AJ346" s="132">
        <v>6.0999999999999997E-4</v>
      </c>
    </row>
    <row r="347" spans="1:36">
      <c r="A347" t="s">
        <v>1213</v>
      </c>
      <c r="B347" t="s">
        <v>1219</v>
      </c>
      <c r="C347" t="s">
        <v>1868</v>
      </c>
      <c r="D347" t="s">
        <v>1869</v>
      </c>
      <c r="E347" t="s">
        <v>309</v>
      </c>
      <c r="F347" t="s">
        <v>2361</v>
      </c>
      <c r="G347" t="s">
        <v>2362</v>
      </c>
      <c r="H347" t="s">
        <v>321</v>
      </c>
      <c r="I347" t="s">
        <v>754</v>
      </c>
      <c r="J347" t="s">
        <v>204</v>
      </c>
      <c r="K347" t="s">
        <v>204</v>
      </c>
      <c r="L347" t="s">
        <v>325</v>
      </c>
      <c r="M347" t="s">
        <v>340</v>
      </c>
      <c r="N347" t="s">
        <v>464</v>
      </c>
      <c r="O347" t="s">
        <v>339</v>
      </c>
      <c r="P347" t="s">
        <v>1966</v>
      </c>
      <c r="Q347" t="s">
        <v>415</v>
      </c>
      <c r="R347" t="s">
        <v>407</v>
      </c>
      <c r="S347" t="s">
        <v>1212</v>
      </c>
      <c r="T347" s="131">
        <v>2.91</v>
      </c>
      <c r="U347" t="s">
        <v>2363</v>
      </c>
      <c r="V347" s="132">
        <v>1.438E-2</v>
      </c>
      <c r="W347" s="132">
        <v>2.58E-2</v>
      </c>
      <c r="X347" t="s">
        <v>412</v>
      </c>
      <c r="Y347" t="s">
        <v>339</v>
      </c>
      <c r="Z347" s="131">
        <v>444419.69</v>
      </c>
      <c r="AA347" s="131">
        <v>1</v>
      </c>
      <c r="AB347" s="131">
        <f t="shared" si="5"/>
        <v>112.66017489009093</v>
      </c>
      <c r="AC347" s="131">
        <v>50.953000000000003</v>
      </c>
      <c r="AD347" s="131">
        <v>551.63699999999994</v>
      </c>
      <c r="AH347" s="132">
        <v>1.8000000000000001E-4</v>
      </c>
      <c r="AI347" s="132">
        <v>4.0699999999999998E-3</v>
      </c>
      <c r="AJ347" s="132">
        <v>6.7000000000000002E-4</v>
      </c>
    </row>
    <row r="348" spans="1:36">
      <c r="A348" t="s">
        <v>1213</v>
      </c>
      <c r="B348" t="s">
        <v>1219</v>
      </c>
      <c r="C348" t="s">
        <v>2364</v>
      </c>
      <c r="D348" t="s">
        <v>2365</v>
      </c>
      <c r="E348" t="s">
        <v>309</v>
      </c>
      <c r="F348" t="s">
        <v>2366</v>
      </c>
      <c r="G348" t="s">
        <v>2367</v>
      </c>
      <c r="H348" t="s">
        <v>321</v>
      </c>
      <c r="I348" t="s">
        <v>951</v>
      </c>
      <c r="J348" t="s">
        <v>204</v>
      </c>
      <c r="K348" t="s">
        <v>204</v>
      </c>
      <c r="L348" t="s">
        <v>325</v>
      </c>
      <c r="M348" t="s">
        <v>340</v>
      </c>
      <c r="N348" t="s">
        <v>462</v>
      </c>
      <c r="O348" t="s">
        <v>339</v>
      </c>
      <c r="P348" t="s">
        <v>1551</v>
      </c>
      <c r="Q348" t="s">
        <v>413</v>
      </c>
      <c r="R348" t="s">
        <v>407</v>
      </c>
      <c r="S348" t="s">
        <v>1212</v>
      </c>
      <c r="T348" s="131">
        <v>1.75</v>
      </c>
      <c r="U348" t="s">
        <v>2368</v>
      </c>
      <c r="V348" s="132">
        <v>3.023E-2</v>
      </c>
      <c r="W348" s="132">
        <v>5.0799999999999998E-2</v>
      </c>
      <c r="X348" t="s">
        <v>412</v>
      </c>
      <c r="Y348" t="s">
        <v>339</v>
      </c>
      <c r="Z348" s="131">
        <v>539330.03</v>
      </c>
      <c r="AA348" s="131">
        <v>1</v>
      </c>
      <c r="AB348" s="131">
        <f t="shared" si="5"/>
        <v>96.160045084083308</v>
      </c>
      <c r="AD348" s="131">
        <v>518.62</v>
      </c>
      <c r="AH348" s="132">
        <v>5.0000000000000001E-4</v>
      </c>
      <c r="AI348" s="132">
        <v>3.5000000000000001E-3</v>
      </c>
      <c r="AJ348" s="132">
        <v>5.6999999999999998E-4</v>
      </c>
    </row>
    <row r="349" spans="1:36">
      <c r="A349" t="s">
        <v>1213</v>
      </c>
      <c r="B349" t="s">
        <v>1219</v>
      </c>
      <c r="C349" t="s">
        <v>1935</v>
      </c>
      <c r="D349" t="s">
        <v>1936</v>
      </c>
      <c r="E349" t="s">
        <v>309</v>
      </c>
      <c r="F349" t="s">
        <v>1937</v>
      </c>
      <c r="G349" t="s">
        <v>1938</v>
      </c>
      <c r="H349" t="s">
        <v>321</v>
      </c>
      <c r="I349" t="s">
        <v>754</v>
      </c>
      <c r="J349" t="s">
        <v>204</v>
      </c>
      <c r="K349" t="s">
        <v>204</v>
      </c>
      <c r="L349" t="s">
        <v>325</v>
      </c>
      <c r="M349" t="s">
        <v>340</v>
      </c>
      <c r="N349" t="s">
        <v>448</v>
      </c>
      <c r="O349" t="s">
        <v>339</v>
      </c>
      <c r="P349" t="s">
        <v>1211</v>
      </c>
      <c r="Q349" t="s">
        <v>413</v>
      </c>
      <c r="R349" t="s">
        <v>407</v>
      </c>
      <c r="S349" t="s">
        <v>1212</v>
      </c>
      <c r="T349" s="131">
        <v>3.74</v>
      </c>
      <c r="U349" t="s">
        <v>1939</v>
      </c>
      <c r="V349" s="132">
        <v>2.0840000000000001E-2</v>
      </c>
      <c r="W349" s="132">
        <v>2.3800000000000002E-2</v>
      </c>
      <c r="X349" t="s">
        <v>412</v>
      </c>
      <c r="Y349" t="s">
        <v>339</v>
      </c>
      <c r="Z349" s="131">
        <v>489562.66</v>
      </c>
      <c r="AA349" s="131">
        <v>1</v>
      </c>
      <c r="AB349" s="131">
        <f t="shared" si="5"/>
        <v>103.66007080687079</v>
      </c>
      <c r="AD349" s="131">
        <v>507.48099999999999</v>
      </c>
      <c r="AH349" s="132">
        <v>1.2999999999999999E-4</v>
      </c>
      <c r="AI349" s="132">
        <v>3.4299999999999999E-3</v>
      </c>
      <c r="AJ349" s="132">
        <v>5.5999999999999995E-4</v>
      </c>
    </row>
    <row r="350" spans="1:36">
      <c r="A350" t="s">
        <v>1213</v>
      </c>
      <c r="B350" t="s">
        <v>1219</v>
      </c>
      <c r="C350" t="s">
        <v>2369</v>
      </c>
      <c r="D350" t="s">
        <v>2370</v>
      </c>
      <c r="E350" t="s">
        <v>309</v>
      </c>
      <c r="F350" t="s">
        <v>2371</v>
      </c>
      <c r="G350" t="s">
        <v>2372</v>
      </c>
      <c r="H350" t="s">
        <v>321</v>
      </c>
      <c r="I350" t="s">
        <v>754</v>
      </c>
      <c r="J350" t="s">
        <v>204</v>
      </c>
      <c r="K350" t="s">
        <v>204</v>
      </c>
      <c r="L350" t="s">
        <v>325</v>
      </c>
      <c r="M350" t="s">
        <v>340</v>
      </c>
      <c r="N350" t="s">
        <v>477</v>
      </c>
      <c r="O350" t="s">
        <v>339</v>
      </c>
      <c r="P350" t="s">
        <v>1211</v>
      </c>
      <c r="Q350" t="s">
        <v>413</v>
      </c>
      <c r="R350" t="s">
        <v>407</v>
      </c>
      <c r="S350" t="s">
        <v>1212</v>
      </c>
      <c r="T350" s="131">
        <v>12.03</v>
      </c>
      <c r="U350" t="s">
        <v>2373</v>
      </c>
      <c r="V350" s="132">
        <v>2.2159999999999999E-2</v>
      </c>
      <c r="W350" s="132">
        <v>2.8799999999999999E-2</v>
      </c>
      <c r="X350" t="s">
        <v>412</v>
      </c>
      <c r="Y350" t="s">
        <v>339</v>
      </c>
      <c r="Z350" s="131">
        <v>479129.23</v>
      </c>
      <c r="AA350" s="131">
        <v>1</v>
      </c>
      <c r="AB350" s="131">
        <f t="shared" si="5"/>
        <v>103.1400234128901</v>
      </c>
      <c r="AD350" s="131">
        <v>494.17399999999998</v>
      </c>
      <c r="AH350" s="132">
        <v>9.0000000000000006E-5</v>
      </c>
      <c r="AI350" s="132">
        <v>3.3400000000000001E-3</v>
      </c>
      <c r="AJ350" s="132">
        <v>5.5000000000000003E-4</v>
      </c>
    </row>
    <row r="351" spans="1:36">
      <c r="A351" t="s">
        <v>1213</v>
      </c>
      <c r="B351" t="s">
        <v>1219</v>
      </c>
      <c r="C351" t="s">
        <v>2369</v>
      </c>
      <c r="D351" t="s">
        <v>2370</v>
      </c>
      <c r="E351" t="s">
        <v>309</v>
      </c>
      <c r="F351" t="s">
        <v>2374</v>
      </c>
      <c r="G351" t="s">
        <v>2375</v>
      </c>
      <c r="H351" t="s">
        <v>321</v>
      </c>
      <c r="I351" t="s">
        <v>754</v>
      </c>
      <c r="J351" t="s">
        <v>204</v>
      </c>
      <c r="K351" t="s">
        <v>204</v>
      </c>
      <c r="L351" t="s">
        <v>325</v>
      </c>
      <c r="M351" t="s">
        <v>340</v>
      </c>
      <c r="N351" t="s">
        <v>477</v>
      </c>
      <c r="O351" t="s">
        <v>339</v>
      </c>
      <c r="P351" t="s">
        <v>1211</v>
      </c>
      <c r="Q351" t="s">
        <v>413</v>
      </c>
      <c r="R351" t="s">
        <v>407</v>
      </c>
      <c r="S351" t="s">
        <v>1212</v>
      </c>
      <c r="T351" s="131">
        <v>1.98</v>
      </c>
      <c r="U351" t="s">
        <v>1600</v>
      </c>
      <c r="V351" s="132">
        <v>1.307E-2</v>
      </c>
      <c r="W351" s="132">
        <v>2.23E-2</v>
      </c>
      <c r="X351" t="s">
        <v>412</v>
      </c>
      <c r="Y351" t="s">
        <v>339</v>
      </c>
      <c r="Z351" s="131">
        <v>431898</v>
      </c>
      <c r="AA351" s="131">
        <v>1</v>
      </c>
      <c r="AB351" s="131">
        <f t="shared" si="5"/>
        <v>108.86991836035361</v>
      </c>
      <c r="AD351" s="131">
        <v>470.20699999999999</v>
      </c>
      <c r="AH351" s="132">
        <v>6.7000000000000002E-4</v>
      </c>
      <c r="AI351" s="132">
        <v>3.1800000000000001E-3</v>
      </c>
      <c r="AJ351" s="132">
        <v>5.1999999999999995E-4</v>
      </c>
    </row>
    <row r="352" spans="1:36">
      <c r="A352" t="s">
        <v>1213</v>
      </c>
      <c r="B352" t="s">
        <v>1219</v>
      </c>
      <c r="C352" t="s">
        <v>2376</v>
      </c>
      <c r="D352" t="s">
        <v>2377</v>
      </c>
      <c r="E352" t="s">
        <v>309</v>
      </c>
      <c r="F352" t="s">
        <v>2378</v>
      </c>
      <c r="G352" t="s">
        <v>2379</v>
      </c>
      <c r="H352" t="s">
        <v>321</v>
      </c>
      <c r="I352" t="s">
        <v>951</v>
      </c>
      <c r="J352" t="s">
        <v>204</v>
      </c>
      <c r="K352" t="s">
        <v>204</v>
      </c>
      <c r="L352" t="s">
        <v>325</v>
      </c>
      <c r="M352" t="s">
        <v>340</v>
      </c>
      <c r="N352" t="s">
        <v>445</v>
      </c>
      <c r="O352" t="s">
        <v>339</v>
      </c>
      <c r="P352" t="s">
        <v>1530</v>
      </c>
      <c r="Q352" t="s">
        <v>415</v>
      </c>
      <c r="R352" t="s">
        <v>407</v>
      </c>
      <c r="S352" t="s">
        <v>1212</v>
      </c>
      <c r="T352" s="131">
        <v>3.05</v>
      </c>
      <c r="U352" t="s">
        <v>1847</v>
      </c>
      <c r="V352" s="132">
        <v>4.3389999999999998E-2</v>
      </c>
      <c r="W352" s="132">
        <v>4.9299999999999997E-2</v>
      </c>
      <c r="X352" t="s">
        <v>412</v>
      </c>
      <c r="Y352" t="s">
        <v>339</v>
      </c>
      <c r="Z352" s="131">
        <v>476890</v>
      </c>
      <c r="AA352" s="131">
        <v>1</v>
      </c>
      <c r="AB352" s="131">
        <f t="shared" si="5"/>
        <v>97.530038373629139</v>
      </c>
      <c r="AD352" s="131">
        <v>465.11099999999999</v>
      </c>
      <c r="AH352" s="132">
        <v>4.8000000000000001E-4</v>
      </c>
      <c r="AI352" s="132">
        <v>3.14E-3</v>
      </c>
      <c r="AJ352" s="132">
        <v>5.1000000000000004E-4</v>
      </c>
    </row>
    <row r="353" spans="1:36">
      <c r="A353" t="s">
        <v>1213</v>
      </c>
      <c r="B353" t="s">
        <v>1219</v>
      </c>
      <c r="C353" t="s">
        <v>2380</v>
      </c>
      <c r="D353" t="s">
        <v>2381</v>
      </c>
      <c r="E353" t="s">
        <v>309</v>
      </c>
      <c r="F353" t="s">
        <v>2382</v>
      </c>
      <c r="G353" t="s">
        <v>2383</v>
      </c>
      <c r="H353" t="s">
        <v>321</v>
      </c>
      <c r="I353" t="s">
        <v>951</v>
      </c>
      <c r="J353" t="s">
        <v>204</v>
      </c>
      <c r="K353" t="s">
        <v>204</v>
      </c>
      <c r="L353" t="s">
        <v>325</v>
      </c>
      <c r="M353" t="s">
        <v>340</v>
      </c>
      <c r="N353" t="s">
        <v>484</v>
      </c>
      <c r="O353" t="s">
        <v>339</v>
      </c>
      <c r="P353" t="s">
        <v>1599</v>
      </c>
      <c r="Q353" t="s">
        <v>415</v>
      </c>
      <c r="R353" t="s">
        <v>407</v>
      </c>
      <c r="S353" t="s">
        <v>1212</v>
      </c>
      <c r="T353" s="131">
        <v>4.32</v>
      </c>
      <c r="U353" t="s">
        <v>2384</v>
      </c>
      <c r="V353" s="132">
        <v>5.2859999999999997E-2</v>
      </c>
      <c r="W353" s="132">
        <v>5.2699999999999997E-2</v>
      </c>
      <c r="X353" t="s">
        <v>412</v>
      </c>
      <c r="Y353" t="s">
        <v>339</v>
      </c>
      <c r="Z353" s="131">
        <v>436831.06</v>
      </c>
      <c r="AA353" s="131">
        <v>1</v>
      </c>
      <c r="AB353" s="131">
        <f t="shared" si="5"/>
        <v>102.85005832689644</v>
      </c>
      <c r="AD353" s="131">
        <v>449.28100000000001</v>
      </c>
      <c r="AH353" s="132">
        <v>4.2999999999999999E-4</v>
      </c>
      <c r="AI353" s="132">
        <v>3.0300000000000001E-3</v>
      </c>
      <c r="AJ353" s="132">
        <v>5.0000000000000001E-4</v>
      </c>
    </row>
    <row r="354" spans="1:36">
      <c r="A354" t="s">
        <v>1213</v>
      </c>
      <c r="B354" t="s">
        <v>1219</v>
      </c>
      <c r="C354" t="s">
        <v>1547</v>
      </c>
      <c r="D354" t="s">
        <v>1548</v>
      </c>
      <c r="E354" t="s">
        <v>309</v>
      </c>
      <c r="F354" t="s">
        <v>2385</v>
      </c>
      <c r="G354" t="s">
        <v>2386</v>
      </c>
      <c r="H354" t="s">
        <v>321</v>
      </c>
      <c r="I354" t="s">
        <v>754</v>
      </c>
      <c r="J354" t="s">
        <v>204</v>
      </c>
      <c r="K354" t="s">
        <v>204</v>
      </c>
      <c r="L354" t="s">
        <v>325</v>
      </c>
      <c r="M354" t="s">
        <v>340</v>
      </c>
      <c r="N354" t="s">
        <v>448</v>
      </c>
      <c r="O354" t="s">
        <v>339</v>
      </c>
      <c r="P354" t="s">
        <v>1211</v>
      </c>
      <c r="Q354" t="s">
        <v>413</v>
      </c>
      <c r="R354" t="s">
        <v>407</v>
      </c>
      <c r="S354" t="s">
        <v>1212</v>
      </c>
      <c r="T354" s="131">
        <v>1.48</v>
      </c>
      <c r="U354" t="s">
        <v>1840</v>
      </c>
      <c r="V354" s="132">
        <v>7.3800000000000003E-3</v>
      </c>
      <c r="W354" s="132">
        <v>2.2599999999999999E-2</v>
      </c>
      <c r="X354" t="s">
        <v>412</v>
      </c>
      <c r="Y354" t="s">
        <v>339</v>
      </c>
      <c r="Z354" s="131">
        <v>390636.5</v>
      </c>
      <c r="AA354" s="131">
        <v>1</v>
      </c>
      <c r="AB354" s="131">
        <f t="shared" si="5"/>
        <v>113.31992786132376</v>
      </c>
      <c r="AD354" s="131">
        <v>442.66899999999998</v>
      </c>
      <c r="AH354" s="132">
        <v>2.5999999999999998E-4</v>
      </c>
      <c r="AI354" s="132">
        <v>2.99E-3</v>
      </c>
      <c r="AJ354" s="132">
        <v>4.8999999999999998E-4</v>
      </c>
    </row>
    <row r="355" spans="1:36">
      <c r="A355" t="s">
        <v>1213</v>
      </c>
      <c r="B355" t="s">
        <v>1219</v>
      </c>
      <c r="C355" t="s">
        <v>1896</v>
      </c>
      <c r="D355" t="s">
        <v>1897</v>
      </c>
      <c r="E355" t="s">
        <v>309</v>
      </c>
      <c r="F355" t="s">
        <v>2387</v>
      </c>
      <c r="G355" t="s">
        <v>2388</v>
      </c>
      <c r="H355" t="s">
        <v>321</v>
      </c>
      <c r="I355" t="s">
        <v>754</v>
      </c>
      <c r="J355" t="s">
        <v>204</v>
      </c>
      <c r="K355" t="s">
        <v>204</v>
      </c>
      <c r="L355" t="s">
        <v>325</v>
      </c>
      <c r="M355" t="s">
        <v>340</v>
      </c>
      <c r="N355" t="s">
        <v>464</v>
      </c>
      <c r="O355" t="s">
        <v>339</v>
      </c>
      <c r="P355" t="s">
        <v>1696</v>
      </c>
      <c r="Q355" t="s">
        <v>413</v>
      </c>
      <c r="R355" t="s">
        <v>407</v>
      </c>
      <c r="S355" t="s">
        <v>1212</v>
      </c>
      <c r="T355" s="131">
        <v>2.67</v>
      </c>
      <c r="U355" t="s">
        <v>2389</v>
      </c>
      <c r="V355" s="132">
        <v>2.4930000000000001E-2</v>
      </c>
      <c r="W355" s="132">
        <v>2.4799999999999999E-2</v>
      </c>
      <c r="X355" t="s">
        <v>412</v>
      </c>
      <c r="Y355" t="s">
        <v>339</v>
      </c>
      <c r="Z355" s="131">
        <v>377656.06</v>
      </c>
      <c r="AA355" s="131">
        <v>1</v>
      </c>
      <c r="AB355" s="131">
        <f t="shared" si="5"/>
        <v>113.5901274826624</v>
      </c>
      <c r="AD355" s="131">
        <v>428.98</v>
      </c>
      <c r="AH355" s="132">
        <v>7.5000000000000002E-4</v>
      </c>
      <c r="AI355" s="132">
        <v>2.8999999999999998E-3</v>
      </c>
      <c r="AJ355" s="132">
        <v>4.6999999999999999E-4</v>
      </c>
    </row>
    <row r="356" spans="1:36">
      <c r="A356" t="s">
        <v>1213</v>
      </c>
      <c r="B356" t="s">
        <v>1219</v>
      </c>
      <c r="C356" t="s">
        <v>1896</v>
      </c>
      <c r="D356" t="s">
        <v>1897</v>
      </c>
      <c r="E356" t="s">
        <v>309</v>
      </c>
      <c r="F356" t="s">
        <v>2390</v>
      </c>
      <c r="G356" t="s">
        <v>2391</v>
      </c>
      <c r="H356" t="s">
        <v>321</v>
      </c>
      <c r="I356" t="s">
        <v>754</v>
      </c>
      <c r="J356" t="s">
        <v>204</v>
      </c>
      <c r="K356" t="s">
        <v>204</v>
      </c>
      <c r="L356" t="s">
        <v>325</v>
      </c>
      <c r="M356" t="s">
        <v>340</v>
      </c>
      <c r="N356" t="s">
        <v>464</v>
      </c>
      <c r="O356" t="s">
        <v>339</v>
      </c>
      <c r="P356" t="s">
        <v>2257</v>
      </c>
      <c r="Q356" t="s">
        <v>415</v>
      </c>
      <c r="R356" t="s">
        <v>407</v>
      </c>
      <c r="S356" t="s">
        <v>1212</v>
      </c>
      <c r="T356" s="131">
        <v>4.01</v>
      </c>
      <c r="U356" t="s">
        <v>1826</v>
      </c>
      <c r="V356" s="132">
        <v>2.2179999999999998E-2</v>
      </c>
      <c r="W356" s="132">
        <v>2.7900000000000001E-2</v>
      </c>
      <c r="X356" t="s">
        <v>412</v>
      </c>
      <c r="Y356" t="s">
        <v>339</v>
      </c>
      <c r="Z356" s="131">
        <v>380000</v>
      </c>
      <c r="AA356" s="131">
        <v>1</v>
      </c>
      <c r="AB356" s="131">
        <f t="shared" si="5"/>
        <v>109.04</v>
      </c>
      <c r="AD356" s="131">
        <v>414.35199999999998</v>
      </c>
      <c r="AH356" s="132">
        <v>3.2000000000000003E-4</v>
      </c>
      <c r="AI356" s="132">
        <v>2.8E-3</v>
      </c>
      <c r="AJ356" s="132">
        <v>4.6000000000000001E-4</v>
      </c>
    </row>
    <row r="357" spans="1:36">
      <c r="A357" t="s">
        <v>1213</v>
      </c>
      <c r="B357" t="s">
        <v>1219</v>
      </c>
      <c r="C357" t="s">
        <v>2063</v>
      </c>
      <c r="D357" t="s">
        <v>2064</v>
      </c>
      <c r="E357" t="s">
        <v>309</v>
      </c>
      <c r="F357" t="s">
        <v>2392</v>
      </c>
      <c r="G357" t="s">
        <v>2393</v>
      </c>
      <c r="H357" t="s">
        <v>321</v>
      </c>
      <c r="I357" t="s">
        <v>951</v>
      </c>
      <c r="J357" t="s">
        <v>204</v>
      </c>
      <c r="K357" t="s">
        <v>204</v>
      </c>
      <c r="L357" t="s">
        <v>325</v>
      </c>
      <c r="M357" t="s">
        <v>340</v>
      </c>
      <c r="N357" t="s">
        <v>445</v>
      </c>
      <c r="O357" t="s">
        <v>339</v>
      </c>
      <c r="P357" t="s">
        <v>1696</v>
      </c>
      <c r="Q357" t="s">
        <v>413</v>
      </c>
      <c r="R357" t="s">
        <v>407</v>
      </c>
      <c r="S357" t="s">
        <v>1212</v>
      </c>
      <c r="T357" s="131">
        <v>4.09</v>
      </c>
      <c r="U357" t="s">
        <v>1722</v>
      </c>
      <c r="V357" s="132">
        <v>4.3729999999999998E-2</v>
      </c>
      <c r="W357" s="132">
        <v>4.8599999999999997E-2</v>
      </c>
      <c r="X357" t="s">
        <v>412</v>
      </c>
      <c r="Y357" t="s">
        <v>339</v>
      </c>
      <c r="Z357" s="131">
        <v>450000</v>
      </c>
      <c r="AA357" s="131">
        <v>1</v>
      </c>
      <c r="AB357" s="131">
        <f t="shared" si="5"/>
        <v>91.990000000000009</v>
      </c>
      <c r="AD357" s="131">
        <v>413.95499999999998</v>
      </c>
      <c r="AH357" s="132">
        <v>3.5E-4</v>
      </c>
      <c r="AI357" s="132">
        <v>2.8E-3</v>
      </c>
      <c r="AJ357" s="132">
        <v>4.6000000000000001E-4</v>
      </c>
    </row>
    <row r="358" spans="1:36">
      <c r="A358" t="s">
        <v>1213</v>
      </c>
      <c r="B358" t="s">
        <v>1219</v>
      </c>
      <c r="C358" t="s">
        <v>1896</v>
      </c>
      <c r="D358" t="s">
        <v>1897</v>
      </c>
      <c r="E358" t="s">
        <v>309</v>
      </c>
      <c r="F358" t="s">
        <v>2394</v>
      </c>
      <c r="G358" t="s">
        <v>2395</v>
      </c>
      <c r="H358" t="s">
        <v>321</v>
      </c>
      <c r="I358" t="s">
        <v>754</v>
      </c>
      <c r="J358" t="s">
        <v>204</v>
      </c>
      <c r="K358" t="s">
        <v>204</v>
      </c>
      <c r="L358" t="s">
        <v>325</v>
      </c>
      <c r="M358" t="s">
        <v>340</v>
      </c>
      <c r="N358" t="s">
        <v>464</v>
      </c>
      <c r="O358" t="s">
        <v>339</v>
      </c>
      <c r="P358" t="s">
        <v>1696</v>
      </c>
      <c r="Q358" t="s">
        <v>413</v>
      </c>
      <c r="R358" t="s">
        <v>407</v>
      </c>
      <c r="S358" t="s">
        <v>1212</v>
      </c>
      <c r="T358" s="131">
        <v>1.18</v>
      </c>
      <c r="U358" t="s">
        <v>2396</v>
      </c>
      <c r="V358" s="132">
        <v>1.2540000000000001E-2</v>
      </c>
      <c r="W358" s="132">
        <v>2.6700000000000002E-2</v>
      </c>
      <c r="X358" t="s">
        <v>412</v>
      </c>
      <c r="Y358" t="s">
        <v>339</v>
      </c>
      <c r="Z358" s="131">
        <v>360102.86</v>
      </c>
      <c r="AA358" s="131">
        <v>1</v>
      </c>
      <c r="AB358" s="131">
        <f t="shared" si="5"/>
        <v>114.93993688358933</v>
      </c>
      <c r="AD358" s="131">
        <v>413.90199999999999</v>
      </c>
      <c r="AH358" s="132">
        <v>7.2999999999999996E-4</v>
      </c>
      <c r="AI358" s="132">
        <v>2.8E-3</v>
      </c>
      <c r="AJ358" s="132">
        <v>4.6000000000000001E-4</v>
      </c>
    </row>
    <row r="359" spans="1:36">
      <c r="A359" t="s">
        <v>1213</v>
      </c>
      <c r="B359" t="s">
        <v>1219</v>
      </c>
      <c r="C359" t="s">
        <v>2397</v>
      </c>
      <c r="D359" t="s">
        <v>2398</v>
      </c>
      <c r="E359" t="s">
        <v>309</v>
      </c>
      <c r="F359" t="s">
        <v>2399</v>
      </c>
      <c r="G359" t="s">
        <v>2400</v>
      </c>
      <c r="H359" t="s">
        <v>321</v>
      </c>
      <c r="I359" t="s">
        <v>754</v>
      </c>
      <c r="J359" t="s">
        <v>204</v>
      </c>
      <c r="K359" t="s">
        <v>204</v>
      </c>
      <c r="L359" t="s">
        <v>325</v>
      </c>
      <c r="M359" t="s">
        <v>340</v>
      </c>
      <c r="N359" t="s">
        <v>448</v>
      </c>
      <c r="O359" t="s">
        <v>339</v>
      </c>
      <c r="P359" t="s">
        <v>1211</v>
      </c>
      <c r="Q359" t="s">
        <v>413</v>
      </c>
      <c r="R359" t="s">
        <v>407</v>
      </c>
      <c r="S359" t="s">
        <v>1212</v>
      </c>
      <c r="T359" s="131">
        <v>2.48</v>
      </c>
      <c r="U359" t="s">
        <v>2401</v>
      </c>
      <c r="V359" s="132">
        <v>9.6299999999999997E-3</v>
      </c>
      <c r="W359" s="132">
        <v>2.3599999999999999E-2</v>
      </c>
      <c r="X359" t="s">
        <v>412</v>
      </c>
      <c r="Y359" t="s">
        <v>339</v>
      </c>
      <c r="Z359" s="131">
        <v>343753.62</v>
      </c>
      <c r="AA359" s="131">
        <v>1</v>
      </c>
      <c r="AB359" s="131">
        <f t="shared" si="5"/>
        <v>114.39006809586472</v>
      </c>
      <c r="AD359" s="131">
        <v>393.22</v>
      </c>
      <c r="AH359" s="132">
        <v>1.23E-3</v>
      </c>
      <c r="AI359" s="132">
        <v>2.66E-3</v>
      </c>
      <c r="AJ359" s="132">
        <v>4.2999999999999999E-4</v>
      </c>
    </row>
    <row r="360" spans="1:36">
      <c r="A360" t="s">
        <v>1213</v>
      </c>
      <c r="B360" t="s">
        <v>1219</v>
      </c>
      <c r="C360" t="s">
        <v>1521</v>
      </c>
      <c r="D360" t="s">
        <v>1522</v>
      </c>
      <c r="E360" t="s">
        <v>309</v>
      </c>
      <c r="F360" t="s">
        <v>1932</v>
      </c>
      <c r="G360" t="s">
        <v>1933</v>
      </c>
      <c r="H360" t="s">
        <v>321</v>
      </c>
      <c r="I360" t="s">
        <v>754</v>
      </c>
      <c r="J360" t="s">
        <v>204</v>
      </c>
      <c r="K360" t="s">
        <v>204</v>
      </c>
      <c r="L360" t="s">
        <v>325</v>
      </c>
      <c r="M360" t="s">
        <v>340</v>
      </c>
      <c r="N360" t="s">
        <v>448</v>
      </c>
      <c r="O360" t="s">
        <v>339</v>
      </c>
      <c r="P360" t="s">
        <v>1211</v>
      </c>
      <c r="Q360" t="s">
        <v>413</v>
      </c>
      <c r="R360" t="s">
        <v>407</v>
      </c>
      <c r="S360" t="s">
        <v>1212</v>
      </c>
      <c r="T360" s="131">
        <v>3.8</v>
      </c>
      <c r="U360" t="s">
        <v>1934</v>
      </c>
      <c r="V360" s="132">
        <v>1.8149999999999999E-2</v>
      </c>
      <c r="W360" s="132">
        <v>2.3900000000000001E-2</v>
      </c>
      <c r="X360" t="s">
        <v>412</v>
      </c>
      <c r="Y360" t="s">
        <v>339</v>
      </c>
      <c r="Z360" s="131">
        <v>369120</v>
      </c>
      <c r="AA360" s="131">
        <v>1</v>
      </c>
      <c r="AB360" s="131">
        <f t="shared" si="5"/>
        <v>103.2599154746424</v>
      </c>
      <c r="AD360" s="131">
        <v>381.15300000000002</v>
      </c>
      <c r="AH360" s="132">
        <v>1.1E-4</v>
      </c>
      <c r="AI360" s="132">
        <v>2.5699999999999998E-3</v>
      </c>
      <c r="AJ360" s="132">
        <v>4.2000000000000002E-4</v>
      </c>
    </row>
    <row r="361" spans="1:36">
      <c r="A361" t="s">
        <v>1213</v>
      </c>
      <c r="B361" t="s">
        <v>1219</v>
      </c>
      <c r="C361" t="s">
        <v>2402</v>
      </c>
      <c r="D361" t="s">
        <v>2403</v>
      </c>
      <c r="E361" t="s">
        <v>309</v>
      </c>
      <c r="F361" t="s">
        <v>2404</v>
      </c>
      <c r="G361" t="s">
        <v>2405</v>
      </c>
      <c r="H361" t="s">
        <v>321</v>
      </c>
      <c r="I361" t="s">
        <v>951</v>
      </c>
      <c r="J361" t="s">
        <v>204</v>
      </c>
      <c r="K361" t="s">
        <v>204</v>
      </c>
      <c r="L361" t="s">
        <v>325</v>
      </c>
      <c r="M361" t="s">
        <v>340</v>
      </c>
      <c r="N361" t="s">
        <v>465</v>
      </c>
      <c r="O361" t="s">
        <v>339</v>
      </c>
      <c r="P361" t="s">
        <v>2273</v>
      </c>
      <c r="Q361" t="s">
        <v>415</v>
      </c>
      <c r="R361" t="s">
        <v>407</v>
      </c>
      <c r="S361" t="s">
        <v>1212</v>
      </c>
      <c r="T361" s="131">
        <v>5.68</v>
      </c>
      <c r="U361" t="s">
        <v>2406</v>
      </c>
      <c r="V361" s="132">
        <v>4.8009999999999997E-2</v>
      </c>
      <c r="W361" s="132">
        <v>5.1700000000000003E-2</v>
      </c>
      <c r="X361" t="s">
        <v>412</v>
      </c>
      <c r="Y361" t="s">
        <v>339</v>
      </c>
      <c r="Z361" s="131">
        <v>424631.6</v>
      </c>
      <c r="AA361" s="131">
        <v>1</v>
      </c>
      <c r="AB361" s="131">
        <f t="shared" si="5"/>
        <v>88.490117080311506</v>
      </c>
      <c r="AD361" s="131">
        <v>375.75700000000001</v>
      </c>
      <c r="AH361" s="132">
        <v>7.7999999999999999E-4</v>
      </c>
      <c r="AI361" s="132">
        <v>2.5400000000000002E-3</v>
      </c>
      <c r="AJ361" s="132">
        <v>4.2000000000000002E-4</v>
      </c>
    </row>
    <row r="362" spans="1:36">
      <c r="A362" t="s">
        <v>1213</v>
      </c>
      <c r="B362" t="s">
        <v>1219</v>
      </c>
      <c r="C362" t="s">
        <v>2407</v>
      </c>
      <c r="D362" t="s">
        <v>2408</v>
      </c>
      <c r="E362" t="s">
        <v>309</v>
      </c>
      <c r="F362" t="s">
        <v>2409</v>
      </c>
      <c r="G362" t="s">
        <v>2410</v>
      </c>
      <c r="H362" t="s">
        <v>321</v>
      </c>
      <c r="I362" t="s">
        <v>754</v>
      </c>
      <c r="J362" t="s">
        <v>204</v>
      </c>
      <c r="K362" t="s">
        <v>204</v>
      </c>
      <c r="L362" t="s">
        <v>325</v>
      </c>
      <c r="M362" t="s">
        <v>340</v>
      </c>
      <c r="N362" t="s">
        <v>464</v>
      </c>
      <c r="O362" t="s">
        <v>339</v>
      </c>
      <c r="P362" t="s">
        <v>2257</v>
      </c>
      <c r="Q362" t="s">
        <v>415</v>
      </c>
      <c r="R362" t="s">
        <v>407</v>
      </c>
      <c r="S362" t="s">
        <v>1212</v>
      </c>
      <c r="T362" s="131">
        <v>5.62</v>
      </c>
      <c r="U362" t="s">
        <v>2411</v>
      </c>
      <c r="V362" s="132">
        <v>2.8150000000000001E-2</v>
      </c>
      <c r="W362" s="132">
        <v>2.98E-2</v>
      </c>
      <c r="X362" t="s">
        <v>412</v>
      </c>
      <c r="Y362" t="s">
        <v>339</v>
      </c>
      <c r="Z362" s="131">
        <v>335012</v>
      </c>
      <c r="AA362" s="131">
        <v>1</v>
      </c>
      <c r="AB362" s="131">
        <f t="shared" si="5"/>
        <v>107.20004059556076</v>
      </c>
      <c r="AD362" s="131">
        <v>359.13299999999998</v>
      </c>
      <c r="AH362" s="132">
        <v>2.7E-4</v>
      </c>
      <c r="AI362" s="132">
        <v>2.4299999999999999E-3</v>
      </c>
      <c r="AJ362" s="132">
        <v>4.0000000000000002E-4</v>
      </c>
    </row>
    <row r="363" spans="1:36">
      <c r="A363" t="s">
        <v>1213</v>
      </c>
      <c r="B363" t="s">
        <v>1219</v>
      </c>
      <c r="C363" t="s">
        <v>1973</v>
      </c>
      <c r="D363" t="s">
        <v>1974</v>
      </c>
      <c r="E363" t="s">
        <v>309</v>
      </c>
      <c r="F363" t="s">
        <v>1975</v>
      </c>
      <c r="G363" t="s">
        <v>1976</v>
      </c>
      <c r="H363" t="s">
        <v>321</v>
      </c>
      <c r="I363" t="s">
        <v>754</v>
      </c>
      <c r="J363" t="s">
        <v>204</v>
      </c>
      <c r="K363" t="s">
        <v>204</v>
      </c>
      <c r="L363" t="s">
        <v>325</v>
      </c>
      <c r="M363" t="s">
        <v>340</v>
      </c>
      <c r="N363" t="s">
        <v>464</v>
      </c>
      <c r="O363" t="s">
        <v>339</v>
      </c>
      <c r="P363" t="s">
        <v>1696</v>
      </c>
      <c r="Q363" t="s">
        <v>413</v>
      </c>
      <c r="R363" t="s">
        <v>407</v>
      </c>
      <c r="S363" t="s">
        <v>1212</v>
      </c>
      <c r="T363" s="131">
        <v>1.93</v>
      </c>
      <c r="U363" t="s">
        <v>1334</v>
      </c>
      <c r="V363" s="132">
        <v>1.8530000000000001E-2</v>
      </c>
      <c r="W363" s="132">
        <v>2.6700000000000002E-2</v>
      </c>
      <c r="X363" t="s">
        <v>412</v>
      </c>
      <c r="Y363" t="s">
        <v>339</v>
      </c>
      <c r="Z363" s="131">
        <v>290413.59999999998</v>
      </c>
      <c r="AA363" s="131">
        <v>1</v>
      </c>
      <c r="AB363" s="131">
        <f t="shared" si="5"/>
        <v>116.51003947473535</v>
      </c>
      <c r="AD363" s="131">
        <v>338.36099999999999</v>
      </c>
      <c r="AH363" s="132">
        <v>1.3999999999999999E-4</v>
      </c>
      <c r="AI363" s="132">
        <v>2.2899999999999999E-3</v>
      </c>
      <c r="AJ363" s="132">
        <v>3.6999999999999999E-4</v>
      </c>
    </row>
    <row r="364" spans="1:36">
      <c r="A364" t="s">
        <v>1213</v>
      </c>
      <c r="B364" t="s">
        <v>1219</v>
      </c>
      <c r="C364" t="s">
        <v>2412</v>
      </c>
      <c r="D364" t="s">
        <v>2413</v>
      </c>
      <c r="E364" t="s">
        <v>309</v>
      </c>
      <c r="F364" t="s">
        <v>2414</v>
      </c>
      <c r="G364" t="s">
        <v>2415</v>
      </c>
      <c r="H364" t="s">
        <v>321</v>
      </c>
      <c r="I364" t="s">
        <v>951</v>
      </c>
      <c r="J364" t="s">
        <v>204</v>
      </c>
      <c r="K364" t="s">
        <v>204</v>
      </c>
      <c r="L364" t="s">
        <v>325</v>
      </c>
      <c r="M364" t="s">
        <v>340</v>
      </c>
      <c r="N364" t="s">
        <v>476</v>
      </c>
      <c r="O364" t="s">
        <v>339</v>
      </c>
      <c r="P364" t="s">
        <v>1551</v>
      </c>
      <c r="Q364" t="s">
        <v>413</v>
      </c>
      <c r="R364" t="s">
        <v>407</v>
      </c>
      <c r="S364" t="s">
        <v>1212</v>
      </c>
      <c r="T364" s="131">
        <v>5.49</v>
      </c>
      <c r="U364" t="s">
        <v>2416</v>
      </c>
      <c r="V364" s="132">
        <v>5.552E-2</v>
      </c>
      <c r="W364" s="132">
        <v>4.8599999999999997E-2</v>
      </c>
      <c r="X364" t="s">
        <v>412</v>
      </c>
      <c r="Y364" t="s">
        <v>339</v>
      </c>
      <c r="Z364" s="131">
        <v>319000</v>
      </c>
      <c r="AA364" s="131">
        <v>1</v>
      </c>
      <c r="AB364" s="131">
        <f t="shared" si="5"/>
        <v>105.2501567398119</v>
      </c>
      <c r="AD364" s="131">
        <v>335.74799999999999</v>
      </c>
      <c r="AH364" s="132">
        <v>2.1299999999999999E-3</v>
      </c>
      <c r="AI364" s="132">
        <v>2.2699999999999999E-3</v>
      </c>
      <c r="AJ364" s="132">
        <v>3.6999999999999999E-4</v>
      </c>
    </row>
    <row r="365" spans="1:36">
      <c r="A365" t="s">
        <v>1213</v>
      </c>
      <c r="B365" t="s">
        <v>1219</v>
      </c>
      <c r="C365" t="s">
        <v>1864</v>
      </c>
      <c r="D365" t="s">
        <v>1865</v>
      </c>
      <c r="E365" t="s">
        <v>309</v>
      </c>
      <c r="F365" t="s">
        <v>2417</v>
      </c>
      <c r="G365" t="s">
        <v>2418</v>
      </c>
      <c r="H365" t="s">
        <v>321</v>
      </c>
      <c r="I365" t="s">
        <v>754</v>
      </c>
      <c r="J365" t="s">
        <v>204</v>
      </c>
      <c r="K365" t="s">
        <v>204</v>
      </c>
      <c r="L365" t="s">
        <v>325</v>
      </c>
      <c r="M365" t="s">
        <v>340</v>
      </c>
      <c r="N365" t="s">
        <v>448</v>
      </c>
      <c r="O365" t="s">
        <v>339</v>
      </c>
      <c r="P365" t="s">
        <v>1551</v>
      </c>
      <c r="Q365" t="s">
        <v>413</v>
      </c>
      <c r="R365" t="s">
        <v>407</v>
      </c>
      <c r="S365" t="s">
        <v>1212</v>
      </c>
      <c r="T365" s="131">
        <v>1.96</v>
      </c>
      <c r="U365" t="s">
        <v>1686</v>
      </c>
      <c r="V365" s="132">
        <v>9.1199999999999996E-3</v>
      </c>
      <c r="W365" s="132">
        <v>2.52E-2</v>
      </c>
      <c r="X365" t="s">
        <v>412</v>
      </c>
      <c r="Y365" t="s">
        <v>339</v>
      </c>
      <c r="Z365" s="131">
        <v>300000</v>
      </c>
      <c r="AA365" s="131">
        <v>1</v>
      </c>
      <c r="AB365" s="131">
        <f t="shared" si="5"/>
        <v>110.35999999999999</v>
      </c>
      <c r="AD365" s="131">
        <v>331.08</v>
      </c>
      <c r="AH365" s="132">
        <v>3.6000000000000002E-4</v>
      </c>
      <c r="AI365" s="132">
        <v>2.2399999999999998E-3</v>
      </c>
      <c r="AJ365" s="132">
        <v>3.6999999999999999E-4</v>
      </c>
    </row>
    <row r="366" spans="1:36">
      <c r="A366" t="s">
        <v>1213</v>
      </c>
      <c r="B366" t="s">
        <v>1219</v>
      </c>
      <c r="C366" t="s">
        <v>1601</v>
      </c>
      <c r="D366" t="s">
        <v>1602</v>
      </c>
      <c r="E366" t="s">
        <v>309</v>
      </c>
      <c r="F366" t="s">
        <v>2419</v>
      </c>
      <c r="G366" t="s">
        <v>2420</v>
      </c>
      <c r="H366" t="s">
        <v>321</v>
      </c>
      <c r="I366" t="s">
        <v>754</v>
      </c>
      <c r="J366" t="s">
        <v>204</v>
      </c>
      <c r="K366" t="s">
        <v>204</v>
      </c>
      <c r="L366" t="s">
        <v>325</v>
      </c>
      <c r="M366" t="s">
        <v>340</v>
      </c>
      <c r="N366" t="s">
        <v>448</v>
      </c>
      <c r="O366" t="s">
        <v>339</v>
      </c>
      <c r="P366" t="s">
        <v>1211</v>
      </c>
      <c r="Q366" t="s">
        <v>413</v>
      </c>
      <c r="R366" t="s">
        <v>407</v>
      </c>
      <c r="S366" t="s">
        <v>1212</v>
      </c>
      <c r="T366" s="131">
        <v>3.84</v>
      </c>
      <c r="U366" t="s">
        <v>2421</v>
      </c>
      <c r="V366" s="132">
        <v>1.619E-2</v>
      </c>
      <c r="W366" s="132">
        <v>2.3599999999999999E-2</v>
      </c>
      <c r="X366" t="s">
        <v>412</v>
      </c>
      <c r="Y366" t="s">
        <v>339</v>
      </c>
      <c r="Z366" s="131">
        <v>309166.65999999997</v>
      </c>
      <c r="AA366" s="131">
        <v>1</v>
      </c>
      <c r="AB366" s="131">
        <f t="shared" si="5"/>
        <v>103.09002917714349</v>
      </c>
      <c r="AD366" s="131">
        <v>318.72000000000003</v>
      </c>
      <c r="AH366" s="132">
        <v>3.1E-4</v>
      </c>
      <c r="AI366" s="132">
        <v>2.15E-3</v>
      </c>
      <c r="AJ366" s="132">
        <v>3.5E-4</v>
      </c>
    </row>
    <row r="367" spans="1:36">
      <c r="A367" t="s">
        <v>1213</v>
      </c>
      <c r="B367" t="s">
        <v>1219</v>
      </c>
      <c r="C367" t="s">
        <v>1945</v>
      </c>
      <c r="D367" t="s">
        <v>1946</v>
      </c>
      <c r="E367" t="s">
        <v>309</v>
      </c>
      <c r="F367" t="s">
        <v>1947</v>
      </c>
      <c r="G367" t="s">
        <v>1948</v>
      </c>
      <c r="H367" t="s">
        <v>321</v>
      </c>
      <c r="I367" t="s">
        <v>754</v>
      </c>
      <c r="J367" t="s">
        <v>204</v>
      </c>
      <c r="K367" t="s">
        <v>204</v>
      </c>
      <c r="L367" t="s">
        <v>325</v>
      </c>
      <c r="M367" t="s">
        <v>340</v>
      </c>
      <c r="N367" t="s">
        <v>464</v>
      </c>
      <c r="O367" t="s">
        <v>339</v>
      </c>
      <c r="P367" t="s">
        <v>1696</v>
      </c>
      <c r="Q367" t="s">
        <v>413</v>
      </c>
      <c r="R367" t="s">
        <v>407</v>
      </c>
      <c r="S367" t="s">
        <v>1212</v>
      </c>
      <c r="T367" s="131">
        <v>4.71</v>
      </c>
      <c r="U367" t="s">
        <v>1949</v>
      </c>
      <c r="V367" s="132">
        <v>2.6589999999999999E-2</v>
      </c>
      <c r="W367" s="132">
        <v>2.5999999999999999E-2</v>
      </c>
      <c r="X367" t="s">
        <v>412</v>
      </c>
      <c r="Y367" t="s">
        <v>339</v>
      </c>
      <c r="Z367" s="131">
        <v>295060.14</v>
      </c>
      <c r="AA367" s="131">
        <v>1</v>
      </c>
      <c r="AB367" s="131">
        <f t="shared" si="5"/>
        <v>105.53984011530666</v>
      </c>
      <c r="AD367" s="131">
        <v>311.40600000000001</v>
      </c>
      <c r="AH367" s="132">
        <v>3.8000000000000002E-4</v>
      </c>
      <c r="AI367" s="132">
        <v>2.0999999999999999E-3</v>
      </c>
      <c r="AJ367" s="132">
        <v>3.4000000000000002E-4</v>
      </c>
    </row>
    <row r="368" spans="1:36">
      <c r="A368" t="s">
        <v>1213</v>
      </c>
      <c r="B368" t="s">
        <v>1219</v>
      </c>
      <c r="C368" t="s">
        <v>2422</v>
      </c>
      <c r="D368" t="s">
        <v>2423</v>
      </c>
      <c r="E368" t="s">
        <v>309</v>
      </c>
      <c r="F368" t="s">
        <v>2424</v>
      </c>
      <c r="G368" t="s">
        <v>2425</v>
      </c>
      <c r="H368" t="s">
        <v>321</v>
      </c>
      <c r="I368" t="s">
        <v>951</v>
      </c>
      <c r="J368" t="s">
        <v>204</v>
      </c>
      <c r="K368" t="s">
        <v>204</v>
      </c>
      <c r="L368" t="s">
        <v>325</v>
      </c>
      <c r="M368" t="s">
        <v>340</v>
      </c>
      <c r="N368" t="s">
        <v>456</v>
      </c>
      <c r="O368" t="s">
        <v>339</v>
      </c>
      <c r="P368" t="s">
        <v>1696</v>
      </c>
      <c r="Q368" t="s">
        <v>413</v>
      </c>
      <c r="R368" t="s">
        <v>407</v>
      </c>
      <c r="S368" t="s">
        <v>1212</v>
      </c>
      <c r="T368" s="131">
        <v>7.69</v>
      </c>
      <c r="U368" t="s">
        <v>2426</v>
      </c>
      <c r="V368" s="132">
        <v>4.5990000000000003E-2</v>
      </c>
      <c r="W368" s="132">
        <v>5.0999999999999997E-2</v>
      </c>
      <c r="X368" t="s">
        <v>412</v>
      </c>
      <c r="Y368" t="s">
        <v>339</v>
      </c>
      <c r="Z368" s="131">
        <v>374854.74</v>
      </c>
      <c r="AA368" s="131">
        <v>1</v>
      </c>
      <c r="AB368" s="131">
        <f t="shared" si="5"/>
        <v>81.679906195130414</v>
      </c>
      <c r="AD368" s="131">
        <v>306.18099999999998</v>
      </c>
      <c r="AH368" s="132">
        <v>5.1999999999999995E-4</v>
      </c>
      <c r="AI368" s="132">
        <v>2.0699999999999998E-3</v>
      </c>
      <c r="AJ368" s="132">
        <v>3.4000000000000002E-4</v>
      </c>
    </row>
    <row r="369" spans="1:36">
      <c r="A369" t="s">
        <v>1213</v>
      </c>
      <c r="B369" t="s">
        <v>1219</v>
      </c>
      <c r="C369" t="s">
        <v>1918</v>
      </c>
      <c r="D369" t="s">
        <v>1919</v>
      </c>
      <c r="E369" t="s">
        <v>309</v>
      </c>
      <c r="F369" t="s">
        <v>1971</v>
      </c>
      <c r="G369" t="s">
        <v>1972</v>
      </c>
      <c r="H369" t="s">
        <v>321</v>
      </c>
      <c r="I369" t="s">
        <v>754</v>
      </c>
      <c r="J369" t="s">
        <v>204</v>
      </c>
      <c r="K369" t="s">
        <v>204</v>
      </c>
      <c r="L369" t="s">
        <v>325</v>
      </c>
      <c r="M369" t="s">
        <v>340</v>
      </c>
      <c r="N369" t="s">
        <v>464</v>
      </c>
      <c r="O369" t="s">
        <v>339</v>
      </c>
      <c r="P369" t="s">
        <v>1696</v>
      </c>
      <c r="Q369" t="s">
        <v>413</v>
      </c>
      <c r="R369" t="s">
        <v>407</v>
      </c>
      <c r="S369" t="s">
        <v>1212</v>
      </c>
      <c r="T369" s="131">
        <v>4.17</v>
      </c>
      <c r="U369" t="s">
        <v>1563</v>
      </c>
      <c r="V369" s="132">
        <v>1.43E-2</v>
      </c>
      <c r="W369" s="132">
        <v>2.7099999999999999E-2</v>
      </c>
      <c r="X369" t="s">
        <v>412</v>
      </c>
      <c r="Y369" t="s">
        <v>339</v>
      </c>
      <c r="Z369" s="131">
        <v>266178.65999999997</v>
      </c>
      <c r="AA369" s="131">
        <v>1</v>
      </c>
      <c r="AB369" s="131">
        <f t="shared" si="5"/>
        <v>109.3799179844094</v>
      </c>
      <c r="AC369" s="131">
        <v>5.5880000000000001</v>
      </c>
      <c r="AD369" s="131">
        <v>296.73399999999998</v>
      </c>
      <c r="AH369" s="132">
        <v>1.7000000000000001E-4</v>
      </c>
      <c r="AI369" s="132">
        <v>2.0400000000000001E-3</v>
      </c>
      <c r="AJ369" s="132">
        <v>3.3E-4</v>
      </c>
    </row>
    <row r="370" spans="1:36">
      <c r="A370" t="s">
        <v>1213</v>
      </c>
      <c r="B370" t="s">
        <v>1219</v>
      </c>
      <c r="C370" t="s">
        <v>1601</v>
      </c>
      <c r="D370" t="s">
        <v>1602</v>
      </c>
      <c r="E370" t="s">
        <v>309</v>
      </c>
      <c r="F370" t="s">
        <v>2427</v>
      </c>
      <c r="G370" t="s">
        <v>2428</v>
      </c>
      <c r="H370" t="s">
        <v>321</v>
      </c>
      <c r="I370" t="s">
        <v>754</v>
      </c>
      <c r="J370" t="s">
        <v>204</v>
      </c>
      <c r="K370" t="s">
        <v>204</v>
      </c>
      <c r="L370" t="s">
        <v>325</v>
      </c>
      <c r="M370" t="s">
        <v>340</v>
      </c>
      <c r="N370" t="s">
        <v>448</v>
      </c>
      <c r="O370" t="s">
        <v>339</v>
      </c>
      <c r="P370" t="s">
        <v>1211</v>
      </c>
      <c r="Q370" t="s">
        <v>413</v>
      </c>
      <c r="R370" t="s">
        <v>407</v>
      </c>
      <c r="S370" t="s">
        <v>1212</v>
      </c>
      <c r="T370" s="131">
        <v>1.79</v>
      </c>
      <c r="U370" t="s">
        <v>2429</v>
      </c>
      <c r="V370" s="132">
        <v>6.0000000000000001E-3</v>
      </c>
      <c r="W370" s="132">
        <v>2.23E-2</v>
      </c>
      <c r="X370" t="s">
        <v>412</v>
      </c>
      <c r="Y370" t="s">
        <v>339</v>
      </c>
      <c r="Z370" s="131">
        <v>257526.94</v>
      </c>
      <c r="AA370" s="131">
        <v>1</v>
      </c>
      <c r="AB370" s="131">
        <f t="shared" si="5"/>
        <v>113.40017475453249</v>
      </c>
      <c r="AD370" s="131">
        <v>292.036</v>
      </c>
      <c r="AH370" s="132">
        <v>2.9E-4</v>
      </c>
      <c r="AI370" s="132">
        <v>1.97E-3</v>
      </c>
      <c r="AJ370" s="132">
        <v>3.2000000000000003E-4</v>
      </c>
    </row>
    <row r="371" spans="1:36">
      <c r="A371" t="s">
        <v>1213</v>
      </c>
      <c r="B371" t="s">
        <v>1219</v>
      </c>
      <c r="C371" t="s">
        <v>2430</v>
      </c>
      <c r="D371" t="s">
        <v>2431</v>
      </c>
      <c r="E371" t="s">
        <v>309</v>
      </c>
      <c r="F371" t="s">
        <v>2432</v>
      </c>
      <c r="G371" t="s">
        <v>2433</v>
      </c>
      <c r="H371" t="s">
        <v>321</v>
      </c>
      <c r="I371" t="s">
        <v>951</v>
      </c>
      <c r="J371" t="s">
        <v>204</v>
      </c>
      <c r="K371" t="s">
        <v>204</v>
      </c>
      <c r="L371" t="s">
        <v>325</v>
      </c>
      <c r="M371" t="s">
        <v>340</v>
      </c>
      <c r="N371" t="s">
        <v>446</v>
      </c>
      <c r="O371" t="s">
        <v>339</v>
      </c>
      <c r="P371" t="s">
        <v>1696</v>
      </c>
      <c r="Q371" t="s">
        <v>413</v>
      </c>
      <c r="R371" t="s">
        <v>407</v>
      </c>
      <c r="S371" t="s">
        <v>1212</v>
      </c>
      <c r="T371" s="131">
        <v>2.39</v>
      </c>
      <c r="U371" t="s">
        <v>1563</v>
      </c>
      <c r="V371" s="132">
        <v>4.1029999999999997E-2</v>
      </c>
      <c r="W371" s="132">
        <v>4.58E-2</v>
      </c>
      <c r="X371" t="s">
        <v>412</v>
      </c>
      <c r="Y371" t="s">
        <v>339</v>
      </c>
      <c r="Z371" s="131">
        <v>305797.28999999998</v>
      </c>
      <c r="AA371" s="131">
        <v>1</v>
      </c>
      <c r="AB371" s="131">
        <f t="shared" si="5"/>
        <v>92.090090137816475</v>
      </c>
      <c r="AD371" s="131">
        <v>281.60899999999998</v>
      </c>
      <c r="AH371" s="132">
        <v>3.3E-4</v>
      </c>
      <c r="AI371" s="132">
        <v>1.9E-3</v>
      </c>
      <c r="AJ371" s="132">
        <v>3.1E-4</v>
      </c>
    </row>
    <row r="372" spans="1:36">
      <c r="A372" t="s">
        <v>1213</v>
      </c>
      <c r="B372" t="s">
        <v>1219</v>
      </c>
      <c r="C372" t="s">
        <v>2434</v>
      </c>
      <c r="D372" t="s">
        <v>2435</v>
      </c>
      <c r="E372" t="s">
        <v>309</v>
      </c>
      <c r="F372" t="s">
        <v>2436</v>
      </c>
      <c r="G372" t="s">
        <v>2437</v>
      </c>
      <c r="H372" t="s">
        <v>321</v>
      </c>
      <c r="I372" t="s">
        <v>754</v>
      </c>
      <c r="J372" t="s">
        <v>204</v>
      </c>
      <c r="K372" t="s">
        <v>204</v>
      </c>
      <c r="L372" t="s">
        <v>325</v>
      </c>
      <c r="M372" t="s">
        <v>340</v>
      </c>
      <c r="N372" t="s">
        <v>447</v>
      </c>
      <c r="O372" t="s">
        <v>339</v>
      </c>
      <c r="P372" t="s">
        <v>1540</v>
      </c>
      <c r="Q372" t="s">
        <v>413</v>
      </c>
      <c r="R372" t="s">
        <v>407</v>
      </c>
      <c r="S372" t="s">
        <v>1212</v>
      </c>
      <c r="T372" s="131">
        <v>2.61</v>
      </c>
      <c r="U372" t="s">
        <v>2438</v>
      </c>
      <c r="V372" s="132">
        <v>1.6639999999999999E-2</v>
      </c>
      <c r="W372" s="132">
        <v>3.15E-2</v>
      </c>
      <c r="X372" t="s">
        <v>412</v>
      </c>
      <c r="Y372" t="s">
        <v>339</v>
      </c>
      <c r="Z372" s="131">
        <v>234848.48</v>
      </c>
      <c r="AA372" s="131">
        <v>1</v>
      </c>
      <c r="AB372" s="131">
        <f t="shared" si="5"/>
        <v>118.86983471215143</v>
      </c>
      <c r="AD372" s="131">
        <v>279.16399999999999</v>
      </c>
      <c r="AH372" s="132">
        <v>1.6000000000000001E-4</v>
      </c>
      <c r="AI372" s="132">
        <v>1.89E-3</v>
      </c>
      <c r="AJ372" s="132">
        <v>3.1E-4</v>
      </c>
    </row>
    <row r="373" spans="1:36">
      <c r="A373" t="s">
        <v>1213</v>
      </c>
      <c r="B373" t="s">
        <v>1219</v>
      </c>
      <c r="C373" t="s">
        <v>2439</v>
      </c>
      <c r="D373" t="s">
        <v>2440</v>
      </c>
      <c r="E373" t="s">
        <v>311</v>
      </c>
      <c r="F373" t="s">
        <v>2441</v>
      </c>
      <c r="G373" t="s">
        <v>2442</v>
      </c>
      <c r="H373" t="s">
        <v>321</v>
      </c>
      <c r="I373" t="s">
        <v>951</v>
      </c>
      <c r="J373" t="s">
        <v>204</v>
      </c>
      <c r="K373" t="s">
        <v>224</v>
      </c>
      <c r="L373" t="s">
        <v>325</v>
      </c>
      <c r="M373" t="s">
        <v>340</v>
      </c>
      <c r="N373" t="s">
        <v>465</v>
      </c>
      <c r="O373" t="s">
        <v>339</v>
      </c>
      <c r="P373" t="s">
        <v>1584</v>
      </c>
      <c r="Q373" t="s">
        <v>413</v>
      </c>
      <c r="R373" t="s">
        <v>407</v>
      </c>
      <c r="S373" t="s">
        <v>1212</v>
      </c>
      <c r="T373" s="131">
        <v>0.9</v>
      </c>
      <c r="U373" t="s">
        <v>1438</v>
      </c>
      <c r="V373" s="132">
        <v>5.5530000000000003E-2</v>
      </c>
      <c r="W373" s="132">
        <v>5.5300000000000002E-2</v>
      </c>
      <c r="X373" t="s">
        <v>412</v>
      </c>
      <c r="Y373" t="s">
        <v>339</v>
      </c>
      <c r="Z373" s="131">
        <v>276925</v>
      </c>
      <c r="AA373" s="131">
        <v>1</v>
      </c>
      <c r="AB373" s="131">
        <f t="shared" si="5"/>
        <v>99.019951250338551</v>
      </c>
      <c r="AD373" s="131">
        <v>274.21100000000001</v>
      </c>
      <c r="AH373" s="132">
        <v>8.8000000000000003E-4</v>
      </c>
      <c r="AI373" s="132">
        <v>1.8500000000000001E-3</v>
      </c>
      <c r="AJ373" s="132">
        <v>2.9999999999999997E-4</v>
      </c>
    </row>
    <row r="374" spans="1:36">
      <c r="A374" t="s">
        <v>1213</v>
      </c>
      <c r="B374" t="s">
        <v>1219</v>
      </c>
      <c r="C374" t="s">
        <v>1985</v>
      </c>
      <c r="D374" t="s">
        <v>1986</v>
      </c>
      <c r="E374" t="s">
        <v>309</v>
      </c>
      <c r="F374" t="s">
        <v>2443</v>
      </c>
      <c r="G374" t="s">
        <v>2444</v>
      </c>
      <c r="H374" t="s">
        <v>321</v>
      </c>
      <c r="I374" t="s">
        <v>951</v>
      </c>
      <c r="J374" t="s">
        <v>204</v>
      </c>
      <c r="K374" t="s">
        <v>204</v>
      </c>
      <c r="L374" t="s">
        <v>325</v>
      </c>
      <c r="M374" t="s">
        <v>340</v>
      </c>
      <c r="N374" t="s">
        <v>464</v>
      </c>
      <c r="O374" t="s">
        <v>339</v>
      </c>
      <c r="P374" t="s">
        <v>1696</v>
      </c>
      <c r="Q374" t="s">
        <v>413</v>
      </c>
      <c r="R374" t="s">
        <v>407</v>
      </c>
      <c r="S374" t="s">
        <v>1212</v>
      </c>
      <c r="T374" s="131">
        <v>5.16</v>
      </c>
      <c r="U374" t="s">
        <v>2038</v>
      </c>
      <c r="V374" s="132">
        <v>4.5350000000000001E-2</v>
      </c>
      <c r="W374" s="132">
        <v>5.0599999999999999E-2</v>
      </c>
      <c r="X374" t="s">
        <v>412</v>
      </c>
      <c r="Y374" t="s">
        <v>339</v>
      </c>
      <c r="Z374" s="131">
        <v>300000</v>
      </c>
      <c r="AA374" s="131">
        <v>1</v>
      </c>
      <c r="AB374" s="131">
        <f t="shared" si="5"/>
        <v>87.69</v>
      </c>
      <c r="AC374" s="131">
        <v>7.32</v>
      </c>
      <c r="AD374" s="131">
        <v>270.39</v>
      </c>
      <c r="AH374" s="132">
        <v>2.5000000000000001E-4</v>
      </c>
      <c r="AI374" s="132">
        <v>1.8799999999999999E-3</v>
      </c>
      <c r="AJ374" s="132">
        <v>3.1E-4</v>
      </c>
    </row>
    <row r="375" spans="1:36">
      <c r="A375" t="s">
        <v>1213</v>
      </c>
      <c r="B375" t="s">
        <v>1219</v>
      </c>
      <c r="C375" t="s">
        <v>2445</v>
      </c>
      <c r="D375" t="s">
        <v>2446</v>
      </c>
      <c r="E375" t="s">
        <v>309</v>
      </c>
      <c r="F375" t="s">
        <v>2447</v>
      </c>
      <c r="G375" t="s">
        <v>2448</v>
      </c>
      <c r="H375" t="s">
        <v>321</v>
      </c>
      <c r="I375" t="s">
        <v>755</v>
      </c>
      <c r="J375" t="s">
        <v>204</v>
      </c>
      <c r="K375" t="s">
        <v>204</v>
      </c>
      <c r="L375" t="s">
        <v>325</v>
      </c>
      <c r="M375" t="s">
        <v>340</v>
      </c>
      <c r="N375" t="s">
        <v>454</v>
      </c>
      <c r="O375" t="s">
        <v>339</v>
      </c>
      <c r="P375" t="s">
        <v>1530</v>
      </c>
      <c r="Q375" t="s">
        <v>415</v>
      </c>
      <c r="R375" t="s">
        <v>407</v>
      </c>
      <c r="S375" t="s">
        <v>1212</v>
      </c>
      <c r="T375" s="131">
        <v>2.72</v>
      </c>
      <c r="U375" t="s">
        <v>2449</v>
      </c>
      <c r="V375" s="132">
        <v>7.0879999999999999E-2</v>
      </c>
      <c r="W375" s="132">
        <v>7.3700000000000002E-2</v>
      </c>
      <c r="X375" t="s">
        <v>412</v>
      </c>
      <c r="Y375" t="s">
        <v>339</v>
      </c>
      <c r="Z375" s="131">
        <v>266326.49</v>
      </c>
      <c r="AA375" s="131">
        <v>1</v>
      </c>
      <c r="AB375" s="131">
        <f t="shared" si="5"/>
        <v>98.209907696376746</v>
      </c>
      <c r="AD375" s="131">
        <v>261.55900000000003</v>
      </c>
      <c r="AH375" s="132">
        <v>2.0000000000000001E-4</v>
      </c>
      <c r="AI375" s="132">
        <v>1.7700000000000001E-3</v>
      </c>
      <c r="AJ375" s="132">
        <v>2.9E-4</v>
      </c>
    </row>
    <row r="376" spans="1:36">
      <c r="A376" t="s">
        <v>1213</v>
      </c>
      <c r="B376" t="s">
        <v>1219</v>
      </c>
      <c r="C376" t="s">
        <v>1601</v>
      </c>
      <c r="D376" t="s">
        <v>1602</v>
      </c>
      <c r="E376" t="s">
        <v>309</v>
      </c>
      <c r="F376" t="s">
        <v>2450</v>
      </c>
      <c r="G376" t="s">
        <v>2451</v>
      </c>
      <c r="H376" t="s">
        <v>321</v>
      </c>
      <c r="I376" t="s">
        <v>951</v>
      </c>
      <c r="J376" t="s">
        <v>204</v>
      </c>
      <c r="K376" t="s">
        <v>204</v>
      </c>
      <c r="L376" t="s">
        <v>325</v>
      </c>
      <c r="M376" t="s">
        <v>340</v>
      </c>
      <c r="N376" t="s">
        <v>448</v>
      </c>
      <c r="O376" t="s">
        <v>339</v>
      </c>
      <c r="P376" t="s">
        <v>1211</v>
      </c>
      <c r="Q376" t="s">
        <v>413</v>
      </c>
      <c r="R376" t="s">
        <v>407</v>
      </c>
      <c r="S376" t="s">
        <v>1212</v>
      </c>
      <c r="T376" s="131">
        <v>0.41</v>
      </c>
      <c r="U376" t="s">
        <v>2452</v>
      </c>
      <c r="V376" s="132">
        <v>4.3529999999999999E-2</v>
      </c>
      <c r="W376" s="132">
        <v>4.4400000000000002E-2</v>
      </c>
      <c r="X376" t="s">
        <v>412</v>
      </c>
      <c r="Y376" t="s">
        <v>339</v>
      </c>
      <c r="Z376" s="131">
        <v>250000</v>
      </c>
      <c r="AA376" s="131">
        <v>1</v>
      </c>
      <c r="AB376" s="131">
        <f t="shared" si="5"/>
        <v>100.1</v>
      </c>
      <c r="AD376" s="131">
        <v>250.25</v>
      </c>
      <c r="AH376" s="132">
        <v>2.1000000000000001E-4</v>
      </c>
      <c r="AI376" s="132">
        <v>1.6900000000000001E-3</v>
      </c>
      <c r="AJ376" s="132">
        <v>2.7999999999999998E-4</v>
      </c>
    </row>
    <row r="377" spans="1:36">
      <c r="A377" t="s">
        <v>1213</v>
      </c>
      <c r="B377" t="s">
        <v>1219</v>
      </c>
      <c r="C377" t="s">
        <v>2283</v>
      </c>
      <c r="D377" t="s">
        <v>2284</v>
      </c>
      <c r="E377" t="s">
        <v>309</v>
      </c>
      <c r="F377" t="s">
        <v>2453</v>
      </c>
      <c r="G377" t="s">
        <v>2454</v>
      </c>
      <c r="H377" t="s">
        <v>321</v>
      </c>
      <c r="I377" t="s">
        <v>951</v>
      </c>
      <c r="J377" t="s">
        <v>204</v>
      </c>
      <c r="K377" t="s">
        <v>204</v>
      </c>
      <c r="L377" t="s">
        <v>325</v>
      </c>
      <c r="M377" t="s">
        <v>340</v>
      </c>
      <c r="N377" t="s">
        <v>454</v>
      </c>
      <c r="O377" t="s">
        <v>339</v>
      </c>
      <c r="P377" t="s">
        <v>1599</v>
      </c>
      <c r="Q377" t="s">
        <v>415</v>
      </c>
      <c r="R377" t="s">
        <v>407</v>
      </c>
      <c r="S377" t="s">
        <v>1212</v>
      </c>
      <c r="T377" s="131">
        <v>2.4900000000000002</v>
      </c>
      <c r="U377" t="s">
        <v>1772</v>
      </c>
      <c r="V377" s="132">
        <v>5.6090000000000001E-2</v>
      </c>
      <c r="W377" s="132">
        <v>5.5199999999999999E-2</v>
      </c>
      <c r="X377" t="s">
        <v>412</v>
      </c>
      <c r="Y377" t="s">
        <v>339</v>
      </c>
      <c r="Z377" s="131">
        <v>235480</v>
      </c>
      <c r="AA377" s="131">
        <v>1</v>
      </c>
      <c r="AB377" s="131">
        <f t="shared" si="5"/>
        <v>106.07015457788347</v>
      </c>
      <c r="AD377" s="131">
        <v>249.774</v>
      </c>
      <c r="AH377" s="132">
        <v>1.2999999999999999E-4</v>
      </c>
      <c r="AI377" s="132">
        <v>1.6900000000000001E-3</v>
      </c>
      <c r="AJ377" s="132">
        <v>2.7999999999999998E-4</v>
      </c>
    </row>
    <row r="378" spans="1:36">
      <c r="A378" t="s">
        <v>1213</v>
      </c>
      <c r="B378" t="s">
        <v>1219</v>
      </c>
      <c r="C378" t="s">
        <v>1621</v>
      </c>
      <c r="D378" t="s">
        <v>1622</v>
      </c>
      <c r="E378" t="s">
        <v>311</v>
      </c>
      <c r="F378" t="s">
        <v>1993</v>
      </c>
      <c r="G378" t="s">
        <v>1994</v>
      </c>
      <c r="H378" t="s">
        <v>321</v>
      </c>
      <c r="I378" t="s">
        <v>951</v>
      </c>
      <c r="J378" t="s">
        <v>204</v>
      </c>
      <c r="K378" t="s">
        <v>224</v>
      </c>
      <c r="L378" t="s">
        <v>325</v>
      </c>
      <c r="M378" t="s">
        <v>340</v>
      </c>
      <c r="N378" t="s">
        <v>465</v>
      </c>
      <c r="O378" t="s">
        <v>339</v>
      </c>
      <c r="P378" t="s">
        <v>1696</v>
      </c>
      <c r="Q378" t="s">
        <v>413</v>
      </c>
      <c r="R378" t="s">
        <v>407</v>
      </c>
      <c r="S378" t="s">
        <v>1212</v>
      </c>
      <c r="T378" s="131">
        <v>2.2599999999999998</v>
      </c>
      <c r="U378" t="s">
        <v>1691</v>
      </c>
      <c r="V378" s="132">
        <v>6.6320000000000004E-2</v>
      </c>
      <c r="W378" s="132">
        <v>5.5199999999999999E-2</v>
      </c>
      <c r="X378" t="s">
        <v>412</v>
      </c>
      <c r="Y378" t="s">
        <v>339</v>
      </c>
      <c r="Z378" s="131">
        <v>227817</v>
      </c>
      <c r="AA378" s="131">
        <v>1</v>
      </c>
      <c r="AB378" s="131">
        <f t="shared" si="5"/>
        <v>102.05998674374608</v>
      </c>
      <c r="AD378" s="131">
        <v>232.51</v>
      </c>
      <c r="AH378" s="132">
        <v>5.5999999999999995E-4</v>
      </c>
      <c r="AI378" s="132">
        <v>1.57E-3</v>
      </c>
      <c r="AJ378" s="132">
        <v>2.5999999999999998E-4</v>
      </c>
    </row>
    <row r="379" spans="1:36">
      <c r="A379" t="s">
        <v>1213</v>
      </c>
      <c r="B379" t="s">
        <v>1219</v>
      </c>
      <c r="C379" t="s">
        <v>2455</v>
      </c>
      <c r="D379" t="s">
        <v>2456</v>
      </c>
      <c r="E379" t="s">
        <v>309</v>
      </c>
      <c r="F379" t="s">
        <v>2457</v>
      </c>
      <c r="G379" t="s">
        <v>2458</v>
      </c>
      <c r="H379" t="s">
        <v>321</v>
      </c>
      <c r="I379" t="s">
        <v>754</v>
      </c>
      <c r="J379" t="s">
        <v>204</v>
      </c>
      <c r="K379" t="s">
        <v>204</v>
      </c>
      <c r="L379" t="s">
        <v>325</v>
      </c>
      <c r="M379" t="s">
        <v>340</v>
      </c>
      <c r="N379" t="s">
        <v>451</v>
      </c>
      <c r="O379" t="s">
        <v>339</v>
      </c>
      <c r="P379" t="s">
        <v>1584</v>
      </c>
      <c r="Q379" t="s">
        <v>413</v>
      </c>
      <c r="R379" t="s">
        <v>407</v>
      </c>
      <c r="S379" t="s">
        <v>1212</v>
      </c>
      <c r="T379" s="131">
        <v>4.4800000000000004</v>
      </c>
      <c r="U379" t="s">
        <v>2237</v>
      </c>
      <c r="V379" s="132">
        <v>2.7640000000000001E-2</v>
      </c>
      <c r="W379" s="132">
        <v>3.2599999999999997E-2</v>
      </c>
      <c r="X379" t="s">
        <v>412</v>
      </c>
      <c r="Y379" t="s">
        <v>339</v>
      </c>
      <c r="Z379" s="131">
        <v>225000</v>
      </c>
      <c r="AA379" s="131">
        <v>1</v>
      </c>
      <c r="AB379" s="131">
        <f t="shared" si="5"/>
        <v>100.31022222222221</v>
      </c>
      <c r="AD379" s="131">
        <v>225.69800000000001</v>
      </c>
      <c r="AH379" s="132">
        <v>2.4000000000000001E-4</v>
      </c>
      <c r="AI379" s="132">
        <v>1.5200000000000001E-3</v>
      </c>
      <c r="AJ379" s="132">
        <v>2.5000000000000001E-4</v>
      </c>
    </row>
    <row r="380" spans="1:36">
      <c r="A380" t="s">
        <v>1213</v>
      </c>
      <c r="B380" t="s">
        <v>1219</v>
      </c>
      <c r="C380" t="s">
        <v>2459</v>
      </c>
      <c r="D380" t="s">
        <v>2460</v>
      </c>
      <c r="E380" t="s">
        <v>309</v>
      </c>
      <c r="F380" t="s">
        <v>2461</v>
      </c>
      <c r="G380" t="s">
        <v>2462</v>
      </c>
      <c r="H380" t="s">
        <v>321</v>
      </c>
      <c r="I380" t="s">
        <v>754</v>
      </c>
      <c r="J380" t="s">
        <v>204</v>
      </c>
      <c r="K380" t="s">
        <v>204</v>
      </c>
      <c r="L380" t="s">
        <v>325</v>
      </c>
      <c r="M380" t="s">
        <v>340</v>
      </c>
      <c r="N380" t="s">
        <v>464</v>
      </c>
      <c r="O380" t="s">
        <v>339</v>
      </c>
      <c r="P380" t="s">
        <v>1211</v>
      </c>
      <c r="Q380" t="s">
        <v>413</v>
      </c>
      <c r="R380" t="s">
        <v>407</v>
      </c>
      <c r="S380" t="s">
        <v>1212</v>
      </c>
      <c r="T380" s="131">
        <v>4.79</v>
      </c>
      <c r="U380" t="s">
        <v>2297</v>
      </c>
      <c r="V380" s="132">
        <v>1.601E-2</v>
      </c>
      <c r="W380" s="132">
        <v>2.4299999999999999E-2</v>
      </c>
      <c r="X380" t="s">
        <v>412</v>
      </c>
      <c r="Y380" t="s">
        <v>339</v>
      </c>
      <c r="Z380" s="131">
        <v>195364</v>
      </c>
      <c r="AA380" s="131">
        <v>1</v>
      </c>
      <c r="AB380" s="131">
        <f t="shared" si="5"/>
        <v>112.09997747793862</v>
      </c>
      <c r="AD380" s="131">
        <v>219.00299999999999</v>
      </c>
      <c r="AH380" s="132">
        <v>9.0000000000000006E-5</v>
      </c>
      <c r="AI380" s="132">
        <v>1.48E-3</v>
      </c>
      <c r="AJ380" s="132">
        <v>2.4000000000000001E-4</v>
      </c>
    </row>
    <row r="381" spans="1:36">
      <c r="A381" t="s">
        <v>1213</v>
      </c>
      <c r="B381" t="s">
        <v>1219</v>
      </c>
      <c r="C381" t="s">
        <v>2180</v>
      </c>
      <c r="D381" t="s">
        <v>2181</v>
      </c>
      <c r="E381" t="s">
        <v>309</v>
      </c>
      <c r="F381" t="s">
        <v>2463</v>
      </c>
      <c r="G381" t="s">
        <v>2464</v>
      </c>
      <c r="H381" t="s">
        <v>321</v>
      </c>
      <c r="I381" t="s">
        <v>951</v>
      </c>
      <c r="J381" t="s">
        <v>204</v>
      </c>
      <c r="K381" t="s">
        <v>204</v>
      </c>
      <c r="L381" t="s">
        <v>325</v>
      </c>
      <c r="M381" t="s">
        <v>340</v>
      </c>
      <c r="N381" t="s">
        <v>440</v>
      </c>
      <c r="O381" t="s">
        <v>339</v>
      </c>
      <c r="P381" t="s">
        <v>1551</v>
      </c>
      <c r="Q381" t="s">
        <v>413</v>
      </c>
      <c r="R381" t="s">
        <v>407</v>
      </c>
      <c r="S381" t="s">
        <v>1212</v>
      </c>
      <c r="T381" s="131">
        <v>3.61</v>
      </c>
      <c r="U381" t="s">
        <v>1302</v>
      </c>
      <c r="V381" s="132">
        <v>4.3929999999999997E-2</v>
      </c>
      <c r="W381" s="132">
        <v>4.9500000000000002E-2</v>
      </c>
      <c r="X381" t="s">
        <v>412</v>
      </c>
      <c r="Y381" t="s">
        <v>339</v>
      </c>
      <c r="Z381" s="131">
        <v>225000</v>
      </c>
      <c r="AA381" s="131">
        <v>1</v>
      </c>
      <c r="AB381" s="131">
        <f t="shared" si="5"/>
        <v>91.75022222222222</v>
      </c>
      <c r="AD381" s="131">
        <v>206.43799999999999</v>
      </c>
      <c r="AH381" s="132">
        <v>1.4999999999999999E-4</v>
      </c>
      <c r="AI381" s="132">
        <v>1.39E-3</v>
      </c>
      <c r="AJ381" s="132">
        <v>2.3000000000000001E-4</v>
      </c>
    </row>
    <row r="382" spans="1:36">
      <c r="A382" t="s">
        <v>1213</v>
      </c>
      <c r="B382" t="s">
        <v>1219</v>
      </c>
      <c r="C382" t="s">
        <v>1621</v>
      </c>
      <c r="D382" t="s">
        <v>1622</v>
      </c>
      <c r="E382" t="s">
        <v>311</v>
      </c>
      <c r="F382" t="s">
        <v>1710</v>
      </c>
      <c r="G382" t="s">
        <v>1711</v>
      </c>
      <c r="H382" t="s">
        <v>321</v>
      </c>
      <c r="I382" t="s">
        <v>951</v>
      </c>
      <c r="J382" t="s">
        <v>204</v>
      </c>
      <c r="K382" t="s">
        <v>224</v>
      </c>
      <c r="L382" t="s">
        <v>325</v>
      </c>
      <c r="M382" t="s">
        <v>340</v>
      </c>
      <c r="N382" t="s">
        <v>465</v>
      </c>
      <c r="O382" t="s">
        <v>339</v>
      </c>
      <c r="P382" t="s">
        <v>1696</v>
      </c>
      <c r="Q382" t="s">
        <v>413</v>
      </c>
      <c r="R382" t="s">
        <v>407</v>
      </c>
      <c r="S382" t="s">
        <v>1212</v>
      </c>
      <c r="T382" s="131">
        <v>3.79</v>
      </c>
      <c r="U382" t="s">
        <v>1712</v>
      </c>
      <c r="V382" s="132">
        <v>5.2449999999999997E-2</v>
      </c>
      <c r="W382" s="132">
        <v>5.5399999999999998E-2</v>
      </c>
      <c r="X382" t="s">
        <v>412</v>
      </c>
      <c r="Y382" t="s">
        <v>339</v>
      </c>
      <c r="Z382" s="131">
        <v>191000</v>
      </c>
      <c r="AA382" s="131">
        <v>1</v>
      </c>
      <c r="AB382" s="131">
        <f t="shared" si="5"/>
        <v>104.29005235602094</v>
      </c>
      <c r="AD382" s="131">
        <v>199.19399999999999</v>
      </c>
      <c r="AH382" s="132">
        <v>3.5E-4</v>
      </c>
      <c r="AI382" s="132">
        <v>1.3500000000000001E-3</v>
      </c>
      <c r="AJ382" s="132">
        <v>2.2000000000000001E-4</v>
      </c>
    </row>
    <row r="383" spans="1:36">
      <c r="A383" t="s">
        <v>1213</v>
      </c>
      <c r="B383" t="s">
        <v>1219</v>
      </c>
      <c r="C383" t="s">
        <v>2459</v>
      </c>
      <c r="D383" t="s">
        <v>2460</v>
      </c>
      <c r="E383" t="s">
        <v>309</v>
      </c>
      <c r="F383" t="s">
        <v>2465</v>
      </c>
      <c r="G383" t="s">
        <v>2466</v>
      </c>
      <c r="H383" t="s">
        <v>321</v>
      </c>
      <c r="I383" t="s">
        <v>754</v>
      </c>
      <c r="J383" t="s">
        <v>204</v>
      </c>
      <c r="K383" t="s">
        <v>204</v>
      </c>
      <c r="L383" t="s">
        <v>325</v>
      </c>
      <c r="M383" t="s">
        <v>340</v>
      </c>
      <c r="N383" t="s">
        <v>464</v>
      </c>
      <c r="O383" t="s">
        <v>339</v>
      </c>
      <c r="P383" t="s">
        <v>1211</v>
      </c>
      <c r="Q383" t="s">
        <v>413</v>
      </c>
      <c r="R383" t="s">
        <v>407</v>
      </c>
      <c r="S383" t="s">
        <v>1212</v>
      </c>
      <c r="T383" s="131">
        <v>1.51</v>
      </c>
      <c r="U383" t="s">
        <v>1660</v>
      </c>
      <c r="V383" s="132">
        <v>1.409E-2</v>
      </c>
      <c r="W383" s="132">
        <v>2.41E-2</v>
      </c>
      <c r="X383" t="s">
        <v>412</v>
      </c>
      <c r="Y383" t="s">
        <v>339</v>
      </c>
      <c r="Z383" s="131">
        <v>174395.16</v>
      </c>
      <c r="AA383" s="131">
        <v>1</v>
      </c>
      <c r="AB383" s="131">
        <f t="shared" si="5"/>
        <v>113.57998696752823</v>
      </c>
      <c r="AD383" s="131">
        <v>198.078</v>
      </c>
      <c r="AH383" s="132">
        <v>1.8000000000000001E-4</v>
      </c>
      <c r="AI383" s="132">
        <v>1.34E-3</v>
      </c>
      <c r="AJ383" s="132">
        <v>2.2000000000000001E-4</v>
      </c>
    </row>
    <row r="384" spans="1:36">
      <c r="A384" t="s">
        <v>1213</v>
      </c>
      <c r="B384" t="s">
        <v>1219</v>
      </c>
      <c r="C384" t="s">
        <v>2467</v>
      </c>
      <c r="D384" t="s">
        <v>2468</v>
      </c>
      <c r="E384" t="s">
        <v>309</v>
      </c>
      <c r="F384" t="s">
        <v>2469</v>
      </c>
      <c r="G384" t="s">
        <v>2470</v>
      </c>
      <c r="H384" t="s">
        <v>321</v>
      </c>
      <c r="I384" t="s">
        <v>754</v>
      </c>
      <c r="J384" t="s">
        <v>204</v>
      </c>
      <c r="K384" t="s">
        <v>204</v>
      </c>
      <c r="L384" t="s">
        <v>325</v>
      </c>
      <c r="M384" t="s">
        <v>340</v>
      </c>
      <c r="N384" t="s">
        <v>440</v>
      </c>
      <c r="O384" t="s">
        <v>339</v>
      </c>
      <c r="P384" t="s">
        <v>1545</v>
      </c>
      <c r="Q384" t="s">
        <v>413</v>
      </c>
      <c r="R384" t="s">
        <v>407</v>
      </c>
      <c r="S384" t="s">
        <v>1212</v>
      </c>
      <c r="T384" s="131">
        <v>2.78</v>
      </c>
      <c r="U384" t="s">
        <v>1655</v>
      </c>
      <c r="V384" s="132">
        <v>1.8380000000000001E-2</v>
      </c>
      <c r="W384" s="132">
        <v>2.76E-2</v>
      </c>
      <c r="X384" t="s">
        <v>412</v>
      </c>
      <c r="Y384" t="s">
        <v>339</v>
      </c>
      <c r="Z384" s="131">
        <v>171134.02</v>
      </c>
      <c r="AA384" s="131">
        <v>1</v>
      </c>
      <c r="AB384" s="131">
        <f t="shared" si="5"/>
        <v>115.48025342944671</v>
      </c>
      <c r="AD384" s="131">
        <v>197.626</v>
      </c>
      <c r="AH384" s="132">
        <v>2.2000000000000001E-4</v>
      </c>
      <c r="AI384" s="132">
        <v>1.33E-3</v>
      </c>
      <c r="AJ384" s="132">
        <v>2.2000000000000001E-4</v>
      </c>
    </row>
    <row r="385" spans="1:36">
      <c r="A385" t="s">
        <v>1213</v>
      </c>
      <c r="B385" t="s">
        <v>1219</v>
      </c>
      <c r="C385" t="s">
        <v>2238</v>
      </c>
      <c r="D385" t="s">
        <v>2239</v>
      </c>
      <c r="E385" t="s">
        <v>309</v>
      </c>
      <c r="F385" t="s">
        <v>2471</v>
      </c>
      <c r="G385" t="s">
        <v>2472</v>
      </c>
      <c r="H385" t="s">
        <v>321</v>
      </c>
      <c r="I385" t="s">
        <v>951</v>
      </c>
      <c r="J385" t="s">
        <v>204</v>
      </c>
      <c r="K385" t="s">
        <v>204</v>
      </c>
      <c r="L385" t="s">
        <v>325</v>
      </c>
      <c r="M385" t="s">
        <v>340</v>
      </c>
      <c r="N385" t="s">
        <v>451</v>
      </c>
      <c r="O385" t="s">
        <v>339</v>
      </c>
      <c r="P385" t="s">
        <v>1584</v>
      </c>
      <c r="Q385" t="s">
        <v>413</v>
      </c>
      <c r="R385" t="s">
        <v>407</v>
      </c>
      <c r="S385" t="s">
        <v>1212</v>
      </c>
      <c r="T385" s="131">
        <v>1.21</v>
      </c>
      <c r="U385" t="s">
        <v>1594</v>
      </c>
      <c r="V385" s="132">
        <v>3.9E-2</v>
      </c>
      <c r="W385" s="132">
        <v>5.1999999999999998E-2</v>
      </c>
      <c r="X385" t="s">
        <v>412</v>
      </c>
      <c r="Y385" t="s">
        <v>339</v>
      </c>
      <c r="Z385" s="131">
        <v>195000</v>
      </c>
      <c r="AA385" s="131">
        <v>1</v>
      </c>
      <c r="AB385" s="131">
        <f t="shared" si="5"/>
        <v>99.52</v>
      </c>
      <c r="AD385" s="131">
        <v>194.06399999999999</v>
      </c>
      <c r="AH385" s="132">
        <v>3.4000000000000002E-4</v>
      </c>
      <c r="AI385" s="132">
        <v>1.31E-3</v>
      </c>
      <c r="AJ385" s="132">
        <v>2.1000000000000001E-4</v>
      </c>
    </row>
    <row r="386" spans="1:36">
      <c r="A386" t="s">
        <v>1213</v>
      </c>
      <c r="B386" t="s">
        <v>1219</v>
      </c>
      <c r="C386" t="s">
        <v>2402</v>
      </c>
      <c r="D386" t="s">
        <v>2403</v>
      </c>
      <c r="E386" t="s">
        <v>309</v>
      </c>
      <c r="F386" t="s">
        <v>2473</v>
      </c>
      <c r="G386" t="s">
        <v>2474</v>
      </c>
      <c r="H386" t="s">
        <v>321</v>
      </c>
      <c r="I386" t="s">
        <v>951</v>
      </c>
      <c r="J386" t="s">
        <v>204</v>
      </c>
      <c r="K386" t="s">
        <v>204</v>
      </c>
      <c r="L386" t="s">
        <v>325</v>
      </c>
      <c r="M386" t="s">
        <v>340</v>
      </c>
      <c r="N386" t="s">
        <v>465</v>
      </c>
      <c r="O386" t="s">
        <v>339</v>
      </c>
      <c r="P386" t="s">
        <v>2273</v>
      </c>
      <c r="Q386" t="s">
        <v>415</v>
      </c>
      <c r="R386" t="s">
        <v>407</v>
      </c>
      <c r="S386" t="s">
        <v>1212</v>
      </c>
      <c r="T386" s="131">
        <v>0.56999999999999995</v>
      </c>
      <c r="U386" t="s">
        <v>2475</v>
      </c>
      <c r="V386" s="132">
        <v>3.3119999999999997E-2</v>
      </c>
      <c r="W386" s="132">
        <v>4.4499999999999998E-2</v>
      </c>
      <c r="X386" t="s">
        <v>412</v>
      </c>
      <c r="Y386" t="s">
        <v>339</v>
      </c>
      <c r="Z386" s="131">
        <v>179391.9</v>
      </c>
      <c r="AA386" s="131">
        <v>1</v>
      </c>
      <c r="AB386" s="131">
        <f t="shared" si="5"/>
        <v>102.53974677786455</v>
      </c>
      <c r="AD386" s="131">
        <v>183.94800000000001</v>
      </c>
      <c r="AH386" s="132">
        <v>9.5E-4</v>
      </c>
      <c r="AI386" s="132">
        <v>1.24E-3</v>
      </c>
      <c r="AJ386" s="132">
        <v>2.0000000000000001E-4</v>
      </c>
    </row>
    <row r="387" spans="1:36">
      <c r="A387" t="s">
        <v>1213</v>
      </c>
      <c r="B387" t="s">
        <v>1219</v>
      </c>
      <c r="C387" t="s">
        <v>2476</v>
      </c>
      <c r="D387" t="s">
        <v>2477</v>
      </c>
      <c r="E387" t="s">
        <v>309</v>
      </c>
      <c r="F387" t="s">
        <v>2478</v>
      </c>
      <c r="G387" t="s">
        <v>2479</v>
      </c>
      <c r="H387" t="s">
        <v>321</v>
      </c>
      <c r="I387" t="s">
        <v>754</v>
      </c>
      <c r="J387" t="s">
        <v>204</v>
      </c>
      <c r="K387" t="s">
        <v>204</v>
      </c>
      <c r="L387" t="s">
        <v>325</v>
      </c>
      <c r="M387" t="s">
        <v>340</v>
      </c>
      <c r="N387" t="s">
        <v>477</v>
      </c>
      <c r="O387" t="s">
        <v>339</v>
      </c>
      <c r="P387" t="s">
        <v>1966</v>
      </c>
      <c r="Q387" t="s">
        <v>415</v>
      </c>
      <c r="R387" t="s">
        <v>407</v>
      </c>
      <c r="S387" t="s">
        <v>1212</v>
      </c>
      <c r="T387" s="131">
        <v>5.35</v>
      </c>
      <c r="U387" t="s">
        <v>2249</v>
      </c>
      <c r="V387" s="132">
        <v>2.2519999999999998E-2</v>
      </c>
      <c r="W387" s="132">
        <v>2.35E-2</v>
      </c>
      <c r="X387" t="s">
        <v>412</v>
      </c>
      <c r="Y387" t="s">
        <v>339</v>
      </c>
      <c r="Z387" s="131">
        <v>152672.18</v>
      </c>
      <c r="AA387" s="131">
        <v>1</v>
      </c>
      <c r="AB387" s="131">
        <f t="shared" ref="AB387:AB450" si="6">(AD387-(AC387*AA387))*1000/AA387/Z387*100</f>
        <v>117.8099376061834</v>
      </c>
      <c r="AD387" s="131">
        <v>179.863</v>
      </c>
      <c r="AH387" s="132">
        <v>1E-4</v>
      </c>
      <c r="AI387" s="132">
        <v>1.2099999999999999E-3</v>
      </c>
      <c r="AJ387" s="132">
        <v>2.0000000000000001E-4</v>
      </c>
    </row>
    <row r="388" spans="1:36">
      <c r="A388" t="s">
        <v>1213</v>
      </c>
      <c r="B388" t="s">
        <v>1219</v>
      </c>
      <c r="C388" t="s">
        <v>455</v>
      </c>
      <c r="D388" t="s">
        <v>2144</v>
      </c>
      <c r="E388" t="s">
        <v>309</v>
      </c>
      <c r="F388" t="s">
        <v>2480</v>
      </c>
      <c r="G388" t="s">
        <v>2481</v>
      </c>
      <c r="H388" t="s">
        <v>321</v>
      </c>
      <c r="I388" t="s">
        <v>754</v>
      </c>
      <c r="J388" t="s">
        <v>204</v>
      </c>
      <c r="K388" t="s">
        <v>204</v>
      </c>
      <c r="L388" t="s">
        <v>325</v>
      </c>
      <c r="M388" t="s">
        <v>340</v>
      </c>
      <c r="N388" t="s">
        <v>440</v>
      </c>
      <c r="O388" t="s">
        <v>339</v>
      </c>
      <c r="P388" t="s">
        <v>1966</v>
      </c>
      <c r="Q388" t="s">
        <v>415</v>
      </c>
      <c r="R388" t="s">
        <v>407</v>
      </c>
      <c r="S388" t="s">
        <v>1212</v>
      </c>
      <c r="T388" s="131">
        <v>7.52</v>
      </c>
      <c r="U388" t="s">
        <v>2482</v>
      </c>
      <c r="V388" s="132">
        <v>2.2939999999999999E-2</v>
      </c>
      <c r="W388" s="132">
        <v>2.87E-2</v>
      </c>
      <c r="X388" t="s">
        <v>412</v>
      </c>
      <c r="Y388" t="s">
        <v>339</v>
      </c>
      <c r="Z388" s="131">
        <v>168744</v>
      </c>
      <c r="AA388" s="131">
        <v>1</v>
      </c>
      <c r="AB388" s="131">
        <f t="shared" si="6"/>
        <v>105.85028208410374</v>
      </c>
      <c r="AD388" s="131">
        <v>178.61600000000001</v>
      </c>
      <c r="AH388" s="132">
        <v>4.0000000000000003E-5</v>
      </c>
      <c r="AI388" s="132">
        <v>1.2099999999999999E-3</v>
      </c>
      <c r="AJ388" s="132">
        <v>2.0000000000000001E-4</v>
      </c>
    </row>
    <row r="389" spans="1:36">
      <c r="A389" t="s">
        <v>1213</v>
      </c>
      <c r="B389" t="s">
        <v>1219</v>
      </c>
      <c r="C389" t="s">
        <v>2193</v>
      </c>
      <c r="D389" t="s">
        <v>2194</v>
      </c>
      <c r="E389" t="s">
        <v>309</v>
      </c>
      <c r="F389" t="s">
        <v>2483</v>
      </c>
      <c r="G389" t="s">
        <v>2484</v>
      </c>
      <c r="H389" t="s">
        <v>321</v>
      </c>
      <c r="I389" t="s">
        <v>754</v>
      </c>
      <c r="J389" t="s">
        <v>204</v>
      </c>
      <c r="K389" t="s">
        <v>204</v>
      </c>
      <c r="L389" t="s">
        <v>325</v>
      </c>
      <c r="M389" t="s">
        <v>340</v>
      </c>
      <c r="N389" t="s">
        <v>464</v>
      </c>
      <c r="O389" t="s">
        <v>339</v>
      </c>
      <c r="P389" t="s">
        <v>1696</v>
      </c>
      <c r="Q389" t="s">
        <v>413</v>
      </c>
      <c r="R389" t="s">
        <v>407</v>
      </c>
      <c r="S389" t="s">
        <v>1212</v>
      </c>
      <c r="T389" s="131">
        <v>2.54</v>
      </c>
      <c r="U389" t="s">
        <v>2485</v>
      </c>
      <c r="V389" s="132">
        <v>2.2689999999999998E-2</v>
      </c>
      <c r="W389" s="132">
        <v>2.6100000000000002E-2</v>
      </c>
      <c r="X389" t="s">
        <v>412</v>
      </c>
      <c r="Y389" t="s">
        <v>339</v>
      </c>
      <c r="Z389" s="131">
        <v>159153.04999999999</v>
      </c>
      <c r="AA389" s="131">
        <v>1</v>
      </c>
      <c r="AB389" s="131">
        <f t="shared" si="6"/>
        <v>112.12980209930001</v>
      </c>
      <c r="AD389" s="131">
        <v>178.458</v>
      </c>
      <c r="AH389" s="132">
        <v>1.6000000000000001E-4</v>
      </c>
      <c r="AI389" s="132">
        <v>1.2099999999999999E-3</v>
      </c>
      <c r="AJ389" s="132">
        <v>2.0000000000000001E-4</v>
      </c>
    </row>
    <row r="390" spans="1:36">
      <c r="A390" t="s">
        <v>1213</v>
      </c>
      <c r="B390" t="s">
        <v>1219</v>
      </c>
      <c r="C390" t="s">
        <v>2486</v>
      </c>
      <c r="D390" t="s">
        <v>2487</v>
      </c>
      <c r="E390" t="s">
        <v>309</v>
      </c>
      <c r="F390" t="s">
        <v>2488</v>
      </c>
      <c r="G390" t="s">
        <v>2489</v>
      </c>
      <c r="H390" t="s">
        <v>321</v>
      </c>
      <c r="I390" t="s">
        <v>754</v>
      </c>
      <c r="J390" t="s">
        <v>204</v>
      </c>
      <c r="K390" t="s">
        <v>204</v>
      </c>
      <c r="L390" t="s">
        <v>325</v>
      </c>
      <c r="M390" t="s">
        <v>340</v>
      </c>
      <c r="N390" t="s">
        <v>445</v>
      </c>
      <c r="O390" t="s">
        <v>339</v>
      </c>
      <c r="P390" t="s">
        <v>1551</v>
      </c>
      <c r="Q390" t="s">
        <v>413</v>
      </c>
      <c r="R390" t="s">
        <v>407</v>
      </c>
      <c r="S390" t="s">
        <v>1212</v>
      </c>
      <c r="T390" s="131">
        <v>0.99</v>
      </c>
      <c r="U390" t="s">
        <v>1795</v>
      </c>
      <c r="V390" s="132">
        <v>1.321E-2</v>
      </c>
      <c r="W390" s="132">
        <v>2.5100000000000001E-2</v>
      </c>
      <c r="X390" t="s">
        <v>412</v>
      </c>
      <c r="Y390" t="s">
        <v>339</v>
      </c>
      <c r="Z390" s="131">
        <v>154616</v>
      </c>
      <c r="AA390" s="131">
        <v>1</v>
      </c>
      <c r="AB390" s="131">
        <f t="shared" si="6"/>
        <v>115.12003932322656</v>
      </c>
      <c r="AD390" s="131">
        <v>177.994</v>
      </c>
      <c r="AH390" s="132">
        <v>5.1999999999999995E-4</v>
      </c>
      <c r="AI390" s="132">
        <v>1.1999999999999999E-3</v>
      </c>
      <c r="AJ390" s="132">
        <v>2.0000000000000001E-4</v>
      </c>
    </row>
    <row r="391" spans="1:36">
      <c r="A391" t="s">
        <v>1213</v>
      </c>
      <c r="B391" t="s">
        <v>1219</v>
      </c>
      <c r="C391" t="s">
        <v>2490</v>
      </c>
      <c r="D391" t="s">
        <v>2491</v>
      </c>
      <c r="E391" t="s">
        <v>309</v>
      </c>
      <c r="F391" t="s">
        <v>2492</v>
      </c>
      <c r="G391" t="s">
        <v>2493</v>
      </c>
      <c r="H391" t="s">
        <v>321</v>
      </c>
      <c r="I391" t="s">
        <v>951</v>
      </c>
      <c r="J391" t="s">
        <v>204</v>
      </c>
      <c r="K391" t="s">
        <v>204</v>
      </c>
      <c r="L391" t="s">
        <v>325</v>
      </c>
      <c r="M391" t="s">
        <v>340</v>
      </c>
      <c r="N391" t="s">
        <v>440</v>
      </c>
      <c r="O391" t="s">
        <v>339</v>
      </c>
      <c r="P391" t="s">
        <v>1578</v>
      </c>
      <c r="Q391" t="s">
        <v>415</v>
      </c>
      <c r="R391" t="s">
        <v>407</v>
      </c>
      <c r="S391" t="s">
        <v>1212</v>
      </c>
      <c r="T391" s="131">
        <v>1.68</v>
      </c>
      <c r="U391" t="s">
        <v>1367</v>
      </c>
      <c r="V391" s="132">
        <v>4.1959999999999997E-2</v>
      </c>
      <c r="W391" s="132">
        <v>4.9000000000000002E-2</v>
      </c>
      <c r="X391" t="s">
        <v>412</v>
      </c>
      <c r="Y391" t="s">
        <v>339</v>
      </c>
      <c r="Z391" s="131">
        <v>175000</v>
      </c>
      <c r="AA391" s="131">
        <v>1</v>
      </c>
      <c r="AB391" s="131">
        <f t="shared" si="6"/>
        <v>98.290285714285716</v>
      </c>
      <c r="AD391" s="131">
        <v>172.00800000000001</v>
      </c>
      <c r="AH391" s="132">
        <v>2.4000000000000001E-4</v>
      </c>
      <c r="AI391" s="132">
        <v>1.16E-3</v>
      </c>
      <c r="AJ391" s="132">
        <v>1.9000000000000001E-4</v>
      </c>
    </row>
    <row r="392" spans="1:36">
      <c r="A392" t="s">
        <v>1213</v>
      </c>
      <c r="B392" t="s">
        <v>1219</v>
      </c>
      <c r="C392" t="s">
        <v>1671</v>
      </c>
      <c r="D392" t="s">
        <v>1672</v>
      </c>
      <c r="E392" t="s">
        <v>309</v>
      </c>
      <c r="F392" t="s">
        <v>2494</v>
      </c>
      <c r="G392" t="s">
        <v>2495</v>
      </c>
      <c r="H392" t="s">
        <v>321</v>
      </c>
      <c r="I392" t="s">
        <v>952</v>
      </c>
      <c r="J392" t="s">
        <v>204</v>
      </c>
      <c r="K392" t="s">
        <v>204</v>
      </c>
      <c r="L392" t="s">
        <v>325</v>
      </c>
      <c r="M392" t="s">
        <v>340</v>
      </c>
      <c r="N392" t="s">
        <v>441</v>
      </c>
      <c r="O392" t="s">
        <v>339</v>
      </c>
      <c r="P392" t="s">
        <v>1578</v>
      </c>
      <c r="Q392" t="s">
        <v>415</v>
      </c>
      <c r="R392" t="s">
        <v>407</v>
      </c>
      <c r="S392" t="s">
        <v>1212</v>
      </c>
      <c r="T392" s="131">
        <v>3.61</v>
      </c>
      <c r="U392" t="s">
        <v>2496</v>
      </c>
      <c r="V392" s="132">
        <v>5.6989999999999999E-2</v>
      </c>
      <c r="W392" s="132">
        <v>5.5599999999999997E-2</v>
      </c>
      <c r="X392" t="s">
        <v>412</v>
      </c>
      <c r="Y392" t="s">
        <v>339</v>
      </c>
      <c r="Z392" s="131">
        <v>200000</v>
      </c>
      <c r="AA392" s="131">
        <v>1</v>
      </c>
      <c r="AB392" s="131">
        <f t="shared" si="6"/>
        <v>84.7</v>
      </c>
      <c r="AD392" s="131">
        <v>169.4</v>
      </c>
      <c r="AH392" s="132">
        <v>3.8000000000000002E-4</v>
      </c>
      <c r="AI392" s="132">
        <v>1.14E-3</v>
      </c>
      <c r="AJ392" s="132">
        <v>1.9000000000000001E-4</v>
      </c>
    </row>
    <row r="393" spans="1:36">
      <c r="A393" t="s">
        <v>1213</v>
      </c>
      <c r="B393" t="s">
        <v>1219</v>
      </c>
      <c r="C393" t="s">
        <v>2170</v>
      </c>
      <c r="D393" t="s">
        <v>2171</v>
      </c>
      <c r="E393" t="s">
        <v>309</v>
      </c>
      <c r="F393" t="s">
        <v>2497</v>
      </c>
      <c r="G393" t="s">
        <v>2498</v>
      </c>
      <c r="H393" t="s">
        <v>321</v>
      </c>
      <c r="I393" t="s">
        <v>754</v>
      </c>
      <c r="J393" t="s">
        <v>204</v>
      </c>
      <c r="K393" t="s">
        <v>204</v>
      </c>
      <c r="L393" t="s">
        <v>325</v>
      </c>
      <c r="M393" t="s">
        <v>340</v>
      </c>
      <c r="N393" t="s">
        <v>462</v>
      </c>
      <c r="O393" t="s">
        <v>339</v>
      </c>
      <c r="P393" t="s">
        <v>1551</v>
      </c>
      <c r="Q393" t="s">
        <v>413</v>
      </c>
      <c r="R393" t="s">
        <v>407</v>
      </c>
      <c r="S393" t="s">
        <v>1212</v>
      </c>
      <c r="T393" s="131">
        <v>2.95</v>
      </c>
      <c r="U393" t="s">
        <v>2340</v>
      </c>
      <c r="V393" s="132">
        <v>2.2169999999999999E-2</v>
      </c>
      <c r="W393" s="132">
        <v>2.76E-2</v>
      </c>
      <c r="X393" t="s">
        <v>412</v>
      </c>
      <c r="Y393" t="s">
        <v>339</v>
      </c>
      <c r="Z393" s="131">
        <v>158477.01</v>
      </c>
      <c r="AA393" s="131">
        <v>1</v>
      </c>
      <c r="AB393" s="131">
        <f t="shared" si="6"/>
        <v>105.55979065985659</v>
      </c>
      <c r="AD393" s="131">
        <v>167.28800000000001</v>
      </c>
      <c r="AH393" s="132">
        <v>4.8999999999999998E-4</v>
      </c>
      <c r="AI393" s="132">
        <v>1.1299999999999999E-3</v>
      </c>
      <c r="AJ393" s="132">
        <v>1.8000000000000001E-4</v>
      </c>
    </row>
    <row r="394" spans="1:36">
      <c r="A394" t="s">
        <v>1213</v>
      </c>
      <c r="B394" t="s">
        <v>1219</v>
      </c>
      <c r="C394" t="s">
        <v>1864</v>
      </c>
      <c r="D394" t="s">
        <v>1865</v>
      </c>
      <c r="E394" t="s">
        <v>309</v>
      </c>
      <c r="F394" t="s">
        <v>2499</v>
      </c>
      <c r="G394" t="s">
        <v>2500</v>
      </c>
      <c r="H394" t="s">
        <v>321</v>
      </c>
      <c r="I394" t="s">
        <v>754</v>
      </c>
      <c r="J394" t="s">
        <v>204</v>
      </c>
      <c r="K394" t="s">
        <v>204</v>
      </c>
      <c r="L394" t="s">
        <v>325</v>
      </c>
      <c r="M394" t="s">
        <v>340</v>
      </c>
      <c r="N394" t="s">
        <v>448</v>
      </c>
      <c r="O394" t="s">
        <v>339</v>
      </c>
      <c r="P394" t="s">
        <v>1551</v>
      </c>
      <c r="Q394" t="s">
        <v>413</v>
      </c>
      <c r="R394" t="s">
        <v>407</v>
      </c>
      <c r="S394" t="s">
        <v>1212</v>
      </c>
      <c r="T394" s="131">
        <v>1.49</v>
      </c>
      <c r="U394" t="s">
        <v>1660</v>
      </c>
      <c r="V394" s="132">
        <v>3.32E-3</v>
      </c>
      <c r="W394" s="132">
        <v>2.4199999999999999E-2</v>
      </c>
      <c r="X394" t="s">
        <v>412</v>
      </c>
      <c r="Y394" t="s">
        <v>339</v>
      </c>
      <c r="Z394" s="131">
        <v>150000</v>
      </c>
      <c r="AA394" s="131">
        <v>1</v>
      </c>
      <c r="AB394" s="131">
        <f t="shared" si="6"/>
        <v>110.41000000000001</v>
      </c>
      <c r="AD394" s="131">
        <v>165.61500000000001</v>
      </c>
      <c r="AH394" s="132">
        <v>5.4000000000000001E-4</v>
      </c>
      <c r="AI394" s="132">
        <v>1.1199999999999999E-3</v>
      </c>
      <c r="AJ394" s="132">
        <v>1.8000000000000001E-4</v>
      </c>
    </row>
    <row r="395" spans="1:36">
      <c r="A395" t="s">
        <v>1213</v>
      </c>
      <c r="B395" t="s">
        <v>1219</v>
      </c>
      <c r="C395" t="s">
        <v>1601</v>
      </c>
      <c r="D395" t="s">
        <v>1602</v>
      </c>
      <c r="E395" t="s">
        <v>309</v>
      </c>
      <c r="F395" t="s">
        <v>2501</v>
      </c>
      <c r="G395" t="s">
        <v>2502</v>
      </c>
      <c r="H395" t="s">
        <v>321</v>
      </c>
      <c r="I395" t="s">
        <v>951</v>
      </c>
      <c r="J395" t="s">
        <v>204</v>
      </c>
      <c r="K395" t="s">
        <v>204</v>
      </c>
      <c r="L395" t="s">
        <v>325</v>
      </c>
      <c r="M395" t="s">
        <v>340</v>
      </c>
      <c r="N395" t="s">
        <v>448</v>
      </c>
      <c r="O395" t="s">
        <v>339</v>
      </c>
      <c r="P395" t="s">
        <v>1211</v>
      </c>
      <c r="Q395" t="s">
        <v>413</v>
      </c>
      <c r="R395" t="s">
        <v>407</v>
      </c>
      <c r="S395" t="s">
        <v>1212</v>
      </c>
      <c r="T395" s="131">
        <v>3.67</v>
      </c>
      <c r="U395" t="s">
        <v>2421</v>
      </c>
      <c r="V395" s="132">
        <v>4.7449999999999999E-2</v>
      </c>
      <c r="W395" s="132">
        <v>4.5699999999999998E-2</v>
      </c>
      <c r="X395" t="s">
        <v>412</v>
      </c>
      <c r="Y395" t="s">
        <v>339</v>
      </c>
      <c r="Z395" s="131">
        <v>175000</v>
      </c>
      <c r="AA395" s="131">
        <v>1</v>
      </c>
      <c r="AB395" s="131">
        <f t="shared" si="6"/>
        <v>92.990285714285719</v>
      </c>
      <c r="AD395" s="131">
        <v>162.733</v>
      </c>
      <c r="AH395" s="132">
        <v>9.0000000000000006E-5</v>
      </c>
      <c r="AI395" s="132">
        <v>1.1000000000000001E-3</v>
      </c>
      <c r="AJ395" s="132">
        <v>1.8000000000000001E-4</v>
      </c>
    </row>
    <row r="396" spans="1:36">
      <c r="A396" t="s">
        <v>1213</v>
      </c>
      <c r="B396" t="s">
        <v>1219</v>
      </c>
      <c r="C396" t="s">
        <v>2455</v>
      </c>
      <c r="D396" t="s">
        <v>2456</v>
      </c>
      <c r="E396" t="s">
        <v>309</v>
      </c>
      <c r="F396" t="s">
        <v>2503</v>
      </c>
      <c r="G396" t="s">
        <v>2504</v>
      </c>
      <c r="H396" t="s">
        <v>321</v>
      </c>
      <c r="I396" t="s">
        <v>754</v>
      </c>
      <c r="J396" t="s">
        <v>204</v>
      </c>
      <c r="K396" t="s">
        <v>204</v>
      </c>
      <c r="L396" t="s">
        <v>325</v>
      </c>
      <c r="M396" t="s">
        <v>340</v>
      </c>
      <c r="N396" t="s">
        <v>451</v>
      </c>
      <c r="O396" t="s">
        <v>339</v>
      </c>
      <c r="P396" t="s">
        <v>1584</v>
      </c>
      <c r="Q396" t="s">
        <v>413</v>
      </c>
      <c r="R396" t="s">
        <v>407</v>
      </c>
      <c r="S396" t="s">
        <v>1212</v>
      </c>
      <c r="T396" s="131">
        <v>3.59</v>
      </c>
      <c r="U396" t="s">
        <v>1546</v>
      </c>
      <c r="V396" s="132">
        <v>2.563E-2</v>
      </c>
      <c r="W396" s="132">
        <v>3.1600000000000003E-2</v>
      </c>
      <c r="X396" t="s">
        <v>412</v>
      </c>
      <c r="Y396" t="s">
        <v>339</v>
      </c>
      <c r="Z396" s="131">
        <v>150500</v>
      </c>
      <c r="AA396" s="131">
        <v>1</v>
      </c>
      <c r="AB396" s="131">
        <f t="shared" si="6"/>
        <v>104.30033222591362</v>
      </c>
      <c r="AD396" s="131">
        <v>156.97200000000001</v>
      </c>
      <c r="AH396" s="132">
        <v>3.3E-4</v>
      </c>
      <c r="AI396" s="132">
        <v>1.06E-3</v>
      </c>
      <c r="AJ396" s="132">
        <v>1.7000000000000001E-4</v>
      </c>
    </row>
    <row r="397" spans="1:36">
      <c r="A397" t="s">
        <v>1213</v>
      </c>
      <c r="B397" t="s">
        <v>1219</v>
      </c>
      <c r="C397" t="s">
        <v>2505</v>
      </c>
      <c r="D397" t="s">
        <v>2506</v>
      </c>
      <c r="E397" t="s">
        <v>309</v>
      </c>
      <c r="F397" t="s">
        <v>2507</v>
      </c>
      <c r="G397" t="s">
        <v>2508</v>
      </c>
      <c r="H397" t="s">
        <v>321</v>
      </c>
      <c r="I397" t="s">
        <v>951</v>
      </c>
      <c r="J397" t="s">
        <v>204</v>
      </c>
      <c r="K397" t="s">
        <v>204</v>
      </c>
      <c r="L397" t="s">
        <v>325</v>
      </c>
      <c r="M397" t="s">
        <v>340</v>
      </c>
      <c r="N397" t="s">
        <v>478</v>
      </c>
      <c r="O397" t="s">
        <v>339</v>
      </c>
      <c r="P397" t="s">
        <v>2273</v>
      </c>
      <c r="Q397" t="s">
        <v>415</v>
      </c>
      <c r="R397" t="s">
        <v>407</v>
      </c>
      <c r="S397" t="s">
        <v>1212</v>
      </c>
      <c r="T397" s="131">
        <v>2.31</v>
      </c>
      <c r="U397" t="s">
        <v>1847</v>
      </c>
      <c r="V397" s="132">
        <v>3.8870000000000002E-2</v>
      </c>
      <c r="W397" s="132">
        <v>4.6399999999999997E-2</v>
      </c>
      <c r="X397" t="s">
        <v>412</v>
      </c>
      <c r="Y397" t="s">
        <v>339</v>
      </c>
      <c r="Z397" s="131">
        <v>150000</v>
      </c>
      <c r="AA397" s="131">
        <v>1</v>
      </c>
      <c r="AB397" s="131">
        <f t="shared" si="6"/>
        <v>100.86</v>
      </c>
      <c r="AD397" s="131">
        <v>151.29</v>
      </c>
      <c r="AH397" s="132">
        <v>5.2999999999999998E-4</v>
      </c>
      <c r="AI397" s="132">
        <v>1.0200000000000001E-3</v>
      </c>
      <c r="AJ397" s="132">
        <v>1.7000000000000001E-4</v>
      </c>
    </row>
    <row r="398" spans="1:36">
      <c r="A398" t="s">
        <v>1213</v>
      </c>
      <c r="B398" t="s">
        <v>1219</v>
      </c>
      <c r="C398" t="s">
        <v>2509</v>
      </c>
      <c r="D398" t="s">
        <v>2510</v>
      </c>
      <c r="E398" t="s">
        <v>309</v>
      </c>
      <c r="F398" t="s">
        <v>2511</v>
      </c>
      <c r="G398" t="s">
        <v>2512</v>
      </c>
      <c r="H398" t="s">
        <v>321</v>
      </c>
      <c r="I398" t="s">
        <v>754</v>
      </c>
      <c r="J398" t="s">
        <v>204</v>
      </c>
      <c r="K398" t="s">
        <v>204</v>
      </c>
      <c r="L398" t="s">
        <v>325</v>
      </c>
      <c r="M398" t="s">
        <v>340</v>
      </c>
      <c r="N398" t="s">
        <v>475</v>
      </c>
      <c r="O398" t="s">
        <v>339</v>
      </c>
      <c r="P398" t="s">
        <v>1696</v>
      </c>
      <c r="Q398" t="s">
        <v>413</v>
      </c>
      <c r="R398" t="s">
        <v>407</v>
      </c>
      <c r="S398" t="s">
        <v>1212</v>
      </c>
      <c r="T398" s="131">
        <v>2.19</v>
      </c>
      <c r="U398" t="s">
        <v>2513</v>
      </c>
      <c r="V398" s="132">
        <v>3.8300000000000001E-3</v>
      </c>
      <c r="W398" s="132">
        <v>2.29E-2</v>
      </c>
      <c r="X398" t="s">
        <v>412</v>
      </c>
      <c r="Y398" t="s">
        <v>339</v>
      </c>
      <c r="Z398" s="131">
        <v>111211.06</v>
      </c>
      <c r="AA398" s="131">
        <v>1</v>
      </c>
      <c r="AB398" s="131">
        <f t="shared" si="6"/>
        <v>121.38001382236622</v>
      </c>
      <c r="AD398" s="131">
        <v>134.988</v>
      </c>
      <c r="AH398" s="132">
        <v>2.7E-4</v>
      </c>
      <c r="AI398" s="132">
        <v>9.1E-4</v>
      </c>
      <c r="AJ398" s="132">
        <v>1.4999999999999999E-4</v>
      </c>
    </row>
    <row r="399" spans="1:36">
      <c r="A399" t="s">
        <v>1213</v>
      </c>
      <c r="B399" t="s">
        <v>1219</v>
      </c>
      <c r="C399" t="s">
        <v>2020</v>
      </c>
      <c r="D399" t="s">
        <v>2021</v>
      </c>
      <c r="E399" t="s">
        <v>309</v>
      </c>
      <c r="F399" t="s">
        <v>2514</v>
      </c>
      <c r="G399" t="s">
        <v>2515</v>
      </c>
      <c r="H399" t="s">
        <v>321</v>
      </c>
      <c r="I399" t="s">
        <v>754</v>
      </c>
      <c r="J399" t="s">
        <v>204</v>
      </c>
      <c r="K399" t="s">
        <v>204</v>
      </c>
      <c r="L399" t="s">
        <v>325</v>
      </c>
      <c r="M399" t="s">
        <v>340</v>
      </c>
      <c r="N399" t="s">
        <v>484</v>
      </c>
      <c r="O399" t="s">
        <v>339</v>
      </c>
      <c r="P399" t="s">
        <v>1696</v>
      </c>
      <c r="Q399" t="s">
        <v>413</v>
      </c>
      <c r="R399" t="s">
        <v>407</v>
      </c>
      <c r="S399" t="s">
        <v>1212</v>
      </c>
      <c r="T399" s="131">
        <v>0.91</v>
      </c>
      <c r="U399" t="s">
        <v>2516</v>
      </c>
      <c r="V399" s="132">
        <v>2.1999999999999999E-2</v>
      </c>
      <c r="W399" s="132">
        <v>2.3900000000000001E-2</v>
      </c>
      <c r="X399" t="s">
        <v>412</v>
      </c>
      <c r="Y399" t="s">
        <v>339</v>
      </c>
      <c r="Z399" s="131">
        <v>113193.43</v>
      </c>
      <c r="AA399" s="131">
        <v>1</v>
      </c>
      <c r="AB399" s="131">
        <f t="shared" si="6"/>
        <v>115.48020057347854</v>
      </c>
      <c r="AD399" s="131">
        <v>130.71600000000001</v>
      </c>
      <c r="AH399" s="132">
        <v>4.2999999999999999E-4</v>
      </c>
      <c r="AI399" s="132">
        <v>8.8000000000000003E-4</v>
      </c>
      <c r="AJ399" s="132">
        <v>1.3999999999999999E-4</v>
      </c>
    </row>
    <row r="400" spans="1:36">
      <c r="A400" t="s">
        <v>1213</v>
      </c>
      <c r="B400" t="s">
        <v>1219</v>
      </c>
      <c r="C400" t="s">
        <v>2209</v>
      </c>
      <c r="D400" t="s">
        <v>2210</v>
      </c>
      <c r="E400" t="s">
        <v>309</v>
      </c>
      <c r="F400" t="s">
        <v>2517</v>
      </c>
      <c r="G400" t="s">
        <v>2518</v>
      </c>
      <c r="H400" t="s">
        <v>321</v>
      </c>
      <c r="I400" t="s">
        <v>754</v>
      </c>
      <c r="J400" t="s">
        <v>204</v>
      </c>
      <c r="K400" t="s">
        <v>204</v>
      </c>
      <c r="L400" t="s">
        <v>325</v>
      </c>
      <c r="M400" t="s">
        <v>340</v>
      </c>
      <c r="N400" t="s">
        <v>465</v>
      </c>
      <c r="O400" t="s">
        <v>339</v>
      </c>
      <c r="P400" t="s">
        <v>1545</v>
      </c>
      <c r="Q400" t="s">
        <v>413</v>
      </c>
      <c r="R400" t="s">
        <v>407</v>
      </c>
      <c r="S400" t="s">
        <v>1212</v>
      </c>
      <c r="T400" s="131">
        <v>2.02</v>
      </c>
      <c r="U400" t="s">
        <v>1686</v>
      </c>
      <c r="V400" s="132">
        <v>5.1540000000000002E-2</v>
      </c>
      <c r="W400" s="132">
        <v>4.0399999999999998E-2</v>
      </c>
      <c r="X400" t="s">
        <v>412</v>
      </c>
      <c r="Y400" t="s">
        <v>339</v>
      </c>
      <c r="Z400" s="131">
        <v>103529.41</v>
      </c>
      <c r="AA400" s="131">
        <v>1</v>
      </c>
      <c r="AB400" s="131">
        <f t="shared" si="6"/>
        <v>115.09966105283513</v>
      </c>
      <c r="AD400" s="131">
        <v>119.16200000000001</v>
      </c>
      <c r="AH400" s="132">
        <v>6.0000000000000002E-5</v>
      </c>
      <c r="AI400" s="132">
        <v>8.0000000000000004E-4</v>
      </c>
      <c r="AJ400" s="132">
        <v>1.2999999999999999E-4</v>
      </c>
    </row>
    <row r="401" spans="1:36">
      <c r="A401" t="s">
        <v>1213</v>
      </c>
      <c r="B401" t="s">
        <v>1219</v>
      </c>
      <c r="C401" t="s">
        <v>2519</v>
      </c>
      <c r="D401" t="s">
        <v>2520</v>
      </c>
      <c r="E401" t="s">
        <v>309</v>
      </c>
      <c r="F401" t="s">
        <v>2521</v>
      </c>
      <c r="G401" t="s">
        <v>2522</v>
      </c>
      <c r="H401" t="s">
        <v>321</v>
      </c>
      <c r="I401" t="s">
        <v>755</v>
      </c>
      <c r="J401" t="s">
        <v>204</v>
      </c>
      <c r="K401" t="s">
        <v>204</v>
      </c>
      <c r="L401" t="s">
        <v>325</v>
      </c>
      <c r="M401" t="s">
        <v>340</v>
      </c>
      <c r="N401" t="s">
        <v>454</v>
      </c>
      <c r="O401" t="s">
        <v>339</v>
      </c>
      <c r="P401" t="s">
        <v>1696</v>
      </c>
      <c r="Q401" t="s">
        <v>413</v>
      </c>
      <c r="R401" t="s">
        <v>407</v>
      </c>
      <c r="S401" t="s">
        <v>1212</v>
      </c>
      <c r="T401" s="131">
        <v>0.52</v>
      </c>
      <c r="U401" t="s">
        <v>2523</v>
      </c>
      <c r="V401" s="132">
        <v>5.6059999999999999E-2</v>
      </c>
      <c r="W401" s="132">
        <v>5.7799999999999997E-2</v>
      </c>
      <c r="X401" t="s">
        <v>412</v>
      </c>
      <c r="Y401" t="s">
        <v>339</v>
      </c>
      <c r="Z401" s="131">
        <v>116380.95</v>
      </c>
      <c r="AA401" s="131">
        <v>1</v>
      </c>
      <c r="AB401" s="131">
        <f t="shared" si="6"/>
        <v>100.58003479091724</v>
      </c>
      <c r="AD401" s="131">
        <v>117.056</v>
      </c>
      <c r="AH401" s="132">
        <v>3.5E-4</v>
      </c>
      <c r="AI401" s="132">
        <v>7.9000000000000001E-4</v>
      </c>
      <c r="AJ401" s="132">
        <v>1.2999999999999999E-4</v>
      </c>
    </row>
    <row r="402" spans="1:36">
      <c r="A402" t="s">
        <v>1213</v>
      </c>
      <c r="B402" t="s">
        <v>1219</v>
      </c>
      <c r="C402" t="s">
        <v>1868</v>
      </c>
      <c r="D402" t="s">
        <v>1869</v>
      </c>
      <c r="E402" t="s">
        <v>309</v>
      </c>
      <c r="F402" t="s">
        <v>2034</v>
      </c>
      <c r="G402" t="s">
        <v>2035</v>
      </c>
      <c r="H402" t="s">
        <v>321</v>
      </c>
      <c r="I402" t="s">
        <v>754</v>
      </c>
      <c r="J402" t="s">
        <v>204</v>
      </c>
      <c r="K402" t="s">
        <v>204</v>
      </c>
      <c r="L402" t="s">
        <v>325</v>
      </c>
      <c r="M402" t="s">
        <v>340</v>
      </c>
      <c r="N402" t="s">
        <v>464</v>
      </c>
      <c r="O402" t="s">
        <v>339</v>
      </c>
      <c r="P402" t="s">
        <v>1872</v>
      </c>
      <c r="Q402" t="s">
        <v>413</v>
      </c>
      <c r="R402" t="s">
        <v>407</v>
      </c>
      <c r="S402" t="s">
        <v>1212</v>
      </c>
      <c r="T402" s="131">
        <v>0.25</v>
      </c>
      <c r="U402" t="s">
        <v>1984</v>
      </c>
      <c r="V402" s="132">
        <v>1.7139999999999999E-2</v>
      </c>
      <c r="W402" s="132">
        <v>2.9700000000000001E-2</v>
      </c>
      <c r="X402" t="s">
        <v>412</v>
      </c>
      <c r="Y402" t="s">
        <v>339</v>
      </c>
      <c r="Z402" s="131">
        <v>100000</v>
      </c>
      <c r="AA402" s="131">
        <v>1</v>
      </c>
      <c r="AB402" s="131">
        <f t="shared" si="6"/>
        <v>114.75999999999999</v>
      </c>
      <c r="AD402" s="131">
        <v>114.76</v>
      </c>
      <c r="AH402" s="132">
        <v>1.8000000000000001E-4</v>
      </c>
      <c r="AI402" s="132">
        <v>7.7999999999999999E-4</v>
      </c>
      <c r="AJ402" s="132">
        <v>1.2999999999999999E-4</v>
      </c>
    </row>
    <row r="403" spans="1:36">
      <c r="A403" t="s">
        <v>1213</v>
      </c>
      <c r="B403" t="s">
        <v>1219</v>
      </c>
      <c r="C403" t="s">
        <v>1521</v>
      </c>
      <c r="D403" t="s">
        <v>1522</v>
      </c>
      <c r="E403" t="s">
        <v>309</v>
      </c>
      <c r="F403" t="s">
        <v>2524</v>
      </c>
      <c r="G403" t="s">
        <v>2525</v>
      </c>
      <c r="H403" t="s">
        <v>321</v>
      </c>
      <c r="I403" t="s">
        <v>754</v>
      </c>
      <c r="J403" t="s">
        <v>204</v>
      </c>
      <c r="K403" t="s">
        <v>204</v>
      </c>
      <c r="L403" t="s">
        <v>325</v>
      </c>
      <c r="M403" t="s">
        <v>340</v>
      </c>
      <c r="N403" t="s">
        <v>448</v>
      </c>
      <c r="O403" t="s">
        <v>339</v>
      </c>
      <c r="P403" t="s">
        <v>1211</v>
      </c>
      <c r="Q403" t="s">
        <v>413</v>
      </c>
      <c r="R403" t="s">
        <v>407</v>
      </c>
      <c r="S403" t="s">
        <v>1212</v>
      </c>
      <c r="T403" s="131">
        <v>2.7</v>
      </c>
      <c r="U403" t="s">
        <v>2526</v>
      </c>
      <c r="V403" s="132">
        <v>2.044E-2</v>
      </c>
      <c r="W403" s="132">
        <v>2.3800000000000002E-2</v>
      </c>
      <c r="X403" t="s">
        <v>412</v>
      </c>
      <c r="Y403" t="s">
        <v>339</v>
      </c>
      <c r="Z403" s="131">
        <v>100000</v>
      </c>
      <c r="AA403" s="131">
        <v>1</v>
      </c>
      <c r="AB403" s="131">
        <f t="shared" si="6"/>
        <v>113.19999999999999</v>
      </c>
      <c r="AD403" s="131">
        <v>113.2</v>
      </c>
      <c r="AH403" s="132">
        <v>3.0000000000000001E-5</v>
      </c>
      <c r="AI403" s="132">
        <v>7.6000000000000004E-4</v>
      </c>
      <c r="AJ403" s="132">
        <v>1.2999999999999999E-4</v>
      </c>
    </row>
    <row r="404" spans="1:36">
      <c r="A404" t="s">
        <v>1213</v>
      </c>
      <c r="B404" t="s">
        <v>1219</v>
      </c>
      <c r="C404" t="s">
        <v>1923</v>
      </c>
      <c r="D404" t="s">
        <v>1924</v>
      </c>
      <c r="E404" t="s">
        <v>309</v>
      </c>
      <c r="F404" t="s">
        <v>2527</v>
      </c>
      <c r="G404" t="s">
        <v>2528</v>
      </c>
      <c r="H404" t="s">
        <v>321</v>
      </c>
      <c r="I404" t="s">
        <v>951</v>
      </c>
      <c r="J404" t="s">
        <v>204</v>
      </c>
      <c r="K404" t="s">
        <v>204</v>
      </c>
      <c r="L404" t="s">
        <v>325</v>
      </c>
      <c r="M404" t="s">
        <v>340</v>
      </c>
      <c r="N404" t="s">
        <v>464</v>
      </c>
      <c r="O404" t="s">
        <v>339</v>
      </c>
      <c r="P404" t="s">
        <v>1696</v>
      </c>
      <c r="Q404" t="s">
        <v>413</v>
      </c>
      <c r="R404" t="s">
        <v>407</v>
      </c>
      <c r="S404" t="s">
        <v>1212</v>
      </c>
      <c r="T404" s="131">
        <v>5.0199999999999996</v>
      </c>
      <c r="U404" t="s">
        <v>2529</v>
      </c>
      <c r="V404" s="132">
        <v>4.4690000000000001E-2</v>
      </c>
      <c r="W404" s="132">
        <v>5.1200000000000002E-2</v>
      </c>
      <c r="X404" t="s">
        <v>412</v>
      </c>
      <c r="Y404" t="s">
        <v>339</v>
      </c>
      <c r="Z404" s="131">
        <v>126397.14</v>
      </c>
      <c r="AA404" s="131">
        <v>1</v>
      </c>
      <c r="AB404" s="131">
        <f t="shared" si="6"/>
        <v>88.210065512558273</v>
      </c>
      <c r="AD404" s="131">
        <v>111.495</v>
      </c>
      <c r="AH404" s="132">
        <v>6.9999999999999994E-5</v>
      </c>
      <c r="AI404" s="132">
        <v>7.5000000000000002E-4</v>
      </c>
      <c r="AJ404" s="132">
        <v>1.2E-4</v>
      </c>
    </row>
    <row r="405" spans="1:36">
      <c r="A405" t="s">
        <v>1213</v>
      </c>
      <c r="B405" t="s">
        <v>1219</v>
      </c>
      <c r="C405" t="s">
        <v>2180</v>
      </c>
      <c r="D405" t="s">
        <v>2181</v>
      </c>
      <c r="E405" t="s">
        <v>309</v>
      </c>
      <c r="F405" t="s">
        <v>2530</v>
      </c>
      <c r="G405" t="s">
        <v>2531</v>
      </c>
      <c r="H405" t="s">
        <v>321</v>
      </c>
      <c r="I405" t="s">
        <v>754</v>
      </c>
      <c r="J405" t="s">
        <v>204</v>
      </c>
      <c r="K405" t="s">
        <v>204</v>
      </c>
      <c r="L405" t="s">
        <v>325</v>
      </c>
      <c r="M405" t="s">
        <v>340</v>
      </c>
      <c r="N405" t="s">
        <v>440</v>
      </c>
      <c r="O405" t="s">
        <v>339</v>
      </c>
      <c r="P405" t="s">
        <v>1551</v>
      </c>
      <c r="Q405" t="s">
        <v>413</v>
      </c>
      <c r="R405" t="s">
        <v>407</v>
      </c>
      <c r="S405" t="s">
        <v>1212</v>
      </c>
      <c r="T405" s="131">
        <v>2.35</v>
      </c>
      <c r="U405" t="s">
        <v>2044</v>
      </c>
      <c r="V405" s="132">
        <v>9.3299999999999998E-3</v>
      </c>
      <c r="W405" s="132">
        <v>2.41E-2</v>
      </c>
      <c r="X405" t="s">
        <v>412</v>
      </c>
      <c r="Y405" t="s">
        <v>339</v>
      </c>
      <c r="Z405" s="131">
        <v>96217.71</v>
      </c>
      <c r="AA405" s="131">
        <v>1</v>
      </c>
      <c r="AB405" s="131">
        <f t="shared" si="6"/>
        <v>115.10978592194721</v>
      </c>
      <c r="AD405" s="131">
        <v>110.756</v>
      </c>
      <c r="AH405" s="132">
        <v>4.0000000000000002E-4</v>
      </c>
      <c r="AI405" s="132">
        <v>7.5000000000000002E-4</v>
      </c>
      <c r="AJ405" s="132">
        <v>1.2E-4</v>
      </c>
    </row>
    <row r="406" spans="1:36">
      <c r="A406" t="s">
        <v>1213</v>
      </c>
      <c r="B406" t="s">
        <v>1219</v>
      </c>
      <c r="C406" t="s">
        <v>1896</v>
      </c>
      <c r="D406" t="s">
        <v>1897</v>
      </c>
      <c r="E406" t="s">
        <v>309</v>
      </c>
      <c r="F406" t="s">
        <v>2532</v>
      </c>
      <c r="G406" t="s">
        <v>2533</v>
      </c>
      <c r="H406" t="s">
        <v>321</v>
      </c>
      <c r="I406" t="s">
        <v>754</v>
      </c>
      <c r="J406" t="s">
        <v>204</v>
      </c>
      <c r="K406" t="s">
        <v>204</v>
      </c>
      <c r="L406" t="s">
        <v>325</v>
      </c>
      <c r="M406" t="s">
        <v>340</v>
      </c>
      <c r="N406" t="s">
        <v>464</v>
      </c>
      <c r="O406" t="s">
        <v>339</v>
      </c>
      <c r="P406" t="s">
        <v>1696</v>
      </c>
      <c r="Q406" t="s">
        <v>413</v>
      </c>
      <c r="R406" t="s">
        <v>407</v>
      </c>
      <c r="S406" t="s">
        <v>1212</v>
      </c>
      <c r="T406" s="131">
        <v>0.91</v>
      </c>
      <c r="U406" t="s">
        <v>1438</v>
      </c>
      <c r="V406" s="132">
        <v>1.9619999999999999E-2</v>
      </c>
      <c r="W406" s="132">
        <v>2.5399999999999999E-2</v>
      </c>
      <c r="X406" t="s">
        <v>412</v>
      </c>
      <c r="Y406" t="s">
        <v>339</v>
      </c>
      <c r="Z406" s="131">
        <v>95238.1</v>
      </c>
      <c r="AA406" s="131">
        <v>1</v>
      </c>
      <c r="AB406" s="131">
        <f t="shared" si="6"/>
        <v>111.73049441347527</v>
      </c>
      <c r="AD406" s="131">
        <v>106.41</v>
      </c>
      <c r="AH406" s="132">
        <v>3.2000000000000003E-4</v>
      </c>
      <c r="AI406" s="132">
        <v>7.2000000000000005E-4</v>
      </c>
      <c r="AJ406" s="132">
        <v>1.2E-4</v>
      </c>
    </row>
    <row r="407" spans="1:36">
      <c r="A407" t="s">
        <v>1213</v>
      </c>
      <c r="B407" t="s">
        <v>1219</v>
      </c>
      <c r="C407" t="s">
        <v>1532</v>
      </c>
      <c r="D407" t="s">
        <v>1533</v>
      </c>
      <c r="E407" t="s">
        <v>309</v>
      </c>
      <c r="F407" t="s">
        <v>1534</v>
      </c>
      <c r="G407" t="s">
        <v>1535</v>
      </c>
      <c r="H407" t="s">
        <v>321</v>
      </c>
      <c r="I407" t="s">
        <v>754</v>
      </c>
      <c r="J407" t="s">
        <v>204</v>
      </c>
      <c r="K407" t="s">
        <v>204</v>
      </c>
      <c r="L407" t="s">
        <v>325</v>
      </c>
      <c r="M407" t="s">
        <v>340</v>
      </c>
      <c r="N407" t="s">
        <v>443</v>
      </c>
      <c r="O407" t="s">
        <v>339</v>
      </c>
      <c r="P407" t="s">
        <v>1530</v>
      </c>
      <c r="Q407" t="s">
        <v>415</v>
      </c>
      <c r="R407" t="s">
        <v>407</v>
      </c>
      <c r="S407" t="s">
        <v>1212</v>
      </c>
      <c r="T407" s="131">
        <v>1.4</v>
      </c>
      <c r="U407" t="s">
        <v>1343</v>
      </c>
      <c r="V407" s="132">
        <v>3.2340000000000001E-2</v>
      </c>
      <c r="W407" s="132">
        <v>2.9600000000000001E-2</v>
      </c>
      <c r="X407" t="s">
        <v>412</v>
      </c>
      <c r="Y407" t="s">
        <v>339</v>
      </c>
      <c r="Z407" s="131">
        <v>96588</v>
      </c>
      <c r="AA407" s="131">
        <v>1</v>
      </c>
      <c r="AB407" s="131">
        <f t="shared" si="6"/>
        <v>108.83960740464653</v>
      </c>
      <c r="AD407" s="131">
        <v>105.126</v>
      </c>
      <c r="AH407" s="132">
        <v>9.0000000000000006E-5</v>
      </c>
      <c r="AI407" s="132">
        <v>7.1000000000000002E-4</v>
      </c>
      <c r="AJ407" s="132">
        <v>1.2E-4</v>
      </c>
    </row>
    <row r="408" spans="1:36">
      <c r="A408" t="s">
        <v>1213</v>
      </c>
      <c r="B408" t="s">
        <v>1219</v>
      </c>
      <c r="C408" t="s">
        <v>2534</v>
      </c>
      <c r="D408" t="s">
        <v>2535</v>
      </c>
      <c r="E408" t="s">
        <v>311</v>
      </c>
      <c r="F408" t="s">
        <v>2536</v>
      </c>
      <c r="G408" t="s">
        <v>2537</v>
      </c>
      <c r="H408" t="s">
        <v>321</v>
      </c>
      <c r="I408" t="s">
        <v>951</v>
      </c>
      <c r="J408" t="s">
        <v>204</v>
      </c>
      <c r="K408" t="s">
        <v>224</v>
      </c>
      <c r="L408" t="s">
        <v>325</v>
      </c>
      <c r="M408" t="s">
        <v>340</v>
      </c>
      <c r="N408" t="s">
        <v>465</v>
      </c>
      <c r="O408" t="s">
        <v>339</v>
      </c>
      <c r="P408" t="s">
        <v>1545</v>
      </c>
      <c r="Q408" t="s">
        <v>413</v>
      </c>
      <c r="R408" t="s">
        <v>407</v>
      </c>
      <c r="S408" t="s">
        <v>1212</v>
      </c>
      <c r="T408" s="131">
        <v>2.4</v>
      </c>
      <c r="U408" t="s">
        <v>2538</v>
      </c>
      <c r="V408" s="132">
        <v>0.08</v>
      </c>
      <c r="W408" s="132">
        <v>0.14169999999999999</v>
      </c>
      <c r="X408" t="s">
        <v>412</v>
      </c>
      <c r="Y408" t="s">
        <v>338</v>
      </c>
      <c r="Z408" s="131">
        <v>118029.28</v>
      </c>
      <c r="AA408" s="131">
        <v>1</v>
      </c>
      <c r="AB408" s="131">
        <f t="shared" si="6"/>
        <v>88.589882103830504</v>
      </c>
      <c r="AD408" s="131">
        <v>104.562</v>
      </c>
      <c r="AH408" s="132">
        <v>1.2999999999999999E-4</v>
      </c>
      <c r="AI408" s="132">
        <v>7.1000000000000002E-4</v>
      </c>
      <c r="AJ408" s="132">
        <v>1.2E-4</v>
      </c>
    </row>
    <row r="409" spans="1:36">
      <c r="A409" t="s">
        <v>1213</v>
      </c>
      <c r="B409" t="s">
        <v>1219</v>
      </c>
      <c r="C409" t="s">
        <v>2202</v>
      </c>
      <c r="D409" t="s">
        <v>2203</v>
      </c>
      <c r="E409" t="s">
        <v>309</v>
      </c>
      <c r="F409" t="s">
        <v>2539</v>
      </c>
      <c r="G409" t="s">
        <v>2540</v>
      </c>
      <c r="H409" t="s">
        <v>321</v>
      </c>
      <c r="I409" t="s">
        <v>754</v>
      </c>
      <c r="J409" t="s">
        <v>204</v>
      </c>
      <c r="K409" t="s">
        <v>204</v>
      </c>
      <c r="L409" t="s">
        <v>325</v>
      </c>
      <c r="M409" t="s">
        <v>340</v>
      </c>
      <c r="N409" t="s">
        <v>477</v>
      </c>
      <c r="O409" t="s">
        <v>339</v>
      </c>
      <c r="P409" t="s">
        <v>1696</v>
      </c>
      <c r="Q409" t="s">
        <v>413</v>
      </c>
      <c r="R409" t="s">
        <v>407</v>
      </c>
      <c r="S409" t="s">
        <v>1212</v>
      </c>
      <c r="T409" s="131">
        <v>0.83</v>
      </c>
      <c r="U409" t="s">
        <v>2541</v>
      </c>
      <c r="V409" s="132">
        <v>6.79E-3</v>
      </c>
      <c r="W409" s="132">
        <v>2.63E-2</v>
      </c>
      <c r="X409" t="s">
        <v>412</v>
      </c>
      <c r="Y409" t="s">
        <v>339</v>
      </c>
      <c r="Z409" s="131">
        <v>90064.04</v>
      </c>
      <c r="AA409" s="131">
        <v>1</v>
      </c>
      <c r="AB409" s="131">
        <f t="shared" si="6"/>
        <v>115.10032194869339</v>
      </c>
      <c r="AD409" s="131">
        <v>103.664</v>
      </c>
      <c r="AH409" s="132">
        <v>1.8000000000000001E-4</v>
      </c>
      <c r="AI409" s="132">
        <v>6.9999999999999999E-4</v>
      </c>
      <c r="AJ409" s="132">
        <v>1.1E-4</v>
      </c>
    </row>
    <row r="410" spans="1:36">
      <c r="A410" t="s">
        <v>1213</v>
      </c>
      <c r="B410" t="s">
        <v>1219</v>
      </c>
      <c r="C410" t="s">
        <v>2175</v>
      </c>
      <c r="D410" t="s">
        <v>2176</v>
      </c>
      <c r="E410" t="s">
        <v>309</v>
      </c>
      <c r="F410" t="s">
        <v>2542</v>
      </c>
      <c r="G410" t="s">
        <v>2543</v>
      </c>
      <c r="H410" t="s">
        <v>321</v>
      </c>
      <c r="I410" t="s">
        <v>951</v>
      </c>
      <c r="J410" t="s">
        <v>204</v>
      </c>
      <c r="K410" t="s">
        <v>204</v>
      </c>
      <c r="L410" t="s">
        <v>325</v>
      </c>
      <c r="M410" t="s">
        <v>340</v>
      </c>
      <c r="N410" t="s">
        <v>445</v>
      </c>
      <c r="O410" t="s">
        <v>339</v>
      </c>
      <c r="P410" t="s">
        <v>1696</v>
      </c>
      <c r="Q410" t="s">
        <v>413</v>
      </c>
      <c r="R410" t="s">
        <v>407</v>
      </c>
      <c r="S410" t="s">
        <v>1212</v>
      </c>
      <c r="T410" s="131">
        <v>1.93</v>
      </c>
      <c r="U410" t="s">
        <v>1382</v>
      </c>
      <c r="V410" s="132">
        <v>6.4000000000000005E-4</v>
      </c>
      <c r="W410" s="132">
        <v>5.2999999999999999E-2</v>
      </c>
      <c r="X410" t="s">
        <v>412</v>
      </c>
      <c r="Y410" t="s">
        <v>339</v>
      </c>
      <c r="Z410" s="131">
        <v>100000</v>
      </c>
      <c r="AA410" s="131">
        <v>1</v>
      </c>
      <c r="AB410" s="131">
        <f t="shared" si="6"/>
        <v>102.10999999999999</v>
      </c>
      <c r="AD410" s="131">
        <v>102.11</v>
      </c>
      <c r="AH410" s="132">
        <v>2.5000000000000001E-4</v>
      </c>
      <c r="AI410" s="132">
        <v>6.8999999999999997E-4</v>
      </c>
      <c r="AJ410" s="132">
        <v>1.1E-4</v>
      </c>
    </row>
    <row r="411" spans="1:36">
      <c r="A411" t="s">
        <v>1213</v>
      </c>
      <c r="B411" t="s">
        <v>1219</v>
      </c>
      <c r="C411" t="s">
        <v>2486</v>
      </c>
      <c r="D411" t="s">
        <v>2487</v>
      </c>
      <c r="E411" t="s">
        <v>309</v>
      </c>
      <c r="F411" t="s">
        <v>2544</v>
      </c>
      <c r="G411" t="s">
        <v>2545</v>
      </c>
      <c r="H411" t="s">
        <v>321</v>
      </c>
      <c r="I411" t="s">
        <v>951</v>
      </c>
      <c r="J411" t="s">
        <v>204</v>
      </c>
      <c r="K411" t="s">
        <v>204</v>
      </c>
      <c r="L411" t="s">
        <v>325</v>
      </c>
      <c r="M411" t="s">
        <v>340</v>
      </c>
      <c r="N411" t="s">
        <v>445</v>
      </c>
      <c r="O411" t="s">
        <v>339</v>
      </c>
      <c r="P411" t="s">
        <v>1551</v>
      </c>
      <c r="Q411" t="s">
        <v>413</v>
      </c>
      <c r="R411" t="s">
        <v>407</v>
      </c>
      <c r="S411" t="s">
        <v>1212</v>
      </c>
      <c r="T411" s="131">
        <v>4.54</v>
      </c>
      <c r="U411" t="s">
        <v>1665</v>
      </c>
      <c r="V411" s="132">
        <v>4.3029999999999999E-2</v>
      </c>
      <c r="W411" s="132">
        <v>4.8800000000000003E-2</v>
      </c>
      <c r="X411" t="s">
        <v>412</v>
      </c>
      <c r="Y411" t="s">
        <v>339</v>
      </c>
      <c r="Z411" s="131">
        <v>100000</v>
      </c>
      <c r="AA411" s="131">
        <v>1</v>
      </c>
      <c r="AB411" s="131">
        <f t="shared" si="6"/>
        <v>98.04</v>
      </c>
      <c r="AD411" s="131">
        <v>98.04</v>
      </c>
      <c r="AH411" s="132">
        <v>2.0000000000000001E-4</v>
      </c>
      <c r="AI411" s="132">
        <v>6.6E-4</v>
      </c>
      <c r="AJ411" s="132">
        <v>1.1E-4</v>
      </c>
    </row>
    <row r="412" spans="1:36">
      <c r="A412" t="s">
        <v>1213</v>
      </c>
      <c r="B412" t="s">
        <v>1219</v>
      </c>
      <c r="C412" t="s">
        <v>1547</v>
      </c>
      <c r="D412" t="s">
        <v>1548</v>
      </c>
      <c r="E412" t="s">
        <v>309</v>
      </c>
      <c r="F412" t="s">
        <v>2546</v>
      </c>
      <c r="G412" t="s">
        <v>2547</v>
      </c>
      <c r="H412" t="s">
        <v>321</v>
      </c>
      <c r="I412" t="s">
        <v>951</v>
      </c>
      <c r="J412" t="s">
        <v>204</v>
      </c>
      <c r="K412" t="s">
        <v>204</v>
      </c>
      <c r="L412" t="s">
        <v>325</v>
      </c>
      <c r="M412" t="s">
        <v>340</v>
      </c>
      <c r="N412" t="s">
        <v>448</v>
      </c>
      <c r="O412" t="s">
        <v>339</v>
      </c>
      <c r="P412" t="s">
        <v>1211</v>
      </c>
      <c r="Q412" t="s">
        <v>413</v>
      </c>
      <c r="R412" t="s">
        <v>407</v>
      </c>
      <c r="S412" t="s">
        <v>1212</v>
      </c>
      <c r="T412" s="131">
        <v>2.91</v>
      </c>
      <c r="U412" t="s">
        <v>2548</v>
      </c>
      <c r="V412" s="132">
        <v>4.3589999999999997E-2</v>
      </c>
      <c r="W412" s="132">
        <v>4.5400000000000003E-2</v>
      </c>
      <c r="X412" t="s">
        <v>412</v>
      </c>
      <c r="Y412" t="s">
        <v>339</v>
      </c>
      <c r="Z412" s="131">
        <v>100000</v>
      </c>
      <c r="AA412" s="131">
        <v>1</v>
      </c>
      <c r="AB412" s="131">
        <f t="shared" si="6"/>
        <v>95.56</v>
      </c>
      <c r="AD412" s="131">
        <v>95.56</v>
      </c>
      <c r="AH412" s="132">
        <v>6.9999999999999994E-5</v>
      </c>
      <c r="AI412" s="132">
        <v>6.4999999999999997E-4</v>
      </c>
      <c r="AJ412" s="132">
        <v>1.1E-4</v>
      </c>
    </row>
    <row r="413" spans="1:36">
      <c r="A413" t="s">
        <v>1213</v>
      </c>
      <c r="B413" t="s">
        <v>1219</v>
      </c>
      <c r="C413" t="s">
        <v>1532</v>
      </c>
      <c r="D413" t="s">
        <v>1533</v>
      </c>
      <c r="E413" t="s">
        <v>309</v>
      </c>
      <c r="F413" t="s">
        <v>1640</v>
      </c>
      <c r="G413" t="s">
        <v>1641</v>
      </c>
      <c r="H413" t="s">
        <v>321</v>
      </c>
      <c r="I413" t="s">
        <v>754</v>
      </c>
      <c r="J413" t="s">
        <v>204</v>
      </c>
      <c r="K413" t="s">
        <v>204</v>
      </c>
      <c r="L413" t="s">
        <v>325</v>
      </c>
      <c r="M413" t="s">
        <v>340</v>
      </c>
      <c r="N413" t="s">
        <v>443</v>
      </c>
      <c r="O413" t="s">
        <v>339</v>
      </c>
      <c r="P413" t="s">
        <v>1530</v>
      </c>
      <c r="Q413" t="s">
        <v>415</v>
      </c>
      <c r="R413" t="s">
        <v>407</v>
      </c>
      <c r="S413" t="s">
        <v>1212</v>
      </c>
      <c r="T413" s="131">
        <v>3.01</v>
      </c>
      <c r="U413" t="s">
        <v>1642</v>
      </c>
      <c r="V413" s="132">
        <v>3.0360000000000002E-2</v>
      </c>
      <c r="W413" s="132">
        <v>3.0800000000000001E-2</v>
      </c>
      <c r="X413" t="s">
        <v>412</v>
      </c>
      <c r="Y413" t="s">
        <v>339</v>
      </c>
      <c r="Z413" s="131">
        <v>89159.1</v>
      </c>
      <c r="AA413" s="131">
        <v>1</v>
      </c>
      <c r="AB413" s="131">
        <f t="shared" si="6"/>
        <v>106.09012428344387</v>
      </c>
      <c r="AD413" s="131">
        <v>94.588999999999999</v>
      </c>
      <c r="AH413" s="132">
        <v>5.0000000000000002E-5</v>
      </c>
      <c r="AI413" s="132">
        <v>6.4000000000000005E-4</v>
      </c>
      <c r="AJ413" s="132">
        <v>1E-4</v>
      </c>
    </row>
    <row r="414" spans="1:36">
      <c r="A414" t="s">
        <v>1213</v>
      </c>
      <c r="B414" t="s">
        <v>1219</v>
      </c>
      <c r="C414" t="s">
        <v>2534</v>
      </c>
      <c r="D414" t="s">
        <v>2535</v>
      </c>
      <c r="E414" t="s">
        <v>311</v>
      </c>
      <c r="F414" t="s">
        <v>2549</v>
      </c>
      <c r="G414" t="s">
        <v>2550</v>
      </c>
      <c r="H414" t="s">
        <v>321</v>
      </c>
      <c r="I414" t="s">
        <v>951</v>
      </c>
      <c r="J414" t="s">
        <v>204</v>
      </c>
      <c r="K414" t="s">
        <v>224</v>
      </c>
      <c r="L414" t="s">
        <v>325</v>
      </c>
      <c r="M414" t="s">
        <v>340</v>
      </c>
      <c r="N414" t="s">
        <v>465</v>
      </c>
      <c r="O414" t="s">
        <v>339</v>
      </c>
      <c r="P414" t="s">
        <v>1584</v>
      </c>
      <c r="Q414" t="s">
        <v>413</v>
      </c>
      <c r="R414" t="s">
        <v>407</v>
      </c>
      <c r="S414" t="s">
        <v>1212</v>
      </c>
      <c r="T414" s="131">
        <v>0.65</v>
      </c>
      <c r="U414" t="s">
        <v>1287</v>
      </c>
      <c r="V414" s="132">
        <v>5.4579999999999997E-2</v>
      </c>
      <c r="W414" s="132">
        <v>7.8399999999999997E-2</v>
      </c>
      <c r="X414" t="s">
        <v>412</v>
      </c>
      <c r="Y414" t="s">
        <v>339</v>
      </c>
      <c r="Z414" s="131">
        <v>92146.6</v>
      </c>
      <c r="AA414" s="131">
        <v>1</v>
      </c>
      <c r="AB414" s="131">
        <f t="shared" si="6"/>
        <v>99.75951364456202</v>
      </c>
      <c r="AD414" s="131">
        <v>91.924999999999997</v>
      </c>
      <c r="AH414" s="132">
        <v>3.3E-4</v>
      </c>
      <c r="AI414" s="132">
        <v>6.2E-4</v>
      </c>
      <c r="AJ414" s="132">
        <v>1E-4</v>
      </c>
    </row>
    <row r="415" spans="1:36">
      <c r="A415" t="s">
        <v>1213</v>
      </c>
      <c r="B415" t="s">
        <v>1219</v>
      </c>
      <c r="C415" t="s">
        <v>1918</v>
      </c>
      <c r="D415" t="s">
        <v>1919</v>
      </c>
      <c r="E415" t="s">
        <v>309</v>
      </c>
      <c r="F415" t="s">
        <v>2551</v>
      </c>
      <c r="G415" t="s">
        <v>2552</v>
      </c>
      <c r="H415" t="s">
        <v>321</v>
      </c>
      <c r="I415" t="s">
        <v>754</v>
      </c>
      <c r="J415" t="s">
        <v>204</v>
      </c>
      <c r="K415" t="s">
        <v>204</v>
      </c>
      <c r="L415" t="s">
        <v>325</v>
      </c>
      <c r="M415" t="s">
        <v>340</v>
      </c>
      <c r="N415" t="s">
        <v>464</v>
      </c>
      <c r="O415" t="s">
        <v>339</v>
      </c>
      <c r="P415" t="s">
        <v>1696</v>
      </c>
      <c r="Q415" t="s">
        <v>413</v>
      </c>
      <c r="R415" t="s">
        <v>407</v>
      </c>
      <c r="S415" t="s">
        <v>1212</v>
      </c>
      <c r="T415" s="131">
        <v>3.35</v>
      </c>
      <c r="U415" t="s">
        <v>2553</v>
      </c>
      <c r="V415" s="132">
        <v>6.4999999999999997E-3</v>
      </c>
      <c r="W415" s="132">
        <v>2.58E-2</v>
      </c>
      <c r="X415" t="s">
        <v>412</v>
      </c>
      <c r="Y415" t="s">
        <v>339</v>
      </c>
      <c r="Z415" s="131">
        <v>79819.5</v>
      </c>
      <c r="AA415" s="131">
        <v>1</v>
      </c>
      <c r="AB415" s="131">
        <f t="shared" si="6"/>
        <v>107.92976653574628</v>
      </c>
      <c r="AC415" s="131">
        <v>1.3220000000000001</v>
      </c>
      <c r="AD415" s="131">
        <v>87.471000000000004</v>
      </c>
      <c r="AH415" s="132">
        <v>1.4999999999999999E-4</v>
      </c>
      <c r="AI415" s="132">
        <v>5.9999999999999995E-4</v>
      </c>
      <c r="AJ415" s="132">
        <v>1E-4</v>
      </c>
    </row>
    <row r="416" spans="1:36">
      <c r="A416" t="s">
        <v>1213</v>
      </c>
      <c r="B416" t="s">
        <v>1219</v>
      </c>
      <c r="C416" t="s">
        <v>2209</v>
      </c>
      <c r="D416" t="s">
        <v>2210</v>
      </c>
      <c r="E416" t="s">
        <v>309</v>
      </c>
      <c r="F416" t="s">
        <v>2554</v>
      </c>
      <c r="G416" t="s">
        <v>2555</v>
      </c>
      <c r="H416" t="s">
        <v>321</v>
      </c>
      <c r="I416" t="s">
        <v>754</v>
      </c>
      <c r="J416" t="s">
        <v>204</v>
      </c>
      <c r="K416" t="s">
        <v>204</v>
      </c>
      <c r="L416" t="s">
        <v>325</v>
      </c>
      <c r="M416" t="s">
        <v>340</v>
      </c>
      <c r="N416" t="s">
        <v>465</v>
      </c>
      <c r="O416" t="s">
        <v>339</v>
      </c>
      <c r="P416" t="s">
        <v>1545</v>
      </c>
      <c r="Q416" t="s">
        <v>413</v>
      </c>
      <c r="R416" t="s">
        <v>407</v>
      </c>
      <c r="S416" t="s">
        <v>1212</v>
      </c>
      <c r="T416" s="131">
        <v>1.64</v>
      </c>
      <c r="U416" t="s">
        <v>1691</v>
      </c>
      <c r="V416" s="132">
        <v>5.6509999999999998E-2</v>
      </c>
      <c r="W416" s="132">
        <v>3.8899999999999997E-2</v>
      </c>
      <c r="X416" t="s">
        <v>412</v>
      </c>
      <c r="Y416" t="s">
        <v>339</v>
      </c>
      <c r="Z416" s="131">
        <v>74273.850000000006</v>
      </c>
      <c r="AA416" s="131">
        <v>1</v>
      </c>
      <c r="AB416" s="131">
        <f t="shared" si="6"/>
        <v>115.30033787126963</v>
      </c>
      <c r="AD416" s="131">
        <v>85.638000000000005</v>
      </c>
      <c r="AH416" s="132">
        <v>4.0000000000000003E-5</v>
      </c>
      <c r="AI416" s="132">
        <v>5.8E-4</v>
      </c>
      <c r="AJ416" s="132">
        <v>9.0000000000000006E-5</v>
      </c>
    </row>
    <row r="417" spans="1:36">
      <c r="A417" t="s">
        <v>1213</v>
      </c>
      <c r="B417" t="s">
        <v>1219</v>
      </c>
      <c r="C417" t="s">
        <v>1521</v>
      </c>
      <c r="D417" t="s">
        <v>1522</v>
      </c>
      <c r="E417" t="s">
        <v>309</v>
      </c>
      <c r="F417" t="s">
        <v>2556</v>
      </c>
      <c r="G417" t="s">
        <v>2557</v>
      </c>
      <c r="H417" t="s">
        <v>321</v>
      </c>
      <c r="I417" t="s">
        <v>754</v>
      </c>
      <c r="J417" t="s">
        <v>204</v>
      </c>
      <c r="K417" t="s">
        <v>204</v>
      </c>
      <c r="L417" t="s">
        <v>325</v>
      </c>
      <c r="M417" t="s">
        <v>340</v>
      </c>
      <c r="N417" t="s">
        <v>448</v>
      </c>
      <c r="O417" t="s">
        <v>339</v>
      </c>
      <c r="P417" t="s">
        <v>1211</v>
      </c>
      <c r="Q417" t="s">
        <v>413</v>
      </c>
      <c r="R417" t="s">
        <v>407</v>
      </c>
      <c r="S417" t="s">
        <v>1212</v>
      </c>
      <c r="T417" s="131">
        <v>5.47</v>
      </c>
      <c r="U417" t="s">
        <v>1922</v>
      </c>
      <c r="V417" s="132">
        <v>2.1270000000000001E-2</v>
      </c>
      <c r="W417" s="132">
        <v>2.46E-2</v>
      </c>
      <c r="X417" t="s">
        <v>412</v>
      </c>
      <c r="Y417" t="s">
        <v>339</v>
      </c>
      <c r="Z417" s="131">
        <v>75000</v>
      </c>
      <c r="AA417" s="131">
        <v>1</v>
      </c>
      <c r="AB417" s="131">
        <f t="shared" si="6"/>
        <v>102.2</v>
      </c>
      <c r="AD417" s="131">
        <v>76.650000000000006</v>
      </c>
      <c r="AH417" s="132">
        <v>8.0000000000000007E-5</v>
      </c>
      <c r="AI417" s="132">
        <v>5.1999999999999995E-4</v>
      </c>
      <c r="AJ417" s="132">
        <v>8.0000000000000007E-5</v>
      </c>
    </row>
    <row r="418" spans="1:36">
      <c r="A418" t="s">
        <v>1213</v>
      </c>
      <c r="B418" t="s">
        <v>1219</v>
      </c>
      <c r="C418" t="s">
        <v>1521</v>
      </c>
      <c r="D418" t="s">
        <v>1522</v>
      </c>
      <c r="E418" t="s">
        <v>309</v>
      </c>
      <c r="F418" t="s">
        <v>2558</v>
      </c>
      <c r="G418" t="s">
        <v>2559</v>
      </c>
      <c r="H418" t="s">
        <v>321</v>
      </c>
      <c r="I418" t="s">
        <v>951</v>
      </c>
      <c r="J418" t="s">
        <v>204</v>
      </c>
      <c r="K418" t="s">
        <v>204</v>
      </c>
      <c r="L418" t="s">
        <v>325</v>
      </c>
      <c r="M418" t="s">
        <v>340</v>
      </c>
      <c r="N418" t="s">
        <v>448</v>
      </c>
      <c r="O418" t="s">
        <v>339</v>
      </c>
      <c r="P418" t="s">
        <v>1211</v>
      </c>
      <c r="Q418" t="s">
        <v>413</v>
      </c>
      <c r="R418" t="s">
        <v>407</v>
      </c>
      <c r="S418" t="s">
        <v>1212</v>
      </c>
      <c r="T418" s="131">
        <v>3</v>
      </c>
      <c r="U418" t="s">
        <v>1917</v>
      </c>
      <c r="V418" s="132">
        <v>2.8320000000000001E-2</v>
      </c>
      <c r="W418" s="132">
        <v>4.58E-2</v>
      </c>
      <c r="X418" t="s">
        <v>412</v>
      </c>
      <c r="Y418" t="s">
        <v>339</v>
      </c>
      <c r="Z418" s="131">
        <v>77780</v>
      </c>
      <c r="AA418" s="131">
        <v>1</v>
      </c>
      <c r="AB418" s="131">
        <f t="shared" si="6"/>
        <v>96.619953715608119</v>
      </c>
      <c r="AD418" s="131">
        <v>75.150999999999996</v>
      </c>
      <c r="AH418" s="132">
        <v>5.0000000000000002E-5</v>
      </c>
      <c r="AI418" s="132">
        <v>5.1000000000000004E-4</v>
      </c>
      <c r="AJ418" s="132">
        <v>8.0000000000000007E-5</v>
      </c>
    </row>
    <row r="419" spans="1:36">
      <c r="A419" t="s">
        <v>1213</v>
      </c>
      <c r="B419" t="s">
        <v>1219</v>
      </c>
      <c r="C419" t="s">
        <v>2376</v>
      </c>
      <c r="D419" t="s">
        <v>2377</v>
      </c>
      <c r="E419" t="s">
        <v>309</v>
      </c>
      <c r="F419" t="s">
        <v>2560</v>
      </c>
      <c r="G419" t="s">
        <v>2561</v>
      </c>
      <c r="H419" t="s">
        <v>321</v>
      </c>
      <c r="I419" t="s">
        <v>951</v>
      </c>
      <c r="J419" t="s">
        <v>204</v>
      </c>
      <c r="K419" t="s">
        <v>204</v>
      </c>
      <c r="L419" t="s">
        <v>325</v>
      </c>
      <c r="M419" t="s">
        <v>340</v>
      </c>
      <c r="N419" t="s">
        <v>445</v>
      </c>
      <c r="O419" t="s">
        <v>339</v>
      </c>
      <c r="P419" t="s">
        <v>1530</v>
      </c>
      <c r="Q419" t="s">
        <v>415</v>
      </c>
      <c r="R419" t="s">
        <v>407</v>
      </c>
      <c r="S419" t="s">
        <v>1212</v>
      </c>
      <c r="T419" s="131">
        <v>1.96</v>
      </c>
      <c r="U419" t="s">
        <v>1660</v>
      </c>
      <c r="V419" s="132">
        <v>4.3790000000000003E-2</v>
      </c>
      <c r="W419" s="132">
        <v>4.9000000000000002E-2</v>
      </c>
      <c r="X419" t="s">
        <v>412</v>
      </c>
      <c r="Y419" t="s">
        <v>339</v>
      </c>
      <c r="Z419" s="131">
        <v>75777</v>
      </c>
      <c r="AA419" s="131">
        <v>1</v>
      </c>
      <c r="AB419" s="131">
        <f t="shared" si="6"/>
        <v>98.520659302954726</v>
      </c>
      <c r="AD419" s="131">
        <v>74.656000000000006</v>
      </c>
      <c r="AH419" s="132">
        <v>1.1E-4</v>
      </c>
      <c r="AI419" s="132">
        <v>5.0000000000000001E-4</v>
      </c>
      <c r="AJ419" s="132">
        <v>8.0000000000000007E-5</v>
      </c>
    </row>
    <row r="420" spans="1:36">
      <c r="A420" t="s">
        <v>1213</v>
      </c>
      <c r="B420" t="s">
        <v>1219</v>
      </c>
      <c r="C420" t="s">
        <v>1918</v>
      </c>
      <c r="D420" t="s">
        <v>1919</v>
      </c>
      <c r="E420" t="s">
        <v>309</v>
      </c>
      <c r="F420" t="s">
        <v>1920</v>
      </c>
      <c r="G420" t="s">
        <v>1921</v>
      </c>
      <c r="H420" t="s">
        <v>321</v>
      </c>
      <c r="I420" t="s">
        <v>754</v>
      </c>
      <c r="J420" t="s">
        <v>204</v>
      </c>
      <c r="K420" t="s">
        <v>204</v>
      </c>
      <c r="L420" t="s">
        <v>325</v>
      </c>
      <c r="M420" t="s">
        <v>340</v>
      </c>
      <c r="N420" t="s">
        <v>464</v>
      </c>
      <c r="O420" t="s">
        <v>339</v>
      </c>
      <c r="P420" t="s">
        <v>1696</v>
      </c>
      <c r="Q420" t="s">
        <v>413</v>
      </c>
      <c r="R420" t="s">
        <v>407</v>
      </c>
      <c r="S420" t="s">
        <v>1212</v>
      </c>
      <c r="T420" s="131">
        <v>5.12</v>
      </c>
      <c r="U420" t="s">
        <v>1922</v>
      </c>
      <c r="V420" s="132">
        <v>2.7439999999999999E-2</v>
      </c>
      <c r="W420" s="132">
        <v>2.6200000000000001E-2</v>
      </c>
      <c r="X420" t="s">
        <v>412</v>
      </c>
      <c r="Y420" t="s">
        <v>339</v>
      </c>
      <c r="Z420" s="131">
        <v>72698.899999999994</v>
      </c>
      <c r="AA420" s="131">
        <v>1</v>
      </c>
      <c r="AB420" s="131">
        <f t="shared" si="6"/>
        <v>100.30000453927089</v>
      </c>
      <c r="AC420" s="131">
        <v>1.0489999999999999</v>
      </c>
      <c r="AD420" s="131">
        <v>73.965999999999994</v>
      </c>
      <c r="AH420" s="132">
        <v>5.0000000000000002E-5</v>
      </c>
      <c r="AI420" s="132">
        <v>5.1000000000000004E-4</v>
      </c>
      <c r="AJ420" s="132">
        <v>8.0000000000000007E-5</v>
      </c>
    </row>
    <row r="421" spans="1:36">
      <c r="A421" t="s">
        <v>1213</v>
      </c>
      <c r="B421" t="s">
        <v>1219</v>
      </c>
      <c r="C421" t="s">
        <v>1626</v>
      </c>
      <c r="D421" t="s">
        <v>1627</v>
      </c>
      <c r="E421" t="s">
        <v>309</v>
      </c>
      <c r="F421" t="s">
        <v>2562</v>
      </c>
      <c r="G421" t="s">
        <v>2563</v>
      </c>
      <c r="H421" t="s">
        <v>321</v>
      </c>
      <c r="I421" t="s">
        <v>754</v>
      </c>
      <c r="J421" t="s">
        <v>204</v>
      </c>
      <c r="K421" t="s">
        <v>204</v>
      </c>
      <c r="L421" t="s">
        <v>325</v>
      </c>
      <c r="M421" t="s">
        <v>340</v>
      </c>
      <c r="N421" t="s">
        <v>465</v>
      </c>
      <c r="O421" t="s">
        <v>339</v>
      </c>
      <c r="P421" t="s">
        <v>1578</v>
      </c>
      <c r="Q421" t="s">
        <v>415</v>
      </c>
      <c r="R421" t="s">
        <v>407</v>
      </c>
      <c r="S421" t="s">
        <v>1212</v>
      </c>
      <c r="T421" s="131">
        <v>1.54</v>
      </c>
      <c r="U421" t="s">
        <v>2564</v>
      </c>
      <c r="V421" s="132">
        <v>2.452E-2</v>
      </c>
      <c r="W421" s="132">
        <v>2.8799999999999999E-2</v>
      </c>
      <c r="X421" t="s">
        <v>412</v>
      </c>
      <c r="Y421" t="s">
        <v>339</v>
      </c>
      <c r="Z421" s="131">
        <v>61764.71</v>
      </c>
      <c r="AA421" s="131">
        <v>1</v>
      </c>
      <c r="AB421" s="131">
        <f t="shared" si="6"/>
        <v>116.39008747875607</v>
      </c>
      <c r="AD421" s="131">
        <v>71.888000000000005</v>
      </c>
      <c r="AH421" s="132">
        <v>6.0000000000000002E-5</v>
      </c>
      <c r="AI421" s="132">
        <v>4.8999999999999998E-4</v>
      </c>
      <c r="AJ421" s="132">
        <v>8.0000000000000007E-5</v>
      </c>
    </row>
    <row r="422" spans="1:36">
      <c r="A422" t="s">
        <v>1213</v>
      </c>
      <c r="B422" t="s">
        <v>1219</v>
      </c>
      <c r="C422" t="s">
        <v>1532</v>
      </c>
      <c r="D422" t="s">
        <v>1533</v>
      </c>
      <c r="E422" t="s">
        <v>309</v>
      </c>
      <c r="F422" t="s">
        <v>2565</v>
      </c>
      <c r="G422" t="s">
        <v>2566</v>
      </c>
      <c r="H422" t="s">
        <v>321</v>
      </c>
      <c r="I422" t="s">
        <v>754</v>
      </c>
      <c r="J422" t="s">
        <v>204</v>
      </c>
      <c r="K422" t="s">
        <v>204</v>
      </c>
      <c r="L422" t="s">
        <v>325</v>
      </c>
      <c r="M422" t="s">
        <v>340</v>
      </c>
      <c r="N422" t="s">
        <v>443</v>
      </c>
      <c r="O422" t="s">
        <v>339</v>
      </c>
      <c r="P422" t="s">
        <v>1530</v>
      </c>
      <c r="Q422" t="s">
        <v>415</v>
      </c>
      <c r="R422" t="s">
        <v>407</v>
      </c>
      <c r="S422" t="s">
        <v>1212</v>
      </c>
      <c r="T422" s="131">
        <v>0.78</v>
      </c>
      <c r="U422" t="s">
        <v>1795</v>
      </c>
      <c r="V422" s="132">
        <v>1.512E-2</v>
      </c>
      <c r="W422" s="132">
        <v>2.86E-2</v>
      </c>
      <c r="X422" t="s">
        <v>412</v>
      </c>
      <c r="Y422" t="s">
        <v>339</v>
      </c>
      <c r="Z422" s="131">
        <v>61580.83</v>
      </c>
      <c r="AA422" s="131">
        <v>1</v>
      </c>
      <c r="AB422" s="131">
        <f t="shared" si="6"/>
        <v>114.36026438747253</v>
      </c>
      <c r="AD422" s="131">
        <v>70.424000000000007</v>
      </c>
      <c r="AH422" s="132">
        <v>2.4000000000000001E-4</v>
      </c>
      <c r="AI422" s="132">
        <v>4.8000000000000001E-4</v>
      </c>
      <c r="AJ422" s="132">
        <v>8.0000000000000007E-5</v>
      </c>
    </row>
    <row r="423" spans="1:36">
      <c r="A423" t="s">
        <v>1213</v>
      </c>
      <c r="B423" t="s">
        <v>1219</v>
      </c>
      <c r="C423" t="s">
        <v>2567</v>
      </c>
      <c r="D423" t="s">
        <v>2568</v>
      </c>
      <c r="E423" t="s">
        <v>309</v>
      </c>
      <c r="F423" t="s">
        <v>2569</v>
      </c>
      <c r="G423" t="s">
        <v>2570</v>
      </c>
      <c r="H423" t="s">
        <v>321</v>
      </c>
      <c r="I423" t="s">
        <v>951</v>
      </c>
      <c r="J423" t="s">
        <v>204</v>
      </c>
      <c r="K423" t="s">
        <v>204</v>
      </c>
      <c r="L423" t="s">
        <v>325</v>
      </c>
      <c r="M423" t="s">
        <v>340</v>
      </c>
      <c r="N423" t="s">
        <v>464</v>
      </c>
      <c r="O423" t="s">
        <v>339</v>
      </c>
      <c r="P423" t="s">
        <v>1211</v>
      </c>
      <c r="Q423" t="s">
        <v>413</v>
      </c>
      <c r="R423" t="s">
        <v>407</v>
      </c>
      <c r="S423" t="s">
        <v>1212</v>
      </c>
      <c r="T423" s="131">
        <v>1.69</v>
      </c>
      <c r="U423" t="s">
        <v>2571</v>
      </c>
      <c r="V423" s="132">
        <v>3.968E-2</v>
      </c>
      <c r="W423" s="132">
        <v>4.4699999999999997E-2</v>
      </c>
      <c r="X423" t="s">
        <v>412</v>
      </c>
      <c r="Y423" t="s">
        <v>339</v>
      </c>
      <c r="Z423" s="131">
        <v>63636.36</v>
      </c>
      <c r="AA423" s="131">
        <v>1</v>
      </c>
      <c r="AB423" s="131">
        <f t="shared" si="6"/>
        <v>95.470576884032965</v>
      </c>
      <c r="AD423" s="131">
        <v>60.753999999999998</v>
      </c>
      <c r="AH423" s="132">
        <v>1.8000000000000001E-4</v>
      </c>
      <c r="AI423" s="132">
        <v>4.0999999999999999E-4</v>
      </c>
      <c r="AJ423" s="132">
        <v>6.9999999999999994E-5</v>
      </c>
    </row>
    <row r="424" spans="1:36">
      <c r="A424" t="s">
        <v>1213</v>
      </c>
      <c r="B424" t="s">
        <v>1219</v>
      </c>
      <c r="C424" t="s">
        <v>2486</v>
      </c>
      <c r="D424" t="s">
        <v>2487</v>
      </c>
      <c r="E424" t="s">
        <v>309</v>
      </c>
      <c r="F424" t="s">
        <v>2572</v>
      </c>
      <c r="G424" t="s">
        <v>2573</v>
      </c>
      <c r="H424" t="s">
        <v>321</v>
      </c>
      <c r="I424" t="s">
        <v>951</v>
      </c>
      <c r="J424" t="s">
        <v>204</v>
      </c>
      <c r="K424" t="s">
        <v>204</v>
      </c>
      <c r="L424" t="s">
        <v>325</v>
      </c>
      <c r="M424" t="s">
        <v>340</v>
      </c>
      <c r="N424" t="s">
        <v>445</v>
      </c>
      <c r="O424" t="s">
        <v>339</v>
      </c>
      <c r="P424" t="s">
        <v>1551</v>
      </c>
      <c r="Q424" t="s">
        <v>413</v>
      </c>
      <c r="R424" t="s">
        <v>407</v>
      </c>
      <c r="S424" t="s">
        <v>1212</v>
      </c>
      <c r="T424" s="131">
        <v>7.14</v>
      </c>
      <c r="U424" t="s">
        <v>2315</v>
      </c>
      <c r="V424" s="132">
        <v>4.8869999999999997E-2</v>
      </c>
      <c r="W424" s="132">
        <v>5.3400000000000003E-2</v>
      </c>
      <c r="X424" t="s">
        <v>412</v>
      </c>
      <c r="Y424" t="s">
        <v>339</v>
      </c>
      <c r="Z424" s="131">
        <v>54467</v>
      </c>
      <c r="AA424" s="131">
        <v>1</v>
      </c>
      <c r="AB424" s="131">
        <f t="shared" si="6"/>
        <v>105.32983274276167</v>
      </c>
      <c r="AD424" s="131">
        <v>57.37</v>
      </c>
      <c r="AH424" s="132">
        <v>1.1E-4</v>
      </c>
      <c r="AI424" s="132">
        <v>3.8999999999999999E-4</v>
      </c>
      <c r="AJ424" s="132">
        <v>6.0000000000000002E-5</v>
      </c>
    </row>
    <row r="425" spans="1:36">
      <c r="A425" t="s">
        <v>1213</v>
      </c>
      <c r="B425" t="s">
        <v>1219</v>
      </c>
      <c r="C425" t="s">
        <v>2430</v>
      </c>
      <c r="D425" t="s">
        <v>2431</v>
      </c>
      <c r="E425" t="s">
        <v>309</v>
      </c>
      <c r="F425" t="s">
        <v>2574</v>
      </c>
      <c r="G425" t="s">
        <v>2575</v>
      </c>
      <c r="H425" t="s">
        <v>321</v>
      </c>
      <c r="I425" t="s">
        <v>755</v>
      </c>
      <c r="J425" t="s">
        <v>204</v>
      </c>
      <c r="K425" t="s">
        <v>204</v>
      </c>
      <c r="L425" t="s">
        <v>325</v>
      </c>
      <c r="M425" t="s">
        <v>340</v>
      </c>
      <c r="N425" t="s">
        <v>446</v>
      </c>
      <c r="O425" t="s">
        <v>339</v>
      </c>
      <c r="P425" t="s">
        <v>1696</v>
      </c>
      <c r="Q425" t="s">
        <v>413</v>
      </c>
      <c r="R425" t="s">
        <v>407</v>
      </c>
      <c r="S425" t="s">
        <v>1212</v>
      </c>
      <c r="T425" s="131">
        <v>2.36</v>
      </c>
      <c r="U425" t="s">
        <v>1563</v>
      </c>
      <c r="V425" s="132">
        <v>5.3600000000000002E-2</v>
      </c>
      <c r="W425" s="132">
        <v>5.5500000000000001E-2</v>
      </c>
      <c r="X425" t="s">
        <v>412</v>
      </c>
      <c r="Y425" t="s">
        <v>339</v>
      </c>
      <c r="Z425" s="131">
        <v>54695.72</v>
      </c>
      <c r="AA425" s="131">
        <v>1</v>
      </c>
      <c r="AB425" s="131">
        <f t="shared" si="6"/>
        <v>102.88007909942496</v>
      </c>
      <c r="AD425" s="131">
        <v>56.271000000000001</v>
      </c>
      <c r="AH425" s="132">
        <v>4.4000000000000002E-4</v>
      </c>
      <c r="AI425" s="132">
        <v>3.8000000000000002E-4</v>
      </c>
      <c r="AJ425" s="132">
        <v>6.0000000000000002E-5</v>
      </c>
    </row>
    <row r="426" spans="1:36">
      <c r="A426" t="s">
        <v>1213</v>
      </c>
      <c r="B426" t="s">
        <v>1219</v>
      </c>
      <c r="C426" t="s">
        <v>2020</v>
      </c>
      <c r="D426" t="s">
        <v>2021</v>
      </c>
      <c r="E426" t="s">
        <v>309</v>
      </c>
      <c r="F426" t="s">
        <v>2576</v>
      </c>
      <c r="G426" t="s">
        <v>2577</v>
      </c>
      <c r="H426" t="s">
        <v>321</v>
      </c>
      <c r="I426" t="s">
        <v>754</v>
      </c>
      <c r="J426" t="s">
        <v>204</v>
      </c>
      <c r="K426" t="s">
        <v>204</v>
      </c>
      <c r="L426" t="s">
        <v>325</v>
      </c>
      <c r="M426" t="s">
        <v>340</v>
      </c>
      <c r="N426" t="s">
        <v>484</v>
      </c>
      <c r="O426" t="s">
        <v>339</v>
      </c>
      <c r="P426" t="s">
        <v>1696</v>
      </c>
      <c r="Q426" t="s">
        <v>413</v>
      </c>
      <c r="R426" t="s">
        <v>407</v>
      </c>
      <c r="S426" t="s">
        <v>1212</v>
      </c>
      <c r="T426" s="131">
        <v>3.3</v>
      </c>
      <c r="U426" t="s">
        <v>2140</v>
      </c>
      <c r="V426" s="132">
        <v>2.3980000000000001E-2</v>
      </c>
      <c r="W426" s="132">
        <v>2.4500000000000001E-2</v>
      </c>
      <c r="X426" t="s">
        <v>412</v>
      </c>
      <c r="Y426" t="s">
        <v>339</v>
      </c>
      <c r="Z426" s="131">
        <v>50000</v>
      </c>
      <c r="AA426" s="131">
        <v>1</v>
      </c>
      <c r="AB426" s="131">
        <f t="shared" si="6"/>
        <v>110.97999999999999</v>
      </c>
      <c r="AD426" s="131">
        <v>55.49</v>
      </c>
      <c r="AH426" s="132">
        <v>4.0000000000000003E-5</v>
      </c>
      <c r="AI426" s="132">
        <v>3.6999999999999999E-4</v>
      </c>
      <c r="AJ426" s="132">
        <v>6.0000000000000002E-5</v>
      </c>
    </row>
    <row r="427" spans="1:36">
      <c r="A427" t="s">
        <v>1213</v>
      </c>
      <c r="B427" t="s">
        <v>1219</v>
      </c>
      <c r="C427" t="s">
        <v>2005</v>
      </c>
      <c r="D427" t="s">
        <v>2006</v>
      </c>
      <c r="E427" t="s">
        <v>309</v>
      </c>
      <c r="F427" t="s">
        <v>2578</v>
      </c>
      <c r="G427" t="s">
        <v>2579</v>
      </c>
      <c r="H427" t="s">
        <v>321</v>
      </c>
      <c r="I427" t="s">
        <v>951</v>
      </c>
      <c r="J427" t="s">
        <v>204</v>
      </c>
      <c r="K427" t="s">
        <v>204</v>
      </c>
      <c r="L427" t="s">
        <v>325</v>
      </c>
      <c r="M427" t="s">
        <v>340</v>
      </c>
      <c r="N427" t="s">
        <v>464</v>
      </c>
      <c r="O427" t="s">
        <v>339</v>
      </c>
      <c r="P427" t="s">
        <v>1696</v>
      </c>
      <c r="Q427" t="s">
        <v>413</v>
      </c>
      <c r="R427" t="s">
        <v>407</v>
      </c>
      <c r="S427" t="s">
        <v>1212</v>
      </c>
      <c r="T427" s="131">
        <v>1.89</v>
      </c>
      <c r="U427" t="s">
        <v>1686</v>
      </c>
      <c r="V427" s="132">
        <v>3.2390000000000002E-2</v>
      </c>
      <c r="W427" s="132">
        <v>4.7899999999999998E-2</v>
      </c>
      <c r="X427" t="s">
        <v>412</v>
      </c>
      <c r="Y427" t="s">
        <v>339</v>
      </c>
      <c r="Z427" s="131">
        <v>53333.34</v>
      </c>
      <c r="AA427" s="131">
        <v>1</v>
      </c>
      <c r="AB427" s="131">
        <f t="shared" si="6"/>
        <v>101.7299872837516</v>
      </c>
      <c r="AD427" s="131">
        <v>54.256</v>
      </c>
      <c r="AH427" s="132">
        <v>3.4000000000000002E-4</v>
      </c>
      <c r="AI427" s="132">
        <v>3.6999999999999999E-4</v>
      </c>
      <c r="AJ427" s="132">
        <v>6.0000000000000002E-5</v>
      </c>
    </row>
    <row r="428" spans="1:36">
      <c r="A428" t="s">
        <v>1213</v>
      </c>
      <c r="B428" t="s">
        <v>1219</v>
      </c>
      <c r="C428" t="s">
        <v>1864</v>
      </c>
      <c r="D428" t="s">
        <v>1865</v>
      </c>
      <c r="E428" t="s">
        <v>309</v>
      </c>
      <c r="F428" t="s">
        <v>2580</v>
      </c>
      <c r="G428" t="s">
        <v>2581</v>
      </c>
      <c r="H428" t="s">
        <v>321</v>
      </c>
      <c r="I428" t="s">
        <v>754</v>
      </c>
      <c r="J428" t="s">
        <v>204</v>
      </c>
      <c r="K428" t="s">
        <v>204</v>
      </c>
      <c r="L428" t="s">
        <v>325</v>
      </c>
      <c r="M428" t="s">
        <v>340</v>
      </c>
      <c r="N428" t="s">
        <v>448</v>
      </c>
      <c r="O428" t="s">
        <v>339</v>
      </c>
      <c r="P428" t="s">
        <v>1551</v>
      </c>
      <c r="Q428" t="s">
        <v>413</v>
      </c>
      <c r="R428" t="s">
        <v>407</v>
      </c>
      <c r="S428" t="s">
        <v>1212</v>
      </c>
      <c r="T428" s="131">
        <v>4.25</v>
      </c>
      <c r="U428" t="s">
        <v>2582</v>
      </c>
      <c r="V428" s="132">
        <v>1.5820000000000001E-2</v>
      </c>
      <c r="W428" s="132">
        <v>2.5399999999999999E-2</v>
      </c>
      <c r="X428" t="s">
        <v>412</v>
      </c>
      <c r="Y428" t="s">
        <v>339</v>
      </c>
      <c r="Z428" s="131">
        <v>50000</v>
      </c>
      <c r="AA428" s="131">
        <v>1</v>
      </c>
      <c r="AB428" s="131">
        <f t="shared" si="6"/>
        <v>106.21000000000001</v>
      </c>
      <c r="AD428" s="131">
        <v>53.104999999999997</v>
      </c>
      <c r="AH428" s="132">
        <v>1.1E-4</v>
      </c>
      <c r="AI428" s="132">
        <v>3.6000000000000002E-4</v>
      </c>
      <c r="AJ428" s="132">
        <v>6.0000000000000002E-5</v>
      </c>
    </row>
    <row r="429" spans="1:36">
      <c r="A429" t="s">
        <v>1213</v>
      </c>
      <c r="B429" t="s">
        <v>1219</v>
      </c>
      <c r="C429" t="s">
        <v>1547</v>
      </c>
      <c r="D429" t="s">
        <v>1548</v>
      </c>
      <c r="E429" t="s">
        <v>309</v>
      </c>
      <c r="F429" t="s">
        <v>2583</v>
      </c>
      <c r="G429" t="s">
        <v>2584</v>
      </c>
      <c r="H429" t="s">
        <v>321</v>
      </c>
      <c r="I429" t="s">
        <v>951</v>
      </c>
      <c r="J429" t="s">
        <v>204</v>
      </c>
      <c r="K429" t="s">
        <v>204</v>
      </c>
      <c r="L429" t="s">
        <v>325</v>
      </c>
      <c r="M429" t="s">
        <v>340</v>
      </c>
      <c r="N429" t="s">
        <v>448</v>
      </c>
      <c r="O429" t="s">
        <v>339</v>
      </c>
      <c r="P429" t="s">
        <v>1211</v>
      </c>
      <c r="Q429" t="s">
        <v>413</v>
      </c>
      <c r="R429" t="s">
        <v>407</v>
      </c>
      <c r="S429" t="s">
        <v>1212</v>
      </c>
      <c r="T429" s="131">
        <v>0.16</v>
      </c>
      <c r="U429" t="s">
        <v>1392</v>
      </c>
      <c r="V429" s="132">
        <v>2.427E-2</v>
      </c>
      <c r="W429" s="132">
        <v>4.4299999999999999E-2</v>
      </c>
      <c r="X429" t="s">
        <v>412</v>
      </c>
      <c r="Y429" t="s">
        <v>339</v>
      </c>
      <c r="Z429" s="131">
        <v>50000</v>
      </c>
      <c r="AA429" s="131">
        <v>1</v>
      </c>
      <c r="AB429" s="131">
        <f t="shared" si="6"/>
        <v>101.32000000000001</v>
      </c>
      <c r="AD429" s="131">
        <v>50.66</v>
      </c>
      <c r="AH429" s="132">
        <v>6.0000000000000002E-5</v>
      </c>
      <c r="AI429" s="132">
        <v>3.4000000000000002E-4</v>
      </c>
      <c r="AJ429" s="132">
        <v>6.0000000000000002E-5</v>
      </c>
    </row>
    <row r="430" spans="1:36">
      <c r="A430" t="s">
        <v>1213</v>
      </c>
      <c r="B430" t="s">
        <v>1219</v>
      </c>
      <c r="C430" t="s">
        <v>1547</v>
      </c>
      <c r="D430" t="s">
        <v>1548</v>
      </c>
      <c r="E430" t="s">
        <v>309</v>
      </c>
      <c r="F430" t="s">
        <v>2585</v>
      </c>
      <c r="G430" t="s">
        <v>2586</v>
      </c>
      <c r="H430" t="s">
        <v>321</v>
      </c>
      <c r="I430" t="s">
        <v>754</v>
      </c>
      <c r="J430" t="s">
        <v>204</v>
      </c>
      <c r="K430" t="s">
        <v>204</v>
      </c>
      <c r="L430" t="s">
        <v>325</v>
      </c>
      <c r="M430" t="s">
        <v>340</v>
      </c>
      <c r="N430" t="s">
        <v>448</v>
      </c>
      <c r="O430" t="s">
        <v>339</v>
      </c>
      <c r="P430" t="s">
        <v>1211</v>
      </c>
      <c r="Q430" t="s">
        <v>413</v>
      </c>
      <c r="R430" t="s">
        <v>407</v>
      </c>
      <c r="S430" t="s">
        <v>1212</v>
      </c>
      <c r="T430" s="131">
        <v>4.8899999999999997</v>
      </c>
      <c r="U430" t="s">
        <v>2587</v>
      </c>
      <c r="V430" s="132">
        <v>2.521E-2</v>
      </c>
      <c r="W430" s="132">
        <v>2.3599999999999999E-2</v>
      </c>
      <c r="X430" t="s">
        <v>412</v>
      </c>
      <c r="Y430" t="s">
        <v>339</v>
      </c>
      <c r="Z430" s="131">
        <v>50000</v>
      </c>
      <c r="AA430" s="131">
        <v>1</v>
      </c>
      <c r="AB430" s="131">
        <f t="shared" si="6"/>
        <v>100.78</v>
      </c>
      <c r="AD430" s="131">
        <v>50.39</v>
      </c>
      <c r="AH430" s="132">
        <v>2.0000000000000002E-5</v>
      </c>
      <c r="AI430" s="132">
        <v>3.4000000000000002E-4</v>
      </c>
      <c r="AJ430" s="132">
        <v>6.0000000000000002E-5</v>
      </c>
    </row>
    <row r="431" spans="1:36">
      <c r="A431" t="s">
        <v>1213</v>
      </c>
      <c r="B431" t="s">
        <v>1219</v>
      </c>
      <c r="C431" t="s">
        <v>2209</v>
      </c>
      <c r="D431" t="s">
        <v>2210</v>
      </c>
      <c r="E431" t="s">
        <v>309</v>
      </c>
      <c r="F431" t="s">
        <v>2588</v>
      </c>
      <c r="G431" t="s">
        <v>2589</v>
      </c>
      <c r="H431" t="s">
        <v>321</v>
      </c>
      <c r="I431" t="s">
        <v>754</v>
      </c>
      <c r="J431" t="s">
        <v>204</v>
      </c>
      <c r="K431" t="s">
        <v>204</v>
      </c>
      <c r="L431" t="s">
        <v>325</v>
      </c>
      <c r="M431" t="s">
        <v>340</v>
      </c>
      <c r="N431" t="s">
        <v>465</v>
      </c>
      <c r="O431" t="s">
        <v>339</v>
      </c>
      <c r="P431" t="s">
        <v>1545</v>
      </c>
      <c r="Q431" t="s">
        <v>413</v>
      </c>
      <c r="R431" t="s">
        <v>407</v>
      </c>
      <c r="S431" t="s">
        <v>1212</v>
      </c>
      <c r="T431" s="131">
        <v>4.43</v>
      </c>
      <c r="U431" t="s">
        <v>1954</v>
      </c>
      <c r="V431" s="132">
        <v>4.5769999999999998E-2</v>
      </c>
      <c r="W431" s="132">
        <v>4.07E-2</v>
      </c>
      <c r="X431" t="s">
        <v>412</v>
      </c>
      <c r="Y431" t="s">
        <v>339</v>
      </c>
      <c r="Z431" s="131">
        <v>46253.64</v>
      </c>
      <c r="AA431" s="131">
        <v>1</v>
      </c>
      <c r="AB431" s="131">
        <f t="shared" si="6"/>
        <v>100.61046006325125</v>
      </c>
      <c r="AD431" s="131">
        <v>46.536000000000001</v>
      </c>
      <c r="AH431" s="132">
        <v>1.4999999999999999E-4</v>
      </c>
      <c r="AI431" s="132">
        <v>3.1E-4</v>
      </c>
      <c r="AJ431" s="132">
        <v>5.0000000000000002E-5</v>
      </c>
    </row>
    <row r="432" spans="1:36">
      <c r="A432" t="s">
        <v>1213</v>
      </c>
      <c r="B432" t="s">
        <v>1219</v>
      </c>
      <c r="C432" t="s">
        <v>2020</v>
      </c>
      <c r="D432" t="s">
        <v>2021</v>
      </c>
      <c r="E432" t="s">
        <v>309</v>
      </c>
      <c r="F432" t="s">
        <v>2590</v>
      </c>
      <c r="G432" t="s">
        <v>2591</v>
      </c>
      <c r="H432" t="s">
        <v>321</v>
      </c>
      <c r="I432" t="s">
        <v>951</v>
      </c>
      <c r="J432" t="s">
        <v>204</v>
      </c>
      <c r="K432" t="s">
        <v>204</v>
      </c>
      <c r="L432" t="s">
        <v>325</v>
      </c>
      <c r="M432" t="s">
        <v>340</v>
      </c>
      <c r="N432" t="s">
        <v>484</v>
      </c>
      <c r="O432" t="s">
        <v>339</v>
      </c>
      <c r="P432" t="s">
        <v>1696</v>
      </c>
      <c r="Q432" t="s">
        <v>413</v>
      </c>
      <c r="R432" t="s">
        <v>407</v>
      </c>
      <c r="S432" t="s">
        <v>1212</v>
      </c>
      <c r="T432" s="131">
        <v>0.91</v>
      </c>
      <c r="U432" t="s">
        <v>2516</v>
      </c>
      <c r="V432" s="132">
        <v>3.6499999999999998E-2</v>
      </c>
      <c r="W432" s="132">
        <v>4.4699999999999997E-2</v>
      </c>
      <c r="X432" t="s">
        <v>412</v>
      </c>
      <c r="Y432" t="s">
        <v>339</v>
      </c>
      <c r="Z432" s="131">
        <v>46666.66</v>
      </c>
      <c r="AA432" s="131">
        <v>1</v>
      </c>
      <c r="AB432" s="131">
        <f t="shared" si="6"/>
        <v>99.619299945614273</v>
      </c>
      <c r="AD432" s="131">
        <v>46.488999999999997</v>
      </c>
      <c r="AH432" s="132">
        <v>9.0000000000000006E-5</v>
      </c>
      <c r="AI432" s="132">
        <v>3.1E-4</v>
      </c>
      <c r="AJ432" s="132">
        <v>5.0000000000000002E-5</v>
      </c>
    </row>
    <row r="433" spans="1:36">
      <c r="A433" t="s">
        <v>1213</v>
      </c>
      <c r="B433" t="s">
        <v>1219</v>
      </c>
      <c r="C433" t="s">
        <v>1521</v>
      </c>
      <c r="D433" t="s">
        <v>1522</v>
      </c>
      <c r="E433" t="s">
        <v>309</v>
      </c>
      <c r="F433" t="s">
        <v>2592</v>
      </c>
      <c r="G433" t="s">
        <v>2593</v>
      </c>
      <c r="H433" t="s">
        <v>321</v>
      </c>
      <c r="I433" t="s">
        <v>754</v>
      </c>
      <c r="J433" t="s">
        <v>204</v>
      </c>
      <c r="K433" t="s">
        <v>204</v>
      </c>
      <c r="L433" t="s">
        <v>325</v>
      </c>
      <c r="M433" t="s">
        <v>340</v>
      </c>
      <c r="N433" t="s">
        <v>448</v>
      </c>
      <c r="O433" t="s">
        <v>339</v>
      </c>
      <c r="P433" t="s">
        <v>1211</v>
      </c>
      <c r="Q433" t="s">
        <v>413</v>
      </c>
      <c r="R433" t="s">
        <v>407</v>
      </c>
      <c r="S433" t="s">
        <v>1212</v>
      </c>
      <c r="T433" s="131">
        <v>3.78</v>
      </c>
      <c r="U433" t="s">
        <v>2594</v>
      </c>
      <c r="V433" s="132">
        <v>1.847E-2</v>
      </c>
      <c r="W433" s="132">
        <v>2.4500000000000001E-2</v>
      </c>
      <c r="X433" t="s">
        <v>412</v>
      </c>
      <c r="Y433" t="s">
        <v>339</v>
      </c>
      <c r="Z433" s="131">
        <v>43213.02</v>
      </c>
      <c r="AA433" s="131">
        <v>1</v>
      </c>
      <c r="AB433" s="131">
        <f t="shared" si="6"/>
        <v>103.9200685348999</v>
      </c>
      <c r="AD433" s="131">
        <v>44.906999999999996</v>
      </c>
      <c r="AH433" s="132">
        <v>5.0000000000000002E-5</v>
      </c>
      <c r="AI433" s="132">
        <v>2.9999999999999997E-4</v>
      </c>
      <c r="AJ433" s="132">
        <v>5.0000000000000002E-5</v>
      </c>
    </row>
    <row r="434" spans="1:36">
      <c r="A434" t="s">
        <v>1213</v>
      </c>
      <c r="B434" t="s">
        <v>1219</v>
      </c>
      <c r="C434" t="s">
        <v>1896</v>
      </c>
      <c r="D434" t="s">
        <v>1897</v>
      </c>
      <c r="E434" t="s">
        <v>309</v>
      </c>
      <c r="F434" t="s">
        <v>2595</v>
      </c>
      <c r="G434" t="s">
        <v>2596</v>
      </c>
      <c r="H434" t="s">
        <v>321</v>
      </c>
      <c r="I434" t="s">
        <v>754</v>
      </c>
      <c r="J434" t="s">
        <v>204</v>
      </c>
      <c r="K434" t="s">
        <v>204</v>
      </c>
      <c r="L434" t="s">
        <v>325</v>
      </c>
      <c r="M434" t="s">
        <v>340</v>
      </c>
      <c r="N434" t="s">
        <v>464</v>
      </c>
      <c r="O434" t="s">
        <v>339</v>
      </c>
      <c r="P434" t="s">
        <v>1551</v>
      </c>
      <c r="Q434" t="s">
        <v>413</v>
      </c>
      <c r="R434" t="s">
        <v>407</v>
      </c>
      <c r="S434" t="s">
        <v>1212</v>
      </c>
      <c r="T434" s="131">
        <v>2.5</v>
      </c>
      <c r="U434" t="s">
        <v>2597</v>
      </c>
      <c r="V434" s="132">
        <v>2.554E-2</v>
      </c>
      <c r="W434" s="132">
        <v>2.7699999999999999E-2</v>
      </c>
      <c r="X434" t="s">
        <v>412</v>
      </c>
      <c r="Y434" t="s">
        <v>339</v>
      </c>
      <c r="Z434" s="131">
        <v>36363.64</v>
      </c>
      <c r="AA434" s="131">
        <v>1</v>
      </c>
      <c r="AB434" s="131">
        <f t="shared" si="6"/>
        <v>117.95023820497619</v>
      </c>
      <c r="AD434" s="131">
        <v>42.890999999999998</v>
      </c>
      <c r="AH434" s="132">
        <v>6.0000000000000002E-5</v>
      </c>
      <c r="AI434" s="132">
        <v>2.9E-4</v>
      </c>
      <c r="AJ434" s="132">
        <v>5.0000000000000002E-5</v>
      </c>
    </row>
    <row r="435" spans="1:36">
      <c r="A435" t="s">
        <v>1213</v>
      </c>
      <c r="B435" t="s">
        <v>1219</v>
      </c>
      <c r="C435" t="s">
        <v>1532</v>
      </c>
      <c r="D435" t="s">
        <v>1533</v>
      </c>
      <c r="E435" t="s">
        <v>309</v>
      </c>
      <c r="F435" t="s">
        <v>1835</v>
      </c>
      <c r="G435" t="s">
        <v>1836</v>
      </c>
      <c r="H435" t="s">
        <v>321</v>
      </c>
      <c r="I435" t="s">
        <v>754</v>
      </c>
      <c r="J435" t="s">
        <v>204</v>
      </c>
      <c r="K435" t="s">
        <v>204</v>
      </c>
      <c r="L435" t="s">
        <v>325</v>
      </c>
      <c r="M435" t="s">
        <v>340</v>
      </c>
      <c r="N435" t="s">
        <v>443</v>
      </c>
      <c r="O435" t="s">
        <v>339</v>
      </c>
      <c r="P435" t="s">
        <v>1530</v>
      </c>
      <c r="Q435" t="s">
        <v>415</v>
      </c>
      <c r="R435" t="s">
        <v>407</v>
      </c>
      <c r="S435" t="s">
        <v>1212</v>
      </c>
      <c r="T435" s="131">
        <v>0.41</v>
      </c>
      <c r="U435" t="s">
        <v>1837</v>
      </c>
      <c r="V435" s="132">
        <v>1.223E-2</v>
      </c>
      <c r="W435" s="132">
        <v>4.02E-2</v>
      </c>
      <c r="X435" t="s">
        <v>412</v>
      </c>
      <c r="Y435" t="s">
        <v>339</v>
      </c>
      <c r="Z435" s="131">
        <v>36000</v>
      </c>
      <c r="AA435" s="131">
        <v>1</v>
      </c>
      <c r="AB435" s="131">
        <f t="shared" si="6"/>
        <v>113.1888888888889</v>
      </c>
      <c r="AD435" s="131">
        <v>40.747999999999998</v>
      </c>
      <c r="AH435" s="132">
        <v>1.2E-4</v>
      </c>
      <c r="AI435" s="132">
        <v>2.7999999999999998E-4</v>
      </c>
      <c r="AJ435" s="132">
        <v>5.0000000000000002E-5</v>
      </c>
    </row>
    <row r="436" spans="1:36">
      <c r="A436" t="s">
        <v>1213</v>
      </c>
      <c r="B436" t="s">
        <v>1219</v>
      </c>
      <c r="C436" t="s">
        <v>2519</v>
      </c>
      <c r="D436" t="s">
        <v>2520</v>
      </c>
      <c r="E436" t="s">
        <v>309</v>
      </c>
      <c r="F436" t="s">
        <v>2598</v>
      </c>
      <c r="G436" t="s">
        <v>2599</v>
      </c>
      <c r="H436" t="s">
        <v>321</v>
      </c>
      <c r="I436" t="s">
        <v>951</v>
      </c>
      <c r="J436" t="s">
        <v>204</v>
      </c>
      <c r="K436" t="s">
        <v>204</v>
      </c>
      <c r="L436" t="s">
        <v>325</v>
      </c>
      <c r="M436" t="s">
        <v>340</v>
      </c>
      <c r="N436" t="s">
        <v>454</v>
      </c>
      <c r="O436" t="s">
        <v>339</v>
      </c>
      <c r="P436" t="s">
        <v>1696</v>
      </c>
      <c r="Q436" t="s">
        <v>413</v>
      </c>
      <c r="R436" t="s">
        <v>407</v>
      </c>
      <c r="S436" t="s">
        <v>1212</v>
      </c>
      <c r="T436" s="131">
        <v>3.22</v>
      </c>
      <c r="U436" t="s">
        <v>2600</v>
      </c>
      <c r="V436" s="132">
        <v>4.5629999999999997E-2</v>
      </c>
      <c r="W436" s="132">
        <v>4.9399999999999999E-2</v>
      </c>
      <c r="X436" t="s">
        <v>412</v>
      </c>
      <c r="Y436" t="s">
        <v>339</v>
      </c>
      <c r="Z436" s="131">
        <v>43636.37</v>
      </c>
      <c r="AA436" s="131">
        <v>1</v>
      </c>
      <c r="AB436" s="131">
        <f t="shared" si="6"/>
        <v>92.370194862679909</v>
      </c>
      <c r="AD436" s="131">
        <v>40.307000000000002</v>
      </c>
      <c r="AH436" s="132">
        <v>8.0000000000000007E-5</v>
      </c>
      <c r="AI436" s="132">
        <v>2.7E-4</v>
      </c>
      <c r="AJ436" s="132">
        <v>4.0000000000000003E-5</v>
      </c>
    </row>
    <row r="437" spans="1:36">
      <c r="A437" t="s">
        <v>1213</v>
      </c>
      <c r="B437" t="s">
        <v>1219</v>
      </c>
      <c r="C437" t="s">
        <v>2193</v>
      </c>
      <c r="D437" t="s">
        <v>2194</v>
      </c>
      <c r="E437" t="s">
        <v>309</v>
      </c>
      <c r="F437" t="s">
        <v>2601</v>
      </c>
      <c r="G437" t="s">
        <v>2602</v>
      </c>
      <c r="H437" t="s">
        <v>321</v>
      </c>
      <c r="I437" t="s">
        <v>754</v>
      </c>
      <c r="J437" t="s">
        <v>204</v>
      </c>
      <c r="K437" t="s">
        <v>204</v>
      </c>
      <c r="L437" t="s">
        <v>325</v>
      </c>
      <c r="M437" t="s">
        <v>340</v>
      </c>
      <c r="N437" t="s">
        <v>464</v>
      </c>
      <c r="O437" t="s">
        <v>339</v>
      </c>
      <c r="P437" t="s">
        <v>1551</v>
      </c>
      <c r="Q437" t="s">
        <v>413</v>
      </c>
      <c r="R437" t="s">
        <v>407</v>
      </c>
      <c r="S437" t="s">
        <v>1212</v>
      </c>
      <c r="T437" s="131">
        <v>1.39</v>
      </c>
      <c r="U437" t="s">
        <v>2603</v>
      </c>
      <c r="V437" s="132">
        <v>1.044E-2</v>
      </c>
      <c r="W437" s="132">
        <v>2.58E-2</v>
      </c>
      <c r="X437" t="s">
        <v>412</v>
      </c>
      <c r="Y437" t="s">
        <v>339</v>
      </c>
      <c r="Z437" s="131">
        <v>32628.57</v>
      </c>
      <c r="AA437" s="131">
        <v>1</v>
      </c>
      <c r="AB437" s="131">
        <f t="shared" si="6"/>
        <v>116.40105588445955</v>
      </c>
      <c r="AD437" s="131">
        <v>37.979999999999997</v>
      </c>
      <c r="AH437" s="132">
        <v>2.0000000000000002E-5</v>
      </c>
      <c r="AI437" s="132">
        <v>2.5999999999999998E-4</v>
      </c>
      <c r="AJ437" s="132">
        <v>4.0000000000000003E-5</v>
      </c>
    </row>
    <row r="438" spans="1:36">
      <c r="A438" t="s">
        <v>1213</v>
      </c>
      <c r="B438" t="s">
        <v>1219</v>
      </c>
      <c r="C438" t="s">
        <v>2604</v>
      </c>
      <c r="D438" t="s">
        <v>2605</v>
      </c>
      <c r="E438" t="s">
        <v>309</v>
      </c>
      <c r="F438" t="s">
        <v>2606</v>
      </c>
      <c r="G438" t="s">
        <v>2607</v>
      </c>
      <c r="H438" t="s">
        <v>321</v>
      </c>
      <c r="I438" t="s">
        <v>951</v>
      </c>
      <c r="J438" t="s">
        <v>204</v>
      </c>
      <c r="K438" t="s">
        <v>204</v>
      </c>
      <c r="L438" t="s">
        <v>325</v>
      </c>
      <c r="M438" t="s">
        <v>340</v>
      </c>
      <c r="N438" t="s">
        <v>464</v>
      </c>
      <c r="O438" t="s">
        <v>339</v>
      </c>
      <c r="P438" t="s">
        <v>1578</v>
      </c>
      <c r="Q438" t="s">
        <v>415</v>
      </c>
      <c r="R438" t="s">
        <v>407</v>
      </c>
      <c r="S438" t="s">
        <v>1212</v>
      </c>
      <c r="T438" s="131">
        <v>5.23</v>
      </c>
      <c r="U438" t="s">
        <v>2152</v>
      </c>
      <c r="V438" s="132">
        <v>5.5530000000000003E-2</v>
      </c>
      <c r="W438" s="132">
        <v>5.3699999999999998E-2</v>
      </c>
      <c r="X438" t="s">
        <v>412</v>
      </c>
      <c r="Y438" t="s">
        <v>339</v>
      </c>
      <c r="Z438" s="131">
        <v>36115</v>
      </c>
      <c r="AA438" s="131">
        <v>1</v>
      </c>
      <c r="AB438" s="131">
        <f t="shared" si="6"/>
        <v>100.91928561539527</v>
      </c>
      <c r="AD438" s="131">
        <v>36.447000000000003</v>
      </c>
      <c r="AH438" s="132">
        <v>1.2E-4</v>
      </c>
      <c r="AI438" s="132">
        <v>2.5000000000000001E-4</v>
      </c>
      <c r="AJ438" s="132">
        <v>4.0000000000000003E-5</v>
      </c>
    </row>
    <row r="439" spans="1:36">
      <c r="A439" t="s">
        <v>1213</v>
      </c>
      <c r="B439" t="s">
        <v>1219</v>
      </c>
      <c r="C439" t="s">
        <v>2364</v>
      </c>
      <c r="D439" t="s">
        <v>2365</v>
      </c>
      <c r="E439" t="s">
        <v>309</v>
      </c>
      <c r="F439" t="s">
        <v>2608</v>
      </c>
      <c r="G439" t="s">
        <v>2609</v>
      </c>
      <c r="H439" t="s">
        <v>321</v>
      </c>
      <c r="I439" t="s">
        <v>951</v>
      </c>
      <c r="J439" t="s">
        <v>204</v>
      </c>
      <c r="K439" t="s">
        <v>204</v>
      </c>
      <c r="L439" t="s">
        <v>325</v>
      </c>
      <c r="M439" t="s">
        <v>340</v>
      </c>
      <c r="N439" t="s">
        <v>462</v>
      </c>
      <c r="O439" t="s">
        <v>339</v>
      </c>
      <c r="P439" t="s">
        <v>1551</v>
      </c>
      <c r="Q439" t="s">
        <v>413</v>
      </c>
      <c r="R439" t="s">
        <v>407</v>
      </c>
      <c r="S439" t="s">
        <v>1212</v>
      </c>
      <c r="T439" s="131">
        <v>0.9</v>
      </c>
      <c r="U439" t="s">
        <v>2302</v>
      </c>
      <c r="V439" s="132">
        <v>2.988E-2</v>
      </c>
      <c r="W439" s="132">
        <v>4.9099999999999998E-2</v>
      </c>
      <c r="X439" t="s">
        <v>412</v>
      </c>
      <c r="Y439" t="s">
        <v>339</v>
      </c>
      <c r="Z439" s="131">
        <v>34382.449999999997</v>
      </c>
      <c r="AA439" s="131">
        <v>1</v>
      </c>
      <c r="AB439" s="131">
        <f t="shared" si="6"/>
        <v>99.070892272074857</v>
      </c>
      <c r="AD439" s="131">
        <v>34.063000000000002</v>
      </c>
      <c r="AH439" s="132">
        <v>1.9000000000000001E-4</v>
      </c>
      <c r="AI439" s="132">
        <v>2.3000000000000001E-4</v>
      </c>
      <c r="AJ439" s="132">
        <v>4.0000000000000003E-5</v>
      </c>
    </row>
    <row r="440" spans="1:36">
      <c r="A440" t="s">
        <v>1213</v>
      </c>
      <c r="B440" t="s">
        <v>1219</v>
      </c>
      <c r="C440" t="s">
        <v>1918</v>
      </c>
      <c r="D440" t="s">
        <v>1919</v>
      </c>
      <c r="E440" t="s">
        <v>309</v>
      </c>
      <c r="F440" t="s">
        <v>2610</v>
      </c>
      <c r="G440" t="s">
        <v>2611</v>
      </c>
      <c r="H440" t="s">
        <v>321</v>
      </c>
      <c r="I440" t="s">
        <v>754</v>
      </c>
      <c r="J440" t="s">
        <v>204</v>
      </c>
      <c r="K440" t="s">
        <v>204</v>
      </c>
      <c r="L440" t="s">
        <v>325</v>
      </c>
      <c r="M440" t="s">
        <v>340</v>
      </c>
      <c r="N440" t="s">
        <v>464</v>
      </c>
      <c r="O440" t="s">
        <v>339</v>
      </c>
      <c r="P440" t="s">
        <v>1696</v>
      </c>
      <c r="Q440" t="s">
        <v>413</v>
      </c>
      <c r="R440" t="s">
        <v>407</v>
      </c>
      <c r="S440" t="s">
        <v>1212</v>
      </c>
      <c r="T440" s="131">
        <v>0.52</v>
      </c>
      <c r="U440" t="s">
        <v>2612</v>
      </c>
      <c r="V440" s="132">
        <v>1.46E-2</v>
      </c>
      <c r="W440" s="132">
        <v>2.8199999999999999E-2</v>
      </c>
      <c r="X440" t="s">
        <v>412</v>
      </c>
      <c r="Y440" t="s">
        <v>339</v>
      </c>
      <c r="Z440" s="131">
        <v>27443.79</v>
      </c>
      <c r="AA440" s="131">
        <v>1</v>
      </c>
      <c r="AB440" s="131">
        <f t="shared" si="6"/>
        <v>116.72950419748874</v>
      </c>
      <c r="AC440" s="131">
        <v>0.77100000000000002</v>
      </c>
      <c r="AD440" s="131">
        <v>32.805999999999997</v>
      </c>
      <c r="AH440" s="132">
        <v>3.0000000000000001E-5</v>
      </c>
      <c r="AI440" s="132">
        <v>2.3000000000000001E-4</v>
      </c>
      <c r="AJ440" s="132">
        <v>4.0000000000000003E-5</v>
      </c>
    </row>
    <row r="441" spans="1:36">
      <c r="A441" t="s">
        <v>1213</v>
      </c>
      <c r="B441" t="s">
        <v>1219</v>
      </c>
      <c r="C441" t="s">
        <v>2613</v>
      </c>
      <c r="D441" t="s">
        <v>2614</v>
      </c>
      <c r="E441" t="s">
        <v>309</v>
      </c>
      <c r="F441" t="s">
        <v>2615</v>
      </c>
      <c r="G441" t="s">
        <v>2616</v>
      </c>
      <c r="H441" t="s">
        <v>321</v>
      </c>
      <c r="I441" t="s">
        <v>951</v>
      </c>
      <c r="J441" t="s">
        <v>204</v>
      </c>
      <c r="K441" t="s">
        <v>204</v>
      </c>
      <c r="L441" t="s">
        <v>325</v>
      </c>
      <c r="M441" t="s">
        <v>340</v>
      </c>
      <c r="N441" t="s">
        <v>476</v>
      </c>
      <c r="O441" t="s">
        <v>339</v>
      </c>
      <c r="P441" t="s">
        <v>2257</v>
      </c>
      <c r="Q441" t="s">
        <v>415</v>
      </c>
      <c r="R441" t="s">
        <v>407</v>
      </c>
      <c r="S441" t="s">
        <v>1212</v>
      </c>
      <c r="T441" s="131">
        <v>2.38</v>
      </c>
      <c r="U441" t="s">
        <v>2617</v>
      </c>
      <c r="V441" s="132">
        <v>3.9469999999999998E-2</v>
      </c>
      <c r="W441" s="132">
        <v>4.8599999999999997E-2</v>
      </c>
      <c r="X441" t="s">
        <v>412</v>
      </c>
      <c r="Y441" t="s">
        <v>339</v>
      </c>
      <c r="Z441" s="131">
        <v>31432</v>
      </c>
      <c r="AA441" s="131">
        <v>1</v>
      </c>
      <c r="AB441" s="131">
        <f t="shared" si="6"/>
        <v>100.04135912445915</v>
      </c>
      <c r="AD441" s="131">
        <v>31.445</v>
      </c>
      <c r="AH441" s="132">
        <v>8.0000000000000007E-5</v>
      </c>
      <c r="AI441" s="132">
        <v>2.1000000000000001E-4</v>
      </c>
      <c r="AJ441" s="132">
        <v>3.0000000000000001E-5</v>
      </c>
    </row>
    <row r="442" spans="1:36">
      <c r="A442" t="s">
        <v>1213</v>
      </c>
      <c r="B442" t="s">
        <v>1219</v>
      </c>
      <c r="C442" t="s">
        <v>1918</v>
      </c>
      <c r="D442" t="s">
        <v>1919</v>
      </c>
      <c r="E442" t="s">
        <v>309</v>
      </c>
      <c r="F442" t="s">
        <v>2031</v>
      </c>
      <c r="G442" t="s">
        <v>2032</v>
      </c>
      <c r="H442" t="s">
        <v>321</v>
      </c>
      <c r="I442" t="s">
        <v>754</v>
      </c>
      <c r="J442" t="s">
        <v>204</v>
      </c>
      <c r="K442" t="s">
        <v>204</v>
      </c>
      <c r="L442" t="s">
        <v>325</v>
      </c>
      <c r="M442" t="s">
        <v>340</v>
      </c>
      <c r="N442" t="s">
        <v>464</v>
      </c>
      <c r="O442" t="s">
        <v>339</v>
      </c>
      <c r="P442" t="s">
        <v>1696</v>
      </c>
      <c r="Q442" t="s">
        <v>413</v>
      </c>
      <c r="R442" t="s">
        <v>407</v>
      </c>
      <c r="S442" t="s">
        <v>1212</v>
      </c>
      <c r="T442" s="131">
        <v>1.28</v>
      </c>
      <c r="U442" t="s">
        <v>2033</v>
      </c>
      <c r="V442" s="132">
        <v>2.775E-2</v>
      </c>
      <c r="W442" s="132">
        <v>2.7E-2</v>
      </c>
      <c r="X442" t="s">
        <v>412</v>
      </c>
      <c r="Y442" t="s">
        <v>339</v>
      </c>
      <c r="Z442" s="131">
        <v>26071.759999999998</v>
      </c>
      <c r="AA442" s="131">
        <v>1</v>
      </c>
      <c r="AB442" s="131">
        <f t="shared" si="6"/>
        <v>116.98864978812324</v>
      </c>
      <c r="AD442" s="131">
        <v>30.501000000000001</v>
      </c>
      <c r="AH442" s="132">
        <v>2.0000000000000002E-5</v>
      </c>
      <c r="AI442" s="132">
        <v>2.1000000000000001E-4</v>
      </c>
      <c r="AJ442" s="132">
        <v>3.0000000000000001E-5</v>
      </c>
    </row>
    <row r="443" spans="1:36">
      <c r="A443" t="s">
        <v>1213</v>
      </c>
      <c r="B443" t="s">
        <v>1219</v>
      </c>
      <c r="C443" t="s">
        <v>2618</v>
      </c>
      <c r="D443" t="s">
        <v>2619</v>
      </c>
      <c r="E443" t="s">
        <v>309</v>
      </c>
      <c r="F443" t="s">
        <v>2620</v>
      </c>
      <c r="G443" t="s">
        <v>2621</v>
      </c>
      <c r="H443" t="s">
        <v>321</v>
      </c>
      <c r="I443" t="s">
        <v>951</v>
      </c>
      <c r="J443" t="s">
        <v>204</v>
      </c>
      <c r="K443" t="s">
        <v>204</v>
      </c>
      <c r="L443" t="s">
        <v>325</v>
      </c>
      <c r="M443" t="s">
        <v>340</v>
      </c>
      <c r="N443" t="s">
        <v>464</v>
      </c>
      <c r="O443" t="s">
        <v>339</v>
      </c>
      <c r="P443" t="s">
        <v>2622</v>
      </c>
      <c r="Q443" t="s">
        <v>413</v>
      </c>
      <c r="R443" t="s">
        <v>407</v>
      </c>
      <c r="S443" t="s">
        <v>1212</v>
      </c>
      <c r="T443" s="131">
        <v>1.45</v>
      </c>
      <c r="U443" t="s">
        <v>2623</v>
      </c>
      <c r="V443" s="132">
        <v>4.8000000000000001E-2</v>
      </c>
      <c r="W443" s="132">
        <v>5.6099999999999997E-2</v>
      </c>
      <c r="X443" t="s">
        <v>412</v>
      </c>
      <c r="Y443" t="s">
        <v>339</v>
      </c>
      <c r="Z443" s="131">
        <v>30021.599999999999</v>
      </c>
      <c r="AA443" s="131">
        <v>1</v>
      </c>
      <c r="AB443" s="131">
        <f t="shared" si="6"/>
        <v>99.338476297066109</v>
      </c>
      <c r="AD443" s="131">
        <v>29.823</v>
      </c>
      <c r="AH443" s="132">
        <v>5.0000000000000002E-5</v>
      </c>
      <c r="AI443" s="132">
        <v>2.0000000000000001E-4</v>
      </c>
      <c r="AJ443" s="132">
        <v>3.0000000000000001E-5</v>
      </c>
    </row>
    <row r="444" spans="1:36">
      <c r="A444" t="s">
        <v>1213</v>
      </c>
      <c r="B444" t="s">
        <v>1219</v>
      </c>
      <c r="C444" t="s">
        <v>2467</v>
      </c>
      <c r="D444" t="s">
        <v>2468</v>
      </c>
      <c r="E444" t="s">
        <v>309</v>
      </c>
      <c r="F444" t="s">
        <v>2624</v>
      </c>
      <c r="G444" t="s">
        <v>2625</v>
      </c>
      <c r="H444" t="s">
        <v>321</v>
      </c>
      <c r="I444" t="s">
        <v>951</v>
      </c>
      <c r="J444" t="s">
        <v>204</v>
      </c>
      <c r="K444" t="s">
        <v>204</v>
      </c>
      <c r="L444" t="s">
        <v>325</v>
      </c>
      <c r="M444" t="s">
        <v>340</v>
      </c>
      <c r="N444" t="s">
        <v>440</v>
      </c>
      <c r="O444" t="s">
        <v>339</v>
      </c>
      <c r="P444" t="s">
        <v>1545</v>
      </c>
      <c r="Q444" t="s">
        <v>413</v>
      </c>
      <c r="R444" t="s">
        <v>407</v>
      </c>
      <c r="S444" t="s">
        <v>1212</v>
      </c>
      <c r="T444" s="131">
        <v>3.02</v>
      </c>
      <c r="U444" t="s">
        <v>2626</v>
      </c>
      <c r="V444" s="132">
        <v>3.8899999999999997E-2</v>
      </c>
      <c r="W444" s="132">
        <v>5.2999999999999999E-2</v>
      </c>
      <c r="X444" t="s">
        <v>412</v>
      </c>
      <c r="Y444" t="s">
        <v>339</v>
      </c>
      <c r="Z444" s="131">
        <v>22500</v>
      </c>
      <c r="AA444" s="131">
        <v>1</v>
      </c>
      <c r="AB444" s="131">
        <f t="shared" si="6"/>
        <v>92.88</v>
      </c>
      <c r="AD444" s="131">
        <v>20.898</v>
      </c>
      <c r="AH444" s="132">
        <v>3.0000000000000001E-5</v>
      </c>
      <c r="AI444" s="132">
        <v>1.3999999999999999E-4</v>
      </c>
      <c r="AJ444" s="132">
        <v>2.0000000000000002E-5</v>
      </c>
    </row>
    <row r="445" spans="1:36">
      <c r="A445" t="s">
        <v>1213</v>
      </c>
      <c r="B445" t="s">
        <v>1219</v>
      </c>
      <c r="C445" t="s">
        <v>2486</v>
      </c>
      <c r="D445" t="s">
        <v>2487</v>
      </c>
      <c r="E445" t="s">
        <v>309</v>
      </c>
      <c r="F445" t="s">
        <v>2627</v>
      </c>
      <c r="G445" t="s">
        <v>2628</v>
      </c>
      <c r="H445" t="s">
        <v>321</v>
      </c>
      <c r="I445" t="s">
        <v>951</v>
      </c>
      <c r="J445" t="s">
        <v>204</v>
      </c>
      <c r="K445" t="s">
        <v>204</v>
      </c>
      <c r="L445" t="s">
        <v>325</v>
      </c>
      <c r="M445" t="s">
        <v>340</v>
      </c>
      <c r="N445" t="s">
        <v>445</v>
      </c>
      <c r="O445" t="s">
        <v>339</v>
      </c>
      <c r="P445" t="s">
        <v>1551</v>
      </c>
      <c r="Q445" t="s">
        <v>413</v>
      </c>
      <c r="R445" t="s">
        <v>407</v>
      </c>
      <c r="S445" t="s">
        <v>1212</v>
      </c>
      <c r="T445" s="131">
        <v>1.47</v>
      </c>
      <c r="U445" t="s">
        <v>1840</v>
      </c>
      <c r="V445" s="132">
        <v>5.5590000000000001E-2</v>
      </c>
      <c r="W445" s="132">
        <v>4.8099999999999997E-2</v>
      </c>
      <c r="X445" t="s">
        <v>412</v>
      </c>
      <c r="Y445" t="s">
        <v>339</v>
      </c>
      <c r="Z445" s="131">
        <v>20000</v>
      </c>
      <c r="AA445" s="131">
        <v>1</v>
      </c>
      <c r="AB445" s="131">
        <f t="shared" si="6"/>
        <v>97.39</v>
      </c>
      <c r="AD445" s="131">
        <v>19.478000000000002</v>
      </c>
      <c r="AH445" s="132">
        <v>3.0000000000000001E-5</v>
      </c>
      <c r="AI445" s="132">
        <v>1.2999999999999999E-4</v>
      </c>
      <c r="AJ445" s="132">
        <v>2.0000000000000002E-5</v>
      </c>
    </row>
    <row r="446" spans="1:36">
      <c r="A446" t="s">
        <v>1213</v>
      </c>
      <c r="B446" t="s">
        <v>1219</v>
      </c>
      <c r="C446" t="s">
        <v>2629</v>
      </c>
      <c r="D446" t="s">
        <v>2630</v>
      </c>
      <c r="E446" t="s">
        <v>309</v>
      </c>
      <c r="F446" t="s">
        <v>2631</v>
      </c>
      <c r="G446" t="s">
        <v>2632</v>
      </c>
      <c r="H446" t="s">
        <v>321</v>
      </c>
      <c r="I446" t="s">
        <v>755</v>
      </c>
      <c r="J446" t="s">
        <v>204</v>
      </c>
      <c r="K446" t="s">
        <v>204</v>
      </c>
      <c r="L446" t="s">
        <v>325</v>
      </c>
      <c r="M446" t="s">
        <v>340</v>
      </c>
      <c r="N446" t="s">
        <v>451</v>
      </c>
      <c r="O446" t="s">
        <v>339</v>
      </c>
      <c r="P446" t="s">
        <v>1584</v>
      </c>
      <c r="Q446" t="s">
        <v>413</v>
      </c>
      <c r="R446" t="s">
        <v>407</v>
      </c>
      <c r="S446" t="s">
        <v>1212</v>
      </c>
      <c r="T446" s="131">
        <v>1.23</v>
      </c>
      <c r="U446" t="s">
        <v>1594</v>
      </c>
      <c r="V446" s="132">
        <v>4.6179999999999999E-2</v>
      </c>
      <c r="W446" s="132">
        <v>6.13E-2</v>
      </c>
      <c r="X446" t="s">
        <v>412</v>
      </c>
      <c r="Y446" t="s">
        <v>339</v>
      </c>
      <c r="Z446" s="131">
        <v>17968.34</v>
      </c>
      <c r="AA446" s="131">
        <v>1</v>
      </c>
      <c r="AB446" s="131">
        <f t="shared" si="6"/>
        <v>105.61910560463571</v>
      </c>
      <c r="AD446" s="131">
        <v>18.978000000000002</v>
      </c>
      <c r="AH446" s="132">
        <v>1.7000000000000001E-4</v>
      </c>
      <c r="AI446" s="132">
        <v>1.2999999999999999E-4</v>
      </c>
      <c r="AJ446" s="132">
        <v>2.0000000000000002E-5</v>
      </c>
    </row>
    <row r="447" spans="1:36">
      <c r="A447" t="s">
        <v>1213</v>
      </c>
      <c r="B447" t="s">
        <v>1219</v>
      </c>
      <c r="C447" t="s">
        <v>2618</v>
      </c>
      <c r="D447" t="s">
        <v>2619</v>
      </c>
      <c r="E447" t="s">
        <v>309</v>
      </c>
      <c r="F447" t="s">
        <v>2633</v>
      </c>
      <c r="G447" t="s">
        <v>2634</v>
      </c>
      <c r="H447" t="s">
        <v>321</v>
      </c>
      <c r="I447" t="s">
        <v>754</v>
      </c>
      <c r="J447" t="s">
        <v>204</v>
      </c>
      <c r="K447" t="s">
        <v>204</v>
      </c>
      <c r="L447" t="s">
        <v>325</v>
      </c>
      <c r="M447" t="s">
        <v>340</v>
      </c>
      <c r="N447" t="s">
        <v>464</v>
      </c>
      <c r="O447" t="s">
        <v>339</v>
      </c>
      <c r="P447" t="s">
        <v>2622</v>
      </c>
      <c r="Q447" t="s">
        <v>413</v>
      </c>
      <c r="R447" t="s">
        <v>407</v>
      </c>
      <c r="S447" t="s">
        <v>1212</v>
      </c>
      <c r="T447" s="131">
        <v>1</v>
      </c>
      <c r="U447" t="s">
        <v>1795</v>
      </c>
      <c r="V447" s="132">
        <v>7.2040000000000007E-2</v>
      </c>
      <c r="W447" s="132">
        <v>3.3599999999999998E-2</v>
      </c>
      <c r="X447" t="s">
        <v>412</v>
      </c>
      <c r="Y447" t="s">
        <v>339</v>
      </c>
      <c r="Z447" s="131">
        <v>13333.34</v>
      </c>
      <c r="AA447" s="131">
        <v>1</v>
      </c>
      <c r="AB447" s="131">
        <f t="shared" si="6"/>
        <v>141.35992932003535</v>
      </c>
      <c r="AD447" s="131">
        <v>18.847999999999999</v>
      </c>
      <c r="AH447" s="132">
        <v>6.9999999999999994E-5</v>
      </c>
      <c r="AI447" s="132">
        <v>1.2999999999999999E-4</v>
      </c>
      <c r="AJ447" s="132">
        <v>2.0000000000000002E-5</v>
      </c>
    </row>
    <row r="448" spans="1:36">
      <c r="A448" t="s">
        <v>1213</v>
      </c>
      <c r="B448" t="s">
        <v>1219</v>
      </c>
      <c r="C448" t="s">
        <v>1901</v>
      </c>
      <c r="D448" t="s">
        <v>1902</v>
      </c>
      <c r="E448" t="s">
        <v>309</v>
      </c>
      <c r="F448" t="s">
        <v>2635</v>
      </c>
      <c r="G448" t="s">
        <v>2636</v>
      </c>
      <c r="H448" t="s">
        <v>321</v>
      </c>
      <c r="I448" t="s">
        <v>754</v>
      </c>
      <c r="J448" t="s">
        <v>204</v>
      </c>
      <c r="K448" t="s">
        <v>204</v>
      </c>
      <c r="L448" t="s">
        <v>325</v>
      </c>
      <c r="M448" t="s">
        <v>340</v>
      </c>
      <c r="N448" t="s">
        <v>464</v>
      </c>
      <c r="O448" t="s">
        <v>339</v>
      </c>
      <c r="P448" t="s">
        <v>2637</v>
      </c>
      <c r="Q448" t="s">
        <v>433</v>
      </c>
      <c r="R448" t="s">
        <v>407</v>
      </c>
      <c r="S448" t="s">
        <v>1212</v>
      </c>
      <c r="T448" s="131">
        <v>1.62</v>
      </c>
      <c r="U448" t="s">
        <v>2638</v>
      </c>
      <c r="V448" s="132">
        <v>6.4900000000000001E-3</v>
      </c>
      <c r="W448" s="132">
        <v>2.87E-2</v>
      </c>
      <c r="X448" t="s">
        <v>412</v>
      </c>
      <c r="Y448" t="s">
        <v>339</v>
      </c>
      <c r="Z448" s="131">
        <v>16020.67</v>
      </c>
      <c r="AA448" s="131">
        <v>1</v>
      </c>
      <c r="AB448" s="131">
        <f t="shared" si="6"/>
        <v>116.03759393333736</v>
      </c>
      <c r="AD448" s="131">
        <v>18.59</v>
      </c>
      <c r="AH448" s="132">
        <v>2.0000000000000002E-5</v>
      </c>
      <c r="AI448" s="132">
        <v>1.2999999999999999E-4</v>
      </c>
      <c r="AJ448" s="132">
        <v>2.0000000000000002E-5</v>
      </c>
    </row>
    <row r="449" spans="1:36">
      <c r="A449" t="s">
        <v>1213</v>
      </c>
      <c r="B449" t="s">
        <v>1219</v>
      </c>
      <c r="C449" t="s">
        <v>2629</v>
      </c>
      <c r="D449" t="s">
        <v>2630</v>
      </c>
      <c r="E449" t="s">
        <v>309</v>
      </c>
      <c r="F449" t="s">
        <v>2639</v>
      </c>
      <c r="G449" t="s">
        <v>2640</v>
      </c>
      <c r="H449" t="s">
        <v>321</v>
      </c>
      <c r="I449" t="s">
        <v>951</v>
      </c>
      <c r="J449" t="s">
        <v>204</v>
      </c>
      <c r="K449" t="s">
        <v>204</v>
      </c>
      <c r="L449" t="s">
        <v>325</v>
      </c>
      <c r="M449" t="s">
        <v>340</v>
      </c>
      <c r="N449" t="s">
        <v>451</v>
      </c>
      <c r="O449" t="s">
        <v>339</v>
      </c>
      <c r="P449" t="s">
        <v>1584</v>
      </c>
      <c r="Q449" t="s">
        <v>413</v>
      </c>
      <c r="R449" t="s">
        <v>407</v>
      </c>
      <c r="S449" t="s">
        <v>1212</v>
      </c>
      <c r="T449" s="131">
        <v>1.24</v>
      </c>
      <c r="U449" t="s">
        <v>1594</v>
      </c>
      <c r="V449" s="132">
        <v>2.7380000000000002E-2</v>
      </c>
      <c r="W449" s="132">
        <v>4.87E-2</v>
      </c>
      <c r="X449" t="s">
        <v>412</v>
      </c>
      <c r="Y449" t="s">
        <v>339</v>
      </c>
      <c r="Z449" s="131">
        <v>16666.66</v>
      </c>
      <c r="AA449" s="131">
        <v>1</v>
      </c>
      <c r="AB449" s="131">
        <f t="shared" si="6"/>
        <v>99.432039772815912</v>
      </c>
      <c r="AD449" s="131">
        <v>16.571999999999999</v>
      </c>
      <c r="AH449" s="132">
        <v>8.0000000000000007E-5</v>
      </c>
      <c r="AI449" s="132">
        <v>1.1E-4</v>
      </c>
      <c r="AJ449" s="132">
        <v>2.0000000000000002E-5</v>
      </c>
    </row>
    <row r="450" spans="1:36">
      <c r="A450" t="s">
        <v>1213</v>
      </c>
      <c r="B450" t="s">
        <v>1219</v>
      </c>
      <c r="C450" t="s">
        <v>2641</v>
      </c>
      <c r="D450" t="s">
        <v>2642</v>
      </c>
      <c r="E450" t="s">
        <v>309</v>
      </c>
      <c r="F450" t="s">
        <v>2643</v>
      </c>
      <c r="G450" t="s">
        <v>2644</v>
      </c>
      <c r="H450" t="s">
        <v>321</v>
      </c>
      <c r="I450" t="s">
        <v>951</v>
      </c>
      <c r="J450" t="s">
        <v>204</v>
      </c>
      <c r="K450" t="s">
        <v>204</v>
      </c>
      <c r="L450" t="s">
        <v>325</v>
      </c>
      <c r="M450" t="s">
        <v>340</v>
      </c>
      <c r="N450" t="s">
        <v>445</v>
      </c>
      <c r="O450" t="s">
        <v>339</v>
      </c>
      <c r="P450" t="s">
        <v>2257</v>
      </c>
      <c r="Q450" t="s">
        <v>415</v>
      </c>
      <c r="R450" t="s">
        <v>407</v>
      </c>
      <c r="S450" t="s">
        <v>1212</v>
      </c>
      <c r="T450" s="131">
        <v>1.72</v>
      </c>
      <c r="U450" t="s">
        <v>1594</v>
      </c>
      <c r="V450" s="132">
        <v>3.7949999999999998E-2</v>
      </c>
      <c r="W450" s="132">
        <v>4.8500000000000001E-2</v>
      </c>
      <c r="X450" t="s">
        <v>412</v>
      </c>
      <c r="Y450" t="s">
        <v>339</v>
      </c>
      <c r="Z450" s="131">
        <v>14115</v>
      </c>
      <c r="AA450" s="131">
        <v>1</v>
      </c>
      <c r="AB450" s="131">
        <f t="shared" si="6"/>
        <v>95.579171094580232</v>
      </c>
      <c r="AD450" s="131">
        <v>13.491</v>
      </c>
      <c r="AH450" s="132">
        <v>5.0000000000000002E-5</v>
      </c>
      <c r="AI450" s="132">
        <v>9.0000000000000006E-5</v>
      </c>
      <c r="AJ450" s="132">
        <v>1.0000000000000001E-5</v>
      </c>
    </row>
    <row r="451" spans="1:36">
      <c r="A451" t="s">
        <v>1213</v>
      </c>
      <c r="B451" t="s">
        <v>1219</v>
      </c>
      <c r="C451" t="s">
        <v>2509</v>
      </c>
      <c r="D451" t="s">
        <v>2510</v>
      </c>
      <c r="E451" t="s">
        <v>309</v>
      </c>
      <c r="F451" t="s">
        <v>2645</v>
      </c>
      <c r="G451" t="s">
        <v>2646</v>
      </c>
      <c r="H451" t="s">
        <v>321</v>
      </c>
      <c r="I451" t="s">
        <v>951</v>
      </c>
      <c r="J451" t="s">
        <v>204</v>
      </c>
      <c r="K451" t="s">
        <v>204</v>
      </c>
      <c r="L451" t="s">
        <v>325</v>
      </c>
      <c r="M451" t="s">
        <v>340</v>
      </c>
      <c r="N451" t="s">
        <v>475</v>
      </c>
      <c r="O451" t="s">
        <v>339</v>
      </c>
      <c r="P451" t="s">
        <v>1696</v>
      </c>
      <c r="Q451" t="s">
        <v>413</v>
      </c>
      <c r="R451" t="s">
        <v>407</v>
      </c>
      <c r="S451" t="s">
        <v>1212</v>
      </c>
      <c r="T451" s="131">
        <v>2.59</v>
      </c>
      <c r="U451" t="s">
        <v>2647</v>
      </c>
      <c r="V451" s="132">
        <v>1.2880000000000001E-2</v>
      </c>
      <c r="W451" s="132">
        <v>4.6800000000000001E-2</v>
      </c>
      <c r="X451" t="s">
        <v>412</v>
      </c>
      <c r="Y451" t="s">
        <v>339</v>
      </c>
      <c r="Z451" s="131">
        <v>9375</v>
      </c>
      <c r="AA451" s="131">
        <v>1</v>
      </c>
      <c r="AB451" s="131">
        <f t="shared" ref="AB451:AB514" si="7">(AD451-(AC451*AA451))*1000/AA451/Z451*100</f>
        <v>102.176</v>
      </c>
      <c r="AD451" s="131">
        <v>9.5790000000000006</v>
      </c>
      <c r="AH451" s="132">
        <v>2.0000000000000002E-5</v>
      </c>
      <c r="AI451" s="132">
        <v>6.0000000000000002E-5</v>
      </c>
      <c r="AJ451" s="132">
        <v>1.0000000000000001E-5</v>
      </c>
    </row>
    <row r="452" spans="1:36">
      <c r="A452" t="s">
        <v>1213</v>
      </c>
      <c r="B452" t="s">
        <v>1219</v>
      </c>
      <c r="C452" t="s">
        <v>2219</v>
      </c>
      <c r="D452" t="s">
        <v>2220</v>
      </c>
      <c r="E452" t="s">
        <v>309</v>
      </c>
      <c r="F452" t="s">
        <v>2648</v>
      </c>
      <c r="G452" t="s">
        <v>2649</v>
      </c>
      <c r="H452" t="s">
        <v>321</v>
      </c>
      <c r="I452" t="s">
        <v>951</v>
      </c>
      <c r="J452" t="s">
        <v>204</v>
      </c>
      <c r="K452" t="s">
        <v>204</v>
      </c>
      <c r="L452" t="s">
        <v>325</v>
      </c>
      <c r="M452" t="s">
        <v>340</v>
      </c>
      <c r="N452" t="s">
        <v>451</v>
      </c>
      <c r="O452" t="s">
        <v>339</v>
      </c>
      <c r="P452" t="s">
        <v>1584</v>
      </c>
      <c r="Q452" t="s">
        <v>413</v>
      </c>
      <c r="R452" t="s">
        <v>407</v>
      </c>
      <c r="S452" t="s">
        <v>1212</v>
      </c>
      <c r="T452" s="131">
        <v>0.98</v>
      </c>
      <c r="U452" t="s">
        <v>1840</v>
      </c>
      <c r="V452" s="132">
        <v>2.214E-2</v>
      </c>
      <c r="W452" s="132">
        <v>4.6100000000000002E-2</v>
      </c>
      <c r="X452" t="s">
        <v>412</v>
      </c>
      <c r="Y452" t="s">
        <v>339</v>
      </c>
      <c r="Z452" s="131">
        <v>8000.01</v>
      </c>
      <c r="AA452" s="131">
        <v>1</v>
      </c>
      <c r="AB452" s="131">
        <f t="shared" si="7"/>
        <v>99.487375640780456</v>
      </c>
      <c r="AD452" s="131">
        <v>7.9589999999999996</v>
      </c>
      <c r="AH452" s="132">
        <v>6.0000000000000002E-5</v>
      </c>
      <c r="AI452" s="132">
        <v>5.0000000000000002E-5</v>
      </c>
      <c r="AJ452" s="132">
        <v>1.0000000000000001E-5</v>
      </c>
    </row>
    <row r="453" spans="1:36">
      <c r="A453" t="s">
        <v>1213</v>
      </c>
      <c r="B453" t="s">
        <v>1219</v>
      </c>
      <c r="C453" t="s">
        <v>2650</v>
      </c>
      <c r="D453" t="s">
        <v>2651</v>
      </c>
      <c r="E453" t="s">
        <v>309</v>
      </c>
      <c r="F453" t="s">
        <v>2652</v>
      </c>
      <c r="G453" t="s">
        <v>2653</v>
      </c>
      <c r="H453" t="s">
        <v>321</v>
      </c>
      <c r="I453" t="s">
        <v>951</v>
      </c>
      <c r="J453" t="s">
        <v>204</v>
      </c>
      <c r="K453" t="s">
        <v>204</v>
      </c>
      <c r="L453" t="s">
        <v>325</v>
      </c>
      <c r="M453" t="s">
        <v>340</v>
      </c>
      <c r="N453" t="s">
        <v>484</v>
      </c>
      <c r="O453" t="s">
        <v>339</v>
      </c>
      <c r="P453" t="s">
        <v>1551</v>
      </c>
      <c r="Q453" t="s">
        <v>413</v>
      </c>
      <c r="R453" t="s">
        <v>407</v>
      </c>
      <c r="S453" t="s">
        <v>1212</v>
      </c>
      <c r="T453" s="131">
        <v>1.83</v>
      </c>
      <c r="U453" t="s">
        <v>2654</v>
      </c>
      <c r="V453" s="132">
        <v>2.4989999999999998E-2</v>
      </c>
      <c r="W453" s="132">
        <v>4.8300000000000003E-2</v>
      </c>
      <c r="X453" t="s">
        <v>412</v>
      </c>
      <c r="Y453" t="s">
        <v>339</v>
      </c>
      <c r="Z453" s="131">
        <v>6650</v>
      </c>
      <c r="AA453" s="131">
        <v>1</v>
      </c>
      <c r="AB453" s="131">
        <f t="shared" si="7"/>
        <v>100.58646616541354</v>
      </c>
      <c r="AD453" s="131">
        <v>6.6890000000000001</v>
      </c>
      <c r="AH453" s="132">
        <v>1.0000000000000001E-5</v>
      </c>
      <c r="AI453" s="132">
        <v>5.0000000000000002E-5</v>
      </c>
      <c r="AJ453" s="132">
        <v>1.0000000000000001E-5</v>
      </c>
    </row>
    <row r="454" spans="1:36">
      <c r="A454" t="s">
        <v>1213</v>
      </c>
      <c r="B454" t="s">
        <v>1219</v>
      </c>
      <c r="C454" t="s">
        <v>2162</v>
      </c>
      <c r="D454" t="s">
        <v>2163</v>
      </c>
      <c r="E454" t="s">
        <v>309</v>
      </c>
      <c r="F454" t="s">
        <v>2655</v>
      </c>
      <c r="G454" t="s">
        <v>2656</v>
      </c>
      <c r="H454" t="s">
        <v>321</v>
      </c>
      <c r="I454" t="s">
        <v>754</v>
      </c>
      <c r="J454" t="s">
        <v>204</v>
      </c>
      <c r="K454" t="s">
        <v>204</v>
      </c>
      <c r="L454" t="s">
        <v>325</v>
      </c>
      <c r="M454" t="s">
        <v>340</v>
      </c>
      <c r="N454" t="s">
        <v>445</v>
      </c>
      <c r="O454" t="s">
        <v>339</v>
      </c>
      <c r="P454" t="s">
        <v>1551</v>
      </c>
      <c r="Q454" t="s">
        <v>413</v>
      </c>
      <c r="R454" t="s">
        <v>407</v>
      </c>
      <c r="S454" t="s">
        <v>1212</v>
      </c>
      <c r="T454" s="131">
        <v>0.56999999999999995</v>
      </c>
      <c r="U454" t="s">
        <v>2475</v>
      </c>
      <c r="V454" s="132">
        <v>4.79E-3</v>
      </c>
      <c r="W454" s="132">
        <v>2.75E-2</v>
      </c>
      <c r="X454" t="s">
        <v>412</v>
      </c>
      <c r="Y454" t="s">
        <v>339</v>
      </c>
      <c r="Z454" s="131">
        <v>2691</v>
      </c>
      <c r="AA454" s="131">
        <v>1</v>
      </c>
      <c r="AB454" s="131">
        <f t="shared" si="7"/>
        <v>116.4994425863991</v>
      </c>
      <c r="AD454" s="131">
        <v>3.1349999999999998</v>
      </c>
      <c r="AH454" s="132">
        <v>1.0000000000000001E-5</v>
      </c>
      <c r="AI454" s="132">
        <v>2.0000000000000002E-5</v>
      </c>
      <c r="AJ454" s="132">
        <v>0</v>
      </c>
    </row>
    <row r="455" spans="1:36">
      <c r="A455" t="s">
        <v>1213</v>
      </c>
      <c r="B455" t="s">
        <v>1219</v>
      </c>
      <c r="C455" t="s">
        <v>2657</v>
      </c>
      <c r="D455" t="s">
        <v>2658</v>
      </c>
      <c r="E455" t="s">
        <v>80</v>
      </c>
      <c r="F455" t="s">
        <v>2659</v>
      </c>
      <c r="G455" t="s">
        <v>2660</v>
      </c>
      <c r="H455" t="s">
        <v>321</v>
      </c>
      <c r="I455" t="s">
        <v>755</v>
      </c>
      <c r="J455" t="s">
        <v>205</v>
      </c>
      <c r="K455" t="s">
        <v>224</v>
      </c>
      <c r="L455" t="s">
        <v>325</v>
      </c>
      <c r="M455" t="s">
        <v>314</v>
      </c>
      <c r="N455" t="s">
        <v>537</v>
      </c>
      <c r="O455" t="s">
        <v>339</v>
      </c>
      <c r="P455" t="s">
        <v>2661</v>
      </c>
      <c r="Q455" t="s">
        <v>433</v>
      </c>
      <c r="R455" t="s">
        <v>407</v>
      </c>
      <c r="S455" t="s">
        <v>1215</v>
      </c>
      <c r="T455" s="131">
        <v>2.5430000000000001</v>
      </c>
      <c r="U455" t="s">
        <v>2662</v>
      </c>
      <c r="V455" s="132">
        <v>3.8780000000000002E-2</v>
      </c>
      <c r="W455" s="132">
        <v>4.4339999999999997E-2</v>
      </c>
      <c r="X455" t="s">
        <v>412</v>
      </c>
      <c r="Y455" t="s">
        <v>339</v>
      </c>
      <c r="Z455" s="131">
        <v>260000</v>
      </c>
      <c r="AA455" s="131">
        <v>3.6469999999999998</v>
      </c>
      <c r="AB455" s="131">
        <f t="shared" si="7"/>
        <v>96.394085760688455</v>
      </c>
      <c r="AD455" s="131">
        <v>914.02800000000002</v>
      </c>
      <c r="AH455" s="132">
        <v>3.5E-4</v>
      </c>
      <c r="AI455" s="132">
        <v>6.1700000000000001E-3</v>
      </c>
      <c r="AJ455" s="132">
        <v>1.01E-3</v>
      </c>
    </row>
    <row r="456" spans="1:36">
      <c r="A456" t="s">
        <v>1213</v>
      </c>
      <c r="B456" t="s">
        <v>1219</v>
      </c>
      <c r="C456" t="s">
        <v>2663</v>
      </c>
      <c r="D456" t="s">
        <v>2664</v>
      </c>
      <c r="E456" t="s">
        <v>80</v>
      </c>
      <c r="F456" t="s">
        <v>2665</v>
      </c>
      <c r="G456" t="s">
        <v>2666</v>
      </c>
      <c r="H456" t="s">
        <v>321</v>
      </c>
      <c r="I456" t="s">
        <v>755</v>
      </c>
      <c r="J456" t="s">
        <v>205</v>
      </c>
      <c r="K456" t="s">
        <v>224</v>
      </c>
      <c r="L456" t="s">
        <v>325</v>
      </c>
      <c r="M456" t="s">
        <v>314</v>
      </c>
      <c r="N456" t="s">
        <v>521</v>
      </c>
      <c r="O456" t="s">
        <v>339</v>
      </c>
      <c r="P456" t="s">
        <v>2667</v>
      </c>
      <c r="Q456" t="s">
        <v>433</v>
      </c>
      <c r="R456" t="s">
        <v>407</v>
      </c>
      <c r="S456" t="s">
        <v>1215</v>
      </c>
      <c r="T456" s="131">
        <v>4.9470000000000001</v>
      </c>
      <c r="U456" t="s">
        <v>2668</v>
      </c>
      <c r="V456" s="132">
        <v>4.02E-2</v>
      </c>
      <c r="W456" s="132">
        <v>4.6629999999999998E-2</v>
      </c>
      <c r="X456" t="s">
        <v>412</v>
      </c>
      <c r="Y456" t="s">
        <v>339</v>
      </c>
      <c r="Z456" s="131">
        <v>290000</v>
      </c>
      <c r="AA456" s="131">
        <v>3.6469999999999998</v>
      </c>
      <c r="AB456" s="131">
        <f t="shared" si="7"/>
        <v>85.748134981042526</v>
      </c>
      <c r="AD456" s="131">
        <v>906.89800000000002</v>
      </c>
      <c r="AH456" s="132">
        <v>1.7000000000000001E-4</v>
      </c>
      <c r="AI456" s="132">
        <v>6.13E-3</v>
      </c>
      <c r="AJ456" s="132">
        <v>1E-3</v>
      </c>
    </row>
    <row r="457" spans="1:36">
      <c r="A457" t="s">
        <v>1213</v>
      </c>
      <c r="B457" t="s">
        <v>1219</v>
      </c>
      <c r="C457" t="s">
        <v>2669</v>
      </c>
      <c r="D457" t="s">
        <v>2670</v>
      </c>
      <c r="E457" t="s">
        <v>80</v>
      </c>
      <c r="F457" t="s">
        <v>2671</v>
      </c>
      <c r="G457" t="s">
        <v>2672</v>
      </c>
      <c r="H457" t="s">
        <v>321</v>
      </c>
      <c r="I457" t="s">
        <v>755</v>
      </c>
      <c r="J457" t="s">
        <v>205</v>
      </c>
      <c r="K457" t="s">
        <v>224</v>
      </c>
      <c r="L457" t="s">
        <v>325</v>
      </c>
      <c r="M457" t="s">
        <v>314</v>
      </c>
      <c r="N457" t="s">
        <v>534</v>
      </c>
      <c r="O457" t="s">
        <v>339</v>
      </c>
      <c r="P457" t="s">
        <v>2637</v>
      </c>
      <c r="Q457" t="s">
        <v>433</v>
      </c>
      <c r="R457" t="s">
        <v>407</v>
      </c>
      <c r="S457" t="s">
        <v>1215</v>
      </c>
      <c r="T457" s="131">
        <v>3.8109999999999999</v>
      </c>
      <c r="U457" t="s">
        <v>2673</v>
      </c>
      <c r="V457" s="132">
        <v>4.0059999999999998E-2</v>
      </c>
      <c r="W457" s="132">
        <v>4.6399999999999997E-2</v>
      </c>
      <c r="X457" t="s">
        <v>412</v>
      </c>
      <c r="Y457" t="s">
        <v>339</v>
      </c>
      <c r="Z457" s="131">
        <v>255000</v>
      </c>
      <c r="AA457" s="131">
        <v>3.6469999999999998</v>
      </c>
      <c r="AB457" s="131">
        <f t="shared" si="7"/>
        <v>96.240261939708716</v>
      </c>
      <c r="AD457" s="131">
        <v>895.02</v>
      </c>
      <c r="AH457" s="132">
        <v>1.4999999999999999E-4</v>
      </c>
      <c r="AI457" s="132">
        <v>6.0499999999999998E-3</v>
      </c>
      <c r="AJ457" s="132">
        <v>9.8999999999999999E-4</v>
      </c>
    </row>
    <row r="458" spans="1:36">
      <c r="A458" t="s">
        <v>1213</v>
      </c>
      <c r="B458" t="s">
        <v>1220</v>
      </c>
      <c r="C458" t="s">
        <v>1547</v>
      </c>
      <c r="D458" t="s">
        <v>1548</v>
      </c>
      <c r="E458" t="s">
        <v>309</v>
      </c>
      <c r="F458" t="s">
        <v>2129</v>
      </c>
      <c r="G458" t="s">
        <v>2130</v>
      </c>
      <c r="H458" t="s">
        <v>321</v>
      </c>
      <c r="I458" t="s">
        <v>754</v>
      </c>
      <c r="J458" t="s">
        <v>204</v>
      </c>
      <c r="K458" t="s">
        <v>204</v>
      </c>
      <c r="L458" t="s">
        <v>325</v>
      </c>
      <c r="M458" t="s">
        <v>340</v>
      </c>
      <c r="N458" t="s">
        <v>448</v>
      </c>
      <c r="O458" t="s">
        <v>339</v>
      </c>
      <c r="P458" t="s">
        <v>1211</v>
      </c>
      <c r="Q458" t="s">
        <v>413</v>
      </c>
      <c r="R458" t="s">
        <v>407</v>
      </c>
      <c r="S458" t="s">
        <v>1212</v>
      </c>
      <c r="T458" s="131">
        <v>4.8499999999999996</v>
      </c>
      <c r="U458" t="s">
        <v>2131</v>
      </c>
      <c r="V458" s="132">
        <v>2.0959999999999999E-2</v>
      </c>
      <c r="W458" s="132">
        <v>2.4299999999999999E-2</v>
      </c>
      <c r="X458" t="s">
        <v>412</v>
      </c>
      <c r="Y458" t="s">
        <v>339</v>
      </c>
      <c r="Z458" s="131">
        <v>250000</v>
      </c>
      <c r="AA458" s="131">
        <v>1</v>
      </c>
      <c r="AB458" s="131">
        <f t="shared" si="7"/>
        <v>101.64999999999999</v>
      </c>
      <c r="AD458" s="131">
        <v>254.125</v>
      </c>
      <c r="AH458" s="132">
        <v>6.9999999999999994E-5</v>
      </c>
      <c r="AI458" s="132">
        <v>6.08E-2</v>
      </c>
      <c r="AJ458" s="132">
        <v>7.9100000000000004E-3</v>
      </c>
    </row>
    <row r="459" spans="1:36">
      <c r="A459" t="s">
        <v>1213</v>
      </c>
      <c r="B459" t="s">
        <v>1220</v>
      </c>
      <c r="C459" t="s">
        <v>2364</v>
      </c>
      <c r="D459" t="s">
        <v>2365</v>
      </c>
      <c r="E459" t="s">
        <v>309</v>
      </c>
      <c r="F459" t="s">
        <v>2366</v>
      </c>
      <c r="G459" t="s">
        <v>2367</v>
      </c>
      <c r="H459" t="s">
        <v>321</v>
      </c>
      <c r="I459" t="s">
        <v>951</v>
      </c>
      <c r="J459" t="s">
        <v>204</v>
      </c>
      <c r="K459" t="s">
        <v>204</v>
      </c>
      <c r="L459" t="s">
        <v>325</v>
      </c>
      <c r="M459" t="s">
        <v>340</v>
      </c>
      <c r="N459" t="s">
        <v>462</v>
      </c>
      <c r="O459" t="s">
        <v>339</v>
      </c>
      <c r="P459" t="s">
        <v>1551</v>
      </c>
      <c r="Q459" t="s">
        <v>413</v>
      </c>
      <c r="R459" t="s">
        <v>407</v>
      </c>
      <c r="S459" t="s">
        <v>1212</v>
      </c>
      <c r="T459" s="131">
        <v>1.75</v>
      </c>
      <c r="U459" t="s">
        <v>2368</v>
      </c>
      <c r="V459" s="132">
        <v>3.0470000000000001E-2</v>
      </c>
      <c r="W459" s="132">
        <v>5.0799999999999998E-2</v>
      </c>
      <c r="X459" t="s">
        <v>412</v>
      </c>
      <c r="Y459" t="s">
        <v>339</v>
      </c>
      <c r="Z459" s="131">
        <v>197884.62</v>
      </c>
      <c r="AA459" s="131">
        <v>1</v>
      </c>
      <c r="AB459" s="131">
        <f t="shared" si="7"/>
        <v>96.160075502583283</v>
      </c>
      <c r="AD459" s="131">
        <v>190.286</v>
      </c>
      <c r="AH459" s="132">
        <v>1.8000000000000001E-4</v>
      </c>
      <c r="AI459" s="132">
        <v>4.5530000000000001E-2</v>
      </c>
      <c r="AJ459" s="132">
        <v>5.9199999999999999E-3</v>
      </c>
    </row>
    <row r="460" spans="1:36">
      <c r="A460" t="s">
        <v>1213</v>
      </c>
      <c r="B460" t="s">
        <v>1220</v>
      </c>
      <c r="C460" t="s">
        <v>1521</v>
      </c>
      <c r="D460" t="s">
        <v>1522</v>
      </c>
      <c r="E460" t="s">
        <v>309</v>
      </c>
      <c r="F460" t="s">
        <v>2153</v>
      </c>
      <c r="G460" t="s">
        <v>2154</v>
      </c>
      <c r="H460" t="s">
        <v>321</v>
      </c>
      <c r="I460" t="s">
        <v>754</v>
      </c>
      <c r="J460" t="s">
        <v>204</v>
      </c>
      <c r="K460" t="s">
        <v>204</v>
      </c>
      <c r="L460" t="s">
        <v>325</v>
      </c>
      <c r="M460" t="s">
        <v>340</v>
      </c>
      <c r="N460" t="s">
        <v>448</v>
      </c>
      <c r="O460" t="s">
        <v>339</v>
      </c>
      <c r="P460" t="s">
        <v>1211</v>
      </c>
      <c r="Q460" t="s">
        <v>413</v>
      </c>
      <c r="R460" t="s">
        <v>407</v>
      </c>
      <c r="S460" t="s">
        <v>1212</v>
      </c>
      <c r="T460" s="131">
        <v>4.71</v>
      </c>
      <c r="U460" t="s">
        <v>2155</v>
      </c>
      <c r="V460" s="132">
        <v>1.7569999999999999E-2</v>
      </c>
      <c r="W460" s="132">
        <v>2.4E-2</v>
      </c>
      <c r="X460" t="s">
        <v>412</v>
      </c>
      <c r="Y460" t="s">
        <v>339</v>
      </c>
      <c r="Z460" s="131">
        <v>162000</v>
      </c>
      <c r="AA460" s="131">
        <v>1</v>
      </c>
      <c r="AB460" s="131">
        <f t="shared" si="7"/>
        <v>101.53024691358026</v>
      </c>
      <c r="AD460" s="131">
        <v>164.47900000000001</v>
      </c>
      <c r="AH460" s="132">
        <v>6.9999999999999994E-5</v>
      </c>
      <c r="AI460" s="132">
        <v>3.9350000000000003E-2</v>
      </c>
      <c r="AJ460" s="132">
        <v>5.1200000000000004E-3</v>
      </c>
    </row>
    <row r="461" spans="1:36">
      <c r="A461" t="s">
        <v>1213</v>
      </c>
      <c r="B461" t="s">
        <v>1220</v>
      </c>
      <c r="C461" t="s">
        <v>2180</v>
      </c>
      <c r="D461" t="s">
        <v>2181</v>
      </c>
      <c r="E461" t="s">
        <v>309</v>
      </c>
      <c r="F461" t="s">
        <v>2182</v>
      </c>
      <c r="G461" t="s">
        <v>2183</v>
      </c>
      <c r="H461" t="s">
        <v>321</v>
      </c>
      <c r="I461" t="s">
        <v>951</v>
      </c>
      <c r="J461" t="s">
        <v>204</v>
      </c>
      <c r="K461" t="s">
        <v>204</v>
      </c>
      <c r="L461" t="s">
        <v>325</v>
      </c>
      <c r="M461" t="s">
        <v>340</v>
      </c>
      <c r="N461" t="s">
        <v>440</v>
      </c>
      <c r="O461" t="s">
        <v>339</v>
      </c>
      <c r="P461" t="s">
        <v>1551</v>
      </c>
      <c r="Q461" t="s">
        <v>413</v>
      </c>
      <c r="R461" t="s">
        <v>407</v>
      </c>
      <c r="S461" t="s">
        <v>1212</v>
      </c>
      <c r="T461" s="131">
        <v>6.59</v>
      </c>
      <c r="U461" t="s">
        <v>2184</v>
      </c>
      <c r="V461" s="132">
        <v>4.9689999999999998E-2</v>
      </c>
      <c r="W461" s="132">
        <v>5.2200000000000003E-2</v>
      </c>
      <c r="X461" t="s">
        <v>412</v>
      </c>
      <c r="Y461" t="s">
        <v>339</v>
      </c>
      <c r="Z461" s="131">
        <v>150000</v>
      </c>
      <c r="AA461" s="131">
        <v>1</v>
      </c>
      <c r="AB461" s="131">
        <f t="shared" si="7"/>
        <v>105.13</v>
      </c>
      <c r="AD461" s="131">
        <v>157.69499999999999</v>
      </c>
      <c r="AH461" s="132">
        <v>7.5000000000000002E-4</v>
      </c>
      <c r="AI461" s="132">
        <v>3.773E-2</v>
      </c>
      <c r="AJ461" s="132">
        <v>4.9100000000000003E-3</v>
      </c>
    </row>
    <row r="462" spans="1:36">
      <c r="A462" t="s">
        <v>1213</v>
      </c>
      <c r="B462" t="s">
        <v>1220</v>
      </c>
      <c r="C462" t="s">
        <v>2293</v>
      </c>
      <c r="D462" t="s">
        <v>2294</v>
      </c>
      <c r="E462" t="s">
        <v>309</v>
      </c>
      <c r="F462" t="s">
        <v>2295</v>
      </c>
      <c r="G462" t="s">
        <v>2296</v>
      </c>
      <c r="H462" t="s">
        <v>321</v>
      </c>
      <c r="I462" t="s">
        <v>951</v>
      </c>
      <c r="J462" t="s">
        <v>204</v>
      </c>
      <c r="K462" t="s">
        <v>204</v>
      </c>
      <c r="L462" t="s">
        <v>325</v>
      </c>
      <c r="M462" t="s">
        <v>340</v>
      </c>
      <c r="N462" t="s">
        <v>464</v>
      </c>
      <c r="O462" t="s">
        <v>339</v>
      </c>
      <c r="P462" t="s">
        <v>1696</v>
      </c>
      <c r="Q462" t="s">
        <v>413</v>
      </c>
      <c r="R462" t="s">
        <v>407</v>
      </c>
      <c r="S462" t="s">
        <v>1212</v>
      </c>
      <c r="T462" s="131">
        <v>4.46</v>
      </c>
      <c r="U462" t="s">
        <v>2297</v>
      </c>
      <c r="V462" s="132">
        <v>4.5839999999999999E-2</v>
      </c>
      <c r="W462" s="132">
        <v>4.9000000000000002E-2</v>
      </c>
      <c r="X462" t="s">
        <v>412</v>
      </c>
      <c r="Y462" t="s">
        <v>339</v>
      </c>
      <c r="Z462" s="131">
        <v>150000</v>
      </c>
      <c r="AA462" s="131">
        <v>1</v>
      </c>
      <c r="AB462" s="131">
        <f t="shared" si="7"/>
        <v>100.22999999999999</v>
      </c>
      <c r="AD462" s="131">
        <v>150.345</v>
      </c>
      <c r="AH462" s="132">
        <v>5.0000000000000001E-4</v>
      </c>
      <c r="AI462" s="132">
        <v>3.5970000000000002E-2</v>
      </c>
      <c r="AJ462" s="132">
        <v>4.6800000000000001E-3</v>
      </c>
    </row>
    <row r="463" spans="1:36">
      <c r="A463" t="s">
        <v>1213</v>
      </c>
      <c r="B463" t="s">
        <v>1220</v>
      </c>
      <c r="C463" t="s">
        <v>2063</v>
      </c>
      <c r="D463" t="s">
        <v>2064</v>
      </c>
      <c r="E463" t="s">
        <v>309</v>
      </c>
      <c r="F463" t="s">
        <v>2262</v>
      </c>
      <c r="G463" t="s">
        <v>2263</v>
      </c>
      <c r="H463" t="s">
        <v>321</v>
      </c>
      <c r="I463" t="s">
        <v>951</v>
      </c>
      <c r="J463" t="s">
        <v>204</v>
      </c>
      <c r="K463" t="s">
        <v>204</v>
      </c>
      <c r="L463" t="s">
        <v>325</v>
      </c>
      <c r="M463" t="s">
        <v>340</v>
      </c>
      <c r="N463" t="s">
        <v>445</v>
      </c>
      <c r="O463" t="s">
        <v>339</v>
      </c>
      <c r="P463" t="s">
        <v>1696</v>
      </c>
      <c r="Q463" t="s">
        <v>413</v>
      </c>
      <c r="R463" t="s">
        <v>407</v>
      </c>
      <c r="S463" t="s">
        <v>1212</v>
      </c>
      <c r="T463" s="131">
        <v>4.87</v>
      </c>
      <c r="U463" t="s">
        <v>1717</v>
      </c>
      <c r="V463" s="132">
        <v>4.1590000000000002E-2</v>
      </c>
      <c r="W463" s="132">
        <v>4.8399999999999999E-2</v>
      </c>
      <c r="X463" t="s">
        <v>412</v>
      </c>
      <c r="Y463" t="s">
        <v>339</v>
      </c>
      <c r="Z463" s="131">
        <v>150000</v>
      </c>
      <c r="AA463" s="131">
        <v>1</v>
      </c>
      <c r="AB463" s="131">
        <f t="shared" si="7"/>
        <v>99.72</v>
      </c>
      <c r="AD463" s="131">
        <v>149.58000000000001</v>
      </c>
      <c r="AH463" s="132">
        <v>2.9999999999999997E-4</v>
      </c>
      <c r="AI463" s="132">
        <v>3.5790000000000002E-2</v>
      </c>
      <c r="AJ463" s="132">
        <v>4.6499999999999996E-3</v>
      </c>
    </row>
    <row r="464" spans="1:36">
      <c r="A464" t="s">
        <v>1213</v>
      </c>
      <c r="B464" t="s">
        <v>1220</v>
      </c>
      <c r="C464" t="s">
        <v>2193</v>
      </c>
      <c r="D464" t="s">
        <v>2194</v>
      </c>
      <c r="E464" t="s">
        <v>309</v>
      </c>
      <c r="F464" t="s">
        <v>2230</v>
      </c>
      <c r="G464" t="s">
        <v>2231</v>
      </c>
      <c r="H464" t="s">
        <v>321</v>
      </c>
      <c r="I464" t="s">
        <v>754</v>
      </c>
      <c r="J464" t="s">
        <v>204</v>
      </c>
      <c r="K464" t="s">
        <v>204</v>
      </c>
      <c r="L464" t="s">
        <v>325</v>
      </c>
      <c r="M464" t="s">
        <v>340</v>
      </c>
      <c r="N464" t="s">
        <v>464</v>
      </c>
      <c r="O464" t="s">
        <v>339</v>
      </c>
      <c r="P464" t="s">
        <v>1551</v>
      </c>
      <c r="Q464" t="s">
        <v>413</v>
      </c>
      <c r="R464" t="s">
        <v>407</v>
      </c>
      <c r="S464" t="s">
        <v>1212</v>
      </c>
      <c r="T464" s="131">
        <v>6.11</v>
      </c>
      <c r="U464" t="s">
        <v>2011</v>
      </c>
      <c r="V464" s="132">
        <v>3.483E-2</v>
      </c>
      <c r="W464" s="132">
        <v>3.1300000000000001E-2</v>
      </c>
      <c r="X464" t="s">
        <v>412</v>
      </c>
      <c r="Y464" t="s">
        <v>339</v>
      </c>
      <c r="Z464" s="131">
        <v>142620</v>
      </c>
      <c r="AA464" s="131">
        <v>1</v>
      </c>
      <c r="AB464" s="131">
        <f t="shared" si="7"/>
        <v>102.13013602580283</v>
      </c>
      <c r="AD464" s="131">
        <v>145.65799999999999</v>
      </c>
      <c r="AH464" s="132">
        <v>1.3999999999999999E-4</v>
      </c>
      <c r="AI464" s="132">
        <v>3.4849999999999999E-2</v>
      </c>
      <c r="AJ464" s="132">
        <v>4.5300000000000002E-3</v>
      </c>
    </row>
    <row r="465" spans="1:36">
      <c r="A465" t="s">
        <v>1213</v>
      </c>
      <c r="B465" t="s">
        <v>1220</v>
      </c>
      <c r="C465" t="s">
        <v>1901</v>
      </c>
      <c r="D465" t="s">
        <v>1902</v>
      </c>
      <c r="E465" t="s">
        <v>309</v>
      </c>
      <c r="F465" t="s">
        <v>2674</v>
      </c>
      <c r="G465" t="s">
        <v>2675</v>
      </c>
      <c r="H465" t="s">
        <v>321</v>
      </c>
      <c r="I465" t="s">
        <v>754</v>
      </c>
      <c r="J465" t="s">
        <v>204</v>
      </c>
      <c r="K465" t="s">
        <v>204</v>
      </c>
      <c r="L465" t="s">
        <v>325</v>
      </c>
      <c r="M465" t="s">
        <v>340</v>
      </c>
      <c r="N465" t="s">
        <v>464</v>
      </c>
      <c r="O465" t="s">
        <v>339</v>
      </c>
      <c r="P465" t="s">
        <v>1551</v>
      </c>
      <c r="Q465" t="s">
        <v>413</v>
      </c>
      <c r="R465" t="s">
        <v>407</v>
      </c>
      <c r="S465" t="s">
        <v>1212</v>
      </c>
      <c r="T465" s="131">
        <v>1.46</v>
      </c>
      <c r="U465" t="s">
        <v>1343</v>
      </c>
      <c r="V465" s="132">
        <v>2.46E-2</v>
      </c>
      <c r="W465" s="132">
        <v>2.7799999999999998E-2</v>
      </c>
      <c r="X465" t="s">
        <v>412</v>
      </c>
      <c r="Y465" t="s">
        <v>339</v>
      </c>
      <c r="Z465" s="131">
        <v>125167</v>
      </c>
      <c r="AA465" s="131">
        <v>1</v>
      </c>
      <c r="AB465" s="131">
        <f t="shared" si="7"/>
        <v>113.93977645865124</v>
      </c>
      <c r="AD465" s="131">
        <v>142.61500000000001</v>
      </c>
      <c r="AH465" s="132">
        <v>1.6000000000000001E-4</v>
      </c>
      <c r="AI465" s="132">
        <v>3.4119999999999998E-2</v>
      </c>
      <c r="AJ465" s="132">
        <v>4.4400000000000004E-3</v>
      </c>
    </row>
    <row r="466" spans="1:36">
      <c r="A466" t="s">
        <v>1213</v>
      </c>
      <c r="B466" t="s">
        <v>1220</v>
      </c>
      <c r="C466" t="s">
        <v>2242</v>
      </c>
      <c r="D466" t="s">
        <v>2243</v>
      </c>
      <c r="E466" t="s">
        <v>309</v>
      </c>
      <c r="F466" t="s">
        <v>2250</v>
      </c>
      <c r="G466" t="s">
        <v>2251</v>
      </c>
      <c r="H466" t="s">
        <v>321</v>
      </c>
      <c r="I466" t="s">
        <v>951</v>
      </c>
      <c r="J466" t="s">
        <v>204</v>
      </c>
      <c r="K466" t="s">
        <v>204</v>
      </c>
      <c r="L466" t="s">
        <v>325</v>
      </c>
      <c r="M466" t="s">
        <v>340</v>
      </c>
      <c r="N466" t="s">
        <v>464</v>
      </c>
      <c r="O466" t="s">
        <v>339</v>
      </c>
      <c r="P466" t="s">
        <v>1551</v>
      </c>
      <c r="Q466" t="s">
        <v>413</v>
      </c>
      <c r="R466" t="s">
        <v>407</v>
      </c>
      <c r="S466" t="s">
        <v>1212</v>
      </c>
      <c r="T466" s="131">
        <v>6.1</v>
      </c>
      <c r="U466" t="s">
        <v>2246</v>
      </c>
      <c r="V466" s="132">
        <v>5.7070000000000003E-2</v>
      </c>
      <c r="W466" s="132">
        <v>5.6300000000000003E-2</v>
      </c>
      <c r="X466" t="s">
        <v>412</v>
      </c>
      <c r="Y466" t="s">
        <v>339</v>
      </c>
      <c r="Z466" s="131">
        <v>142019</v>
      </c>
      <c r="AA466" s="131">
        <v>1</v>
      </c>
      <c r="AB466" s="131">
        <f t="shared" si="7"/>
        <v>100</v>
      </c>
      <c r="AD466" s="131">
        <v>142.01900000000001</v>
      </c>
      <c r="AH466" s="132">
        <v>1E-4</v>
      </c>
      <c r="AI466" s="132">
        <v>3.3980000000000003E-2</v>
      </c>
      <c r="AJ466" s="132">
        <v>4.4200000000000003E-3</v>
      </c>
    </row>
    <row r="467" spans="1:36">
      <c r="A467" t="s">
        <v>1213</v>
      </c>
      <c r="B467" t="s">
        <v>1220</v>
      </c>
      <c r="C467" t="s">
        <v>1671</v>
      </c>
      <c r="D467" t="s">
        <v>1672</v>
      </c>
      <c r="E467" t="s">
        <v>309</v>
      </c>
      <c r="F467" t="s">
        <v>2300</v>
      </c>
      <c r="G467" t="s">
        <v>2301</v>
      </c>
      <c r="H467" t="s">
        <v>321</v>
      </c>
      <c r="I467" t="s">
        <v>951</v>
      </c>
      <c r="J467" t="s">
        <v>204</v>
      </c>
      <c r="K467" t="s">
        <v>204</v>
      </c>
      <c r="L467" t="s">
        <v>325</v>
      </c>
      <c r="M467" t="s">
        <v>340</v>
      </c>
      <c r="N467" t="s">
        <v>441</v>
      </c>
      <c r="O467" t="s">
        <v>339</v>
      </c>
      <c r="P467" t="s">
        <v>1578</v>
      </c>
      <c r="Q467" t="s">
        <v>415</v>
      </c>
      <c r="R467" t="s">
        <v>407</v>
      </c>
      <c r="S467" t="s">
        <v>1212</v>
      </c>
      <c r="T467" s="131">
        <v>1.49</v>
      </c>
      <c r="U467" t="s">
        <v>2302</v>
      </c>
      <c r="V467" s="132">
        <v>4.0090000000000001E-2</v>
      </c>
      <c r="W467" s="132">
        <v>5.1900000000000002E-2</v>
      </c>
      <c r="X467" t="s">
        <v>412</v>
      </c>
      <c r="Y467" t="s">
        <v>339</v>
      </c>
      <c r="Z467" s="131">
        <v>138529.41</v>
      </c>
      <c r="AA467" s="131">
        <v>1</v>
      </c>
      <c r="AB467" s="131">
        <f t="shared" si="7"/>
        <v>98.709725248956161</v>
      </c>
      <c r="AD467" s="131">
        <v>136.74199999999999</v>
      </c>
      <c r="AH467" s="132">
        <v>2.2000000000000001E-4</v>
      </c>
      <c r="AI467" s="132">
        <v>3.2719999999999999E-2</v>
      </c>
      <c r="AJ467" s="132">
        <v>4.2500000000000003E-3</v>
      </c>
    </row>
    <row r="468" spans="1:36">
      <c r="A468" t="s">
        <v>1213</v>
      </c>
      <c r="B468" t="s">
        <v>1220</v>
      </c>
      <c r="C468" t="s">
        <v>2188</v>
      </c>
      <c r="D468" t="s">
        <v>2189</v>
      </c>
      <c r="E468" t="s">
        <v>309</v>
      </c>
      <c r="F468" t="s">
        <v>2190</v>
      </c>
      <c r="G468" t="s">
        <v>2191</v>
      </c>
      <c r="H468" t="s">
        <v>321</v>
      </c>
      <c r="I468" t="s">
        <v>951</v>
      </c>
      <c r="J468" t="s">
        <v>204</v>
      </c>
      <c r="K468" t="s">
        <v>204</v>
      </c>
      <c r="L468" t="s">
        <v>325</v>
      </c>
      <c r="M468" t="s">
        <v>340</v>
      </c>
      <c r="N468" t="s">
        <v>445</v>
      </c>
      <c r="O468" t="s">
        <v>339</v>
      </c>
      <c r="P468" t="s">
        <v>1551</v>
      </c>
      <c r="Q468" t="s">
        <v>413</v>
      </c>
      <c r="R468" t="s">
        <v>407</v>
      </c>
      <c r="S468" t="s">
        <v>1212</v>
      </c>
      <c r="T468" s="131">
        <v>2.9</v>
      </c>
      <c r="U468" t="s">
        <v>2192</v>
      </c>
      <c r="V468" s="132">
        <v>0.03</v>
      </c>
      <c r="W468" s="132">
        <v>4.7300000000000002E-2</v>
      </c>
      <c r="X468" t="s">
        <v>412</v>
      </c>
      <c r="Y468" t="s">
        <v>339</v>
      </c>
      <c r="Z468" s="131">
        <v>120000</v>
      </c>
      <c r="AA468" s="131">
        <v>1</v>
      </c>
      <c r="AB468" s="131">
        <f t="shared" si="7"/>
        <v>103.85</v>
      </c>
      <c r="AD468" s="131">
        <v>124.62</v>
      </c>
      <c r="AH468" s="132">
        <v>1.2999999999999999E-4</v>
      </c>
      <c r="AI468" s="132">
        <v>2.9819999999999999E-2</v>
      </c>
      <c r="AJ468" s="132">
        <v>3.8800000000000002E-3</v>
      </c>
    </row>
    <row r="469" spans="1:36">
      <c r="A469" t="s">
        <v>1213</v>
      </c>
      <c r="B469" t="s">
        <v>1220</v>
      </c>
      <c r="C469" t="s">
        <v>1918</v>
      </c>
      <c r="D469" t="s">
        <v>1919</v>
      </c>
      <c r="E469" t="s">
        <v>309</v>
      </c>
      <c r="F469" t="s">
        <v>2135</v>
      </c>
      <c r="G469" t="s">
        <v>2136</v>
      </c>
      <c r="H469" t="s">
        <v>321</v>
      </c>
      <c r="I469" t="s">
        <v>754</v>
      </c>
      <c r="J469" t="s">
        <v>204</v>
      </c>
      <c r="K469" t="s">
        <v>204</v>
      </c>
      <c r="L469" t="s">
        <v>325</v>
      </c>
      <c r="M469" t="s">
        <v>340</v>
      </c>
      <c r="N469" t="s">
        <v>464</v>
      </c>
      <c r="O469" t="s">
        <v>339</v>
      </c>
      <c r="P469" t="s">
        <v>1696</v>
      </c>
      <c r="Q469" t="s">
        <v>413</v>
      </c>
      <c r="R469" t="s">
        <v>407</v>
      </c>
      <c r="S469" t="s">
        <v>1212</v>
      </c>
      <c r="T469" s="131">
        <v>3.74</v>
      </c>
      <c r="U469" t="s">
        <v>2137</v>
      </c>
      <c r="V469" s="132">
        <v>2.5729999999999999E-2</v>
      </c>
      <c r="W469" s="132">
        <v>2.8400000000000002E-2</v>
      </c>
      <c r="X469" t="s">
        <v>412</v>
      </c>
      <c r="Y469" t="s">
        <v>339</v>
      </c>
      <c r="Z469" s="131">
        <v>99301.7</v>
      </c>
      <c r="AA469" s="131">
        <v>1</v>
      </c>
      <c r="AB469" s="131">
        <f t="shared" si="7"/>
        <v>114.2800173612335</v>
      </c>
      <c r="AC469" s="131">
        <v>3.08</v>
      </c>
      <c r="AD469" s="131">
        <v>116.562</v>
      </c>
      <c r="AH469" s="132">
        <v>6.0000000000000002E-5</v>
      </c>
      <c r="AI469" s="132">
        <v>2.862E-2</v>
      </c>
      <c r="AJ469" s="132">
        <v>3.7200000000000002E-3</v>
      </c>
    </row>
    <row r="470" spans="1:36">
      <c r="A470" t="s">
        <v>1213</v>
      </c>
      <c r="B470" t="s">
        <v>1220</v>
      </c>
      <c r="C470" t="s">
        <v>1521</v>
      </c>
      <c r="D470" t="s">
        <v>1522</v>
      </c>
      <c r="E470" t="s">
        <v>309</v>
      </c>
      <c r="F470" t="s">
        <v>1915</v>
      </c>
      <c r="G470" t="s">
        <v>1916</v>
      </c>
      <c r="H470" t="s">
        <v>321</v>
      </c>
      <c r="I470" t="s">
        <v>754</v>
      </c>
      <c r="J470" t="s">
        <v>204</v>
      </c>
      <c r="K470" t="s">
        <v>204</v>
      </c>
      <c r="L470" t="s">
        <v>325</v>
      </c>
      <c r="M470" t="s">
        <v>340</v>
      </c>
      <c r="N470" t="s">
        <v>448</v>
      </c>
      <c r="O470" t="s">
        <v>339</v>
      </c>
      <c r="P470" t="s">
        <v>1211</v>
      </c>
      <c r="Q470" t="s">
        <v>413</v>
      </c>
      <c r="R470" t="s">
        <v>407</v>
      </c>
      <c r="S470" t="s">
        <v>1212</v>
      </c>
      <c r="T470" s="131">
        <v>3.18</v>
      </c>
      <c r="U470" t="s">
        <v>1917</v>
      </c>
      <c r="V470" s="132">
        <v>2.4049999999999998E-2</v>
      </c>
      <c r="W470" s="132">
        <v>2.4199999999999999E-2</v>
      </c>
      <c r="X470" t="s">
        <v>412</v>
      </c>
      <c r="Y470" t="s">
        <v>339</v>
      </c>
      <c r="Z470" s="131">
        <v>100000</v>
      </c>
      <c r="AA470" s="131">
        <v>1</v>
      </c>
      <c r="AB470" s="131">
        <f t="shared" si="7"/>
        <v>103.37</v>
      </c>
      <c r="AD470" s="131">
        <v>103.37</v>
      </c>
      <c r="AH470" s="132">
        <v>4.0000000000000003E-5</v>
      </c>
      <c r="AI470" s="132">
        <v>2.4729999999999999E-2</v>
      </c>
      <c r="AJ470" s="132">
        <v>3.2200000000000002E-3</v>
      </c>
    </row>
    <row r="471" spans="1:36">
      <c r="A471" t="s">
        <v>1213</v>
      </c>
      <c r="B471" t="s">
        <v>1220</v>
      </c>
      <c r="C471" t="s">
        <v>2148</v>
      </c>
      <c r="D471" t="s">
        <v>2149</v>
      </c>
      <c r="E471" t="s">
        <v>309</v>
      </c>
      <c r="F471" t="s">
        <v>2159</v>
      </c>
      <c r="G471" t="s">
        <v>2160</v>
      </c>
      <c r="H471" t="s">
        <v>321</v>
      </c>
      <c r="I471" t="s">
        <v>754</v>
      </c>
      <c r="J471" t="s">
        <v>204</v>
      </c>
      <c r="K471" t="s">
        <v>204</v>
      </c>
      <c r="L471" t="s">
        <v>325</v>
      </c>
      <c r="M471" t="s">
        <v>340</v>
      </c>
      <c r="N471" t="s">
        <v>465</v>
      </c>
      <c r="O471" t="s">
        <v>339</v>
      </c>
      <c r="P471" t="s">
        <v>1696</v>
      </c>
      <c r="Q471" t="s">
        <v>413</v>
      </c>
      <c r="R471" t="s">
        <v>407</v>
      </c>
      <c r="S471" t="s">
        <v>1212</v>
      </c>
      <c r="T471" s="131">
        <v>2.7</v>
      </c>
      <c r="U471" t="s">
        <v>2161</v>
      </c>
      <c r="V471" s="132">
        <v>2.7730000000000001E-2</v>
      </c>
      <c r="W471" s="132">
        <v>2.7799999999999998E-2</v>
      </c>
      <c r="X471" t="s">
        <v>412</v>
      </c>
      <c r="Y471" t="s">
        <v>339</v>
      </c>
      <c r="Z471" s="131">
        <v>93642.12</v>
      </c>
      <c r="AA471" s="131">
        <v>1</v>
      </c>
      <c r="AB471" s="131">
        <f t="shared" si="7"/>
        <v>105.95979672395286</v>
      </c>
      <c r="AD471" s="131">
        <v>99.222999999999999</v>
      </c>
      <c r="AH471" s="132">
        <v>1.3999999999999999E-4</v>
      </c>
      <c r="AI471" s="132">
        <v>2.3740000000000001E-2</v>
      </c>
      <c r="AJ471" s="132">
        <v>3.0899999999999999E-3</v>
      </c>
    </row>
    <row r="472" spans="1:36">
      <c r="A472" t="s">
        <v>1213</v>
      </c>
      <c r="B472" t="s">
        <v>1220</v>
      </c>
      <c r="C472" t="s">
        <v>2430</v>
      </c>
      <c r="D472" t="s">
        <v>2431</v>
      </c>
      <c r="E472" t="s">
        <v>309</v>
      </c>
      <c r="F472" t="s">
        <v>2574</v>
      </c>
      <c r="G472" t="s">
        <v>2575</v>
      </c>
      <c r="H472" t="s">
        <v>321</v>
      </c>
      <c r="I472" t="s">
        <v>755</v>
      </c>
      <c r="J472" t="s">
        <v>204</v>
      </c>
      <c r="K472" t="s">
        <v>204</v>
      </c>
      <c r="L472" t="s">
        <v>325</v>
      </c>
      <c r="M472" t="s">
        <v>340</v>
      </c>
      <c r="N472" t="s">
        <v>446</v>
      </c>
      <c r="O472" t="s">
        <v>339</v>
      </c>
      <c r="P472" t="s">
        <v>1696</v>
      </c>
      <c r="Q472" t="s">
        <v>413</v>
      </c>
      <c r="R472" t="s">
        <v>407</v>
      </c>
      <c r="S472" t="s">
        <v>1212</v>
      </c>
      <c r="T472" s="131">
        <v>2.36</v>
      </c>
      <c r="U472" t="s">
        <v>1563</v>
      </c>
      <c r="V472" s="132">
        <v>5.4800000000000001E-2</v>
      </c>
      <c r="W472" s="132">
        <v>5.5500000000000001E-2</v>
      </c>
      <c r="X472" t="s">
        <v>412</v>
      </c>
      <c r="Y472" t="s">
        <v>339</v>
      </c>
      <c r="Z472" s="131">
        <v>93195.72</v>
      </c>
      <c r="AA472" s="131">
        <v>1</v>
      </c>
      <c r="AB472" s="131">
        <f t="shared" si="7"/>
        <v>102.88026102486252</v>
      </c>
      <c r="AD472" s="131">
        <v>95.88</v>
      </c>
      <c r="AH472" s="132">
        <v>7.5000000000000002E-4</v>
      </c>
      <c r="AI472" s="132">
        <v>2.2939999999999999E-2</v>
      </c>
      <c r="AJ472" s="132">
        <v>2.98E-3</v>
      </c>
    </row>
    <row r="473" spans="1:36">
      <c r="A473" t="s">
        <v>1213</v>
      </c>
      <c r="B473" t="s">
        <v>1220</v>
      </c>
      <c r="C473" t="s">
        <v>2242</v>
      </c>
      <c r="D473" t="s">
        <v>2243</v>
      </c>
      <c r="E473" t="s">
        <v>309</v>
      </c>
      <c r="F473" t="s">
        <v>2244</v>
      </c>
      <c r="G473" t="s">
        <v>2245</v>
      </c>
      <c r="H473" t="s">
        <v>321</v>
      </c>
      <c r="I473" t="s">
        <v>754</v>
      </c>
      <c r="J473" t="s">
        <v>204</v>
      </c>
      <c r="K473" t="s">
        <v>204</v>
      </c>
      <c r="L473" t="s">
        <v>325</v>
      </c>
      <c r="M473" t="s">
        <v>340</v>
      </c>
      <c r="N473" t="s">
        <v>464</v>
      </c>
      <c r="O473" t="s">
        <v>339</v>
      </c>
      <c r="P473" t="s">
        <v>1551</v>
      </c>
      <c r="Q473" t="s">
        <v>413</v>
      </c>
      <c r="R473" t="s">
        <v>407</v>
      </c>
      <c r="S473" t="s">
        <v>1212</v>
      </c>
      <c r="T473" s="131">
        <v>6.74</v>
      </c>
      <c r="U473" t="s">
        <v>2246</v>
      </c>
      <c r="V473" s="132">
        <v>2.307E-2</v>
      </c>
      <c r="W473" s="132">
        <v>3.4299999999999997E-2</v>
      </c>
      <c r="X473" t="s">
        <v>412</v>
      </c>
      <c r="Y473" t="s">
        <v>339</v>
      </c>
      <c r="Z473" s="131">
        <v>90000</v>
      </c>
      <c r="AA473" s="131">
        <v>1</v>
      </c>
      <c r="AB473" s="131">
        <f t="shared" si="7"/>
        <v>103.64</v>
      </c>
      <c r="AD473" s="131">
        <v>93.275999999999996</v>
      </c>
      <c r="AH473" s="132">
        <v>9.0000000000000006E-5</v>
      </c>
      <c r="AI473" s="132">
        <v>2.232E-2</v>
      </c>
      <c r="AJ473" s="132">
        <v>2.8999999999999998E-3</v>
      </c>
    </row>
    <row r="474" spans="1:36">
      <c r="A474" t="s">
        <v>1213</v>
      </c>
      <c r="B474" t="s">
        <v>1220</v>
      </c>
      <c r="C474" t="s">
        <v>2198</v>
      </c>
      <c r="D474" t="s">
        <v>2199</v>
      </c>
      <c r="E474" t="s">
        <v>309</v>
      </c>
      <c r="F474" t="s">
        <v>2200</v>
      </c>
      <c r="G474" t="s">
        <v>2201</v>
      </c>
      <c r="H474" t="s">
        <v>321</v>
      </c>
      <c r="I474" t="s">
        <v>951</v>
      </c>
      <c r="J474" t="s">
        <v>204</v>
      </c>
      <c r="K474" t="s">
        <v>204</v>
      </c>
      <c r="L474" t="s">
        <v>325</v>
      </c>
      <c r="M474" t="s">
        <v>340</v>
      </c>
      <c r="N474" t="s">
        <v>475</v>
      </c>
      <c r="O474" t="s">
        <v>339</v>
      </c>
      <c r="P474" t="s">
        <v>1551</v>
      </c>
      <c r="Q474" t="s">
        <v>413</v>
      </c>
      <c r="R474" t="s">
        <v>407</v>
      </c>
      <c r="S474" t="s">
        <v>1212</v>
      </c>
      <c r="T474" s="131">
        <v>3.06</v>
      </c>
      <c r="U474" t="s">
        <v>1665</v>
      </c>
      <c r="V474" s="132">
        <v>5.2449999999999997E-2</v>
      </c>
      <c r="W474" s="132">
        <v>5.1799999999999999E-2</v>
      </c>
      <c r="X474" t="s">
        <v>412</v>
      </c>
      <c r="Y474" t="s">
        <v>339</v>
      </c>
      <c r="Z474" s="131">
        <v>95142.86</v>
      </c>
      <c r="AA474" s="131">
        <v>1</v>
      </c>
      <c r="AB474" s="131">
        <f t="shared" si="7"/>
        <v>91.259606869080883</v>
      </c>
      <c r="AD474" s="131">
        <v>86.826999999999998</v>
      </c>
      <c r="AH474" s="132">
        <v>1.9000000000000001E-4</v>
      </c>
      <c r="AI474" s="132">
        <v>2.077E-2</v>
      </c>
      <c r="AJ474" s="132">
        <v>2.7000000000000001E-3</v>
      </c>
    </row>
    <row r="475" spans="1:36">
      <c r="A475" t="s">
        <v>1213</v>
      </c>
      <c r="B475" t="s">
        <v>1220</v>
      </c>
      <c r="C475" t="s">
        <v>1547</v>
      </c>
      <c r="D475" t="s">
        <v>1548</v>
      </c>
      <c r="E475" t="s">
        <v>309</v>
      </c>
      <c r="F475" t="s">
        <v>2323</v>
      </c>
      <c r="G475" t="s">
        <v>2324</v>
      </c>
      <c r="H475" t="s">
        <v>321</v>
      </c>
      <c r="I475" t="s">
        <v>754</v>
      </c>
      <c r="J475" t="s">
        <v>204</v>
      </c>
      <c r="K475" t="s">
        <v>204</v>
      </c>
      <c r="L475" t="s">
        <v>325</v>
      </c>
      <c r="M475" t="s">
        <v>340</v>
      </c>
      <c r="N475" t="s">
        <v>448</v>
      </c>
      <c r="O475" t="s">
        <v>339</v>
      </c>
      <c r="P475" t="s">
        <v>1211</v>
      </c>
      <c r="Q475" t="s">
        <v>413</v>
      </c>
      <c r="R475" t="s">
        <v>407</v>
      </c>
      <c r="S475" t="s">
        <v>1212</v>
      </c>
      <c r="T475" s="131">
        <v>2.9</v>
      </c>
      <c r="U475" t="s">
        <v>2325</v>
      </c>
      <c r="V475" s="132">
        <v>2.2630000000000001E-2</v>
      </c>
      <c r="W475" s="132">
        <v>2.1899999999999999E-2</v>
      </c>
      <c r="X475" t="s">
        <v>412</v>
      </c>
      <c r="Y475" t="s">
        <v>339</v>
      </c>
      <c r="Z475" s="131">
        <v>80000</v>
      </c>
      <c r="AA475" s="131">
        <v>1</v>
      </c>
      <c r="AB475" s="131">
        <f t="shared" si="7"/>
        <v>105.89</v>
      </c>
      <c r="AD475" s="131">
        <v>84.712000000000003</v>
      </c>
      <c r="AH475" s="132">
        <v>3.0000000000000001E-5</v>
      </c>
      <c r="AI475" s="132">
        <v>2.027E-2</v>
      </c>
      <c r="AJ475" s="132">
        <v>2.64E-3</v>
      </c>
    </row>
    <row r="476" spans="1:36">
      <c r="A476" t="s">
        <v>1213</v>
      </c>
      <c r="B476" t="s">
        <v>1220</v>
      </c>
      <c r="C476" t="s">
        <v>2202</v>
      </c>
      <c r="D476" t="s">
        <v>2203</v>
      </c>
      <c r="E476" t="s">
        <v>309</v>
      </c>
      <c r="F476" t="s">
        <v>2264</v>
      </c>
      <c r="G476" t="s">
        <v>2265</v>
      </c>
      <c r="H476" t="s">
        <v>321</v>
      </c>
      <c r="I476" t="s">
        <v>951</v>
      </c>
      <c r="J476" t="s">
        <v>204</v>
      </c>
      <c r="K476" t="s">
        <v>204</v>
      </c>
      <c r="L476" t="s">
        <v>325</v>
      </c>
      <c r="M476" t="s">
        <v>340</v>
      </c>
      <c r="N476" t="s">
        <v>477</v>
      </c>
      <c r="O476" t="s">
        <v>339</v>
      </c>
      <c r="P476" t="s">
        <v>1696</v>
      </c>
      <c r="Q476" t="s">
        <v>413</v>
      </c>
      <c r="R476" t="s">
        <v>407</v>
      </c>
      <c r="S476" t="s">
        <v>1212</v>
      </c>
      <c r="T476" s="131">
        <v>3.23</v>
      </c>
      <c r="U476" t="s">
        <v>2206</v>
      </c>
      <c r="V476" s="132">
        <v>4.7690000000000003E-2</v>
      </c>
      <c r="W476" s="132">
        <v>5.1299999999999998E-2</v>
      </c>
      <c r="X476" t="s">
        <v>412</v>
      </c>
      <c r="Y476" t="s">
        <v>339</v>
      </c>
      <c r="Z476" s="131">
        <v>85697</v>
      </c>
      <c r="AA476" s="131">
        <v>1</v>
      </c>
      <c r="AB476" s="131">
        <f t="shared" si="7"/>
        <v>98.630057061507401</v>
      </c>
      <c r="AD476" s="131">
        <v>84.522999999999996</v>
      </c>
      <c r="AH476" s="132">
        <v>1.2999999999999999E-4</v>
      </c>
      <c r="AI476" s="132">
        <v>2.0219999999999998E-2</v>
      </c>
      <c r="AJ476" s="132">
        <v>2.63E-3</v>
      </c>
    </row>
    <row r="477" spans="1:36">
      <c r="A477" t="s">
        <v>1213</v>
      </c>
      <c r="B477" t="s">
        <v>1220</v>
      </c>
      <c r="C477" t="s">
        <v>2005</v>
      </c>
      <c r="D477" t="s">
        <v>2006</v>
      </c>
      <c r="E477" t="s">
        <v>309</v>
      </c>
      <c r="F477" t="s">
        <v>2235</v>
      </c>
      <c r="G477" t="s">
        <v>2236</v>
      </c>
      <c r="H477" t="s">
        <v>321</v>
      </c>
      <c r="I477" t="s">
        <v>754</v>
      </c>
      <c r="J477" t="s">
        <v>204</v>
      </c>
      <c r="K477" t="s">
        <v>204</v>
      </c>
      <c r="L477" t="s">
        <v>325</v>
      </c>
      <c r="M477" t="s">
        <v>340</v>
      </c>
      <c r="N477" t="s">
        <v>464</v>
      </c>
      <c r="O477" t="s">
        <v>339</v>
      </c>
      <c r="P477" t="s">
        <v>1696</v>
      </c>
      <c r="Q477" t="s">
        <v>413</v>
      </c>
      <c r="R477" t="s">
        <v>407</v>
      </c>
      <c r="S477" t="s">
        <v>1212</v>
      </c>
      <c r="T477" s="131">
        <v>5.6</v>
      </c>
      <c r="U477" t="s">
        <v>2237</v>
      </c>
      <c r="V477" s="132">
        <v>2.6540000000000001E-2</v>
      </c>
      <c r="W477" s="132">
        <v>2.98E-2</v>
      </c>
      <c r="X477" t="s">
        <v>412</v>
      </c>
      <c r="Y477" t="s">
        <v>339</v>
      </c>
      <c r="Z477" s="131">
        <v>80000.899999999994</v>
      </c>
      <c r="AA477" s="131">
        <v>1</v>
      </c>
      <c r="AB477" s="131">
        <f t="shared" si="7"/>
        <v>97.280155598249536</v>
      </c>
      <c r="AD477" s="131">
        <v>77.825000000000003</v>
      </c>
      <c r="AH477" s="132">
        <v>2.0000000000000002E-5</v>
      </c>
      <c r="AI477" s="132">
        <v>1.8620000000000001E-2</v>
      </c>
      <c r="AJ477" s="132">
        <v>2.4199999999999998E-3</v>
      </c>
    </row>
    <row r="478" spans="1:36">
      <c r="A478" t="s">
        <v>1213</v>
      </c>
      <c r="B478" t="s">
        <v>1220</v>
      </c>
      <c r="C478" t="s">
        <v>1621</v>
      </c>
      <c r="D478" t="s">
        <v>1622</v>
      </c>
      <c r="E478" t="s">
        <v>311</v>
      </c>
      <c r="F478" t="s">
        <v>1993</v>
      </c>
      <c r="G478" t="s">
        <v>1994</v>
      </c>
      <c r="H478" t="s">
        <v>321</v>
      </c>
      <c r="I478" t="s">
        <v>951</v>
      </c>
      <c r="J478" t="s">
        <v>204</v>
      </c>
      <c r="K478" t="s">
        <v>224</v>
      </c>
      <c r="L478" t="s">
        <v>325</v>
      </c>
      <c r="M478" t="s">
        <v>340</v>
      </c>
      <c r="N478" t="s">
        <v>465</v>
      </c>
      <c r="O478" t="s">
        <v>339</v>
      </c>
      <c r="P478" t="s">
        <v>1696</v>
      </c>
      <c r="Q478" t="s">
        <v>413</v>
      </c>
      <c r="R478" t="s">
        <v>407</v>
      </c>
      <c r="S478" t="s">
        <v>1212</v>
      </c>
      <c r="T478" s="131">
        <v>2.2599999999999998</v>
      </c>
      <c r="U478" t="s">
        <v>1691</v>
      </c>
      <c r="V478" s="132">
        <v>6.6470000000000001E-2</v>
      </c>
      <c r="W478" s="132">
        <v>5.5199999999999999E-2</v>
      </c>
      <c r="X478" t="s">
        <v>412</v>
      </c>
      <c r="Y478" t="s">
        <v>339</v>
      </c>
      <c r="Z478" s="131">
        <v>72840</v>
      </c>
      <c r="AA478" s="131">
        <v>1</v>
      </c>
      <c r="AB478" s="131">
        <f t="shared" si="7"/>
        <v>102.06068094453597</v>
      </c>
      <c r="AD478" s="131">
        <v>74.340999999999994</v>
      </c>
      <c r="AH478" s="132">
        <v>1.8000000000000001E-4</v>
      </c>
      <c r="AI478" s="132">
        <v>1.779E-2</v>
      </c>
      <c r="AJ478" s="132">
        <v>2.31E-3</v>
      </c>
    </row>
    <row r="479" spans="1:36">
      <c r="A479" t="s">
        <v>1213</v>
      </c>
      <c r="B479" t="s">
        <v>1220</v>
      </c>
      <c r="C479" t="s">
        <v>2519</v>
      </c>
      <c r="D479" t="s">
        <v>2520</v>
      </c>
      <c r="E479" t="s">
        <v>309</v>
      </c>
      <c r="F479" t="s">
        <v>2598</v>
      </c>
      <c r="G479" t="s">
        <v>2599</v>
      </c>
      <c r="H479" t="s">
        <v>321</v>
      </c>
      <c r="I479" t="s">
        <v>951</v>
      </c>
      <c r="J479" t="s">
        <v>204</v>
      </c>
      <c r="K479" t="s">
        <v>204</v>
      </c>
      <c r="L479" t="s">
        <v>325</v>
      </c>
      <c r="M479" t="s">
        <v>340</v>
      </c>
      <c r="N479" t="s">
        <v>454</v>
      </c>
      <c r="O479" t="s">
        <v>339</v>
      </c>
      <c r="P479" t="s">
        <v>1696</v>
      </c>
      <c r="Q479" t="s">
        <v>413</v>
      </c>
      <c r="R479" t="s">
        <v>407</v>
      </c>
      <c r="S479" t="s">
        <v>1212</v>
      </c>
      <c r="T479" s="131">
        <v>3.22</v>
      </c>
      <c r="U479" t="s">
        <v>2600</v>
      </c>
      <c r="V479" s="132">
        <v>4.5569999999999999E-2</v>
      </c>
      <c r="W479" s="132">
        <v>4.9399999999999999E-2</v>
      </c>
      <c r="X479" t="s">
        <v>412</v>
      </c>
      <c r="Y479" t="s">
        <v>339</v>
      </c>
      <c r="Z479" s="131">
        <v>77757.39</v>
      </c>
      <c r="AA479" s="131">
        <v>1</v>
      </c>
      <c r="AB479" s="131">
        <f t="shared" si="7"/>
        <v>92.370641555741514</v>
      </c>
      <c r="AD479" s="131">
        <v>71.825000000000003</v>
      </c>
      <c r="AH479" s="132">
        <v>1.3999999999999999E-4</v>
      </c>
      <c r="AI479" s="132">
        <v>1.7180000000000001E-2</v>
      </c>
      <c r="AJ479" s="132">
        <v>2.2300000000000002E-3</v>
      </c>
    </row>
    <row r="480" spans="1:36">
      <c r="A480" t="s">
        <v>1213</v>
      </c>
      <c r="B480" t="s">
        <v>1220</v>
      </c>
      <c r="C480" t="s">
        <v>2336</v>
      </c>
      <c r="D480" t="s">
        <v>2337</v>
      </c>
      <c r="E480" t="s">
        <v>309</v>
      </c>
      <c r="F480" t="s">
        <v>2338</v>
      </c>
      <c r="G480" t="s">
        <v>2339</v>
      </c>
      <c r="H480" t="s">
        <v>321</v>
      </c>
      <c r="I480" t="s">
        <v>754</v>
      </c>
      <c r="J480" t="s">
        <v>204</v>
      </c>
      <c r="K480" t="s">
        <v>204</v>
      </c>
      <c r="L480" t="s">
        <v>325</v>
      </c>
      <c r="M480" t="s">
        <v>340</v>
      </c>
      <c r="N480" t="s">
        <v>436</v>
      </c>
      <c r="O480" t="s">
        <v>339</v>
      </c>
      <c r="P480" t="s">
        <v>1211</v>
      </c>
      <c r="Q480" t="s">
        <v>413</v>
      </c>
      <c r="R480" t="s">
        <v>407</v>
      </c>
      <c r="S480" t="s">
        <v>1212</v>
      </c>
      <c r="T480" s="131">
        <v>3.01</v>
      </c>
      <c r="U480" t="s">
        <v>2340</v>
      </c>
      <c r="V480" s="132">
        <v>5.0000000000000001E-4</v>
      </c>
      <c r="W480" s="132">
        <v>2.3900000000000001E-2</v>
      </c>
      <c r="X480" t="s">
        <v>412</v>
      </c>
      <c r="Y480" t="s">
        <v>339</v>
      </c>
      <c r="Z480" s="131">
        <v>63455</v>
      </c>
      <c r="AA480" s="131">
        <v>1</v>
      </c>
      <c r="AB480" s="131">
        <f t="shared" si="7"/>
        <v>106.76069655661493</v>
      </c>
      <c r="AD480" s="131">
        <v>67.745000000000005</v>
      </c>
      <c r="AH480" s="132">
        <v>6.0000000000000002E-5</v>
      </c>
      <c r="AI480" s="132">
        <v>1.6209999999999999E-2</v>
      </c>
      <c r="AJ480" s="132">
        <v>2.1099999999999999E-3</v>
      </c>
    </row>
    <row r="481" spans="1:36">
      <c r="A481" t="s">
        <v>1213</v>
      </c>
      <c r="B481" t="s">
        <v>1220</v>
      </c>
      <c r="C481" t="s">
        <v>2344</v>
      </c>
      <c r="D481" t="s">
        <v>2345</v>
      </c>
      <c r="E481" t="s">
        <v>311</v>
      </c>
      <c r="F481" t="s">
        <v>2346</v>
      </c>
      <c r="G481" t="s">
        <v>2347</v>
      </c>
      <c r="H481" t="s">
        <v>321</v>
      </c>
      <c r="I481" t="s">
        <v>951</v>
      </c>
      <c r="J481" t="s">
        <v>204</v>
      </c>
      <c r="K481" t="s">
        <v>224</v>
      </c>
      <c r="L481" t="s">
        <v>325</v>
      </c>
      <c r="M481" t="s">
        <v>340</v>
      </c>
      <c r="N481" t="s">
        <v>465</v>
      </c>
      <c r="O481" t="s">
        <v>339</v>
      </c>
      <c r="P481" t="s">
        <v>1696</v>
      </c>
      <c r="Q481" t="s">
        <v>413</v>
      </c>
      <c r="R481" t="s">
        <v>407</v>
      </c>
      <c r="S481" t="s">
        <v>1212</v>
      </c>
      <c r="T481" s="131">
        <v>1.92</v>
      </c>
      <c r="U481" t="s">
        <v>1600</v>
      </c>
      <c r="V481" s="132">
        <v>5.0700000000000002E-2</v>
      </c>
      <c r="W481" s="132">
        <v>5.45E-2</v>
      </c>
      <c r="X481" t="s">
        <v>412</v>
      </c>
      <c r="Y481" t="s">
        <v>339</v>
      </c>
      <c r="Z481" s="131">
        <v>70000</v>
      </c>
      <c r="AA481" s="131">
        <v>1</v>
      </c>
      <c r="AB481" s="131">
        <f t="shared" si="7"/>
        <v>96.5</v>
      </c>
      <c r="AD481" s="131">
        <v>67.55</v>
      </c>
      <c r="AH481" s="132">
        <v>6.9999999999999994E-5</v>
      </c>
      <c r="AI481" s="132">
        <v>1.6160000000000001E-2</v>
      </c>
      <c r="AJ481" s="132">
        <v>2.0999999999999999E-3</v>
      </c>
    </row>
    <row r="482" spans="1:36">
      <c r="A482" t="s">
        <v>1213</v>
      </c>
      <c r="B482" t="s">
        <v>1220</v>
      </c>
      <c r="C482" t="s">
        <v>2275</v>
      </c>
      <c r="D482" t="s">
        <v>2276</v>
      </c>
      <c r="E482" t="s">
        <v>309</v>
      </c>
      <c r="F482" t="s">
        <v>2277</v>
      </c>
      <c r="G482" t="s">
        <v>2278</v>
      </c>
      <c r="H482" t="s">
        <v>321</v>
      </c>
      <c r="I482" t="s">
        <v>951</v>
      </c>
      <c r="J482" t="s">
        <v>204</v>
      </c>
      <c r="K482" t="s">
        <v>204</v>
      </c>
      <c r="L482" t="s">
        <v>325</v>
      </c>
      <c r="M482" t="s">
        <v>340</v>
      </c>
      <c r="N482" t="s">
        <v>459</v>
      </c>
      <c r="O482" t="s">
        <v>339</v>
      </c>
      <c r="P482" t="s">
        <v>1872</v>
      </c>
      <c r="Q482" t="s">
        <v>413</v>
      </c>
      <c r="R482" t="s">
        <v>407</v>
      </c>
      <c r="S482" t="s">
        <v>1212</v>
      </c>
      <c r="T482" s="131">
        <v>6.09</v>
      </c>
      <c r="U482" t="s">
        <v>2279</v>
      </c>
      <c r="V482" s="132">
        <v>4.0480000000000002E-2</v>
      </c>
      <c r="W482" s="132">
        <v>4.8800000000000003E-2</v>
      </c>
      <c r="X482" t="s">
        <v>412</v>
      </c>
      <c r="Y482" t="s">
        <v>339</v>
      </c>
      <c r="Z482" s="131">
        <v>80000</v>
      </c>
      <c r="AA482" s="131">
        <v>1</v>
      </c>
      <c r="AB482" s="131">
        <f t="shared" si="7"/>
        <v>83.509999999999991</v>
      </c>
      <c r="AD482" s="131">
        <v>66.808000000000007</v>
      </c>
      <c r="AH482" s="132">
        <v>8.0000000000000007E-5</v>
      </c>
      <c r="AI482" s="132">
        <v>1.5980000000000001E-2</v>
      </c>
      <c r="AJ482" s="132">
        <v>2.0799999999999998E-3</v>
      </c>
    </row>
    <row r="483" spans="1:36">
      <c r="A483" t="s">
        <v>1213</v>
      </c>
      <c r="B483" t="s">
        <v>1220</v>
      </c>
      <c r="C483" t="s">
        <v>2209</v>
      </c>
      <c r="D483" t="s">
        <v>2210</v>
      </c>
      <c r="E483" t="s">
        <v>309</v>
      </c>
      <c r="F483" t="s">
        <v>2517</v>
      </c>
      <c r="G483" t="s">
        <v>2518</v>
      </c>
      <c r="H483" t="s">
        <v>321</v>
      </c>
      <c r="I483" t="s">
        <v>754</v>
      </c>
      <c r="J483" t="s">
        <v>204</v>
      </c>
      <c r="K483" t="s">
        <v>204</v>
      </c>
      <c r="L483" t="s">
        <v>325</v>
      </c>
      <c r="M483" t="s">
        <v>340</v>
      </c>
      <c r="N483" t="s">
        <v>465</v>
      </c>
      <c r="O483" t="s">
        <v>339</v>
      </c>
      <c r="P483" t="s">
        <v>1545</v>
      </c>
      <c r="Q483" t="s">
        <v>413</v>
      </c>
      <c r="R483" t="s">
        <v>407</v>
      </c>
      <c r="S483" t="s">
        <v>1212</v>
      </c>
      <c r="T483" s="131">
        <v>2.02</v>
      </c>
      <c r="U483" t="s">
        <v>1686</v>
      </c>
      <c r="V483" s="132">
        <v>5.1540000000000002E-2</v>
      </c>
      <c r="W483" s="132">
        <v>4.0399999999999998E-2</v>
      </c>
      <c r="X483" t="s">
        <v>412</v>
      </c>
      <c r="Y483" t="s">
        <v>339</v>
      </c>
      <c r="Z483" s="131">
        <v>57350</v>
      </c>
      <c r="AA483" s="131">
        <v>1</v>
      </c>
      <c r="AB483" s="131">
        <f t="shared" si="7"/>
        <v>115.10026155187445</v>
      </c>
      <c r="AD483" s="131">
        <v>66.010000000000005</v>
      </c>
      <c r="AH483" s="132">
        <v>3.0000000000000001E-5</v>
      </c>
      <c r="AI483" s="132">
        <v>1.5789999999999998E-2</v>
      </c>
      <c r="AJ483" s="132">
        <v>2.0500000000000002E-3</v>
      </c>
    </row>
    <row r="484" spans="1:36">
      <c r="A484" t="s">
        <v>1213</v>
      </c>
      <c r="B484" t="s">
        <v>1220</v>
      </c>
      <c r="C484" t="s">
        <v>1671</v>
      </c>
      <c r="D484" t="s">
        <v>1672</v>
      </c>
      <c r="E484" t="s">
        <v>309</v>
      </c>
      <c r="F484" t="s">
        <v>1673</v>
      </c>
      <c r="G484" t="s">
        <v>1674</v>
      </c>
      <c r="H484" t="s">
        <v>321</v>
      </c>
      <c r="I484" t="s">
        <v>951</v>
      </c>
      <c r="J484" t="s">
        <v>204</v>
      </c>
      <c r="K484" t="s">
        <v>204</v>
      </c>
      <c r="L484" t="s">
        <v>325</v>
      </c>
      <c r="M484" t="s">
        <v>340</v>
      </c>
      <c r="N484" t="s">
        <v>441</v>
      </c>
      <c r="O484" t="s">
        <v>339</v>
      </c>
      <c r="P484" t="s">
        <v>1578</v>
      </c>
      <c r="Q484" t="s">
        <v>415</v>
      </c>
      <c r="R484" t="s">
        <v>407</v>
      </c>
      <c r="S484" t="s">
        <v>1212</v>
      </c>
      <c r="T484" s="131">
        <v>3.51</v>
      </c>
      <c r="U484" t="s">
        <v>1675</v>
      </c>
      <c r="V484" s="132">
        <v>5.765E-2</v>
      </c>
      <c r="W484" s="132">
        <v>5.5599999999999997E-2</v>
      </c>
      <c r="X484" t="s">
        <v>412</v>
      </c>
      <c r="Y484" t="s">
        <v>339</v>
      </c>
      <c r="Z484" s="131">
        <v>70000</v>
      </c>
      <c r="AA484" s="131">
        <v>1</v>
      </c>
      <c r="AB484" s="131">
        <f t="shared" si="7"/>
        <v>87.5</v>
      </c>
      <c r="AD484" s="131">
        <v>61.25</v>
      </c>
      <c r="AH484" s="132">
        <v>6.0000000000000002E-5</v>
      </c>
      <c r="AI484" s="132">
        <v>1.465E-2</v>
      </c>
      <c r="AJ484" s="132">
        <v>1.91E-3</v>
      </c>
    </row>
    <row r="485" spans="1:36">
      <c r="A485" t="s">
        <v>1213</v>
      </c>
      <c r="B485" t="s">
        <v>1220</v>
      </c>
      <c r="C485" t="s">
        <v>2519</v>
      </c>
      <c r="D485" t="s">
        <v>2520</v>
      </c>
      <c r="E485" t="s">
        <v>309</v>
      </c>
      <c r="F485" t="s">
        <v>2521</v>
      </c>
      <c r="G485" t="s">
        <v>2522</v>
      </c>
      <c r="H485" t="s">
        <v>321</v>
      </c>
      <c r="I485" t="s">
        <v>755</v>
      </c>
      <c r="J485" t="s">
        <v>204</v>
      </c>
      <c r="K485" t="s">
        <v>204</v>
      </c>
      <c r="L485" t="s">
        <v>325</v>
      </c>
      <c r="M485" t="s">
        <v>340</v>
      </c>
      <c r="N485" t="s">
        <v>454</v>
      </c>
      <c r="O485" t="s">
        <v>339</v>
      </c>
      <c r="P485" t="s">
        <v>1696</v>
      </c>
      <c r="Q485" t="s">
        <v>413</v>
      </c>
      <c r="R485" t="s">
        <v>407</v>
      </c>
      <c r="S485" t="s">
        <v>1212</v>
      </c>
      <c r="T485" s="131">
        <v>0.52</v>
      </c>
      <c r="U485" t="s">
        <v>2523</v>
      </c>
      <c r="V485" s="132">
        <v>6.2689999999999996E-2</v>
      </c>
      <c r="W485" s="132">
        <v>5.7799999999999997E-2</v>
      </c>
      <c r="X485" t="s">
        <v>412</v>
      </c>
      <c r="Y485" t="s">
        <v>339</v>
      </c>
      <c r="Z485" s="131">
        <v>57458.95</v>
      </c>
      <c r="AA485" s="131">
        <v>1</v>
      </c>
      <c r="AB485" s="131">
        <f t="shared" si="7"/>
        <v>100.57963119757672</v>
      </c>
      <c r="AD485" s="131">
        <v>57.792000000000002</v>
      </c>
      <c r="AH485" s="132">
        <v>1.7000000000000001E-4</v>
      </c>
      <c r="AI485" s="132">
        <v>1.383E-2</v>
      </c>
      <c r="AJ485" s="132">
        <v>1.8E-3</v>
      </c>
    </row>
    <row r="486" spans="1:36">
      <c r="A486" t="s">
        <v>1213</v>
      </c>
      <c r="B486" t="s">
        <v>1220</v>
      </c>
      <c r="C486" t="s">
        <v>2180</v>
      </c>
      <c r="D486" t="s">
        <v>2181</v>
      </c>
      <c r="E486" t="s">
        <v>309</v>
      </c>
      <c r="F486" t="s">
        <v>2463</v>
      </c>
      <c r="G486" t="s">
        <v>2464</v>
      </c>
      <c r="H486" t="s">
        <v>321</v>
      </c>
      <c r="I486" t="s">
        <v>951</v>
      </c>
      <c r="J486" t="s">
        <v>204</v>
      </c>
      <c r="K486" t="s">
        <v>204</v>
      </c>
      <c r="L486" t="s">
        <v>325</v>
      </c>
      <c r="M486" t="s">
        <v>340</v>
      </c>
      <c r="N486" t="s">
        <v>440</v>
      </c>
      <c r="O486" t="s">
        <v>339</v>
      </c>
      <c r="P486" t="s">
        <v>1551</v>
      </c>
      <c r="Q486" t="s">
        <v>413</v>
      </c>
      <c r="R486" t="s">
        <v>407</v>
      </c>
      <c r="S486" t="s">
        <v>1212</v>
      </c>
      <c r="T486" s="131">
        <v>3.61</v>
      </c>
      <c r="U486" t="s">
        <v>1302</v>
      </c>
      <c r="V486" s="132">
        <v>4.2840000000000003E-2</v>
      </c>
      <c r="W486" s="132">
        <v>4.9500000000000002E-2</v>
      </c>
      <c r="X486" t="s">
        <v>412</v>
      </c>
      <c r="Y486" t="s">
        <v>339</v>
      </c>
      <c r="Z486" s="131">
        <v>58000</v>
      </c>
      <c r="AA486" s="131">
        <v>1</v>
      </c>
      <c r="AB486" s="131">
        <f t="shared" si="7"/>
        <v>91.75</v>
      </c>
      <c r="AD486" s="131">
        <v>53.215000000000003</v>
      </c>
      <c r="AH486" s="132">
        <v>4.0000000000000003E-5</v>
      </c>
      <c r="AI486" s="132">
        <v>1.273E-2</v>
      </c>
      <c r="AJ486" s="132">
        <v>1.66E-3</v>
      </c>
    </row>
    <row r="487" spans="1:36">
      <c r="A487" t="s">
        <v>1213</v>
      </c>
      <c r="B487" t="s">
        <v>1220</v>
      </c>
      <c r="C487" t="s">
        <v>2175</v>
      </c>
      <c r="D487" t="s">
        <v>2176</v>
      </c>
      <c r="E487" t="s">
        <v>309</v>
      </c>
      <c r="F487" t="s">
        <v>2298</v>
      </c>
      <c r="G487" t="s">
        <v>2299</v>
      </c>
      <c r="H487" t="s">
        <v>321</v>
      </c>
      <c r="I487" t="s">
        <v>951</v>
      </c>
      <c r="J487" t="s">
        <v>204</v>
      </c>
      <c r="K487" t="s">
        <v>204</v>
      </c>
      <c r="L487" t="s">
        <v>325</v>
      </c>
      <c r="M487" t="s">
        <v>340</v>
      </c>
      <c r="N487" t="s">
        <v>445</v>
      </c>
      <c r="O487" t="s">
        <v>339</v>
      </c>
      <c r="P487" t="s">
        <v>1696</v>
      </c>
      <c r="Q487" t="s">
        <v>413</v>
      </c>
      <c r="R487" t="s">
        <v>407</v>
      </c>
      <c r="S487" t="s">
        <v>1212</v>
      </c>
      <c r="T487" s="131">
        <v>4.26</v>
      </c>
      <c r="U487" t="s">
        <v>1760</v>
      </c>
      <c r="V487" s="132">
        <v>4.3430000000000003E-2</v>
      </c>
      <c r="W487" s="132">
        <v>4.8300000000000003E-2</v>
      </c>
      <c r="X487" t="s">
        <v>412</v>
      </c>
      <c r="Y487" t="s">
        <v>339</v>
      </c>
      <c r="Z487" s="131">
        <v>59585.279999999999</v>
      </c>
      <c r="AA487" s="131">
        <v>1</v>
      </c>
      <c r="AB487" s="131">
        <f t="shared" si="7"/>
        <v>88.61920259500333</v>
      </c>
      <c r="AD487" s="131">
        <v>52.804000000000002</v>
      </c>
      <c r="AH487" s="132">
        <v>1E-4</v>
      </c>
      <c r="AI487" s="132">
        <v>1.2630000000000001E-2</v>
      </c>
      <c r="AJ487" s="132">
        <v>1.64E-3</v>
      </c>
    </row>
    <row r="488" spans="1:36">
      <c r="A488" t="s">
        <v>1213</v>
      </c>
      <c r="B488" t="s">
        <v>1220</v>
      </c>
      <c r="C488" t="s">
        <v>2170</v>
      </c>
      <c r="D488" t="s">
        <v>2171</v>
      </c>
      <c r="E488" t="s">
        <v>309</v>
      </c>
      <c r="F488" t="s">
        <v>2172</v>
      </c>
      <c r="G488" t="s">
        <v>2173</v>
      </c>
      <c r="H488" t="s">
        <v>321</v>
      </c>
      <c r="I488" t="s">
        <v>754</v>
      </c>
      <c r="J488" t="s">
        <v>204</v>
      </c>
      <c r="K488" t="s">
        <v>204</v>
      </c>
      <c r="L488" t="s">
        <v>325</v>
      </c>
      <c r="M488" t="s">
        <v>340</v>
      </c>
      <c r="N488" t="s">
        <v>462</v>
      </c>
      <c r="O488" t="s">
        <v>339</v>
      </c>
      <c r="P488" t="s">
        <v>1551</v>
      </c>
      <c r="Q488" t="s">
        <v>413</v>
      </c>
      <c r="R488" t="s">
        <v>407</v>
      </c>
      <c r="S488" t="s">
        <v>1212</v>
      </c>
      <c r="T488" s="131">
        <v>1.33</v>
      </c>
      <c r="U488" t="s">
        <v>2174</v>
      </c>
      <c r="V488" s="132">
        <v>2.409E-2</v>
      </c>
      <c r="W488" s="132">
        <v>2.7799999999999998E-2</v>
      </c>
      <c r="X488" t="s">
        <v>412</v>
      </c>
      <c r="Y488" t="s">
        <v>339</v>
      </c>
      <c r="Z488" s="131">
        <v>45833.33</v>
      </c>
      <c r="AA488" s="131">
        <v>1</v>
      </c>
      <c r="AB488" s="131">
        <f t="shared" si="7"/>
        <v>111.92073541241712</v>
      </c>
      <c r="AD488" s="131">
        <v>51.296999999999997</v>
      </c>
      <c r="AH488" s="132">
        <v>9.0000000000000006E-5</v>
      </c>
      <c r="AI488" s="132">
        <v>1.227E-2</v>
      </c>
      <c r="AJ488" s="132">
        <v>1.6000000000000001E-3</v>
      </c>
    </row>
    <row r="489" spans="1:36">
      <c r="A489" t="s">
        <v>1213</v>
      </c>
      <c r="B489" t="s">
        <v>1220</v>
      </c>
      <c r="C489" t="s">
        <v>1564</v>
      </c>
      <c r="D489" t="s">
        <v>1565</v>
      </c>
      <c r="E489" t="s">
        <v>309</v>
      </c>
      <c r="F489" t="s">
        <v>1566</v>
      </c>
      <c r="G489" t="s">
        <v>1567</v>
      </c>
      <c r="H489" t="s">
        <v>321</v>
      </c>
      <c r="I489" t="s">
        <v>754</v>
      </c>
      <c r="J489" t="s">
        <v>204</v>
      </c>
      <c r="K489" t="s">
        <v>204</v>
      </c>
      <c r="L489" t="s">
        <v>325</v>
      </c>
      <c r="M489" t="s">
        <v>340</v>
      </c>
      <c r="N489" t="s">
        <v>456</v>
      </c>
      <c r="O489" t="s">
        <v>339</v>
      </c>
      <c r="P489" t="s">
        <v>1551</v>
      </c>
      <c r="Q489" t="s">
        <v>413</v>
      </c>
      <c r="R489" t="s">
        <v>407</v>
      </c>
      <c r="S489" t="s">
        <v>1212</v>
      </c>
      <c r="T489" s="131">
        <v>5.4</v>
      </c>
      <c r="U489" t="s">
        <v>1568</v>
      </c>
      <c r="V489" s="132">
        <v>3.3450000000000001E-2</v>
      </c>
      <c r="W489" s="132">
        <v>4.2799999999999998E-2</v>
      </c>
      <c r="X489" t="s">
        <v>412</v>
      </c>
      <c r="Y489" t="s">
        <v>339</v>
      </c>
      <c r="Z489" s="131">
        <v>33692.31</v>
      </c>
      <c r="AA489" s="131">
        <v>1</v>
      </c>
      <c r="AB489" s="131">
        <f t="shared" si="7"/>
        <v>146.41026394450247</v>
      </c>
      <c r="AD489" s="131">
        <v>49.329000000000001</v>
      </c>
      <c r="AH489" s="132">
        <v>1.0000000000000001E-5</v>
      </c>
      <c r="AI489" s="132">
        <v>1.18E-2</v>
      </c>
      <c r="AJ489" s="132">
        <v>1.5299999999999999E-3</v>
      </c>
    </row>
    <row r="490" spans="1:36">
      <c r="A490" t="s">
        <v>1213</v>
      </c>
      <c r="B490" t="s">
        <v>1220</v>
      </c>
      <c r="C490" t="s">
        <v>1985</v>
      </c>
      <c r="D490" t="s">
        <v>1986</v>
      </c>
      <c r="E490" t="s">
        <v>309</v>
      </c>
      <c r="F490" t="s">
        <v>1987</v>
      </c>
      <c r="G490" t="s">
        <v>1988</v>
      </c>
      <c r="H490" t="s">
        <v>321</v>
      </c>
      <c r="I490" t="s">
        <v>754</v>
      </c>
      <c r="J490" t="s">
        <v>204</v>
      </c>
      <c r="K490" t="s">
        <v>204</v>
      </c>
      <c r="L490" t="s">
        <v>325</v>
      </c>
      <c r="M490" t="s">
        <v>340</v>
      </c>
      <c r="N490" t="s">
        <v>464</v>
      </c>
      <c r="O490" t="s">
        <v>339</v>
      </c>
      <c r="P490" t="s">
        <v>1696</v>
      </c>
      <c r="Q490" t="s">
        <v>413</v>
      </c>
      <c r="R490" t="s">
        <v>407</v>
      </c>
      <c r="S490" t="s">
        <v>1212</v>
      </c>
      <c r="T490" s="131">
        <v>3.08</v>
      </c>
      <c r="U490" t="s">
        <v>1989</v>
      </c>
      <c r="V490" s="132">
        <v>1.3509999999999999E-2</v>
      </c>
      <c r="W490" s="132">
        <v>2.7300000000000001E-2</v>
      </c>
      <c r="X490" t="s">
        <v>412</v>
      </c>
      <c r="Y490" t="s">
        <v>339</v>
      </c>
      <c r="Z490" s="131">
        <v>40000</v>
      </c>
      <c r="AA490" s="131">
        <v>1</v>
      </c>
      <c r="AB490" s="131">
        <f t="shared" si="7"/>
        <v>108.5</v>
      </c>
      <c r="AD490" s="131">
        <v>43.4</v>
      </c>
      <c r="AH490" s="132">
        <v>2.0000000000000002E-5</v>
      </c>
      <c r="AI490" s="132">
        <v>1.038E-2</v>
      </c>
      <c r="AJ490" s="132">
        <v>1.3500000000000001E-3</v>
      </c>
    </row>
    <row r="491" spans="1:36">
      <c r="A491" t="s">
        <v>1213</v>
      </c>
      <c r="B491" t="s">
        <v>1220</v>
      </c>
      <c r="C491" t="s">
        <v>1896</v>
      </c>
      <c r="D491" t="s">
        <v>1897</v>
      </c>
      <c r="E491" t="s">
        <v>309</v>
      </c>
      <c r="F491" t="s">
        <v>2394</v>
      </c>
      <c r="G491" t="s">
        <v>2395</v>
      </c>
      <c r="H491" t="s">
        <v>321</v>
      </c>
      <c r="I491" t="s">
        <v>754</v>
      </c>
      <c r="J491" t="s">
        <v>204</v>
      </c>
      <c r="K491" t="s">
        <v>204</v>
      </c>
      <c r="L491" t="s">
        <v>325</v>
      </c>
      <c r="M491" t="s">
        <v>340</v>
      </c>
      <c r="N491" t="s">
        <v>464</v>
      </c>
      <c r="O491" t="s">
        <v>339</v>
      </c>
      <c r="P491" t="s">
        <v>1696</v>
      </c>
      <c r="Q491" t="s">
        <v>413</v>
      </c>
      <c r="R491" t="s">
        <v>407</v>
      </c>
      <c r="S491" t="s">
        <v>1212</v>
      </c>
      <c r="T491" s="131">
        <v>1.18</v>
      </c>
      <c r="U491" t="s">
        <v>2396</v>
      </c>
      <c r="V491" s="132">
        <v>1.208E-2</v>
      </c>
      <c r="W491" s="132">
        <v>2.6700000000000002E-2</v>
      </c>
      <c r="X491" t="s">
        <v>412</v>
      </c>
      <c r="Y491" t="s">
        <v>339</v>
      </c>
      <c r="Z491" s="131">
        <v>36923.47</v>
      </c>
      <c r="AA491" s="131">
        <v>1</v>
      </c>
      <c r="AB491" s="131">
        <f t="shared" si="7"/>
        <v>114.9404430298669</v>
      </c>
      <c r="AD491" s="131">
        <v>42.44</v>
      </c>
      <c r="AH491" s="132">
        <v>8.0000000000000007E-5</v>
      </c>
      <c r="AI491" s="132">
        <v>1.0149999999999999E-2</v>
      </c>
      <c r="AJ491" s="132">
        <v>1.32E-3</v>
      </c>
    </row>
    <row r="492" spans="1:36">
      <c r="A492" t="s">
        <v>1213</v>
      </c>
      <c r="B492" t="s">
        <v>1220</v>
      </c>
      <c r="C492" t="s">
        <v>2063</v>
      </c>
      <c r="D492" t="s">
        <v>2064</v>
      </c>
      <c r="E492" t="s">
        <v>309</v>
      </c>
      <c r="F492" t="s">
        <v>2392</v>
      </c>
      <c r="G492" t="s">
        <v>2393</v>
      </c>
      <c r="H492" t="s">
        <v>321</v>
      </c>
      <c r="I492" t="s">
        <v>951</v>
      </c>
      <c r="J492" t="s">
        <v>204</v>
      </c>
      <c r="K492" t="s">
        <v>204</v>
      </c>
      <c r="L492" t="s">
        <v>325</v>
      </c>
      <c r="M492" t="s">
        <v>340</v>
      </c>
      <c r="N492" t="s">
        <v>445</v>
      </c>
      <c r="O492" t="s">
        <v>339</v>
      </c>
      <c r="P492" t="s">
        <v>1696</v>
      </c>
      <c r="Q492" t="s">
        <v>413</v>
      </c>
      <c r="R492" t="s">
        <v>407</v>
      </c>
      <c r="S492" t="s">
        <v>1212</v>
      </c>
      <c r="T492" s="131">
        <v>4.09</v>
      </c>
      <c r="U492" t="s">
        <v>1722</v>
      </c>
      <c r="V492" s="132">
        <v>4.317E-2</v>
      </c>
      <c r="W492" s="132">
        <v>4.8599999999999997E-2</v>
      </c>
      <c r="X492" t="s">
        <v>412</v>
      </c>
      <c r="Y492" t="s">
        <v>339</v>
      </c>
      <c r="Z492" s="131">
        <v>45000</v>
      </c>
      <c r="AA492" s="131">
        <v>1</v>
      </c>
      <c r="AB492" s="131">
        <f t="shared" si="7"/>
        <v>91.99111111111111</v>
      </c>
      <c r="AD492" s="131">
        <v>41.396000000000001</v>
      </c>
      <c r="AH492" s="132">
        <v>3.0000000000000001E-5</v>
      </c>
      <c r="AI492" s="132">
        <v>9.9000000000000008E-3</v>
      </c>
      <c r="AJ492" s="132">
        <v>1.2899999999999999E-3</v>
      </c>
    </row>
    <row r="493" spans="1:36">
      <c r="A493" t="s">
        <v>1213</v>
      </c>
      <c r="B493" t="s">
        <v>1220</v>
      </c>
      <c r="C493" t="s">
        <v>1935</v>
      </c>
      <c r="D493" t="s">
        <v>1936</v>
      </c>
      <c r="E493" t="s">
        <v>309</v>
      </c>
      <c r="F493" t="s">
        <v>2358</v>
      </c>
      <c r="G493" t="s">
        <v>2359</v>
      </c>
      <c r="H493" t="s">
        <v>321</v>
      </c>
      <c r="I493" t="s">
        <v>951</v>
      </c>
      <c r="J493" t="s">
        <v>204</v>
      </c>
      <c r="K493" t="s">
        <v>204</v>
      </c>
      <c r="L493" t="s">
        <v>325</v>
      </c>
      <c r="M493" t="s">
        <v>340</v>
      </c>
      <c r="N493" t="s">
        <v>448</v>
      </c>
      <c r="O493" t="s">
        <v>339</v>
      </c>
      <c r="P493" t="s">
        <v>1211</v>
      </c>
      <c r="Q493" t="s">
        <v>413</v>
      </c>
      <c r="R493" t="s">
        <v>407</v>
      </c>
      <c r="S493" t="s">
        <v>1212</v>
      </c>
      <c r="T493" s="131">
        <v>3.23</v>
      </c>
      <c r="U493" t="s">
        <v>2360</v>
      </c>
      <c r="V493" s="132">
        <v>2.6689999999999998E-2</v>
      </c>
      <c r="W493" s="132">
        <v>4.5199999999999997E-2</v>
      </c>
      <c r="X493" t="s">
        <v>412</v>
      </c>
      <c r="Y493" t="s">
        <v>339</v>
      </c>
      <c r="Z493" s="131">
        <v>43344.89</v>
      </c>
      <c r="AA493" s="131">
        <v>1</v>
      </c>
      <c r="AB493" s="131">
        <f t="shared" si="7"/>
        <v>94.550937838347267</v>
      </c>
      <c r="AD493" s="131">
        <v>40.982999999999997</v>
      </c>
      <c r="AH493" s="132">
        <v>2.0000000000000002E-5</v>
      </c>
      <c r="AI493" s="132">
        <v>9.8099999999999993E-3</v>
      </c>
      <c r="AJ493" s="132">
        <v>1.2800000000000001E-3</v>
      </c>
    </row>
    <row r="494" spans="1:36">
      <c r="A494" t="s">
        <v>1213</v>
      </c>
      <c r="B494" t="s">
        <v>1220</v>
      </c>
      <c r="C494" t="s">
        <v>2242</v>
      </c>
      <c r="D494" t="s">
        <v>2243</v>
      </c>
      <c r="E494" t="s">
        <v>309</v>
      </c>
      <c r="F494" t="s">
        <v>2326</v>
      </c>
      <c r="G494" t="s">
        <v>2327</v>
      </c>
      <c r="H494" t="s">
        <v>321</v>
      </c>
      <c r="I494" t="s">
        <v>951</v>
      </c>
      <c r="J494" t="s">
        <v>204</v>
      </c>
      <c r="K494" t="s">
        <v>204</v>
      </c>
      <c r="L494" t="s">
        <v>325</v>
      </c>
      <c r="M494" t="s">
        <v>340</v>
      </c>
      <c r="N494" t="s">
        <v>464</v>
      </c>
      <c r="O494" t="s">
        <v>339</v>
      </c>
      <c r="P494" t="s">
        <v>1551</v>
      </c>
      <c r="Q494" t="s">
        <v>413</v>
      </c>
      <c r="R494" t="s">
        <v>407</v>
      </c>
      <c r="S494" t="s">
        <v>1212</v>
      </c>
      <c r="T494" s="131">
        <v>4.09</v>
      </c>
      <c r="U494" t="s">
        <v>2328</v>
      </c>
      <c r="V494" s="132">
        <v>4.3249999999999997E-2</v>
      </c>
      <c r="W494" s="132">
        <v>5.2499999999999998E-2</v>
      </c>
      <c r="X494" t="s">
        <v>412</v>
      </c>
      <c r="Y494" t="s">
        <v>339</v>
      </c>
      <c r="Z494" s="131">
        <v>44444.44</v>
      </c>
      <c r="AA494" s="131">
        <v>1</v>
      </c>
      <c r="AB494" s="131">
        <f t="shared" si="7"/>
        <v>91.161009116100914</v>
      </c>
      <c r="AD494" s="131">
        <v>40.515999999999998</v>
      </c>
      <c r="AH494" s="132">
        <v>2.0000000000000002E-5</v>
      </c>
      <c r="AI494" s="132">
        <v>9.6900000000000007E-3</v>
      </c>
      <c r="AJ494" s="132">
        <v>1.2600000000000001E-3</v>
      </c>
    </row>
    <row r="495" spans="1:36">
      <c r="A495" t="s">
        <v>1213</v>
      </c>
      <c r="B495" t="s">
        <v>1220</v>
      </c>
      <c r="C495" t="s">
        <v>1923</v>
      </c>
      <c r="D495" t="s">
        <v>1924</v>
      </c>
      <c r="E495" t="s">
        <v>309</v>
      </c>
      <c r="F495" t="s">
        <v>2247</v>
      </c>
      <c r="G495" t="s">
        <v>2248</v>
      </c>
      <c r="H495" t="s">
        <v>321</v>
      </c>
      <c r="I495" t="s">
        <v>754</v>
      </c>
      <c r="J495" t="s">
        <v>204</v>
      </c>
      <c r="K495" t="s">
        <v>204</v>
      </c>
      <c r="L495" t="s">
        <v>325</v>
      </c>
      <c r="M495" t="s">
        <v>340</v>
      </c>
      <c r="N495" t="s">
        <v>464</v>
      </c>
      <c r="O495" t="s">
        <v>339</v>
      </c>
      <c r="P495" t="s">
        <v>1696</v>
      </c>
      <c r="Q495" t="s">
        <v>413</v>
      </c>
      <c r="R495" t="s">
        <v>407</v>
      </c>
      <c r="S495" t="s">
        <v>1212</v>
      </c>
      <c r="T495" s="131">
        <v>3.75</v>
      </c>
      <c r="U495" t="s">
        <v>2249</v>
      </c>
      <c r="V495" s="132">
        <v>1.393E-2</v>
      </c>
      <c r="W495" s="132">
        <v>2.86E-2</v>
      </c>
      <c r="X495" t="s">
        <v>412</v>
      </c>
      <c r="Y495" t="s">
        <v>339</v>
      </c>
      <c r="Z495" s="131">
        <v>37323.94</v>
      </c>
      <c r="AA495" s="131">
        <v>1</v>
      </c>
      <c r="AB495" s="131">
        <f t="shared" si="7"/>
        <v>105.21933107812305</v>
      </c>
      <c r="AD495" s="131">
        <v>39.271999999999998</v>
      </c>
      <c r="AH495" s="132">
        <v>2.0000000000000002E-5</v>
      </c>
      <c r="AI495" s="132">
        <v>9.4000000000000004E-3</v>
      </c>
      <c r="AJ495" s="132">
        <v>1.2199999999999999E-3</v>
      </c>
    </row>
    <row r="496" spans="1:36">
      <c r="A496" t="s">
        <v>1213</v>
      </c>
      <c r="B496" t="s">
        <v>1220</v>
      </c>
      <c r="C496" t="s">
        <v>2380</v>
      </c>
      <c r="D496" t="s">
        <v>2381</v>
      </c>
      <c r="E496" t="s">
        <v>309</v>
      </c>
      <c r="F496" t="s">
        <v>2382</v>
      </c>
      <c r="G496" t="s">
        <v>2383</v>
      </c>
      <c r="H496" t="s">
        <v>321</v>
      </c>
      <c r="I496" t="s">
        <v>951</v>
      </c>
      <c r="J496" t="s">
        <v>204</v>
      </c>
      <c r="K496" t="s">
        <v>204</v>
      </c>
      <c r="L496" t="s">
        <v>325</v>
      </c>
      <c r="M496" t="s">
        <v>340</v>
      </c>
      <c r="N496" t="s">
        <v>484</v>
      </c>
      <c r="O496" t="s">
        <v>339</v>
      </c>
      <c r="P496" t="s">
        <v>1599</v>
      </c>
      <c r="Q496" t="s">
        <v>415</v>
      </c>
      <c r="R496" t="s">
        <v>407</v>
      </c>
      <c r="S496" t="s">
        <v>1212</v>
      </c>
      <c r="T496" s="131">
        <v>4.32</v>
      </c>
      <c r="U496" t="s">
        <v>2384</v>
      </c>
      <c r="V496" s="132">
        <v>5.2859999999999997E-2</v>
      </c>
      <c r="W496" s="132">
        <v>5.2699999999999997E-2</v>
      </c>
      <c r="X496" t="s">
        <v>412</v>
      </c>
      <c r="Y496" t="s">
        <v>339</v>
      </c>
      <c r="Z496" s="131">
        <v>37370</v>
      </c>
      <c r="AA496" s="131">
        <v>1</v>
      </c>
      <c r="AB496" s="131">
        <f t="shared" si="7"/>
        <v>102.84987958255284</v>
      </c>
      <c r="AD496" s="131">
        <v>38.435000000000002</v>
      </c>
      <c r="AH496" s="132">
        <v>4.0000000000000003E-5</v>
      </c>
      <c r="AI496" s="132">
        <v>9.1999999999999998E-3</v>
      </c>
      <c r="AJ496" s="132">
        <v>1.1999999999999999E-3</v>
      </c>
    </row>
    <row r="497" spans="1:36">
      <c r="A497" t="s">
        <v>1213</v>
      </c>
      <c r="B497" t="s">
        <v>1220</v>
      </c>
      <c r="C497" t="s">
        <v>1923</v>
      </c>
      <c r="D497" t="s">
        <v>1924</v>
      </c>
      <c r="E497" t="s">
        <v>309</v>
      </c>
      <c r="F497" t="s">
        <v>2332</v>
      </c>
      <c r="G497" t="s">
        <v>2333</v>
      </c>
      <c r="H497" t="s">
        <v>321</v>
      </c>
      <c r="I497" t="s">
        <v>754</v>
      </c>
      <c r="J497" t="s">
        <v>204</v>
      </c>
      <c r="K497" t="s">
        <v>204</v>
      </c>
      <c r="L497" t="s">
        <v>325</v>
      </c>
      <c r="M497" t="s">
        <v>340</v>
      </c>
      <c r="N497" t="s">
        <v>464</v>
      </c>
      <c r="O497" t="s">
        <v>339</v>
      </c>
      <c r="P497" t="s">
        <v>1696</v>
      </c>
      <c r="Q497" t="s">
        <v>413</v>
      </c>
      <c r="R497" t="s">
        <v>407</v>
      </c>
      <c r="S497" t="s">
        <v>1212</v>
      </c>
      <c r="T497" s="131">
        <v>0.73</v>
      </c>
      <c r="U497" t="s">
        <v>1784</v>
      </c>
      <c r="V497" s="132">
        <v>1.1679999999999999E-2</v>
      </c>
      <c r="W497" s="132">
        <v>2.5100000000000001E-2</v>
      </c>
      <c r="X497" t="s">
        <v>412</v>
      </c>
      <c r="Y497" t="s">
        <v>339</v>
      </c>
      <c r="Z497" s="131">
        <v>26666.69</v>
      </c>
      <c r="AA497" s="131">
        <v>1</v>
      </c>
      <c r="AB497" s="131">
        <f t="shared" si="7"/>
        <v>143.81987415761012</v>
      </c>
      <c r="AD497" s="131">
        <v>38.351999999999997</v>
      </c>
      <c r="AH497" s="132">
        <v>3.0000000000000001E-5</v>
      </c>
      <c r="AI497" s="132">
        <v>9.1800000000000007E-3</v>
      </c>
      <c r="AJ497" s="132">
        <v>1.1900000000000001E-3</v>
      </c>
    </row>
    <row r="498" spans="1:36">
      <c r="A498" t="s">
        <v>1213</v>
      </c>
      <c r="B498" t="s">
        <v>1220</v>
      </c>
      <c r="C498" t="s">
        <v>1918</v>
      </c>
      <c r="D498" t="s">
        <v>1919</v>
      </c>
      <c r="E498" t="s">
        <v>309</v>
      </c>
      <c r="F498" t="s">
        <v>1971</v>
      </c>
      <c r="G498" t="s">
        <v>1972</v>
      </c>
      <c r="H498" t="s">
        <v>321</v>
      </c>
      <c r="I498" t="s">
        <v>754</v>
      </c>
      <c r="J498" t="s">
        <v>204</v>
      </c>
      <c r="K498" t="s">
        <v>204</v>
      </c>
      <c r="L498" t="s">
        <v>325</v>
      </c>
      <c r="M498" t="s">
        <v>340</v>
      </c>
      <c r="N498" t="s">
        <v>464</v>
      </c>
      <c r="O498" t="s">
        <v>339</v>
      </c>
      <c r="P498" t="s">
        <v>1696</v>
      </c>
      <c r="Q498" t="s">
        <v>413</v>
      </c>
      <c r="R498" t="s">
        <v>407</v>
      </c>
      <c r="S498" t="s">
        <v>1212</v>
      </c>
      <c r="T498" s="131">
        <v>4.17</v>
      </c>
      <c r="U498" t="s">
        <v>1563</v>
      </c>
      <c r="V498" s="132">
        <v>1.43E-2</v>
      </c>
      <c r="W498" s="132">
        <v>2.7099999999999999E-2</v>
      </c>
      <c r="X498" t="s">
        <v>412</v>
      </c>
      <c r="Y498" t="s">
        <v>339</v>
      </c>
      <c r="Z498" s="131">
        <v>33666.559999999998</v>
      </c>
      <c r="AA498" s="131">
        <v>1</v>
      </c>
      <c r="AB498" s="131">
        <f t="shared" si="7"/>
        <v>109.3785643677287</v>
      </c>
      <c r="AC498" s="131">
        <v>0.70699999999999996</v>
      </c>
      <c r="AD498" s="131">
        <v>37.530999999999999</v>
      </c>
      <c r="AH498" s="132">
        <v>2.0000000000000002E-5</v>
      </c>
      <c r="AI498" s="132">
        <v>9.1500000000000001E-3</v>
      </c>
      <c r="AJ498" s="132">
        <v>1.1900000000000001E-3</v>
      </c>
    </row>
    <row r="499" spans="1:36">
      <c r="A499" t="s">
        <v>1213</v>
      </c>
      <c r="B499" t="s">
        <v>1220</v>
      </c>
      <c r="C499" t="s">
        <v>1868</v>
      </c>
      <c r="D499" t="s">
        <v>1869</v>
      </c>
      <c r="E499" t="s">
        <v>309</v>
      </c>
      <c r="F499" t="s">
        <v>2034</v>
      </c>
      <c r="G499" t="s">
        <v>2035</v>
      </c>
      <c r="H499" t="s">
        <v>321</v>
      </c>
      <c r="I499" t="s">
        <v>754</v>
      </c>
      <c r="J499" t="s">
        <v>204</v>
      </c>
      <c r="K499" t="s">
        <v>204</v>
      </c>
      <c r="L499" t="s">
        <v>325</v>
      </c>
      <c r="M499" t="s">
        <v>340</v>
      </c>
      <c r="N499" t="s">
        <v>464</v>
      </c>
      <c r="O499" t="s">
        <v>339</v>
      </c>
      <c r="P499" t="s">
        <v>1872</v>
      </c>
      <c r="Q499" t="s">
        <v>413</v>
      </c>
      <c r="R499" t="s">
        <v>407</v>
      </c>
      <c r="S499" t="s">
        <v>1212</v>
      </c>
      <c r="T499" s="131">
        <v>0.25</v>
      </c>
      <c r="U499" t="s">
        <v>1984</v>
      </c>
      <c r="V499" s="132">
        <v>2.4799999999999999E-2</v>
      </c>
      <c r="W499" s="132">
        <v>2.9700000000000001E-2</v>
      </c>
      <c r="X499" t="s">
        <v>412</v>
      </c>
      <c r="Y499" t="s">
        <v>339</v>
      </c>
      <c r="Z499" s="131">
        <v>30000</v>
      </c>
      <c r="AA499" s="131">
        <v>1</v>
      </c>
      <c r="AB499" s="131">
        <f t="shared" si="7"/>
        <v>114.75999999999999</v>
      </c>
      <c r="AD499" s="131">
        <v>34.427999999999997</v>
      </c>
      <c r="AH499" s="132">
        <v>5.0000000000000002E-5</v>
      </c>
      <c r="AI499" s="132">
        <v>8.2400000000000008E-3</v>
      </c>
      <c r="AJ499" s="132">
        <v>1.07E-3</v>
      </c>
    </row>
    <row r="500" spans="1:36">
      <c r="A500" t="s">
        <v>1213</v>
      </c>
      <c r="B500" t="s">
        <v>1220</v>
      </c>
      <c r="C500" t="s">
        <v>1868</v>
      </c>
      <c r="D500" t="s">
        <v>1869</v>
      </c>
      <c r="E500" t="s">
        <v>309</v>
      </c>
      <c r="F500" t="s">
        <v>2348</v>
      </c>
      <c r="G500" t="s">
        <v>2349</v>
      </c>
      <c r="H500" t="s">
        <v>321</v>
      </c>
      <c r="I500" t="s">
        <v>754</v>
      </c>
      <c r="J500" t="s">
        <v>204</v>
      </c>
      <c r="K500" t="s">
        <v>204</v>
      </c>
      <c r="L500" t="s">
        <v>325</v>
      </c>
      <c r="M500" t="s">
        <v>340</v>
      </c>
      <c r="N500" t="s">
        <v>464</v>
      </c>
      <c r="O500" t="s">
        <v>339</v>
      </c>
      <c r="P500" t="s">
        <v>1966</v>
      </c>
      <c r="Q500" t="s">
        <v>415</v>
      </c>
      <c r="R500" t="s">
        <v>407</v>
      </c>
      <c r="S500" t="s">
        <v>1212</v>
      </c>
      <c r="T500" s="131">
        <v>5.3</v>
      </c>
      <c r="U500" t="s">
        <v>1760</v>
      </c>
      <c r="V500" s="132">
        <v>1.7569999999999999E-2</v>
      </c>
      <c r="W500" s="132">
        <v>2.8400000000000002E-2</v>
      </c>
      <c r="X500" t="s">
        <v>412</v>
      </c>
      <c r="Y500" t="s">
        <v>339</v>
      </c>
      <c r="Z500" s="131">
        <v>30000</v>
      </c>
      <c r="AA500" s="131">
        <v>1</v>
      </c>
      <c r="AB500" s="131">
        <f t="shared" si="7"/>
        <v>113.16999999999999</v>
      </c>
      <c r="AD500" s="131">
        <v>33.951000000000001</v>
      </c>
      <c r="AH500" s="132">
        <v>1.0000000000000001E-5</v>
      </c>
      <c r="AI500" s="132">
        <v>8.1200000000000005E-3</v>
      </c>
      <c r="AJ500" s="132">
        <v>1.06E-3</v>
      </c>
    </row>
    <row r="501" spans="1:36">
      <c r="A501" t="s">
        <v>1213</v>
      </c>
      <c r="B501" t="s">
        <v>1220</v>
      </c>
      <c r="C501" t="s">
        <v>2445</v>
      </c>
      <c r="D501" t="s">
        <v>2446</v>
      </c>
      <c r="E501" t="s">
        <v>309</v>
      </c>
      <c r="F501" t="s">
        <v>2676</v>
      </c>
      <c r="G501" t="s">
        <v>2677</v>
      </c>
      <c r="H501" t="s">
        <v>321</v>
      </c>
      <c r="I501" t="s">
        <v>755</v>
      </c>
      <c r="J501" t="s">
        <v>204</v>
      </c>
      <c r="K501" t="s">
        <v>204</v>
      </c>
      <c r="L501" t="s">
        <v>325</v>
      </c>
      <c r="M501" t="s">
        <v>340</v>
      </c>
      <c r="N501" t="s">
        <v>454</v>
      </c>
      <c r="O501" t="s">
        <v>339</v>
      </c>
      <c r="P501" t="s">
        <v>1530</v>
      </c>
      <c r="Q501" t="s">
        <v>415</v>
      </c>
      <c r="R501" t="s">
        <v>407</v>
      </c>
      <c r="S501" t="s">
        <v>1212</v>
      </c>
      <c r="T501" s="131">
        <v>2.88</v>
      </c>
      <c r="U501" t="s">
        <v>2449</v>
      </c>
      <c r="V501" s="132">
        <v>6.7599999999999993E-2</v>
      </c>
      <c r="W501" s="132">
        <v>7.4200000000000002E-2</v>
      </c>
      <c r="X501" t="s">
        <v>412</v>
      </c>
      <c r="Y501" t="s">
        <v>339</v>
      </c>
      <c r="Z501" s="131">
        <v>27848.11</v>
      </c>
      <c r="AA501" s="131">
        <v>1</v>
      </c>
      <c r="AB501" s="131">
        <f t="shared" si="7"/>
        <v>99.500468793034784</v>
      </c>
      <c r="AD501" s="131">
        <v>27.709</v>
      </c>
      <c r="AH501" s="132">
        <v>2.0000000000000002E-5</v>
      </c>
      <c r="AI501" s="132">
        <v>6.6299999999999996E-3</v>
      </c>
      <c r="AJ501" s="132">
        <v>8.5999999999999998E-4</v>
      </c>
    </row>
    <row r="502" spans="1:36">
      <c r="A502" t="s">
        <v>1213</v>
      </c>
      <c r="B502" t="s">
        <v>1220</v>
      </c>
      <c r="C502" t="s">
        <v>1864</v>
      </c>
      <c r="D502" t="s">
        <v>1865</v>
      </c>
      <c r="E502" t="s">
        <v>309</v>
      </c>
      <c r="F502" t="s">
        <v>2417</v>
      </c>
      <c r="G502" t="s">
        <v>2418</v>
      </c>
      <c r="H502" t="s">
        <v>321</v>
      </c>
      <c r="I502" t="s">
        <v>754</v>
      </c>
      <c r="J502" t="s">
        <v>204</v>
      </c>
      <c r="K502" t="s">
        <v>204</v>
      </c>
      <c r="L502" t="s">
        <v>325</v>
      </c>
      <c r="M502" t="s">
        <v>340</v>
      </c>
      <c r="N502" t="s">
        <v>448</v>
      </c>
      <c r="O502" t="s">
        <v>339</v>
      </c>
      <c r="P502" t="s">
        <v>1551</v>
      </c>
      <c r="Q502" t="s">
        <v>413</v>
      </c>
      <c r="R502" t="s">
        <v>407</v>
      </c>
      <c r="S502" t="s">
        <v>1212</v>
      </c>
      <c r="T502" s="131">
        <v>1.96</v>
      </c>
      <c r="U502" t="s">
        <v>1686</v>
      </c>
      <c r="V502" s="132">
        <v>9.1699999999999993E-3</v>
      </c>
      <c r="W502" s="132">
        <v>2.52E-2</v>
      </c>
      <c r="X502" t="s">
        <v>412</v>
      </c>
      <c r="Y502" t="s">
        <v>339</v>
      </c>
      <c r="Z502" s="131">
        <v>25000</v>
      </c>
      <c r="AA502" s="131">
        <v>1</v>
      </c>
      <c r="AB502" s="131">
        <f t="shared" si="7"/>
        <v>110.35999999999999</v>
      </c>
      <c r="AD502" s="131">
        <v>27.59</v>
      </c>
      <c r="AH502" s="132">
        <v>3.0000000000000001E-5</v>
      </c>
      <c r="AI502" s="132">
        <v>6.6E-3</v>
      </c>
      <c r="AJ502" s="132">
        <v>8.5999999999999998E-4</v>
      </c>
    </row>
    <row r="503" spans="1:36">
      <c r="A503" t="s">
        <v>1213</v>
      </c>
      <c r="B503" t="s">
        <v>1220</v>
      </c>
      <c r="C503" t="s">
        <v>1985</v>
      </c>
      <c r="D503" t="s">
        <v>1986</v>
      </c>
      <c r="E503" t="s">
        <v>309</v>
      </c>
      <c r="F503" t="s">
        <v>2443</v>
      </c>
      <c r="G503" t="s">
        <v>2444</v>
      </c>
      <c r="H503" t="s">
        <v>321</v>
      </c>
      <c r="I503" t="s">
        <v>951</v>
      </c>
      <c r="J503" t="s">
        <v>204</v>
      </c>
      <c r="K503" t="s">
        <v>204</v>
      </c>
      <c r="L503" t="s">
        <v>325</v>
      </c>
      <c r="M503" t="s">
        <v>340</v>
      </c>
      <c r="N503" t="s">
        <v>464</v>
      </c>
      <c r="O503" t="s">
        <v>339</v>
      </c>
      <c r="P503" t="s">
        <v>1696</v>
      </c>
      <c r="Q503" t="s">
        <v>413</v>
      </c>
      <c r="R503" t="s">
        <v>407</v>
      </c>
      <c r="S503" t="s">
        <v>1212</v>
      </c>
      <c r="T503" s="131">
        <v>5.16</v>
      </c>
      <c r="U503" t="s">
        <v>2038</v>
      </c>
      <c r="V503" s="132">
        <v>4.5080000000000002E-2</v>
      </c>
      <c r="W503" s="132">
        <v>5.0599999999999999E-2</v>
      </c>
      <c r="X503" t="s">
        <v>412</v>
      </c>
      <c r="Y503" t="s">
        <v>339</v>
      </c>
      <c r="Z503" s="131">
        <v>30000</v>
      </c>
      <c r="AA503" s="131">
        <v>1</v>
      </c>
      <c r="AB503" s="131">
        <f t="shared" si="7"/>
        <v>87.690000000000012</v>
      </c>
      <c r="AC503" s="131">
        <v>0.73199999999999998</v>
      </c>
      <c r="AD503" s="131">
        <v>27.039000000000001</v>
      </c>
      <c r="AH503" s="132">
        <v>2.0000000000000002E-5</v>
      </c>
      <c r="AI503" s="132">
        <v>6.6400000000000001E-3</v>
      </c>
      <c r="AJ503" s="132">
        <v>8.5999999999999998E-4</v>
      </c>
    </row>
    <row r="504" spans="1:36">
      <c r="A504" t="s">
        <v>1213</v>
      </c>
      <c r="B504" t="s">
        <v>1220</v>
      </c>
      <c r="C504" t="s">
        <v>2219</v>
      </c>
      <c r="D504" t="s">
        <v>2220</v>
      </c>
      <c r="E504" t="s">
        <v>309</v>
      </c>
      <c r="F504" t="s">
        <v>2678</v>
      </c>
      <c r="G504" t="s">
        <v>2679</v>
      </c>
      <c r="H504" t="s">
        <v>321</v>
      </c>
      <c r="I504" t="s">
        <v>951</v>
      </c>
      <c r="J504" t="s">
        <v>204</v>
      </c>
      <c r="K504" t="s">
        <v>204</v>
      </c>
      <c r="L504" t="s">
        <v>325</v>
      </c>
      <c r="M504" t="s">
        <v>340</v>
      </c>
      <c r="N504" t="s">
        <v>451</v>
      </c>
      <c r="O504" t="s">
        <v>339</v>
      </c>
      <c r="P504" t="s">
        <v>1584</v>
      </c>
      <c r="Q504" t="s">
        <v>413</v>
      </c>
      <c r="R504" t="s">
        <v>407</v>
      </c>
      <c r="S504" t="s">
        <v>1212</v>
      </c>
      <c r="T504" s="131">
        <v>2.71</v>
      </c>
      <c r="U504" t="s">
        <v>2680</v>
      </c>
      <c r="V504" s="132">
        <v>4.5190000000000001E-2</v>
      </c>
      <c r="W504" s="132">
        <v>5.1799999999999999E-2</v>
      </c>
      <c r="X504" t="s">
        <v>412</v>
      </c>
      <c r="Y504" t="s">
        <v>339</v>
      </c>
      <c r="Z504" s="131">
        <v>26250</v>
      </c>
      <c r="AA504" s="131">
        <v>1</v>
      </c>
      <c r="AB504" s="131">
        <f t="shared" si="7"/>
        <v>98.910476190476189</v>
      </c>
      <c r="AD504" s="131">
        <v>25.963999999999999</v>
      </c>
      <c r="AH504" s="132">
        <v>4.0000000000000003E-5</v>
      </c>
      <c r="AI504" s="132">
        <v>6.2100000000000002E-3</v>
      </c>
      <c r="AJ504" s="132">
        <v>8.0999999999999996E-4</v>
      </c>
    </row>
    <row r="505" spans="1:36">
      <c r="A505" t="s">
        <v>1213</v>
      </c>
      <c r="B505" t="s">
        <v>1220</v>
      </c>
      <c r="C505" t="s">
        <v>2020</v>
      </c>
      <c r="D505" t="s">
        <v>2021</v>
      </c>
      <c r="E505" t="s">
        <v>309</v>
      </c>
      <c r="F505" t="s">
        <v>2681</v>
      </c>
      <c r="G505" t="s">
        <v>2682</v>
      </c>
      <c r="H505" t="s">
        <v>321</v>
      </c>
      <c r="I505" t="s">
        <v>951</v>
      </c>
      <c r="J505" t="s">
        <v>204</v>
      </c>
      <c r="K505" t="s">
        <v>204</v>
      </c>
      <c r="L505" t="s">
        <v>325</v>
      </c>
      <c r="M505" t="s">
        <v>340</v>
      </c>
      <c r="N505" t="s">
        <v>484</v>
      </c>
      <c r="O505" t="s">
        <v>339</v>
      </c>
      <c r="P505" t="s">
        <v>1696</v>
      </c>
      <c r="Q505" t="s">
        <v>413</v>
      </c>
      <c r="R505" t="s">
        <v>407</v>
      </c>
      <c r="S505" t="s">
        <v>1212</v>
      </c>
      <c r="T505" s="131">
        <v>7.77</v>
      </c>
      <c r="U505" t="s">
        <v>2683</v>
      </c>
      <c r="V505" s="132">
        <v>5.2479999999999999E-2</v>
      </c>
      <c r="W505" s="132">
        <v>5.1999999999999998E-2</v>
      </c>
      <c r="X505" t="s">
        <v>412</v>
      </c>
      <c r="Y505" t="s">
        <v>339</v>
      </c>
      <c r="Z505" s="131">
        <v>30000</v>
      </c>
      <c r="AA505" s="131">
        <v>1</v>
      </c>
      <c r="AB505" s="131">
        <f t="shared" si="7"/>
        <v>83.7</v>
      </c>
      <c r="AD505" s="131">
        <v>25.11</v>
      </c>
      <c r="AH505" s="132">
        <v>2.0000000000000002E-5</v>
      </c>
      <c r="AI505" s="132">
        <v>6.0099999999999997E-3</v>
      </c>
      <c r="AJ505" s="132">
        <v>7.7999999999999999E-4</v>
      </c>
    </row>
    <row r="506" spans="1:36">
      <c r="A506" t="s">
        <v>1213</v>
      </c>
      <c r="B506" t="s">
        <v>1220</v>
      </c>
      <c r="C506" t="s">
        <v>2641</v>
      </c>
      <c r="D506" t="s">
        <v>2642</v>
      </c>
      <c r="E506" t="s">
        <v>309</v>
      </c>
      <c r="F506" t="s">
        <v>2643</v>
      </c>
      <c r="G506" t="s">
        <v>2644</v>
      </c>
      <c r="H506" t="s">
        <v>321</v>
      </c>
      <c r="I506" t="s">
        <v>951</v>
      </c>
      <c r="J506" t="s">
        <v>204</v>
      </c>
      <c r="K506" t="s">
        <v>204</v>
      </c>
      <c r="L506" t="s">
        <v>325</v>
      </c>
      <c r="M506" t="s">
        <v>340</v>
      </c>
      <c r="N506" t="s">
        <v>445</v>
      </c>
      <c r="O506" t="s">
        <v>339</v>
      </c>
      <c r="P506" t="s">
        <v>2257</v>
      </c>
      <c r="Q506" t="s">
        <v>415</v>
      </c>
      <c r="R506" t="s">
        <v>407</v>
      </c>
      <c r="S506" t="s">
        <v>1212</v>
      </c>
      <c r="T506" s="131">
        <v>1.72</v>
      </c>
      <c r="U506" t="s">
        <v>1594</v>
      </c>
      <c r="V506" s="132">
        <v>3.789E-2</v>
      </c>
      <c r="W506" s="132">
        <v>4.8500000000000001E-2</v>
      </c>
      <c r="X506" t="s">
        <v>412</v>
      </c>
      <c r="Y506" t="s">
        <v>339</v>
      </c>
      <c r="Z506" s="131">
        <v>25000</v>
      </c>
      <c r="AA506" s="131">
        <v>1</v>
      </c>
      <c r="AB506" s="131">
        <f t="shared" si="7"/>
        <v>95.58</v>
      </c>
      <c r="AD506" s="131">
        <v>23.895</v>
      </c>
      <c r="AH506" s="132">
        <v>8.0000000000000007E-5</v>
      </c>
      <c r="AI506" s="132">
        <v>5.7200000000000003E-3</v>
      </c>
      <c r="AJ506" s="132">
        <v>7.3999999999999999E-4</v>
      </c>
    </row>
    <row r="507" spans="1:36">
      <c r="A507" t="s">
        <v>1213</v>
      </c>
      <c r="B507" t="s">
        <v>1220</v>
      </c>
      <c r="C507" t="s">
        <v>2412</v>
      </c>
      <c r="D507" t="s">
        <v>2413</v>
      </c>
      <c r="E507" t="s">
        <v>309</v>
      </c>
      <c r="F507" t="s">
        <v>2414</v>
      </c>
      <c r="G507" t="s">
        <v>2415</v>
      </c>
      <c r="H507" t="s">
        <v>321</v>
      </c>
      <c r="I507" t="s">
        <v>951</v>
      </c>
      <c r="J507" t="s">
        <v>204</v>
      </c>
      <c r="K507" t="s">
        <v>204</v>
      </c>
      <c r="L507" t="s">
        <v>325</v>
      </c>
      <c r="M507" t="s">
        <v>340</v>
      </c>
      <c r="N507" t="s">
        <v>476</v>
      </c>
      <c r="O507" t="s">
        <v>339</v>
      </c>
      <c r="P507" t="s">
        <v>1551</v>
      </c>
      <c r="Q507" t="s">
        <v>413</v>
      </c>
      <c r="R507" t="s">
        <v>407</v>
      </c>
      <c r="S507" t="s">
        <v>1212</v>
      </c>
      <c r="T507" s="131">
        <v>5.49</v>
      </c>
      <c r="U507" t="s">
        <v>2416</v>
      </c>
      <c r="V507" s="132">
        <v>5.552E-2</v>
      </c>
      <c r="W507" s="132">
        <v>4.8599999999999997E-2</v>
      </c>
      <c r="X507" t="s">
        <v>412</v>
      </c>
      <c r="Y507" t="s">
        <v>339</v>
      </c>
      <c r="Z507" s="131">
        <v>22000</v>
      </c>
      <c r="AA507" s="131">
        <v>1</v>
      </c>
      <c r="AB507" s="131">
        <f t="shared" si="7"/>
        <v>105.25</v>
      </c>
      <c r="AD507" s="131">
        <v>23.155000000000001</v>
      </c>
      <c r="AH507" s="132">
        <v>1.4999999999999999E-4</v>
      </c>
      <c r="AI507" s="132">
        <v>5.5399999999999998E-3</v>
      </c>
      <c r="AJ507" s="132">
        <v>7.2000000000000005E-4</v>
      </c>
    </row>
    <row r="508" spans="1:36">
      <c r="A508" t="s">
        <v>1213</v>
      </c>
      <c r="B508" t="s">
        <v>1220</v>
      </c>
      <c r="C508" t="s">
        <v>2439</v>
      </c>
      <c r="D508" t="s">
        <v>2440</v>
      </c>
      <c r="E508" t="s">
        <v>311</v>
      </c>
      <c r="F508" t="s">
        <v>2441</v>
      </c>
      <c r="G508" t="s">
        <v>2442</v>
      </c>
      <c r="H508" t="s">
        <v>321</v>
      </c>
      <c r="I508" t="s">
        <v>951</v>
      </c>
      <c r="J508" t="s">
        <v>204</v>
      </c>
      <c r="K508" t="s">
        <v>224</v>
      </c>
      <c r="L508" t="s">
        <v>325</v>
      </c>
      <c r="M508" t="s">
        <v>340</v>
      </c>
      <c r="N508" t="s">
        <v>465</v>
      </c>
      <c r="O508" t="s">
        <v>339</v>
      </c>
      <c r="P508" t="s">
        <v>1584</v>
      </c>
      <c r="Q508" t="s">
        <v>413</v>
      </c>
      <c r="R508" t="s">
        <v>407</v>
      </c>
      <c r="S508" t="s">
        <v>1212</v>
      </c>
      <c r="T508" s="131">
        <v>0.9</v>
      </c>
      <c r="U508" t="s">
        <v>1438</v>
      </c>
      <c r="V508" s="132">
        <v>5.4370000000000002E-2</v>
      </c>
      <c r="W508" s="132">
        <v>5.5300000000000002E-2</v>
      </c>
      <c r="X508" t="s">
        <v>412</v>
      </c>
      <c r="Y508" t="s">
        <v>339</v>
      </c>
      <c r="Z508" s="131">
        <v>22500</v>
      </c>
      <c r="AA508" s="131">
        <v>1</v>
      </c>
      <c r="AB508" s="131">
        <f t="shared" si="7"/>
        <v>99.022222222222226</v>
      </c>
      <c r="AD508" s="131">
        <v>22.28</v>
      </c>
      <c r="AH508" s="132">
        <v>6.9999999999999994E-5</v>
      </c>
      <c r="AI508" s="132">
        <v>5.3299999999999997E-3</v>
      </c>
      <c r="AJ508" s="132">
        <v>6.8999999999999997E-4</v>
      </c>
    </row>
    <row r="509" spans="1:36">
      <c r="A509" t="s">
        <v>1213</v>
      </c>
      <c r="B509" t="s">
        <v>1220</v>
      </c>
      <c r="C509" t="s">
        <v>2509</v>
      </c>
      <c r="D509" t="s">
        <v>2510</v>
      </c>
      <c r="E509" t="s">
        <v>309</v>
      </c>
      <c r="F509" t="s">
        <v>2511</v>
      </c>
      <c r="G509" t="s">
        <v>2512</v>
      </c>
      <c r="H509" t="s">
        <v>321</v>
      </c>
      <c r="I509" t="s">
        <v>754</v>
      </c>
      <c r="J509" t="s">
        <v>204</v>
      </c>
      <c r="K509" t="s">
        <v>204</v>
      </c>
      <c r="L509" t="s">
        <v>325</v>
      </c>
      <c r="M509" t="s">
        <v>340</v>
      </c>
      <c r="N509" t="s">
        <v>475</v>
      </c>
      <c r="O509" t="s">
        <v>339</v>
      </c>
      <c r="P509" t="s">
        <v>1696</v>
      </c>
      <c r="Q509" t="s">
        <v>413</v>
      </c>
      <c r="R509" t="s">
        <v>407</v>
      </c>
      <c r="S509" t="s">
        <v>1212</v>
      </c>
      <c r="T509" s="131">
        <v>2.19</v>
      </c>
      <c r="U509" t="s">
        <v>2513</v>
      </c>
      <c r="V509" s="132">
        <v>3.8500000000000001E-3</v>
      </c>
      <c r="W509" s="132">
        <v>2.29E-2</v>
      </c>
      <c r="X509" t="s">
        <v>412</v>
      </c>
      <c r="Y509" t="s">
        <v>339</v>
      </c>
      <c r="Z509" s="131">
        <v>16857.14</v>
      </c>
      <c r="AA509" s="131">
        <v>1</v>
      </c>
      <c r="AB509" s="131">
        <f t="shared" si="7"/>
        <v>121.37883413200579</v>
      </c>
      <c r="AD509" s="131">
        <v>20.460999999999999</v>
      </c>
      <c r="AH509" s="132">
        <v>4.0000000000000003E-5</v>
      </c>
      <c r="AI509" s="132">
        <v>4.8999999999999998E-3</v>
      </c>
      <c r="AJ509" s="132">
        <v>6.4000000000000005E-4</v>
      </c>
    </row>
    <row r="510" spans="1:36">
      <c r="A510" t="s">
        <v>1213</v>
      </c>
      <c r="B510" t="s">
        <v>1220</v>
      </c>
      <c r="C510" t="s">
        <v>2269</v>
      </c>
      <c r="D510" t="s">
        <v>2270</v>
      </c>
      <c r="E510" t="s">
        <v>309</v>
      </c>
      <c r="F510" t="s">
        <v>2271</v>
      </c>
      <c r="G510" t="s">
        <v>2272</v>
      </c>
      <c r="H510" t="s">
        <v>321</v>
      </c>
      <c r="I510" t="s">
        <v>951</v>
      </c>
      <c r="J510" t="s">
        <v>204</v>
      </c>
      <c r="K510" t="s">
        <v>204</v>
      </c>
      <c r="L510" t="s">
        <v>325</v>
      </c>
      <c r="M510" t="s">
        <v>340</v>
      </c>
      <c r="N510" t="s">
        <v>445</v>
      </c>
      <c r="O510" t="s">
        <v>339</v>
      </c>
      <c r="P510" t="s">
        <v>2273</v>
      </c>
      <c r="Q510" t="s">
        <v>415</v>
      </c>
      <c r="R510" t="s">
        <v>407</v>
      </c>
      <c r="S510" t="s">
        <v>1212</v>
      </c>
      <c r="T510" s="131">
        <v>5.0999999999999996</v>
      </c>
      <c r="U510" t="s">
        <v>2274</v>
      </c>
      <c r="V510" s="132">
        <v>4.0710000000000003E-2</v>
      </c>
      <c r="W510" s="132">
        <v>4.8599999999999997E-2</v>
      </c>
      <c r="X510" t="s">
        <v>412</v>
      </c>
      <c r="Y510" t="s">
        <v>339</v>
      </c>
      <c r="Z510" s="131">
        <v>20372.3</v>
      </c>
      <c r="AA510" s="131">
        <v>1</v>
      </c>
      <c r="AB510" s="131">
        <f t="shared" si="7"/>
        <v>86.347638705497175</v>
      </c>
      <c r="AD510" s="131">
        <v>17.591000000000001</v>
      </c>
      <c r="AH510" s="132">
        <v>2.0000000000000002E-5</v>
      </c>
      <c r="AI510" s="132">
        <v>4.2100000000000002E-3</v>
      </c>
      <c r="AJ510" s="132">
        <v>5.5000000000000003E-4</v>
      </c>
    </row>
    <row r="511" spans="1:36">
      <c r="A511" t="s">
        <v>1213</v>
      </c>
      <c r="B511" t="s">
        <v>1220</v>
      </c>
      <c r="C511" t="s">
        <v>2467</v>
      </c>
      <c r="D511" t="s">
        <v>2468</v>
      </c>
      <c r="E511" t="s">
        <v>309</v>
      </c>
      <c r="F511" t="s">
        <v>2469</v>
      </c>
      <c r="G511" t="s">
        <v>2470</v>
      </c>
      <c r="H511" t="s">
        <v>321</v>
      </c>
      <c r="I511" t="s">
        <v>754</v>
      </c>
      <c r="J511" t="s">
        <v>204</v>
      </c>
      <c r="K511" t="s">
        <v>204</v>
      </c>
      <c r="L511" t="s">
        <v>325</v>
      </c>
      <c r="M511" t="s">
        <v>340</v>
      </c>
      <c r="N511" t="s">
        <v>440</v>
      </c>
      <c r="O511" t="s">
        <v>339</v>
      </c>
      <c r="P511" t="s">
        <v>1545</v>
      </c>
      <c r="Q511" t="s">
        <v>413</v>
      </c>
      <c r="R511" t="s">
        <v>407</v>
      </c>
      <c r="S511" t="s">
        <v>1212</v>
      </c>
      <c r="T511" s="131">
        <v>2.78</v>
      </c>
      <c r="U511" t="s">
        <v>1655</v>
      </c>
      <c r="V511" s="132">
        <v>1.8249999999999999E-2</v>
      </c>
      <c r="W511" s="132">
        <v>2.76E-2</v>
      </c>
      <c r="X511" t="s">
        <v>412</v>
      </c>
      <c r="Y511" t="s">
        <v>339</v>
      </c>
      <c r="Z511" s="131">
        <v>14974.23</v>
      </c>
      <c r="AA511" s="131">
        <v>1</v>
      </c>
      <c r="AB511" s="131">
        <f t="shared" si="7"/>
        <v>115.47839187724512</v>
      </c>
      <c r="AD511" s="131">
        <v>17.292000000000002</v>
      </c>
      <c r="AH511" s="132">
        <v>2.0000000000000002E-5</v>
      </c>
      <c r="AI511" s="132">
        <v>4.1399999999999996E-3</v>
      </c>
      <c r="AJ511" s="132">
        <v>5.4000000000000001E-4</v>
      </c>
    </row>
    <row r="512" spans="1:36">
      <c r="A512" t="s">
        <v>1213</v>
      </c>
      <c r="B512" t="s">
        <v>1220</v>
      </c>
      <c r="C512" t="s">
        <v>2402</v>
      </c>
      <c r="D512" t="s">
        <v>2403</v>
      </c>
      <c r="E512" t="s">
        <v>309</v>
      </c>
      <c r="F512" t="s">
        <v>2473</v>
      </c>
      <c r="G512" t="s">
        <v>2474</v>
      </c>
      <c r="H512" t="s">
        <v>321</v>
      </c>
      <c r="I512" t="s">
        <v>951</v>
      </c>
      <c r="J512" t="s">
        <v>204</v>
      </c>
      <c r="K512" t="s">
        <v>204</v>
      </c>
      <c r="L512" t="s">
        <v>325</v>
      </c>
      <c r="M512" t="s">
        <v>340</v>
      </c>
      <c r="N512" t="s">
        <v>465</v>
      </c>
      <c r="O512" t="s">
        <v>339</v>
      </c>
      <c r="P512" t="s">
        <v>2273</v>
      </c>
      <c r="Q512" t="s">
        <v>415</v>
      </c>
      <c r="R512" t="s">
        <v>407</v>
      </c>
      <c r="S512" t="s">
        <v>1212</v>
      </c>
      <c r="T512" s="131">
        <v>0.56999999999999995</v>
      </c>
      <c r="U512" t="s">
        <v>2475</v>
      </c>
      <c r="V512" s="132">
        <v>3.3160000000000002E-2</v>
      </c>
      <c r="W512" s="132">
        <v>4.4499999999999998E-2</v>
      </c>
      <c r="X512" t="s">
        <v>412</v>
      </c>
      <c r="Y512" t="s">
        <v>339</v>
      </c>
      <c r="Z512" s="131">
        <v>15945.95</v>
      </c>
      <c r="AA512" s="131">
        <v>1</v>
      </c>
      <c r="AB512" s="131">
        <f t="shared" si="7"/>
        <v>102.54014342199741</v>
      </c>
      <c r="AD512" s="131">
        <v>16.350999999999999</v>
      </c>
      <c r="AH512" s="132">
        <v>8.0000000000000007E-5</v>
      </c>
      <c r="AI512" s="132">
        <v>3.9100000000000003E-3</v>
      </c>
      <c r="AJ512" s="132">
        <v>5.1000000000000004E-4</v>
      </c>
    </row>
    <row r="513" spans="1:36">
      <c r="A513" t="s">
        <v>1213</v>
      </c>
      <c r="B513" t="s">
        <v>1220</v>
      </c>
      <c r="C513" t="s">
        <v>1985</v>
      </c>
      <c r="D513" t="s">
        <v>1986</v>
      </c>
      <c r="E513" t="s">
        <v>309</v>
      </c>
      <c r="F513" t="s">
        <v>2036</v>
      </c>
      <c r="G513" t="s">
        <v>2037</v>
      </c>
      <c r="H513" t="s">
        <v>321</v>
      </c>
      <c r="I513" t="s">
        <v>754</v>
      </c>
      <c r="J513" t="s">
        <v>204</v>
      </c>
      <c r="K513" t="s">
        <v>204</v>
      </c>
      <c r="L513" t="s">
        <v>325</v>
      </c>
      <c r="M513" t="s">
        <v>340</v>
      </c>
      <c r="N513" t="s">
        <v>464</v>
      </c>
      <c r="O513" t="s">
        <v>339</v>
      </c>
      <c r="P513" t="s">
        <v>1696</v>
      </c>
      <c r="Q513" t="s">
        <v>413</v>
      </c>
      <c r="R513" t="s">
        <v>407</v>
      </c>
      <c r="S513" t="s">
        <v>1212</v>
      </c>
      <c r="T513" s="131">
        <v>5.37</v>
      </c>
      <c r="U513" t="s">
        <v>2038</v>
      </c>
      <c r="V513" s="132">
        <v>1.916E-2</v>
      </c>
      <c r="W513" s="132">
        <v>2.9000000000000001E-2</v>
      </c>
      <c r="X513" t="s">
        <v>412</v>
      </c>
      <c r="Y513" t="s">
        <v>339</v>
      </c>
      <c r="Z513" s="131">
        <v>15000</v>
      </c>
      <c r="AA513" s="131">
        <v>1</v>
      </c>
      <c r="AB513" s="131">
        <f t="shared" si="7"/>
        <v>103.99333333333331</v>
      </c>
      <c r="AC513" s="131">
        <v>0.159</v>
      </c>
      <c r="AD513" s="131">
        <v>15.757999999999999</v>
      </c>
      <c r="AH513" s="132">
        <v>1.0000000000000001E-5</v>
      </c>
      <c r="AI513" s="132">
        <v>3.81E-3</v>
      </c>
      <c r="AJ513" s="132">
        <v>5.0000000000000001E-4</v>
      </c>
    </row>
    <row r="514" spans="1:36">
      <c r="A514" t="s">
        <v>1213</v>
      </c>
      <c r="B514" t="s">
        <v>1220</v>
      </c>
      <c r="C514" t="s">
        <v>2238</v>
      </c>
      <c r="D514" t="s">
        <v>2239</v>
      </c>
      <c r="E514" t="s">
        <v>309</v>
      </c>
      <c r="F514" t="s">
        <v>2471</v>
      </c>
      <c r="G514" t="s">
        <v>2472</v>
      </c>
      <c r="H514" t="s">
        <v>321</v>
      </c>
      <c r="I514" t="s">
        <v>951</v>
      </c>
      <c r="J514" t="s">
        <v>204</v>
      </c>
      <c r="K514" t="s">
        <v>204</v>
      </c>
      <c r="L514" t="s">
        <v>325</v>
      </c>
      <c r="M514" t="s">
        <v>340</v>
      </c>
      <c r="N514" t="s">
        <v>451</v>
      </c>
      <c r="O514" t="s">
        <v>339</v>
      </c>
      <c r="P514" t="s">
        <v>1584</v>
      </c>
      <c r="Q514" t="s">
        <v>413</v>
      </c>
      <c r="R514" t="s">
        <v>407</v>
      </c>
      <c r="S514" t="s">
        <v>1212</v>
      </c>
      <c r="T514" s="131">
        <v>1.21</v>
      </c>
      <c r="U514" t="s">
        <v>1594</v>
      </c>
      <c r="V514" s="132">
        <v>3.9E-2</v>
      </c>
      <c r="W514" s="132">
        <v>5.1999999999999998E-2</v>
      </c>
      <c r="X514" t="s">
        <v>412</v>
      </c>
      <c r="Y514" t="s">
        <v>339</v>
      </c>
      <c r="Z514" s="131">
        <v>15000</v>
      </c>
      <c r="AA514" s="131">
        <v>1</v>
      </c>
      <c r="AB514" s="131">
        <f t="shared" si="7"/>
        <v>99.52</v>
      </c>
      <c r="AD514" s="131">
        <v>14.928000000000001</v>
      </c>
      <c r="AH514" s="132">
        <v>3.0000000000000001E-5</v>
      </c>
      <c r="AI514" s="132">
        <v>3.5699999999999998E-3</v>
      </c>
      <c r="AJ514" s="132">
        <v>4.6000000000000001E-4</v>
      </c>
    </row>
    <row r="515" spans="1:36">
      <c r="A515" t="s">
        <v>1213</v>
      </c>
      <c r="B515" t="s">
        <v>1220</v>
      </c>
      <c r="C515" t="s">
        <v>1868</v>
      </c>
      <c r="D515" t="s">
        <v>1869</v>
      </c>
      <c r="E515" t="s">
        <v>309</v>
      </c>
      <c r="F515" t="s">
        <v>2266</v>
      </c>
      <c r="G515" t="s">
        <v>2267</v>
      </c>
      <c r="H515" t="s">
        <v>321</v>
      </c>
      <c r="I515" t="s">
        <v>754</v>
      </c>
      <c r="J515" t="s">
        <v>204</v>
      </c>
      <c r="K515" t="s">
        <v>204</v>
      </c>
      <c r="L515" t="s">
        <v>325</v>
      </c>
      <c r="M515" t="s">
        <v>340</v>
      </c>
      <c r="N515" t="s">
        <v>464</v>
      </c>
      <c r="O515" t="s">
        <v>339</v>
      </c>
      <c r="P515" t="s">
        <v>1872</v>
      </c>
      <c r="Q515" t="s">
        <v>413</v>
      </c>
      <c r="R515" t="s">
        <v>407</v>
      </c>
      <c r="S515" t="s">
        <v>1212</v>
      </c>
      <c r="T515" s="131">
        <v>10.25</v>
      </c>
      <c r="U515" t="s">
        <v>2268</v>
      </c>
      <c r="V515" s="132">
        <v>2.2939999999999999E-2</v>
      </c>
      <c r="W515" s="132">
        <v>3.2099999999999997E-2</v>
      </c>
      <c r="X515" t="s">
        <v>412</v>
      </c>
      <c r="Y515" t="s">
        <v>339</v>
      </c>
      <c r="Z515" s="131">
        <v>15000</v>
      </c>
      <c r="AA515" s="131">
        <v>1</v>
      </c>
      <c r="AB515" s="131">
        <f t="shared" ref="AB515:AB578" si="8">(AD515-(AC515*AA515))*1000/AA515/Z515*100</f>
        <v>97.406666666666666</v>
      </c>
      <c r="AC515" s="131">
        <v>0.14399999999999999</v>
      </c>
      <c r="AD515" s="131">
        <v>14.755000000000001</v>
      </c>
      <c r="AH515" s="132">
        <v>0</v>
      </c>
      <c r="AI515" s="132">
        <v>3.5599999999999998E-3</v>
      </c>
      <c r="AJ515" s="132">
        <v>4.6000000000000001E-4</v>
      </c>
    </row>
    <row r="516" spans="1:36">
      <c r="A516" t="s">
        <v>1213</v>
      </c>
      <c r="B516" t="s">
        <v>1220</v>
      </c>
      <c r="C516" t="s">
        <v>2490</v>
      </c>
      <c r="D516" t="s">
        <v>2491</v>
      </c>
      <c r="E516" t="s">
        <v>309</v>
      </c>
      <c r="F516" t="s">
        <v>2492</v>
      </c>
      <c r="G516" t="s">
        <v>2493</v>
      </c>
      <c r="H516" t="s">
        <v>321</v>
      </c>
      <c r="I516" t="s">
        <v>951</v>
      </c>
      <c r="J516" t="s">
        <v>204</v>
      </c>
      <c r="K516" t="s">
        <v>204</v>
      </c>
      <c r="L516" t="s">
        <v>325</v>
      </c>
      <c r="M516" t="s">
        <v>340</v>
      </c>
      <c r="N516" t="s">
        <v>440</v>
      </c>
      <c r="O516" t="s">
        <v>339</v>
      </c>
      <c r="P516" t="s">
        <v>1578</v>
      </c>
      <c r="Q516" t="s">
        <v>415</v>
      </c>
      <c r="R516" t="s">
        <v>407</v>
      </c>
      <c r="S516" t="s">
        <v>1212</v>
      </c>
      <c r="T516" s="131">
        <v>1.68</v>
      </c>
      <c r="U516" t="s">
        <v>1367</v>
      </c>
      <c r="V516" s="132">
        <v>4.1860000000000001E-2</v>
      </c>
      <c r="W516" s="132">
        <v>4.9000000000000002E-2</v>
      </c>
      <c r="X516" t="s">
        <v>412</v>
      </c>
      <c r="Y516" t="s">
        <v>339</v>
      </c>
      <c r="Z516" s="131">
        <v>12499.99</v>
      </c>
      <c r="AA516" s="131">
        <v>1</v>
      </c>
      <c r="AB516" s="131">
        <f t="shared" si="8"/>
        <v>98.288078630462905</v>
      </c>
      <c r="AD516" s="131">
        <v>12.286</v>
      </c>
      <c r="AH516" s="132">
        <v>2.0000000000000002E-5</v>
      </c>
      <c r="AI516" s="132">
        <v>2.9399999999999999E-3</v>
      </c>
      <c r="AJ516" s="132">
        <v>3.8000000000000002E-4</v>
      </c>
    </row>
    <row r="517" spans="1:36">
      <c r="A517" t="s">
        <v>1213</v>
      </c>
      <c r="B517" t="s">
        <v>1220</v>
      </c>
      <c r="C517" t="s">
        <v>2476</v>
      </c>
      <c r="D517" t="s">
        <v>2477</v>
      </c>
      <c r="E517" t="s">
        <v>309</v>
      </c>
      <c r="F517" t="s">
        <v>2478</v>
      </c>
      <c r="G517" t="s">
        <v>2479</v>
      </c>
      <c r="H517" t="s">
        <v>321</v>
      </c>
      <c r="I517" t="s">
        <v>754</v>
      </c>
      <c r="J517" t="s">
        <v>204</v>
      </c>
      <c r="K517" t="s">
        <v>204</v>
      </c>
      <c r="L517" t="s">
        <v>325</v>
      </c>
      <c r="M517" t="s">
        <v>340</v>
      </c>
      <c r="N517" t="s">
        <v>477</v>
      </c>
      <c r="O517" t="s">
        <v>339</v>
      </c>
      <c r="P517" t="s">
        <v>1966</v>
      </c>
      <c r="Q517" t="s">
        <v>415</v>
      </c>
      <c r="R517" t="s">
        <v>407</v>
      </c>
      <c r="S517" t="s">
        <v>1212</v>
      </c>
      <c r="T517" s="131">
        <v>5.35</v>
      </c>
      <c r="U517" t="s">
        <v>2249</v>
      </c>
      <c r="V517" s="132">
        <v>1.5630000000000002E-2</v>
      </c>
      <c r="W517" s="132">
        <v>2.35E-2</v>
      </c>
      <c r="X517" t="s">
        <v>412</v>
      </c>
      <c r="Y517" t="s">
        <v>339</v>
      </c>
      <c r="Z517" s="131">
        <v>9563.4</v>
      </c>
      <c r="AA517" s="131">
        <v>1</v>
      </c>
      <c r="AB517" s="131">
        <f t="shared" si="8"/>
        <v>117.81374824853086</v>
      </c>
      <c r="AD517" s="131">
        <v>11.266999999999999</v>
      </c>
      <c r="AH517" s="132">
        <v>1.0000000000000001E-5</v>
      </c>
      <c r="AI517" s="132">
        <v>2.7000000000000001E-3</v>
      </c>
      <c r="AJ517" s="132">
        <v>3.5E-4</v>
      </c>
    </row>
    <row r="518" spans="1:36">
      <c r="A518" t="s">
        <v>1213</v>
      </c>
      <c r="B518" t="s">
        <v>1220</v>
      </c>
      <c r="C518" t="s">
        <v>2534</v>
      </c>
      <c r="D518" t="s">
        <v>2535</v>
      </c>
      <c r="E518" t="s">
        <v>311</v>
      </c>
      <c r="F518" t="s">
        <v>2536</v>
      </c>
      <c r="G518" t="s">
        <v>2537</v>
      </c>
      <c r="H518" t="s">
        <v>321</v>
      </c>
      <c r="I518" t="s">
        <v>951</v>
      </c>
      <c r="J518" t="s">
        <v>204</v>
      </c>
      <c r="K518" t="s">
        <v>224</v>
      </c>
      <c r="L518" t="s">
        <v>325</v>
      </c>
      <c r="M518" t="s">
        <v>340</v>
      </c>
      <c r="N518" t="s">
        <v>465</v>
      </c>
      <c r="O518" t="s">
        <v>339</v>
      </c>
      <c r="P518" t="s">
        <v>1545</v>
      </c>
      <c r="Q518" t="s">
        <v>413</v>
      </c>
      <c r="R518" t="s">
        <v>407</v>
      </c>
      <c r="S518" t="s">
        <v>1212</v>
      </c>
      <c r="T518" s="131">
        <v>2.4</v>
      </c>
      <c r="U518" t="s">
        <v>2538</v>
      </c>
      <c r="V518" s="132">
        <v>0.08</v>
      </c>
      <c r="W518" s="132">
        <v>0.14169999999999999</v>
      </c>
      <c r="X518" t="s">
        <v>412</v>
      </c>
      <c r="Y518" t="s">
        <v>338</v>
      </c>
      <c r="Z518" s="131">
        <v>11802.93</v>
      </c>
      <c r="AA518" s="131">
        <v>1</v>
      </c>
      <c r="AB518" s="131">
        <f t="shared" si="8"/>
        <v>88.588172597821043</v>
      </c>
      <c r="AD518" s="131">
        <v>10.456</v>
      </c>
      <c r="AH518" s="132">
        <v>1.0000000000000001E-5</v>
      </c>
      <c r="AI518" s="132">
        <v>2.5000000000000001E-3</v>
      </c>
      <c r="AJ518" s="132">
        <v>3.3E-4</v>
      </c>
    </row>
    <row r="519" spans="1:36">
      <c r="A519" t="s">
        <v>1213</v>
      </c>
      <c r="B519" t="s">
        <v>1220</v>
      </c>
      <c r="C519" t="s">
        <v>2175</v>
      </c>
      <c r="D519" t="s">
        <v>2176</v>
      </c>
      <c r="E519" t="s">
        <v>309</v>
      </c>
      <c r="F519" t="s">
        <v>2542</v>
      </c>
      <c r="G519" t="s">
        <v>2543</v>
      </c>
      <c r="H519" t="s">
        <v>321</v>
      </c>
      <c r="I519" t="s">
        <v>951</v>
      </c>
      <c r="J519" t="s">
        <v>204</v>
      </c>
      <c r="K519" t="s">
        <v>204</v>
      </c>
      <c r="L519" t="s">
        <v>325</v>
      </c>
      <c r="M519" t="s">
        <v>340</v>
      </c>
      <c r="N519" t="s">
        <v>445</v>
      </c>
      <c r="O519" t="s">
        <v>339</v>
      </c>
      <c r="P519" t="s">
        <v>1696</v>
      </c>
      <c r="Q519" t="s">
        <v>413</v>
      </c>
      <c r="R519" t="s">
        <v>407</v>
      </c>
      <c r="S519" t="s">
        <v>1212</v>
      </c>
      <c r="T519" s="131">
        <v>1.93</v>
      </c>
      <c r="U519" t="s">
        <v>1382</v>
      </c>
      <c r="V519" s="132">
        <v>6.4000000000000005E-4</v>
      </c>
      <c r="W519" s="132">
        <v>5.2999999999999999E-2</v>
      </c>
      <c r="X519" t="s">
        <v>412</v>
      </c>
      <c r="Y519" t="s">
        <v>339</v>
      </c>
      <c r="Z519" s="131">
        <v>10000</v>
      </c>
      <c r="AA519" s="131">
        <v>1</v>
      </c>
      <c r="AB519" s="131">
        <f t="shared" si="8"/>
        <v>102.10999999999999</v>
      </c>
      <c r="AD519" s="131">
        <v>10.211</v>
      </c>
      <c r="AH519" s="132">
        <v>3.0000000000000001E-5</v>
      </c>
      <c r="AI519" s="132">
        <v>2.4399999999999999E-3</v>
      </c>
      <c r="AJ519" s="132">
        <v>3.2000000000000003E-4</v>
      </c>
    </row>
    <row r="520" spans="1:36">
      <c r="A520" t="s">
        <v>1213</v>
      </c>
      <c r="B520" t="s">
        <v>1220</v>
      </c>
      <c r="C520" t="s">
        <v>1626</v>
      </c>
      <c r="D520" t="s">
        <v>1627</v>
      </c>
      <c r="E520" t="s">
        <v>309</v>
      </c>
      <c r="F520" t="s">
        <v>2562</v>
      </c>
      <c r="G520" t="s">
        <v>2563</v>
      </c>
      <c r="H520" t="s">
        <v>321</v>
      </c>
      <c r="I520" t="s">
        <v>754</v>
      </c>
      <c r="J520" t="s">
        <v>204</v>
      </c>
      <c r="K520" t="s">
        <v>204</v>
      </c>
      <c r="L520" t="s">
        <v>325</v>
      </c>
      <c r="M520" t="s">
        <v>340</v>
      </c>
      <c r="N520" t="s">
        <v>465</v>
      </c>
      <c r="O520" t="s">
        <v>339</v>
      </c>
      <c r="P520" t="s">
        <v>1578</v>
      </c>
      <c r="Q520" t="s">
        <v>415</v>
      </c>
      <c r="R520" t="s">
        <v>407</v>
      </c>
      <c r="S520" t="s">
        <v>1212</v>
      </c>
      <c r="T520" s="131">
        <v>1.54</v>
      </c>
      <c r="U520" t="s">
        <v>2564</v>
      </c>
      <c r="V520" s="132">
        <v>2.452E-2</v>
      </c>
      <c r="W520" s="132">
        <v>2.8799999999999999E-2</v>
      </c>
      <c r="X520" t="s">
        <v>412</v>
      </c>
      <c r="Y520" t="s">
        <v>339</v>
      </c>
      <c r="Z520" s="131">
        <v>8235.2900000000009</v>
      </c>
      <c r="AA520" s="131">
        <v>1</v>
      </c>
      <c r="AB520" s="131">
        <f t="shared" si="8"/>
        <v>116.38934390895766</v>
      </c>
      <c r="AD520" s="131">
        <v>9.5850000000000009</v>
      </c>
      <c r="AH520" s="132">
        <v>1.0000000000000001E-5</v>
      </c>
      <c r="AI520" s="132">
        <v>2.2899999999999999E-3</v>
      </c>
      <c r="AJ520" s="132">
        <v>2.9999999999999997E-4</v>
      </c>
    </row>
    <row r="521" spans="1:36">
      <c r="A521" t="s">
        <v>1213</v>
      </c>
      <c r="B521" t="s">
        <v>1220</v>
      </c>
      <c r="C521" t="s">
        <v>1864</v>
      </c>
      <c r="D521" t="s">
        <v>1865</v>
      </c>
      <c r="E521" t="s">
        <v>309</v>
      </c>
      <c r="F521" t="s">
        <v>2499</v>
      </c>
      <c r="G521" t="s">
        <v>2500</v>
      </c>
      <c r="H521" t="s">
        <v>321</v>
      </c>
      <c r="I521" t="s">
        <v>754</v>
      </c>
      <c r="J521" t="s">
        <v>204</v>
      </c>
      <c r="K521" t="s">
        <v>204</v>
      </c>
      <c r="L521" t="s">
        <v>325</v>
      </c>
      <c r="M521" t="s">
        <v>340</v>
      </c>
      <c r="N521" t="s">
        <v>448</v>
      </c>
      <c r="O521" t="s">
        <v>339</v>
      </c>
      <c r="P521" t="s">
        <v>1551</v>
      </c>
      <c r="Q521" t="s">
        <v>413</v>
      </c>
      <c r="R521" t="s">
        <v>407</v>
      </c>
      <c r="S521" t="s">
        <v>1212</v>
      </c>
      <c r="T521" s="131">
        <v>1.49</v>
      </c>
      <c r="U521" t="s">
        <v>1660</v>
      </c>
      <c r="V521" s="132">
        <v>3.3600000000000001E-3</v>
      </c>
      <c r="W521" s="132">
        <v>2.4199999999999999E-2</v>
      </c>
      <c r="X521" t="s">
        <v>412</v>
      </c>
      <c r="Y521" t="s">
        <v>339</v>
      </c>
      <c r="Z521" s="131">
        <v>8250</v>
      </c>
      <c r="AA521" s="131">
        <v>1</v>
      </c>
      <c r="AB521" s="131">
        <f t="shared" si="8"/>
        <v>110.41212121212121</v>
      </c>
      <c r="AD521" s="131">
        <v>9.109</v>
      </c>
      <c r="AH521" s="132">
        <v>3.0000000000000001E-5</v>
      </c>
      <c r="AI521" s="132">
        <v>2.1800000000000001E-3</v>
      </c>
      <c r="AJ521" s="132">
        <v>2.7999999999999998E-4</v>
      </c>
    </row>
    <row r="522" spans="1:36">
      <c r="A522" t="s">
        <v>1213</v>
      </c>
      <c r="B522" t="s">
        <v>1220</v>
      </c>
      <c r="C522" t="s">
        <v>2430</v>
      </c>
      <c r="D522" t="s">
        <v>2431</v>
      </c>
      <c r="E522" t="s">
        <v>309</v>
      </c>
      <c r="F522" t="s">
        <v>2432</v>
      </c>
      <c r="G522" t="s">
        <v>2433</v>
      </c>
      <c r="H522" t="s">
        <v>321</v>
      </c>
      <c r="I522" t="s">
        <v>951</v>
      </c>
      <c r="J522" t="s">
        <v>204</v>
      </c>
      <c r="K522" t="s">
        <v>204</v>
      </c>
      <c r="L522" t="s">
        <v>325</v>
      </c>
      <c r="M522" t="s">
        <v>340</v>
      </c>
      <c r="N522" t="s">
        <v>446</v>
      </c>
      <c r="O522" t="s">
        <v>339</v>
      </c>
      <c r="P522" t="s">
        <v>1696</v>
      </c>
      <c r="Q522" t="s">
        <v>413</v>
      </c>
      <c r="R522" t="s">
        <v>407</v>
      </c>
      <c r="S522" t="s">
        <v>1212</v>
      </c>
      <c r="T522" s="131">
        <v>2.39</v>
      </c>
      <c r="U522" t="s">
        <v>1563</v>
      </c>
      <c r="V522" s="132">
        <v>2.8400000000000002E-2</v>
      </c>
      <c r="W522" s="132">
        <v>4.58E-2</v>
      </c>
      <c r="X522" t="s">
        <v>412</v>
      </c>
      <c r="Y522" t="s">
        <v>339</v>
      </c>
      <c r="Z522" s="131">
        <v>9375</v>
      </c>
      <c r="AA522" s="131">
        <v>1</v>
      </c>
      <c r="AB522" s="131">
        <f t="shared" si="8"/>
        <v>92.085333333333324</v>
      </c>
      <c r="AD522" s="131">
        <v>8.6329999999999991</v>
      </c>
      <c r="AH522" s="132">
        <v>1.0000000000000001E-5</v>
      </c>
      <c r="AI522" s="132">
        <v>2.0699999999999998E-3</v>
      </c>
      <c r="AJ522" s="132">
        <v>2.7E-4</v>
      </c>
    </row>
    <row r="523" spans="1:36">
      <c r="A523" t="s">
        <v>1213</v>
      </c>
      <c r="B523" t="s">
        <v>1220</v>
      </c>
      <c r="C523" t="s">
        <v>1985</v>
      </c>
      <c r="D523" t="s">
        <v>1986</v>
      </c>
      <c r="E523" t="s">
        <v>309</v>
      </c>
      <c r="F523" t="s">
        <v>2350</v>
      </c>
      <c r="G523" t="s">
        <v>2351</v>
      </c>
      <c r="H523" t="s">
        <v>321</v>
      </c>
      <c r="I523" t="s">
        <v>754</v>
      </c>
      <c r="J523" t="s">
        <v>204</v>
      </c>
      <c r="K523" t="s">
        <v>204</v>
      </c>
      <c r="L523" t="s">
        <v>325</v>
      </c>
      <c r="M523" t="s">
        <v>340</v>
      </c>
      <c r="N523" t="s">
        <v>464</v>
      </c>
      <c r="O523" t="s">
        <v>339</v>
      </c>
      <c r="P523" t="s">
        <v>1696</v>
      </c>
      <c r="Q523" t="s">
        <v>413</v>
      </c>
      <c r="R523" t="s">
        <v>407</v>
      </c>
      <c r="S523" t="s">
        <v>1212</v>
      </c>
      <c r="T523" s="131">
        <v>8.6999999999999993</v>
      </c>
      <c r="U523" t="s">
        <v>2215</v>
      </c>
      <c r="V523" s="132">
        <v>3.2000000000000001E-2</v>
      </c>
      <c r="W523" s="132">
        <v>3.2399999999999998E-2</v>
      </c>
      <c r="X523" t="s">
        <v>412</v>
      </c>
      <c r="Y523" t="s">
        <v>339</v>
      </c>
      <c r="Z523" s="131">
        <v>6888</v>
      </c>
      <c r="AA523" s="131">
        <v>1</v>
      </c>
      <c r="AB523" s="131">
        <f t="shared" si="8"/>
        <v>102.71486643437864</v>
      </c>
      <c r="AC523" s="131">
        <v>0.18</v>
      </c>
      <c r="AD523" s="131">
        <v>7.2549999999999999</v>
      </c>
      <c r="AH523" s="132">
        <v>1.0000000000000001E-5</v>
      </c>
      <c r="AI523" s="132">
        <v>1.7799999999999999E-3</v>
      </c>
      <c r="AJ523" s="132">
        <v>2.3000000000000001E-4</v>
      </c>
    </row>
    <row r="524" spans="1:36">
      <c r="A524" t="s">
        <v>1213</v>
      </c>
      <c r="B524" t="s">
        <v>1220</v>
      </c>
      <c r="C524" t="s">
        <v>2407</v>
      </c>
      <c r="D524" t="s">
        <v>2408</v>
      </c>
      <c r="E524" t="s">
        <v>309</v>
      </c>
      <c r="F524" t="s">
        <v>2684</v>
      </c>
      <c r="G524" t="s">
        <v>2685</v>
      </c>
      <c r="H524" t="s">
        <v>321</v>
      </c>
      <c r="I524" t="s">
        <v>754</v>
      </c>
      <c r="J524" t="s">
        <v>204</v>
      </c>
      <c r="K524" t="s">
        <v>204</v>
      </c>
      <c r="L524" t="s">
        <v>325</v>
      </c>
      <c r="M524" t="s">
        <v>340</v>
      </c>
      <c r="N524" t="s">
        <v>464</v>
      </c>
      <c r="O524" t="s">
        <v>339</v>
      </c>
      <c r="P524" t="s">
        <v>2257</v>
      </c>
      <c r="Q524" t="s">
        <v>415</v>
      </c>
      <c r="R524" t="s">
        <v>407</v>
      </c>
      <c r="S524" t="s">
        <v>1212</v>
      </c>
      <c r="T524" s="131">
        <v>0.03</v>
      </c>
      <c r="U524" t="s">
        <v>2686</v>
      </c>
      <c r="V524" s="132">
        <v>-2.5270000000000001E-2</v>
      </c>
      <c r="W524" s="132">
        <v>5.96E-2</v>
      </c>
      <c r="X524" t="s">
        <v>412</v>
      </c>
      <c r="Y524" t="s">
        <v>339</v>
      </c>
      <c r="Z524" s="131">
        <v>5000</v>
      </c>
      <c r="AA524" s="131">
        <v>1</v>
      </c>
      <c r="AB524" s="131">
        <f t="shared" si="8"/>
        <v>117.94</v>
      </c>
      <c r="AD524" s="131">
        <v>5.8970000000000002</v>
      </c>
      <c r="AH524" s="132">
        <v>4.0000000000000003E-5</v>
      </c>
      <c r="AI524" s="132">
        <v>1.41E-3</v>
      </c>
      <c r="AJ524" s="132">
        <v>1.8000000000000001E-4</v>
      </c>
    </row>
    <row r="525" spans="1:36">
      <c r="A525" t="s">
        <v>1213</v>
      </c>
      <c r="B525" t="s">
        <v>1220</v>
      </c>
      <c r="C525" t="s">
        <v>1918</v>
      </c>
      <c r="D525" t="s">
        <v>1919</v>
      </c>
      <c r="E525" t="s">
        <v>309</v>
      </c>
      <c r="F525" t="s">
        <v>2551</v>
      </c>
      <c r="G525" t="s">
        <v>2552</v>
      </c>
      <c r="H525" t="s">
        <v>321</v>
      </c>
      <c r="I525" t="s">
        <v>754</v>
      </c>
      <c r="J525" t="s">
        <v>204</v>
      </c>
      <c r="K525" t="s">
        <v>204</v>
      </c>
      <c r="L525" t="s">
        <v>325</v>
      </c>
      <c r="M525" t="s">
        <v>340</v>
      </c>
      <c r="N525" t="s">
        <v>464</v>
      </c>
      <c r="O525" t="s">
        <v>339</v>
      </c>
      <c r="P525" t="s">
        <v>1696</v>
      </c>
      <c r="Q525" t="s">
        <v>413</v>
      </c>
      <c r="R525" t="s">
        <v>407</v>
      </c>
      <c r="S525" t="s">
        <v>1212</v>
      </c>
      <c r="T525" s="131">
        <v>3.35</v>
      </c>
      <c r="U525" t="s">
        <v>2553</v>
      </c>
      <c r="V525" s="132">
        <v>6.4999999999999997E-3</v>
      </c>
      <c r="W525" s="132">
        <v>2.58E-2</v>
      </c>
      <c r="X525" t="s">
        <v>412</v>
      </c>
      <c r="Y525" t="s">
        <v>339</v>
      </c>
      <c r="Z525" s="131">
        <v>3740.28</v>
      </c>
      <c r="AA525" s="131">
        <v>1</v>
      </c>
      <c r="AB525" s="131">
        <f t="shared" si="8"/>
        <v>107.93309591795266</v>
      </c>
      <c r="AC525" s="131">
        <v>6.2E-2</v>
      </c>
      <c r="AD525" s="131">
        <v>4.0990000000000002</v>
      </c>
      <c r="AH525" s="132">
        <v>1.0000000000000001E-5</v>
      </c>
      <c r="AI525" s="132">
        <v>1E-3</v>
      </c>
      <c r="AJ525" s="132">
        <v>1.2999999999999999E-4</v>
      </c>
    </row>
    <row r="526" spans="1:36">
      <c r="A526" t="s">
        <v>1213</v>
      </c>
      <c r="B526" t="s">
        <v>1221</v>
      </c>
      <c r="C526" t="s">
        <v>2209</v>
      </c>
      <c r="D526" t="s">
        <v>2210</v>
      </c>
      <c r="E526" t="s">
        <v>309</v>
      </c>
      <c r="F526" t="s">
        <v>2211</v>
      </c>
      <c r="G526" t="s">
        <v>2212</v>
      </c>
      <c r="H526" t="s">
        <v>321</v>
      </c>
      <c r="I526" t="s">
        <v>754</v>
      </c>
      <c r="J526" t="s">
        <v>204</v>
      </c>
      <c r="K526" t="s">
        <v>204</v>
      </c>
      <c r="L526" t="s">
        <v>325</v>
      </c>
      <c r="M526" t="s">
        <v>340</v>
      </c>
      <c r="N526" t="s">
        <v>465</v>
      </c>
      <c r="O526" t="s">
        <v>339</v>
      </c>
      <c r="P526" t="s">
        <v>1545</v>
      </c>
      <c r="Q526" t="s">
        <v>413</v>
      </c>
      <c r="R526" t="s">
        <v>407</v>
      </c>
      <c r="S526" t="s">
        <v>1212</v>
      </c>
      <c r="T526" s="131">
        <v>3.32</v>
      </c>
      <c r="U526" t="s">
        <v>1670</v>
      </c>
      <c r="V526" s="132">
        <v>8.6910000000000001E-2</v>
      </c>
      <c r="W526" s="132">
        <v>4.4299999999999999E-2</v>
      </c>
      <c r="X526" t="s">
        <v>412</v>
      </c>
      <c r="Y526" t="s">
        <v>339</v>
      </c>
      <c r="Z526" s="131">
        <v>52500</v>
      </c>
      <c r="AA526" s="131">
        <v>1</v>
      </c>
      <c r="AB526" s="131">
        <f t="shared" si="8"/>
        <v>104.19047619047619</v>
      </c>
      <c r="AD526" s="131">
        <v>54.7</v>
      </c>
      <c r="AH526" s="132">
        <v>4.0000000000000003E-5</v>
      </c>
      <c r="AI526" s="132">
        <v>1</v>
      </c>
      <c r="AJ526" s="132">
        <v>1.3999999999999999E-4</v>
      </c>
    </row>
    <row r="527" spans="1:36">
      <c r="A527" t="s">
        <v>1213</v>
      </c>
      <c r="B527" t="s">
        <v>1222</v>
      </c>
      <c r="C527" t="s">
        <v>1547</v>
      </c>
      <c r="D527" t="s">
        <v>1548</v>
      </c>
      <c r="E527" t="s">
        <v>309</v>
      </c>
      <c r="F527" t="s">
        <v>2323</v>
      </c>
      <c r="G527" t="s">
        <v>2324</v>
      </c>
      <c r="H527" t="s">
        <v>321</v>
      </c>
      <c r="I527" t="s">
        <v>754</v>
      </c>
      <c r="J527" t="s">
        <v>204</v>
      </c>
      <c r="K527" t="s">
        <v>204</v>
      </c>
      <c r="L527" t="s">
        <v>325</v>
      </c>
      <c r="M527" t="s">
        <v>340</v>
      </c>
      <c r="N527" t="s">
        <v>448</v>
      </c>
      <c r="O527" t="s">
        <v>339</v>
      </c>
      <c r="P527" t="s">
        <v>1211</v>
      </c>
      <c r="Q527" t="s">
        <v>413</v>
      </c>
      <c r="R527" t="s">
        <v>407</v>
      </c>
      <c r="S527" t="s">
        <v>1212</v>
      </c>
      <c r="T527" s="131">
        <v>2.9</v>
      </c>
      <c r="U527" t="s">
        <v>2325</v>
      </c>
      <c r="V527" s="132">
        <v>-1.0330000000000001E-2</v>
      </c>
      <c r="W527" s="132">
        <v>2.1899999999999999E-2</v>
      </c>
      <c r="X527" t="s">
        <v>412</v>
      </c>
      <c r="Y527" t="s">
        <v>339</v>
      </c>
      <c r="Z527" s="131">
        <v>5843953</v>
      </c>
      <c r="AA527" s="131">
        <v>1</v>
      </c>
      <c r="AB527" s="131">
        <f t="shared" si="8"/>
        <v>105.89000287989995</v>
      </c>
      <c r="AD527" s="131">
        <v>6188.1620000000003</v>
      </c>
      <c r="AH527" s="132">
        <v>1.8600000000000001E-3</v>
      </c>
      <c r="AI527" s="132">
        <v>0.12086</v>
      </c>
      <c r="AJ527" s="132">
        <v>1.8800000000000001E-2</v>
      </c>
    </row>
    <row r="528" spans="1:36">
      <c r="A528" t="s">
        <v>1213</v>
      </c>
      <c r="B528" t="s">
        <v>1222</v>
      </c>
      <c r="C528" t="s">
        <v>455</v>
      </c>
      <c r="D528" t="s">
        <v>2144</v>
      </c>
      <c r="E528" t="s">
        <v>309</v>
      </c>
      <c r="F528" t="s">
        <v>2355</v>
      </c>
      <c r="G528" t="s">
        <v>2356</v>
      </c>
      <c r="H528" t="s">
        <v>321</v>
      </c>
      <c r="I528" t="s">
        <v>754</v>
      </c>
      <c r="J528" t="s">
        <v>204</v>
      </c>
      <c r="K528" t="s">
        <v>204</v>
      </c>
      <c r="L528" t="s">
        <v>325</v>
      </c>
      <c r="M528" t="s">
        <v>340</v>
      </c>
      <c r="N528" t="s">
        <v>440</v>
      </c>
      <c r="O528" t="s">
        <v>339</v>
      </c>
      <c r="P528" t="s">
        <v>1966</v>
      </c>
      <c r="Q528" t="s">
        <v>415</v>
      </c>
      <c r="R528" t="s">
        <v>407</v>
      </c>
      <c r="S528" t="s">
        <v>1212</v>
      </c>
      <c r="T528" s="131">
        <v>3.19</v>
      </c>
      <c r="U528" t="s">
        <v>2357</v>
      </c>
      <c r="V528" s="132">
        <v>1.1209999999999999E-2</v>
      </c>
      <c r="W528" s="132">
        <v>2.4299999999999999E-2</v>
      </c>
      <c r="X528" t="s">
        <v>412</v>
      </c>
      <c r="Y528" t="s">
        <v>339</v>
      </c>
      <c r="Z528" s="131">
        <v>4556421.7</v>
      </c>
      <c r="AA528" s="131">
        <v>1</v>
      </c>
      <c r="AB528" s="131">
        <f t="shared" si="8"/>
        <v>122.39001056464988</v>
      </c>
      <c r="AD528" s="131">
        <v>5576.6049999999996</v>
      </c>
      <c r="AH528" s="132">
        <v>1.7799999999999999E-3</v>
      </c>
      <c r="AI528" s="132">
        <v>0.10891000000000001</v>
      </c>
      <c r="AJ528" s="132">
        <v>1.694E-2</v>
      </c>
    </row>
    <row r="529" spans="1:36">
      <c r="A529" t="s">
        <v>1213</v>
      </c>
      <c r="B529" t="s">
        <v>1222</v>
      </c>
      <c r="C529" t="s">
        <v>1935</v>
      </c>
      <c r="D529" t="s">
        <v>1936</v>
      </c>
      <c r="E529" t="s">
        <v>309</v>
      </c>
      <c r="F529" t="s">
        <v>1937</v>
      </c>
      <c r="G529" t="s">
        <v>1938</v>
      </c>
      <c r="H529" t="s">
        <v>321</v>
      </c>
      <c r="I529" t="s">
        <v>754</v>
      </c>
      <c r="J529" t="s">
        <v>204</v>
      </c>
      <c r="K529" t="s">
        <v>204</v>
      </c>
      <c r="L529" t="s">
        <v>325</v>
      </c>
      <c r="M529" t="s">
        <v>340</v>
      </c>
      <c r="N529" t="s">
        <v>448</v>
      </c>
      <c r="O529" t="s">
        <v>339</v>
      </c>
      <c r="P529" t="s">
        <v>1211</v>
      </c>
      <c r="Q529" t="s">
        <v>413</v>
      </c>
      <c r="R529" t="s">
        <v>407</v>
      </c>
      <c r="S529" t="s">
        <v>1212</v>
      </c>
      <c r="T529" s="131">
        <v>3.74</v>
      </c>
      <c r="U529" t="s">
        <v>1939</v>
      </c>
      <c r="V529" s="132">
        <v>-9.6399999999999993E-3</v>
      </c>
      <c r="W529" s="132">
        <v>2.3800000000000002E-2</v>
      </c>
      <c r="X529" t="s">
        <v>412</v>
      </c>
      <c r="Y529" t="s">
        <v>339</v>
      </c>
      <c r="Z529" s="131">
        <v>4203004.01</v>
      </c>
      <c r="AA529" s="131">
        <v>1</v>
      </c>
      <c r="AB529" s="131">
        <f t="shared" si="8"/>
        <v>103.66000102864523</v>
      </c>
      <c r="AD529" s="131">
        <v>4356.8339999999998</v>
      </c>
      <c r="AH529" s="132">
        <v>1.16E-3</v>
      </c>
      <c r="AI529" s="132">
        <v>8.5089999999999999E-2</v>
      </c>
      <c r="AJ529" s="132">
        <v>1.323E-2</v>
      </c>
    </row>
    <row r="530" spans="1:36">
      <c r="A530" t="s">
        <v>1213</v>
      </c>
      <c r="B530" t="s">
        <v>1222</v>
      </c>
      <c r="C530" t="s">
        <v>1521</v>
      </c>
      <c r="D530" t="s">
        <v>1522</v>
      </c>
      <c r="E530" t="s">
        <v>309</v>
      </c>
      <c r="F530" t="s">
        <v>2687</v>
      </c>
      <c r="G530" t="s">
        <v>2688</v>
      </c>
      <c r="H530" t="s">
        <v>321</v>
      </c>
      <c r="I530" t="s">
        <v>754</v>
      </c>
      <c r="J530" t="s">
        <v>204</v>
      </c>
      <c r="K530" t="s">
        <v>204</v>
      </c>
      <c r="L530" t="s">
        <v>325</v>
      </c>
      <c r="M530" t="s">
        <v>340</v>
      </c>
      <c r="N530" t="s">
        <v>448</v>
      </c>
      <c r="O530" t="s">
        <v>339</v>
      </c>
      <c r="P530" t="s">
        <v>1235</v>
      </c>
      <c r="Q530" t="s">
        <v>415</v>
      </c>
      <c r="R530" t="s">
        <v>407</v>
      </c>
      <c r="S530" t="s">
        <v>1212</v>
      </c>
      <c r="T530" s="131">
        <v>1.92</v>
      </c>
      <c r="U530" t="s">
        <v>2689</v>
      </c>
      <c r="V530" s="132">
        <v>5.0000000000000001E-3</v>
      </c>
      <c r="W530" s="132">
        <v>2.3099999999999999E-2</v>
      </c>
      <c r="X530" t="s">
        <v>412</v>
      </c>
      <c r="Y530" t="s">
        <v>339</v>
      </c>
      <c r="Z530" s="131">
        <v>3913899</v>
      </c>
      <c r="AA530" s="131">
        <v>1</v>
      </c>
      <c r="AB530" s="131">
        <f t="shared" si="8"/>
        <v>110.28999470860133</v>
      </c>
      <c r="AD530" s="131">
        <v>4316.6390000000001</v>
      </c>
      <c r="AH530" s="132">
        <v>5.13E-3</v>
      </c>
      <c r="AI530" s="132">
        <v>8.43E-2</v>
      </c>
      <c r="AJ530" s="132">
        <v>1.311E-2</v>
      </c>
    </row>
    <row r="531" spans="1:36">
      <c r="A531" t="s">
        <v>1213</v>
      </c>
      <c r="B531" t="s">
        <v>1222</v>
      </c>
      <c r="C531" t="s">
        <v>2318</v>
      </c>
      <c r="D531" t="s">
        <v>2319</v>
      </c>
      <c r="E531" t="s">
        <v>309</v>
      </c>
      <c r="F531" t="s">
        <v>2690</v>
      </c>
      <c r="G531" t="s">
        <v>2691</v>
      </c>
      <c r="H531" t="s">
        <v>321</v>
      </c>
      <c r="I531" t="s">
        <v>754</v>
      </c>
      <c r="J531" t="s">
        <v>204</v>
      </c>
      <c r="K531" t="s">
        <v>204</v>
      </c>
      <c r="L531" t="s">
        <v>325</v>
      </c>
      <c r="M531" t="s">
        <v>340</v>
      </c>
      <c r="N531" t="s">
        <v>448</v>
      </c>
      <c r="O531" t="s">
        <v>339</v>
      </c>
      <c r="P531" t="s">
        <v>1211</v>
      </c>
      <c r="Q531" t="s">
        <v>413</v>
      </c>
      <c r="R531" t="s">
        <v>407</v>
      </c>
      <c r="S531" t="s">
        <v>1212</v>
      </c>
      <c r="T531" s="131">
        <v>1.92</v>
      </c>
      <c r="U531" t="s">
        <v>2692</v>
      </c>
      <c r="V531" s="132">
        <v>-1.184E-2</v>
      </c>
      <c r="W531" s="132">
        <v>2.2200000000000001E-2</v>
      </c>
      <c r="X531" t="s">
        <v>412</v>
      </c>
      <c r="Y531" t="s">
        <v>339</v>
      </c>
      <c r="Z531" s="131">
        <v>3175000</v>
      </c>
      <c r="AA531" s="131">
        <v>1</v>
      </c>
      <c r="AB531" s="131">
        <f t="shared" si="8"/>
        <v>107.99001574803148</v>
      </c>
      <c r="AD531" s="131">
        <v>3428.683</v>
      </c>
      <c r="AH531" s="132">
        <v>6.7999999999999996E-3</v>
      </c>
      <c r="AI531" s="132">
        <v>6.6960000000000006E-2</v>
      </c>
      <c r="AJ531" s="132">
        <v>1.0410000000000001E-2</v>
      </c>
    </row>
    <row r="532" spans="1:36">
      <c r="A532" t="s">
        <v>1213</v>
      </c>
      <c r="B532" t="s">
        <v>1222</v>
      </c>
      <c r="C532" t="s">
        <v>2693</v>
      </c>
      <c r="D532" t="s">
        <v>2694</v>
      </c>
      <c r="E532" t="s">
        <v>311</v>
      </c>
      <c r="F532" t="s">
        <v>2695</v>
      </c>
      <c r="G532" t="s">
        <v>2696</v>
      </c>
      <c r="H532" t="s">
        <v>321</v>
      </c>
      <c r="I532" t="s">
        <v>755</v>
      </c>
      <c r="J532" t="s">
        <v>204</v>
      </c>
      <c r="K532" t="s">
        <v>204</v>
      </c>
      <c r="L532" t="s">
        <v>325</v>
      </c>
      <c r="M532" t="s">
        <v>340</v>
      </c>
      <c r="N532" t="s">
        <v>465</v>
      </c>
      <c r="O532" t="s">
        <v>339</v>
      </c>
      <c r="P532" t="s">
        <v>2257</v>
      </c>
      <c r="Q532" t="s">
        <v>415</v>
      </c>
      <c r="R532" t="s">
        <v>407</v>
      </c>
      <c r="S532" t="s">
        <v>1212</v>
      </c>
      <c r="T532" s="131">
        <v>2.78</v>
      </c>
      <c r="U532" t="s">
        <v>1579</v>
      </c>
      <c r="V532" s="132">
        <v>4.2999999999999997E-2</v>
      </c>
      <c r="W532" s="132">
        <v>7.7600000000000002E-2</v>
      </c>
      <c r="X532" t="s">
        <v>412</v>
      </c>
      <c r="Y532" t="s">
        <v>339</v>
      </c>
      <c r="Z532" s="131">
        <v>3335809.95</v>
      </c>
      <c r="AA532" s="131">
        <v>1</v>
      </c>
      <c r="AB532" s="131">
        <f t="shared" si="8"/>
        <v>88.400000125906459</v>
      </c>
      <c r="AD532" s="131">
        <v>2948.8560000000002</v>
      </c>
      <c r="AH532" s="132">
        <v>3.0599999999999998E-3</v>
      </c>
      <c r="AI532" s="132">
        <v>5.7590000000000002E-2</v>
      </c>
      <c r="AJ532" s="132">
        <v>8.9599999999999992E-3</v>
      </c>
    </row>
    <row r="533" spans="1:36">
      <c r="A533" t="s">
        <v>1213</v>
      </c>
      <c r="B533" t="s">
        <v>1222</v>
      </c>
      <c r="C533" t="s">
        <v>1868</v>
      </c>
      <c r="D533" t="s">
        <v>1869</v>
      </c>
      <c r="E533" t="s">
        <v>309</v>
      </c>
      <c r="F533" t="s">
        <v>1964</v>
      </c>
      <c r="G533" t="s">
        <v>1965</v>
      </c>
      <c r="H533" t="s">
        <v>321</v>
      </c>
      <c r="I533" t="s">
        <v>754</v>
      </c>
      <c r="J533" t="s">
        <v>204</v>
      </c>
      <c r="K533" t="s">
        <v>204</v>
      </c>
      <c r="L533" t="s">
        <v>325</v>
      </c>
      <c r="M533" t="s">
        <v>340</v>
      </c>
      <c r="N533" t="s">
        <v>464</v>
      </c>
      <c r="O533" t="s">
        <v>339</v>
      </c>
      <c r="P533" t="s">
        <v>1966</v>
      </c>
      <c r="Q533" t="s">
        <v>415</v>
      </c>
      <c r="R533" t="s">
        <v>407</v>
      </c>
      <c r="S533" t="s">
        <v>1212</v>
      </c>
      <c r="T533" s="131">
        <v>2.3199999999999998</v>
      </c>
      <c r="U533" t="s">
        <v>1686</v>
      </c>
      <c r="V533" s="132">
        <v>1.034E-2</v>
      </c>
      <c r="W533" s="132">
        <v>2.5999999999999999E-2</v>
      </c>
      <c r="X533" t="s">
        <v>412</v>
      </c>
      <c r="Y533" t="s">
        <v>339</v>
      </c>
      <c r="Z533" s="131">
        <v>2504054.4900000002</v>
      </c>
      <c r="AA533" s="131">
        <v>1</v>
      </c>
      <c r="AB533" s="131">
        <f t="shared" si="8"/>
        <v>113.10001484831903</v>
      </c>
      <c r="AD533" s="131">
        <v>2832.0859999999998</v>
      </c>
      <c r="AH533" s="132">
        <v>9.7000000000000005E-4</v>
      </c>
      <c r="AI533" s="132">
        <v>5.5309999999999998E-2</v>
      </c>
      <c r="AJ533" s="132">
        <v>8.6E-3</v>
      </c>
    </row>
    <row r="534" spans="1:36">
      <c r="A534" t="s">
        <v>1213</v>
      </c>
      <c r="B534" t="s">
        <v>1222</v>
      </c>
      <c r="C534" t="s">
        <v>1601</v>
      </c>
      <c r="D534" t="s">
        <v>1602</v>
      </c>
      <c r="E534" t="s">
        <v>309</v>
      </c>
      <c r="F534" t="s">
        <v>2341</v>
      </c>
      <c r="G534" t="s">
        <v>2342</v>
      </c>
      <c r="H534" t="s">
        <v>321</v>
      </c>
      <c r="I534" t="s">
        <v>754</v>
      </c>
      <c r="J534" t="s">
        <v>204</v>
      </c>
      <c r="K534" t="s">
        <v>204</v>
      </c>
      <c r="L534" t="s">
        <v>325</v>
      </c>
      <c r="M534" t="s">
        <v>340</v>
      </c>
      <c r="N534" t="s">
        <v>448</v>
      </c>
      <c r="O534" t="s">
        <v>339</v>
      </c>
      <c r="P534" t="s">
        <v>1211</v>
      </c>
      <c r="Q534" t="s">
        <v>413</v>
      </c>
      <c r="R534" t="s">
        <v>407</v>
      </c>
      <c r="S534" t="s">
        <v>1212</v>
      </c>
      <c r="T534" s="131">
        <v>3.31</v>
      </c>
      <c r="U534" t="s">
        <v>2343</v>
      </c>
      <c r="V534" s="132">
        <v>1.7500000000000002E-2</v>
      </c>
      <c r="W534" s="132">
        <v>2.3400000000000001E-2</v>
      </c>
      <c r="X534" t="s">
        <v>412</v>
      </c>
      <c r="Y534" t="s">
        <v>339</v>
      </c>
      <c r="Z534" s="131">
        <v>2000533.57</v>
      </c>
      <c r="AA534" s="131">
        <v>1</v>
      </c>
      <c r="AB534" s="131">
        <f t="shared" si="8"/>
        <v>112.52997868963529</v>
      </c>
      <c r="AD534" s="131">
        <v>2251.1999999999998</v>
      </c>
      <c r="AH534" s="132">
        <v>8.9999999999999998E-4</v>
      </c>
      <c r="AI534" s="132">
        <v>4.3970000000000002E-2</v>
      </c>
      <c r="AJ534" s="132">
        <v>6.8399999999999997E-3</v>
      </c>
    </row>
    <row r="535" spans="1:36">
      <c r="A535" t="s">
        <v>1213</v>
      </c>
      <c r="B535" t="s">
        <v>1222</v>
      </c>
      <c r="C535" t="s">
        <v>1985</v>
      </c>
      <c r="D535" t="s">
        <v>1986</v>
      </c>
      <c r="E535" t="s">
        <v>309</v>
      </c>
      <c r="F535" t="s">
        <v>1987</v>
      </c>
      <c r="G535" t="s">
        <v>1988</v>
      </c>
      <c r="H535" t="s">
        <v>321</v>
      </c>
      <c r="I535" t="s">
        <v>754</v>
      </c>
      <c r="J535" t="s">
        <v>204</v>
      </c>
      <c r="K535" t="s">
        <v>204</v>
      </c>
      <c r="L535" t="s">
        <v>325</v>
      </c>
      <c r="M535" t="s">
        <v>340</v>
      </c>
      <c r="N535" t="s">
        <v>464</v>
      </c>
      <c r="O535" t="s">
        <v>339</v>
      </c>
      <c r="P535" t="s">
        <v>1696</v>
      </c>
      <c r="Q535" t="s">
        <v>413</v>
      </c>
      <c r="R535" t="s">
        <v>407</v>
      </c>
      <c r="S535" t="s">
        <v>1212</v>
      </c>
      <c r="T535" s="131">
        <v>3.08</v>
      </c>
      <c r="U535" t="s">
        <v>1989</v>
      </c>
      <c r="V535" s="132">
        <v>1.2330000000000001E-2</v>
      </c>
      <c r="W535" s="132">
        <v>2.7300000000000001E-2</v>
      </c>
      <c r="X535" t="s">
        <v>412</v>
      </c>
      <c r="Y535" t="s">
        <v>339</v>
      </c>
      <c r="Z535" s="131">
        <v>1542000</v>
      </c>
      <c r="AA535" s="131">
        <v>1</v>
      </c>
      <c r="AB535" s="131">
        <f t="shared" si="8"/>
        <v>108.5</v>
      </c>
      <c r="AD535" s="131">
        <v>1673.07</v>
      </c>
      <c r="AH535" s="132">
        <v>6.4999999999999997E-4</v>
      </c>
      <c r="AI535" s="132">
        <v>3.2680000000000001E-2</v>
      </c>
      <c r="AJ535" s="132">
        <v>5.0800000000000003E-3</v>
      </c>
    </row>
    <row r="536" spans="1:36">
      <c r="A536" t="s">
        <v>1213</v>
      </c>
      <c r="B536" t="s">
        <v>1222</v>
      </c>
      <c r="C536" t="s">
        <v>1918</v>
      </c>
      <c r="D536" t="s">
        <v>1919</v>
      </c>
      <c r="E536" t="s">
        <v>309</v>
      </c>
      <c r="F536" t="s">
        <v>2697</v>
      </c>
      <c r="G536" t="s">
        <v>2698</v>
      </c>
      <c r="H536" t="s">
        <v>321</v>
      </c>
      <c r="I536" t="s">
        <v>754</v>
      </c>
      <c r="J536" t="s">
        <v>204</v>
      </c>
      <c r="K536" t="s">
        <v>204</v>
      </c>
      <c r="L536" t="s">
        <v>325</v>
      </c>
      <c r="M536" t="s">
        <v>340</v>
      </c>
      <c r="N536" t="s">
        <v>464</v>
      </c>
      <c r="O536" t="s">
        <v>339</v>
      </c>
      <c r="P536" t="s">
        <v>1696</v>
      </c>
      <c r="Q536" t="s">
        <v>413</v>
      </c>
      <c r="R536" t="s">
        <v>407</v>
      </c>
      <c r="S536" t="s">
        <v>1212</v>
      </c>
      <c r="T536" s="131">
        <v>2.13</v>
      </c>
      <c r="U536" t="s">
        <v>2161</v>
      </c>
      <c r="V536" s="132">
        <v>2.0100000000000001E-3</v>
      </c>
      <c r="W536" s="132">
        <v>2.64E-2</v>
      </c>
      <c r="X536" t="s">
        <v>412</v>
      </c>
      <c r="Y536" t="s">
        <v>339</v>
      </c>
      <c r="Z536" s="131">
        <v>1181751.06</v>
      </c>
      <c r="AA536" s="131">
        <v>1</v>
      </c>
      <c r="AB536" s="131">
        <f t="shared" si="8"/>
        <v>116.63996307310272</v>
      </c>
      <c r="AD536" s="131">
        <v>1378.394</v>
      </c>
      <c r="AH536" s="132">
        <v>1.2700000000000001E-3</v>
      </c>
      <c r="AI536" s="132">
        <v>2.6919999999999999E-2</v>
      </c>
      <c r="AJ536" s="132">
        <v>4.1900000000000001E-3</v>
      </c>
    </row>
    <row r="537" spans="1:36">
      <c r="A537" t="s">
        <v>1213</v>
      </c>
      <c r="B537" t="s">
        <v>1222</v>
      </c>
      <c r="C537" t="s">
        <v>1521</v>
      </c>
      <c r="D537" t="s">
        <v>1522</v>
      </c>
      <c r="E537" t="s">
        <v>309</v>
      </c>
      <c r="F537" t="s">
        <v>2259</v>
      </c>
      <c r="G537" t="s">
        <v>2260</v>
      </c>
      <c r="H537" t="s">
        <v>321</v>
      </c>
      <c r="I537" t="s">
        <v>754</v>
      </c>
      <c r="J537" t="s">
        <v>204</v>
      </c>
      <c r="K537" t="s">
        <v>204</v>
      </c>
      <c r="L537" t="s">
        <v>325</v>
      </c>
      <c r="M537" t="s">
        <v>340</v>
      </c>
      <c r="N537" t="s">
        <v>448</v>
      </c>
      <c r="O537" t="s">
        <v>339</v>
      </c>
      <c r="P537" t="s">
        <v>1211</v>
      </c>
      <c r="Q537" t="s">
        <v>413</v>
      </c>
      <c r="R537" t="s">
        <v>407</v>
      </c>
      <c r="S537" t="s">
        <v>1212</v>
      </c>
      <c r="T537" s="131">
        <v>1.47</v>
      </c>
      <c r="U537" t="s">
        <v>2261</v>
      </c>
      <c r="V537" s="132">
        <v>3.49E-3</v>
      </c>
      <c r="W537" s="132">
        <v>2.2100000000000002E-2</v>
      </c>
      <c r="X537" t="s">
        <v>412</v>
      </c>
      <c r="Y537" t="s">
        <v>339</v>
      </c>
      <c r="Z537" s="131">
        <v>1075000</v>
      </c>
      <c r="AA537" s="131">
        <v>1</v>
      </c>
      <c r="AB537" s="131">
        <f t="shared" si="8"/>
        <v>110.77004651162792</v>
      </c>
      <c r="AD537" s="131">
        <v>1190.778</v>
      </c>
      <c r="AH537" s="132">
        <v>3.6000000000000002E-4</v>
      </c>
      <c r="AI537" s="132">
        <v>2.3259999999999999E-2</v>
      </c>
      <c r="AJ537" s="132">
        <v>3.62E-3</v>
      </c>
    </row>
    <row r="538" spans="1:36">
      <c r="A538" t="s">
        <v>1213</v>
      </c>
      <c r="B538" t="s">
        <v>1222</v>
      </c>
      <c r="C538" t="s">
        <v>2445</v>
      </c>
      <c r="D538" t="s">
        <v>2446</v>
      </c>
      <c r="E538" t="s">
        <v>309</v>
      </c>
      <c r="F538" t="s">
        <v>2447</v>
      </c>
      <c r="G538" t="s">
        <v>2448</v>
      </c>
      <c r="H538" t="s">
        <v>321</v>
      </c>
      <c r="I538" t="s">
        <v>755</v>
      </c>
      <c r="J538" t="s">
        <v>204</v>
      </c>
      <c r="K538" t="s">
        <v>204</v>
      </c>
      <c r="L538" t="s">
        <v>325</v>
      </c>
      <c r="M538" t="s">
        <v>340</v>
      </c>
      <c r="N538" t="s">
        <v>454</v>
      </c>
      <c r="O538" t="s">
        <v>339</v>
      </c>
      <c r="P538" t="s">
        <v>1530</v>
      </c>
      <c r="Q538" t="s">
        <v>415</v>
      </c>
      <c r="R538" t="s">
        <v>407</v>
      </c>
      <c r="S538" t="s">
        <v>1212</v>
      </c>
      <c r="T538" s="131">
        <v>2.72</v>
      </c>
      <c r="U538" t="s">
        <v>2449</v>
      </c>
      <c r="V538" s="132">
        <v>3.8690000000000002E-2</v>
      </c>
      <c r="W538" s="132">
        <v>7.3700000000000002E-2</v>
      </c>
      <c r="X538" t="s">
        <v>412</v>
      </c>
      <c r="Y538" t="s">
        <v>339</v>
      </c>
      <c r="Z538" s="131">
        <v>1201895.96</v>
      </c>
      <c r="AA538" s="131">
        <v>1</v>
      </c>
      <c r="AB538" s="131">
        <f t="shared" si="8"/>
        <v>98.209998143266901</v>
      </c>
      <c r="AD538" s="131">
        <v>1180.3820000000001</v>
      </c>
      <c r="AH538" s="132">
        <v>8.8999999999999995E-4</v>
      </c>
      <c r="AI538" s="132">
        <v>2.3050000000000001E-2</v>
      </c>
      <c r="AJ538" s="132">
        <v>3.5899999999999999E-3</v>
      </c>
    </row>
    <row r="539" spans="1:36">
      <c r="A539" t="s">
        <v>1213</v>
      </c>
      <c r="B539" t="s">
        <v>1222</v>
      </c>
      <c r="C539" t="s">
        <v>2459</v>
      </c>
      <c r="D539" t="s">
        <v>2460</v>
      </c>
      <c r="E539" t="s">
        <v>309</v>
      </c>
      <c r="F539" t="s">
        <v>2465</v>
      </c>
      <c r="G539" t="s">
        <v>2466</v>
      </c>
      <c r="H539" t="s">
        <v>321</v>
      </c>
      <c r="I539" t="s">
        <v>754</v>
      </c>
      <c r="J539" t="s">
        <v>204</v>
      </c>
      <c r="K539" t="s">
        <v>204</v>
      </c>
      <c r="L539" t="s">
        <v>325</v>
      </c>
      <c r="M539" t="s">
        <v>340</v>
      </c>
      <c r="N539" t="s">
        <v>464</v>
      </c>
      <c r="O539" t="s">
        <v>339</v>
      </c>
      <c r="P539" t="s">
        <v>1211</v>
      </c>
      <c r="Q539" t="s">
        <v>413</v>
      </c>
      <c r="R539" t="s">
        <v>407</v>
      </c>
      <c r="S539" t="s">
        <v>1212</v>
      </c>
      <c r="T539" s="131">
        <v>1.51</v>
      </c>
      <c r="U539" t="s">
        <v>1660</v>
      </c>
      <c r="V539" s="132">
        <v>9.4299999999999991E-3</v>
      </c>
      <c r="W539" s="132">
        <v>2.41E-2</v>
      </c>
      <c r="X539" t="s">
        <v>412</v>
      </c>
      <c r="Y539" t="s">
        <v>339</v>
      </c>
      <c r="Z539" s="131">
        <v>968750</v>
      </c>
      <c r="AA539" s="131">
        <v>1</v>
      </c>
      <c r="AB539" s="131">
        <f t="shared" si="8"/>
        <v>113.5799741935484</v>
      </c>
      <c r="AD539" s="131">
        <v>1100.306</v>
      </c>
      <c r="AH539" s="132">
        <v>1.01E-3</v>
      </c>
      <c r="AI539" s="132">
        <v>2.1489999999999999E-2</v>
      </c>
      <c r="AJ539" s="132">
        <v>3.3400000000000001E-3</v>
      </c>
    </row>
    <row r="540" spans="1:36">
      <c r="A540" t="s">
        <v>1213</v>
      </c>
      <c r="B540" t="s">
        <v>1222</v>
      </c>
      <c r="C540" t="s">
        <v>1601</v>
      </c>
      <c r="D540" t="s">
        <v>1602</v>
      </c>
      <c r="E540" t="s">
        <v>309</v>
      </c>
      <c r="F540" t="s">
        <v>2419</v>
      </c>
      <c r="G540" t="s">
        <v>2420</v>
      </c>
      <c r="H540" t="s">
        <v>321</v>
      </c>
      <c r="I540" t="s">
        <v>754</v>
      </c>
      <c r="J540" t="s">
        <v>204</v>
      </c>
      <c r="K540" t="s">
        <v>204</v>
      </c>
      <c r="L540" t="s">
        <v>325</v>
      </c>
      <c r="M540" t="s">
        <v>340</v>
      </c>
      <c r="N540" t="s">
        <v>448</v>
      </c>
      <c r="O540" t="s">
        <v>339</v>
      </c>
      <c r="P540" t="s">
        <v>1211</v>
      </c>
      <c r="Q540" t="s">
        <v>413</v>
      </c>
      <c r="R540" t="s">
        <v>407</v>
      </c>
      <c r="S540" t="s">
        <v>1212</v>
      </c>
      <c r="T540" s="131">
        <v>3.84</v>
      </c>
      <c r="U540" t="s">
        <v>2421</v>
      </c>
      <c r="V540" s="132">
        <v>-1.1010000000000001E-2</v>
      </c>
      <c r="W540" s="132">
        <v>2.3599999999999999E-2</v>
      </c>
      <c r="X540" t="s">
        <v>412</v>
      </c>
      <c r="Y540" t="s">
        <v>339</v>
      </c>
      <c r="Z540" s="131">
        <v>929600</v>
      </c>
      <c r="AA540" s="131">
        <v>1</v>
      </c>
      <c r="AB540" s="131">
        <f t="shared" si="8"/>
        <v>103.09003872633392</v>
      </c>
      <c r="AD540" s="131">
        <v>958.32500000000005</v>
      </c>
      <c r="AH540" s="132">
        <v>9.3999999999999997E-4</v>
      </c>
      <c r="AI540" s="132">
        <v>1.8720000000000001E-2</v>
      </c>
      <c r="AJ540" s="132">
        <v>2.9099999999999998E-3</v>
      </c>
    </row>
    <row r="541" spans="1:36">
      <c r="A541" t="s">
        <v>1213</v>
      </c>
      <c r="B541" t="s">
        <v>1222</v>
      </c>
      <c r="C541" t="s">
        <v>1868</v>
      </c>
      <c r="D541" t="s">
        <v>1869</v>
      </c>
      <c r="E541" t="s">
        <v>309</v>
      </c>
      <c r="F541" t="s">
        <v>2167</v>
      </c>
      <c r="G541" t="s">
        <v>2168</v>
      </c>
      <c r="H541" t="s">
        <v>321</v>
      </c>
      <c r="I541" t="s">
        <v>754</v>
      </c>
      <c r="J541" t="s">
        <v>204</v>
      </c>
      <c r="K541" t="s">
        <v>204</v>
      </c>
      <c r="L541" t="s">
        <v>325</v>
      </c>
      <c r="M541" t="s">
        <v>340</v>
      </c>
      <c r="N541" t="s">
        <v>464</v>
      </c>
      <c r="O541" t="s">
        <v>339</v>
      </c>
      <c r="P541" t="s">
        <v>1966</v>
      </c>
      <c r="Q541" t="s">
        <v>415</v>
      </c>
      <c r="R541" t="s">
        <v>407</v>
      </c>
      <c r="S541" t="s">
        <v>1212</v>
      </c>
      <c r="T541" s="131">
        <v>12.18</v>
      </c>
      <c r="U541" t="s">
        <v>2169</v>
      </c>
      <c r="V541" s="132">
        <v>2.9520000000000001E-2</v>
      </c>
      <c r="W541" s="132">
        <v>3.3300000000000003E-2</v>
      </c>
      <c r="X541" t="s">
        <v>412</v>
      </c>
      <c r="Y541" t="s">
        <v>339</v>
      </c>
      <c r="Z541" s="131">
        <v>775000</v>
      </c>
      <c r="AA541" s="131">
        <v>1</v>
      </c>
      <c r="AB541" s="131">
        <f t="shared" si="8"/>
        <v>105.86</v>
      </c>
      <c r="AC541" s="131">
        <v>12.641999999999999</v>
      </c>
      <c r="AD541" s="131">
        <v>833.05700000000002</v>
      </c>
      <c r="AH541" s="132">
        <v>2.4000000000000001E-4</v>
      </c>
      <c r="AI541" s="132">
        <v>1.652E-2</v>
      </c>
      <c r="AJ541" s="132">
        <v>2.5699999999999998E-3</v>
      </c>
    </row>
    <row r="542" spans="1:36">
      <c r="A542" t="s">
        <v>1213</v>
      </c>
      <c r="B542" t="s">
        <v>1222</v>
      </c>
      <c r="C542" t="s">
        <v>2699</v>
      </c>
      <c r="D542" t="s">
        <v>2700</v>
      </c>
      <c r="E542" t="s">
        <v>80</v>
      </c>
      <c r="F542" t="s">
        <v>2701</v>
      </c>
      <c r="G542" t="s">
        <v>2702</v>
      </c>
      <c r="H542" t="s">
        <v>321</v>
      </c>
      <c r="I542" t="s">
        <v>755</v>
      </c>
      <c r="J542" t="s">
        <v>205</v>
      </c>
      <c r="K542" t="s">
        <v>297</v>
      </c>
      <c r="L542" t="s">
        <v>325</v>
      </c>
      <c r="M542" t="s">
        <v>314</v>
      </c>
      <c r="N542" t="s">
        <v>486</v>
      </c>
      <c r="O542" t="s">
        <v>339</v>
      </c>
      <c r="P542" t="s">
        <v>2703</v>
      </c>
      <c r="Q542" t="s">
        <v>431</v>
      </c>
      <c r="R542" t="s">
        <v>407</v>
      </c>
      <c r="S542" t="s">
        <v>1215</v>
      </c>
      <c r="T542" s="131">
        <v>0.99</v>
      </c>
      <c r="U542" t="s">
        <v>2704</v>
      </c>
      <c r="V542" s="132">
        <v>4.4999999999999998E-2</v>
      </c>
      <c r="W542" s="132">
        <v>7.492E-2</v>
      </c>
      <c r="X542" t="s">
        <v>412</v>
      </c>
      <c r="Y542" t="s">
        <v>339</v>
      </c>
      <c r="Z542" s="131">
        <v>449000</v>
      </c>
      <c r="AA542" s="131">
        <v>3.6469999999999998</v>
      </c>
      <c r="AB542" s="131">
        <f t="shared" si="8"/>
        <v>98.197499485497147</v>
      </c>
      <c r="AD542" s="131">
        <v>1607.9870000000001</v>
      </c>
      <c r="AH542" s="132">
        <v>4.0000000000000002E-4</v>
      </c>
      <c r="AI542" s="132">
        <v>3.1399999999999997E-2</v>
      </c>
      <c r="AJ542" s="132">
        <v>4.8799999999999998E-3</v>
      </c>
    </row>
    <row r="543" spans="1:36">
      <c r="A543" t="s">
        <v>1213</v>
      </c>
      <c r="B543" t="s">
        <v>1222</v>
      </c>
      <c r="C543" t="s">
        <v>2705</v>
      </c>
      <c r="D543" t="s">
        <v>2706</v>
      </c>
      <c r="E543" t="s">
        <v>80</v>
      </c>
      <c r="F543" t="s">
        <v>2707</v>
      </c>
      <c r="G543" t="s">
        <v>2708</v>
      </c>
      <c r="H543" t="s">
        <v>321</v>
      </c>
      <c r="I543" t="s">
        <v>755</v>
      </c>
      <c r="J543" t="s">
        <v>205</v>
      </c>
      <c r="K543" t="s">
        <v>293</v>
      </c>
      <c r="L543" t="s">
        <v>325</v>
      </c>
      <c r="M543" t="s">
        <v>314</v>
      </c>
      <c r="N543" t="s">
        <v>568</v>
      </c>
      <c r="O543" t="s">
        <v>339</v>
      </c>
      <c r="P543" t="s">
        <v>1879</v>
      </c>
      <c r="Q543" t="s">
        <v>433</v>
      </c>
      <c r="R543" t="s">
        <v>407</v>
      </c>
      <c r="S543" t="s">
        <v>1216</v>
      </c>
      <c r="T543" s="131">
        <v>4.04</v>
      </c>
      <c r="U543" t="s">
        <v>2709</v>
      </c>
      <c r="V543" s="132">
        <v>6.1249999999999999E-2</v>
      </c>
      <c r="W543" s="132">
        <v>6.2969999999999998E-2</v>
      </c>
      <c r="X543" t="s">
        <v>411</v>
      </c>
      <c r="Y543" t="s">
        <v>338</v>
      </c>
      <c r="Z543" s="131">
        <v>392000</v>
      </c>
      <c r="AA543" s="131">
        <v>3.7959999999999998</v>
      </c>
      <c r="AB543" s="131">
        <f t="shared" si="8"/>
        <v>103.01438409926669</v>
      </c>
      <c r="AD543" s="131">
        <v>1532.8869999999999</v>
      </c>
      <c r="AH543" s="132">
        <v>9.1E-4</v>
      </c>
      <c r="AI543" s="132">
        <v>2.9940000000000001E-2</v>
      </c>
      <c r="AJ543" s="132">
        <v>4.6600000000000001E-3</v>
      </c>
    </row>
    <row r="544" spans="1:36">
      <c r="A544" t="s">
        <v>1213</v>
      </c>
      <c r="B544" t="s">
        <v>1222</v>
      </c>
      <c r="C544" t="s">
        <v>2123</v>
      </c>
      <c r="D544" t="s">
        <v>2124</v>
      </c>
      <c r="E544" t="s">
        <v>309</v>
      </c>
      <c r="F544" t="s">
        <v>2710</v>
      </c>
      <c r="G544" t="s">
        <v>2711</v>
      </c>
      <c r="H544" t="s">
        <v>321</v>
      </c>
      <c r="I544" t="s">
        <v>755</v>
      </c>
      <c r="J544" t="s">
        <v>205</v>
      </c>
      <c r="K544" t="s">
        <v>204</v>
      </c>
      <c r="L544" t="s">
        <v>325</v>
      </c>
      <c r="M544" t="s">
        <v>344</v>
      </c>
      <c r="N544" t="s">
        <v>534</v>
      </c>
      <c r="O544" t="s">
        <v>339</v>
      </c>
      <c r="P544" t="s">
        <v>2127</v>
      </c>
      <c r="Q544" t="s">
        <v>433</v>
      </c>
      <c r="R544" t="s">
        <v>407</v>
      </c>
      <c r="S544" t="s">
        <v>1215</v>
      </c>
      <c r="T544" s="131">
        <v>12.589</v>
      </c>
      <c r="U544" t="s">
        <v>2712</v>
      </c>
      <c r="V544" s="132">
        <v>5.4440000000000002E-2</v>
      </c>
      <c r="W544" s="132">
        <v>6.4710000000000004E-2</v>
      </c>
      <c r="X544" t="s">
        <v>412</v>
      </c>
      <c r="Y544" t="s">
        <v>339</v>
      </c>
      <c r="Z544" s="131">
        <v>525000</v>
      </c>
      <c r="AA544" s="131">
        <v>3.6469999999999998</v>
      </c>
      <c r="AB544" s="131">
        <f t="shared" si="8"/>
        <v>72.759606721767398</v>
      </c>
      <c r="AD544" s="131">
        <v>1393.11</v>
      </c>
      <c r="AH544" s="132">
        <v>2.5999999999999998E-4</v>
      </c>
      <c r="AI544" s="132">
        <v>2.7210000000000002E-2</v>
      </c>
      <c r="AJ544" s="132">
        <v>4.2300000000000003E-3</v>
      </c>
    </row>
    <row r="545" spans="1:36">
      <c r="A545" t="s">
        <v>1213</v>
      </c>
      <c r="B545" t="s">
        <v>1222</v>
      </c>
      <c r="C545" t="s">
        <v>2713</v>
      </c>
      <c r="D545" t="s">
        <v>2714</v>
      </c>
      <c r="E545" t="s">
        <v>80</v>
      </c>
      <c r="F545" t="s">
        <v>2715</v>
      </c>
      <c r="G545" t="s">
        <v>2716</v>
      </c>
      <c r="H545" t="s">
        <v>321</v>
      </c>
      <c r="I545" t="s">
        <v>755</v>
      </c>
      <c r="J545" t="s">
        <v>205</v>
      </c>
      <c r="K545" t="s">
        <v>224</v>
      </c>
      <c r="L545" t="s">
        <v>325</v>
      </c>
      <c r="M545" t="s">
        <v>314</v>
      </c>
      <c r="N545" t="s">
        <v>537</v>
      </c>
      <c r="O545" t="s">
        <v>339</v>
      </c>
      <c r="P545" t="s">
        <v>2116</v>
      </c>
      <c r="Q545" t="s">
        <v>433</v>
      </c>
      <c r="R545" t="s">
        <v>407</v>
      </c>
      <c r="S545" t="s">
        <v>1215</v>
      </c>
      <c r="T545" s="131">
        <v>0.51500000000000001</v>
      </c>
      <c r="U545" t="s">
        <v>2717</v>
      </c>
      <c r="V545" s="132">
        <v>2.6610000000000002E-2</v>
      </c>
      <c r="W545" s="132">
        <v>5.1220000000000002E-2</v>
      </c>
      <c r="X545" t="s">
        <v>412</v>
      </c>
      <c r="Y545" t="s">
        <v>339</v>
      </c>
      <c r="Z545" s="131">
        <v>335000</v>
      </c>
      <c r="AA545" s="131">
        <v>3.6469999999999998</v>
      </c>
      <c r="AB545" s="131">
        <f t="shared" si="8"/>
        <v>100.37659249679763</v>
      </c>
      <c r="AD545" s="131">
        <v>1226.346</v>
      </c>
      <c r="AH545" s="132">
        <v>2.7E-4</v>
      </c>
      <c r="AI545" s="132">
        <v>2.3949999999999999E-2</v>
      </c>
      <c r="AJ545" s="132">
        <v>3.7299999999999998E-3</v>
      </c>
    </row>
    <row r="546" spans="1:36">
      <c r="A546" t="s">
        <v>1213</v>
      </c>
      <c r="B546" t="s">
        <v>1222</v>
      </c>
      <c r="C546" t="s">
        <v>2718</v>
      </c>
      <c r="D546" t="s">
        <v>2719</v>
      </c>
      <c r="E546" t="s">
        <v>80</v>
      </c>
      <c r="F546" t="s">
        <v>2720</v>
      </c>
      <c r="G546" t="s">
        <v>2721</v>
      </c>
      <c r="H546" t="s">
        <v>321</v>
      </c>
      <c r="I546" t="s">
        <v>755</v>
      </c>
      <c r="J546" t="s">
        <v>205</v>
      </c>
      <c r="K546" t="s">
        <v>299</v>
      </c>
      <c r="L546" t="s">
        <v>325</v>
      </c>
      <c r="M546" t="s">
        <v>314</v>
      </c>
      <c r="N546" t="s">
        <v>486</v>
      </c>
      <c r="O546" t="s">
        <v>339</v>
      </c>
      <c r="P546" t="s">
        <v>2722</v>
      </c>
      <c r="Q546" t="s">
        <v>431</v>
      </c>
      <c r="R546" t="s">
        <v>407</v>
      </c>
      <c r="S546" t="s">
        <v>1215</v>
      </c>
      <c r="T546" s="131">
        <v>1.2529999999999999</v>
      </c>
      <c r="U546" t="s">
        <v>2723</v>
      </c>
      <c r="V546" s="132">
        <v>5.5E-2</v>
      </c>
      <c r="W546" s="132">
        <v>8.3239999999999995E-2</v>
      </c>
      <c r="X546" t="s">
        <v>412</v>
      </c>
      <c r="Y546" t="s">
        <v>339</v>
      </c>
      <c r="Z546" s="131">
        <v>825000</v>
      </c>
      <c r="AA546" s="131">
        <v>3.6469999999999998</v>
      </c>
      <c r="AB546" s="131">
        <f t="shared" si="8"/>
        <v>37.577485853877413</v>
      </c>
      <c r="AD546" s="131">
        <v>1130.6220000000001</v>
      </c>
      <c r="AH546" s="132">
        <v>4.9899999999999996E-3</v>
      </c>
      <c r="AI546" s="132">
        <v>2.2079999999999999E-2</v>
      </c>
      <c r="AJ546" s="132">
        <v>3.4299999999999999E-3</v>
      </c>
    </row>
    <row r="547" spans="1:36">
      <c r="A547" t="s">
        <v>1213</v>
      </c>
      <c r="B547" t="s">
        <v>1222</v>
      </c>
      <c r="C547" t="s">
        <v>2699</v>
      </c>
      <c r="D547" t="s">
        <v>2700</v>
      </c>
      <c r="E547" t="s">
        <v>80</v>
      </c>
      <c r="F547" t="s">
        <v>2724</v>
      </c>
      <c r="G547" t="s">
        <v>2725</v>
      </c>
      <c r="H547" t="s">
        <v>321</v>
      </c>
      <c r="I547" t="s">
        <v>755</v>
      </c>
      <c r="J547" t="s">
        <v>205</v>
      </c>
      <c r="K547" t="s">
        <v>297</v>
      </c>
      <c r="L547" t="s">
        <v>325</v>
      </c>
      <c r="M547" t="s">
        <v>314</v>
      </c>
      <c r="N547" t="s">
        <v>486</v>
      </c>
      <c r="O547" t="s">
        <v>339</v>
      </c>
      <c r="P547" t="s">
        <v>2703</v>
      </c>
      <c r="Q547" t="s">
        <v>431</v>
      </c>
      <c r="R547" t="s">
        <v>407</v>
      </c>
      <c r="S547" t="s">
        <v>1215</v>
      </c>
      <c r="T547" s="131">
        <v>4.0019999999999998</v>
      </c>
      <c r="U547" t="s">
        <v>2726</v>
      </c>
      <c r="V547" s="132">
        <v>6.8400000000000002E-2</v>
      </c>
      <c r="W547" s="132">
        <v>8.9639999999999997E-2</v>
      </c>
      <c r="X547" t="s">
        <v>412</v>
      </c>
      <c r="Y547" t="s">
        <v>339</v>
      </c>
      <c r="Z547" s="131">
        <v>325000</v>
      </c>
      <c r="AA547" s="131">
        <v>3.6469999999999998</v>
      </c>
      <c r="AB547" s="131">
        <f t="shared" si="8"/>
        <v>93.937018835291397</v>
      </c>
      <c r="AD547" s="131">
        <v>1113.412</v>
      </c>
      <c r="AH547" s="132">
        <v>1.3999999999999999E-4</v>
      </c>
      <c r="AI547" s="132">
        <v>2.1749999999999999E-2</v>
      </c>
      <c r="AJ547" s="132">
        <v>3.3800000000000002E-3</v>
      </c>
    </row>
    <row r="548" spans="1:36">
      <c r="A548" t="s">
        <v>1213</v>
      </c>
      <c r="B548" t="s">
        <v>1222</v>
      </c>
      <c r="C548" t="s">
        <v>2727</v>
      </c>
      <c r="D548" t="s">
        <v>2728</v>
      </c>
      <c r="E548" t="s">
        <v>80</v>
      </c>
      <c r="F548" t="s">
        <v>2729</v>
      </c>
      <c r="G548" t="s">
        <v>2730</v>
      </c>
      <c r="H548" t="s">
        <v>321</v>
      </c>
      <c r="I548" t="s">
        <v>755</v>
      </c>
      <c r="J548" t="s">
        <v>205</v>
      </c>
      <c r="K548" t="s">
        <v>224</v>
      </c>
      <c r="L548" t="s">
        <v>325</v>
      </c>
      <c r="M548" t="s">
        <v>314</v>
      </c>
      <c r="N548" t="s">
        <v>564</v>
      </c>
      <c r="O548" t="s">
        <v>339</v>
      </c>
      <c r="P548" t="s">
        <v>2722</v>
      </c>
      <c r="Q548" t="s">
        <v>431</v>
      </c>
      <c r="R548" t="s">
        <v>407</v>
      </c>
      <c r="S548" t="s">
        <v>1215</v>
      </c>
      <c r="T548" s="131">
        <v>4.2430000000000003</v>
      </c>
      <c r="U548" t="s">
        <v>2731</v>
      </c>
      <c r="V548" s="132">
        <v>3.8120000000000001E-2</v>
      </c>
      <c r="W548" s="132">
        <v>5.4519999999999999E-2</v>
      </c>
      <c r="X548" t="s">
        <v>412</v>
      </c>
      <c r="Y548" t="s">
        <v>339</v>
      </c>
      <c r="Z548" s="131">
        <v>285000</v>
      </c>
      <c r="AA548" s="131">
        <v>3.6469999999999998</v>
      </c>
      <c r="AB548" s="131">
        <f t="shared" si="8"/>
        <v>94.108495807657349</v>
      </c>
      <c r="AD548" s="131">
        <v>978.15899999999999</v>
      </c>
      <c r="AH548" s="132">
        <v>8.0999999999999996E-4</v>
      </c>
      <c r="AI548" s="132">
        <v>1.9099999999999999E-2</v>
      </c>
      <c r="AJ548" s="132">
        <v>2.97E-3</v>
      </c>
    </row>
    <row r="549" spans="1:36">
      <c r="A549" t="s">
        <v>1213</v>
      </c>
      <c r="B549" t="s">
        <v>1222</v>
      </c>
      <c r="C549" t="s">
        <v>2732</v>
      </c>
      <c r="D549" t="s">
        <v>2733</v>
      </c>
      <c r="E549" t="s">
        <v>80</v>
      </c>
      <c r="F549" t="s">
        <v>2734</v>
      </c>
      <c r="G549" t="s">
        <v>2735</v>
      </c>
      <c r="H549" t="s">
        <v>321</v>
      </c>
      <c r="I549" t="s">
        <v>755</v>
      </c>
      <c r="J549" t="s">
        <v>205</v>
      </c>
      <c r="K549" t="s">
        <v>224</v>
      </c>
      <c r="L549" t="s">
        <v>325</v>
      </c>
      <c r="M549" t="s">
        <v>314</v>
      </c>
      <c r="N549" t="s">
        <v>537</v>
      </c>
      <c r="O549" t="s">
        <v>339</v>
      </c>
      <c r="P549" t="s">
        <v>1879</v>
      </c>
      <c r="Q549" t="s">
        <v>423</v>
      </c>
      <c r="R549" t="s">
        <v>407</v>
      </c>
      <c r="S549" t="s">
        <v>1215</v>
      </c>
      <c r="T549" s="131">
        <v>0.105</v>
      </c>
      <c r="U549" t="s">
        <v>2736</v>
      </c>
      <c r="V549" s="132">
        <v>4.6789999999999998E-2</v>
      </c>
      <c r="W549" s="132">
        <v>5.8950000000000002E-2</v>
      </c>
      <c r="X549" t="s">
        <v>412</v>
      </c>
      <c r="Y549" t="s">
        <v>339</v>
      </c>
      <c r="Z549" s="131">
        <v>235000</v>
      </c>
      <c r="AA549" s="131">
        <v>3.6469999999999998</v>
      </c>
      <c r="AB549" s="131">
        <f t="shared" si="8"/>
        <v>101.12129468114277</v>
      </c>
      <c r="AD549" s="131">
        <v>866.65499999999997</v>
      </c>
      <c r="AH549" s="132">
        <v>6.4999999999999997E-4</v>
      </c>
      <c r="AI549" s="132">
        <v>1.6930000000000001E-2</v>
      </c>
      <c r="AJ549" s="132">
        <v>2.63E-3</v>
      </c>
    </row>
    <row r="550" spans="1:36">
      <c r="A550" t="s">
        <v>1213</v>
      </c>
      <c r="B550" t="s">
        <v>1222</v>
      </c>
      <c r="C550" t="s">
        <v>2737</v>
      </c>
      <c r="D550" t="s">
        <v>2738</v>
      </c>
      <c r="E550" t="s">
        <v>80</v>
      </c>
      <c r="F550" t="s">
        <v>2739</v>
      </c>
      <c r="G550" t="s">
        <v>2740</v>
      </c>
      <c r="H550" t="s">
        <v>321</v>
      </c>
      <c r="I550" t="s">
        <v>755</v>
      </c>
      <c r="J550" t="s">
        <v>205</v>
      </c>
      <c r="K550" t="s">
        <v>224</v>
      </c>
      <c r="L550" t="s">
        <v>325</v>
      </c>
      <c r="M550" t="s">
        <v>314</v>
      </c>
      <c r="N550" t="s">
        <v>537</v>
      </c>
      <c r="O550" t="s">
        <v>339</v>
      </c>
      <c r="P550" t="s">
        <v>1879</v>
      </c>
      <c r="Q550" t="s">
        <v>433</v>
      </c>
      <c r="R550" t="s">
        <v>407</v>
      </c>
      <c r="S550" t="s">
        <v>1215</v>
      </c>
      <c r="T550" s="131">
        <v>0.53200000000000003</v>
      </c>
      <c r="U550" t="s">
        <v>2741</v>
      </c>
      <c r="V550" s="132">
        <v>3.4029999999999998E-2</v>
      </c>
      <c r="W550" s="132">
        <v>5.3019999999999998E-2</v>
      </c>
      <c r="X550" t="s">
        <v>412</v>
      </c>
      <c r="Y550" t="s">
        <v>339</v>
      </c>
      <c r="Z550" s="131">
        <v>200000</v>
      </c>
      <c r="AA550" s="131">
        <v>3.6469999999999998</v>
      </c>
      <c r="AB550" s="131">
        <f t="shared" si="8"/>
        <v>100.61379215793804</v>
      </c>
      <c r="AD550" s="131">
        <v>733.87699999999995</v>
      </c>
      <c r="AH550" s="132">
        <v>4.0000000000000002E-4</v>
      </c>
      <c r="AI550" s="132">
        <v>1.4330000000000001E-2</v>
      </c>
      <c r="AJ550" s="132">
        <v>2.2300000000000002E-3</v>
      </c>
    </row>
    <row r="551" spans="1:36">
      <c r="A551" t="s">
        <v>1213</v>
      </c>
      <c r="B551" t="s">
        <v>1222</v>
      </c>
      <c r="C551" t="s">
        <v>2699</v>
      </c>
      <c r="D551" t="s">
        <v>2700</v>
      </c>
      <c r="E551" t="s">
        <v>80</v>
      </c>
      <c r="F551" t="s">
        <v>2742</v>
      </c>
      <c r="G551" t="s">
        <v>2743</v>
      </c>
      <c r="H551" t="s">
        <v>321</v>
      </c>
      <c r="I551" t="s">
        <v>755</v>
      </c>
      <c r="J551" t="s">
        <v>205</v>
      </c>
      <c r="K551" t="s">
        <v>297</v>
      </c>
      <c r="L551" t="s">
        <v>325</v>
      </c>
      <c r="M551" t="s">
        <v>314</v>
      </c>
      <c r="N551" t="s">
        <v>486</v>
      </c>
      <c r="O551" t="s">
        <v>339</v>
      </c>
      <c r="P551" t="s">
        <v>2703</v>
      </c>
      <c r="Q551" t="s">
        <v>431</v>
      </c>
      <c r="R551" t="s">
        <v>407</v>
      </c>
      <c r="S551" t="s">
        <v>1215</v>
      </c>
      <c r="T551" s="131">
        <v>4.7210000000000001</v>
      </c>
      <c r="U551" t="s">
        <v>2744</v>
      </c>
      <c r="V551" s="132">
        <v>5.9499999999999997E-2</v>
      </c>
      <c r="W551" s="132">
        <v>9.2660000000000006E-2</v>
      </c>
      <c r="X551" t="s">
        <v>412</v>
      </c>
      <c r="Y551" t="s">
        <v>339</v>
      </c>
      <c r="Z551" s="131">
        <v>128628.22</v>
      </c>
      <c r="AA551" s="131">
        <v>3.6469999999999998</v>
      </c>
      <c r="AB551" s="131">
        <f t="shared" si="8"/>
        <v>86.612200948423592</v>
      </c>
      <c r="AD551" s="131">
        <v>406.30399999999997</v>
      </c>
      <c r="AH551" s="132">
        <v>3.0000000000000001E-5</v>
      </c>
      <c r="AI551" s="132">
        <v>7.9399999999999991E-3</v>
      </c>
      <c r="AJ551" s="132">
        <v>1.23E-3</v>
      </c>
    </row>
    <row r="552" spans="1:36">
      <c r="A552" t="s">
        <v>1213</v>
      </c>
      <c r="B552" t="s">
        <v>1227</v>
      </c>
      <c r="C552" t="s">
        <v>1521</v>
      </c>
      <c r="D552" t="s">
        <v>1522</v>
      </c>
      <c r="E552" t="s">
        <v>309</v>
      </c>
      <c r="F552" t="s">
        <v>2259</v>
      </c>
      <c r="G552" t="s">
        <v>2260</v>
      </c>
      <c r="H552" t="s">
        <v>321</v>
      </c>
      <c r="I552" t="s">
        <v>754</v>
      </c>
      <c r="J552" t="s">
        <v>204</v>
      </c>
      <c r="K552" t="s">
        <v>204</v>
      </c>
      <c r="L552" t="s">
        <v>325</v>
      </c>
      <c r="M552" t="s">
        <v>340</v>
      </c>
      <c r="N552" t="s">
        <v>448</v>
      </c>
      <c r="O552" t="s">
        <v>339</v>
      </c>
      <c r="P552" t="s">
        <v>1211</v>
      </c>
      <c r="Q552" t="s">
        <v>413</v>
      </c>
      <c r="R552" t="s">
        <v>407</v>
      </c>
      <c r="S552" t="s">
        <v>1212</v>
      </c>
      <c r="T552" s="131">
        <v>1.47</v>
      </c>
      <c r="U552" t="s">
        <v>2261</v>
      </c>
      <c r="V552" s="132">
        <v>2.0100000000000001E-3</v>
      </c>
      <c r="W552" s="132">
        <v>2.2100000000000002E-2</v>
      </c>
      <c r="X552" t="s">
        <v>412</v>
      </c>
      <c r="Y552" t="s">
        <v>339</v>
      </c>
      <c r="Z552" s="131">
        <v>33200000</v>
      </c>
      <c r="AA552" s="131">
        <v>1</v>
      </c>
      <c r="AB552" s="131">
        <f t="shared" si="8"/>
        <v>110.77</v>
      </c>
      <c r="AD552" s="131">
        <v>36775.64</v>
      </c>
      <c r="AH552" s="132">
        <v>1.107E-2</v>
      </c>
      <c r="AI552" s="132">
        <v>0.10004</v>
      </c>
      <c r="AJ552" s="132">
        <v>1.257E-2</v>
      </c>
    </row>
    <row r="553" spans="1:36">
      <c r="A553" t="s">
        <v>1213</v>
      </c>
      <c r="B553" t="s">
        <v>1227</v>
      </c>
      <c r="C553" t="s">
        <v>455</v>
      </c>
      <c r="D553" t="s">
        <v>2144</v>
      </c>
      <c r="E553" t="s">
        <v>309</v>
      </c>
      <c r="F553" t="s">
        <v>2355</v>
      </c>
      <c r="G553" t="s">
        <v>2356</v>
      </c>
      <c r="H553" t="s">
        <v>321</v>
      </c>
      <c r="I553" t="s">
        <v>754</v>
      </c>
      <c r="J553" t="s">
        <v>204</v>
      </c>
      <c r="K553" t="s">
        <v>204</v>
      </c>
      <c r="L553" t="s">
        <v>325</v>
      </c>
      <c r="M553" t="s">
        <v>340</v>
      </c>
      <c r="N553" t="s">
        <v>440</v>
      </c>
      <c r="O553" t="s">
        <v>339</v>
      </c>
      <c r="P553" t="s">
        <v>1966</v>
      </c>
      <c r="Q553" t="s">
        <v>415</v>
      </c>
      <c r="R553" t="s">
        <v>407</v>
      </c>
      <c r="S553" t="s">
        <v>1212</v>
      </c>
      <c r="T553" s="131">
        <v>3.19</v>
      </c>
      <c r="U553" t="s">
        <v>2357</v>
      </c>
      <c r="V553" s="132">
        <v>1.1050000000000001E-2</v>
      </c>
      <c r="W553" s="132">
        <v>2.4299999999999999E-2</v>
      </c>
      <c r="X553" t="s">
        <v>412</v>
      </c>
      <c r="Y553" t="s">
        <v>339</v>
      </c>
      <c r="Z553" s="131">
        <v>27441353.73</v>
      </c>
      <c r="AA553" s="131">
        <v>1</v>
      </c>
      <c r="AB553" s="131">
        <f t="shared" si="8"/>
        <v>122.39000061896728</v>
      </c>
      <c r="AD553" s="131">
        <v>33585.472999999998</v>
      </c>
      <c r="AH553" s="132">
        <v>1.074E-2</v>
      </c>
      <c r="AI553" s="132">
        <v>9.1359999999999997E-2</v>
      </c>
      <c r="AJ553" s="132">
        <v>1.1480000000000001E-2</v>
      </c>
    </row>
    <row r="554" spans="1:36">
      <c r="A554" t="s">
        <v>1213</v>
      </c>
      <c r="B554" t="s">
        <v>1227</v>
      </c>
      <c r="C554" t="s">
        <v>1601</v>
      </c>
      <c r="D554" t="s">
        <v>1602</v>
      </c>
      <c r="E554" t="s">
        <v>309</v>
      </c>
      <c r="F554" t="s">
        <v>2341</v>
      </c>
      <c r="G554" t="s">
        <v>2342</v>
      </c>
      <c r="H554" t="s">
        <v>321</v>
      </c>
      <c r="I554" t="s">
        <v>754</v>
      </c>
      <c r="J554" t="s">
        <v>204</v>
      </c>
      <c r="K554" t="s">
        <v>204</v>
      </c>
      <c r="L554" t="s">
        <v>325</v>
      </c>
      <c r="M554" t="s">
        <v>340</v>
      </c>
      <c r="N554" t="s">
        <v>448</v>
      </c>
      <c r="O554" t="s">
        <v>339</v>
      </c>
      <c r="P554" t="s">
        <v>1211</v>
      </c>
      <c r="Q554" t="s">
        <v>413</v>
      </c>
      <c r="R554" t="s">
        <v>407</v>
      </c>
      <c r="S554" t="s">
        <v>1212</v>
      </c>
      <c r="T554" s="131">
        <v>3.31</v>
      </c>
      <c r="U554" t="s">
        <v>2343</v>
      </c>
      <c r="V554" s="132">
        <v>1.7500000000000002E-2</v>
      </c>
      <c r="W554" s="132">
        <v>2.3400000000000001E-2</v>
      </c>
      <c r="X554" t="s">
        <v>412</v>
      </c>
      <c r="Y554" t="s">
        <v>339</v>
      </c>
      <c r="Z554" s="131">
        <v>26255249</v>
      </c>
      <c r="AA554" s="131">
        <v>1</v>
      </c>
      <c r="AB554" s="131">
        <f t="shared" si="8"/>
        <v>112.5300011437713</v>
      </c>
      <c r="AD554" s="131">
        <v>29545.031999999999</v>
      </c>
      <c r="AH554" s="132">
        <v>1.1780000000000001E-2</v>
      </c>
      <c r="AI554" s="132">
        <v>8.0369999999999997E-2</v>
      </c>
      <c r="AJ554" s="132">
        <v>1.01E-2</v>
      </c>
    </row>
    <row r="555" spans="1:36">
      <c r="A555" t="s">
        <v>1213</v>
      </c>
      <c r="B555" t="s">
        <v>1227</v>
      </c>
      <c r="C555" t="s">
        <v>2318</v>
      </c>
      <c r="D555" t="s">
        <v>2319</v>
      </c>
      <c r="E555" t="s">
        <v>309</v>
      </c>
      <c r="F555" t="s">
        <v>2690</v>
      </c>
      <c r="G555" t="s">
        <v>2691</v>
      </c>
      <c r="H555" t="s">
        <v>321</v>
      </c>
      <c r="I555" t="s">
        <v>754</v>
      </c>
      <c r="J555" t="s">
        <v>204</v>
      </c>
      <c r="K555" t="s">
        <v>204</v>
      </c>
      <c r="L555" t="s">
        <v>325</v>
      </c>
      <c r="M555" t="s">
        <v>340</v>
      </c>
      <c r="N555" t="s">
        <v>448</v>
      </c>
      <c r="O555" t="s">
        <v>339</v>
      </c>
      <c r="P555" t="s">
        <v>1211</v>
      </c>
      <c r="Q555" t="s">
        <v>413</v>
      </c>
      <c r="R555" t="s">
        <v>407</v>
      </c>
      <c r="S555" t="s">
        <v>1212</v>
      </c>
      <c r="T555" s="131">
        <v>1.92</v>
      </c>
      <c r="U555" t="s">
        <v>2692</v>
      </c>
      <c r="V555" s="132">
        <v>-1.184E-2</v>
      </c>
      <c r="W555" s="132">
        <v>2.2200000000000001E-2</v>
      </c>
      <c r="X555" t="s">
        <v>412</v>
      </c>
      <c r="Y555" t="s">
        <v>339</v>
      </c>
      <c r="Z555" s="131">
        <v>26208000</v>
      </c>
      <c r="AA555" s="131">
        <v>1</v>
      </c>
      <c r="AB555" s="131">
        <f t="shared" si="8"/>
        <v>107.98999923687424</v>
      </c>
      <c r="AD555" s="131">
        <v>28302.019</v>
      </c>
      <c r="AH555" s="132">
        <v>5.6140000000000002E-2</v>
      </c>
      <c r="AI555" s="132">
        <v>7.6990000000000003E-2</v>
      </c>
      <c r="AJ555" s="132">
        <v>9.6799999999999994E-3</v>
      </c>
    </row>
    <row r="556" spans="1:36">
      <c r="A556" t="s">
        <v>1213</v>
      </c>
      <c r="B556" t="s">
        <v>1227</v>
      </c>
      <c r="C556" t="s">
        <v>1547</v>
      </c>
      <c r="D556" t="s">
        <v>1548</v>
      </c>
      <c r="E556" t="s">
        <v>309</v>
      </c>
      <c r="F556" t="s">
        <v>2323</v>
      </c>
      <c r="G556" t="s">
        <v>2324</v>
      </c>
      <c r="H556" t="s">
        <v>321</v>
      </c>
      <c r="I556" t="s">
        <v>754</v>
      </c>
      <c r="J556" t="s">
        <v>204</v>
      </c>
      <c r="K556" t="s">
        <v>204</v>
      </c>
      <c r="L556" t="s">
        <v>325</v>
      </c>
      <c r="M556" t="s">
        <v>340</v>
      </c>
      <c r="N556" t="s">
        <v>448</v>
      </c>
      <c r="O556" t="s">
        <v>339</v>
      </c>
      <c r="P556" t="s">
        <v>1211</v>
      </c>
      <c r="Q556" t="s">
        <v>413</v>
      </c>
      <c r="R556" t="s">
        <v>407</v>
      </c>
      <c r="S556" t="s">
        <v>1212</v>
      </c>
      <c r="T556" s="131">
        <v>2.9</v>
      </c>
      <c r="U556" t="s">
        <v>2325</v>
      </c>
      <c r="V556" s="132">
        <v>-1.0330000000000001E-2</v>
      </c>
      <c r="W556" s="132">
        <v>2.1899999999999999E-2</v>
      </c>
      <c r="X556" t="s">
        <v>412</v>
      </c>
      <c r="Y556" t="s">
        <v>339</v>
      </c>
      <c r="Z556" s="131">
        <v>26000000</v>
      </c>
      <c r="AA556" s="131">
        <v>1</v>
      </c>
      <c r="AB556" s="131">
        <f t="shared" si="8"/>
        <v>105.89</v>
      </c>
      <c r="AD556" s="131">
        <v>27531.4</v>
      </c>
      <c r="AH556" s="132">
        <v>8.2900000000000005E-3</v>
      </c>
      <c r="AI556" s="132">
        <v>7.4889999999999998E-2</v>
      </c>
      <c r="AJ556" s="132">
        <v>9.41E-3</v>
      </c>
    </row>
    <row r="557" spans="1:36">
      <c r="A557" t="s">
        <v>1213</v>
      </c>
      <c r="B557" t="s">
        <v>1227</v>
      </c>
      <c r="C557" t="s">
        <v>1935</v>
      </c>
      <c r="D557" t="s">
        <v>1936</v>
      </c>
      <c r="E557" t="s">
        <v>309</v>
      </c>
      <c r="F557" t="s">
        <v>1937</v>
      </c>
      <c r="G557" t="s">
        <v>1938</v>
      </c>
      <c r="H557" t="s">
        <v>321</v>
      </c>
      <c r="I557" t="s">
        <v>754</v>
      </c>
      <c r="J557" t="s">
        <v>204</v>
      </c>
      <c r="K557" t="s">
        <v>204</v>
      </c>
      <c r="L557" t="s">
        <v>325</v>
      </c>
      <c r="M557" t="s">
        <v>340</v>
      </c>
      <c r="N557" t="s">
        <v>448</v>
      </c>
      <c r="O557" t="s">
        <v>339</v>
      </c>
      <c r="P557" t="s">
        <v>1211</v>
      </c>
      <c r="Q557" t="s">
        <v>413</v>
      </c>
      <c r="R557" t="s">
        <v>407</v>
      </c>
      <c r="S557" t="s">
        <v>1212</v>
      </c>
      <c r="T557" s="131">
        <v>3.74</v>
      </c>
      <c r="U557" t="s">
        <v>1939</v>
      </c>
      <c r="V557" s="132">
        <v>-9.6399999999999993E-3</v>
      </c>
      <c r="W557" s="132">
        <v>2.3800000000000002E-2</v>
      </c>
      <c r="X557" t="s">
        <v>412</v>
      </c>
      <c r="Y557" t="s">
        <v>339</v>
      </c>
      <c r="Z557" s="131">
        <v>22925600.050000001</v>
      </c>
      <c r="AA557" s="131">
        <v>1</v>
      </c>
      <c r="AB557" s="131">
        <f t="shared" si="8"/>
        <v>103.65999994839829</v>
      </c>
      <c r="AD557" s="131">
        <v>23764.677</v>
      </c>
      <c r="AH557" s="132">
        <v>6.3099999999999996E-3</v>
      </c>
      <c r="AI557" s="132">
        <v>6.4640000000000003E-2</v>
      </c>
      <c r="AJ557" s="132">
        <v>8.1200000000000005E-3</v>
      </c>
    </row>
    <row r="558" spans="1:36">
      <c r="A558" t="s">
        <v>1213</v>
      </c>
      <c r="B558" t="s">
        <v>1227</v>
      </c>
      <c r="C558" t="s">
        <v>1521</v>
      </c>
      <c r="D558" t="s">
        <v>1522</v>
      </c>
      <c r="E558" t="s">
        <v>309</v>
      </c>
      <c r="F558" t="s">
        <v>2687</v>
      </c>
      <c r="G558" t="s">
        <v>2688</v>
      </c>
      <c r="H558" t="s">
        <v>321</v>
      </c>
      <c r="I558" t="s">
        <v>754</v>
      </c>
      <c r="J558" t="s">
        <v>204</v>
      </c>
      <c r="K558" t="s">
        <v>204</v>
      </c>
      <c r="L558" t="s">
        <v>325</v>
      </c>
      <c r="M558" t="s">
        <v>340</v>
      </c>
      <c r="N558" t="s">
        <v>448</v>
      </c>
      <c r="O558" t="s">
        <v>339</v>
      </c>
      <c r="P558" t="s">
        <v>1235</v>
      </c>
      <c r="Q558" t="s">
        <v>415</v>
      </c>
      <c r="R558" t="s">
        <v>407</v>
      </c>
      <c r="S558" t="s">
        <v>1212</v>
      </c>
      <c r="T558" s="131">
        <v>1.92</v>
      </c>
      <c r="U558" t="s">
        <v>2689</v>
      </c>
      <c r="V558" s="132">
        <v>5.0000000000000001E-3</v>
      </c>
      <c r="W558" s="132">
        <v>2.3099999999999999E-2</v>
      </c>
      <c r="X558" t="s">
        <v>412</v>
      </c>
      <c r="Y558" t="s">
        <v>339</v>
      </c>
      <c r="Z558" s="131">
        <v>20595337</v>
      </c>
      <c r="AA558" s="131">
        <v>1</v>
      </c>
      <c r="AB558" s="131">
        <f t="shared" si="8"/>
        <v>110.28999913912551</v>
      </c>
      <c r="AD558" s="131">
        <v>22714.597000000002</v>
      </c>
      <c r="AH558" s="132">
        <v>2.6980000000000001E-2</v>
      </c>
      <c r="AI558" s="132">
        <v>6.1789999999999998E-2</v>
      </c>
      <c r="AJ558" s="132">
        <v>7.77E-3</v>
      </c>
    </row>
    <row r="559" spans="1:36">
      <c r="A559" t="s">
        <v>1213</v>
      </c>
      <c r="B559" t="s">
        <v>1227</v>
      </c>
      <c r="C559" t="s">
        <v>1868</v>
      </c>
      <c r="D559" t="s">
        <v>1869</v>
      </c>
      <c r="E559" t="s">
        <v>309</v>
      </c>
      <c r="F559" t="s">
        <v>1964</v>
      </c>
      <c r="G559" t="s">
        <v>1965</v>
      </c>
      <c r="H559" t="s">
        <v>321</v>
      </c>
      <c r="I559" t="s">
        <v>754</v>
      </c>
      <c r="J559" t="s">
        <v>204</v>
      </c>
      <c r="K559" t="s">
        <v>204</v>
      </c>
      <c r="L559" t="s">
        <v>325</v>
      </c>
      <c r="M559" t="s">
        <v>340</v>
      </c>
      <c r="N559" t="s">
        <v>464</v>
      </c>
      <c r="O559" t="s">
        <v>339</v>
      </c>
      <c r="P559" t="s">
        <v>1966</v>
      </c>
      <c r="Q559" t="s">
        <v>415</v>
      </c>
      <c r="R559" t="s">
        <v>407</v>
      </c>
      <c r="S559" t="s">
        <v>1212</v>
      </c>
      <c r="T559" s="131">
        <v>2.3199999999999998</v>
      </c>
      <c r="U559" t="s">
        <v>1686</v>
      </c>
      <c r="V559" s="132">
        <v>8.6400000000000001E-3</v>
      </c>
      <c r="W559" s="132">
        <v>2.5999999999999999E-2</v>
      </c>
      <c r="X559" t="s">
        <v>412</v>
      </c>
      <c r="Y559" t="s">
        <v>339</v>
      </c>
      <c r="Z559" s="131">
        <v>18400000.010000002</v>
      </c>
      <c r="AA559" s="131">
        <v>1</v>
      </c>
      <c r="AB559" s="131">
        <f t="shared" si="8"/>
        <v>113.09999993853259</v>
      </c>
      <c r="AD559" s="131">
        <v>20810.400000000001</v>
      </c>
      <c r="AH559" s="132">
        <v>7.0899999999999999E-3</v>
      </c>
      <c r="AI559" s="132">
        <v>5.6610000000000001E-2</v>
      </c>
      <c r="AJ559" s="132">
        <v>7.11E-3</v>
      </c>
    </row>
    <row r="560" spans="1:36">
      <c r="A560" t="s">
        <v>1213</v>
      </c>
      <c r="B560" t="s">
        <v>1227</v>
      </c>
      <c r="C560" t="s">
        <v>1918</v>
      </c>
      <c r="D560" t="s">
        <v>1919</v>
      </c>
      <c r="E560" t="s">
        <v>309</v>
      </c>
      <c r="F560" t="s">
        <v>2697</v>
      </c>
      <c r="G560" t="s">
        <v>2698</v>
      </c>
      <c r="H560" t="s">
        <v>321</v>
      </c>
      <c r="I560" t="s">
        <v>754</v>
      </c>
      <c r="J560" t="s">
        <v>204</v>
      </c>
      <c r="K560" t="s">
        <v>204</v>
      </c>
      <c r="L560" t="s">
        <v>325</v>
      </c>
      <c r="M560" t="s">
        <v>340</v>
      </c>
      <c r="N560" t="s">
        <v>464</v>
      </c>
      <c r="O560" t="s">
        <v>339</v>
      </c>
      <c r="P560" t="s">
        <v>1696</v>
      </c>
      <c r="Q560" t="s">
        <v>413</v>
      </c>
      <c r="R560" t="s">
        <v>407</v>
      </c>
      <c r="S560" t="s">
        <v>1212</v>
      </c>
      <c r="T560" s="131">
        <v>2.13</v>
      </c>
      <c r="U560" t="s">
        <v>2161</v>
      </c>
      <c r="V560" s="132">
        <v>9.9900000000000006E-3</v>
      </c>
      <c r="W560" s="132">
        <v>2.64E-2</v>
      </c>
      <c r="X560" t="s">
        <v>412</v>
      </c>
      <c r="Y560" t="s">
        <v>339</v>
      </c>
      <c r="Z560" s="131">
        <v>17264510.989999998</v>
      </c>
      <c r="AA560" s="131">
        <v>1</v>
      </c>
      <c r="AB560" s="131">
        <f t="shared" si="8"/>
        <v>116.64000220836839</v>
      </c>
      <c r="AD560" s="131">
        <v>20137.326000000001</v>
      </c>
      <c r="AH560" s="132">
        <v>1.8599999999999998E-2</v>
      </c>
      <c r="AI560" s="132">
        <v>5.4780000000000002E-2</v>
      </c>
      <c r="AJ560" s="132">
        <v>6.8799999999999998E-3</v>
      </c>
    </row>
    <row r="561" spans="1:36">
      <c r="A561" t="s">
        <v>1213</v>
      </c>
      <c r="B561" t="s">
        <v>1227</v>
      </c>
      <c r="C561" t="s">
        <v>2318</v>
      </c>
      <c r="D561" t="s">
        <v>2319</v>
      </c>
      <c r="E561" t="s">
        <v>309</v>
      </c>
      <c r="F561" t="s">
        <v>2320</v>
      </c>
      <c r="G561" t="s">
        <v>2321</v>
      </c>
      <c r="H561" t="s">
        <v>321</v>
      </c>
      <c r="I561" t="s">
        <v>754</v>
      </c>
      <c r="J561" t="s">
        <v>204</v>
      </c>
      <c r="K561" t="s">
        <v>204</v>
      </c>
      <c r="L561" t="s">
        <v>325</v>
      </c>
      <c r="M561" t="s">
        <v>340</v>
      </c>
      <c r="N561" t="s">
        <v>448</v>
      </c>
      <c r="O561" t="s">
        <v>339</v>
      </c>
      <c r="P561" t="s">
        <v>1211</v>
      </c>
      <c r="Q561" t="s">
        <v>413</v>
      </c>
      <c r="R561" t="s">
        <v>407</v>
      </c>
      <c r="S561" t="s">
        <v>1212</v>
      </c>
      <c r="T561" s="131">
        <v>0.69</v>
      </c>
      <c r="U561" t="s">
        <v>2322</v>
      </c>
      <c r="V561" s="132">
        <v>-2.7599999999999999E-3</v>
      </c>
      <c r="W561" s="132">
        <v>2.2599999999999999E-2</v>
      </c>
      <c r="X561" t="s">
        <v>412</v>
      </c>
      <c r="Y561" t="s">
        <v>339</v>
      </c>
      <c r="Z561" s="131">
        <v>14891344</v>
      </c>
      <c r="AA561" s="131">
        <v>1</v>
      </c>
      <c r="AB561" s="131">
        <f t="shared" si="8"/>
        <v>112.89999747504322</v>
      </c>
      <c r="AD561" s="131">
        <v>16812.327000000001</v>
      </c>
      <c r="AH561" s="132">
        <v>9.9299999999999996E-3</v>
      </c>
      <c r="AI561" s="132">
        <v>4.573E-2</v>
      </c>
      <c r="AJ561" s="132">
        <v>5.7499999999999999E-3</v>
      </c>
    </row>
    <row r="562" spans="1:36">
      <c r="A562" t="s">
        <v>1213</v>
      </c>
      <c r="B562" t="s">
        <v>1227</v>
      </c>
      <c r="C562" t="s">
        <v>2459</v>
      </c>
      <c r="D562" t="s">
        <v>2460</v>
      </c>
      <c r="E562" t="s">
        <v>309</v>
      </c>
      <c r="F562" t="s">
        <v>2465</v>
      </c>
      <c r="G562" t="s">
        <v>2466</v>
      </c>
      <c r="H562" t="s">
        <v>321</v>
      </c>
      <c r="I562" t="s">
        <v>754</v>
      </c>
      <c r="J562" t="s">
        <v>204</v>
      </c>
      <c r="K562" t="s">
        <v>204</v>
      </c>
      <c r="L562" t="s">
        <v>325</v>
      </c>
      <c r="M562" t="s">
        <v>340</v>
      </c>
      <c r="N562" t="s">
        <v>464</v>
      </c>
      <c r="O562" t="s">
        <v>339</v>
      </c>
      <c r="P562" t="s">
        <v>1211</v>
      </c>
      <c r="Q562" t="s">
        <v>413</v>
      </c>
      <c r="R562" t="s">
        <v>407</v>
      </c>
      <c r="S562" t="s">
        <v>1212</v>
      </c>
      <c r="T562" s="131">
        <v>1.51</v>
      </c>
      <c r="U562" t="s">
        <v>1660</v>
      </c>
      <c r="V562" s="132">
        <v>8.8100000000000001E-3</v>
      </c>
      <c r="W562" s="132">
        <v>2.41E-2</v>
      </c>
      <c r="X562" t="s">
        <v>412</v>
      </c>
      <c r="Y562" t="s">
        <v>339</v>
      </c>
      <c r="Z562" s="131">
        <v>11182782.51</v>
      </c>
      <c r="AA562" s="131">
        <v>1</v>
      </c>
      <c r="AB562" s="131">
        <f t="shared" si="8"/>
        <v>113.57999664790049</v>
      </c>
      <c r="AD562" s="131">
        <v>12701.404</v>
      </c>
      <c r="AH562" s="132">
        <v>1.1679999999999999E-2</v>
      </c>
      <c r="AI562" s="132">
        <v>3.4549999999999997E-2</v>
      </c>
      <c r="AJ562" s="132">
        <v>4.3400000000000001E-3</v>
      </c>
    </row>
    <row r="563" spans="1:36">
      <c r="A563" t="s">
        <v>1213</v>
      </c>
      <c r="B563" t="s">
        <v>1227</v>
      </c>
      <c r="C563" t="s">
        <v>1601</v>
      </c>
      <c r="D563" t="s">
        <v>1602</v>
      </c>
      <c r="E563" t="s">
        <v>309</v>
      </c>
      <c r="F563" t="s">
        <v>2419</v>
      </c>
      <c r="G563" t="s">
        <v>2420</v>
      </c>
      <c r="H563" t="s">
        <v>321</v>
      </c>
      <c r="I563" t="s">
        <v>754</v>
      </c>
      <c r="J563" t="s">
        <v>204</v>
      </c>
      <c r="K563" t="s">
        <v>204</v>
      </c>
      <c r="L563" t="s">
        <v>325</v>
      </c>
      <c r="M563" t="s">
        <v>340</v>
      </c>
      <c r="N563" t="s">
        <v>448</v>
      </c>
      <c r="O563" t="s">
        <v>339</v>
      </c>
      <c r="P563" t="s">
        <v>1211</v>
      </c>
      <c r="Q563" t="s">
        <v>413</v>
      </c>
      <c r="R563" t="s">
        <v>407</v>
      </c>
      <c r="S563" t="s">
        <v>1212</v>
      </c>
      <c r="T563" s="131">
        <v>3.84</v>
      </c>
      <c r="U563" t="s">
        <v>2421</v>
      </c>
      <c r="V563" s="132">
        <v>-1.1010000000000001E-2</v>
      </c>
      <c r="W563" s="132">
        <v>2.3599999999999999E-2</v>
      </c>
      <c r="X563" t="s">
        <v>412</v>
      </c>
      <c r="Y563" t="s">
        <v>339</v>
      </c>
      <c r="Z563" s="131">
        <v>9900100</v>
      </c>
      <c r="AA563" s="131">
        <v>1</v>
      </c>
      <c r="AB563" s="131">
        <f t="shared" si="8"/>
        <v>103.08999909091827</v>
      </c>
      <c r="AD563" s="131">
        <v>10206.013000000001</v>
      </c>
      <c r="AH563" s="132">
        <v>1.0059999999999999E-2</v>
      </c>
      <c r="AI563" s="132">
        <v>2.776E-2</v>
      </c>
      <c r="AJ563" s="132">
        <v>3.49E-3</v>
      </c>
    </row>
    <row r="564" spans="1:36">
      <c r="A564" t="s">
        <v>1213</v>
      </c>
      <c r="B564" t="s">
        <v>1227</v>
      </c>
      <c r="C564" t="s">
        <v>2693</v>
      </c>
      <c r="D564" t="s">
        <v>2694</v>
      </c>
      <c r="E564" t="s">
        <v>311</v>
      </c>
      <c r="F564" t="s">
        <v>2695</v>
      </c>
      <c r="G564" t="s">
        <v>2696</v>
      </c>
      <c r="H564" t="s">
        <v>321</v>
      </c>
      <c r="I564" t="s">
        <v>755</v>
      </c>
      <c r="J564" t="s">
        <v>204</v>
      </c>
      <c r="K564" t="s">
        <v>204</v>
      </c>
      <c r="L564" t="s">
        <v>325</v>
      </c>
      <c r="M564" t="s">
        <v>340</v>
      </c>
      <c r="N564" t="s">
        <v>465</v>
      </c>
      <c r="O564" t="s">
        <v>339</v>
      </c>
      <c r="P564" t="s">
        <v>2257</v>
      </c>
      <c r="Q564" t="s">
        <v>415</v>
      </c>
      <c r="R564" t="s">
        <v>407</v>
      </c>
      <c r="S564" t="s">
        <v>1212</v>
      </c>
      <c r="T564" s="131">
        <v>2.78</v>
      </c>
      <c r="U564" t="s">
        <v>1579</v>
      </c>
      <c r="V564" s="132">
        <v>4.2999999999999997E-2</v>
      </c>
      <c r="W564" s="132">
        <v>7.7600000000000002E-2</v>
      </c>
      <c r="X564" t="s">
        <v>412</v>
      </c>
      <c r="Y564" t="s">
        <v>339</v>
      </c>
      <c r="Z564" s="131">
        <v>10338436.48</v>
      </c>
      <c r="AA564" s="131">
        <v>1</v>
      </c>
      <c r="AB564" s="131">
        <f t="shared" si="8"/>
        <v>88.40000146714641</v>
      </c>
      <c r="AD564" s="131">
        <v>9139.1779999999999</v>
      </c>
      <c r="AH564" s="132">
        <v>9.4900000000000002E-3</v>
      </c>
      <c r="AI564" s="132">
        <v>2.486E-2</v>
      </c>
      <c r="AJ564" s="132">
        <v>3.1199999999999999E-3</v>
      </c>
    </row>
    <row r="565" spans="1:36">
      <c r="A565" t="s">
        <v>1213</v>
      </c>
      <c r="B565" t="s">
        <v>1227</v>
      </c>
      <c r="C565" t="s">
        <v>2445</v>
      </c>
      <c r="D565" t="s">
        <v>2446</v>
      </c>
      <c r="E565" t="s">
        <v>309</v>
      </c>
      <c r="F565" t="s">
        <v>2447</v>
      </c>
      <c r="G565" t="s">
        <v>2448</v>
      </c>
      <c r="H565" t="s">
        <v>321</v>
      </c>
      <c r="I565" t="s">
        <v>755</v>
      </c>
      <c r="J565" t="s">
        <v>204</v>
      </c>
      <c r="K565" t="s">
        <v>204</v>
      </c>
      <c r="L565" t="s">
        <v>325</v>
      </c>
      <c r="M565" t="s">
        <v>340</v>
      </c>
      <c r="N565" t="s">
        <v>454</v>
      </c>
      <c r="O565" t="s">
        <v>339</v>
      </c>
      <c r="P565" t="s">
        <v>1530</v>
      </c>
      <c r="Q565" t="s">
        <v>415</v>
      </c>
      <c r="R565" t="s">
        <v>407</v>
      </c>
      <c r="S565" t="s">
        <v>1212</v>
      </c>
      <c r="T565" s="131">
        <v>2.72</v>
      </c>
      <c r="U565" t="s">
        <v>2449</v>
      </c>
      <c r="V565" s="132">
        <v>4.1119999999999997E-2</v>
      </c>
      <c r="W565" s="132">
        <v>7.3700000000000002E-2</v>
      </c>
      <c r="X565" t="s">
        <v>412</v>
      </c>
      <c r="Y565" t="s">
        <v>339</v>
      </c>
      <c r="Z565" s="131">
        <v>5436828.5899999999</v>
      </c>
      <c r="AA565" s="131">
        <v>1</v>
      </c>
      <c r="AB565" s="131">
        <f t="shared" si="8"/>
        <v>98.209993410882944</v>
      </c>
      <c r="AD565" s="131">
        <v>5339.509</v>
      </c>
      <c r="AH565" s="132">
        <v>4.0200000000000001E-3</v>
      </c>
      <c r="AI565" s="132">
        <v>1.452E-2</v>
      </c>
      <c r="AJ565" s="132">
        <v>1.83E-3</v>
      </c>
    </row>
    <row r="566" spans="1:36">
      <c r="A566" t="s">
        <v>1213</v>
      </c>
      <c r="B566" t="s">
        <v>1227</v>
      </c>
      <c r="C566" t="s">
        <v>1935</v>
      </c>
      <c r="D566" t="s">
        <v>1936</v>
      </c>
      <c r="E566" t="s">
        <v>309</v>
      </c>
      <c r="F566" t="s">
        <v>2358</v>
      </c>
      <c r="G566" t="s">
        <v>2359</v>
      </c>
      <c r="H566" t="s">
        <v>321</v>
      </c>
      <c r="I566" t="s">
        <v>951</v>
      </c>
      <c r="J566" t="s">
        <v>204</v>
      </c>
      <c r="K566" t="s">
        <v>204</v>
      </c>
      <c r="L566" t="s">
        <v>325</v>
      </c>
      <c r="M566" t="s">
        <v>340</v>
      </c>
      <c r="N566" t="s">
        <v>448</v>
      </c>
      <c r="O566" t="s">
        <v>339</v>
      </c>
      <c r="P566" t="s">
        <v>1211</v>
      </c>
      <c r="Q566" t="s">
        <v>413</v>
      </c>
      <c r="R566" t="s">
        <v>407</v>
      </c>
      <c r="S566" t="s">
        <v>1212</v>
      </c>
      <c r="T566" s="131">
        <v>3.23</v>
      </c>
      <c r="U566" t="s">
        <v>2360</v>
      </c>
      <c r="V566" s="132">
        <v>5.3899999999999998E-3</v>
      </c>
      <c r="W566" s="132">
        <v>4.5199999999999997E-2</v>
      </c>
      <c r="X566" t="s">
        <v>412</v>
      </c>
      <c r="Y566" t="s">
        <v>339</v>
      </c>
      <c r="Z566" s="131">
        <v>5251050.0999999996</v>
      </c>
      <c r="AA566" s="131">
        <v>1</v>
      </c>
      <c r="AB566" s="131">
        <f t="shared" si="8"/>
        <v>94.550002484265022</v>
      </c>
      <c r="AD566" s="131">
        <v>4964.8680000000004</v>
      </c>
      <c r="AH566" s="132">
        <v>2.6800000000000001E-3</v>
      </c>
      <c r="AI566" s="132">
        <v>1.3509999999999999E-2</v>
      </c>
      <c r="AJ566" s="132">
        <v>1.6999999999999999E-3</v>
      </c>
    </row>
    <row r="567" spans="1:36">
      <c r="A567" t="s">
        <v>1213</v>
      </c>
      <c r="B567" t="s">
        <v>1227</v>
      </c>
      <c r="C567" t="s">
        <v>1985</v>
      </c>
      <c r="D567" t="s">
        <v>1986</v>
      </c>
      <c r="E567" t="s">
        <v>309</v>
      </c>
      <c r="F567" t="s">
        <v>1987</v>
      </c>
      <c r="G567" t="s">
        <v>1988</v>
      </c>
      <c r="H567" t="s">
        <v>321</v>
      </c>
      <c r="I567" t="s">
        <v>754</v>
      </c>
      <c r="J567" t="s">
        <v>204</v>
      </c>
      <c r="K567" t="s">
        <v>204</v>
      </c>
      <c r="L567" t="s">
        <v>325</v>
      </c>
      <c r="M567" t="s">
        <v>340</v>
      </c>
      <c r="N567" t="s">
        <v>464</v>
      </c>
      <c r="O567" t="s">
        <v>339</v>
      </c>
      <c r="P567" t="s">
        <v>1696</v>
      </c>
      <c r="Q567" t="s">
        <v>413</v>
      </c>
      <c r="R567" t="s">
        <v>407</v>
      </c>
      <c r="S567" t="s">
        <v>1212</v>
      </c>
      <c r="T567" s="131">
        <v>3.08</v>
      </c>
      <c r="U567" t="s">
        <v>1989</v>
      </c>
      <c r="V567" s="132">
        <v>1.2330000000000001E-2</v>
      </c>
      <c r="W567" s="132">
        <v>2.7300000000000001E-2</v>
      </c>
      <c r="X567" t="s">
        <v>412</v>
      </c>
      <c r="Y567" t="s">
        <v>339</v>
      </c>
      <c r="Z567" s="131">
        <v>4240000</v>
      </c>
      <c r="AA567" s="131">
        <v>1</v>
      </c>
      <c r="AB567" s="131">
        <f t="shared" si="8"/>
        <v>108.5</v>
      </c>
      <c r="AD567" s="131">
        <v>4600.3999999999996</v>
      </c>
      <c r="AH567" s="132">
        <v>1.7899999999999999E-3</v>
      </c>
      <c r="AI567" s="132">
        <v>1.251E-2</v>
      </c>
      <c r="AJ567" s="132">
        <v>1.57E-3</v>
      </c>
    </row>
    <row r="568" spans="1:36">
      <c r="A568" t="s">
        <v>1213</v>
      </c>
      <c r="B568" t="s">
        <v>1227</v>
      </c>
      <c r="C568" t="s">
        <v>2509</v>
      </c>
      <c r="D568" t="s">
        <v>2510</v>
      </c>
      <c r="E568" t="s">
        <v>309</v>
      </c>
      <c r="F568" t="s">
        <v>2745</v>
      </c>
      <c r="G568" t="s">
        <v>2746</v>
      </c>
      <c r="H568" t="s">
        <v>321</v>
      </c>
      <c r="I568" t="s">
        <v>951</v>
      </c>
      <c r="J568" t="s">
        <v>204</v>
      </c>
      <c r="K568" t="s">
        <v>204</v>
      </c>
      <c r="L568" t="s">
        <v>325</v>
      </c>
      <c r="M568" t="s">
        <v>340</v>
      </c>
      <c r="N568" t="s">
        <v>475</v>
      </c>
      <c r="O568" t="s">
        <v>339</v>
      </c>
      <c r="P568" t="s">
        <v>1696</v>
      </c>
      <c r="Q568" t="s">
        <v>413</v>
      </c>
      <c r="R568" t="s">
        <v>407</v>
      </c>
      <c r="S568" t="s">
        <v>1212</v>
      </c>
      <c r="T568" s="131">
        <v>3.13</v>
      </c>
      <c r="U568" t="s">
        <v>2747</v>
      </c>
      <c r="V568" s="132">
        <v>3.3669999999999999E-2</v>
      </c>
      <c r="W568" s="132">
        <v>4.7399999999999998E-2</v>
      </c>
      <c r="X568" t="s">
        <v>412</v>
      </c>
      <c r="Y568" t="s">
        <v>339</v>
      </c>
      <c r="Z568" s="131">
        <v>4680851.0599999996</v>
      </c>
      <c r="AA568" s="131">
        <v>1</v>
      </c>
      <c r="AB568" s="131">
        <f t="shared" si="8"/>
        <v>97.689991443564551</v>
      </c>
      <c r="AD568" s="131">
        <v>4572.723</v>
      </c>
      <c r="AH568" s="132">
        <v>6.2199999999999998E-3</v>
      </c>
      <c r="AI568" s="132">
        <v>1.244E-2</v>
      </c>
      <c r="AJ568" s="132">
        <v>1.56E-3</v>
      </c>
    </row>
    <row r="569" spans="1:36">
      <c r="A569" t="s">
        <v>1213</v>
      </c>
      <c r="B569" t="s">
        <v>1227</v>
      </c>
      <c r="C569" t="s">
        <v>1868</v>
      </c>
      <c r="D569" t="s">
        <v>1869</v>
      </c>
      <c r="E569" t="s">
        <v>309</v>
      </c>
      <c r="F569" t="s">
        <v>2167</v>
      </c>
      <c r="G569" t="s">
        <v>2168</v>
      </c>
      <c r="H569" t="s">
        <v>321</v>
      </c>
      <c r="I569" t="s">
        <v>754</v>
      </c>
      <c r="J569" t="s">
        <v>204</v>
      </c>
      <c r="K569" t="s">
        <v>204</v>
      </c>
      <c r="L569" t="s">
        <v>325</v>
      </c>
      <c r="M569" t="s">
        <v>340</v>
      </c>
      <c r="N569" t="s">
        <v>464</v>
      </c>
      <c r="O569" t="s">
        <v>339</v>
      </c>
      <c r="P569" t="s">
        <v>1966</v>
      </c>
      <c r="Q569" t="s">
        <v>415</v>
      </c>
      <c r="R569" t="s">
        <v>407</v>
      </c>
      <c r="S569" t="s">
        <v>1212</v>
      </c>
      <c r="T569" s="131">
        <v>12.18</v>
      </c>
      <c r="U569" t="s">
        <v>2169</v>
      </c>
      <c r="V569" s="132">
        <v>2.9520000000000001E-2</v>
      </c>
      <c r="W569" s="132">
        <v>3.3300000000000003E-2</v>
      </c>
      <c r="X569" t="s">
        <v>412</v>
      </c>
      <c r="Y569" t="s">
        <v>339</v>
      </c>
      <c r="Z569" s="131">
        <v>3575000</v>
      </c>
      <c r="AA569" s="131">
        <v>1</v>
      </c>
      <c r="AB569" s="131">
        <f t="shared" si="8"/>
        <v>105.86</v>
      </c>
      <c r="AC569" s="131">
        <v>58.317999999999998</v>
      </c>
      <c r="AD569" s="131">
        <v>3842.8130000000001</v>
      </c>
      <c r="AH569" s="132">
        <v>1.09E-3</v>
      </c>
      <c r="AI569" s="132">
        <v>1.061E-2</v>
      </c>
      <c r="AJ569" s="132">
        <v>1.33E-3</v>
      </c>
    </row>
    <row r="570" spans="1:36">
      <c r="A570" t="s">
        <v>1213</v>
      </c>
      <c r="B570" t="s">
        <v>1227</v>
      </c>
      <c r="C570" t="s">
        <v>2699</v>
      </c>
      <c r="D570" t="s">
        <v>2700</v>
      </c>
      <c r="E570" t="s">
        <v>80</v>
      </c>
      <c r="F570" t="s">
        <v>2724</v>
      </c>
      <c r="G570" t="s">
        <v>2725</v>
      </c>
      <c r="H570" t="s">
        <v>321</v>
      </c>
      <c r="I570" t="s">
        <v>755</v>
      </c>
      <c r="J570" t="s">
        <v>205</v>
      </c>
      <c r="K570" t="s">
        <v>297</v>
      </c>
      <c r="L570" t="s">
        <v>325</v>
      </c>
      <c r="M570" t="s">
        <v>314</v>
      </c>
      <c r="N570" t="s">
        <v>486</v>
      </c>
      <c r="O570" t="s">
        <v>339</v>
      </c>
      <c r="P570" t="s">
        <v>2703</v>
      </c>
      <c r="Q570" t="s">
        <v>431</v>
      </c>
      <c r="R570" t="s">
        <v>407</v>
      </c>
      <c r="S570" t="s">
        <v>1215</v>
      </c>
      <c r="T570" s="131">
        <v>4.0019999999999998</v>
      </c>
      <c r="U570" t="s">
        <v>2726</v>
      </c>
      <c r="V570" s="132">
        <v>6.8400000000000002E-2</v>
      </c>
      <c r="W570" s="132">
        <v>8.9639999999999997E-2</v>
      </c>
      <c r="X570" t="s">
        <v>412</v>
      </c>
      <c r="Y570" t="s">
        <v>339</v>
      </c>
      <c r="Z570" s="131">
        <v>2850000</v>
      </c>
      <c r="AA570" s="131">
        <v>3.6469999999999998</v>
      </c>
      <c r="AB570" s="131">
        <f t="shared" si="8"/>
        <v>93.937001813555014</v>
      </c>
      <c r="AD570" s="131">
        <v>9763.7649999999994</v>
      </c>
      <c r="AH570" s="132">
        <v>1.2199999999999999E-3</v>
      </c>
      <c r="AI570" s="132">
        <v>2.656E-2</v>
      </c>
      <c r="AJ570" s="132">
        <v>3.3400000000000001E-3</v>
      </c>
    </row>
    <row r="571" spans="1:36">
      <c r="A571" t="s">
        <v>1213</v>
      </c>
      <c r="B571" t="s">
        <v>1227</v>
      </c>
      <c r="C571" t="s">
        <v>2737</v>
      </c>
      <c r="D571" t="s">
        <v>2738</v>
      </c>
      <c r="E571" t="s">
        <v>80</v>
      </c>
      <c r="F571" t="s">
        <v>2739</v>
      </c>
      <c r="G571" t="s">
        <v>2740</v>
      </c>
      <c r="H571" t="s">
        <v>321</v>
      </c>
      <c r="I571" t="s">
        <v>755</v>
      </c>
      <c r="J571" t="s">
        <v>205</v>
      </c>
      <c r="K571" t="s">
        <v>224</v>
      </c>
      <c r="L571" t="s">
        <v>325</v>
      </c>
      <c r="M571" t="s">
        <v>314</v>
      </c>
      <c r="N571" t="s">
        <v>537</v>
      </c>
      <c r="O571" t="s">
        <v>339</v>
      </c>
      <c r="P571" t="s">
        <v>1879</v>
      </c>
      <c r="Q571" t="s">
        <v>433</v>
      </c>
      <c r="R571" t="s">
        <v>407</v>
      </c>
      <c r="S571" t="s">
        <v>1215</v>
      </c>
      <c r="T571" s="131">
        <v>0.53200000000000003</v>
      </c>
      <c r="U571" t="s">
        <v>2741</v>
      </c>
      <c r="V571" s="132">
        <v>3.397E-2</v>
      </c>
      <c r="W571" s="132">
        <v>5.3019999999999998E-2</v>
      </c>
      <c r="X571" t="s">
        <v>412</v>
      </c>
      <c r="Y571" t="s">
        <v>339</v>
      </c>
      <c r="Z571" s="131">
        <v>1700000</v>
      </c>
      <c r="AA571" s="131">
        <v>3.6469999999999998</v>
      </c>
      <c r="AB571" s="131">
        <f t="shared" si="8"/>
        <v>100.61383248116907</v>
      </c>
      <c r="AD571" s="131">
        <v>6237.9570000000003</v>
      </c>
      <c r="AH571" s="132">
        <v>3.3999999999999998E-3</v>
      </c>
      <c r="AI571" s="132">
        <v>1.6969999999999999E-2</v>
      </c>
      <c r="AJ571" s="132">
        <v>2.1299999999999999E-3</v>
      </c>
    </row>
    <row r="572" spans="1:36">
      <c r="A572" t="s">
        <v>1213</v>
      </c>
      <c r="B572" t="s">
        <v>1227</v>
      </c>
      <c r="C572" t="s">
        <v>2705</v>
      </c>
      <c r="D572" t="s">
        <v>2706</v>
      </c>
      <c r="E572" t="s">
        <v>80</v>
      </c>
      <c r="F572" t="s">
        <v>2707</v>
      </c>
      <c r="G572" t="s">
        <v>2708</v>
      </c>
      <c r="H572" t="s">
        <v>321</v>
      </c>
      <c r="I572" t="s">
        <v>755</v>
      </c>
      <c r="J572" t="s">
        <v>205</v>
      </c>
      <c r="K572" t="s">
        <v>293</v>
      </c>
      <c r="L572" t="s">
        <v>325</v>
      </c>
      <c r="M572" t="s">
        <v>314</v>
      </c>
      <c r="N572" t="s">
        <v>568</v>
      </c>
      <c r="O572" t="s">
        <v>339</v>
      </c>
      <c r="P572" t="s">
        <v>1879</v>
      </c>
      <c r="Q572" t="s">
        <v>433</v>
      </c>
      <c r="R572" t="s">
        <v>407</v>
      </c>
      <c r="S572" t="s">
        <v>1216</v>
      </c>
      <c r="T572" s="131">
        <v>4.04</v>
      </c>
      <c r="U572" t="s">
        <v>2709</v>
      </c>
      <c r="V572" s="132">
        <v>6.1249999999999999E-2</v>
      </c>
      <c r="W572" s="132">
        <v>6.2969999999999998E-2</v>
      </c>
      <c r="X572" t="s">
        <v>411</v>
      </c>
      <c r="Y572" t="s">
        <v>338</v>
      </c>
      <c r="Z572" s="131">
        <v>1568000</v>
      </c>
      <c r="AA572" s="131">
        <v>3.7959999999999998</v>
      </c>
      <c r="AB572" s="131">
        <f t="shared" si="8"/>
        <v>103.01440089998066</v>
      </c>
      <c r="AD572" s="131">
        <v>6131.549</v>
      </c>
      <c r="AH572" s="132">
        <v>3.63E-3</v>
      </c>
      <c r="AI572" s="132">
        <v>1.668E-2</v>
      </c>
      <c r="AJ572" s="132">
        <v>2.0999999999999999E-3</v>
      </c>
    </row>
    <row r="573" spans="1:36">
      <c r="A573" t="s">
        <v>1213</v>
      </c>
      <c r="B573" t="s">
        <v>1227</v>
      </c>
      <c r="C573" t="s">
        <v>2727</v>
      </c>
      <c r="D573" t="s">
        <v>2728</v>
      </c>
      <c r="E573" t="s">
        <v>80</v>
      </c>
      <c r="F573" t="s">
        <v>2729</v>
      </c>
      <c r="G573" t="s">
        <v>2730</v>
      </c>
      <c r="H573" t="s">
        <v>321</v>
      </c>
      <c r="I573" t="s">
        <v>755</v>
      </c>
      <c r="J573" t="s">
        <v>205</v>
      </c>
      <c r="K573" t="s">
        <v>224</v>
      </c>
      <c r="L573" t="s">
        <v>325</v>
      </c>
      <c r="M573" t="s">
        <v>314</v>
      </c>
      <c r="N573" t="s">
        <v>564</v>
      </c>
      <c r="O573" t="s">
        <v>339</v>
      </c>
      <c r="P573" t="s">
        <v>2722</v>
      </c>
      <c r="Q573" t="s">
        <v>431</v>
      </c>
      <c r="R573" t="s">
        <v>407</v>
      </c>
      <c r="S573" t="s">
        <v>1215</v>
      </c>
      <c r="T573" s="131">
        <v>4.2430000000000003</v>
      </c>
      <c r="U573" t="s">
        <v>2731</v>
      </c>
      <c r="V573" s="132">
        <v>3.8120000000000001E-2</v>
      </c>
      <c r="W573" s="132">
        <v>5.4519999999999999E-2</v>
      </c>
      <c r="X573" t="s">
        <v>412</v>
      </c>
      <c r="Y573" t="s">
        <v>339</v>
      </c>
      <c r="Z573" s="131">
        <v>1750000</v>
      </c>
      <c r="AA573" s="131">
        <v>3.6469999999999998</v>
      </c>
      <c r="AB573" s="131">
        <f t="shared" si="8"/>
        <v>94.108504054212858</v>
      </c>
      <c r="AD573" s="131">
        <v>6006.24</v>
      </c>
      <c r="AH573" s="132">
        <v>5.0000000000000001E-3</v>
      </c>
      <c r="AI573" s="132">
        <v>1.634E-2</v>
      </c>
      <c r="AJ573" s="132">
        <v>2.0500000000000002E-3</v>
      </c>
    </row>
    <row r="574" spans="1:36">
      <c r="A574" t="s">
        <v>1213</v>
      </c>
      <c r="B574" t="s">
        <v>1227</v>
      </c>
      <c r="C574" t="s">
        <v>2732</v>
      </c>
      <c r="D574" t="s">
        <v>2733</v>
      </c>
      <c r="E574" t="s">
        <v>80</v>
      </c>
      <c r="F574" t="s">
        <v>2734</v>
      </c>
      <c r="G574" t="s">
        <v>2735</v>
      </c>
      <c r="H574" t="s">
        <v>321</v>
      </c>
      <c r="I574" t="s">
        <v>755</v>
      </c>
      <c r="J574" t="s">
        <v>205</v>
      </c>
      <c r="K574" t="s">
        <v>224</v>
      </c>
      <c r="L574" t="s">
        <v>325</v>
      </c>
      <c r="M574" t="s">
        <v>314</v>
      </c>
      <c r="N574" t="s">
        <v>537</v>
      </c>
      <c r="O574" t="s">
        <v>339</v>
      </c>
      <c r="P574" t="s">
        <v>1879</v>
      </c>
      <c r="Q574" t="s">
        <v>423</v>
      </c>
      <c r="R574" t="s">
        <v>407</v>
      </c>
      <c r="S574" t="s">
        <v>1215</v>
      </c>
      <c r="T574" s="131">
        <v>0.105</v>
      </c>
      <c r="U574" t="s">
        <v>2736</v>
      </c>
      <c r="V574" s="132">
        <v>4.657E-2</v>
      </c>
      <c r="W574" s="132">
        <v>5.8950000000000002E-2</v>
      </c>
      <c r="X574" t="s">
        <v>412</v>
      </c>
      <c r="Y574" t="s">
        <v>339</v>
      </c>
      <c r="Z574" s="131">
        <v>1315000</v>
      </c>
      <c r="AA574" s="131">
        <v>3.6469999999999998</v>
      </c>
      <c r="AB574" s="131">
        <f t="shared" si="8"/>
        <v>101.12133416600551</v>
      </c>
      <c r="AD574" s="131">
        <v>4849.5820000000003</v>
      </c>
      <c r="AH574" s="132">
        <v>3.65E-3</v>
      </c>
      <c r="AI574" s="132">
        <v>1.319E-2</v>
      </c>
      <c r="AJ574" s="132">
        <v>1.66E-3</v>
      </c>
    </row>
    <row r="575" spans="1:36">
      <c r="A575" t="s">
        <v>1213</v>
      </c>
      <c r="B575" t="s">
        <v>1227</v>
      </c>
      <c r="C575" t="s">
        <v>2713</v>
      </c>
      <c r="D575" t="s">
        <v>2714</v>
      </c>
      <c r="E575" t="s">
        <v>80</v>
      </c>
      <c r="F575" t="s">
        <v>2715</v>
      </c>
      <c r="G575" t="s">
        <v>2716</v>
      </c>
      <c r="H575" t="s">
        <v>321</v>
      </c>
      <c r="I575" t="s">
        <v>755</v>
      </c>
      <c r="J575" t="s">
        <v>205</v>
      </c>
      <c r="K575" t="s">
        <v>224</v>
      </c>
      <c r="L575" t="s">
        <v>325</v>
      </c>
      <c r="M575" t="s">
        <v>314</v>
      </c>
      <c r="N575" t="s">
        <v>537</v>
      </c>
      <c r="O575" t="s">
        <v>339</v>
      </c>
      <c r="P575" t="s">
        <v>2116</v>
      </c>
      <c r="Q575" t="s">
        <v>433</v>
      </c>
      <c r="R575" t="s">
        <v>407</v>
      </c>
      <c r="S575" t="s">
        <v>1215</v>
      </c>
      <c r="T575" s="131">
        <v>0.51500000000000001</v>
      </c>
      <c r="U575" t="s">
        <v>2717</v>
      </c>
      <c r="V575" s="132">
        <v>2.64E-2</v>
      </c>
      <c r="W575" s="132">
        <v>5.1220000000000002E-2</v>
      </c>
      <c r="X575" t="s">
        <v>412</v>
      </c>
      <c r="Y575" t="s">
        <v>339</v>
      </c>
      <c r="Z575" s="131">
        <v>1250000</v>
      </c>
      <c r="AA575" s="131">
        <v>3.6469999999999998</v>
      </c>
      <c r="AB575" s="131">
        <f t="shared" si="8"/>
        <v>100.37657252536331</v>
      </c>
      <c r="AD575" s="131">
        <v>4575.9170000000004</v>
      </c>
      <c r="AH575" s="132">
        <v>1E-3</v>
      </c>
      <c r="AI575" s="132">
        <v>1.2449999999999999E-2</v>
      </c>
      <c r="AJ575" s="132">
        <v>1.56E-3</v>
      </c>
    </row>
    <row r="576" spans="1:36">
      <c r="A576" t="s">
        <v>1213</v>
      </c>
      <c r="B576" t="s">
        <v>1227</v>
      </c>
      <c r="C576" t="s">
        <v>2123</v>
      </c>
      <c r="D576" t="s">
        <v>2124</v>
      </c>
      <c r="E576" t="s">
        <v>309</v>
      </c>
      <c r="F576" t="s">
        <v>2710</v>
      </c>
      <c r="G576" t="s">
        <v>2711</v>
      </c>
      <c r="H576" t="s">
        <v>321</v>
      </c>
      <c r="I576" t="s">
        <v>755</v>
      </c>
      <c r="J576" t="s">
        <v>205</v>
      </c>
      <c r="K576" t="s">
        <v>204</v>
      </c>
      <c r="L576" t="s">
        <v>325</v>
      </c>
      <c r="M576" t="s">
        <v>344</v>
      </c>
      <c r="N576" t="s">
        <v>534</v>
      </c>
      <c r="O576" t="s">
        <v>339</v>
      </c>
      <c r="P576" t="s">
        <v>2127</v>
      </c>
      <c r="Q576" t="s">
        <v>433</v>
      </c>
      <c r="R576" t="s">
        <v>407</v>
      </c>
      <c r="S576" t="s">
        <v>1215</v>
      </c>
      <c r="T576" s="131">
        <v>12.589</v>
      </c>
      <c r="U576" t="s">
        <v>2712</v>
      </c>
      <c r="V576" s="132">
        <v>6.0859999999999997E-2</v>
      </c>
      <c r="W576" s="132">
        <v>6.4710000000000004E-2</v>
      </c>
      <c r="X576" t="s">
        <v>412</v>
      </c>
      <c r="Y576" t="s">
        <v>339</v>
      </c>
      <c r="Z576" s="131">
        <v>1700000</v>
      </c>
      <c r="AA576" s="131">
        <v>3.6469999999999998</v>
      </c>
      <c r="AB576" s="131">
        <f t="shared" si="8"/>
        <v>72.759609025952031</v>
      </c>
      <c r="AD576" s="131">
        <v>4511.0230000000001</v>
      </c>
      <c r="AH576" s="132">
        <v>8.4999999999999995E-4</v>
      </c>
      <c r="AI576" s="132">
        <v>1.227E-2</v>
      </c>
      <c r="AJ576" s="132">
        <v>1.5399999999999999E-3</v>
      </c>
    </row>
    <row r="577" spans="1:36">
      <c r="A577" t="s">
        <v>1213</v>
      </c>
      <c r="B577" t="s">
        <v>1227</v>
      </c>
      <c r="C577" t="s">
        <v>2718</v>
      </c>
      <c r="D577" t="s">
        <v>2719</v>
      </c>
      <c r="E577" t="s">
        <v>80</v>
      </c>
      <c r="F577" t="s">
        <v>2720</v>
      </c>
      <c r="G577" t="s">
        <v>2721</v>
      </c>
      <c r="H577" t="s">
        <v>321</v>
      </c>
      <c r="I577" t="s">
        <v>755</v>
      </c>
      <c r="J577" t="s">
        <v>205</v>
      </c>
      <c r="K577" t="s">
        <v>299</v>
      </c>
      <c r="L577" t="s">
        <v>325</v>
      </c>
      <c r="M577" t="s">
        <v>314</v>
      </c>
      <c r="N577" t="s">
        <v>486</v>
      </c>
      <c r="O577" t="s">
        <v>339</v>
      </c>
      <c r="P577" t="s">
        <v>2722</v>
      </c>
      <c r="Q577" t="s">
        <v>431</v>
      </c>
      <c r="R577" t="s">
        <v>407</v>
      </c>
      <c r="S577" t="s">
        <v>1215</v>
      </c>
      <c r="T577" s="131">
        <v>1.2529999999999999</v>
      </c>
      <c r="U577" t="s">
        <v>2723</v>
      </c>
      <c r="V577" s="132">
        <v>6.5110000000000001E-2</v>
      </c>
      <c r="W577" s="132">
        <v>8.3239999999999995E-2</v>
      </c>
      <c r="X577" t="s">
        <v>412</v>
      </c>
      <c r="Y577" t="s">
        <v>339</v>
      </c>
      <c r="Z577" s="131">
        <v>2500000</v>
      </c>
      <c r="AA577" s="131">
        <v>3.6469999999999998</v>
      </c>
      <c r="AB577" s="131">
        <f t="shared" si="8"/>
        <v>37.577482862626816</v>
      </c>
      <c r="AD577" s="131">
        <v>3426.127</v>
      </c>
      <c r="AH577" s="132">
        <v>1.512E-2</v>
      </c>
      <c r="AI577" s="132">
        <v>9.3200000000000002E-3</v>
      </c>
      <c r="AJ577" s="132">
        <v>1.17E-3</v>
      </c>
    </row>
    <row r="578" spans="1:36">
      <c r="A578" t="s">
        <v>1213</v>
      </c>
      <c r="B578" t="s">
        <v>1227</v>
      </c>
      <c r="C578" t="s">
        <v>2095</v>
      </c>
      <c r="D578" t="s">
        <v>2096</v>
      </c>
      <c r="E578" t="s">
        <v>80</v>
      </c>
      <c r="F578" t="s">
        <v>2748</v>
      </c>
      <c r="G578" t="s">
        <v>2749</v>
      </c>
      <c r="H578" t="s">
        <v>321</v>
      </c>
      <c r="I578" t="s">
        <v>755</v>
      </c>
      <c r="J578" t="s">
        <v>205</v>
      </c>
      <c r="K578" t="s">
        <v>224</v>
      </c>
      <c r="L578" t="s">
        <v>325</v>
      </c>
      <c r="M578" t="s">
        <v>314</v>
      </c>
      <c r="N578" t="s">
        <v>537</v>
      </c>
      <c r="O578" t="s">
        <v>339</v>
      </c>
      <c r="P578" t="s">
        <v>2750</v>
      </c>
      <c r="Q578" t="s">
        <v>431</v>
      </c>
      <c r="R578" t="s">
        <v>407</v>
      </c>
      <c r="S578" t="s">
        <v>1215</v>
      </c>
      <c r="T578" s="131">
        <v>0.08</v>
      </c>
      <c r="U578" t="s">
        <v>2751</v>
      </c>
      <c r="V578" s="132">
        <v>3.1820000000000001E-2</v>
      </c>
      <c r="W578" s="132">
        <v>5.7439999999999998E-2</v>
      </c>
      <c r="X578" t="s">
        <v>412</v>
      </c>
      <c r="Y578" t="s">
        <v>339</v>
      </c>
      <c r="Z578" s="131">
        <v>675000</v>
      </c>
      <c r="AA578" s="131">
        <v>3.6469999999999998</v>
      </c>
      <c r="AB578" s="131">
        <f t="shared" si="8"/>
        <v>101.48428439407327</v>
      </c>
      <c r="AD578" s="131">
        <v>2498.2640000000001</v>
      </c>
      <c r="AH578" s="132">
        <v>1.4400000000000001E-3</v>
      </c>
      <c r="AI578" s="132">
        <v>6.7999999999999996E-3</v>
      </c>
      <c r="AJ578" s="132">
        <v>8.4999999999999995E-4</v>
      </c>
    </row>
    <row r="579" spans="1:36">
      <c r="A579" t="s">
        <v>1213</v>
      </c>
      <c r="B579" t="s">
        <v>1227</v>
      </c>
      <c r="C579" t="s">
        <v>2699</v>
      </c>
      <c r="D579" t="s">
        <v>2700</v>
      </c>
      <c r="E579" t="s">
        <v>80</v>
      </c>
      <c r="F579" t="s">
        <v>2742</v>
      </c>
      <c r="G579" t="s">
        <v>2743</v>
      </c>
      <c r="H579" t="s">
        <v>321</v>
      </c>
      <c r="I579" t="s">
        <v>755</v>
      </c>
      <c r="J579" t="s">
        <v>205</v>
      </c>
      <c r="K579" t="s">
        <v>297</v>
      </c>
      <c r="L579" t="s">
        <v>325</v>
      </c>
      <c r="M579" t="s">
        <v>314</v>
      </c>
      <c r="N579" t="s">
        <v>486</v>
      </c>
      <c r="O579" t="s">
        <v>339</v>
      </c>
      <c r="P579" t="s">
        <v>2703</v>
      </c>
      <c r="Q579" t="s">
        <v>431</v>
      </c>
      <c r="R579" t="s">
        <v>407</v>
      </c>
      <c r="S579" t="s">
        <v>1215</v>
      </c>
      <c r="T579" s="131">
        <v>4.7210000000000001</v>
      </c>
      <c r="U579" t="s">
        <v>2744</v>
      </c>
      <c r="V579" s="132">
        <v>5.9499999999999997E-2</v>
      </c>
      <c r="W579" s="132">
        <v>9.2660000000000006E-2</v>
      </c>
      <c r="X579" t="s">
        <v>412</v>
      </c>
      <c r="Y579" t="s">
        <v>339</v>
      </c>
      <c r="Z579" s="131">
        <v>703371.78</v>
      </c>
      <c r="AA579" s="131">
        <v>3.6469999999999998</v>
      </c>
      <c r="AB579" s="131">
        <f t="shared" ref="AB579:AB642" si="9">(AD579-(AC579*AA579))*1000/AA579/Z579*100</f>
        <v>86.612221302960464</v>
      </c>
      <c r="AD579" s="131">
        <v>2221.7739999999999</v>
      </c>
      <c r="AH579" s="132">
        <v>1.9000000000000001E-4</v>
      </c>
      <c r="AI579" s="132">
        <v>6.0400000000000002E-3</v>
      </c>
      <c r="AJ579" s="132">
        <v>7.6000000000000004E-4</v>
      </c>
    </row>
    <row r="580" spans="1:36">
      <c r="A580" t="s">
        <v>1213</v>
      </c>
      <c r="B580" t="s">
        <v>1227</v>
      </c>
      <c r="C580" t="s">
        <v>2699</v>
      </c>
      <c r="D580" t="s">
        <v>2700</v>
      </c>
      <c r="E580" t="s">
        <v>80</v>
      </c>
      <c r="F580" t="s">
        <v>2701</v>
      </c>
      <c r="G580" t="s">
        <v>2702</v>
      </c>
      <c r="H580" t="s">
        <v>321</v>
      </c>
      <c r="I580" t="s">
        <v>755</v>
      </c>
      <c r="J580" t="s">
        <v>205</v>
      </c>
      <c r="K580" t="s">
        <v>297</v>
      </c>
      <c r="L580" t="s">
        <v>325</v>
      </c>
      <c r="M580" t="s">
        <v>314</v>
      </c>
      <c r="N580" t="s">
        <v>486</v>
      </c>
      <c r="O580" t="s">
        <v>339</v>
      </c>
      <c r="P580" t="s">
        <v>2703</v>
      </c>
      <c r="Q580" t="s">
        <v>431</v>
      </c>
      <c r="R580" t="s">
        <v>407</v>
      </c>
      <c r="S580" t="s">
        <v>1215</v>
      </c>
      <c r="T580" s="131">
        <v>0.99</v>
      </c>
      <c r="U580" t="s">
        <v>2704</v>
      </c>
      <c r="V580" s="132">
        <v>4.4999999999999998E-2</v>
      </c>
      <c r="W580" s="132">
        <v>7.492E-2</v>
      </c>
      <c r="X580" t="s">
        <v>412</v>
      </c>
      <c r="Y580" t="s">
        <v>339</v>
      </c>
      <c r="Z580" s="131">
        <v>575000</v>
      </c>
      <c r="AA580" s="131">
        <v>3.6469999999999998</v>
      </c>
      <c r="AB580" s="131">
        <f t="shared" si="9"/>
        <v>98.197494068978671</v>
      </c>
      <c r="AD580" s="131">
        <v>2059.2260000000001</v>
      </c>
      <c r="AH580" s="132">
        <v>5.1000000000000004E-4</v>
      </c>
      <c r="AI580" s="132">
        <v>5.5999999999999999E-3</v>
      </c>
      <c r="AJ580" s="132">
        <v>6.9999999999999999E-4</v>
      </c>
    </row>
    <row r="581" spans="1:36">
      <c r="A581" t="s">
        <v>1213</v>
      </c>
      <c r="B581" t="s">
        <v>1230</v>
      </c>
      <c r="C581" t="s">
        <v>1547</v>
      </c>
      <c r="D581" t="s">
        <v>1548</v>
      </c>
      <c r="E581" t="s">
        <v>309</v>
      </c>
      <c r="F581" t="s">
        <v>2752</v>
      </c>
      <c r="G581" t="s">
        <v>2753</v>
      </c>
      <c r="H581" t="s">
        <v>321</v>
      </c>
      <c r="I581" t="s">
        <v>754</v>
      </c>
      <c r="J581" t="s">
        <v>204</v>
      </c>
      <c r="K581" t="s">
        <v>204</v>
      </c>
      <c r="L581" t="s">
        <v>325</v>
      </c>
      <c r="M581" t="s">
        <v>340</v>
      </c>
      <c r="N581" t="s">
        <v>448</v>
      </c>
      <c r="O581" t="s">
        <v>339</v>
      </c>
      <c r="P581" t="s">
        <v>1211</v>
      </c>
      <c r="Q581" t="s">
        <v>413</v>
      </c>
      <c r="R581" t="s">
        <v>407</v>
      </c>
      <c r="S581" t="s">
        <v>1212</v>
      </c>
      <c r="T581" s="131">
        <v>2.33</v>
      </c>
      <c r="U581" t="s">
        <v>1314</v>
      </c>
      <c r="V581" s="132">
        <v>1.3979999999999999E-2</v>
      </c>
      <c r="W581" s="132">
        <v>2.3199999999999998E-2</v>
      </c>
      <c r="X581" t="s">
        <v>412</v>
      </c>
      <c r="Y581" t="s">
        <v>339</v>
      </c>
      <c r="Z581" s="131">
        <v>2482872</v>
      </c>
      <c r="AA581" s="131">
        <v>1</v>
      </c>
      <c r="AB581" s="131">
        <f t="shared" si="9"/>
        <v>103.0099819886003</v>
      </c>
      <c r="AD581" s="131">
        <v>2557.6060000000002</v>
      </c>
      <c r="AH581" s="132">
        <v>1.34E-3</v>
      </c>
      <c r="AI581" s="132">
        <v>6.1240000000000003E-2</v>
      </c>
      <c r="AJ581" s="132">
        <v>6.2899999999999996E-3</v>
      </c>
    </row>
    <row r="582" spans="1:36">
      <c r="A582" t="s">
        <v>1213</v>
      </c>
      <c r="B582" t="s">
        <v>1230</v>
      </c>
      <c r="C582" t="s">
        <v>1601</v>
      </c>
      <c r="D582" t="s">
        <v>1602</v>
      </c>
      <c r="E582" t="s">
        <v>309</v>
      </c>
      <c r="F582" t="s">
        <v>2341</v>
      </c>
      <c r="G582" t="s">
        <v>2342</v>
      </c>
      <c r="H582" t="s">
        <v>321</v>
      </c>
      <c r="I582" t="s">
        <v>754</v>
      </c>
      <c r="J582" t="s">
        <v>204</v>
      </c>
      <c r="K582" t="s">
        <v>204</v>
      </c>
      <c r="L582" t="s">
        <v>325</v>
      </c>
      <c r="M582" t="s">
        <v>340</v>
      </c>
      <c r="N582" t="s">
        <v>448</v>
      </c>
      <c r="O582" t="s">
        <v>339</v>
      </c>
      <c r="P582" t="s">
        <v>1211</v>
      </c>
      <c r="Q582" t="s">
        <v>413</v>
      </c>
      <c r="R582" t="s">
        <v>407</v>
      </c>
      <c r="S582" t="s">
        <v>1212</v>
      </c>
      <c r="T582" s="131">
        <v>3.31</v>
      </c>
      <c r="U582" t="s">
        <v>2343</v>
      </c>
      <c r="V582" s="132">
        <v>1.414E-2</v>
      </c>
      <c r="W582" s="132">
        <v>2.3400000000000001E-2</v>
      </c>
      <c r="X582" t="s">
        <v>412</v>
      </c>
      <c r="Y582" t="s">
        <v>339</v>
      </c>
      <c r="Z582" s="131">
        <v>1791742.12</v>
      </c>
      <c r="AA582" s="131">
        <v>1</v>
      </c>
      <c r="AB582" s="131">
        <f t="shared" si="9"/>
        <v>112.52997724918137</v>
      </c>
      <c r="AD582" s="131">
        <v>2016.2470000000001</v>
      </c>
      <c r="AH582" s="132">
        <v>8.0000000000000004E-4</v>
      </c>
      <c r="AI582" s="132">
        <v>4.8280000000000003E-2</v>
      </c>
      <c r="AJ582" s="132">
        <v>4.96E-3</v>
      </c>
    </row>
    <row r="583" spans="1:36">
      <c r="A583" t="s">
        <v>1213</v>
      </c>
      <c r="B583" t="s">
        <v>1230</v>
      </c>
      <c r="C583" t="s">
        <v>1521</v>
      </c>
      <c r="D583" t="s">
        <v>1522</v>
      </c>
      <c r="E583" t="s">
        <v>309</v>
      </c>
      <c r="F583" t="s">
        <v>1915</v>
      </c>
      <c r="G583" t="s">
        <v>1916</v>
      </c>
      <c r="H583" t="s">
        <v>321</v>
      </c>
      <c r="I583" t="s">
        <v>754</v>
      </c>
      <c r="J583" t="s">
        <v>204</v>
      </c>
      <c r="K583" t="s">
        <v>204</v>
      </c>
      <c r="L583" t="s">
        <v>325</v>
      </c>
      <c r="M583" t="s">
        <v>340</v>
      </c>
      <c r="N583" t="s">
        <v>448</v>
      </c>
      <c r="O583" t="s">
        <v>339</v>
      </c>
      <c r="P583" t="s">
        <v>1211</v>
      </c>
      <c r="Q583" t="s">
        <v>413</v>
      </c>
      <c r="R583" t="s">
        <v>407</v>
      </c>
      <c r="S583" t="s">
        <v>1212</v>
      </c>
      <c r="T583" s="131">
        <v>3.18</v>
      </c>
      <c r="U583" t="s">
        <v>1917</v>
      </c>
      <c r="V583" s="132">
        <v>1.822E-2</v>
      </c>
      <c r="W583" s="132">
        <v>2.4199999999999999E-2</v>
      </c>
      <c r="X583" t="s">
        <v>412</v>
      </c>
      <c r="Y583" t="s">
        <v>339</v>
      </c>
      <c r="Z583" s="131">
        <v>1471338.77</v>
      </c>
      <c r="AA583" s="131">
        <v>1</v>
      </c>
      <c r="AB583" s="131">
        <f t="shared" si="9"/>
        <v>103.37000771073272</v>
      </c>
      <c r="AD583" s="131">
        <v>1520.923</v>
      </c>
      <c r="AH583" s="132">
        <v>5.6999999999999998E-4</v>
      </c>
      <c r="AI583" s="132">
        <v>3.6420000000000001E-2</v>
      </c>
      <c r="AJ583" s="132">
        <v>3.7399999999999998E-3</v>
      </c>
    </row>
    <row r="584" spans="1:36">
      <c r="A584" t="s">
        <v>1213</v>
      </c>
      <c r="B584" t="s">
        <v>1230</v>
      </c>
      <c r="C584" t="s">
        <v>455</v>
      </c>
      <c r="D584" t="s">
        <v>2144</v>
      </c>
      <c r="E584" t="s">
        <v>309</v>
      </c>
      <c r="F584" t="s">
        <v>2224</v>
      </c>
      <c r="G584" t="s">
        <v>2225</v>
      </c>
      <c r="H584" t="s">
        <v>321</v>
      </c>
      <c r="I584" t="s">
        <v>754</v>
      </c>
      <c r="J584" t="s">
        <v>204</v>
      </c>
      <c r="K584" t="s">
        <v>204</v>
      </c>
      <c r="L584" t="s">
        <v>325</v>
      </c>
      <c r="M584" t="s">
        <v>340</v>
      </c>
      <c r="N584" t="s">
        <v>440</v>
      </c>
      <c r="O584" t="s">
        <v>339</v>
      </c>
      <c r="P584" t="s">
        <v>1966</v>
      </c>
      <c r="Q584" t="s">
        <v>415</v>
      </c>
      <c r="R584" t="s">
        <v>407</v>
      </c>
      <c r="S584" t="s">
        <v>1212</v>
      </c>
      <c r="T584" s="131">
        <v>0.65</v>
      </c>
      <c r="U584" t="s">
        <v>2226</v>
      </c>
      <c r="V584" s="132">
        <v>1.7670000000000002E-2</v>
      </c>
      <c r="W584" s="132">
        <v>2.8199999999999999E-2</v>
      </c>
      <c r="X584" t="s">
        <v>412</v>
      </c>
      <c r="Y584" t="s">
        <v>339</v>
      </c>
      <c r="Z584" s="131">
        <v>1250833</v>
      </c>
      <c r="AA584" s="131">
        <v>1</v>
      </c>
      <c r="AB584" s="131">
        <f t="shared" si="9"/>
        <v>119.91001196802451</v>
      </c>
      <c r="AD584" s="131">
        <v>1499.874</v>
      </c>
      <c r="AH584" s="132">
        <v>4.2000000000000002E-4</v>
      </c>
      <c r="AI584" s="132">
        <v>3.5909999999999997E-2</v>
      </c>
      <c r="AJ584" s="132">
        <v>3.6900000000000001E-3</v>
      </c>
    </row>
    <row r="585" spans="1:36">
      <c r="A585" t="s">
        <v>1213</v>
      </c>
      <c r="B585" t="s">
        <v>1230</v>
      </c>
      <c r="C585" t="s">
        <v>1521</v>
      </c>
      <c r="D585" t="s">
        <v>1522</v>
      </c>
      <c r="E585" t="s">
        <v>309</v>
      </c>
      <c r="F585" t="s">
        <v>2754</v>
      </c>
      <c r="G585" t="s">
        <v>2755</v>
      </c>
      <c r="H585" t="s">
        <v>321</v>
      </c>
      <c r="I585" t="s">
        <v>754</v>
      </c>
      <c r="J585" t="s">
        <v>204</v>
      </c>
      <c r="K585" t="s">
        <v>204</v>
      </c>
      <c r="L585" t="s">
        <v>325</v>
      </c>
      <c r="M585" t="s">
        <v>340</v>
      </c>
      <c r="N585" t="s">
        <v>448</v>
      </c>
      <c r="O585" t="s">
        <v>339</v>
      </c>
      <c r="P585" t="s">
        <v>1211</v>
      </c>
      <c r="Q585" t="s">
        <v>413</v>
      </c>
      <c r="R585" t="s">
        <v>407</v>
      </c>
      <c r="S585" t="s">
        <v>1212</v>
      </c>
      <c r="T585" s="131">
        <v>5.84</v>
      </c>
      <c r="U585" t="s">
        <v>2756</v>
      </c>
      <c r="V585" s="132">
        <v>2.3519999999999999E-2</v>
      </c>
      <c r="W585" s="132">
        <v>2.5499999999999998E-2</v>
      </c>
      <c r="X585" t="s">
        <v>412</v>
      </c>
      <c r="Y585" t="s">
        <v>339</v>
      </c>
      <c r="Z585" s="131">
        <v>1350000</v>
      </c>
      <c r="AA585" s="131">
        <v>1</v>
      </c>
      <c r="AB585" s="131">
        <f t="shared" si="9"/>
        <v>100.6</v>
      </c>
      <c r="AD585" s="131">
        <v>1358.1</v>
      </c>
      <c r="AH585" s="132">
        <v>4.8000000000000001E-4</v>
      </c>
      <c r="AI585" s="132">
        <v>3.252E-2</v>
      </c>
      <c r="AJ585" s="132">
        <v>3.3400000000000001E-3</v>
      </c>
    </row>
    <row r="586" spans="1:36">
      <c r="A586" t="s">
        <v>1213</v>
      </c>
      <c r="B586" t="s">
        <v>1230</v>
      </c>
      <c r="C586" t="s">
        <v>2430</v>
      </c>
      <c r="D586" t="s">
        <v>2431</v>
      </c>
      <c r="E586" t="s">
        <v>309</v>
      </c>
      <c r="F586" t="s">
        <v>2432</v>
      </c>
      <c r="G586" t="s">
        <v>2433</v>
      </c>
      <c r="H586" t="s">
        <v>321</v>
      </c>
      <c r="I586" t="s">
        <v>951</v>
      </c>
      <c r="J586" t="s">
        <v>204</v>
      </c>
      <c r="K586" t="s">
        <v>204</v>
      </c>
      <c r="L586" t="s">
        <v>325</v>
      </c>
      <c r="M586" t="s">
        <v>340</v>
      </c>
      <c r="N586" t="s">
        <v>446</v>
      </c>
      <c r="O586" t="s">
        <v>339</v>
      </c>
      <c r="P586" t="s">
        <v>1696</v>
      </c>
      <c r="Q586" t="s">
        <v>413</v>
      </c>
      <c r="R586" t="s">
        <v>407</v>
      </c>
      <c r="S586" t="s">
        <v>1212</v>
      </c>
      <c r="T586" s="131">
        <v>2.39</v>
      </c>
      <c r="U586" t="s">
        <v>1563</v>
      </c>
      <c r="V586" s="132">
        <v>4.7160000000000001E-2</v>
      </c>
      <c r="W586" s="132">
        <v>4.58E-2</v>
      </c>
      <c r="X586" t="s">
        <v>412</v>
      </c>
      <c r="Y586" t="s">
        <v>339</v>
      </c>
      <c r="Z586" s="131">
        <v>1239767.5</v>
      </c>
      <c r="AA586" s="131">
        <v>1</v>
      </c>
      <c r="AB586" s="131">
        <f t="shared" si="9"/>
        <v>92.090008812136148</v>
      </c>
      <c r="AD586" s="131">
        <v>1141.702</v>
      </c>
      <c r="AH586" s="132">
        <v>1.32E-3</v>
      </c>
      <c r="AI586" s="132">
        <v>2.734E-2</v>
      </c>
      <c r="AJ586" s="132">
        <v>2.81E-3</v>
      </c>
    </row>
    <row r="587" spans="1:36">
      <c r="A587" t="s">
        <v>1213</v>
      </c>
      <c r="B587" t="s">
        <v>1230</v>
      </c>
      <c r="C587" t="s">
        <v>455</v>
      </c>
      <c r="D587" t="s">
        <v>2144</v>
      </c>
      <c r="E587" t="s">
        <v>309</v>
      </c>
      <c r="F587" t="s">
        <v>2355</v>
      </c>
      <c r="G587" t="s">
        <v>2356</v>
      </c>
      <c r="H587" t="s">
        <v>321</v>
      </c>
      <c r="I587" t="s">
        <v>754</v>
      </c>
      <c r="J587" t="s">
        <v>204</v>
      </c>
      <c r="K587" t="s">
        <v>204</v>
      </c>
      <c r="L587" t="s">
        <v>325</v>
      </c>
      <c r="M587" t="s">
        <v>340</v>
      </c>
      <c r="N587" t="s">
        <v>440</v>
      </c>
      <c r="O587" t="s">
        <v>339</v>
      </c>
      <c r="P587" t="s">
        <v>1966</v>
      </c>
      <c r="Q587" t="s">
        <v>415</v>
      </c>
      <c r="R587" t="s">
        <v>407</v>
      </c>
      <c r="S587" t="s">
        <v>1212</v>
      </c>
      <c r="T587" s="131">
        <v>3.19</v>
      </c>
      <c r="U587" t="s">
        <v>2357</v>
      </c>
      <c r="V587" s="132">
        <v>2.291E-2</v>
      </c>
      <c r="W587" s="132">
        <v>2.4299999999999999E-2</v>
      </c>
      <c r="X587" t="s">
        <v>412</v>
      </c>
      <c r="Y587" t="s">
        <v>339</v>
      </c>
      <c r="Z587" s="131">
        <v>855592.02</v>
      </c>
      <c r="AA587" s="131">
        <v>1</v>
      </c>
      <c r="AB587" s="131">
        <f t="shared" si="9"/>
        <v>122.38999143540401</v>
      </c>
      <c r="AD587" s="131">
        <v>1047.1590000000001</v>
      </c>
      <c r="AH587" s="132">
        <v>3.3E-4</v>
      </c>
      <c r="AI587" s="132">
        <v>2.5069999999999999E-2</v>
      </c>
      <c r="AJ587" s="132">
        <v>2.5799999999999998E-3</v>
      </c>
    </row>
    <row r="588" spans="1:36">
      <c r="A588" t="s">
        <v>1213</v>
      </c>
      <c r="B588" t="s">
        <v>1230</v>
      </c>
      <c r="C588" t="s">
        <v>1601</v>
      </c>
      <c r="D588" t="s">
        <v>1602</v>
      </c>
      <c r="E588" t="s">
        <v>309</v>
      </c>
      <c r="F588" t="s">
        <v>2757</v>
      </c>
      <c r="G588" t="s">
        <v>2758</v>
      </c>
      <c r="H588" t="s">
        <v>321</v>
      </c>
      <c r="I588" t="s">
        <v>754</v>
      </c>
      <c r="J588" t="s">
        <v>204</v>
      </c>
      <c r="K588" t="s">
        <v>204</v>
      </c>
      <c r="L588" t="s">
        <v>325</v>
      </c>
      <c r="M588" t="s">
        <v>340</v>
      </c>
      <c r="N588" t="s">
        <v>448</v>
      </c>
      <c r="O588" t="s">
        <v>339</v>
      </c>
      <c r="P588" t="s">
        <v>1551</v>
      </c>
      <c r="Q588" t="s">
        <v>413</v>
      </c>
      <c r="R588" t="s">
        <v>407</v>
      </c>
      <c r="S588" t="s">
        <v>1212</v>
      </c>
      <c r="T588" s="131">
        <v>4.5999999999999996</v>
      </c>
      <c r="U588" t="s">
        <v>2759</v>
      </c>
      <c r="V588" s="132">
        <v>3.7100000000000001E-2</v>
      </c>
      <c r="W588" s="132">
        <v>2.7699999999999999E-2</v>
      </c>
      <c r="X588" t="s">
        <v>411</v>
      </c>
      <c r="Y588" t="s">
        <v>339</v>
      </c>
      <c r="Z588" s="131">
        <v>950000</v>
      </c>
      <c r="AA588" s="131">
        <v>1</v>
      </c>
      <c r="AB588" s="131">
        <f t="shared" si="9"/>
        <v>107.79</v>
      </c>
      <c r="AD588" s="131">
        <v>1024.0050000000001</v>
      </c>
      <c r="AH588" s="132">
        <v>2.47E-3</v>
      </c>
      <c r="AI588" s="132">
        <v>2.452E-2</v>
      </c>
      <c r="AJ588" s="132">
        <v>2.5200000000000001E-3</v>
      </c>
    </row>
    <row r="589" spans="1:36">
      <c r="A589" t="s">
        <v>1213</v>
      </c>
      <c r="B589" t="s">
        <v>1230</v>
      </c>
      <c r="C589" t="s">
        <v>2505</v>
      </c>
      <c r="D589" t="s">
        <v>2506</v>
      </c>
      <c r="E589" t="s">
        <v>309</v>
      </c>
      <c r="F589" t="s">
        <v>2507</v>
      </c>
      <c r="G589" t="s">
        <v>2508</v>
      </c>
      <c r="H589" t="s">
        <v>321</v>
      </c>
      <c r="I589" t="s">
        <v>951</v>
      </c>
      <c r="J589" t="s">
        <v>204</v>
      </c>
      <c r="K589" t="s">
        <v>204</v>
      </c>
      <c r="L589" t="s">
        <v>325</v>
      </c>
      <c r="M589" t="s">
        <v>340</v>
      </c>
      <c r="N589" t="s">
        <v>478</v>
      </c>
      <c r="O589" t="s">
        <v>339</v>
      </c>
      <c r="P589" t="s">
        <v>2273</v>
      </c>
      <c r="Q589" t="s">
        <v>415</v>
      </c>
      <c r="R589" t="s">
        <v>407</v>
      </c>
      <c r="S589" t="s">
        <v>1212</v>
      </c>
      <c r="T589" s="131">
        <v>2.31</v>
      </c>
      <c r="U589" t="s">
        <v>1847</v>
      </c>
      <c r="V589" s="132">
        <v>4.2009999999999999E-2</v>
      </c>
      <c r="W589" s="132">
        <v>4.6399999999999997E-2</v>
      </c>
      <c r="X589" t="s">
        <v>412</v>
      </c>
      <c r="Y589" t="s">
        <v>339</v>
      </c>
      <c r="Z589" s="131">
        <v>1011020</v>
      </c>
      <c r="AA589" s="131">
        <v>1</v>
      </c>
      <c r="AB589" s="131">
        <f t="shared" si="9"/>
        <v>100.86002255148266</v>
      </c>
      <c r="AD589" s="131">
        <v>1019.715</v>
      </c>
      <c r="AH589" s="132">
        <v>3.5999999999999999E-3</v>
      </c>
      <c r="AI589" s="132">
        <v>2.4420000000000001E-2</v>
      </c>
      <c r="AJ589" s="132">
        <v>2.5100000000000001E-3</v>
      </c>
    </row>
    <row r="590" spans="1:36">
      <c r="A590" t="s">
        <v>1213</v>
      </c>
      <c r="B590" t="s">
        <v>1230</v>
      </c>
      <c r="C590" t="s">
        <v>2613</v>
      </c>
      <c r="D590" t="s">
        <v>2614</v>
      </c>
      <c r="E590" t="s">
        <v>309</v>
      </c>
      <c r="F590" t="s">
        <v>2615</v>
      </c>
      <c r="G590" t="s">
        <v>2616</v>
      </c>
      <c r="H590" t="s">
        <v>321</v>
      </c>
      <c r="I590" t="s">
        <v>951</v>
      </c>
      <c r="J590" t="s">
        <v>204</v>
      </c>
      <c r="K590" t="s">
        <v>204</v>
      </c>
      <c r="L590" t="s">
        <v>325</v>
      </c>
      <c r="M590" t="s">
        <v>340</v>
      </c>
      <c r="N590" t="s">
        <v>476</v>
      </c>
      <c r="O590" t="s">
        <v>339</v>
      </c>
      <c r="P590" t="s">
        <v>2257</v>
      </c>
      <c r="Q590" t="s">
        <v>415</v>
      </c>
      <c r="R590" t="s">
        <v>407</v>
      </c>
      <c r="S590" t="s">
        <v>1212</v>
      </c>
      <c r="T590" s="131">
        <v>2.38</v>
      </c>
      <c r="U590" t="s">
        <v>2617</v>
      </c>
      <c r="V590" s="132">
        <v>3.023E-2</v>
      </c>
      <c r="W590" s="132">
        <v>4.8599999999999997E-2</v>
      </c>
      <c r="X590" t="s">
        <v>412</v>
      </c>
      <c r="Y590" t="s">
        <v>339</v>
      </c>
      <c r="Z590" s="131">
        <v>999970.84</v>
      </c>
      <c r="AA590" s="131">
        <v>1</v>
      </c>
      <c r="AB590" s="131">
        <f t="shared" si="9"/>
        <v>100.04001716690058</v>
      </c>
      <c r="AD590" s="131">
        <v>1000.371</v>
      </c>
      <c r="AH590" s="132">
        <v>2.6800000000000001E-3</v>
      </c>
      <c r="AI590" s="132">
        <v>2.3949999999999999E-2</v>
      </c>
      <c r="AJ590" s="132">
        <v>2.4599999999999999E-3</v>
      </c>
    </row>
    <row r="591" spans="1:36">
      <c r="A591" t="s">
        <v>1213</v>
      </c>
      <c r="B591" t="s">
        <v>1230</v>
      </c>
      <c r="C591" t="s">
        <v>2180</v>
      </c>
      <c r="D591" t="s">
        <v>2181</v>
      </c>
      <c r="E591" t="s">
        <v>309</v>
      </c>
      <c r="F591" t="s">
        <v>2760</v>
      </c>
      <c r="G591" t="s">
        <v>2761</v>
      </c>
      <c r="H591" t="s">
        <v>321</v>
      </c>
      <c r="I591" t="s">
        <v>754</v>
      </c>
      <c r="J591" t="s">
        <v>204</v>
      </c>
      <c r="K591" t="s">
        <v>204</v>
      </c>
      <c r="L591" t="s">
        <v>325</v>
      </c>
      <c r="M591" t="s">
        <v>340</v>
      </c>
      <c r="N591" t="s">
        <v>440</v>
      </c>
      <c r="O591" t="s">
        <v>339</v>
      </c>
      <c r="P591" t="s">
        <v>1551</v>
      </c>
      <c r="Q591" t="s">
        <v>413</v>
      </c>
      <c r="R591" t="s">
        <v>407</v>
      </c>
      <c r="S591" t="s">
        <v>1212</v>
      </c>
      <c r="T591" s="131">
        <v>3.34</v>
      </c>
      <c r="U591" t="s">
        <v>2762</v>
      </c>
      <c r="V591" s="132">
        <v>1.453E-2</v>
      </c>
      <c r="W591" s="132">
        <v>2.5899999999999999E-2</v>
      </c>
      <c r="X591" t="s">
        <v>412</v>
      </c>
      <c r="Y591" t="s">
        <v>339</v>
      </c>
      <c r="Z591" s="131">
        <v>892542.92</v>
      </c>
      <c r="AA591" s="131">
        <v>1</v>
      </c>
      <c r="AB591" s="131">
        <f t="shared" si="9"/>
        <v>110.97001363250966</v>
      </c>
      <c r="AD591" s="131">
        <v>990.45500000000004</v>
      </c>
      <c r="AH591" s="132">
        <v>9.3000000000000005E-4</v>
      </c>
      <c r="AI591" s="132">
        <v>2.3720000000000001E-2</v>
      </c>
      <c r="AJ591" s="132">
        <v>2.4399999999999999E-3</v>
      </c>
    </row>
    <row r="592" spans="1:36">
      <c r="A592" t="s">
        <v>1213</v>
      </c>
      <c r="B592" t="s">
        <v>1230</v>
      </c>
      <c r="C592" t="s">
        <v>2318</v>
      </c>
      <c r="D592" t="s">
        <v>2319</v>
      </c>
      <c r="E592" t="s">
        <v>309</v>
      </c>
      <c r="F592" t="s">
        <v>2763</v>
      </c>
      <c r="G592" t="s">
        <v>2764</v>
      </c>
      <c r="H592" t="s">
        <v>321</v>
      </c>
      <c r="I592" t="s">
        <v>754</v>
      </c>
      <c r="J592" t="s">
        <v>204</v>
      </c>
      <c r="K592" t="s">
        <v>204</v>
      </c>
      <c r="L592" t="s">
        <v>325</v>
      </c>
      <c r="M592" t="s">
        <v>340</v>
      </c>
      <c r="N592" t="s">
        <v>448</v>
      </c>
      <c r="O592" t="s">
        <v>339</v>
      </c>
      <c r="P592" t="s">
        <v>1551</v>
      </c>
      <c r="Q592" t="s">
        <v>413</v>
      </c>
      <c r="R592" t="s">
        <v>407</v>
      </c>
      <c r="S592" t="s">
        <v>1212</v>
      </c>
      <c r="T592" s="131">
        <v>3.18</v>
      </c>
      <c r="U592" t="s">
        <v>1847</v>
      </c>
      <c r="V592" s="132">
        <v>2.707E-2</v>
      </c>
      <c r="W592" s="132">
        <v>2.93E-2</v>
      </c>
      <c r="X592" t="s">
        <v>411</v>
      </c>
      <c r="Y592" t="s">
        <v>339</v>
      </c>
      <c r="Z592" s="131">
        <v>887326</v>
      </c>
      <c r="AA592" s="131">
        <v>1</v>
      </c>
      <c r="AB592" s="131">
        <f t="shared" si="9"/>
        <v>105.88002605581264</v>
      </c>
      <c r="AD592" s="131">
        <v>939.50099999999998</v>
      </c>
      <c r="AH592" s="132">
        <v>9.7999999999999997E-4</v>
      </c>
      <c r="AI592" s="132">
        <v>2.2499999999999999E-2</v>
      </c>
      <c r="AJ592" s="132">
        <v>2.31E-3</v>
      </c>
    </row>
    <row r="593" spans="1:36">
      <c r="A593" t="s">
        <v>1213</v>
      </c>
      <c r="B593" t="s">
        <v>1230</v>
      </c>
      <c r="C593" t="s">
        <v>1564</v>
      </c>
      <c r="D593" t="s">
        <v>1565</v>
      </c>
      <c r="E593" t="s">
        <v>309</v>
      </c>
      <c r="F593" t="s">
        <v>1566</v>
      </c>
      <c r="G593" t="s">
        <v>1567</v>
      </c>
      <c r="H593" t="s">
        <v>321</v>
      </c>
      <c r="I593" t="s">
        <v>754</v>
      </c>
      <c r="J593" t="s">
        <v>204</v>
      </c>
      <c r="K593" t="s">
        <v>204</v>
      </c>
      <c r="L593" t="s">
        <v>325</v>
      </c>
      <c r="M593" t="s">
        <v>340</v>
      </c>
      <c r="N593" t="s">
        <v>456</v>
      </c>
      <c r="O593" t="s">
        <v>339</v>
      </c>
      <c r="P593" t="s">
        <v>1551</v>
      </c>
      <c r="Q593" t="s">
        <v>413</v>
      </c>
      <c r="R593" t="s">
        <v>407</v>
      </c>
      <c r="S593" t="s">
        <v>1212</v>
      </c>
      <c r="T593" s="131">
        <v>5.4</v>
      </c>
      <c r="U593" t="s">
        <v>1568</v>
      </c>
      <c r="V593" s="132">
        <v>2.529E-2</v>
      </c>
      <c r="W593" s="132">
        <v>4.2799999999999998E-2</v>
      </c>
      <c r="X593" t="s">
        <v>412</v>
      </c>
      <c r="Y593" t="s">
        <v>339</v>
      </c>
      <c r="Z593" s="131">
        <v>607817.06000000006</v>
      </c>
      <c r="AA593" s="131">
        <v>1</v>
      </c>
      <c r="AB593" s="131">
        <f t="shared" si="9"/>
        <v>146.41000698466738</v>
      </c>
      <c r="AD593" s="131">
        <v>889.90499999999997</v>
      </c>
      <c r="AH593" s="132">
        <v>2.4000000000000001E-4</v>
      </c>
      <c r="AI593" s="132">
        <v>2.1309999999999999E-2</v>
      </c>
      <c r="AJ593" s="132">
        <v>2.1900000000000001E-3</v>
      </c>
    </row>
    <row r="594" spans="1:36">
      <c r="A594" t="s">
        <v>1213</v>
      </c>
      <c r="B594" t="s">
        <v>1230</v>
      </c>
      <c r="C594" t="s">
        <v>1547</v>
      </c>
      <c r="D594" t="s">
        <v>1548</v>
      </c>
      <c r="E594" t="s">
        <v>309</v>
      </c>
      <c r="F594" t="s">
        <v>1549</v>
      </c>
      <c r="G594" t="s">
        <v>1550</v>
      </c>
      <c r="H594" t="s">
        <v>321</v>
      </c>
      <c r="I594" t="s">
        <v>754</v>
      </c>
      <c r="J594" t="s">
        <v>204</v>
      </c>
      <c r="K594" t="s">
        <v>204</v>
      </c>
      <c r="L594" t="s">
        <v>325</v>
      </c>
      <c r="M594" t="s">
        <v>340</v>
      </c>
      <c r="N594" t="s">
        <v>448</v>
      </c>
      <c r="O594" t="s">
        <v>339</v>
      </c>
      <c r="P594" t="s">
        <v>1551</v>
      </c>
      <c r="Q594" t="s">
        <v>413</v>
      </c>
      <c r="R594" t="s">
        <v>407</v>
      </c>
      <c r="S594" t="s">
        <v>1212</v>
      </c>
      <c r="T594" s="131">
        <v>0.16</v>
      </c>
      <c r="U594" t="s">
        <v>1392</v>
      </c>
      <c r="V594" s="132">
        <v>2.4199999999999999E-2</v>
      </c>
      <c r="W594" s="132">
        <v>3.0300000000000001E-2</v>
      </c>
      <c r="X594" t="s">
        <v>411</v>
      </c>
      <c r="Y594" t="s">
        <v>339</v>
      </c>
      <c r="Z594" s="131">
        <v>750000</v>
      </c>
      <c r="AA594" s="131">
        <v>1</v>
      </c>
      <c r="AB594" s="131">
        <f t="shared" si="9"/>
        <v>117.46000000000001</v>
      </c>
      <c r="AD594" s="131">
        <v>880.95</v>
      </c>
      <c r="AH594" s="132">
        <v>5.1999999999999995E-4</v>
      </c>
      <c r="AI594" s="132">
        <v>2.1090000000000001E-2</v>
      </c>
      <c r="AJ594" s="132">
        <v>2.1700000000000001E-3</v>
      </c>
    </row>
    <row r="595" spans="1:36">
      <c r="A595" t="s">
        <v>1213</v>
      </c>
      <c r="B595" t="s">
        <v>1230</v>
      </c>
      <c r="C595" t="s">
        <v>1601</v>
      </c>
      <c r="D595" t="s">
        <v>1602</v>
      </c>
      <c r="E595" t="s">
        <v>309</v>
      </c>
      <c r="F595" t="s">
        <v>2765</v>
      </c>
      <c r="G595" t="s">
        <v>2766</v>
      </c>
      <c r="H595" t="s">
        <v>321</v>
      </c>
      <c r="I595" t="s">
        <v>754</v>
      </c>
      <c r="J595" t="s">
        <v>204</v>
      </c>
      <c r="K595" t="s">
        <v>204</v>
      </c>
      <c r="L595" t="s">
        <v>325</v>
      </c>
      <c r="M595" t="s">
        <v>340</v>
      </c>
      <c r="N595" t="s">
        <v>448</v>
      </c>
      <c r="O595" t="s">
        <v>339</v>
      </c>
      <c r="P595" t="s">
        <v>1551</v>
      </c>
      <c r="Q595" t="s">
        <v>413</v>
      </c>
      <c r="R595" t="s">
        <v>407</v>
      </c>
      <c r="S595" t="s">
        <v>1212</v>
      </c>
      <c r="T595" s="131">
        <v>1.35</v>
      </c>
      <c r="U595" t="s">
        <v>2767</v>
      </c>
      <c r="V595" s="132">
        <v>2.6519999999999998E-2</v>
      </c>
      <c r="W595" s="132">
        <v>2.8299999999999999E-2</v>
      </c>
      <c r="X595" t="s">
        <v>411</v>
      </c>
      <c r="Y595" t="s">
        <v>339</v>
      </c>
      <c r="Z595" s="131">
        <v>742181</v>
      </c>
      <c r="AA595" s="131">
        <v>1</v>
      </c>
      <c r="AB595" s="131">
        <f t="shared" si="9"/>
        <v>116.49004757599562</v>
      </c>
      <c r="AD595" s="131">
        <v>864.56700000000001</v>
      </c>
      <c r="AH595" s="132">
        <v>6.9999999999999999E-4</v>
      </c>
      <c r="AI595" s="132">
        <v>2.07E-2</v>
      </c>
      <c r="AJ595" s="132">
        <v>2.1299999999999999E-3</v>
      </c>
    </row>
    <row r="596" spans="1:36">
      <c r="A596" t="s">
        <v>1213</v>
      </c>
      <c r="B596" t="s">
        <v>1230</v>
      </c>
      <c r="C596" t="s">
        <v>1935</v>
      </c>
      <c r="D596" t="s">
        <v>1936</v>
      </c>
      <c r="E596" t="s">
        <v>309</v>
      </c>
      <c r="F596" t="s">
        <v>1937</v>
      </c>
      <c r="G596" t="s">
        <v>1938</v>
      </c>
      <c r="H596" t="s">
        <v>321</v>
      </c>
      <c r="I596" t="s">
        <v>754</v>
      </c>
      <c r="J596" t="s">
        <v>204</v>
      </c>
      <c r="K596" t="s">
        <v>204</v>
      </c>
      <c r="L596" t="s">
        <v>325</v>
      </c>
      <c r="M596" t="s">
        <v>340</v>
      </c>
      <c r="N596" t="s">
        <v>448</v>
      </c>
      <c r="O596" t="s">
        <v>339</v>
      </c>
      <c r="P596" t="s">
        <v>1211</v>
      </c>
      <c r="Q596" t="s">
        <v>413</v>
      </c>
      <c r="R596" t="s">
        <v>407</v>
      </c>
      <c r="S596" t="s">
        <v>1212</v>
      </c>
      <c r="T596" s="131">
        <v>3.74</v>
      </c>
      <c r="U596" t="s">
        <v>1939</v>
      </c>
      <c r="V596" s="132">
        <v>2.7040000000000002E-2</v>
      </c>
      <c r="W596" s="132">
        <v>2.3800000000000002E-2</v>
      </c>
      <c r="X596" t="s">
        <v>412</v>
      </c>
      <c r="Y596" t="s">
        <v>339</v>
      </c>
      <c r="Z596" s="131">
        <v>816283.56</v>
      </c>
      <c r="AA596" s="131">
        <v>1</v>
      </c>
      <c r="AB596" s="131">
        <f t="shared" si="9"/>
        <v>103.66005656171735</v>
      </c>
      <c r="AD596" s="131">
        <v>846.16</v>
      </c>
      <c r="AH596" s="132">
        <v>2.2000000000000001E-4</v>
      </c>
      <c r="AI596" s="132">
        <v>2.026E-2</v>
      </c>
      <c r="AJ596" s="132">
        <v>2.0799999999999998E-3</v>
      </c>
    </row>
    <row r="597" spans="1:36">
      <c r="A597" t="s">
        <v>1213</v>
      </c>
      <c r="B597" t="s">
        <v>1230</v>
      </c>
      <c r="C597" t="s">
        <v>1935</v>
      </c>
      <c r="D597" t="s">
        <v>1936</v>
      </c>
      <c r="E597" t="s">
        <v>309</v>
      </c>
      <c r="F597" t="s">
        <v>2768</v>
      </c>
      <c r="G597" t="s">
        <v>2769</v>
      </c>
      <c r="H597" t="s">
        <v>321</v>
      </c>
      <c r="I597" t="s">
        <v>754</v>
      </c>
      <c r="J597" t="s">
        <v>204</v>
      </c>
      <c r="K597" t="s">
        <v>204</v>
      </c>
      <c r="L597" t="s">
        <v>325</v>
      </c>
      <c r="M597" t="s">
        <v>340</v>
      </c>
      <c r="N597" t="s">
        <v>448</v>
      </c>
      <c r="O597" t="s">
        <v>339</v>
      </c>
      <c r="P597" t="s">
        <v>1551</v>
      </c>
      <c r="Q597" t="s">
        <v>413</v>
      </c>
      <c r="R597" t="s">
        <v>407</v>
      </c>
      <c r="S597" t="s">
        <v>1212</v>
      </c>
      <c r="T597" s="131">
        <v>0.82</v>
      </c>
      <c r="U597" t="s">
        <v>2770</v>
      </c>
      <c r="V597" s="132">
        <v>2.6120000000000001E-2</v>
      </c>
      <c r="W597" s="132">
        <v>2.6599999999999999E-2</v>
      </c>
      <c r="X597" t="s">
        <v>411</v>
      </c>
      <c r="Y597" t="s">
        <v>339</v>
      </c>
      <c r="Z597" s="131">
        <v>700366</v>
      </c>
      <c r="AA597" s="131">
        <v>1</v>
      </c>
      <c r="AB597" s="131">
        <f t="shared" si="9"/>
        <v>113.72996404736952</v>
      </c>
      <c r="AD597" s="131">
        <v>796.52599999999995</v>
      </c>
      <c r="AH597" s="132">
        <v>1.3600000000000001E-3</v>
      </c>
      <c r="AI597" s="132">
        <v>1.907E-2</v>
      </c>
      <c r="AJ597" s="132">
        <v>1.9599999999999999E-3</v>
      </c>
    </row>
    <row r="598" spans="1:36">
      <c r="A598" t="s">
        <v>1213</v>
      </c>
      <c r="B598" t="s">
        <v>1230</v>
      </c>
      <c r="C598" t="s">
        <v>2467</v>
      </c>
      <c r="D598" t="s">
        <v>2468</v>
      </c>
      <c r="E598" t="s">
        <v>309</v>
      </c>
      <c r="F598" t="s">
        <v>2469</v>
      </c>
      <c r="G598" t="s">
        <v>2470</v>
      </c>
      <c r="H598" t="s">
        <v>321</v>
      </c>
      <c r="I598" t="s">
        <v>754</v>
      </c>
      <c r="J598" t="s">
        <v>204</v>
      </c>
      <c r="K598" t="s">
        <v>204</v>
      </c>
      <c r="L598" t="s">
        <v>325</v>
      </c>
      <c r="M598" t="s">
        <v>340</v>
      </c>
      <c r="N598" t="s">
        <v>440</v>
      </c>
      <c r="O598" t="s">
        <v>339</v>
      </c>
      <c r="P598" t="s">
        <v>1545</v>
      </c>
      <c r="Q598" t="s">
        <v>413</v>
      </c>
      <c r="R598" t="s">
        <v>407</v>
      </c>
      <c r="S598" t="s">
        <v>1212</v>
      </c>
      <c r="T598" s="131">
        <v>2.78</v>
      </c>
      <c r="U598" t="s">
        <v>1655</v>
      </c>
      <c r="V598" s="132">
        <v>3.7929999999999998E-2</v>
      </c>
      <c r="W598" s="132">
        <v>2.76E-2</v>
      </c>
      <c r="X598" t="s">
        <v>412</v>
      </c>
      <c r="Y598" t="s">
        <v>339</v>
      </c>
      <c r="Z598" s="131">
        <v>669909.73</v>
      </c>
      <c r="AA598" s="131">
        <v>1</v>
      </c>
      <c r="AB598" s="131">
        <f t="shared" si="9"/>
        <v>115.48003639236588</v>
      </c>
      <c r="AD598" s="131">
        <v>773.61199999999997</v>
      </c>
      <c r="AH598" s="132">
        <v>8.4000000000000003E-4</v>
      </c>
      <c r="AI598" s="132">
        <v>1.8519999999999998E-2</v>
      </c>
      <c r="AJ598" s="132">
        <v>1.9E-3</v>
      </c>
    </row>
    <row r="599" spans="1:36">
      <c r="A599" t="s">
        <v>1213</v>
      </c>
      <c r="B599" t="s">
        <v>1230</v>
      </c>
      <c r="C599" t="s">
        <v>1671</v>
      </c>
      <c r="D599" t="s">
        <v>1672</v>
      </c>
      <c r="E599" t="s">
        <v>309</v>
      </c>
      <c r="F599" t="s">
        <v>1673</v>
      </c>
      <c r="G599" t="s">
        <v>1674</v>
      </c>
      <c r="H599" t="s">
        <v>321</v>
      </c>
      <c r="I599" t="s">
        <v>951</v>
      </c>
      <c r="J599" t="s">
        <v>204</v>
      </c>
      <c r="K599" t="s">
        <v>204</v>
      </c>
      <c r="L599" t="s">
        <v>325</v>
      </c>
      <c r="M599" t="s">
        <v>340</v>
      </c>
      <c r="N599" t="s">
        <v>441</v>
      </c>
      <c r="O599" t="s">
        <v>339</v>
      </c>
      <c r="P599" t="s">
        <v>1578</v>
      </c>
      <c r="Q599" t="s">
        <v>415</v>
      </c>
      <c r="R599" t="s">
        <v>407</v>
      </c>
      <c r="S599" t="s">
        <v>1212</v>
      </c>
      <c r="T599" s="131">
        <v>3.51</v>
      </c>
      <c r="U599" t="s">
        <v>1675</v>
      </c>
      <c r="V599" s="132">
        <v>5.8639999999999998E-2</v>
      </c>
      <c r="W599" s="132">
        <v>5.5599999999999997E-2</v>
      </c>
      <c r="X599" t="s">
        <v>412</v>
      </c>
      <c r="Y599" t="s">
        <v>339</v>
      </c>
      <c r="Z599" s="131">
        <v>860762</v>
      </c>
      <c r="AA599" s="131">
        <v>1</v>
      </c>
      <c r="AB599" s="131">
        <f t="shared" si="9"/>
        <v>87.500029044033084</v>
      </c>
      <c r="AD599" s="131">
        <v>753.16700000000003</v>
      </c>
      <c r="AH599" s="132">
        <v>7.2999999999999996E-4</v>
      </c>
      <c r="AI599" s="132">
        <v>1.8030000000000001E-2</v>
      </c>
      <c r="AJ599" s="132">
        <v>1.8500000000000001E-3</v>
      </c>
    </row>
    <row r="600" spans="1:36">
      <c r="A600" t="s">
        <v>1213</v>
      </c>
      <c r="B600" t="s">
        <v>1230</v>
      </c>
      <c r="C600" t="s">
        <v>2364</v>
      </c>
      <c r="D600" t="s">
        <v>2365</v>
      </c>
      <c r="E600" t="s">
        <v>309</v>
      </c>
      <c r="F600" t="s">
        <v>2771</v>
      </c>
      <c r="G600" t="s">
        <v>2772</v>
      </c>
      <c r="H600" t="s">
        <v>321</v>
      </c>
      <c r="I600" t="s">
        <v>951</v>
      </c>
      <c r="J600" t="s">
        <v>204</v>
      </c>
      <c r="K600" t="s">
        <v>204</v>
      </c>
      <c r="L600" t="s">
        <v>325</v>
      </c>
      <c r="M600" t="s">
        <v>340</v>
      </c>
      <c r="N600" t="s">
        <v>462</v>
      </c>
      <c r="O600" t="s">
        <v>339</v>
      </c>
      <c r="P600" t="s">
        <v>1551</v>
      </c>
      <c r="Q600" t="s">
        <v>413</v>
      </c>
      <c r="R600" t="s">
        <v>407</v>
      </c>
      <c r="S600" t="s">
        <v>1212</v>
      </c>
      <c r="T600" s="131">
        <v>3.16</v>
      </c>
      <c r="U600" t="s">
        <v>2773</v>
      </c>
      <c r="V600" s="132">
        <v>4.897E-2</v>
      </c>
      <c r="W600" s="132">
        <v>5.21E-2</v>
      </c>
      <c r="X600" t="s">
        <v>412</v>
      </c>
      <c r="Y600" t="s">
        <v>339</v>
      </c>
      <c r="Z600" s="131">
        <v>723778</v>
      </c>
      <c r="AA600" s="131">
        <v>1</v>
      </c>
      <c r="AB600" s="131">
        <f t="shared" si="9"/>
        <v>99.760009284614895</v>
      </c>
      <c r="AD600" s="131">
        <v>722.04100000000005</v>
      </c>
      <c r="AH600" s="132">
        <v>3.2599999999999999E-3</v>
      </c>
      <c r="AI600" s="132">
        <v>1.729E-2</v>
      </c>
      <c r="AJ600" s="132">
        <v>1.7799999999999999E-3</v>
      </c>
    </row>
    <row r="601" spans="1:36">
      <c r="A601" t="s">
        <v>1213</v>
      </c>
      <c r="B601" t="s">
        <v>1230</v>
      </c>
      <c r="C601" t="s">
        <v>2445</v>
      </c>
      <c r="D601" t="s">
        <v>2446</v>
      </c>
      <c r="E601" t="s">
        <v>309</v>
      </c>
      <c r="F601" t="s">
        <v>2447</v>
      </c>
      <c r="G601" t="s">
        <v>2448</v>
      </c>
      <c r="H601" t="s">
        <v>321</v>
      </c>
      <c r="I601" t="s">
        <v>755</v>
      </c>
      <c r="J601" t="s">
        <v>204</v>
      </c>
      <c r="K601" t="s">
        <v>204</v>
      </c>
      <c r="L601" t="s">
        <v>325</v>
      </c>
      <c r="M601" t="s">
        <v>340</v>
      </c>
      <c r="N601" t="s">
        <v>454</v>
      </c>
      <c r="O601" t="s">
        <v>339</v>
      </c>
      <c r="P601" t="s">
        <v>1530</v>
      </c>
      <c r="Q601" t="s">
        <v>415</v>
      </c>
      <c r="R601" t="s">
        <v>407</v>
      </c>
      <c r="S601" t="s">
        <v>1212</v>
      </c>
      <c r="T601" s="131">
        <v>2.72</v>
      </c>
      <c r="U601" t="s">
        <v>2449</v>
      </c>
      <c r="V601" s="132">
        <v>7.9600000000000004E-2</v>
      </c>
      <c r="W601" s="132">
        <v>7.3700000000000002E-2</v>
      </c>
      <c r="X601" t="s">
        <v>412</v>
      </c>
      <c r="Y601" t="s">
        <v>339</v>
      </c>
      <c r="Z601" s="131">
        <v>719134.84</v>
      </c>
      <c r="AA601" s="131">
        <v>1</v>
      </c>
      <c r="AB601" s="131">
        <f t="shared" si="9"/>
        <v>98.209954617134116</v>
      </c>
      <c r="AD601" s="131">
        <v>706.26199999999994</v>
      </c>
      <c r="AH601" s="132">
        <v>5.2999999999999998E-4</v>
      </c>
      <c r="AI601" s="132">
        <v>1.6910000000000001E-2</v>
      </c>
      <c r="AJ601" s="132">
        <v>1.74E-3</v>
      </c>
    </row>
    <row r="602" spans="1:36">
      <c r="A602" t="s">
        <v>1213</v>
      </c>
      <c r="B602" t="s">
        <v>1230</v>
      </c>
      <c r="C602" t="s">
        <v>1973</v>
      </c>
      <c r="D602" t="s">
        <v>1974</v>
      </c>
      <c r="E602" t="s">
        <v>309</v>
      </c>
      <c r="F602" t="s">
        <v>2017</v>
      </c>
      <c r="G602" t="s">
        <v>2018</v>
      </c>
      <c r="H602" t="s">
        <v>321</v>
      </c>
      <c r="I602" t="s">
        <v>754</v>
      </c>
      <c r="J602" t="s">
        <v>204</v>
      </c>
      <c r="K602" t="s">
        <v>204</v>
      </c>
      <c r="L602" t="s">
        <v>325</v>
      </c>
      <c r="M602" t="s">
        <v>340</v>
      </c>
      <c r="N602" t="s">
        <v>464</v>
      </c>
      <c r="O602" t="s">
        <v>339</v>
      </c>
      <c r="P602" t="s">
        <v>1696</v>
      </c>
      <c r="Q602" t="s">
        <v>413</v>
      </c>
      <c r="R602" t="s">
        <v>407</v>
      </c>
      <c r="S602" t="s">
        <v>1212</v>
      </c>
      <c r="T602" s="131">
        <v>5.15</v>
      </c>
      <c r="U602" t="s">
        <v>2019</v>
      </c>
      <c r="V602" s="132">
        <v>3.0599999999999999E-2</v>
      </c>
      <c r="W602" s="132">
        <v>2.8299999999999999E-2</v>
      </c>
      <c r="X602" t="s">
        <v>412</v>
      </c>
      <c r="Y602" t="s">
        <v>339</v>
      </c>
      <c r="Z602" s="131">
        <v>643557.71</v>
      </c>
      <c r="AA602" s="131">
        <v>1</v>
      </c>
      <c r="AB602" s="131">
        <f t="shared" si="9"/>
        <v>102.56997775692875</v>
      </c>
      <c r="AD602" s="131">
        <v>660.09699999999998</v>
      </c>
      <c r="AH602" s="132">
        <v>2.7999999999999998E-4</v>
      </c>
      <c r="AI602" s="132">
        <v>1.5810000000000001E-2</v>
      </c>
      <c r="AJ602" s="132">
        <v>1.6199999999999999E-3</v>
      </c>
    </row>
    <row r="603" spans="1:36">
      <c r="A603" t="s">
        <v>1213</v>
      </c>
      <c r="B603" t="s">
        <v>1230</v>
      </c>
      <c r="C603" t="s">
        <v>2175</v>
      </c>
      <c r="D603" t="s">
        <v>2176</v>
      </c>
      <c r="E603" t="s">
        <v>309</v>
      </c>
      <c r="F603" t="s">
        <v>2177</v>
      </c>
      <c r="G603" t="s">
        <v>2178</v>
      </c>
      <c r="H603" t="s">
        <v>321</v>
      </c>
      <c r="I603" t="s">
        <v>754</v>
      </c>
      <c r="J603" t="s">
        <v>204</v>
      </c>
      <c r="K603" t="s">
        <v>204</v>
      </c>
      <c r="L603" t="s">
        <v>325</v>
      </c>
      <c r="M603" t="s">
        <v>340</v>
      </c>
      <c r="N603" t="s">
        <v>445</v>
      </c>
      <c r="O603" t="s">
        <v>339</v>
      </c>
      <c r="P603" t="s">
        <v>1696</v>
      </c>
      <c r="Q603" t="s">
        <v>413</v>
      </c>
      <c r="R603" t="s">
        <v>407</v>
      </c>
      <c r="S603" t="s">
        <v>1212</v>
      </c>
      <c r="T603" s="131">
        <v>4.3</v>
      </c>
      <c r="U603" t="s">
        <v>2179</v>
      </c>
      <c r="V603" s="132">
        <v>3.7249999999999998E-2</v>
      </c>
      <c r="W603" s="132">
        <v>2.5000000000000001E-2</v>
      </c>
      <c r="X603" t="s">
        <v>412</v>
      </c>
      <c r="Y603" t="s">
        <v>339</v>
      </c>
      <c r="Z603" s="131">
        <v>612697.13</v>
      </c>
      <c r="AA603" s="131">
        <v>1</v>
      </c>
      <c r="AB603" s="131">
        <f t="shared" si="9"/>
        <v>105.47005500091049</v>
      </c>
      <c r="AD603" s="131">
        <v>646.21199999999999</v>
      </c>
      <c r="AH603" s="132">
        <v>7.2000000000000005E-4</v>
      </c>
      <c r="AI603" s="132">
        <v>1.5469999999999999E-2</v>
      </c>
      <c r="AJ603" s="132">
        <v>1.5900000000000001E-3</v>
      </c>
    </row>
    <row r="604" spans="1:36">
      <c r="A604" t="s">
        <v>1213</v>
      </c>
      <c r="B604" t="s">
        <v>1230</v>
      </c>
      <c r="C604" t="s">
        <v>1923</v>
      </c>
      <c r="D604" t="s">
        <v>1924</v>
      </c>
      <c r="E604" t="s">
        <v>309</v>
      </c>
      <c r="F604" t="s">
        <v>2332</v>
      </c>
      <c r="G604" t="s">
        <v>2333</v>
      </c>
      <c r="H604" t="s">
        <v>321</v>
      </c>
      <c r="I604" t="s">
        <v>754</v>
      </c>
      <c r="J604" t="s">
        <v>204</v>
      </c>
      <c r="K604" t="s">
        <v>204</v>
      </c>
      <c r="L604" t="s">
        <v>325</v>
      </c>
      <c r="M604" t="s">
        <v>340</v>
      </c>
      <c r="N604" t="s">
        <v>464</v>
      </c>
      <c r="O604" t="s">
        <v>339</v>
      </c>
      <c r="P604" t="s">
        <v>1696</v>
      </c>
      <c r="Q604" t="s">
        <v>413</v>
      </c>
      <c r="R604" t="s">
        <v>407</v>
      </c>
      <c r="S604" t="s">
        <v>1212</v>
      </c>
      <c r="T604" s="131">
        <v>0.73</v>
      </c>
      <c r="U604" t="s">
        <v>1784</v>
      </c>
      <c r="V604" s="132">
        <v>3.1210000000000002E-2</v>
      </c>
      <c r="W604" s="132">
        <v>2.5100000000000001E-2</v>
      </c>
      <c r="X604" t="s">
        <v>412</v>
      </c>
      <c r="Y604" t="s">
        <v>339</v>
      </c>
      <c r="Z604" s="131">
        <v>449047.51</v>
      </c>
      <c r="AA604" s="131">
        <v>1</v>
      </c>
      <c r="AB604" s="131">
        <f t="shared" si="9"/>
        <v>143.81997129880531</v>
      </c>
      <c r="AD604" s="131">
        <v>645.82000000000005</v>
      </c>
      <c r="AH604" s="132">
        <v>4.6999999999999999E-4</v>
      </c>
      <c r="AI604" s="132">
        <v>1.546E-2</v>
      </c>
      <c r="AJ604" s="132">
        <v>1.5900000000000001E-3</v>
      </c>
    </row>
    <row r="605" spans="1:36">
      <c r="A605" t="s">
        <v>1213</v>
      </c>
      <c r="B605" t="s">
        <v>1230</v>
      </c>
      <c r="C605" t="s">
        <v>1789</v>
      </c>
      <c r="D605" t="s">
        <v>1790</v>
      </c>
      <c r="E605" t="s">
        <v>309</v>
      </c>
      <c r="F605" t="s">
        <v>1950</v>
      </c>
      <c r="G605" t="s">
        <v>1951</v>
      </c>
      <c r="H605" t="s">
        <v>321</v>
      </c>
      <c r="I605" t="s">
        <v>951</v>
      </c>
      <c r="J605" t="s">
        <v>204</v>
      </c>
      <c r="K605" t="s">
        <v>204</v>
      </c>
      <c r="L605" t="s">
        <v>325</v>
      </c>
      <c r="M605" t="s">
        <v>340</v>
      </c>
      <c r="N605" t="s">
        <v>464</v>
      </c>
      <c r="O605" t="s">
        <v>339</v>
      </c>
      <c r="P605" t="s">
        <v>1540</v>
      </c>
      <c r="Q605" t="s">
        <v>413</v>
      </c>
      <c r="R605" t="s">
        <v>407</v>
      </c>
      <c r="S605" t="s">
        <v>1212</v>
      </c>
      <c r="T605" s="131">
        <v>2.72</v>
      </c>
      <c r="U605" t="s">
        <v>1563</v>
      </c>
      <c r="V605" s="132">
        <v>7.7869999999999995E-2</v>
      </c>
      <c r="W605" s="132">
        <v>5.8900000000000001E-2</v>
      </c>
      <c r="X605" t="s">
        <v>412</v>
      </c>
      <c r="Y605" t="s">
        <v>339</v>
      </c>
      <c r="Z605" s="131">
        <v>662927.43000000005</v>
      </c>
      <c r="AA605" s="131">
        <v>1</v>
      </c>
      <c r="AB605" s="131">
        <f t="shared" si="9"/>
        <v>95.19005722843599</v>
      </c>
      <c r="AD605" s="131">
        <v>631.04100000000005</v>
      </c>
      <c r="AH605" s="132">
        <v>5.4000000000000001E-4</v>
      </c>
      <c r="AI605" s="132">
        <v>1.511E-2</v>
      </c>
      <c r="AJ605" s="132">
        <v>1.5499999999999999E-3</v>
      </c>
    </row>
    <row r="606" spans="1:36">
      <c r="A606" t="s">
        <v>1213</v>
      </c>
      <c r="B606" t="s">
        <v>1230</v>
      </c>
      <c r="C606" t="s">
        <v>1923</v>
      </c>
      <c r="D606" t="s">
        <v>1924</v>
      </c>
      <c r="E606" t="s">
        <v>309</v>
      </c>
      <c r="F606" t="s">
        <v>2247</v>
      </c>
      <c r="G606" t="s">
        <v>2248</v>
      </c>
      <c r="H606" t="s">
        <v>321</v>
      </c>
      <c r="I606" t="s">
        <v>754</v>
      </c>
      <c r="J606" t="s">
        <v>204</v>
      </c>
      <c r="K606" t="s">
        <v>204</v>
      </c>
      <c r="L606" t="s">
        <v>325</v>
      </c>
      <c r="M606" t="s">
        <v>340</v>
      </c>
      <c r="N606" t="s">
        <v>464</v>
      </c>
      <c r="O606" t="s">
        <v>339</v>
      </c>
      <c r="P606" t="s">
        <v>1696</v>
      </c>
      <c r="Q606" t="s">
        <v>413</v>
      </c>
      <c r="R606" t="s">
        <v>407</v>
      </c>
      <c r="S606" t="s">
        <v>1212</v>
      </c>
      <c r="T606" s="131">
        <v>3.75</v>
      </c>
      <c r="U606" t="s">
        <v>2249</v>
      </c>
      <c r="V606" s="132">
        <v>3.5290000000000002E-2</v>
      </c>
      <c r="W606" s="132">
        <v>2.86E-2</v>
      </c>
      <c r="X606" t="s">
        <v>412</v>
      </c>
      <c r="Y606" t="s">
        <v>339</v>
      </c>
      <c r="Z606" s="131">
        <v>585116.57999999996</v>
      </c>
      <c r="AA606" s="131">
        <v>1</v>
      </c>
      <c r="AB606" s="131">
        <f t="shared" si="9"/>
        <v>105.22005717219636</v>
      </c>
      <c r="AD606" s="131">
        <v>615.66</v>
      </c>
      <c r="AH606" s="132">
        <v>3.6000000000000002E-4</v>
      </c>
      <c r="AI606" s="132">
        <v>1.474E-2</v>
      </c>
      <c r="AJ606" s="132">
        <v>1.5200000000000001E-3</v>
      </c>
    </row>
    <row r="607" spans="1:36">
      <c r="A607" t="s">
        <v>1213</v>
      </c>
      <c r="B607" t="s">
        <v>1230</v>
      </c>
      <c r="C607" t="s">
        <v>2509</v>
      </c>
      <c r="D607" t="s">
        <v>2510</v>
      </c>
      <c r="E607" t="s">
        <v>309</v>
      </c>
      <c r="F607" t="s">
        <v>2511</v>
      </c>
      <c r="G607" t="s">
        <v>2512</v>
      </c>
      <c r="H607" t="s">
        <v>321</v>
      </c>
      <c r="I607" t="s">
        <v>754</v>
      </c>
      <c r="J607" t="s">
        <v>204</v>
      </c>
      <c r="K607" t="s">
        <v>204</v>
      </c>
      <c r="L607" t="s">
        <v>325</v>
      </c>
      <c r="M607" t="s">
        <v>340</v>
      </c>
      <c r="N607" t="s">
        <v>475</v>
      </c>
      <c r="O607" t="s">
        <v>339</v>
      </c>
      <c r="P607" t="s">
        <v>1696</v>
      </c>
      <c r="Q607" t="s">
        <v>413</v>
      </c>
      <c r="R607" t="s">
        <v>407</v>
      </c>
      <c r="S607" t="s">
        <v>1212</v>
      </c>
      <c r="T607" s="131">
        <v>2.19</v>
      </c>
      <c r="U607" t="s">
        <v>2513</v>
      </c>
      <c r="V607" s="132">
        <v>1.18E-2</v>
      </c>
      <c r="W607" s="132">
        <v>2.29E-2</v>
      </c>
      <c r="X607" t="s">
        <v>412</v>
      </c>
      <c r="Y607" t="s">
        <v>339</v>
      </c>
      <c r="Z607" s="131">
        <v>498096.56</v>
      </c>
      <c r="AA607" s="131">
        <v>1</v>
      </c>
      <c r="AB607" s="131">
        <f t="shared" si="9"/>
        <v>121.38007939665354</v>
      </c>
      <c r="AD607" s="131">
        <v>604.59</v>
      </c>
      <c r="AH607" s="132">
        <v>1.2199999999999999E-3</v>
      </c>
      <c r="AI607" s="132">
        <v>1.448E-2</v>
      </c>
      <c r="AJ607" s="132">
        <v>1.49E-3</v>
      </c>
    </row>
    <row r="608" spans="1:36">
      <c r="A608" t="s">
        <v>1213</v>
      </c>
      <c r="B608" t="s">
        <v>1230</v>
      </c>
      <c r="C608" t="s">
        <v>2434</v>
      </c>
      <c r="D608" t="s">
        <v>2435</v>
      </c>
      <c r="E608" t="s">
        <v>309</v>
      </c>
      <c r="F608" t="s">
        <v>2436</v>
      </c>
      <c r="G608" t="s">
        <v>2437</v>
      </c>
      <c r="H608" t="s">
        <v>321</v>
      </c>
      <c r="I608" t="s">
        <v>754</v>
      </c>
      <c r="J608" t="s">
        <v>204</v>
      </c>
      <c r="K608" t="s">
        <v>204</v>
      </c>
      <c r="L608" t="s">
        <v>325</v>
      </c>
      <c r="M608" t="s">
        <v>340</v>
      </c>
      <c r="N608" t="s">
        <v>447</v>
      </c>
      <c r="O608" t="s">
        <v>339</v>
      </c>
      <c r="P608" t="s">
        <v>1540</v>
      </c>
      <c r="Q608" t="s">
        <v>413</v>
      </c>
      <c r="R608" t="s">
        <v>407</v>
      </c>
      <c r="S608" t="s">
        <v>1212</v>
      </c>
      <c r="T608" s="131">
        <v>2.61</v>
      </c>
      <c r="U608" t="s">
        <v>2438</v>
      </c>
      <c r="V608" s="132">
        <v>3.5779999999999999E-2</v>
      </c>
      <c r="W608" s="132">
        <v>3.15E-2</v>
      </c>
      <c r="X608" t="s">
        <v>412</v>
      </c>
      <c r="Y608" t="s">
        <v>339</v>
      </c>
      <c r="Z608" s="131">
        <v>506251.31</v>
      </c>
      <c r="AA608" s="131">
        <v>1</v>
      </c>
      <c r="AB608" s="131">
        <f t="shared" si="9"/>
        <v>118.87001339315053</v>
      </c>
      <c r="AD608" s="131">
        <v>601.78099999999995</v>
      </c>
      <c r="AH608" s="132">
        <v>3.5E-4</v>
      </c>
      <c r="AI608" s="132">
        <v>1.4409999999999999E-2</v>
      </c>
      <c r="AJ608" s="132">
        <v>1.48E-3</v>
      </c>
    </row>
    <row r="609" spans="1:36">
      <c r="A609" t="s">
        <v>1213</v>
      </c>
      <c r="B609" t="s">
        <v>1230</v>
      </c>
      <c r="C609" t="s">
        <v>2445</v>
      </c>
      <c r="D609" t="s">
        <v>2446</v>
      </c>
      <c r="E609" t="s">
        <v>309</v>
      </c>
      <c r="F609" t="s">
        <v>2676</v>
      </c>
      <c r="G609" t="s">
        <v>2677</v>
      </c>
      <c r="H609" t="s">
        <v>321</v>
      </c>
      <c r="I609" t="s">
        <v>755</v>
      </c>
      <c r="J609" t="s">
        <v>204</v>
      </c>
      <c r="K609" t="s">
        <v>204</v>
      </c>
      <c r="L609" t="s">
        <v>325</v>
      </c>
      <c r="M609" t="s">
        <v>340</v>
      </c>
      <c r="N609" t="s">
        <v>454</v>
      </c>
      <c r="O609" t="s">
        <v>339</v>
      </c>
      <c r="P609" t="s">
        <v>1530</v>
      </c>
      <c r="Q609" t="s">
        <v>415</v>
      </c>
      <c r="R609" t="s">
        <v>407</v>
      </c>
      <c r="S609" t="s">
        <v>1212</v>
      </c>
      <c r="T609" s="131">
        <v>2.88</v>
      </c>
      <c r="U609" t="s">
        <v>2449</v>
      </c>
      <c r="V609" s="132">
        <v>6.6739999999999994E-2</v>
      </c>
      <c r="W609" s="132">
        <v>7.4200000000000002E-2</v>
      </c>
      <c r="X609" t="s">
        <v>412</v>
      </c>
      <c r="Y609" t="s">
        <v>339</v>
      </c>
      <c r="Z609" s="131">
        <v>596844.43999999994</v>
      </c>
      <c r="AA609" s="131">
        <v>1</v>
      </c>
      <c r="AB609" s="131">
        <f t="shared" si="9"/>
        <v>99.499963508079276</v>
      </c>
      <c r="AD609" s="131">
        <v>593.86</v>
      </c>
      <c r="AH609" s="132">
        <v>5.1999999999999995E-4</v>
      </c>
      <c r="AI609" s="132">
        <v>1.422E-2</v>
      </c>
      <c r="AJ609" s="132">
        <v>1.4599999999999999E-3</v>
      </c>
    </row>
    <row r="610" spans="1:36">
      <c r="A610" t="s">
        <v>1213</v>
      </c>
      <c r="B610" t="s">
        <v>1230</v>
      </c>
      <c r="C610" t="s">
        <v>2430</v>
      </c>
      <c r="D610" t="s">
        <v>2431</v>
      </c>
      <c r="E610" t="s">
        <v>309</v>
      </c>
      <c r="F610" t="s">
        <v>2774</v>
      </c>
      <c r="G610" t="s">
        <v>2775</v>
      </c>
      <c r="H610" t="s">
        <v>321</v>
      </c>
      <c r="I610" t="s">
        <v>755</v>
      </c>
      <c r="J610" t="s">
        <v>204</v>
      </c>
      <c r="K610" t="s">
        <v>204</v>
      </c>
      <c r="L610" t="s">
        <v>325</v>
      </c>
      <c r="M610" t="s">
        <v>340</v>
      </c>
      <c r="N610" t="s">
        <v>446</v>
      </c>
      <c r="O610" t="s">
        <v>339</v>
      </c>
      <c r="P610" t="s">
        <v>1696</v>
      </c>
      <c r="Q610" t="s">
        <v>413</v>
      </c>
      <c r="R610" t="s">
        <v>407</v>
      </c>
      <c r="S610" t="s">
        <v>1212</v>
      </c>
      <c r="T610" s="131">
        <v>4.76</v>
      </c>
      <c r="U610" t="s">
        <v>2011</v>
      </c>
      <c r="V610" s="132">
        <v>6.0839999999999998E-2</v>
      </c>
      <c r="W610" s="132">
        <v>5.6500000000000002E-2</v>
      </c>
      <c r="X610" t="s">
        <v>412</v>
      </c>
      <c r="Y610" t="s">
        <v>339</v>
      </c>
      <c r="Z610" s="131">
        <v>602918.92000000004</v>
      </c>
      <c r="AA610" s="131">
        <v>1</v>
      </c>
      <c r="AB610" s="131">
        <f t="shared" si="9"/>
        <v>96.859955895893918</v>
      </c>
      <c r="AD610" s="131">
        <v>583.98699999999997</v>
      </c>
      <c r="AH610" s="132">
        <v>3.8400000000000001E-3</v>
      </c>
      <c r="AI610" s="132">
        <v>1.3979999999999999E-2</v>
      </c>
      <c r="AJ610" s="132">
        <v>1.4400000000000001E-3</v>
      </c>
    </row>
    <row r="611" spans="1:36">
      <c r="A611" t="s">
        <v>1213</v>
      </c>
      <c r="B611" t="s">
        <v>1230</v>
      </c>
      <c r="C611" t="s">
        <v>1967</v>
      </c>
      <c r="D611" t="s">
        <v>1968</v>
      </c>
      <c r="E611" t="s">
        <v>309</v>
      </c>
      <c r="F611" t="s">
        <v>2776</v>
      </c>
      <c r="G611" t="s">
        <v>2777</v>
      </c>
      <c r="H611" t="s">
        <v>321</v>
      </c>
      <c r="I611" t="s">
        <v>754</v>
      </c>
      <c r="J611" t="s">
        <v>204</v>
      </c>
      <c r="K611" t="s">
        <v>204</v>
      </c>
      <c r="L611" t="s">
        <v>325</v>
      </c>
      <c r="M611" t="s">
        <v>340</v>
      </c>
      <c r="N611" t="s">
        <v>447</v>
      </c>
      <c r="O611" t="s">
        <v>339</v>
      </c>
      <c r="P611" t="s">
        <v>1540</v>
      </c>
      <c r="Q611" t="s">
        <v>413</v>
      </c>
      <c r="R611" t="s">
        <v>407</v>
      </c>
      <c r="S611" t="s">
        <v>1212</v>
      </c>
      <c r="T611" s="131">
        <v>5.35</v>
      </c>
      <c r="U611" t="s">
        <v>1760</v>
      </c>
      <c r="V611" s="132">
        <v>4.0300000000000002E-2</v>
      </c>
      <c r="W611" s="132">
        <v>3.44E-2</v>
      </c>
      <c r="X611" t="s">
        <v>412</v>
      </c>
      <c r="Y611" t="s">
        <v>339</v>
      </c>
      <c r="Z611" s="131">
        <v>535391</v>
      </c>
      <c r="AA611" s="131">
        <v>1</v>
      </c>
      <c r="AB611" s="131">
        <f t="shared" si="9"/>
        <v>107.73995080231083</v>
      </c>
      <c r="AD611" s="131">
        <v>576.83000000000004</v>
      </c>
      <c r="AH611" s="132">
        <v>1.5299999999999999E-3</v>
      </c>
      <c r="AI611" s="132">
        <v>1.3809999999999999E-2</v>
      </c>
      <c r="AJ611" s="132">
        <v>1.42E-3</v>
      </c>
    </row>
    <row r="612" spans="1:36">
      <c r="A612" t="s">
        <v>1213</v>
      </c>
      <c r="B612" t="s">
        <v>1230</v>
      </c>
      <c r="C612" t="s">
        <v>1601</v>
      </c>
      <c r="D612" t="s">
        <v>1602</v>
      </c>
      <c r="E612" t="s">
        <v>309</v>
      </c>
      <c r="F612" t="s">
        <v>2450</v>
      </c>
      <c r="G612" t="s">
        <v>2451</v>
      </c>
      <c r="H612" t="s">
        <v>321</v>
      </c>
      <c r="I612" t="s">
        <v>951</v>
      </c>
      <c r="J612" t="s">
        <v>204</v>
      </c>
      <c r="K612" t="s">
        <v>204</v>
      </c>
      <c r="L612" t="s">
        <v>325</v>
      </c>
      <c r="M612" t="s">
        <v>340</v>
      </c>
      <c r="N612" t="s">
        <v>448</v>
      </c>
      <c r="O612" t="s">
        <v>339</v>
      </c>
      <c r="P612" t="s">
        <v>1211</v>
      </c>
      <c r="Q612" t="s">
        <v>413</v>
      </c>
      <c r="R612" t="s">
        <v>407</v>
      </c>
      <c r="S612" t="s">
        <v>1212</v>
      </c>
      <c r="T612" s="131">
        <v>0.41</v>
      </c>
      <c r="U612" t="s">
        <v>2452</v>
      </c>
      <c r="V612" s="132">
        <v>4.2959999999999998E-2</v>
      </c>
      <c r="W612" s="132">
        <v>4.4400000000000002E-2</v>
      </c>
      <c r="X612" t="s">
        <v>412</v>
      </c>
      <c r="Y612" t="s">
        <v>339</v>
      </c>
      <c r="Z612" s="131">
        <v>571771</v>
      </c>
      <c r="AA612" s="131">
        <v>1</v>
      </c>
      <c r="AB612" s="131">
        <f t="shared" si="9"/>
        <v>100.10004005099944</v>
      </c>
      <c r="AD612" s="131">
        <v>572.34299999999996</v>
      </c>
      <c r="AH612" s="132">
        <v>4.6999999999999999E-4</v>
      </c>
      <c r="AI612" s="132">
        <v>1.37E-2</v>
      </c>
      <c r="AJ612" s="132">
        <v>1.41E-3</v>
      </c>
    </row>
    <row r="613" spans="1:36">
      <c r="A613" t="s">
        <v>1213</v>
      </c>
      <c r="B613" t="s">
        <v>1230</v>
      </c>
      <c r="C613" t="s">
        <v>1789</v>
      </c>
      <c r="D613" t="s">
        <v>1790</v>
      </c>
      <c r="E613" t="s">
        <v>309</v>
      </c>
      <c r="F613" t="s">
        <v>1791</v>
      </c>
      <c r="G613" t="s">
        <v>1792</v>
      </c>
      <c r="H613" t="s">
        <v>321</v>
      </c>
      <c r="I613" t="s">
        <v>754</v>
      </c>
      <c r="J613" t="s">
        <v>204</v>
      </c>
      <c r="K613" t="s">
        <v>204</v>
      </c>
      <c r="L613" t="s">
        <v>325</v>
      </c>
      <c r="M613" t="s">
        <v>340</v>
      </c>
      <c r="N613" t="s">
        <v>464</v>
      </c>
      <c r="O613" t="s">
        <v>339</v>
      </c>
      <c r="P613" t="s">
        <v>1540</v>
      </c>
      <c r="Q613" t="s">
        <v>413</v>
      </c>
      <c r="R613" t="s">
        <v>407</v>
      </c>
      <c r="S613" t="s">
        <v>1212</v>
      </c>
      <c r="T613" s="131">
        <v>3.94</v>
      </c>
      <c r="U613" t="s">
        <v>1563</v>
      </c>
      <c r="V613" s="132">
        <v>3.8109999999999998E-2</v>
      </c>
      <c r="W613" s="132">
        <v>3.09E-2</v>
      </c>
      <c r="X613" t="s">
        <v>412</v>
      </c>
      <c r="Y613" t="s">
        <v>339</v>
      </c>
      <c r="Z613" s="131">
        <v>521927.02</v>
      </c>
      <c r="AA613" s="131">
        <v>1</v>
      </c>
      <c r="AB613" s="131">
        <f t="shared" si="9"/>
        <v>108.57993134748992</v>
      </c>
      <c r="AD613" s="131">
        <v>566.70799999999997</v>
      </c>
      <c r="AH613" s="132">
        <v>2.7999999999999998E-4</v>
      </c>
      <c r="AI613" s="132">
        <v>1.357E-2</v>
      </c>
      <c r="AJ613" s="132">
        <v>1.39E-3</v>
      </c>
    </row>
    <row r="614" spans="1:36">
      <c r="A614" t="s">
        <v>1213</v>
      </c>
      <c r="B614" t="s">
        <v>1230</v>
      </c>
      <c r="C614" t="s">
        <v>1521</v>
      </c>
      <c r="D614" t="s">
        <v>1522</v>
      </c>
      <c r="E614" t="s">
        <v>309</v>
      </c>
      <c r="F614" t="s">
        <v>2259</v>
      </c>
      <c r="G614" t="s">
        <v>2260</v>
      </c>
      <c r="H614" t="s">
        <v>321</v>
      </c>
      <c r="I614" t="s">
        <v>754</v>
      </c>
      <c r="J614" t="s">
        <v>204</v>
      </c>
      <c r="K614" t="s">
        <v>204</v>
      </c>
      <c r="L614" t="s">
        <v>325</v>
      </c>
      <c r="M614" t="s">
        <v>340</v>
      </c>
      <c r="N614" t="s">
        <v>448</v>
      </c>
      <c r="O614" t="s">
        <v>339</v>
      </c>
      <c r="P614" t="s">
        <v>1211</v>
      </c>
      <c r="Q614" t="s">
        <v>413</v>
      </c>
      <c r="R614" t="s">
        <v>407</v>
      </c>
      <c r="S614" t="s">
        <v>1212</v>
      </c>
      <c r="T614" s="131">
        <v>1.47</v>
      </c>
      <c r="U614" t="s">
        <v>2261</v>
      </c>
      <c r="V614" s="132">
        <v>1.9900000000000001E-2</v>
      </c>
      <c r="W614" s="132">
        <v>2.2100000000000002E-2</v>
      </c>
      <c r="X614" t="s">
        <v>412</v>
      </c>
      <c r="Y614" t="s">
        <v>339</v>
      </c>
      <c r="Z614" s="131">
        <v>500616</v>
      </c>
      <c r="AA614" s="131">
        <v>1</v>
      </c>
      <c r="AB614" s="131">
        <f t="shared" si="9"/>
        <v>110.76993144446044</v>
      </c>
      <c r="AD614" s="131">
        <v>554.53200000000004</v>
      </c>
      <c r="AH614" s="132">
        <v>1.7000000000000001E-4</v>
      </c>
      <c r="AI614" s="132">
        <v>1.328E-2</v>
      </c>
      <c r="AJ614" s="132">
        <v>1.3600000000000001E-3</v>
      </c>
    </row>
    <row r="615" spans="1:36">
      <c r="A615" t="s">
        <v>1213</v>
      </c>
      <c r="B615" t="s">
        <v>1230</v>
      </c>
      <c r="C615" t="s">
        <v>2490</v>
      </c>
      <c r="D615" t="s">
        <v>2491</v>
      </c>
      <c r="E615" t="s">
        <v>309</v>
      </c>
      <c r="F615" t="s">
        <v>2492</v>
      </c>
      <c r="G615" t="s">
        <v>2493</v>
      </c>
      <c r="H615" t="s">
        <v>321</v>
      </c>
      <c r="I615" t="s">
        <v>951</v>
      </c>
      <c r="J615" t="s">
        <v>204</v>
      </c>
      <c r="K615" t="s">
        <v>204</v>
      </c>
      <c r="L615" t="s">
        <v>325</v>
      </c>
      <c r="M615" t="s">
        <v>340</v>
      </c>
      <c r="N615" t="s">
        <v>440</v>
      </c>
      <c r="O615" t="s">
        <v>339</v>
      </c>
      <c r="P615" t="s">
        <v>1578</v>
      </c>
      <c r="Q615" t="s">
        <v>415</v>
      </c>
      <c r="R615" t="s">
        <v>407</v>
      </c>
      <c r="S615" t="s">
        <v>1212</v>
      </c>
      <c r="T615" s="131">
        <v>1.68</v>
      </c>
      <c r="U615" t="s">
        <v>1367</v>
      </c>
      <c r="V615" s="132">
        <v>5.1819999999999998E-2</v>
      </c>
      <c r="W615" s="132">
        <v>4.9000000000000002E-2</v>
      </c>
      <c r="X615" t="s">
        <v>412</v>
      </c>
      <c r="Y615" t="s">
        <v>339</v>
      </c>
      <c r="Z615" s="131">
        <v>541950.30000000005</v>
      </c>
      <c r="AA615" s="131">
        <v>1</v>
      </c>
      <c r="AB615" s="131">
        <f t="shared" si="9"/>
        <v>98.290009249925674</v>
      </c>
      <c r="AD615" s="131">
        <v>532.68299999999999</v>
      </c>
      <c r="AH615" s="132">
        <v>7.6000000000000004E-4</v>
      </c>
      <c r="AI615" s="132">
        <v>1.2760000000000001E-2</v>
      </c>
      <c r="AJ615" s="132">
        <v>1.31E-3</v>
      </c>
    </row>
    <row r="616" spans="1:36">
      <c r="A616" t="s">
        <v>1213</v>
      </c>
      <c r="B616" t="s">
        <v>1230</v>
      </c>
      <c r="C616" t="s">
        <v>2376</v>
      </c>
      <c r="D616" t="s">
        <v>2377</v>
      </c>
      <c r="E616" t="s">
        <v>309</v>
      </c>
      <c r="F616" t="s">
        <v>2778</v>
      </c>
      <c r="G616" t="s">
        <v>2779</v>
      </c>
      <c r="H616" t="s">
        <v>321</v>
      </c>
      <c r="I616" t="s">
        <v>951</v>
      </c>
      <c r="J616" t="s">
        <v>204</v>
      </c>
      <c r="K616" t="s">
        <v>204</v>
      </c>
      <c r="L616" t="s">
        <v>325</v>
      </c>
      <c r="M616" t="s">
        <v>340</v>
      </c>
      <c r="N616" t="s">
        <v>445</v>
      </c>
      <c r="O616" t="s">
        <v>339</v>
      </c>
      <c r="P616" t="s">
        <v>1530</v>
      </c>
      <c r="Q616" t="s">
        <v>415</v>
      </c>
      <c r="R616" t="s">
        <v>407</v>
      </c>
      <c r="S616" t="s">
        <v>1212</v>
      </c>
      <c r="T616" s="131">
        <v>4.3899999999999997</v>
      </c>
      <c r="U616" t="s">
        <v>2384</v>
      </c>
      <c r="V616" s="132">
        <v>4.9099999999999998E-2</v>
      </c>
      <c r="W616" s="132">
        <v>5.0599999999999999E-2</v>
      </c>
      <c r="X616" t="s">
        <v>412</v>
      </c>
      <c r="Y616" t="s">
        <v>339</v>
      </c>
      <c r="Z616" s="131">
        <v>524344</v>
      </c>
      <c r="AA616" s="131">
        <v>1</v>
      </c>
      <c r="AB616" s="131">
        <f t="shared" si="9"/>
        <v>101.15992554506201</v>
      </c>
      <c r="AD616" s="131">
        <v>530.42600000000004</v>
      </c>
      <c r="AH616" s="132">
        <v>8.5999999999999998E-4</v>
      </c>
      <c r="AI616" s="132">
        <v>1.2699999999999999E-2</v>
      </c>
      <c r="AJ616" s="132">
        <v>1.31E-3</v>
      </c>
    </row>
    <row r="617" spans="1:36">
      <c r="A617" t="s">
        <v>1213</v>
      </c>
      <c r="B617" t="s">
        <v>1230</v>
      </c>
      <c r="C617" t="s">
        <v>1973</v>
      </c>
      <c r="D617" t="s">
        <v>1974</v>
      </c>
      <c r="E617" t="s">
        <v>309</v>
      </c>
      <c r="F617" t="s">
        <v>1975</v>
      </c>
      <c r="G617" t="s">
        <v>1976</v>
      </c>
      <c r="H617" t="s">
        <v>321</v>
      </c>
      <c r="I617" t="s">
        <v>754</v>
      </c>
      <c r="J617" t="s">
        <v>204</v>
      </c>
      <c r="K617" t="s">
        <v>204</v>
      </c>
      <c r="L617" t="s">
        <v>325</v>
      </c>
      <c r="M617" t="s">
        <v>340</v>
      </c>
      <c r="N617" t="s">
        <v>464</v>
      </c>
      <c r="O617" t="s">
        <v>339</v>
      </c>
      <c r="P617" t="s">
        <v>1696</v>
      </c>
      <c r="Q617" t="s">
        <v>413</v>
      </c>
      <c r="R617" t="s">
        <v>407</v>
      </c>
      <c r="S617" t="s">
        <v>1212</v>
      </c>
      <c r="T617" s="131">
        <v>1.93</v>
      </c>
      <c r="U617" t="s">
        <v>1334</v>
      </c>
      <c r="V617" s="132">
        <v>2.632E-2</v>
      </c>
      <c r="W617" s="132">
        <v>2.6700000000000002E-2</v>
      </c>
      <c r="X617" t="s">
        <v>412</v>
      </c>
      <c r="Y617" t="s">
        <v>339</v>
      </c>
      <c r="Z617" s="131">
        <v>441645.93</v>
      </c>
      <c r="AA617" s="131">
        <v>1</v>
      </c>
      <c r="AB617" s="131">
        <f t="shared" si="9"/>
        <v>116.51007403147584</v>
      </c>
      <c r="AD617" s="131">
        <v>514.56200000000001</v>
      </c>
      <c r="AH617" s="132">
        <v>2.1000000000000001E-4</v>
      </c>
      <c r="AI617" s="132">
        <v>1.2319999999999999E-2</v>
      </c>
      <c r="AJ617" s="132">
        <v>1.2700000000000001E-3</v>
      </c>
    </row>
    <row r="618" spans="1:36">
      <c r="A618" t="s">
        <v>1213</v>
      </c>
      <c r="B618" t="s">
        <v>1230</v>
      </c>
      <c r="C618" t="s">
        <v>2434</v>
      </c>
      <c r="D618" t="s">
        <v>2435</v>
      </c>
      <c r="E618" t="s">
        <v>309</v>
      </c>
      <c r="F618" t="s">
        <v>2780</v>
      </c>
      <c r="G618" t="s">
        <v>2781</v>
      </c>
      <c r="H618" t="s">
        <v>321</v>
      </c>
      <c r="I618" t="s">
        <v>754</v>
      </c>
      <c r="J618" t="s">
        <v>204</v>
      </c>
      <c r="K618" t="s">
        <v>204</v>
      </c>
      <c r="L618" t="s">
        <v>325</v>
      </c>
      <c r="M618" t="s">
        <v>340</v>
      </c>
      <c r="N618" t="s">
        <v>447</v>
      </c>
      <c r="O618" t="s">
        <v>339</v>
      </c>
      <c r="P618" t="s">
        <v>1540</v>
      </c>
      <c r="Q618" t="s">
        <v>413</v>
      </c>
      <c r="R618" t="s">
        <v>407</v>
      </c>
      <c r="S618" t="s">
        <v>1212</v>
      </c>
      <c r="T618" s="131">
        <v>0.25</v>
      </c>
      <c r="U618" t="s">
        <v>1984</v>
      </c>
      <c r="V618" s="132">
        <v>4.3159999999999997E-2</v>
      </c>
      <c r="W618" s="132">
        <v>3.3700000000000001E-2</v>
      </c>
      <c r="X618" t="s">
        <v>412</v>
      </c>
      <c r="Y618" t="s">
        <v>339</v>
      </c>
      <c r="Z618" s="131">
        <v>401181.5</v>
      </c>
      <c r="AA618" s="131">
        <v>1</v>
      </c>
      <c r="AB618" s="131">
        <f t="shared" si="9"/>
        <v>116.76011979615211</v>
      </c>
      <c r="AD618" s="131">
        <v>468.42</v>
      </c>
      <c r="AH618" s="132">
        <v>9.2000000000000003E-4</v>
      </c>
      <c r="AI618" s="132">
        <v>1.1220000000000001E-2</v>
      </c>
      <c r="AJ618" s="132">
        <v>1.15E-3</v>
      </c>
    </row>
    <row r="619" spans="1:36">
      <c r="A619" t="s">
        <v>1213</v>
      </c>
      <c r="B619" t="s">
        <v>1230</v>
      </c>
      <c r="C619" t="s">
        <v>2519</v>
      </c>
      <c r="D619" t="s">
        <v>2520</v>
      </c>
      <c r="E619" t="s">
        <v>309</v>
      </c>
      <c r="F619" t="s">
        <v>2521</v>
      </c>
      <c r="G619" t="s">
        <v>2522</v>
      </c>
      <c r="H619" t="s">
        <v>321</v>
      </c>
      <c r="I619" t="s">
        <v>755</v>
      </c>
      <c r="J619" t="s">
        <v>204</v>
      </c>
      <c r="K619" t="s">
        <v>204</v>
      </c>
      <c r="L619" t="s">
        <v>325</v>
      </c>
      <c r="M619" t="s">
        <v>340</v>
      </c>
      <c r="N619" t="s">
        <v>454</v>
      </c>
      <c r="O619" t="s">
        <v>339</v>
      </c>
      <c r="P619" t="s">
        <v>1696</v>
      </c>
      <c r="Q619" t="s">
        <v>413</v>
      </c>
      <c r="R619" t="s">
        <v>407</v>
      </c>
      <c r="S619" t="s">
        <v>1212</v>
      </c>
      <c r="T619" s="131">
        <v>0.52</v>
      </c>
      <c r="U619" t="s">
        <v>2523</v>
      </c>
      <c r="V619" s="132">
        <v>6.7559999999999995E-2</v>
      </c>
      <c r="W619" s="132">
        <v>5.7799999999999997E-2</v>
      </c>
      <c r="X619" t="s">
        <v>412</v>
      </c>
      <c r="Y619" t="s">
        <v>339</v>
      </c>
      <c r="Z619" s="131">
        <v>455513.1</v>
      </c>
      <c r="AA619" s="131">
        <v>1</v>
      </c>
      <c r="AB619" s="131">
        <f t="shared" si="9"/>
        <v>100.57998331990892</v>
      </c>
      <c r="AD619" s="131">
        <v>458.15499999999997</v>
      </c>
      <c r="AH619" s="132">
        <v>1.3600000000000001E-3</v>
      </c>
      <c r="AI619" s="132">
        <v>1.0970000000000001E-2</v>
      </c>
      <c r="AJ619" s="132">
        <v>1.1299999999999999E-3</v>
      </c>
    </row>
    <row r="620" spans="1:36">
      <c r="A620" t="s">
        <v>1213</v>
      </c>
      <c r="B620" t="s">
        <v>1230</v>
      </c>
      <c r="C620" t="s">
        <v>1601</v>
      </c>
      <c r="D620" t="s">
        <v>1602</v>
      </c>
      <c r="E620" t="s">
        <v>309</v>
      </c>
      <c r="F620" t="s">
        <v>2427</v>
      </c>
      <c r="G620" t="s">
        <v>2428</v>
      </c>
      <c r="H620" t="s">
        <v>321</v>
      </c>
      <c r="I620" t="s">
        <v>754</v>
      </c>
      <c r="J620" t="s">
        <v>204</v>
      </c>
      <c r="K620" t="s">
        <v>204</v>
      </c>
      <c r="L620" t="s">
        <v>325</v>
      </c>
      <c r="M620" t="s">
        <v>340</v>
      </c>
      <c r="N620" t="s">
        <v>448</v>
      </c>
      <c r="O620" t="s">
        <v>339</v>
      </c>
      <c r="P620" t="s">
        <v>1211</v>
      </c>
      <c r="Q620" t="s">
        <v>413</v>
      </c>
      <c r="R620" t="s">
        <v>407</v>
      </c>
      <c r="S620" t="s">
        <v>1212</v>
      </c>
      <c r="T620" s="131">
        <v>1.79</v>
      </c>
      <c r="U620" t="s">
        <v>2429</v>
      </c>
      <c r="V620" s="132">
        <v>6.0000000000000001E-3</v>
      </c>
      <c r="W620" s="132">
        <v>2.23E-2</v>
      </c>
      <c r="X620" t="s">
        <v>412</v>
      </c>
      <c r="Y620" t="s">
        <v>339</v>
      </c>
      <c r="Z620" s="131">
        <v>371264</v>
      </c>
      <c r="AA620" s="131">
        <v>1</v>
      </c>
      <c r="AB620" s="131">
        <f t="shared" si="9"/>
        <v>113.39989872435787</v>
      </c>
      <c r="AD620" s="131">
        <v>421.01299999999998</v>
      </c>
      <c r="AH620" s="132">
        <v>4.2000000000000002E-4</v>
      </c>
      <c r="AI620" s="132">
        <v>1.008E-2</v>
      </c>
      <c r="AJ620" s="132">
        <v>1.0399999999999999E-3</v>
      </c>
    </row>
    <row r="621" spans="1:36">
      <c r="A621" t="s">
        <v>1213</v>
      </c>
      <c r="B621" t="s">
        <v>1230</v>
      </c>
      <c r="C621" t="s">
        <v>2275</v>
      </c>
      <c r="D621" t="s">
        <v>2276</v>
      </c>
      <c r="E621" t="s">
        <v>309</v>
      </c>
      <c r="F621" t="s">
        <v>2782</v>
      </c>
      <c r="G621" t="s">
        <v>2783</v>
      </c>
      <c r="H621" t="s">
        <v>321</v>
      </c>
      <c r="I621" t="s">
        <v>951</v>
      </c>
      <c r="J621" t="s">
        <v>204</v>
      </c>
      <c r="K621" t="s">
        <v>204</v>
      </c>
      <c r="L621" t="s">
        <v>325</v>
      </c>
      <c r="M621" t="s">
        <v>340</v>
      </c>
      <c r="N621" t="s">
        <v>459</v>
      </c>
      <c r="O621" t="s">
        <v>339</v>
      </c>
      <c r="P621" t="s">
        <v>1872</v>
      </c>
      <c r="Q621" t="s">
        <v>413</v>
      </c>
      <c r="R621" t="s">
        <v>407</v>
      </c>
      <c r="S621" t="s">
        <v>1212</v>
      </c>
      <c r="T621" s="131">
        <v>1.45</v>
      </c>
      <c r="U621" t="s">
        <v>1691</v>
      </c>
      <c r="V621" s="132">
        <v>4.5319999999999999E-2</v>
      </c>
      <c r="W621" s="132">
        <v>4.5999999999999999E-2</v>
      </c>
      <c r="X621" t="s">
        <v>412</v>
      </c>
      <c r="Y621" t="s">
        <v>339</v>
      </c>
      <c r="Z621" s="131">
        <v>390787.5</v>
      </c>
      <c r="AA621" s="131">
        <v>1</v>
      </c>
      <c r="AB621" s="131">
        <f t="shared" si="9"/>
        <v>97.269999680133068</v>
      </c>
      <c r="AD621" s="131">
        <v>380.11900000000003</v>
      </c>
      <c r="AH621" s="132">
        <v>1.08E-3</v>
      </c>
      <c r="AI621" s="132">
        <v>9.1000000000000004E-3</v>
      </c>
      <c r="AJ621" s="132">
        <v>9.3999999999999997E-4</v>
      </c>
    </row>
    <row r="622" spans="1:36">
      <c r="A622" t="s">
        <v>1213</v>
      </c>
      <c r="B622" t="s">
        <v>1230</v>
      </c>
      <c r="C622" t="s">
        <v>2784</v>
      </c>
      <c r="D622" t="s">
        <v>2785</v>
      </c>
      <c r="E622" t="s">
        <v>309</v>
      </c>
      <c r="F622" t="s">
        <v>2786</v>
      </c>
      <c r="G622" t="s">
        <v>2787</v>
      </c>
      <c r="H622" t="s">
        <v>321</v>
      </c>
      <c r="I622" t="s">
        <v>951</v>
      </c>
      <c r="J622" t="s">
        <v>204</v>
      </c>
      <c r="K622" t="s">
        <v>204</v>
      </c>
      <c r="L622" t="s">
        <v>325</v>
      </c>
      <c r="M622" t="s">
        <v>340</v>
      </c>
      <c r="N622" t="s">
        <v>478</v>
      </c>
      <c r="O622" t="s">
        <v>339</v>
      </c>
      <c r="P622" t="s">
        <v>1530</v>
      </c>
      <c r="Q622" t="s">
        <v>415</v>
      </c>
      <c r="R622" t="s">
        <v>407</v>
      </c>
      <c r="S622" t="s">
        <v>1212</v>
      </c>
      <c r="T622" s="131">
        <v>3.12</v>
      </c>
      <c r="U622" t="s">
        <v>2788</v>
      </c>
      <c r="V622" s="132">
        <v>5.5919999999999997E-2</v>
      </c>
      <c r="W622" s="132">
        <v>5.04E-2</v>
      </c>
      <c r="X622" t="s">
        <v>412</v>
      </c>
      <c r="Y622" t="s">
        <v>339</v>
      </c>
      <c r="Z622" s="131">
        <v>404959.42</v>
      </c>
      <c r="AA622" s="131">
        <v>1</v>
      </c>
      <c r="AB622" s="131">
        <f t="shared" si="9"/>
        <v>91.660048308050222</v>
      </c>
      <c r="AD622" s="131">
        <v>371.18599999999998</v>
      </c>
      <c r="AH622" s="132">
        <v>7.6999999999999996E-4</v>
      </c>
      <c r="AI622" s="132">
        <v>8.8900000000000003E-3</v>
      </c>
      <c r="AJ622" s="132">
        <v>9.1E-4</v>
      </c>
    </row>
    <row r="623" spans="1:36">
      <c r="A623" t="s">
        <v>1213</v>
      </c>
      <c r="B623" t="s">
        <v>1230</v>
      </c>
      <c r="C623" t="s">
        <v>2789</v>
      </c>
      <c r="D623" t="s">
        <v>2790</v>
      </c>
      <c r="E623" t="s">
        <v>309</v>
      </c>
      <c r="F623" t="s">
        <v>2791</v>
      </c>
      <c r="G623" t="s">
        <v>2792</v>
      </c>
      <c r="H623" t="s">
        <v>321</v>
      </c>
      <c r="I623" t="s">
        <v>951</v>
      </c>
      <c r="J623" t="s">
        <v>204</v>
      </c>
      <c r="K623" t="s">
        <v>204</v>
      </c>
      <c r="L623" t="s">
        <v>325</v>
      </c>
      <c r="M623" t="s">
        <v>340</v>
      </c>
      <c r="N623" t="s">
        <v>462</v>
      </c>
      <c r="O623" t="s">
        <v>339</v>
      </c>
      <c r="P623" t="s">
        <v>1551</v>
      </c>
      <c r="Q623" t="s">
        <v>413</v>
      </c>
      <c r="R623" t="s">
        <v>407</v>
      </c>
      <c r="S623" t="s">
        <v>1212</v>
      </c>
      <c r="T623" s="131">
        <v>1.74</v>
      </c>
      <c r="U623" t="s">
        <v>1686</v>
      </c>
      <c r="V623" s="132">
        <v>6.0380000000000003E-2</v>
      </c>
      <c r="W623" s="132">
        <v>5.0500000000000003E-2</v>
      </c>
      <c r="X623" t="s">
        <v>412</v>
      </c>
      <c r="Y623" t="s">
        <v>339</v>
      </c>
      <c r="Z623" s="131">
        <v>387033.26</v>
      </c>
      <c r="AA623" s="131">
        <v>1</v>
      </c>
      <c r="AB623" s="131">
        <f t="shared" si="9"/>
        <v>95.360021513396546</v>
      </c>
      <c r="AD623" s="131">
        <v>369.07499999999999</v>
      </c>
      <c r="AH623" s="132">
        <v>3.81E-3</v>
      </c>
      <c r="AI623" s="132">
        <v>8.8400000000000006E-3</v>
      </c>
      <c r="AJ623" s="132">
        <v>9.1E-4</v>
      </c>
    </row>
    <row r="624" spans="1:36">
      <c r="A624" t="s">
        <v>1213</v>
      </c>
      <c r="B624" t="s">
        <v>1230</v>
      </c>
      <c r="C624" t="s">
        <v>1868</v>
      </c>
      <c r="D624" t="s">
        <v>1869</v>
      </c>
      <c r="E624" t="s">
        <v>309</v>
      </c>
      <c r="F624" t="s">
        <v>2361</v>
      </c>
      <c r="G624" t="s">
        <v>2362</v>
      </c>
      <c r="H624" t="s">
        <v>321</v>
      </c>
      <c r="I624" t="s">
        <v>754</v>
      </c>
      <c r="J624" t="s">
        <v>204</v>
      </c>
      <c r="K624" t="s">
        <v>204</v>
      </c>
      <c r="L624" t="s">
        <v>325</v>
      </c>
      <c r="M624" t="s">
        <v>340</v>
      </c>
      <c r="N624" t="s">
        <v>464</v>
      </c>
      <c r="O624" t="s">
        <v>339</v>
      </c>
      <c r="P624" t="s">
        <v>1966</v>
      </c>
      <c r="Q624" t="s">
        <v>415</v>
      </c>
      <c r="R624" t="s">
        <v>407</v>
      </c>
      <c r="S624" t="s">
        <v>1212</v>
      </c>
      <c r="T624" s="131">
        <v>2.91</v>
      </c>
      <c r="U624" t="s">
        <v>2363</v>
      </c>
      <c r="V624" s="132">
        <v>2.163E-2</v>
      </c>
      <c r="W624" s="132">
        <v>2.58E-2</v>
      </c>
      <c r="X624" t="s">
        <v>412</v>
      </c>
      <c r="Y624" t="s">
        <v>339</v>
      </c>
      <c r="Z624" s="131">
        <v>292849.08</v>
      </c>
      <c r="AA624" s="131">
        <v>1</v>
      </c>
      <c r="AB624" s="131">
        <f t="shared" si="9"/>
        <v>112.65973586121561</v>
      </c>
      <c r="AC624" s="131">
        <v>33.576000000000001</v>
      </c>
      <c r="AD624" s="131">
        <v>363.49900000000002</v>
      </c>
      <c r="AH624" s="132">
        <v>1.2E-4</v>
      </c>
      <c r="AI624" s="132">
        <v>9.5099999999999994E-3</v>
      </c>
      <c r="AJ624" s="132">
        <v>9.7999999999999997E-4</v>
      </c>
    </row>
    <row r="625" spans="1:36">
      <c r="A625" t="s">
        <v>1213</v>
      </c>
      <c r="B625" t="s">
        <v>1230</v>
      </c>
      <c r="C625" t="s">
        <v>2519</v>
      </c>
      <c r="D625" t="s">
        <v>2520</v>
      </c>
      <c r="E625" t="s">
        <v>309</v>
      </c>
      <c r="F625" t="s">
        <v>2793</v>
      </c>
      <c r="G625" t="s">
        <v>2794</v>
      </c>
      <c r="H625" t="s">
        <v>321</v>
      </c>
      <c r="I625" t="s">
        <v>755</v>
      </c>
      <c r="J625" t="s">
        <v>204</v>
      </c>
      <c r="K625" t="s">
        <v>204</v>
      </c>
      <c r="L625" t="s">
        <v>325</v>
      </c>
      <c r="M625" t="s">
        <v>340</v>
      </c>
      <c r="N625" t="s">
        <v>454</v>
      </c>
      <c r="O625" t="s">
        <v>339</v>
      </c>
      <c r="P625" t="s">
        <v>1696</v>
      </c>
      <c r="Q625" t="s">
        <v>413</v>
      </c>
      <c r="R625" t="s">
        <v>407</v>
      </c>
      <c r="S625" t="s">
        <v>1212</v>
      </c>
      <c r="T625" s="131">
        <v>3.13</v>
      </c>
      <c r="U625" t="s">
        <v>2600</v>
      </c>
      <c r="V625" s="132">
        <v>6.0170000000000001E-2</v>
      </c>
      <c r="W625" s="132">
        <v>6.0600000000000001E-2</v>
      </c>
      <c r="X625" t="s">
        <v>412</v>
      </c>
      <c r="Y625" t="s">
        <v>339</v>
      </c>
      <c r="Z625" s="131">
        <v>315320.73</v>
      </c>
      <c r="AA625" s="131">
        <v>1</v>
      </c>
      <c r="AB625" s="131">
        <f t="shared" si="9"/>
        <v>100.64990018258553</v>
      </c>
      <c r="AD625" s="131">
        <v>317.37</v>
      </c>
      <c r="AH625" s="132">
        <v>1.89E-3</v>
      </c>
      <c r="AI625" s="132">
        <v>7.6E-3</v>
      </c>
      <c r="AJ625" s="132">
        <v>7.7999999999999999E-4</v>
      </c>
    </row>
    <row r="626" spans="1:36">
      <c r="A626" t="s">
        <v>1213</v>
      </c>
      <c r="B626" t="s">
        <v>1230</v>
      </c>
      <c r="C626" t="s">
        <v>1896</v>
      </c>
      <c r="D626" t="s">
        <v>1897</v>
      </c>
      <c r="E626" t="s">
        <v>309</v>
      </c>
      <c r="F626" t="s">
        <v>1930</v>
      </c>
      <c r="G626" t="s">
        <v>1931</v>
      </c>
      <c r="H626" t="s">
        <v>321</v>
      </c>
      <c r="I626" t="s">
        <v>754</v>
      </c>
      <c r="J626" t="s">
        <v>204</v>
      </c>
      <c r="K626" t="s">
        <v>204</v>
      </c>
      <c r="L626" t="s">
        <v>325</v>
      </c>
      <c r="M626" t="s">
        <v>340</v>
      </c>
      <c r="N626" t="s">
        <v>464</v>
      </c>
      <c r="O626" t="s">
        <v>339</v>
      </c>
      <c r="P626" t="s">
        <v>1551</v>
      </c>
      <c r="Q626" t="s">
        <v>413</v>
      </c>
      <c r="R626" t="s">
        <v>407</v>
      </c>
      <c r="S626" t="s">
        <v>1212</v>
      </c>
      <c r="T626" s="131">
        <v>5.13</v>
      </c>
      <c r="U626" t="s">
        <v>1905</v>
      </c>
      <c r="V626" s="132">
        <v>3.2779999999999997E-2</v>
      </c>
      <c r="W626" s="132">
        <v>3.0700000000000002E-2</v>
      </c>
      <c r="X626" t="s">
        <v>412</v>
      </c>
      <c r="Y626" t="s">
        <v>339</v>
      </c>
      <c r="Z626" s="131">
        <v>289120.26</v>
      </c>
      <c r="AA626" s="131">
        <v>1</v>
      </c>
      <c r="AB626" s="131">
        <f t="shared" si="9"/>
        <v>104.44996141052169</v>
      </c>
      <c r="AD626" s="131">
        <v>301.98599999999999</v>
      </c>
      <c r="AH626" s="132">
        <v>2.7999999999999998E-4</v>
      </c>
      <c r="AI626" s="132">
        <v>7.2300000000000003E-3</v>
      </c>
      <c r="AJ626" s="132">
        <v>7.3999999999999999E-4</v>
      </c>
    </row>
    <row r="627" spans="1:36">
      <c r="A627" t="s">
        <v>1213</v>
      </c>
      <c r="B627" t="s">
        <v>1230</v>
      </c>
      <c r="C627" t="s">
        <v>2795</v>
      </c>
      <c r="D627" t="s">
        <v>2796</v>
      </c>
      <c r="E627" t="s">
        <v>309</v>
      </c>
      <c r="F627" t="s">
        <v>2797</v>
      </c>
      <c r="G627" t="s">
        <v>2798</v>
      </c>
      <c r="H627" t="s">
        <v>321</v>
      </c>
      <c r="I627" t="s">
        <v>754</v>
      </c>
      <c r="J627" t="s">
        <v>204</v>
      </c>
      <c r="K627" t="s">
        <v>204</v>
      </c>
      <c r="L627" t="s">
        <v>325</v>
      </c>
      <c r="M627" t="s">
        <v>340</v>
      </c>
      <c r="N627" t="s">
        <v>464</v>
      </c>
      <c r="O627" t="s">
        <v>339</v>
      </c>
      <c r="P627" t="s">
        <v>1540</v>
      </c>
      <c r="Q627" t="s">
        <v>413</v>
      </c>
      <c r="R627" t="s">
        <v>407</v>
      </c>
      <c r="S627" t="s">
        <v>1212</v>
      </c>
      <c r="T627" s="131">
        <v>4.1100000000000003</v>
      </c>
      <c r="U627" t="s">
        <v>2799</v>
      </c>
      <c r="V627" s="132">
        <v>3.7879999999999997E-2</v>
      </c>
      <c r="W627" s="132">
        <v>3.0700000000000002E-2</v>
      </c>
      <c r="X627" t="s">
        <v>412</v>
      </c>
      <c r="Y627" t="s">
        <v>339</v>
      </c>
      <c r="Z627" s="131">
        <v>270282.7</v>
      </c>
      <c r="AA627" s="131">
        <v>1</v>
      </c>
      <c r="AB627" s="131">
        <f t="shared" si="9"/>
        <v>111.58982798381103</v>
      </c>
      <c r="AD627" s="131">
        <v>301.608</v>
      </c>
      <c r="AH627" s="132">
        <v>6.4999999999999997E-4</v>
      </c>
      <c r="AI627" s="132">
        <v>7.2199999999999999E-3</v>
      </c>
      <c r="AJ627" s="132">
        <v>7.3999999999999999E-4</v>
      </c>
    </row>
    <row r="628" spans="1:36">
      <c r="A628" t="s">
        <v>1213</v>
      </c>
      <c r="B628" t="s">
        <v>1230</v>
      </c>
      <c r="C628" t="s">
        <v>1532</v>
      </c>
      <c r="D628" t="s">
        <v>1533</v>
      </c>
      <c r="E628" t="s">
        <v>309</v>
      </c>
      <c r="F628" t="s">
        <v>2565</v>
      </c>
      <c r="G628" t="s">
        <v>2566</v>
      </c>
      <c r="H628" t="s">
        <v>321</v>
      </c>
      <c r="I628" t="s">
        <v>754</v>
      </c>
      <c r="J628" t="s">
        <v>204</v>
      </c>
      <c r="K628" t="s">
        <v>204</v>
      </c>
      <c r="L628" t="s">
        <v>325</v>
      </c>
      <c r="M628" t="s">
        <v>340</v>
      </c>
      <c r="N628" t="s">
        <v>443</v>
      </c>
      <c r="O628" t="s">
        <v>339</v>
      </c>
      <c r="P628" t="s">
        <v>1530</v>
      </c>
      <c r="Q628" t="s">
        <v>415</v>
      </c>
      <c r="R628" t="s">
        <v>407</v>
      </c>
      <c r="S628" t="s">
        <v>1212</v>
      </c>
      <c r="T628" s="131">
        <v>0.78</v>
      </c>
      <c r="U628" t="s">
        <v>1795</v>
      </c>
      <c r="V628" s="132">
        <v>3.073E-2</v>
      </c>
      <c r="W628" s="132">
        <v>2.86E-2</v>
      </c>
      <c r="X628" t="s">
        <v>412</v>
      </c>
      <c r="Y628" t="s">
        <v>339</v>
      </c>
      <c r="Z628" s="131">
        <v>259999.09</v>
      </c>
      <c r="AA628" s="131">
        <v>1</v>
      </c>
      <c r="AB628" s="131">
        <f t="shared" si="9"/>
        <v>114.36001564467013</v>
      </c>
      <c r="AD628" s="131">
        <v>297.33499999999998</v>
      </c>
      <c r="AH628" s="132">
        <v>1.01E-3</v>
      </c>
      <c r="AI628" s="132">
        <v>7.1199999999999996E-3</v>
      </c>
      <c r="AJ628" s="132">
        <v>7.2999999999999996E-4</v>
      </c>
    </row>
    <row r="629" spans="1:36">
      <c r="A629" t="s">
        <v>1213</v>
      </c>
      <c r="B629" t="s">
        <v>1230</v>
      </c>
      <c r="C629" t="s">
        <v>1601</v>
      </c>
      <c r="D629" t="s">
        <v>1602</v>
      </c>
      <c r="E629" t="s">
        <v>309</v>
      </c>
      <c r="F629" t="s">
        <v>1603</v>
      </c>
      <c r="G629" t="s">
        <v>1604</v>
      </c>
      <c r="H629" t="s">
        <v>321</v>
      </c>
      <c r="I629" t="s">
        <v>754</v>
      </c>
      <c r="J629" t="s">
        <v>204</v>
      </c>
      <c r="K629" t="s">
        <v>204</v>
      </c>
      <c r="L629" t="s">
        <v>325</v>
      </c>
      <c r="M629" t="s">
        <v>340</v>
      </c>
      <c r="N629" t="s">
        <v>448</v>
      </c>
      <c r="O629" t="s">
        <v>339</v>
      </c>
      <c r="P629" t="s">
        <v>1551</v>
      </c>
      <c r="Q629" t="s">
        <v>413</v>
      </c>
      <c r="R629" t="s">
        <v>407</v>
      </c>
      <c r="S629" t="s">
        <v>1212</v>
      </c>
      <c r="T629" s="131">
        <v>0.25</v>
      </c>
      <c r="U629" t="s">
        <v>1605</v>
      </c>
      <c r="V629" s="132">
        <v>2.0199999999999999E-2</v>
      </c>
      <c r="W629" s="132">
        <v>3.6799999999999999E-2</v>
      </c>
      <c r="X629" t="s">
        <v>411</v>
      </c>
      <c r="Y629" t="s">
        <v>339</v>
      </c>
      <c r="Z629" s="131">
        <v>250000</v>
      </c>
      <c r="AA629" s="131">
        <v>1</v>
      </c>
      <c r="AB629" s="131">
        <f t="shared" si="9"/>
        <v>116.49000000000001</v>
      </c>
      <c r="AD629" s="131">
        <v>291.22500000000002</v>
      </c>
      <c r="AH629" s="132">
        <v>2.4000000000000001E-4</v>
      </c>
      <c r="AI629" s="132">
        <v>6.9699999999999996E-3</v>
      </c>
      <c r="AJ629" s="132">
        <v>7.2000000000000005E-4</v>
      </c>
    </row>
    <row r="630" spans="1:36">
      <c r="A630" t="s">
        <v>1213</v>
      </c>
      <c r="B630" t="s">
        <v>1230</v>
      </c>
      <c r="C630" t="s">
        <v>2693</v>
      </c>
      <c r="D630" t="s">
        <v>2694</v>
      </c>
      <c r="E630" t="s">
        <v>311</v>
      </c>
      <c r="F630" t="s">
        <v>2695</v>
      </c>
      <c r="G630" t="s">
        <v>2696</v>
      </c>
      <c r="H630" t="s">
        <v>321</v>
      </c>
      <c r="I630" t="s">
        <v>755</v>
      </c>
      <c r="J630" t="s">
        <v>204</v>
      </c>
      <c r="K630" t="s">
        <v>204</v>
      </c>
      <c r="L630" t="s">
        <v>325</v>
      </c>
      <c r="M630" t="s">
        <v>340</v>
      </c>
      <c r="N630" t="s">
        <v>465</v>
      </c>
      <c r="O630" t="s">
        <v>339</v>
      </c>
      <c r="P630" t="s">
        <v>2257</v>
      </c>
      <c r="Q630" t="s">
        <v>415</v>
      </c>
      <c r="R630" t="s">
        <v>407</v>
      </c>
      <c r="S630" t="s">
        <v>1212</v>
      </c>
      <c r="T630" s="131">
        <v>2.78</v>
      </c>
      <c r="U630" t="s">
        <v>1579</v>
      </c>
      <c r="V630" s="132">
        <v>8.4540000000000004E-2</v>
      </c>
      <c r="W630" s="132">
        <v>7.7600000000000002E-2</v>
      </c>
      <c r="X630" t="s">
        <v>412</v>
      </c>
      <c r="Y630" t="s">
        <v>339</v>
      </c>
      <c r="Z630" s="131">
        <v>328996.46999999997</v>
      </c>
      <c r="AA630" s="131">
        <v>1</v>
      </c>
      <c r="AB630" s="131">
        <f t="shared" si="9"/>
        <v>88.400036632611901</v>
      </c>
      <c r="AD630" s="131">
        <v>290.83300000000003</v>
      </c>
      <c r="AH630" s="132">
        <v>2.9999999999999997E-4</v>
      </c>
      <c r="AI630" s="132">
        <v>6.96E-3</v>
      </c>
      <c r="AJ630" s="132">
        <v>7.2000000000000005E-4</v>
      </c>
    </row>
    <row r="631" spans="1:36">
      <c r="A631" t="s">
        <v>1213</v>
      </c>
      <c r="B631" t="s">
        <v>1230</v>
      </c>
      <c r="C631" t="s">
        <v>1547</v>
      </c>
      <c r="D631" t="s">
        <v>1548</v>
      </c>
      <c r="E631" t="s">
        <v>309</v>
      </c>
      <c r="F631" t="s">
        <v>2385</v>
      </c>
      <c r="G631" t="s">
        <v>2386</v>
      </c>
      <c r="H631" t="s">
        <v>321</v>
      </c>
      <c r="I631" t="s">
        <v>754</v>
      </c>
      <c r="J631" t="s">
        <v>204</v>
      </c>
      <c r="K631" t="s">
        <v>204</v>
      </c>
      <c r="L631" t="s">
        <v>325</v>
      </c>
      <c r="M631" t="s">
        <v>340</v>
      </c>
      <c r="N631" t="s">
        <v>448</v>
      </c>
      <c r="O631" t="s">
        <v>339</v>
      </c>
      <c r="P631" t="s">
        <v>1211</v>
      </c>
      <c r="Q631" t="s">
        <v>413</v>
      </c>
      <c r="R631" t="s">
        <v>407</v>
      </c>
      <c r="S631" t="s">
        <v>1212</v>
      </c>
      <c r="T631" s="131">
        <v>1.48</v>
      </c>
      <c r="U631" t="s">
        <v>1840</v>
      </c>
      <c r="V631" s="132">
        <v>2.2089999999999999E-2</v>
      </c>
      <c r="W631" s="132">
        <v>2.2599999999999999E-2</v>
      </c>
      <c r="X631" t="s">
        <v>412</v>
      </c>
      <c r="Y631" t="s">
        <v>339</v>
      </c>
      <c r="Z631" s="131">
        <v>255258</v>
      </c>
      <c r="AA631" s="131">
        <v>1</v>
      </c>
      <c r="AB631" s="131">
        <f t="shared" si="9"/>
        <v>113.31985677236365</v>
      </c>
      <c r="AD631" s="131">
        <v>289.25799999999998</v>
      </c>
      <c r="AH631" s="132">
        <v>1.7000000000000001E-4</v>
      </c>
      <c r="AI631" s="132">
        <v>6.9300000000000004E-3</v>
      </c>
      <c r="AJ631" s="132">
        <v>7.1000000000000002E-4</v>
      </c>
    </row>
    <row r="632" spans="1:36">
      <c r="A632" t="s">
        <v>1213</v>
      </c>
      <c r="B632" t="s">
        <v>1230</v>
      </c>
      <c r="C632" t="s">
        <v>2800</v>
      </c>
      <c r="D632" t="s">
        <v>2801</v>
      </c>
      <c r="E632" t="s">
        <v>309</v>
      </c>
      <c r="F632" t="s">
        <v>2802</v>
      </c>
      <c r="G632" t="s">
        <v>2803</v>
      </c>
      <c r="H632" t="s">
        <v>321</v>
      </c>
      <c r="I632" t="s">
        <v>754</v>
      </c>
      <c r="J632" t="s">
        <v>204</v>
      </c>
      <c r="K632" t="s">
        <v>204</v>
      </c>
      <c r="L632" t="s">
        <v>325</v>
      </c>
      <c r="M632" t="s">
        <v>340</v>
      </c>
      <c r="N632" t="s">
        <v>464</v>
      </c>
      <c r="O632" t="s">
        <v>339</v>
      </c>
      <c r="P632" t="s">
        <v>1530</v>
      </c>
      <c r="Q632" t="s">
        <v>415</v>
      </c>
      <c r="R632" t="s">
        <v>407</v>
      </c>
      <c r="S632" t="s">
        <v>1212</v>
      </c>
      <c r="T632" s="131">
        <v>6.79</v>
      </c>
      <c r="U632" t="s">
        <v>2804</v>
      </c>
      <c r="V632" s="132">
        <v>3.705E-2</v>
      </c>
      <c r="W632" s="132">
        <v>3.2199999999999999E-2</v>
      </c>
      <c r="X632" t="s">
        <v>412</v>
      </c>
      <c r="Y632" t="s">
        <v>339</v>
      </c>
      <c r="Z632" s="131">
        <v>308829.44</v>
      </c>
      <c r="AA632" s="131">
        <v>1</v>
      </c>
      <c r="AB632" s="131">
        <f t="shared" si="9"/>
        <v>92.599980105523613</v>
      </c>
      <c r="AD632" s="131">
        <v>285.976</v>
      </c>
      <c r="AH632" s="132">
        <v>1.5100000000000001E-3</v>
      </c>
      <c r="AI632" s="132">
        <v>6.8500000000000002E-3</v>
      </c>
      <c r="AJ632" s="132">
        <v>6.9999999999999999E-4</v>
      </c>
    </row>
    <row r="633" spans="1:36">
      <c r="A633" t="s">
        <v>1213</v>
      </c>
      <c r="B633" t="s">
        <v>1230</v>
      </c>
      <c r="C633" t="s">
        <v>2805</v>
      </c>
      <c r="D633" t="s">
        <v>2806</v>
      </c>
      <c r="E633" t="s">
        <v>309</v>
      </c>
      <c r="F633" t="s">
        <v>2807</v>
      </c>
      <c r="G633" t="s">
        <v>2808</v>
      </c>
      <c r="H633" t="s">
        <v>321</v>
      </c>
      <c r="I633" t="s">
        <v>951</v>
      </c>
      <c r="J633" t="s">
        <v>204</v>
      </c>
      <c r="K633" t="s">
        <v>204</v>
      </c>
      <c r="L633" t="s">
        <v>325</v>
      </c>
      <c r="M633" t="s">
        <v>340</v>
      </c>
      <c r="N633" t="s">
        <v>447</v>
      </c>
      <c r="O633" t="s">
        <v>339</v>
      </c>
      <c r="P633" t="s">
        <v>1573</v>
      </c>
      <c r="Q633" t="s">
        <v>415</v>
      </c>
      <c r="R633" t="s">
        <v>407</v>
      </c>
      <c r="S633" t="s">
        <v>1212</v>
      </c>
      <c r="T633" s="131">
        <v>1.93</v>
      </c>
      <c r="U633" t="s">
        <v>1600</v>
      </c>
      <c r="V633" s="132">
        <v>6.9330000000000003E-2</v>
      </c>
      <c r="W633" s="132">
        <v>5.5500000000000001E-2</v>
      </c>
      <c r="X633" t="s">
        <v>412</v>
      </c>
      <c r="Y633" t="s">
        <v>339</v>
      </c>
      <c r="Z633" s="131">
        <v>227066.4</v>
      </c>
      <c r="AA633" s="131">
        <v>1</v>
      </c>
      <c r="AB633" s="131">
        <f t="shared" si="9"/>
        <v>100.020082231453</v>
      </c>
      <c r="AD633" s="131">
        <v>227.11199999999999</v>
      </c>
      <c r="AH633" s="132">
        <v>1.58E-3</v>
      </c>
      <c r="AI633" s="132">
        <v>5.4400000000000004E-3</v>
      </c>
      <c r="AJ633" s="132">
        <v>5.5999999999999995E-4</v>
      </c>
    </row>
    <row r="634" spans="1:36">
      <c r="A634" t="s">
        <v>1213</v>
      </c>
      <c r="B634" t="s">
        <v>1230</v>
      </c>
      <c r="C634" t="s">
        <v>2809</v>
      </c>
      <c r="D634" t="s">
        <v>2810</v>
      </c>
      <c r="E634" t="s">
        <v>309</v>
      </c>
      <c r="F634" t="s">
        <v>2811</v>
      </c>
      <c r="G634" t="s">
        <v>2812</v>
      </c>
      <c r="H634" t="s">
        <v>321</v>
      </c>
      <c r="I634" t="s">
        <v>755</v>
      </c>
      <c r="J634" t="s">
        <v>204</v>
      </c>
      <c r="K634" t="s">
        <v>204</v>
      </c>
      <c r="L634" t="s">
        <v>325</v>
      </c>
      <c r="M634" t="s">
        <v>340</v>
      </c>
      <c r="N634" t="s">
        <v>440</v>
      </c>
      <c r="O634" t="s">
        <v>339</v>
      </c>
      <c r="P634" t="s">
        <v>1584</v>
      </c>
      <c r="Q634" t="s">
        <v>413</v>
      </c>
      <c r="R634" t="s">
        <v>407</v>
      </c>
      <c r="S634" t="s">
        <v>1212</v>
      </c>
      <c r="T634" s="131">
        <v>0.49</v>
      </c>
      <c r="U634" t="s">
        <v>2813</v>
      </c>
      <c r="V634" s="132">
        <v>4.6420000000000003E-2</v>
      </c>
      <c r="W634" s="132">
        <v>5.6399999999999999E-2</v>
      </c>
      <c r="X634" t="s">
        <v>412</v>
      </c>
      <c r="Y634" t="s">
        <v>339</v>
      </c>
      <c r="Z634" s="131">
        <v>225135.35999999999</v>
      </c>
      <c r="AA634" s="131">
        <v>1</v>
      </c>
      <c r="AB634" s="131">
        <f t="shared" si="9"/>
        <v>100.61013960667931</v>
      </c>
      <c r="AD634" s="131">
        <v>226.50899999999999</v>
      </c>
      <c r="AH634" s="132">
        <v>9.2000000000000003E-4</v>
      </c>
      <c r="AI634" s="132">
        <v>5.4200000000000003E-3</v>
      </c>
      <c r="AJ634" s="132">
        <v>5.5999999999999995E-4</v>
      </c>
    </row>
    <row r="635" spans="1:36">
      <c r="A635" t="s">
        <v>1213</v>
      </c>
      <c r="B635" t="s">
        <v>1230</v>
      </c>
      <c r="C635" t="s">
        <v>1896</v>
      </c>
      <c r="D635" t="s">
        <v>1897</v>
      </c>
      <c r="E635" t="s">
        <v>309</v>
      </c>
      <c r="F635" t="s">
        <v>2390</v>
      </c>
      <c r="G635" t="s">
        <v>2391</v>
      </c>
      <c r="H635" t="s">
        <v>321</v>
      </c>
      <c r="I635" t="s">
        <v>754</v>
      </c>
      <c r="J635" t="s">
        <v>204</v>
      </c>
      <c r="K635" t="s">
        <v>204</v>
      </c>
      <c r="L635" t="s">
        <v>325</v>
      </c>
      <c r="M635" t="s">
        <v>340</v>
      </c>
      <c r="N635" t="s">
        <v>464</v>
      </c>
      <c r="O635" t="s">
        <v>339</v>
      </c>
      <c r="P635" t="s">
        <v>2257</v>
      </c>
      <c r="Q635" t="s">
        <v>415</v>
      </c>
      <c r="R635" t="s">
        <v>407</v>
      </c>
      <c r="S635" t="s">
        <v>1212</v>
      </c>
      <c r="T635" s="131">
        <v>4.01</v>
      </c>
      <c r="U635" t="s">
        <v>1826</v>
      </c>
      <c r="V635" s="132">
        <v>3.415E-2</v>
      </c>
      <c r="W635" s="132">
        <v>2.7900000000000001E-2</v>
      </c>
      <c r="X635" t="s">
        <v>412</v>
      </c>
      <c r="Y635" t="s">
        <v>339</v>
      </c>
      <c r="Z635" s="131">
        <v>204061</v>
      </c>
      <c r="AA635" s="131">
        <v>1</v>
      </c>
      <c r="AB635" s="131">
        <f t="shared" si="9"/>
        <v>109.03994393833216</v>
      </c>
      <c r="AD635" s="131">
        <v>222.50800000000001</v>
      </c>
      <c r="AH635" s="132">
        <v>1.7000000000000001E-4</v>
      </c>
      <c r="AI635" s="132">
        <v>5.3299999999999997E-3</v>
      </c>
      <c r="AJ635" s="132">
        <v>5.5000000000000003E-4</v>
      </c>
    </row>
    <row r="636" spans="1:36">
      <c r="A636" t="s">
        <v>1213</v>
      </c>
      <c r="B636" t="s">
        <v>1230</v>
      </c>
      <c r="C636" t="s">
        <v>1789</v>
      </c>
      <c r="D636" t="s">
        <v>1790</v>
      </c>
      <c r="E636" t="s">
        <v>309</v>
      </c>
      <c r="F636" t="s">
        <v>2814</v>
      </c>
      <c r="G636" t="s">
        <v>2815</v>
      </c>
      <c r="H636" t="s">
        <v>321</v>
      </c>
      <c r="I636" t="s">
        <v>754</v>
      </c>
      <c r="J636" t="s">
        <v>204</v>
      </c>
      <c r="K636" t="s">
        <v>204</v>
      </c>
      <c r="L636" t="s">
        <v>325</v>
      </c>
      <c r="M636" t="s">
        <v>340</v>
      </c>
      <c r="N636" t="s">
        <v>464</v>
      </c>
      <c r="O636" t="s">
        <v>339</v>
      </c>
      <c r="P636" t="s">
        <v>1540</v>
      </c>
      <c r="Q636" t="s">
        <v>413</v>
      </c>
      <c r="R636" t="s">
        <v>407</v>
      </c>
      <c r="S636" t="s">
        <v>1212</v>
      </c>
      <c r="T636" s="131">
        <v>0.99</v>
      </c>
      <c r="U636" t="s">
        <v>1795</v>
      </c>
      <c r="V636" s="132">
        <v>4.9500000000000002E-2</v>
      </c>
      <c r="W636" s="132">
        <v>3.2899999999999999E-2</v>
      </c>
      <c r="X636" t="s">
        <v>412</v>
      </c>
      <c r="Y636" t="s">
        <v>339</v>
      </c>
      <c r="Z636" s="131">
        <v>154784.25</v>
      </c>
      <c r="AA636" s="131">
        <v>1</v>
      </c>
      <c r="AB636" s="131">
        <f t="shared" si="9"/>
        <v>141.50987584331094</v>
      </c>
      <c r="AD636" s="131">
        <v>219.035</v>
      </c>
      <c r="AH636" s="132">
        <v>6.9999999999999999E-4</v>
      </c>
      <c r="AI636" s="132">
        <v>5.2399999999999999E-3</v>
      </c>
      <c r="AJ636" s="132">
        <v>5.4000000000000001E-4</v>
      </c>
    </row>
    <row r="637" spans="1:36">
      <c r="A637" t="s">
        <v>1213</v>
      </c>
      <c r="B637" t="s">
        <v>1230</v>
      </c>
      <c r="C637" t="s">
        <v>1967</v>
      </c>
      <c r="D637" t="s">
        <v>1968</v>
      </c>
      <c r="E637" t="s">
        <v>309</v>
      </c>
      <c r="F637" t="s">
        <v>1969</v>
      </c>
      <c r="G637" t="s">
        <v>1970</v>
      </c>
      <c r="H637" t="s">
        <v>321</v>
      </c>
      <c r="I637" t="s">
        <v>754</v>
      </c>
      <c r="J637" t="s">
        <v>204</v>
      </c>
      <c r="K637" t="s">
        <v>204</v>
      </c>
      <c r="L637" t="s">
        <v>325</v>
      </c>
      <c r="M637" t="s">
        <v>340</v>
      </c>
      <c r="N637" t="s">
        <v>447</v>
      </c>
      <c r="O637" t="s">
        <v>339</v>
      </c>
      <c r="P637" t="s">
        <v>1540</v>
      </c>
      <c r="Q637" t="s">
        <v>413</v>
      </c>
      <c r="R637" t="s">
        <v>407</v>
      </c>
      <c r="S637" t="s">
        <v>1212</v>
      </c>
      <c r="T637" s="131">
        <v>3.29</v>
      </c>
      <c r="U637" t="s">
        <v>1665</v>
      </c>
      <c r="V637" s="132">
        <v>3.85E-2</v>
      </c>
      <c r="W637" s="132">
        <v>3.15E-2</v>
      </c>
      <c r="X637" t="s">
        <v>412</v>
      </c>
      <c r="Y637" t="s">
        <v>339</v>
      </c>
      <c r="Z637" s="131">
        <v>196787.27</v>
      </c>
      <c r="AA637" s="131">
        <v>1</v>
      </c>
      <c r="AB637" s="131">
        <f t="shared" si="9"/>
        <v>104.10022965408281</v>
      </c>
      <c r="AD637" s="131">
        <v>204.85599999999999</v>
      </c>
      <c r="AH637" s="132">
        <v>1.3999999999999999E-4</v>
      </c>
      <c r="AI637" s="132">
        <v>4.9100000000000003E-3</v>
      </c>
      <c r="AJ637" s="132">
        <v>5.0000000000000001E-4</v>
      </c>
    </row>
    <row r="638" spans="1:36">
      <c r="A638" t="s">
        <v>1213</v>
      </c>
      <c r="B638" t="s">
        <v>1230</v>
      </c>
      <c r="C638" t="s">
        <v>2242</v>
      </c>
      <c r="D638" t="s">
        <v>2243</v>
      </c>
      <c r="E638" t="s">
        <v>309</v>
      </c>
      <c r="F638" t="s">
        <v>2816</v>
      </c>
      <c r="G638" t="s">
        <v>2817</v>
      </c>
      <c r="H638" t="s">
        <v>321</v>
      </c>
      <c r="I638" t="s">
        <v>951</v>
      </c>
      <c r="J638" t="s">
        <v>204</v>
      </c>
      <c r="K638" t="s">
        <v>204</v>
      </c>
      <c r="L638" t="s">
        <v>325</v>
      </c>
      <c r="M638" t="s">
        <v>340</v>
      </c>
      <c r="N638" t="s">
        <v>464</v>
      </c>
      <c r="O638" t="s">
        <v>339</v>
      </c>
      <c r="P638" t="s">
        <v>1551</v>
      </c>
      <c r="Q638" t="s">
        <v>413</v>
      </c>
      <c r="R638" t="s">
        <v>407</v>
      </c>
      <c r="S638" t="s">
        <v>1212</v>
      </c>
      <c r="T638" s="131">
        <v>1.1100000000000001</v>
      </c>
      <c r="U638" t="s">
        <v>2818</v>
      </c>
      <c r="V638" s="132">
        <v>-9.0799999999999995E-3</v>
      </c>
      <c r="W638" s="132">
        <v>5.11E-2</v>
      </c>
      <c r="X638" t="s">
        <v>412</v>
      </c>
      <c r="Y638" t="s">
        <v>339</v>
      </c>
      <c r="Z638" s="131">
        <v>185343.75</v>
      </c>
      <c r="AA638" s="131">
        <v>1</v>
      </c>
      <c r="AB638" s="131">
        <f t="shared" si="9"/>
        <v>102.51006575619625</v>
      </c>
      <c r="AD638" s="131">
        <v>189.99600000000001</v>
      </c>
      <c r="AH638" s="132">
        <v>3.1E-4</v>
      </c>
      <c r="AI638" s="132">
        <v>4.5500000000000002E-3</v>
      </c>
      <c r="AJ638" s="132">
        <v>4.6999999999999999E-4</v>
      </c>
    </row>
    <row r="639" spans="1:36">
      <c r="A639" t="s">
        <v>1213</v>
      </c>
      <c r="B639" t="s">
        <v>1230</v>
      </c>
      <c r="C639" t="s">
        <v>2063</v>
      </c>
      <c r="D639" t="s">
        <v>2064</v>
      </c>
      <c r="E639" t="s">
        <v>309</v>
      </c>
      <c r="F639" t="s">
        <v>2819</v>
      </c>
      <c r="G639" t="s">
        <v>2820</v>
      </c>
      <c r="H639" t="s">
        <v>321</v>
      </c>
      <c r="I639" t="s">
        <v>754</v>
      </c>
      <c r="J639" t="s">
        <v>204</v>
      </c>
      <c r="K639" t="s">
        <v>204</v>
      </c>
      <c r="L639" t="s">
        <v>325</v>
      </c>
      <c r="M639" t="s">
        <v>340</v>
      </c>
      <c r="N639" t="s">
        <v>445</v>
      </c>
      <c r="O639" t="s">
        <v>339</v>
      </c>
      <c r="P639" t="s">
        <v>1696</v>
      </c>
      <c r="Q639" t="s">
        <v>413</v>
      </c>
      <c r="R639" t="s">
        <v>407</v>
      </c>
      <c r="S639" t="s">
        <v>1212</v>
      </c>
      <c r="T639" s="131">
        <v>4.87</v>
      </c>
      <c r="U639" t="s">
        <v>2282</v>
      </c>
      <c r="V639" s="132">
        <v>2.2360000000000001E-2</v>
      </c>
      <c r="W639" s="132">
        <v>2.5999999999999999E-2</v>
      </c>
      <c r="X639" t="s">
        <v>412</v>
      </c>
      <c r="Y639" t="s">
        <v>339</v>
      </c>
      <c r="Z639" s="131">
        <v>176860</v>
      </c>
      <c r="AA639" s="131">
        <v>1</v>
      </c>
      <c r="AB639" s="131">
        <f t="shared" si="9"/>
        <v>102.31991405631572</v>
      </c>
      <c r="AD639" s="131">
        <v>180.96299999999999</v>
      </c>
      <c r="AH639" s="132">
        <v>5.9000000000000003E-4</v>
      </c>
      <c r="AI639" s="132">
        <v>4.3299999999999996E-3</v>
      </c>
      <c r="AJ639" s="132">
        <v>4.4999999999999999E-4</v>
      </c>
    </row>
    <row r="640" spans="1:36">
      <c r="A640" t="s">
        <v>1213</v>
      </c>
      <c r="B640" t="s">
        <v>1230</v>
      </c>
      <c r="C640" t="s">
        <v>2821</v>
      </c>
      <c r="D640" t="s">
        <v>2822</v>
      </c>
      <c r="E640" t="s">
        <v>309</v>
      </c>
      <c r="F640" t="s">
        <v>2823</v>
      </c>
      <c r="G640" t="s">
        <v>2824</v>
      </c>
      <c r="H640" t="s">
        <v>321</v>
      </c>
      <c r="I640" t="s">
        <v>951</v>
      </c>
      <c r="J640" t="s">
        <v>204</v>
      </c>
      <c r="K640" t="s">
        <v>204</v>
      </c>
      <c r="L640" t="s">
        <v>325</v>
      </c>
      <c r="M640" t="s">
        <v>340</v>
      </c>
      <c r="N640" t="s">
        <v>440</v>
      </c>
      <c r="O640" t="s">
        <v>339</v>
      </c>
      <c r="P640" t="s">
        <v>1540</v>
      </c>
      <c r="Q640" t="s">
        <v>413</v>
      </c>
      <c r="R640" t="s">
        <v>407</v>
      </c>
      <c r="S640" t="s">
        <v>1212</v>
      </c>
      <c r="T640" s="131">
        <v>4.03</v>
      </c>
      <c r="U640" t="s">
        <v>2249</v>
      </c>
      <c r="V640" s="132">
        <v>6.7100000000000007E-2</v>
      </c>
      <c r="W640" s="132">
        <v>5.62E-2</v>
      </c>
      <c r="X640" t="s">
        <v>412</v>
      </c>
      <c r="Y640" t="s">
        <v>339</v>
      </c>
      <c r="Z640" s="131">
        <v>186825.60000000001</v>
      </c>
      <c r="AA640" s="131">
        <v>1</v>
      </c>
      <c r="AB640" s="131">
        <f t="shared" si="9"/>
        <v>86.550237226589928</v>
      </c>
      <c r="AD640" s="131">
        <v>161.69800000000001</v>
      </c>
      <c r="AH640" s="132">
        <v>6.7000000000000002E-4</v>
      </c>
      <c r="AI640" s="132">
        <v>3.8700000000000002E-3</v>
      </c>
      <c r="AJ640" s="132">
        <v>4.0000000000000002E-4</v>
      </c>
    </row>
    <row r="641" spans="1:36">
      <c r="A641" t="s">
        <v>1213</v>
      </c>
      <c r="B641" t="s">
        <v>1230</v>
      </c>
      <c r="C641" t="s">
        <v>1547</v>
      </c>
      <c r="D641" t="s">
        <v>1548</v>
      </c>
      <c r="E641" t="s">
        <v>309</v>
      </c>
      <c r="F641" t="s">
        <v>2323</v>
      </c>
      <c r="G641" t="s">
        <v>2324</v>
      </c>
      <c r="H641" t="s">
        <v>321</v>
      </c>
      <c r="I641" t="s">
        <v>754</v>
      </c>
      <c r="J641" t="s">
        <v>204</v>
      </c>
      <c r="K641" t="s">
        <v>204</v>
      </c>
      <c r="L641" t="s">
        <v>325</v>
      </c>
      <c r="M641" t="s">
        <v>340</v>
      </c>
      <c r="N641" t="s">
        <v>448</v>
      </c>
      <c r="O641" t="s">
        <v>339</v>
      </c>
      <c r="P641" t="s">
        <v>1211</v>
      </c>
      <c r="Q641" t="s">
        <v>413</v>
      </c>
      <c r="R641" t="s">
        <v>407</v>
      </c>
      <c r="S641" t="s">
        <v>1212</v>
      </c>
      <c r="T641" s="131">
        <v>2.9</v>
      </c>
      <c r="U641" t="s">
        <v>2325</v>
      </c>
      <c r="V641" s="132">
        <v>1.8010000000000002E-2</v>
      </c>
      <c r="W641" s="132">
        <v>2.1899999999999999E-2</v>
      </c>
      <c r="X641" t="s">
        <v>412</v>
      </c>
      <c r="Y641" t="s">
        <v>339</v>
      </c>
      <c r="Z641" s="131">
        <v>150520</v>
      </c>
      <c r="AA641" s="131">
        <v>1</v>
      </c>
      <c r="AB641" s="131">
        <f t="shared" si="9"/>
        <v>105.89024714323678</v>
      </c>
      <c r="AD641" s="131">
        <v>159.386</v>
      </c>
      <c r="AH641" s="132">
        <v>5.0000000000000002E-5</v>
      </c>
      <c r="AI641" s="132">
        <v>3.82E-3</v>
      </c>
      <c r="AJ641" s="132">
        <v>3.8999999999999999E-4</v>
      </c>
    </row>
    <row r="642" spans="1:36">
      <c r="A642" t="s">
        <v>1213</v>
      </c>
      <c r="B642" t="s">
        <v>1230</v>
      </c>
      <c r="C642" t="s">
        <v>455</v>
      </c>
      <c r="D642" t="s">
        <v>2144</v>
      </c>
      <c r="E642" t="s">
        <v>309</v>
      </c>
      <c r="F642" t="s">
        <v>2329</v>
      </c>
      <c r="G642" t="s">
        <v>2330</v>
      </c>
      <c r="H642" t="s">
        <v>321</v>
      </c>
      <c r="I642" t="s">
        <v>754</v>
      </c>
      <c r="J642" t="s">
        <v>204</v>
      </c>
      <c r="K642" t="s">
        <v>204</v>
      </c>
      <c r="L642" t="s">
        <v>325</v>
      </c>
      <c r="M642" t="s">
        <v>340</v>
      </c>
      <c r="N642" t="s">
        <v>440</v>
      </c>
      <c r="O642" t="s">
        <v>339</v>
      </c>
      <c r="P642" t="s">
        <v>1966</v>
      </c>
      <c r="Q642" t="s">
        <v>415</v>
      </c>
      <c r="R642" t="s">
        <v>407</v>
      </c>
      <c r="S642" t="s">
        <v>1212</v>
      </c>
      <c r="T642" s="131">
        <v>5.55</v>
      </c>
      <c r="U642" t="s">
        <v>2331</v>
      </c>
      <c r="V642" s="132">
        <v>6.5300000000000002E-3</v>
      </c>
      <c r="W642" s="132">
        <v>2.5899999999999999E-2</v>
      </c>
      <c r="X642" t="s">
        <v>412</v>
      </c>
      <c r="Y642" t="s">
        <v>339</v>
      </c>
      <c r="Z642" s="131">
        <v>135956</v>
      </c>
      <c r="AA642" s="131">
        <v>1</v>
      </c>
      <c r="AB642" s="131">
        <f t="shared" si="9"/>
        <v>114.47012268675158</v>
      </c>
      <c r="AD642" s="131">
        <v>155.62899999999999</v>
      </c>
      <c r="AH642" s="132">
        <v>3.0000000000000001E-5</v>
      </c>
      <c r="AI642" s="132">
        <v>3.7299999999999998E-3</v>
      </c>
      <c r="AJ642" s="132">
        <v>3.8000000000000002E-4</v>
      </c>
    </row>
    <row r="643" spans="1:36">
      <c r="A643" t="s">
        <v>1213</v>
      </c>
      <c r="B643" t="s">
        <v>1230</v>
      </c>
      <c r="C643" t="s">
        <v>1918</v>
      </c>
      <c r="D643" t="s">
        <v>1919</v>
      </c>
      <c r="E643" t="s">
        <v>309</v>
      </c>
      <c r="F643" t="s">
        <v>2610</v>
      </c>
      <c r="G643" t="s">
        <v>2611</v>
      </c>
      <c r="H643" t="s">
        <v>321</v>
      </c>
      <c r="I643" t="s">
        <v>754</v>
      </c>
      <c r="J643" t="s">
        <v>204</v>
      </c>
      <c r="K643" t="s">
        <v>204</v>
      </c>
      <c r="L643" t="s">
        <v>325</v>
      </c>
      <c r="M643" t="s">
        <v>340</v>
      </c>
      <c r="N643" t="s">
        <v>464</v>
      </c>
      <c r="O643" t="s">
        <v>339</v>
      </c>
      <c r="P643" t="s">
        <v>1696</v>
      </c>
      <c r="Q643" t="s">
        <v>413</v>
      </c>
      <c r="R643" t="s">
        <v>407</v>
      </c>
      <c r="S643" t="s">
        <v>1212</v>
      </c>
      <c r="T643" s="131">
        <v>0.52</v>
      </c>
      <c r="U643" t="s">
        <v>2612</v>
      </c>
      <c r="V643" s="132">
        <v>2.1129999999999999E-2</v>
      </c>
      <c r="W643" s="132">
        <v>2.8199999999999999E-2</v>
      </c>
      <c r="X643" t="s">
        <v>412</v>
      </c>
      <c r="Y643" t="s">
        <v>339</v>
      </c>
      <c r="Z643" s="131">
        <v>126435.31</v>
      </c>
      <c r="AA643" s="131">
        <v>1</v>
      </c>
      <c r="AB643" s="131">
        <f t="shared" ref="AB643:AB706" si="10">(AD643-(AC643*AA643))*1000/AA643/Z643*100</f>
        <v>116.73004954074938</v>
      </c>
      <c r="AC643" s="131">
        <v>3.5510000000000002</v>
      </c>
      <c r="AD643" s="131">
        <v>151.13900000000001</v>
      </c>
      <c r="AH643" s="132">
        <v>1.6000000000000001E-4</v>
      </c>
      <c r="AI643" s="132">
        <v>3.7000000000000002E-3</v>
      </c>
      <c r="AJ643" s="132">
        <v>3.8000000000000002E-4</v>
      </c>
    </row>
    <row r="644" spans="1:36">
      <c r="A644" t="s">
        <v>1213</v>
      </c>
      <c r="B644" t="s">
        <v>1230</v>
      </c>
      <c r="C644" t="s">
        <v>2459</v>
      </c>
      <c r="D644" t="s">
        <v>2460</v>
      </c>
      <c r="E644" t="s">
        <v>309</v>
      </c>
      <c r="F644" t="s">
        <v>2465</v>
      </c>
      <c r="G644" t="s">
        <v>2466</v>
      </c>
      <c r="H644" t="s">
        <v>321</v>
      </c>
      <c r="I644" t="s">
        <v>754</v>
      </c>
      <c r="J644" t="s">
        <v>204</v>
      </c>
      <c r="K644" t="s">
        <v>204</v>
      </c>
      <c r="L644" t="s">
        <v>325</v>
      </c>
      <c r="M644" t="s">
        <v>340</v>
      </c>
      <c r="N644" t="s">
        <v>464</v>
      </c>
      <c r="O644" t="s">
        <v>339</v>
      </c>
      <c r="P644" t="s">
        <v>1211</v>
      </c>
      <c r="Q644" t="s">
        <v>413</v>
      </c>
      <c r="R644" t="s">
        <v>407</v>
      </c>
      <c r="S644" t="s">
        <v>1212</v>
      </c>
      <c r="T644" s="131">
        <v>1.51</v>
      </c>
      <c r="U644" t="s">
        <v>1660</v>
      </c>
      <c r="V644" s="132">
        <v>1.908E-2</v>
      </c>
      <c r="W644" s="132">
        <v>2.41E-2</v>
      </c>
      <c r="X644" t="s">
        <v>412</v>
      </c>
      <c r="Y644" t="s">
        <v>339</v>
      </c>
      <c r="Z644" s="131">
        <v>127890.27</v>
      </c>
      <c r="AA644" s="131">
        <v>1</v>
      </c>
      <c r="AB644" s="131">
        <f t="shared" si="10"/>
        <v>113.58018088475377</v>
      </c>
      <c r="AD644" s="131">
        <v>145.25800000000001</v>
      </c>
      <c r="AH644" s="132">
        <v>1.2999999999999999E-4</v>
      </c>
      <c r="AI644" s="132">
        <v>3.48E-3</v>
      </c>
      <c r="AJ644" s="132">
        <v>3.6000000000000002E-4</v>
      </c>
    </row>
    <row r="645" spans="1:36">
      <c r="A645" t="s">
        <v>1213</v>
      </c>
      <c r="B645" t="s">
        <v>1230</v>
      </c>
      <c r="C645" t="s">
        <v>2825</v>
      </c>
      <c r="D645" t="s">
        <v>2826</v>
      </c>
      <c r="E645" t="s">
        <v>309</v>
      </c>
      <c r="F645" t="s">
        <v>2827</v>
      </c>
      <c r="G645" t="s">
        <v>2828</v>
      </c>
      <c r="H645" t="s">
        <v>321</v>
      </c>
      <c r="I645" t="s">
        <v>754</v>
      </c>
      <c r="J645" t="s">
        <v>204</v>
      </c>
      <c r="K645" t="s">
        <v>204</v>
      </c>
      <c r="L645" t="s">
        <v>325</v>
      </c>
      <c r="M645" t="s">
        <v>340</v>
      </c>
      <c r="N645" t="s">
        <v>447</v>
      </c>
      <c r="O645" t="s">
        <v>339</v>
      </c>
      <c r="P645" t="s">
        <v>1530</v>
      </c>
      <c r="Q645" t="s">
        <v>415</v>
      </c>
      <c r="R645" t="s">
        <v>407</v>
      </c>
      <c r="S645" t="s">
        <v>1212</v>
      </c>
      <c r="T645" s="131">
        <v>3.86</v>
      </c>
      <c r="U645" t="s">
        <v>1563</v>
      </c>
      <c r="V645" s="132">
        <v>2.4129999999999999E-2</v>
      </c>
      <c r="W645" s="132">
        <v>2.7799999999999998E-2</v>
      </c>
      <c r="X645" t="s">
        <v>412</v>
      </c>
      <c r="Y645" t="s">
        <v>339</v>
      </c>
      <c r="Z645" s="131">
        <v>138529.22</v>
      </c>
      <c r="AA645" s="131">
        <v>1</v>
      </c>
      <c r="AB645" s="131">
        <f t="shared" si="10"/>
        <v>102.9602274523743</v>
      </c>
      <c r="AD645" s="131">
        <v>142.63</v>
      </c>
      <c r="AH645" s="132">
        <v>8.4999999999999995E-4</v>
      </c>
      <c r="AI645" s="132">
        <v>3.4199999999999999E-3</v>
      </c>
      <c r="AJ645" s="132">
        <v>3.5E-4</v>
      </c>
    </row>
    <row r="646" spans="1:36">
      <c r="A646" t="s">
        <v>1213</v>
      </c>
      <c r="B646" t="s">
        <v>1230</v>
      </c>
      <c r="C646" t="s">
        <v>1923</v>
      </c>
      <c r="D646" t="s">
        <v>1924</v>
      </c>
      <c r="E646" t="s">
        <v>309</v>
      </c>
      <c r="F646" t="s">
        <v>2009</v>
      </c>
      <c r="G646" t="s">
        <v>2010</v>
      </c>
      <c r="H646" t="s">
        <v>321</v>
      </c>
      <c r="I646" t="s">
        <v>754</v>
      </c>
      <c r="J646" t="s">
        <v>204</v>
      </c>
      <c r="K646" t="s">
        <v>204</v>
      </c>
      <c r="L646" t="s">
        <v>325</v>
      </c>
      <c r="M646" t="s">
        <v>340</v>
      </c>
      <c r="N646" t="s">
        <v>464</v>
      </c>
      <c r="O646" t="s">
        <v>339</v>
      </c>
      <c r="P646" t="s">
        <v>1696</v>
      </c>
      <c r="Q646" t="s">
        <v>413</v>
      </c>
      <c r="R646" t="s">
        <v>407</v>
      </c>
      <c r="S646" t="s">
        <v>1212</v>
      </c>
      <c r="T646" s="131">
        <v>4.93</v>
      </c>
      <c r="U646" t="s">
        <v>2011</v>
      </c>
      <c r="V646" s="132">
        <v>3.0679999999999999E-2</v>
      </c>
      <c r="W646" s="132">
        <v>2.98E-2</v>
      </c>
      <c r="X646" t="s">
        <v>412</v>
      </c>
      <c r="Y646" t="s">
        <v>339</v>
      </c>
      <c r="Z646" s="131">
        <v>136552</v>
      </c>
      <c r="AA646" s="131">
        <v>1</v>
      </c>
      <c r="AB646" s="131">
        <f t="shared" si="10"/>
        <v>99.540101939187991</v>
      </c>
      <c r="AD646" s="131">
        <v>135.92400000000001</v>
      </c>
      <c r="AH646" s="132">
        <v>1E-4</v>
      </c>
      <c r="AI646" s="132">
        <v>3.2499999999999999E-3</v>
      </c>
      <c r="AJ646" s="132">
        <v>3.3E-4</v>
      </c>
    </row>
    <row r="647" spans="1:36">
      <c r="A647" t="s">
        <v>1213</v>
      </c>
      <c r="B647" t="s">
        <v>1230</v>
      </c>
      <c r="C647" t="s">
        <v>2020</v>
      </c>
      <c r="D647" t="s">
        <v>2021</v>
      </c>
      <c r="E647" t="s">
        <v>309</v>
      </c>
      <c r="F647" t="s">
        <v>2590</v>
      </c>
      <c r="G647" t="s">
        <v>2591</v>
      </c>
      <c r="H647" t="s">
        <v>321</v>
      </c>
      <c r="I647" t="s">
        <v>951</v>
      </c>
      <c r="J647" t="s">
        <v>204</v>
      </c>
      <c r="K647" t="s">
        <v>204</v>
      </c>
      <c r="L647" t="s">
        <v>325</v>
      </c>
      <c r="M647" t="s">
        <v>340</v>
      </c>
      <c r="N647" t="s">
        <v>484</v>
      </c>
      <c r="O647" t="s">
        <v>339</v>
      </c>
      <c r="P647" t="s">
        <v>1696</v>
      </c>
      <c r="Q647" t="s">
        <v>413</v>
      </c>
      <c r="R647" t="s">
        <v>407</v>
      </c>
      <c r="S647" t="s">
        <v>1212</v>
      </c>
      <c r="T647" s="131">
        <v>0.91</v>
      </c>
      <c r="U647" t="s">
        <v>2516</v>
      </c>
      <c r="V647" s="132">
        <v>3.6499999999999998E-2</v>
      </c>
      <c r="W647" s="132">
        <v>4.4699999999999997E-2</v>
      </c>
      <c r="X647" t="s">
        <v>412</v>
      </c>
      <c r="Y647" t="s">
        <v>339</v>
      </c>
      <c r="Z647" s="131">
        <v>134825</v>
      </c>
      <c r="AA647" s="131">
        <v>1</v>
      </c>
      <c r="AB647" s="131">
        <f t="shared" si="10"/>
        <v>99.620248470239204</v>
      </c>
      <c r="AD647" s="131">
        <v>134.31299999999999</v>
      </c>
      <c r="AH647" s="132">
        <v>2.5000000000000001E-4</v>
      </c>
      <c r="AI647" s="132">
        <v>3.2200000000000002E-3</v>
      </c>
      <c r="AJ647" s="132">
        <v>3.3E-4</v>
      </c>
    </row>
    <row r="648" spans="1:36">
      <c r="A648" t="s">
        <v>1213</v>
      </c>
      <c r="B648" t="s">
        <v>1230</v>
      </c>
      <c r="C648" t="s">
        <v>1601</v>
      </c>
      <c r="D648" t="s">
        <v>1602</v>
      </c>
      <c r="E648" t="s">
        <v>309</v>
      </c>
      <c r="F648" t="s">
        <v>2419</v>
      </c>
      <c r="G648" t="s">
        <v>2420</v>
      </c>
      <c r="H648" t="s">
        <v>321</v>
      </c>
      <c r="I648" t="s">
        <v>754</v>
      </c>
      <c r="J648" t="s">
        <v>204</v>
      </c>
      <c r="K648" t="s">
        <v>204</v>
      </c>
      <c r="L648" t="s">
        <v>325</v>
      </c>
      <c r="M648" t="s">
        <v>340</v>
      </c>
      <c r="N648" t="s">
        <v>448</v>
      </c>
      <c r="O648" t="s">
        <v>339</v>
      </c>
      <c r="P648" t="s">
        <v>1211</v>
      </c>
      <c r="Q648" t="s">
        <v>413</v>
      </c>
      <c r="R648" t="s">
        <v>407</v>
      </c>
      <c r="S648" t="s">
        <v>1212</v>
      </c>
      <c r="T648" s="131">
        <v>3.84</v>
      </c>
      <c r="U648" t="s">
        <v>2421</v>
      </c>
      <c r="V648" s="132">
        <v>1.89E-2</v>
      </c>
      <c r="W648" s="132">
        <v>2.3599999999999999E-2</v>
      </c>
      <c r="X648" t="s">
        <v>412</v>
      </c>
      <c r="Y648" t="s">
        <v>339</v>
      </c>
      <c r="Z648" s="131">
        <v>117442.11</v>
      </c>
      <c r="AA648" s="131">
        <v>1</v>
      </c>
      <c r="AB648" s="131">
        <f t="shared" si="10"/>
        <v>103.08993937523772</v>
      </c>
      <c r="AD648" s="131">
        <v>121.071</v>
      </c>
      <c r="AH648" s="132">
        <v>1.2E-4</v>
      </c>
      <c r="AI648" s="132">
        <v>2.8999999999999998E-3</v>
      </c>
      <c r="AJ648" s="132">
        <v>2.9999999999999997E-4</v>
      </c>
    </row>
    <row r="649" spans="1:36">
      <c r="A649" t="s">
        <v>1213</v>
      </c>
      <c r="B649" t="s">
        <v>1230</v>
      </c>
      <c r="C649" t="s">
        <v>1918</v>
      </c>
      <c r="D649" t="s">
        <v>1919</v>
      </c>
      <c r="E649" t="s">
        <v>309</v>
      </c>
      <c r="F649" t="s">
        <v>1920</v>
      </c>
      <c r="G649" t="s">
        <v>1921</v>
      </c>
      <c r="H649" t="s">
        <v>321</v>
      </c>
      <c r="I649" t="s">
        <v>754</v>
      </c>
      <c r="J649" t="s">
        <v>204</v>
      </c>
      <c r="K649" t="s">
        <v>204</v>
      </c>
      <c r="L649" t="s">
        <v>325</v>
      </c>
      <c r="M649" t="s">
        <v>340</v>
      </c>
      <c r="N649" t="s">
        <v>464</v>
      </c>
      <c r="O649" t="s">
        <v>339</v>
      </c>
      <c r="P649" t="s">
        <v>1696</v>
      </c>
      <c r="Q649" t="s">
        <v>413</v>
      </c>
      <c r="R649" t="s">
        <v>407</v>
      </c>
      <c r="S649" t="s">
        <v>1212</v>
      </c>
      <c r="T649" s="131">
        <v>5.12</v>
      </c>
      <c r="U649" t="s">
        <v>1922</v>
      </c>
      <c r="V649" s="132">
        <v>2.5729999999999999E-2</v>
      </c>
      <c r="W649" s="132">
        <v>2.6200000000000001E-2</v>
      </c>
      <c r="X649" t="s">
        <v>412</v>
      </c>
      <c r="Y649" t="s">
        <v>339</v>
      </c>
      <c r="Z649" s="131">
        <v>99594.64</v>
      </c>
      <c r="AA649" s="131">
        <v>1</v>
      </c>
      <c r="AB649" s="131">
        <f t="shared" si="10"/>
        <v>100.29957435460382</v>
      </c>
      <c r="AC649" s="131">
        <v>1.4370000000000001</v>
      </c>
      <c r="AD649" s="131">
        <v>101.33</v>
      </c>
      <c r="AH649" s="132">
        <v>6.9999999999999994E-5</v>
      </c>
      <c r="AI649" s="132">
        <v>2.4599999999999999E-3</v>
      </c>
      <c r="AJ649" s="132">
        <v>2.5000000000000001E-4</v>
      </c>
    </row>
    <row r="650" spans="1:36">
      <c r="A650" t="s">
        <v>1213</v>
      </c>
      <c r="B650" t="s">
        <v>1230</v>
      </c>
      <c r="C650" t="s">
        <v>2829</v>
      </c>
      <c r="D650" t="s">
        <v>2830</v>
      </c>
      <c r="E650" t="s">
        <v>80</v>
      </c>
      <c r="F650" t="s">
        <v>2831</v>
      </c>
      <c r="G650" t="s">
        <v>2832</v>
      </c>
      <c r="H650" t="s">
        <v>321</v>
      </c>
      <c r="I650" t="s">
        <v>755</v>
      </c>
      <c r="J650" t="s">
        <v>205</v>
      </c>
      <c r="K650" t="s">
        <v>224</v>
      </c>
      <c r="L650" t="s">
        <v>325</v>
      </c>
      <c r="M650" t="s">
        <v>314</v>
      </c>
      <c r="N650" t="s">
        <v>546</v>
      </c>
      <c r="O650" t="s">
        <v>339</v>
      </c>
      <c r="P650" t="s">
        <v>2116</v>
      </c>
      <c r="Q650" t="s">
        <v>433</v>
      </c>
      <c r="R650" t="s">
        <v>407</v>
      </c>
      <c r="S650" t="s">
        <v>1215</v>
      </c>
      <c r="T650" s="131">
        <v>2.67</v>
      </c>
      <c r="U650" t="s">
        <v>1500</v>
      </c>
      <c r="V650" s="132">
        <v>5.373E-2</v>
      </c>
      <c r="W650" s="132">
        <v>5.1999999999999998E-2</v>
      </c>
      <c r="X650" t="s">
        <v>412</v>
      </c>
      <c r="Y650" t="s">
        <v>339</v>
      </c>
      <c r="Z650" s="131">
        <v>232000</v>
      </c>
      <c r="AA650" s="131">
        <v>3.6469999999999998</v>
      </c>
      <c r="AB650" s="131">
        <f t="shared" si="10"/>
        <v>105.85743596531869</v>
      </c>
      <c r="AD650" s="131">
        <v>895.66399999999999</v>
      </c>
      <c r="AH650" s="132">
        <v>2.3000000000000001E-4</v>
      </c>
      <c r="AI650" s="132">
        <v>2.145E-2</v>
      </c>
      <c r="AJ650" s="132">
        <v>2.2000000000000001E-3</v>
      </c>
    </row>
    <row r="651" spans="1:36">
      <c r="A651" t="s">
        <v>1213</v>
      </c>
      <c r="B651" t="s">
        <v>1236</v>
      </c>
      <c r="C651" t="s">
        <v>1918</v>
      </c>
      <c r="D651" t="s">
        <v>1919</v>
      </c>
      <c r="E651" t="s">
        <v>309</v>
      </c>
      <c r="F651" t="s">
        <v>1920</v>
      </c>
      <c r="G651" t="s">
        <v>1921</v>
      </c>
      <c r="H651" t="s">
        <v>321</v>
      </c>
      <c r="I651" t="s">
        <v>754</v>
      </c>
      <c r="J651" t="s">
        <v>204</v>
      </c>
      <c r="K651" t="s">
        <v>204</v>
      </c>
      <c r="L651" t="s">
        <v>325</v>
      </c>
      <c r="M651" t="s">
        <v>340</v>
      </c>
      <c r="N651" t="s">
        <v>464</v>
      </c>
      <c r="O651" t="s">
        <v>339</v>
      </c>
      <c r="P651" t="s">
        <v>1696</v>
      </c>
      <c r="Q651" t="s">
        <v>413</v>
      </c>
      <c r="R651" t="s">
        <v>407</v>
      </c>
      <c r="S651" t="s">
        <v>1212</v>
      </c>
      <c r="T651" s="131">
        <v>5.12</v>
      </c>
      <c r="U651" t="s">
        <v>1922</v>
      </c>
      <c r="V651" s="132">
        <v>2.8639999999999999E-2</v>
      </c>
      <c r="W651" s="132">
        <v>2.6200000000000001E-2</v>
      </c>
      <c r="X651" t="s">
        <v>412</v>
      </c>
      <c r="Y651" t="s">
        <v>339</v>
      </c>
      <c r="Z651" s="131">
        <v>149115.03</v>
      </c>
      <c r="AA651" s="131">
        <v>1</v>
      </c>
      <c r="AB651" s="131">
        <f t="shared" si="10"/>
        <v>100.30041907914983</v>
      </c>
      <c r="AC651" s="131">
        <v>2.1509999999999998</v>
      </c>
      <c r="AD651" s="131">
        <v>151.714</v>
      </c>
      <c r="AH651" s="132">
        <v>1.1E-4</v>
      </c>
      <c r="AI651" s="132">
        <v>0.10485</v>
      </c>
      <c r="AJ651" s="132">
        <v>4.64E-3</v>
      </c>
    </row>
    <row r="652" spans="1:36">
      <c r="A652" t="s">
        <v>1213</v>
      </c>
      <c r="B652" t="s">
        <v>1236</v>
      </c>
      <c r="C652" t="s">
        <v>1521</v>
      </c>
      <c r="D652" t="s">
        <v>1522</v>
      </c>
      <c r="E652" t="s">
        <v>309</v>
      </c>
      <c r="F652" t="s">
        <v>1915</v>
      </c>
      <c r="G652" t="s">
        <v>1916</v>
      </c>
      <c r="H652" t="s">
        <v>321</v>
      </c>
      <c r="I652" t="s">
        <v>754</v>
      </c>
      <c r="J652" t="s">
        <v>204</v>
      </c>
      <c r="K652" t="s">
        <v>204</v>
      </c>
      <c r="L652" t="s">
        <v>325</v>
      </c>
      <c r="M652" t="s">
        <v>340</v>
      </c>
      <c r="N652" t="s">
        <v>448</v>
      </c>
      <c r="O652" t="s">
        <v>339</v>
      </c>
      <c r="P652" t="s">
        <v>1211</v>
      </c>
      <c r="Q652" t="s">
        <v>413</v>
      </c>
      <c r="R652" t="s">
        <v>407</v>
      </c>
      <c r="S652" t="s">
        <v>1212</v>
      </c>
      <c r="T652" s="131">
        <v>3.18</v>
      </c>
      <c r="U652" t="s">
        <v>1917</v>
      </c>
      <c r="V652" s="132">
        <v>2.4899999999999999E-2</v>
      </c>
      <c r="W652" s="132">
        <v>2.4199999999999999E-2</v>
      </c>
      <c r="X652" t="s">
        <v>412</v>
      </c>
      <c r="Y652" t="s">
        <v>339</v>
      </c>
      <c r="Z652" s="131">
        <v>145278</v>
      </c>
      <c r="AA652" s="131">
        <v>1</v>
      </c>
      <c r="AB652" s="131">
        <f t="shared" si="10"/>
        <v>103.37009044728038</v>
      </c>
      <c r="AD652" s="131">
        <v>150.17400000000001</v>
      </c>
      <c r="AH652" s="132">
        <v>6.0000000000000002E-5</v>
      </c>
      <c r="AI652" s="132">
        <v>0.10233</v>
      </c>
      <c r="AJ652" s="132">
        <v>4.5300000000000002E-3</v>
      </c>
    </row>
    <row r="653" spans="1:36">
      <c r="A653" t="s">
        <v>1213</v>
      </c>
      <c r="B653" t="s">
        <v>1236</v>
      </c>
      <c r="C653" t="s">
        <v>1601</v>
      </c>
      <c r="D653" t="s">
        <v>1602</v>
      </c>
      <c r="E653" t="s">
        <v>309</v>
      </c>
      <c r="F653" t="s">
        <v>2765</v>
      </c>
      <c r="G653" t="s">
        <v>2766</v>
      </c>
      <c r="H653" t="s">
        <v>321</v>
      </c>
      <c r="I653" t="s">
        <v>754</v>
      </c>
      <c r="J653" t="s">
        <v>204</v>
      </c>
      <c r="K653" t="s">
        <v>204</v>
      </c>
      <c r="L653" t="s">
        <v>325</v>
      </c>
      <c r="M653" t="s">
        <v>340</v>
      </c>
      <c r="N653" t="s">
        <v>448</v>
      </c>
      <c r="O653" t="s">
        <v>339</v>
      </c>
      <c r="P653" t="s">
        <v>1551</v>
      </c>
      <c r="Q653" t="s">
        <v>413</v>
      </c>
      <c r="R653" t="s">
        <v>407</v>
      </c>
      <c r="S653" t="s">
        <v>1212</v>
      </c>
      <c r="T653" s="131">
        <v>1.35</v>
      </c>
      <c r="U653" t="s">
        <v>2767</v>
      </c>
      <c r="V653" s="132">
        <v>3.0339999999999999E-2</v>
      </c>
      <c r="W653" s="132">
        <v>2.8299999999999999E-2</v>
      </c>
      <c r="X653" t="s">
        <v>411</v>
      </c>
      <c r="Y653" t="s">
        <v>339</v>
      </c>
      <c r="Z653" s="131">
        <v>128865</v>
      </c>
      <c r="AA653" s="131">
        <v>1</v>
      </c>
      <c r="AB653" s="131">
        <f t="shared" si="10"/>
        <v>116.49012532495246</v>
      </c>
      <c r="AD653" s="131">
        <v>150.11500000000001</v>
      </c>
      <c r="AH653" s="132">
        <v>1.2E-4</v>
      </c>
      <c r="AI653" s="132">
        <v>0.10229000000000001</v>
      </c>
      <c r="AJ653" s="132">
        <v>4.5300000000000002E-3</v>
      </c>
    </row>
    <row r="654" spans="1:36">
      <c r="A654" t="s">
        <v>1213</v>
      </c>
      <c r="B654" t="s">
        <v>1236</v>
      </c>
      <c r="C654" t="s">
        <v>455</v>
      </c>
      <c r="D654" t="s">
        <v>2144</v>
      </c>
      <c r="E654" t="s">
        <v>309</v>
      </c>
      <c r="F654" t="s">
        <v>2329</v>
      </c>
      <c r="G654" t="s">
        <v>2330</v>
      </c>
      <c r="H654" t="s">
        <v>321</v>
      </c>
      <c r="I654" t="s">
        <v>754</v>
      </c>
      <c r="J654" t="s">
        <v>204</v>
      </c>
      <c r="K654" t="s">
        <v>204</v>
      </c>
      <c r="L654" t="s">
        <v>325</v>
      </c>
      <c r="M654" t="s">
        <v>340</v>
      </c>
      <c r="N654" t="s">
        <v>440</v>
      </c>
      <c r="O654" t="s">
        <v>339</v>
      </c>
      <c r="P654" t="s">
        <v>1966</v>
      </c>
      <c r="Q654" t="s">
        <v>415</v>
      </c>
      <c r="R654" t="s">
        <v>407</v>
      </c>
      <c r="S654" t="s">
        <v>1212</v>
      </c>
      <c r="T654" s="131">
        <v>5.55</v>
      </c>
      <c r="U654" t="s">
        <v>2331</v>
      </c>
      <c r="V654" s="132">
        <v>-1.56E-3</v>
      </c>
      <c r="W654" s="132">
        <v>2.5899999999999999E-2</v>
      </c>
      <c r="X654" t="s">
        <v>412</v>
      </c>
      <c r="Y654" t="s">
        <v>339</v>
      </c>
      <c r="Z654" s="131">
        <v>123344</v>
      </c>
      <c r="AA654" s="131">
        <v>1</v>
      </c>
      <c r="AB654" s="131">
        <f t="shared" si="10"/>
        <v>114.47009988325334</v>
      </c>
      <c r="AD654" s="131">
        <v>141.19200000000001</v>
      </c>
      <c r="AH654" s="132">
        <v>3.0000000000000001E-5</v>
      </c>
      <c r="AI654" s="132">
        <v>9.6210000000000004E-2</v>
      </c>
      <c r="AJ654" s="132">
        <v>4.2599999999999999E-3</v>
      </c>
    </row>
    <row r="655" spans="1:36">
      <c r="A655" t="s">
        <v>1213</v>
      </c>
      <c r="B655" t="s">
        <v>1236</v>
      </c>
      <c r="C655" t="s">
        <v>1923</v>
      </c>
      <c r="D655" t="s">
        <v>1924</v>
      </c>
      <c r="E655" t="s">
        <v>309</v>
      </c>
      <c r="F655" t="s">
        <v>2009</v>
      </c>
      <c r="G655" t="s">
        <v>2010</v>
      </c>
      <c r="H655" t="s">
        <v>321</v>
      </c>
      <c r="I655" t="s">
        <v>754</v>
      </c>
      <c r="J655" t="s">
        <v>204</v>
      </c>
      <c r="K655" t="s">
        <v>204</v>
      </c>
      <c r="L655" t="s">
        <v>325</v>
      </c>
      <c r="M655" t="s">
        <v>340</v>
      </c>
      <c r="N655" t="s">
        <v>464</v>
      </c>
      <c r="O655" t="s">
        <v>339</v>
      </c>
      <c r="P655" t="s">
        <v>1696</v>
      </c>
      <c r="Q655" t="s">
        <v>413</v>
      </c>
      <c r="R655" t="s">
        <v>407</v>
      </c>
      <c r="S655" t="s">
        <v>1212</v>
      </c>
      <c r="T655" s="131">
        <v>4.93</v>
      </c>
      <c r="U655" t="s">
        <v>2011</v>
      </c>
      <c r="V655" s="132">
        <v>2.9159999999999998E-2</v>
      </c>
      <c r="W655" s="132">
        <v>2.98E-2</v>
      </c>
      <c r="X655" t="s">
        <v>412</v>
      </c>
      <c r="Y655" t="s">
        <v>339</v>
      </c>
      <c r="Z655" s="131">
        <v>130483</v>
      </c>
      <c r="AA655" s="131">
        <v>1</v>
      </c>
      <c r="AB655" s="131">
        <f t="shared" si="10"/>
        <v>99.540169983829315</v>
      </c>
      <c r="AD655" s="131">
        <v>129.88300000000001</v>
      </c>
      <c r="AH655" s="132">
        <v>9.0000000000000006E-5</v>
      </c>
      <c r="AI655" s="132">
        <v>8.8510000000000005E-2</v>
      </c>
      <c r="AJ655" s="132">
        <v>3.9199999999999999E-3</v>
      </c>
    </row>
    <row r="656" spans="1:36">
      <c r="A656" t="s">
        <v>1213</v>
      </c>
      <c r="B656" t="s">
        <v>1236</v>
      </c>
      <c r="C656" t="s">
        <v>2459</v>
      </c>
      <c r="D656" t="s">
        <v>2460</v>
      </c>
      <c r="E656" t="s">
        <v>309</v>
      </c>
      <c r="F656" t="s">
        <v>2465</v>
      </c>
      <c r="G656" t="s">
        <v>2466</v>
      </c>
      <c r="H656" t="s">
        <v>321</v>
      </c>
      <c r="I656" t="s">
        <v>754</v>
      </c>
      <c r="J656" t="s">
        <v>204</v>
      </c>
      <c r="K656" t="s">
        <v>204</v>
      </c>
      <c r="L656" t="s">
        <v>325</v>
      </c>
      <c r="M656" t="s">
        <v>340</v>
      </c>
      <c r="N656" t="s">
        <v>464</v>
      </c>
      <c r="O656" t="s">
        <v>339</v>
      </c>
      <c r="P656" t="s">
        <v>1211</v>
      </c>
      <c r="Q656" t="s">
        <v>413</v>
      </c>
      <c r="R656" t="s">
        <v>407</v>
      </c>
      <c r="S656" t="s">
        <v>1212</v>
      </c>
      <c r="T656" s="131">
        <v>1.51</v>
      </c>
      <c r="U656" t="s">
        <v>1660</v>
      </c>
      <c r="V656" s="132">
        <v>2.6700000000000002E-2</v>
      </c>
      <c r="W656" s="132">
        <v>2.41E-2</v>
      </c>
      <c r="X656" t="s">
        <v>412</v>
      </c>
      <c r="Y656" t="s">
        <v>339</v>
      </c>
      <c r="Z656" s="131">
        <v>105675.81</v>
      </c>
      <c r="AA656" s="131">
        <v>1</v>
      </c>
      <c r="AB656" s="131">
        <f t="shared" si="10"/>
        <v>113.58039271239085</v>
      </c>
      <c r="AD656" s="131">
        <v>120.027</v>
      </c>
      <c r="AH656" s="132">
        <v>1.1E-4</v>
      </c>
      <c r="AI656" s="132">
        <v>8.1790000000000002E-2</v>
      </c>
      <c r="AJ656" s="132">
        <v>3.62E-3</v>
      </c>
    </row>
    <row r="657" spans="1:36">
      <c r="A657" t="s">
        <v>1213</v>
      </c>
      <c r="B657" t="s">
        <v>1236</v>
      </c>
      <c r="C657" t="s">
        <v>2505</v>
      </c>
      <c r="D657" t="s">
        <v>2506</v>
      </c>
      <c r="E657" t="s">
        <v>309</v>
      </c>
      <c r="F657" t="s">
        <v>2507</v>
      </c>
      <c r="G657" t="s">
        <v>2508</v>
      </c>
      <c r="H657" t="s">
        <v>321</v>
      </c>
      <c r="I657" t="s">
        <v>951</v>
      </c>
      <c r="J657" t="s">
        <v>204</v>
      </c>
      <c r="K657" t="s">
        <v>204</v>
      </c>
      <c r="L657" t="s">
        <v>325</v>
      </c>
      <c r="M657" t="s">
        <v>340</v>
      </c>
      <c r="N657" t="s">
        <v>478</v>
      </c>
      <c r="O657" t="s">
        <v>339</v>
      </c>
      <c r="P657" t="s">
        <v>2273</v>
      </c>
      <c r="Q657" t="s">
        <v>415</v>
      </c>
      <c r="R657" t="s">
        <v>407</v>
      </c>
      <c r="S657" t="s">
        <v>1212</v>
      </c>
      <c r="T657" s="131">
        <v>2.31</v>
      </c>
      <c r="U657" t="s">
        <v>1847</v>
      </c>
      <c r="V657" s="132">
        <v>4.0070000000000001E-2</v>
      </c>
      <c r="W657" s="132">
        <v>4.6399999999999997E-2</v>
      </c>
      <c r="X657" t="s">
        <v>412</v>
      </c>
      <c r="Y657" t="s">
        <v>339</v>
      </c>
      <c r="Z657" s="131">
        <v>64432</v>
      </c>
      <c r="AA657" s="131">
        <v>1</v>
      </c>
      <c r="AB657" s="131">
        <f t="shared" si="10"/>
        <v>100.85982120685375</v>
      </c>
      <c r="AD657" s="131">
        <v>64.986000000000004</v>
      </c>
      <c r="AH657" s="132">
        <v>2.3000000000000001E-4</v>
      </c>
      <c r="AI657" s="132">
        <v>4.428E-2</v>
      </c>
      <c r="AJ657" s="132">
        <v>1.9599999999999999E-3</v>
      </c>
    </row>
    <row r="658" spans="1:36">
      <c r="A658" t="s">
        <v>1213</v>
      </c>
      <c r="B658" t="s">
        <v>1236</v>
      </c>
      <c r="C658" t="s">
        <v>1601</v>
      </c>
      <c r="D658" t="s">
        <v>1602</v>
      </c>
      <c r="E658" t="s">
        <v>309</v>
      </c>
      <c r="F658" t="s">
        <v>2341</v>
      </c>
      <c r="G658" t="s">
        <v>2342</v>
      </c>
      <c r="H658" t="s">
        <v>321</v>
      </c>
      <c r="I658" t="s">
        <v>754</v>
      </c>
      <c r="J658" t="s">
        <v>204</v>
      </c>
      <c r="K658" t="s">
        <v>204</v>
      </c>
      <c r="L658" t="s">
        <v>325</v>
      </c>
      <c r="M658" t="s">
        <v>340</v>
      </c>
      <c r="N658" t="s">
        <v>448</v>
      </c>
      <c r="O658" t="s">
        <v>339</v>
      </c>
      <c r="P658" t="s">
        <v>1211</v>
      </c>
      <c r="Q658" t="s">
        <v>413</v>
      </c>
      <c r="R658" t="s">
        <v>407</v>
      </c>
      <c r="S658" t="s">
        <v>1212</v>
      </c>
      <c r="T658" s="131">
        <v>3.31</v>
      </c>
      <c r="U658" t="s">
        <v>2343</v>
      </c>
      <c r="V658" s="132">
        <v>1.506E-2</v>
      </c>
      <c r="W658" s="132">
        <v>2.3400000000000001E-2</v>
      </c>
      <c r="X658" t="s">
        <v>412</v>
      </c>
      <c r="Y658" t="s">
        <v>339</v>
      </c>
      <c r="Z658" s="131">
        <v>48963.02</v>
      </c>
      <c r="AA658" s="131">
        <v>1</v>
      </c>
      <c r="AB658" s="131">
        <f t="shared" si="10"/>
        <v>112.5298235280422</v>
      </c>
      <c r="AD658" s="131">
        <v>55.097999999999999</v>
      </c>
      <c r="AH658" s="132">
        <v>2.0000000000000002E-5</v>
      </c>
      <c r="AI658" s="132">
        <v>3.755E-2</v>
      </c>
      <c r="AJ658" s="132">
        <v>1.66E-3</v>
      </c>
    </row>
    <row r="659" spans="1:36">
      <c r="A659" t="s">
        <v>1213</v>
      </c>
      <c r="B659" t="s">
        <v>1236</v>
      </c>
      <c r="C659" t="s">
        <v>1923</v>
      </c>
      <c r="D659" t="s">
        <v>1924</v>
      </c>
      <c r="E659" t="s">
        <v>309</v>
      </c>
      <c r="F659" t="s">
        <v>2247</v>
      </c>
      <c r="G659" t="s">
        <v>2248</v>
      </c>
      <c r="H659" t="s">
        <v>321</v>
      </c>
      <c r="I659" t="s">
        <v>754</v>
      </c>
      <c r="J659" t="s">
        <v>204</v>
      </c>
      <c r="K659" t="s">
        <v>204</v>
      </c>
      <c r="L659" t="s">
        <v>325</v>
      </c>
      <c r="M659" t="s">
        <v>340</v>
      </c>
      <c r="N659" t="s">
        <v>464</v>
      </c>
      <c r="O659" t="s">
        <v>339</v>
      </c>
      <c r="P659" t="s">
        <v>1696</v>
      </c>
      <c r="Q659" t="s">
        <v>413</v>
      </c>
      <c r="R659" t="s">
        <v>407</v>
      </c>
      <c r="S659" t="s">
        <v>1212</v>
      </c>
      <c r="T659" s="131">
        <v>3.75</v>
      </c>
      <c r="U659" t="s">
        <v>2249</v>
      </c>
      <c r="V659" s="132">
        <v>3.1419999999999997E-2</v>
      </c>
      <c r="W659" s="132">
        <v>2.86E-2</v>
      </c>
      <c r="X659" t="s">
        <v>412</v>
      </c>
      <c r="Y659" t="s">
        <v>339</v>
      </c>
      <c r="Z659" s="131">
        <v>49000</v>
      </c>
      <c r="AA659" s="131">
        <v>1</v>
      </c>
      <c r="AB659" s="131">
        <f t="shared" si="10"/>
        <v>105.2204081632653</v>
      </c>
      <c r="AD659" s="131">
        <v>51.558</v>
      </c>
      <c r="AH659" s="132">
        <v>3.0000000000000001E-5</v>
      </c>
      <c r="AI659" s="132">
        <v>3.5130000000000002E-2</v>
      </c>
      <c r="AJ659" s="132">
        <v>1.56E-3</v>
      </c>
    </row>
    <row r="660" spans="1:36">
      <c r="A660" t="s">
        <v>1213</v>
      </c>
      <c r="B660" t="s">
        <v>1236</v>
      </c>
      <c r="C660" t="s">
        <v>2613</v>
      </c>
      <c r="D660" t="s">
        <v>2614</v>
      </c>
      <c r="E660" t="s">
        <v>309</v>
      </c>
      <c r="F660" t="s">
        <v>2615</v>
      </c>
      <c r="G660" t="s">
        <v>2616</v>
      </c>
      <c r="H660" t="s">
        <v>321</v>
      </c>
      <c r="I660" t="s">
        <v>951</v>
      </c>
      <c r="J660" t="s">
        <v>204</v>
      </c>
      <c r="K660" t="s">
        <v>204</v>
      </c>
      <c r="L660" t="s">
        <v>325</v>
      </c>
      <c r="M660" t="s">
        <v>340</v>
      </c>
      <c r="N660" t="s">
        <v>476</v>
      </c>
      <c r="O660" t="s">
        <v>339</v>
      </c>
      <c r="P660" t="s">
        <v>2257</v>
      </c>
      <c r="Q660" t="s">
        <v>415</v>
      </c>
      <c r="R660" t="s">
        <v>407</v>
      </c>
      <c r="S660" t="s">
        <v>1212</v>
      </c>
      <c r="T660" s="131">
        <v>2.38</v>
      </c>
      <c r="U660" t="s">
        <v>2617</v>
      </c>
      <c r="V660" s="132">
        <v>3.4270000000000002E-2</v>
      </c>
      <c r="W660" s="132">
        <v>4.8599999999999997E-2</v>
      </c>
      <c r="X660" t="s">
        <v>412</v>
      </c>
      <c r="Y660" t="s">
        <v>339</v>
      </c>
      <c r="Z660" s="131">
        <v>51041</v>
      </c>
      <c r="AA660" s="131">
        <v>1</v>
      </c>
      <c r="AB660" s="131">
        <f t="shared" si="10"/>
        <v>100.03918418526283</v>
      </c>
      <c r="AD660" s="131">
        <v>51.061</v>
      </c>
      <c r="AH660" s="132">
        <v>1.3999999999999999E-4</v>
      </c>
      <c r="AI660" s="132">
        <v>3.4790000000000001E-2</v>
      </c>
      <c r="AJ660" s="132">
        <v>1.5399999999999999E-3</v>
      </c>
    </row>
    <row r="661" spans="1:36">
      <c r="A661" t="s">
        <v>1213</v>
      </c>
      <c r="B661" t="s">
        <v>1236</v>
      </c>
      <c r="C661" t="s">
        <v>2509</v>
      </c>
      <c r="D661" t="s">
        <v>2510</v>
      </c>
      <c r="E661" t="s">
        <v>309</v>
      </c>
      <c r="F661" t="s">
        <v>2511</v>
      </c>
      <c r="G661" t="s">
        <v>2512</v>
      </c>
      <c r="H661" t="s">
        <v>321</v>
      </c>
      <c r="I661" t="s">
        <v>754</v>
      </c>
      <c r="J661" t="s">
        <v>204</v>
      </c>
      <c r="K661" t="s">
        <v>204</v>
      </c>
      <c r="L661" t="s">
        <v>325</v>
      </c>
      <c r="M661" t="s">
        <v>340</v>
      </c>
      <c r="N661" t="s">
        <v>475</v>
      </c>
      <c r="O661" t="s">
        <v>339</v>
      </c>
      <c r="P661" t="s">
        <v>1696</v>
      </c>
      <c r="Q661" t="s">
        <v>413</v>
      </c>
      <c r="R661" t="s">
        <v>407</v>
      </c>
      <c r="S661" t="s">
        <v>1212</v>
      </c>
      <c r="T661" s="131">
        <v>2.19</v>
      </c>
      <c r="U661" t="s">
        <v>2513</v>
      </c>
      <c r="V661" s="132">
        <v>1.256E-2</v>
      </c>
      <c r="W661" s="132">
        <v>2.29E-2</v>
      </c>
      <c r="X661" t="s">
        <v>412</v>
      </c>
      <c r="Y661" t="s">
        <v>339</v>
      </c>
      <c r="Z661" s="131">
        <v>42030.400000000001</v>
      </c>
      <c r="AA661" s="131">
        <v>1</v>
      </c>
      <c r="AB661" s="131">
        <f t="shared" si="10"/>
        <v>121.37881152689482</v>
      </c>
      <c r="AD661" s="131">
        <v>51.015999999999998</v>
      </c>
      <c r="AH661" s="132">
        <v>1E-4</v>
      </c>
      <c r="AI661" s="132">
        <v>3.4759999999999999E-2</v>
      </c>
      <c r="AJ661" s="132">
        <v>1.5399999999999999E-3</v>
      </c>
    </row>
    <row r="662" spans="1:36">
      <c r="A662" t="s">
        <v>1213</v>
      </c>
      <c r="B662" t="s">
        <v>1236</v>
      </c>
      <c r="C662" t="s">
        <v>1547</v>
      </c>
      <c r="D662" t="s">
        <v>1548</v>
      </c>
      <c r="E662" t="s">
        <v>309</v>
      </c>
      <c r="F662" t="s">
        <v>2585</v>
      </c>
      <c r="G662" t="s">
        <v>2586</v>
      </c>
      <c r="H662" t="s">
        <v>321</v>
      </c>
      <c r="I662" t="s">
        <v>754</v>
      </c>
      <c r="J662" t="s">
        <v>204</v>
      </c>
      <c r="K662" t="s">
        <v>204</v>
      </c>
      <c r="L662" t="s">
        <v>325</v>
      </c>
      <c r="M662" t="s">
        <v>340</v>
      </c>
      <c r="N662" t="s">
        <v>448</v>
      </c>
      <c r="O662" t="s">
        <v>339</v>
      </c>
      <c r="P662" t="s">
        <v>1211</v>
      </c>
      <c r="Q662" t="s">
        <v>413</v>
      </c>
      <c r="R662" t="s">
        <v>407</v>
      </c>
      <c r="S662" t="s">
        <v>1212</v>
      </c>
      <c r="T662" s="131">
        <v>4.8899999999999997</v>
      </c>
      <c r="U662" t="s">
        <v>2587</v>
      </c>
      <c r="V662" s="132">
        <v>2.2880000000000001E-2</v>
      </c>
      <c r="W662" s="132">
        <v>2.3599999999999999E-2</v>
      </c>
      <c r="X662" t="s">
        <v>412</v>
      </c>
      <c r="Y662" t="s">
        <v>339</v>
      </c>
      <c r="Z662" s="131">
        <v>50571</v>
      </c>
      <c r="AA662" s="131">
        <v>1</v>
      </c>
      <c r="AB662" s="131">
        <f t="shared" si="10"/>
        <v>100.77910264776256</v>
      </c>
      <c r="AD662" s="131">
        <v>50.965000000000003</v>
      </c>
      <c r="AH662" s="132">
        <v>2.0000000000000002E-5</v>
      </c>
      <c r="AI662" s="132">
        <v>3.4729999999999997E-2</v>
      </c>
      <c r="AJ662" s="132">
        <v>1.5399999999999999E-3</v>
      </c>
    </row>
    <row r="663" spans="1:36">
      <c r="A663" t="s">
        <v>1213</v>
      </c>
      <c r="B663" t="s">
        <v>1236</v>
      </c>
      <c r="C663" t="s">
        <v>2430</v>
      </c>
      <c r="D663" t="s">
        <v>2431</v>
      </c>
      <c r="E663" t="s">
        <v>309</v>
      </c>
      <c r="F663" t="s">
        <v>2432</v>
      </c>
      <c r="G663" t="s">
        <v>2433</v>
      </c>
      <c r="H663" t="s">
        <v>321</v>
      </c>
      <c r="I663" t="s">
        <v>951</v>
      </c>
      <c r="J663" t="s">
        <v>204</v>
      </c>
      <c r="K663" t="s">
        <v>204</v>
      </c>
      <c r="L663" t="s">
        <v>325</v>
      </c>
      <c r="M663" t="s">
        <v>340</v>
      </c>
      <c r="N663" t="s">
        <v>446</v>
      </c>
      <c r="O663" t="s">
        <v>339</v>
      </c>
      <c r="P663" t="s">
        <v>1696</v>
      </c>
      <c r="Q663" t="s">
        <v>413</v>
      </c>
      <c r="R663" t="s">
        <v>407</v>
      </c>
      <c r="S663" t="s">
        <v>1212</v>
      </c>
      <c r="T663" s="131">
        <v>2.39</v>
      </c>
      <c r="U663" t="s">
        <v>1563</v>
      </c>
      <c r="V663" s="132">
        <v>4.6050000000000001E-2</v>
      </c>
      <c r="W663" s="132">
        <v>4.58E-2</v>
      </c>
      <c r="X663" t="s">
        <v>412</v>
      </c>
      <c r="Y663" t="s">
        <v>339</v>
      </c>
      <c r="Z663" s="131">
        <v>55035</v>
      </c>
      <c r="AA663" s="131">
        <v>1</v>
      </c>
      <c r="AB663" s="131">
        <f t="shared" si="10"/>
        <v>92.090487871354583</v>
      </c>
      <c r="AD663" s="131">
        <v>50.682000000000002</v>
      </c>
      <c r="AH663" s="132">
        <v>6.0000000000000002E-5</v>
      </c>
      <c r="AI663" s="132">
        <v>3.4540000000000001E-2</v>
      </c>
      <c r="AJ663" s="132">
        <v>1.5299999999999999E-3</v>
      </c>
    </row>
    <row r="664" spans="1:36">
      <c r="A664" t="s">
        <v>1213</v>
      </c>
      <c r="B664" t="s">
        <v>1236</v>
      </c>
      <c r="C664" t="s">
        <v>455</v>
      </c>
      <c r="D664" t="s">
        <v>2144</v>
      </c>
      <c r="E664" t="s">
        <v>309</v>
      </c>
      <c r="F664" t="s">
        <v>2355</v>
      </c>
      <c r="G664" t="s">
        <v>2356</v>
      </c>
      <c r="H664" t="s">
        <v>321</v>
      </c>
      <c r="I664" t="s">
        <v>754</v>
      </c>
      <c r="J664" t="s">
        <v>204</v>
      </c>
      <c r="K664" t="s">
        <v>204</v>
      </c>
      <c r="L664" t="s">
        <v>325</v>
      </c>
      <c r="M664" t="s">
        <v>340</v>
      </c>
      <c r="N664" t="s">
        <v>440</v>
      </c>
      <c r="O664" t="s">
        <v>339</v>
      </c>
      <c r="P664" t="s">
        <v>1966</v>
      </c>
      <c r="Q664" t="s">
        <v>415</v>
      </c>
      <c r="R664" t="s">
        <v>407</v>
      </c>
      <c r="S664" t="s">
        <v>1212</v>
      </c>
      <c r="T664" s="131">
        <v>3.19</v>
      </c>
      <c r="U664" t="s">
        <v>2357</v>
      </c>
      <c r="V664" s="132">
        <v>2.2349999999999998E-2</v>
      </c>
      <c r="W664" s="132">
        <v>2.4299999999999999E-2</v>
      </c>
      <c r="X664" t="s">
        <v>412</v>
      </c>
      <c r="Y664" t="s">
        <v>339</v>
      </c>
      <c r="Z664" s="131">
        <v>40876</v>
      </c>
      <c r="AA664" s="131">
        <v>1</v>
      </c>
      <c r="AB664" s="131">
        <f t="shared" si="10"/>
        <v>122.38966630785791</v>
      </c>
      <c r="AD664" s="131">
        <v>50.027999999999999</v>
      </c>
      <c r="AH664" s="132">
        <v>2.0000000000000002E-5</v>
      </c>
      <c r="AI664" s="132">
        <v>3.4090000000000002E-2</v>
      </c>
      <c r="AJ664" s="132">
        <v>1.5100000000000001E-3</v>
      </c>
    </row>
    <row r="665" spans="1:36">
      <c r="A665" t="s">
        <v>1213</v>
      </c>
      <c r="B665" t="s">
        <v>1236</v>
      </c>
      <c r="C665" t="s">
        <v>1935</v>
      </c>
      <c r="D665" t="s">
        <v>1936</v>
      </c>
      <c r="E665" t="s">
        <v>309</v>
      </c>
      <c r="F665" t="s">
        <v>1937</v>
      </c>
      <c r="G665" t="s">
        <v>1938</v>
      </c>
      <c r="H665" t="s">
        <v>321</v>
      </c>
      <c r="I665" t="s">
        <v>754</v>
      </c>
      <c r="J665" t="s">
        <v>204</v>
      </c>
      <c r="K665" t="s">
        <v>204</v>
      </c>
      <c r="L665" t="s">
        <v>325</v>
      </c>
      <c r="M665" t="s">
        <v>340</v>
      </c>
      <c r="N665" t="s">
        <v>448</v>
      </c>
      <c r="O665" t="s">
        <v>339</v>
      </c>
      <c r="P665" t="s">
        <v>1211</v>
      </c>
      <c r="Q665" t="s">
        <v>413</v>
      </c>
      <c r="R665" t="s">
        <v>407</v>
      </c>
      <c r="S665" t="s">
        <v>1212</v>
      </c>
      <c r="T665" s="131">
        <v>3.74</v>
      </c>
      <c r="U665" t="s">
        <v>1939</v>
      </c>
      <c r="V665" s="132">
        <v>2.213E-2</v>
      </c>
      <c r="W665" s="132">
        <v>2.3800000000000002E-2</v>
      </c>
      <c r="X665" t="s">
        <v>412</v>
      </c>
      <c r="Y665" t="s">
        <v>339</v>
      </c>
      <c r="Z665" s="131">
        <v>45951.06</v>
      </c>
      <c r="AA665" s="131">
        <v>1</v>
      </c>
      <c r="AB665" s="131">
        <f t="shared" si="10"/>
        <v>103.6602855298659</v>
      </c>
      <c r="AD665" s="131">
        <v>47.633000000000003</v>
      </c>
      <c r="AH665" s="132">
        <v>1.0000000000000001E-5</v>
      </c>
      <c r="AI665" s="132">
        <v>3.2460000000000003E-2</v>
      </c>
      <c r="AJ665" s="132">
        <v>1.4400000000000001E-3</v>
      </c>
    </row>
    <row r="666" spans="1:36">
      <c r="A666" t="s">
        <v>1213</v>
      </c>
      <c r="B666" t="s">
        <v>1236</v>
      </c>
      <c r="C666" t="s">
        <v>1521</v>
      </c>
      <c r="D666" t="s">
        <v>1522</v>
      </c>
      <c r="E666" t="s">
        <v>309</v>
      </c>
      <c r="F666" t="s">
        <v>2153</v>
      </c>
      <c r="G666" t="s">
        <v>2154</v>
      </c>
      <c r="H666" t="s">
        <v>321</v>
      </c>
      <c r="I666" t="s">
        <v>754</v>
      </c>
      <c r="J666" t="s">
        <v>204</v>
      </c>
      <c r="K666" t="s">
        <v>204</v>
      </c>
      <c r="L666" t="s">
        <v>325</v>
      </c>
      <c r="M666" t="s">
        <v>340</v>
      </c>
      <c r="N666" t="s">
        <v>448</v>
      </c>
      <c r="O666" t="s">
        <v>339</v>
      </c>
      <c r="P666" t="s">
        <v>1211</v>
      </c>
      <c r="Q666" t="s">
        <v>413</v>
      </c>
      <c r="R666" t="s">
        <v>407</v>
      </c>
      <c r="S666" t="s">
        <v>1212</v>
      </c>
      <c r="T666" s="131">
        <v>4.71</v>
      </c>
      <c r="U666" t="s">
        <v>2155</v>
      </c>
      <c r="V666" s="132">
        <v>1.968E-2</v>
      </c>
      <c r="W666" s="132">
        <v>2.4E-2</v>
      </c>
      <c r="X666" t="s">
        <v>412</v>
      </c>
      <c r="Y666" t="s">
        <v>339</v>
      </c>
      <c r="Z666" s="131">
        <v>44252.1</v>
      </c>
      <c r="AA666" s="131">
        <v>1</v>
      </c>
      <c r="AB666" s="131">
        <f t="shared" si="10"/>
        <v>101.52964492080602</v>
      </c>
      <c r="AD666" s="131">
        <v>44.929000000000002</v>
      </c>
      <c r="AH666" s="132">
        <v>2.0000000000000002E-5</v>
      </c>
      <c r="AI666" s="132">
        <v>3.0620000000000001E-2</v>
      </c>
      <c r="AJ666" s="132">
        <v>1.3600000000000001E-3</v>
      </c>
    </row>
    <row r="667" spans="1:36">
      <c r="A667" t="s">
        <v>1213</v>
      </c>
      <c r="B667" t="s">
        <v>1236</v>
      </c>
      <c r="C667" t="s">
        <v>1601</v>
      </c>
      <c r="D667" t="s">
        <v>1602</v>
      </c>
      <c r="E667" t="s">
        <v>309</v>
      </c>
      <c r="F667" t="s">
        <v>2419</v>
      </c>
      <c r="G667" t="s">
        <v>2420</v>
      </c>
      <c r="H667" t="s">
        <v>321</v>
      </c>
      <c r="I667" t="s">
        <v>754</v>
      </c>
      <c r="J667" t="s">
        <v>204</v>
      </c>
      <c r="K667" t="s">
        <v>204</v>
      </c>
      <c r="L667" t="s">
        <v>325</v>
      </c>
      <c r="M667" t="s">
        <v>340</v>
      </c>
      <c r="N667" t="s">
        <v>448</v>
      </c>
      <c r="O667" t="s">
        <v>339</v>
      </c>
      <c r="P667" t="s">
        <v>1211</v>
      </c>
      <c r="Q667" t="s">
        <v>413</v>
      </c>
      <c r="R667" t="s">
        <v>407</v>
      </c>
      <c r="S667" t="s">
        <v>1212</v>
      </c>
      <c r="T667" s="131">
        <v>3.84</v>
      </c>
      <c r="U667" t="s">
        <v>2421</v>
      </c>
      <c r="V667" s="132">
        <v>2.1940000000000001E-2</v>
      </c>
      <c r="W667" s="132">
        <v>2.3599999999999999E-2</v>
      </c>
      <c r="X667" t="s">
        <v>412</v>
      </c>
      <c r="Y667" t="s">
        <v>339</v>
      </c>
      <c r="Z667" s="131">
        <v>42657.120000000003</v>
      </c>
      <c r="AA667" s="131">
        <v>1</v>
      </c>
      <c r="AB667" s="131">
        <f t="shared" si="10"/>
        <v>103.08947251947622</v>
      </c>
      <c r="AD667" s="131">
        <v>43.975000000000001</v>
      </c>
      <c r="AH667" s="132">
        <v>4.0000000000000003E-5</v>
      </c>
      <c r="AI667" s="132">
        <v>2.997E-2</v>
      </c>
      <c r="AJ667" s="132">
        <v>1.33E-3</v>
      </c>
    </row>
    <row r="668" spans="1:36">
      <c r="A668" t="s">
        <v>1213</v>
      </c>
      <c r="B668" t="s">
        <v>1236</v>
      </c>
      <c r="C668" t="s">
        <v>2490</v>
      </c>
      <c r="D668" t="s">
        <v>2491</v>
      </c>
      <c r="E668" t="s">
        <v>309</v>
      </c>
      <c r="F668" t="s">
        <v>2492</v>
      </c>
      <c r="G668" t="s">
        <v>2493</v>
      </c>
      <c r="H668" t="s">
        <v>321</v>
      </c>
      <c r="I668" t="s">
        <v>951</v>
      </c>
      <c r="J668" t="s">
        <v>204</v>
      </c>
      <c r="K668" t="s">
        <v>204</v>
      </c>
      <c r="L668" t="s">
        <v>325</v>
      </c>
      <c r="M668" t="s">
        <v>340</v>
      </c>
      <c r="N668" t="s">
        <v>440</v>
      </c>
      <c r="O668" t="s">
        <v>339</v>
      </c>
      <c r="P668" t="s">
        <v>1578</v>
      </c>
      <c r="Q668" t="s">
        <v>415</v>
      </c>
      <c r="R668" t="s">
        <v>407</v>
      </c>
      <c r="S668" t="s">
        <v>1212</v>
      </c>
      <c r="T668" s="131">
        <v>1.68</v>
      </c>
      <c r="U668" t="s">
        <v>1367</v>
      </c>
      <c r="V668" s="132">
        <v>5.2720000000000003E-2</v>
      </c>
      <c r="W668" s="132">
        <v>4.9000000000000002E-2</v>
      </c>
      <c r="X668" t="s">
        <v>412</v>
      </c>
      <c r="Y668" t="s">
        <v>339</v>
      </c>
      <c r="Z668" s="131">
        <v>38167.5</v>
      </c>
      <c r="AA668" s="131">
        <v>1</v>
      </c>
      <c r="AB668" s="131">
        <f t="shared" si="10"/>
        <v>98.290430339948912</v>
      </c>
      <c r="AD668" s="131">
        <v>37.515000000000001</v>
      </c>
      <c r="AH668" s="132">
        <v>5.0000000000000002E-5</v>
      </c>
      <c r="AI668" s="132">
        <v>2.5559999999999999E-2</v>
      </c>
      <c r="AJ668" s="132">
        <v>1.1299999999999999E-3</v>
      </c>
    </row>
    <row r="669" spans="1:36">
      <c r="A669" t="s">
        <v>1213</v>
      </c>
      <c r="B669" t="s">
        <v>1236</v>
      </c>
      <c r="C669" t="s">
        <v>2020</v>
      </c>
      <c r="D669" t="s">
        <v>2021</v>
      </c>
      <c r="E669" t="s">
        <v>309</v>
      </c>
      <c r="F669" t="s">
        <v>2590</v>
      </c>
      <c r="G669" t="s">
        <v>2591</v>
      </c>
      <c r="H669" t="s">
        <v>321</v>
      </c>
      <c r="I669" t="s">
        <v>951</v>
      </c>
      <c r="J669" t="s">
        <v>204</v>
      </c>
      <c r="K669" t="s">
        <v>204</v>
      </c>
      <c r="L669" t="s">
        <v>325</v>
      </c>
      <c r="M669" t="s">
        <v>340</v>
      </c>
      <c r="N669" t="s">
        <v>484</v>
      </c>
      <c r="O669" t="s">
        <v>339</v>
      </c>
      <c r="P669" t="s">
        <v>1696</v>
      </c>
      <c r="Q669" t="s">
        <v>413</v>
      </c>
      <c r="R669" t="s">
        <v>407</v>
      </c>
      <c r="S669" t="s">
        <v>1212</v>
      </c>
      <c r="T669" s="131">
        <v>0.91</v>
      </c>
      <c r="U669" t="s">
        <v>2516</v>
      </c>
      <c r="V669" s="132">
        <v>3.6499999999999998E-2</v>
      </c>
      <c r="W669" s="132">
        <v>4.4699999999999997E-2</v>
      </c>
      <c r="X669" t="s">
        <v>412</v>
      </c>
      <c r="Y669" t="s">
        <v>339</v>
      </c>
      <c r="Z669" s="131">
        <v>25037.5</v>
      </c>
      <c r="AA669" s="131">
        <v>1</v>
      </c>
      <c r="AB669" s="131">
        <f t="shared" si="10"/>
        <v>99.618572141787325</v>
      </c>
      <c r="AD669" s="131">
        <v>24.942</v>
      </c>
      <c r="AH669" s="132">
        <v>5.0000000000000002E-5</v>
      </c>
      <c r="AI669" s="132">
        <v>1.7000000000000001E-2</v>
      </c>
      <c r="AJ669" s="132">
        <v>7.5000000000000002E-4</v>
      </c>
    </row>
    <row r="670" spans="1:36">
      <c r="A670" t="s">
        <v>1213</v>
      </c>
      <c r="B670" t="s">
        <v>1237</v>
      </c>
      <c r="C670" t="s">
        <v>1547</v>
      </c>
      <c r="D670" t="s">
        <v>1548</v>
      </c>
      <c r="E670" t="s">
        <v>309</v>
      </c>
      <c r="F670" t="s">
        <v>2323</v>
      </c>
      <c r="G670" t="s">
        <v>2324</v>
      </c>
      <c r="H670" t="s">
        <v>321</v>
      </c>
      <c r="I670" t="s">
        <v>754</v>
      </c>
      <c r="J670" t="s">
        <v>204</v>
      </c>
      <c r="K670" t="s">
        <v>204</v>
      </c>
      <c r="L670" t="s">
        <v>325</v>
      </c>
      <c r="M670" t="s">
        <v>340</v>
      </c>
      <c r="N670" t="s">
        <v>448</v>
      </c>
      <c r="O670" t="s">
        <v>339</v>
      </c>
      <c r="P670" t="s">
        <v>1211</v>
      </c>
      <c r="Q670" t="s">
        <v>413</v>
      </c>
      <c r="R670" t="s">
        <v>407</v>
      </c>
      <c r="S670" t="s">
        <v>1212</v>
      </c>
      <c r="T670" s="131">
        <v>2.9</v>
      </c>
      <c r="U670" t="s">
        <v>2325</v>
      </c>
      <c r="V670" s="132">
        <v>1.49E-2</v>
      </c>
      <c r="W670" s="132">
        <v>2.1899999999999999E-2</v>
      </c>
      <c r="X670" t="s">
        <v>412</v>
      </c>
      <c r="Y670" t="s">
        <v>339</v>
      </c>
      <c r="Z670" s="131">
        <v>119914</v>
      </c>
      <c r="AA670" s="131">
        <v>1</v>
      </c>
      <c r="AB670" s="131">
        <f t="shared" si="10"/>
        <v>105.89005453908635</v>
      </c>
      <c r="AD670" s="131">
        <v>126.977</v>
      </c>
      <c r="AH670" s="132">
        <v>4.0000000000000003E-5</v>
      </c>
      <c r="AI670" s="132">
        <v>6.6549999999999998E-2</v>
      </c>
      <c r="AJ670" s="132">
        <v>1.89E-3</v>
      </c>
    </row>
    <row r="671" spans="1:36">
      <c r="A671" t="s">
        <v>1213</v>
      </c>
      <c r="B671" t="s">
        <v>1237</v>
      </c>
      <c r="C671" t="s">
        <v>2833</v>
      </c>
      <c r="D671" t="s">
        <v>2834</v>
      </c>
      <c r="E671" t="s">
        <v>309</v>
      </c>
      <c r="F671" t="s">
        <v>2835</v>
      </c>
      <c r="G671" t="s">
        <v>2836</v>
      </c>
      <c r="H671" t="s">
        <v>321</v>
      </c>
      <c r="I671" t="s">
        <v>754</v>
      </c>
      <c r="J671" t="s">
        <v>204</v>
      </c>
      <c r="K671" t="s">
        <v>204</v>
      </c>
      <c r="L671" t="s">
        <v>325</v>
      </c>
      <c r="M671" t="s">
        <v>340</v>
      </c>
      <c r="N671" t="s">
        <v>440</v>
      </c>
      <c r="O671" t="s">
        <v>339</v>
      </c>
      <c r="P671" t="s">
        <v>1599</v>
      </c>
      <c r="Q671" t="s">
        <v>415</v>
      </c>
      <c r="R671" t="s">
        <v>407</v>
      </c>
      <c r="S671" t="s">
        <v>1212</v>
      </c>
      <c r="T671" s="131">
        <v>3.42</v>
      </c>
      <c r="U671" t="s">
        <v>2218</v>
      </c>
      <c r="V671" s="132">
        <v>1.7999999999999999E-2</v>
      </c>
      <c r="W671" s="132">
        <v>3.4500000000000003E-2</v>
      </c>
      <c r="X671" t="s">
        <v>412</v>
      </c>
      <c r="Y671" t="s">
        <v>339</v>
      </c>
      <c r="Z671" s="131">
        <v>114750</v>
      </c>
      <c r="AA671" s="131">
        <v>1</v>
      </c>
      <c r="AB671" s="131">
        <f t="shared" si="10"/>
        <v>109.53986928104575</v>
      </c>
      <c r="AD671" s="131">
        <v>125.697</v>
      </c>
      <c r="AH671" s="132">
        <v>1.2E-4</v>
      </c>
      <c r="AI671" s="132">
        <v>6.5879999999999994E-2</v>
      </c>
      <c r="AJ671" s="132">
        <v>1.8699999999999999E-3</v>
      </c>
    </row>
    <row r="672" spans="1:36">
      <c r="A672" t="s">
        <v>1213</v>
      </c>
      <c r="B672" t="s">
        <v>1237</v>
      </c>
      <c r="C672" t="s">
        <v>455</v>
      </c>
      <c r="D672" t="s">
        <v>2144</v>
      </c>
      <c r="E672" t="s">
        <v>309</v>
      </c>
      <c r="F672" t="s">
        <v>2355</v>
      </c>
      <c r="G672" t="s">
        <v>2356</v>
      </c>
      <c r="H672" t="s">
        <v>321</v>
      </c>
      <c r="I672" t="s">
        <v>754</v>
      </c>
      <c r="J672" t="s">
        <v>204</v>
      </c>
      <c r="K672" t="s">
        <v>204</v>
      </c>
      <c r="L672" t="s">
        <v>325</v>
      </c>
      <c r="M672" t="s">
        <v>340</v>
      </c>
      <c r="N672" t="s">
        <v>440</v>
      </c>
      <c r="O672" t="s">
        <v>339</v>
      </c>
      <c r="P672" t="s">
        <v>1966</v>
      </c>
      <c r="Q672" t="s">
        <v>415</v>
      </c>
      <c r="R672" t="s">
        <v>407</v>
      </c>
      <c r="S672" t="s">
        <v>1212</v>
      </c>
      <c r="T672" s="131">
        <v>3.19</v>
      </c>
      <c r="U672" t="s">
        <v>2357</v>
      </c>
      <c r="V672" s="132">
        <v>1.7399999999999999E-2</v>
      </c>
      <c r="W672" s="132">
        <v>2.4299999999999999E-2</v>
      </c>
      <c r="X672" t="s">
        <v>412</v>
      </c>
      <c r="Y672" t="s">
        <v>339</v>
      </c>
      <c r="Z672" s="131">
        <v>93413.28</v>
      </c>
      <c r="AA672" s="131">
        <v>1</v>
      </c>
      <c r="AB672" s="131">
        <f t="shared" si="10"/>
        <v>122.39052091950953</v>
      </c>
      <c r="AD672" s="131">
        <v>114.32899999999999</v>
      </c>
      <c r="AH672" s="132">
        <v>4.0000000000000003E-5</v>
      </c>
      <c r="AI672" s="132">
        <v>5.9920000000000001E-2</v>
      </c>
      <c r="AJ672" s="132">
        <v>1.6999999999999999E-3</v>
      </c>
    </row>
    <row r="673" spans="1:36">
      <c r="A673" t="s">
        <v>1213</v>
      </c>
      <c r="B673" t="s">
        <v>1237</v>
      </c>
      <c r="C673" t="s">
        <v>2369</v>
      </c>
      <c r="D673" t="s">
        <v>2370</v>
      </c>
      <c r="E673" t="s">
        <v>309</v>
      </c>
      <c r="F673" t="s">
        <v>2371</v>
      </c>
      <c r="G673" t="s">
        <v>2372</v>
      </c>
      <c r="H673" t="s">
        <v>321</v>
      </c>
      <c r="I673" t="s">
        <v>754</v>
      </c>
      <c r="J673" t="s">
        <v>204</v>
      </c>
      <c r="K673" t="s">
        <v>204</v>
      </c>
      <c r="L673" t="s">
        <v>325</v>
      </c>
      <c r="M673" t="s">
        <v>340</v>
      </c>
      <c r="N673" t="s">
        <v>477</v>
      </c>
      <c r="O673" t="s">
        <v>339</v>
      </c>
      <c r="P673" t="s">
        <v>1211</v>
      </c>
      <c r="Q673" t="s">
        <v>413</v>
      </c>
      <c r="R673" t="s">
        <v>407</v>
      </c>
      <c r="S673" t="s">
        <v>1212</v>
      </c>
      <c r="T673" s="131">
        <v>12.03</v>
      </c>
      <c r="U673" t="s">
        <v>2373</v>
      </c>
      <c r="V673" s="132">
        <v>6.0099999999999997E-3</v>
      </c>
      <c r="W673" s="132">
        <v>2.8799999999999999E-2</v>
      </c>
      <c r="X673" t="s">
        <v>412</v>
      </c>
      <c r="Y673" t="s">
        <v>339</v>
      </c>
      <c r="Z673" s="131">
        <v>109179.84</v>
      </c>
      <c r="AA673" s="131">
        <v>1</v>
      </c>
      <c r="AB673" s="131">
        <f t="shared" si="10"/>
        <v>103.13992033694133</v>
      </c>
      <c r="AD673" s="131">
        <v>112.608</v>
      </c>
      <c r="AH673" s="132">
        <v>2.0000000000000002E-5</v>
      </c>
      <c r="AI673" s="132">
        <v>5.9020000000000003E-2</v>
      </c>
      <c r="AJ673" s="132">
        <v>1.67E-3</v>
      </c>
    </row>
    <row r="674" spans="1:36">
      <c r="A674" t="s">
        <v>1213</v>
      </c>
      <c r="B674" t="s">
        <v>1237</v>
      </c>
      <c r="C674" t="s">
        <v>1601</v>
      </c>
      <c r="D674" t="s">
        <v>1602</v>
      </c>
      <c r="E674" t="s">
        <v>309</v>
      </c>
      <c r="F674" t="s">
        <v>2757</v>
      </c>
      <c r="G674" t="s">
        <v>2758</v>
      </c>
      <c r="H674" t="s">
        <v>321</v>
      </c>
      <c r="I674" t="s">
        <v>754</v>
      </c>
      <c r="J674" t="s">
        <v>204</v>
      </c>
      <c r="K674" t="s">
        <v>204</v>
      </c>
      <c r="L674" t="s">
        <v>325</v>
      </c>
      <c r="M674" t="s">
        <v>340</v>
      </c>
      <c r="N674" t="s">
        <v>448</v>
      </c>
      <c r="O674" t="s">
        <v>339</v>
      </c>
      <c r="P674" t="s">
        <v>1551</v>
      </c>
      <c r="Q674" t="s">
        <v>413</v>
      </c>
      <c r="R674" t="s">
        <v>407</v>
      </c>
      <c r="S674" t="s">
        <v>1212</v>
      </c>
      <c r="T674" s="131">
        <v>4.5999999999999996</v>
      </c>
      <c r="U674" t="s">
        <v>2759</v>
      </c>
      <c r="V674" s="132">
        <v>3.7100000000000001E-2</v>
      </c>
      <c r="W674" s="132">
        <v>2.7699999999999999E-2</v>
      </c>
      <c r="X674" t="s">
        <v>411</v>
      </c>
      <c r="Y674" t="s">
        <v>339</v>
      </c>
      <c r="Z674" s="131">
        <v>100000</v>
      </c>
      <c r="AA674" s="131">
        <v>1</v>
      </c>
      <c r="AB674" s="131">
        <f t="shared" si="10"/>
        <v>107.79</v>
      </c>
      <c r="AD674" s="131">
        <v>107.79</v>
      </c>
      <c r="AH674" s="132">
        <v>2.5999999999999998E-4</v>
      </c>
      <c r="AI674" s="132">
        <v>5.6489999999999999E-2</v>
      </c>
      <c r="AJ674" s="132">
        <v>1.6000000000000001E-3</v>
      </c>
    </row>
    <row r="675" spans="1:36">
      <c r="A675" t="s">
        <v>1213</v>
      </c>
      <c r="B675" t="s">
        <v>1237</v>
      </c>
      <c r="C675" t="s">
        <v>455</v>
      </c>
      <c r="D675" t="s">
        <v>2144</v>
      </c>
      <c r="E675" t="s">
        <v>309</v>
      </c>
      <c r="F675" t="s">
        <v>2224</v>
      </c>
      <c r="G675" t="s">
        <v>2225</v>
      </c>
      <c r="H675" t="s">
        <v>321</v>
      </c>
      <c r="I675" t="s">
        <v>754</v>
      </c>
      <c r="J675" t="s">
        <v>204</v>
      </c>
      <c r="K675" t="s">
        <v>204</v>
      </c>
      <c r="L675" t="s">
        <v>325</v>
      </c>
      <c r="M675" t="s">
        <v>340</v>
      </c>
      <c r="N675" t="s">
        <v>440</v>
      </c>
      <c r="O675" t="s">
        <v>339</v>
      </c>
      <c r="P675" t="s">
        <v>1966</v>
      </c>
      <c r="Q675" t="s">
        <v>415</v>
      </c>
      <c r="R675" t="s">
        <v>407</v>
      </c>
      <c r="S675" t="s">
        <v>1212</v>
      </c>
      <c r="T675" s="131">
        <v>0.65</v>
      </c>
      <c r="U675" t="s">
        <v>2226</v>
      </c>
      <c r="V675" s="132">
        <v>1.908E-2</v>
      </c>
      <c r="W675" s="132">
        <v>2.8199999999999999E-2</v>
      </c>
      <c r="X675" t="s">
        <v>412</v>
      </c>
      <c r="Y675" t="s">
        <v>339</v>
      </c>
      <c r="Z675" s="131">
        <v>88306</v>
      </c>
      <c r="AA675" s="131">
        <v>1</v>
      </c>
      <c r="AB675" s="131">
        <f t="shared" si="10"/>
        <v>119.91031187008809</v>
      </c>
      <c r="AD675" s="131">
        <v>105.88800000000001</v>
      </c>
      <c r="AH675" s="132">
        <v>3.0000000000000001E-5</v>
      </c>
      <c r="AI675" s="132">
        <v>5.5489999999999998E-2</v>
      </c>
      <c r="AJ675" s="132">
        <v>1.57E-3</v>
      </c>
    </row>
    <row r="676" spans="1:36">
      <c r="A676" t="s">
        <v>1213</v>
      </c>
      <c r="B676" t="s">
        <v>1237</v>
      </c>
      <c r="C676" t="s">
        <v>1718</v>
      </c>
      <c r="D676" t="s">
        <v>1719</v>
      </c>
      <c r="E676" t="s">
        <v>309</v>
      </c>
      <c r="F676" t="s">
        <v>1720</v>
      </c>
      <c r="G676" t="s">
        <v>1721</v>
      </c>
      <c r="H676" t="s">
        <v>321</v>
      </c>
      <c r="I676" t="s">
        <v>951</v>
      </c>
      <c r="J676" t="s">
        <v>204</v>
      </c>
      <c r="K676" t="s">
        <v>204</v>
      </c>
      <c r="L676" t="s">
        <v>325</v>
      </c>
      <c r="M676" t="s">
        <v>340</v>
      </c>
      <c r="N676" t="s">
        <v>440</v>
      </c>
      <c r="O676" t="s">
        <v>339</v>
      </c>
      <c r="P676" t="s">
        <v>1599</v>
      </c>
      <c r="Q676" t="s">
        <v>415</v>
      </c>
      <c r="R676" t="s">
        <v>407</v>
      </c>
      <c r="S676" t="s">
        <v>1212</v>
      </c>
      <c r="T676" s="131">
        <v>2.87</v>
      </c>
      <c r="U676" t="s">
        <v>1722</v>
      </c>
      <c r="V676" s="132">
        <v>7.2499999999999995E-2</v>
      </c>
      <c r="W676" s="132">
        <v>5.6099999999999997E-2</v>
      </c>
      <c r="X676" t="s">
        <v>412</v>
      </c>
      <c r="Y676" t="s">
        <v>339</v>
      </c>
      <c r="Z676" s="131">
        <v>82800</v>
      </c>
      <c r="AA676" s="131">
        <v>1</v>
      </c>
      <c r="AB676" s="131">
        <f t="shared" si="10"/>
        <v>106.14009661835749</v>
      </c>
      <c r="AD676" s="131">
        <v>87.884</v>
      </c>
      <c r="AH676" s="132">
        <v>1.2E-4</v>
      </c>
      <c r="AI676" s="132">
        <v>4.6059999999999997E-2</v>
      </c>
      <c r="AJ676" s="132">
        <v>1.31E-3</v>
      </c>
    </row>
    <row r="677" spans="1:36">
      <c r="A677" t="s">
        <v>1213</v>
      </c>
      <c r="B677" t="s">
        <v>1237</v>
      </c>
      <c r="C677" t="s">
        <v>1564</v>
      </c>
      <c r="D677" t="s">
        <v>1565</v>
      </c>
      <c r="E677" t="s">
        <v>309</v>
      </c>
      <c r="F677" t="s">
        <v>1566</v>
      </c>
      <c r="G677" t="s">
        <v>1567</v>
      </c>
      <c r="H677" t="s">
        <v>321</v>
      </c>
      <c r="I677" t="s">
        <v>754</v>
      </c>
      <c r="J677" t="s">
        <v>204</v>
      </c>
      <c r="K677" t="s">
        <v>204</v>
      </c>
      <c r="L677" t="s">
        <v>325</v>
      </c>
      <c r="M677" t="s">
        <v>340</v>
      </c>
      <c r="N677" t="s">
        <v>456</v>
      </c>
      <c r="O677" t="s">
        <v>339</v>
      </c>
      <c r="P677" t="s">
        <v>1551</v>
      </c>
      <c r="Q677" t="s">
        <v>413</v>
      </c>
      <c r="R677" t="s">
        <v>407</v>
      </c>
      <c r="S677" t="s">
        <v>1212</v>
      </c>
      <c r="T677" s="131">
        <v>5.4</v>
      </c>
      <c r="U677" t="s">
        <v>1568</v>
      </c>
      <c r="V677" s="132">
        <v>4.8509999999999998E-2</v>
      </c>
      <c r="W677" s="132">
        <v>4.2799999999999998E-2</v>
      </c>
      <c r="X677" t="s">
        <v>412</v>
      </c>
      <c r="Y677" t="s">
        <v>339</v>
      </c>
      <c r="Z677" s="131">
        <v>59235.55</v>
      </c>
      <c r="AA677" s="131">
        <v>1</v>
      </c>
      <c r="AB677" s="131">
        <f t="shared" si="10"/>
        <v>146.41039038212693</v>
      </c>
      <c r="AD677" s="131">
        <v>86.727000000000004</v>
      </c>
      <c r="AH677" s="132">
        <v>2.0000000000000002E-5</v>
      </c>
      <c r="AI677" s="132">
        <v>4.5449999999999997E-2</v>
      </c>
      <c r="AJ677" s="132">
        <v>1.2899999999999999E-3</v>
      </c>
    </row>
    <row r="678" spans="1:36">
      <c r="A678" t="s">
        <v>1213</v>
      </c>
      <c r="B678" t="s">
        <v>1237</v>
      </c>
      <c r="C678" t="s">
        <v>2795</v>
      </c>
      <c r="D678" t="s">
        <v>2796</v>
      </c>
      <c r="E678" t="s">
        <v>309</v>
      </c>
      <c r="F678" t="s">
        <v>2797</v>
      </c>
      <c r="G678" t="s">
        <v>2798</v>
      </c>
      <c r="H678" t="s">
        <v>321</v>
      </c>
      <c r="I678" t="s">
        <v>754</v>
      </c>
      <c r="J678" t="s">
        <v>204</v>
      </c>
      <c r="K678" t="s">
        <v>204</v>
      </c>
      <c r="L678" t="s">
        <v>325</v>
      </c>
      <c r="M678" t="s">
        <v>340</v>
      </c>
      <c r="N678" t="s">
        <v>464</v>
      </c>
      <c r="O678" t="s">
        <v>339</v>
      </c>
      <c r="P678" t="s">
        <v>1540</v>
      </c>
      <c r="Q678" t="s">
        <v>413</v>
      </c>
      <c r="R678" t="s">
        <v>407</v>
      </c>
      <c r="S678" t="s">
        <v>1212</v>
      </c>
      <c r="T678" s="131">
        <v>4.1100000000000003</v>
      </c>
      <c r="U678" t="s">
        <v>2799</v>
      </c>
      <c r="V678" s="132">
        <v>3.9379999999999998E-2</v>
      </c>
      <c r="W678" s="132">
        <v>3.0700000000000002E-2</v>
      </c>
      <c r="X678" t="s">
        <v>412</v>
      </c>
      <c r="Y678" t="s">
        <v>339</v>
      </c>
      <c r="Z678" s="131">
        <v>73075</v>
      </c>
      <c r="AA678" s="131">
        <v>1</v>
      </c>
      <c r="AB678" s="131">
        <f t="shared" si="10"/>
        <v>111.58946288060211</v>
      </c>
      <c r="AD678" s="131">
        <v>81.543999999999997</v>
      </c>
      <c r="AH678" s="132">
        <v>1.8000000000000001E-4</v>
      </c>
      <c r="AI678" s="132">
        <v>4.274E-2</v>
      </c>
      <c r="AJ678" s="132">
        <v>1.2099999999999999E-3</v>
      </c>
    </row>
    <row r="679" spans="1:36">
      <c r="A679" t="s">
        <v>1213</v>
      </c>
      <c r="B679" t="s">
        <v>1237</v>
      </c>
      <c r="C679" t="s">
        <v>1935</v>
      </c>
      <c r="D679" t="s">
        <v>1936</v>
      </c>
      <c r="E679" t="s">
        <v>309</v>
      </c>
      <c r="F679" t="s">
        <v>1937</v>
      </c>
      <c r="G679" t="s">
        <v>1938</v>
      </c>
      <c r="H679" t="s">
        <v>321</v>
      </c>
      <c r="I679" t="s">
        <v>754</v>
      </c>
      <c r="J679" t="s">
        <v>204</v>
      </c>
      <c r="K679" t="s">
        <v>204</v>
      </c>
      <c r="L679" t="s">
        <v>325</v>
      </c>
      <c r="M679" t="s">
        <v>340</v>
      </c>
      <c r="N679" t="s">
        <v>448</v>
      </c>
      <c r="O679" t="s">
        <v>339</v>
      </c>
      <c r="P679" t="s">
        <v>1211</v>
      </c>
      <c r="Q679" t="s">
        <v>413</v>
      </c>
      <c r="R679" t="s">
        <v>407</v>
      </c>
      <c r="S679" t="s">
        <v>1212</v>
      </c>
      <c r="T679" s="131">
        <v>3.74</v>
      </c>
      <c r="U679" t="s">
        <v>1939</v>
      </c>
      <c r="V679" s="132">
        <v>2.7040000000000002E-2</v>
      </c>
      <c r="W679" s="132">
        <v>2.3800000000000002E-2</v>
      </c>
      <c r="X679" t="s">
        <v>412</v>
      </c>
      <c r="Y679" t="s">
        <v>339</v>
      </c>
      <c r="Z679" s="131">
        <v>66174.22</v>
      </c>
      <c r="AA679" s="131">
        <v>1</v>
      </c>
      <c r="AB679" s="131">
        <f t="shared" si="10"/>
        <v>103.65970312910375</v>
      </c>
      <c r="AD679" s="131">
        <v>68.596000000000004</v>
      </c>
      <c r="AH679" s="132">
        <v>2.0000000000000002E-5</v>
      </c>
      <c r="AI679" s="132">
        <v>3.5950000000000003E-2</v>
      </c>
      <c r="AJ679" s="132">
        <v>1.0200000000000001E-3</v>
      </c>
    </row>
    <row r="680" spans="1:36">
      <c r="A680" t="s">
        <v>1213</v>
      </c>
      <c r="B680" t="s">
        <v>1237</v>
      </c>
      <c r="C680" t="s">
        <v>1940</v>
      </c>
      <c r="D680" t="s">
        <v>1941</v>
      </c>
      <c r="E680" t="s">
        <v>309</v>
      </c>
      <c r="F680" t="s">
        <v>2837</v>
      </c>
      <c r="G680" t="s">
        <v>2838</v>
      </c>
      <c r="H680" t="s">
        <v>321</v>
      </c>
      <c r="I680" t="s">
        <v>754</v>
      </c>
      <c r="J680" t="s">
        <v>204</v>
      </c>
      <c r="K680" t="s">
        <v>204</v>
      </c>
      <c r="L680" t="s">
        <v>325</v>
      </c>
      <c r="M680" t="s">
        <v>340</v>
      </c>
      <c r="N680" t="s">
        <v>464</v>
      </c>
      <c r="O680" t="s">
        <v>339</v>
      </c>
      <c r="P680" t="s">
        <v>1540</v>
      </c>
      <c r="Q680" t="s">
        <v>413</v>
      </c>
      <c r="R680" t="s">
        <v>407</v>
      </c>
      <c r="S680" t="s">
        <v>1212</v>
      </c>
      <c r="T680" s="131">
        <v>1.71</v>
      </c>
      <c r="U680" t="s">
        <v>1589</v>
      </c>
      <c r="V680" s="132">
        <v>2.2880000000000001E-2</v>
      </c>
      <c r="W680" s="132">
        <v>2.9000000000000001E-2</v>
      </c>
      <c r="X680" t="s">
        <v>412</v>
      </c>
      <c r="Y680" t="s">
        <v>339</v>
      </c>
      <c r="Z680" s="131">
        <v>38176.879999999997</v>
      </c>
      <c r="AA680" s="131">
        <v>1</v>
      </c>
      <c r="AB680" s="131">
        <f t="shared" si="10"/>
        <v>117.39042058963436</v>
      </c>
      <c r="AC680" s="131">
        <v>19.581</v>
      </c>
      <c r="AD680" s="131">
        <v>64.397000000000006</v>
      </c>
      <c r="AH680" s="132">
        <v>1.4999999999999999E-4</v>
      </c>
      <c r="AI680" s="132">
        <v>4.4010000000000001E-2</v>
      </c>
      <c r="AJ680" s="132">
        <v>1.25E-3</v>
      </c>
    </row>
    <row r="681" spans="1:36">
      <c r="A681" t="s">
        <v>1213</v>
      </c>
      <c r="B681" t="s">
        <v>1237</v>
      </c>
      <c r="C681" t="s">
        <v>2809</v>
      </c>
      <c r="D681" t="s">
        <v>2810</v>
      </c>
      <c r="E681" t="s">
        <v>309</v>
      </c>
      <c r="F681" t="s">
        <v>2839</v>
      </c>
      <c r="G681" t="s">
        <v>2840</v>
      </c>
      <c r="H681" t="s">
        <v>321</v>
      </c>
      <c r="I681" t="s">
        <v>951</v>
      </c>
      <c r="J681" t="s">
        <v>204</v>
      </c>
      <c r="K681" t="s">
        <v>204</v>
      </c>
      <c r="L681" t="s">
        <v>325</v>
      </c>
      <c r="M681" t="s">
        <v>340</v>
      </c>
      <c r="N681" t="s">
        <v>440</v>
      </c>
      <c r="O681" t="s">
        <v>339</v>
      </c>
      <c r="P681" t="s">
        <v>1584</v>
      </c>
      <c r="Q681" t="s">
        <v>413</v>
      </c>
      <c r="R681" t="s">
        <v>407</v>
      </c>
      <c r="S681" t="s">
        <v>1212</v>
      </c>
      <c r="T681" s="131">
        <v>2.08</v>
      </c>
      <c r="U681" t="s">
        <v>2841</v>
      </c>
      <c r="V681" s="132">
        <v>5.713E-2</v>
      </c>
      <c r="W681" s="132">
        <v>5.3100000000000001E-2</v>
      </c>
      <c r="X681" t="s">
        <v>412</v>
      </c>
      <c r="Y681" t="s">
        <v>339</v>
      </c>
      <c r="Z681" s="131">
        <v>65125.57</v>
      </c>
      <c r="AA681" s="131">
        <v>1</v>
      </c>
      <c r="AB681" s="131">
        <f t="shared" si="10"/>
        <v>95.520085275261309</v>
      </c>
      <c r="AD681" s="131">
        <v>62.207999999999998</v>
      </c>
      <c r="AH681" s="132">
        <v>1E-4</v>
      </c>
      <c r="AI681" s="132">
        <v>3.2599999999999997E-2</v>
      </c>
      <c r="AJ681" s="132">
        <v>9.2000000000000003E-4</v>
      </c>
    </row>
    <row r="682" spans="1:36">
      <c r="A682" t="s">
        <v>1213</v>
      </c>
      <c r="B682" t="s">
        <v>1237</v>
      </c>
      <c r="C682" t="s">
        <v>1601</v>
      </c>
      <c r="D682" t="s">
        <v>1602</v>
      </c>
      <c r="E682" t="s">
        <v>309</v>
      </c>
      <c r="F682" t="s">
        <v>2765</v>
      </c>
      <c r="G682" t="s">
        <v>2766</v>
      </c>
      <c r="H682" t="s">
        <v>321</v>
      </c>
      <c r="I682" t="s">
        <v>754</v>
      </c>
      <c r="J682" t="s">
        <v>204</v>
      </c>
      <c r="K682" t="s">
        <v>204</v>
      </c>
      <c r="L682" t="s">
        <v>325</v>
      </c>
      <c r="M682" t="s">
        <v>340</v>
      </c>
      <c r="N682" t="s">
        <v>448</v>
      </c>
      <c r="O682" t="s">
        <v>339</v>
      </c>
      <c r="P682" t="s">
        <v>1551</v>
      </c>
      <c r="Q682" t="s">
        <v>413</v>
      </c>
      <c r="R682" t="s">
        <v>407</v>
      </c>
      <c r="S682" t="s">
        <v>1212</v>
      </c>
      <c r="T682" s="131">
        <v>1.35</v>
      </c>
      <c r="U682" t="s">
        <v>2767</v>
      </c>
      <c r="V682" s="132">
        <v>2.6519999999999998E-2</v>
      </c>
      <c r="W682" s="132">
        <v>2.8299999999999999E-2</v>
      </c>
      <c r="X682" t="s">
        <v>411</v>
      </c>
      <c r="Y682" t="s">
        <v>339</v>
      </c>
      <c r="Z682" s="131">
        <v>49431</v>
      </c>
      <c r="AA682" s="131">
        <v>1</v>
      </c>
      <c r="AB682" s="131">
        <f t="shared" si="10"/>
        <v>116.48965224251988</v>
      </c>
      <c r="AD682" s="131">
        <v>57.582000000000001</v>
      </c>
      <c r="AH682" s="132">
        <v>5.0000000000000002E-5</v>
      </c>
      <c r="AI682" s="132">
        <v>3.0179999999999998E-2</v>
      </c>
      <c r="AJ682" s="132">
        <v>8.5999999999999998E-4</v>
      </c>
    </row>
    <row r="683" spans="1:36">
      <c r="A683" t="s">
        <v>1213</v>
      </c>
      <c r="B683" t="s">
        <v>1237</v>
      </c>
      <c r="C683" t="s">
        <v>2318</v>
      </c>
      <c r="D683" t="s">
        <v>2319</v>
      </c>
      <c r="E683" t="s">
        <v>309</v>
      </c>
      <c r="F683" t="s">
        <v>2763</v>
      </c>
      <c r="G683" t="s">
        <v>2764</v>
      </c>
      <c r="H683" t="s">
        <v>321</v>
      </c>
      <c r="I683" t="s">
        <v>754</v>
      </c>
      <c r="J683" t="s">
        <v>204</v>
      </c>
      <c r="K683" t="s">
        <v>204</v>
      </c>
      <c r="L683" t="s">
        <v>325</v>
      </c>
      <c r="M683" t="s">
        <v>340</v>
      </c>
      <c r="N683" t="s">
        <v>448</v>
      </c>
      <c r="O683" t="s">
        <v>339</v>
      </c>
      <c r="P683" t="s">
        <v>1551</v>
      </c>
      <c r="Q683" t="s">
        <v>413</v>
      </c>
      <c r="R683" t="s">
        <v>407</v>
      </c>
      <c r="S683" t="s">
        <v>1212</v>
      </c>
      <c r="T683" s="131">
        <v>3.18</v>
      </c>
      <c r="U683" t="s">
        <v>1847</v>
      </c>
      <c r="V683" s="132">
        <v>2.707E-2</v>
      </c>
      <c r="W683" s="132">
        <v>2.93E-2</v>
      </c>
      <c r="X683" t="s">
        <v>411</v>
      </c>
      <c r="Y683" t="s">
        <v>339</v>
      </c>
      <c r="Z683" s="131">
        <v>52317</v>
      </c>
      <c r="AA683" s="131">
        <v>1</v>
      </c>
      <c r="AB683" s="131">
        <f t="shared" si="10"/>
        <v>105.8795420226695</v>
      </c>
      <c r="AD683" s="131">
        <v>55.393000000000001</v>
      </c>
      <c r="AH683" s="132">
        <v>6.0000000000000002E-5</v>
      </c>
      <c r="AI683" s="132">
        <v>2.903E-2</v>
      </c>
      <c r="AJ683" s="132">
        <v>8.1999999999999998E-4</v>
      </c>
    </row>
    <row r="684" spans="1:36">
      <c r="A684" t="s">
        <v>1213</v>
      </c>
      <c r="B684" t="s">
        <v>1237</v>
      </c>
      <c r="C684" t="s">
        <v>2193</v>
      </c>
      <c r="D684" t="s">
        <v>2194</v>
      </c>
      <c r="E684" t="s">
        <v>309</v>
      </c>
      <c r="F684" t="s">
        <v>2601</v>
      </c>
      <c r="G684" t="s">
        <v>2602</v>
      </c>
      <c r="H684" t="s">
        <v>321</v>
      </c>
      <c r="I684" t="s">
        <v>754</v>
      </c>
      <c r="J684" t="s">
        <v>204</v>
      </c>
      <c r="K684" t="s">
        <v>204</v>
      </c>
      <c r="L684" t="s">
        <v>325</v>
      </c>
      <c r="M684" t="s">
        <v>340</v>
      </c>
      <c r="N684" t="s">
        <v>464</v>
      </c>
      <c r="O684" t="s">
        <v>339</v>
      </c>
      <c r="P684" t="s">
        <v>1551</v>
      </c>
      <c r="Q684" t="s">
        <v>413</v>
      </c>
      <c r="R684" t="s">
        <v>407</v>
      </c>
      <c r="S684" t="s">
        <v>1212</v>
      </c>
      <c r="T684" s="131">
        <v>1.39</v>
      </c>
      <c r="U684" t="s">
        <v>2603</v>
      </c>
      <c r="V684" s="132">
        <v>6.6600000000000001E-3</v>
      </c>
      <c r="W684" s="132">
        <v>2.58E-2</v>
      </c>
      <c r="X684" t="s">
        <v>412</v>
      </c>
      <c r="Y684" t="s">
        <v>339</v>
      </c>
      <c r="Z684" s="131">
        <v>47349</v>
      </c>
      <c r="AA684" s="131">
        <v>1</v>
      </c>
      <c r="AB684" s="131">
        <f t="shared" si="10"/>
        <v>116.3995015734229</v>
      </c>
      <c r="AD684" s="131">
        <v>55.113999999999997</v>
      </c>
      <c r="AH684" s="132">
        <v>3.0000000000000001E-5</v>
      </c>
      <c r="AI684" s="132">
        <v>2.8879999999999999E-2</v>
      </c>
      <c r="AJ684" s="132">
        <v>8.1999999999999998E-4</v>
      </c>
    </row>
    <row r="685" spans="1:36">
      <c r="A685" t="s">
        <v>1213</v>
      </c>
      <c r="B685" t="s">
        <v>1237</v>
      </c>
      <c r="C685" t="s">
        <v>1935</v>
      </c>
      <c r="D685" t="s">
        <v>1936</v>
      </c>
      <c r="E685" t="s">
        <v>309</v>
      </c>
      <c r="F685" t="s">
        <v>2768</v>
      </c>
      <c r="G685" t="s">
        <v>2769</v>
      </c>
      <c r="H685" t="s">
        <v>321</v>
      </c>
      <c r="I685" t="s">
        <v>754</v>
      </c>
      <c r="J685" t="s">
        <v>204</v>
      </c>
      <c r="K685" t="s">
        <v>204</v>
      </c>
      <c r="L685" t="s">
        <v>325</v>
      </c>
      <c r="M685" t="s">
        <v>340</v>
      </c>
      <c r="N685" t="s">
        <v>448</v>
      </c>
      <c r="O685" t="s">
        <v>339</v>
      </c>
      <c r="P685" t="s">
        <v>1551</v>
      </c>
      <c r="Q685" t="s">
        <v>413</v>
      </c>
      <c r="R685" t="s">
        <v>407</v>
      </c>
      <c r="S685" t="s">
        <v>1212</v>
      </c>
      <c r="T685" s="131">
        <v>0.82</v>
      </c>
      <c r="U685" t="s">
        <v>2770</v>
      </c>
      <c r="V685" s="132">
        <v>2.6120000000000001E-2</v>
      </c>
      <c r="W685" s="132">
        <v>2.6599999999999999E-2</v>
      </c>
      <c r="X685" t="s">
        <v>411</v>
      </c>
      <c r="Y685" t="s">
        <v>339</v>
      </c>
      <c r="Z685" s="131">
        <v>48021</v>
      </c>
      <c r="AA685" s="131">
        <v>1</v>
      </c>
      <c r="AB685" s="131">
        <f t="shared" si="10"/>
        <v>113.72941004976988</v>
      </c>
      <c r="AD685" s="131">
        <v>54.613999999999997</v>
      </c>
      <c r="AH685" s="132">
        <v>9.0000000000000006E-5</v>
      </c>
      <c r="AI685" s="132">
        <v>2.862E-2</v>
      </c>
      <c r="AJ685" s="132">
        <v>8.0999999999999996E-4</v>
      </c>
    </row>
    <row r="686" spans="1:36">
      <c r="A686" t="s">
        <v>1213</v>
      </c>
      <c r="B686" t="s">
        <v>1237</v>
      </c>
      <c r="C686" t="s">
        <v>1789</v>
      </c>
      <c r="D686" t="s">
        <v>1790</v>
      </c>
      <c r="E686" t="s">
        <v>309</v>
      </c>
      <c r="F686" t="s">
        <v>1791</v>
      </c>
      <c r="G686" t="s">
        <v>1792</v>
      </c>
      <c r="H686" t="s">
        <v>321</v>
      </c>
      <c r="I686" t="s">
        <v>754</v>
      </c>
      <c r="J686" t="s">
        <v>204</v>
      </c>
      <c r="K686" t="s">
        <v>204</v>
      </c>
      <c r="L686" t="s">
        <v>325</v>
      </c>
      <c r="M686" t="s">
        <v>340</v>
      </c>
      <c r="N686" t="s">
        <v>464</v>
      </c>
      <c r="O686" t="s">
        <v>339</v>
      </c>
      <c r="P686" t="s">
        <v>1540</v>
      </c>
      <c r="Q686" t="s">
        <v>413</v>
      </c>
      <c r="R686" t="s">
        <v>407</v>
      </c>
      <c r="S686" t="s">
        <v>1212</v>
      </c>
      <c r="T686" s="131">
        <v>3.94</v>
      </c>
      <c r="U686" t="s">
        <v>1563</v>
      </c>
      <c r="V686" s="132">
        <v>3.5400000000000001E-2</v>
      </c>
      <c r="W686" s="132">
        <v>3.09E-2</v>
      </c>
      <c r="X686" t="s">
        <v>412</v>
      </c>
      <c r="Y686" t="s">
        <v>339</v>
      </c>
      <c r="Z686" s="131">
        <v>49820</v>
      </c>
      <c r="AA686" s="131">
        <v>1</v>
      </c>
      <c r="AB686" s="131">
        <f t="shared" si="10"/>
        <v>108.58089120835007</v>
      </c>
      <c r="AD686" s="131">
        <v>54.094999999999999</v>
      </c>
      <c r="AH686" s="132">
        <v>3.0000000000000001E-5</v>
      </c>
      <c r="AI686" s="132">
        <v>2.835E-2</v>
      </c>
      <c r="AJ686" s="132">
        <v>8.0000000000000004E-4</v>
      </c>
    </row>
    <row r="687" spans="1:36">
      <c r="A687" t="s">
        <v>1213</v>
      </c>
      <c r="B687" t="s">
        <v>1237</v>
      </c>
      <c r="C687" t="s">
        <v>2364</v>
      </c>
      <c r="D687" t="s">
        <v>2365</v>
      </c>
      <c r="E687" t="s">
        <v>309</v>
      </c>
      <c r="F687" t="s">
        <v>2771</v>
      </c>
      <c r="G687" t="s">
        <v>2772</v>
      </c>
      <c r="H687" t="s">
        <v>321</v>
      </c>
      <c r="I687" t="s">
        <v>951</v>
      </c>
      <c r="J687" t="s">
        <v>204</v>
      </c>
      <c r="K687" t="s">
        <v>204</v>
      </c>
      <c r="L687" t="s">
        <v>325</v>
      </c>
      <c r="M687" t="s">
        <v>340</v>
      </c>
      <c r="N687" t="s">
        <v>462</v>
      </c>
      <c r="O687" t="s">
        <v>339</v>
      </c>
      <c r="P687" t="s">
        <v>1551</v>
      </c>
      <c r="Q687" t="s">
        <v>413</v>
      </c>
      <c r="R687" t="s">
        <v>407</v>
      </c>
      <c r="S687" t="s">
        <v>1212</v>
      </c>
      <c r="T687" s="131">
        <v>3.16</v>
      </c>
      <c r="U687" t="s">
        <v>2773</v>
      </c>
      <c r="V687" s="132">
        <v>4.897E-2</v>
      </c>
      <c r="W687" s="132">
        <v>5.21E-2</v>
      </c>
      <c r="X687" t="s">
        <v>412</v>
      </c>
      <c r="Y687" t="s">
        <v>339</v>
      </c>
      <c r="Z687" s="131">
        <v>50274.400000000001</v>
      </c>
      <c r="AA687" s="131">
        <v>1</v>
      </c>
      <c r="AB687" s="131">
        <f t="shared" si="10"/>
        <v>99.760514297535124</v>
      </c>
      <c r="AD687" s="131">
        <v>50.154000000000003</v>
      </c>
      <c r="AH687" s="132">
        <v>2.3000000000000001E-4</v>
      </c>
      <c r="AI687" s="132">
        <v>2.6280000000000001E-2</v>
      </c>
      <c r="AJ687" s="132">
        <v>7.3999999999999999E-4</v>
      </c>
    </row>
    <row r="688" spans="1:36">
      <c r="A688" t="s">
        <v>1213</v>
      </c>
      <c r="B688" t="s">
        <v>1237</v>
      </c>
      <c r="C688" t="s">
        <v>1923</v>
      </c>
      <c r="D688" t="s">
        <v>1924</v>
      </c>
      <c r="E688" t="s">
        <v>309</v>
      </c>
      <c r="F688" t="s">
        <v>2247</v>
      </c>
      <c r="G688" t="s">
        <v>2248</v>
      </c>
      <c r="H688" t="s">
        <v>321</v>
      </c>
      <c r="I688" t="s">
        <v>754</v>
      </c>
      <c r="J688" t="s">
        <v>204</v>
      </c>
      <c r="K688" t="s">
        <v>204</v>
      </c>
      <c r="L688" t="s">
        <v>325</v>
      </c>
      <c r="M688" t="s">
        <v>340</v>
      </c>
      <c r="N688" t="s">
        <v>464</v>
      </c>
      <c r="O688" t="s">
        <v>339</v>
      </c>
      <c r="P688" t="s">
        <v>1696</v>
      </c>
      <c r="Q688" t="s">
        <v>413</v>
      </c>
      <c r="R688" t="s">
        <v>407</v>
      </c>
      <c r="S688" t="s">
        <v>1212</v>
      </c>
      <c r="T688" s="131">
        <v>3.75</v>
      </c>
      <c r="U688" t="s">
        <v>2249</v>
      </c>
      <c r="V688" s="132">
        <v>3.5290000000000002E-2</v>
      </c>
      <c r="W688" s="132">
        <v>2.86E-2</v>
      </c>
      <c r="X688" t="s">
        <v>412</v>
      </c>
      <c r="Y688" t="s">
        <v>339</v>
      </c>
      <c r="Z688" s="131">
        <v>47636.74</v>
      </c>
      <c r="AA688" s="131">
        <v>1</v>
      </c>
      <c r="AB688" s="131">
        <f t="shared" si="10"/>
        <v>105.21920685588478</v>
      </c>
      <c r="AD688" s="131">
        <v>50.122999999999998</v>
      </c>
      <c r="AH688" s="132">
        <v>3.0000000000000001E-5</v>
      </c>
      <c r="AI688" s="132">
        <v>2.6270000000000002E-2</v>
      </c>
      <c r="AJ688" s="132">
        <v>7.3999999999999999E-4</v>
      </c>
    </row>
    <row r="689" spans="1:36">
      <c r="A689" t="s">
        <v>1213</v>
      </c>
      <c r="B689" t="s">
        <v>1237</v>
      </c>
      <c r="C689" t="s">
        <v>1831</v>
      </c>
      <c r="D689" t="s">
        <v>1832</v>
      </c>
      <c r="E689" t="s">
        <v>309</v>
      </c>
      <c r="F689" t="s">
        <v>2842</v>
      </c>
      <c r="G689" t="s">
        <v>2843</v>
      </c>
      <c r="H689" t="s">
        <v>321</v>
      </c>
      <c r="I689" t="s">
        <v>951</v>
      </c>
      <c r="J689" t="s">
        <v>204</v>
      </c>
      <c r="K689" t="s">
        <v>204</v>
      </c>
      <c r="L689" t="s">
        <v>325</v>
      </c>
      <c r="M689" t="s">
        <v>340</v>
      </c>
      <c r="N689" t="s">
        <v>441</v>
      </c>
      <c r="O689" t="s">
        <v>339</v>
      </c>
      <c r="Q689" t="s">
        <v>410</v>
      </c>
      <c r="R689" t="s">
        <v>410</v>
      </c>
      <c r="S689" t="s">
        <v>1212</v>
      </c>
      <c r="T689" s="131">
        <v>2.5</v>
      </c>
      <c r="U689" t="s">
        <v>1670</v>
      </c>
      <c r="V689" s="132">
        <v>5.101E-2</v>
      </c>
      <c r="W689" s="132">
        <v>6.0699999999999997E-2</v>
      </c>
      <c r="X689" t="s">
        <v>412</v>
      </c>
      <c r="Y689" t="s">
        <v>339</v>
      </c>
      <c r="Z689" s="131">
        <v>49000</v>
      </c>
      <c r="AA689" s="131">
        <v>1</v>
      </c>
      <c r="AB689" s="131">
        <f t="shared" si="10"/>
        <v>101.68979591836735</v>
      </c>
      <c r="AD689" s="131">
        <v>49.828000000000003</v>
      </c>
      <c r="AH689" s="132">
        <v>2.2000000000000001E-4</v>
      </c>
      <c r="AI689" s="132">
        <v>2.6110000000000001E-2</v>
      </c>
      <c r="AJ689" s="132">
        <v>7.3999999999999999E-4</v>
      </c>
    </row>
    <row r="690" spans="1:36">
      <c r="A690" t="s">
        <v>1213</v>
      </c>
      <c r="B690" t="s">
        <v>1237</v>
      </c>
      <c r="C690" t="s">
        <v>2844</v>
      </c>
      <c r="D690" t="s">
        <v>2845</v>
      </c>
      <c r="E690" t="s">
        <v>309</v>
      </c>
      <c r="F690" t="s">
        <v>2846</v>
      </c>
      <c r="G690" t="s">
        <v>2847</v>
      </c>
      <c r="H690" t="s">
        <v>321</v>
      </c>
      <c r="I690" t="s">
        <v>951</v>
      </c>
      <c r="J690" t="s">
        <v>204</v>
      </c>
      <c r="K690" t="s">
        <v>204</v>
      </c>
      <c r="L690" t="s">
        <v>325</v>
      </c>
      <c r="M690" t="s">
        <v>340</v>
      </c>
      <c r="N690" t="s">
        <v>441</v>
      </c>
      <c r="O690" t="s">
        <v>339</v>
      </c>
      <c r="P690" t="s">
        <v>1540</v>
      </c>
      <c r="Q690" t="s">
        <v>413</v>
      </c>
      <c r="R690" t="s">
        <v>407</v>
      </c>
      <c r="S690" t="s">
        <v>1212</v>
      </c>
      <c r="T690" s="131">
        <v>2.63</v>
      </c>
      <c r="U690" t="s">
        <v>2848</v>
      </c>
      <c r="V690" s="132">
        <v>1.6740000000000001E-2</v>
      </c>
      <c r="W690" s="132">
        <v>5.1400000000000001E-2</v>
      </c>
      <c r="X690" t="s">
        <v>412</v>
      </c>
      <c r="Y690" t="s">
        <v>339</v>
      </c>
      <c r="Z690" s="131">
        <v>51664.02</v>
      </c>
      <c r="AA690" s="131">
        <v>1</v>
      </c>
      <c r="AB690" s="131">
        <f t="shared" si="10"/>
        <v>93.149932970759934</v>
      </c>
      <c r="AD690" s="131">
        <v>48.125</v>
      </c>
      <c r="AH690" s="132">
        <v>1.2E-4</v>
      </c>
      <c r="AI690" s="132">
        <v>2.5219999999999999E-2</v>
      </c>
      <c r="AJ690" s="132">
        <v>7.1000000000000002E-4</v>
      </c>
    </row>
    <row r="691" spans="1:36">
      <c r="A691" t="s">
        <v>1213</v>
      </c>
      <c r="B691" t="s">
        <v>1237</v>
      </c>
      <c r="C691" t="s">
        <v>1973</v>
      </c>
      <c r="D691" t="s">
        <v>1974</v>
      </c>
      <c r="E691" t="s">
        <v>309</v>
      </c>
      <c r="F691" t="s">
        <v>2017</v>
      </c>
      <c r="G691" t="s">
        <v>2018</v>
      </c>
      <c r="H691" t="s">
        <v>321</v>
      </c>
      <c r="I691" t="s">
        <v>754</v>
      </c>
      <c r="J691" t="s">
        <v>204</v>
      </c>
      <c r="K691" t="s">
        <v>204</v>
      </c>
      <c r="L691" t="s">
        <v>325</v>
      </c>
      <c r="M691" t="s">
        <v>340</v>
      </c>
      <c r="N691" t="s">
        <v>464</v>
      </c>
      <c r="O691" t="s">
        <v>339</v>
      </c>
      <c r="P691" t="s">
        <v>1696</v>
      </c>
      <c r="Q691" t="s">
        <v>413</v>
      </c>
      <c r="R691" t="s">
        <v>407</v>
      </c>
      <c r="S691" t="s">
        <v>1212</v>
      </c>
      <c r="T691" s="131">
        <v>5.15</v>
      </c>
      <c r="U691" t="s">
        <v>2019</v>
      </c>
      <c r="V691" s="132">
        <v>2.6030000000000001E-2</v>
      </c>
      <c r="W691" s="132">
        <v>2.8299999999999999E-2</v>
      </c>
      <c r="X691" t="s">
        <v>412</v>
      </c>
      <c r="Y691" t="s">
        <v>339</v>
      </c>
      <c r="Z691" s="131">
        <v>41554.04</v>
      </c>
      <c r="AA691" s="131">
        <v>1</v>
      </c>
      <c r="AB691" s="131">
        <f t="shared" si="10"/>
        <v>102.57005095052129</v>
      </c>
      <c r="AD691" s="131">
        <v>42.622</v>
      </c>
      <c r="AH691" s="132">
        <v>2.0000000000000002E-5</v>
      </c>
      <c r="AI691" s="132">
        <v>2.2339999999999999E-2</v>
      </c>
      <c r="AJ691" s="132">
        <v>6.3000000000000003E-4</v>
      </c>
    </row>
    <row r="692" spans="1:36">
      <c r="A692" t="s">
        <v>1213</v>
      </c>
      <c r="B692" t="s">
        <v>1237</v>
      </c>
      <c r="C692" t="s">
        <v>1547</v>
      </c>
      <c r="D692" t="s">
        <v>1548</v>
      </c>
      <c r="E692" t="s">
        <v>309</v>
      </c>
      <c r="F692" t="s">
        <v>2385</v>
      </c>
      <c r="G692" t="s">
        <v>2386</v>
      </c>
      <c r="H692" t="s">
        <v>321</v>
      </c>
      <c r="I692" t="s">
        <v>754</v>
      </c>
      <c r="J692" t="s">
        <v>204</v>
      </c>
      <c r="K692" t="s">
        <v>204</v>
      </c>
      <c r="L692" t="s">
        <v>325</v>
      </c>
      <c r="M692" t="s">
        <v>340</v>
      </c>
      <c r="N692" t="s">
        <v>448</v>
      </c>
      <c r="O692" t="s">
        <v>339</v>
      </c>
      <c r="P692" t="s">
        <v>1211</v>
      </c>
      <c r="Q692" t="s">
        <v>413</v>
      </c>
      <c r="R692" t="s">
        <v>407</v>
      </c>
      <c r="S692" t="s">
        <v>1212</v>
      </c>
      <c r="T692" s="131">
        <v>1.48</v>
      </c>
      <c r="U692" t="s">
        <v>1840</v>
      </c>
      <c r="V692" s="132">
        <v>1.6250000000000001E-2</v>
      </c>
      <c r="W692" s="132">
        <v>2.2599999999999999E-2</v>
      </c>
      <c r="X692" t="s">
        <v>412</v>
      </c>
      <c r="Y692" t="s">
        <v>339</v>
      </c>
      <c r="Z692" s="131">
        <v>25641</v>
      </c>
      <c r="AA692" s="131">
        <v>1</v>
      </c>
      <c r="AB692" s="131">
        <f t="shared" si="10"/>
        <v>113.31851331851333</v>
      </c>
      <c r="AD692" s="131">
        <v>29.056000000000001</v>
      </c>
      <c r="AH692" s="132">
        <v>2.0000000000000002E-5</v>
      </c>
      <c r="AI692" s="132">
        <v>1.523E-2</v>
      </c>
      <c r="AJ692" s="132">
        <v>4.2999999999999999E-4</v>
      </c>
    </row>
    <row r="693" spans="1:36">
      <c r="A693" t="s">
        <v>1213</v>
      </c>
      <c r="B693" t="s">
        <v>1237</v>
      </c>
      <c r="C693" t="s">
        <v>1967</v>
      </c>
      <c r="D693" t="s">
        <v>1968</v>
      </c>
      <c r="E693" t="s">
        <v>309</v>
      </c>
      <c r="F693" t="s">
        <v>2776</v>
      </c>
      <c r="G693" t="s">
        <v>2777</v>
      </c>
      <c r="H693" t="s">
        <v>321</v>
      </c>
      <c r="I693" t="s">
        <v>754</v>
      </c>
      <c r="J693" t="s">
        <v>204</v>
      </c>
      <c r="K693" t="s">
        <v>204</v>
      </c>
      <c r="L693" t="s">
        <v>325</v>
      </c>
      <c r="M693" t="s">
        <v>340</v>
      </c>
      <c r="N693" t="s">
        <v>447</v>
      </c>
      <c r="O693" t="s">
        <v>339</v>
      </c>
      <c r="P693" t="s">
        <v>1540</v>
      </c>
      <c r="Q693" t="s">
        <v>413</v>
      </c>
      <c r="R693" t="s">
        <v>407</v>
      </c>
      <c r="S693" t="s">
        <v>1212</v>
      </c>
      <c r="T693" s="131">
        <v>5.35</v>
      </c>
      <c r="U693" t="s">
        <v>1760</v>
      </c>
      <c r="V693" s="132">
        <v>4.0390000000000002E-2</v>
      </c>
      <c r="W693" s="132">
        <v>3.44E-2</v>
      </c>
      <c r="X693" t="s">
        <v>412</v>
      </c>
      <c r="Y693" t="s">
        <v>339</v>
      </c>
      <c r="Z693" s="131">
        <v>25000</v>
      </c>
      <c r="AA693" s="131">
        <v>1</v>
      </c>
      <c r="AB693" s="131">
        <f t="shared" si="10"/>
        <v>107.74</v>
      </c>
      <c r="AD693" s="131">
        <v>26.934999999999999</v>
      </c>
      <c r="AH693" s="132">
        <v>6.9999999999999994E-5</v>
      </c>
      <c r="AI693" s="132">
        <v>1.4120000000000001E-2</v>
      </c>
      <c r="AJ693" s="132">
        <v>4.0000000000000002E-4</v>
      </c>
    </row>
    <row r="694" spans="1:36">
      <c r="A694" t="s">
        <v>1213</v>
      </c>
      <c r="B694" t="s">
        <v>1237</v>
      </c>
      <c r="C694" t="s">
        <v>2309</v>
      </c>
      <c r="D694" t="s">
        <v>2310</v>
      </c>
      <c r="E694" t="s">
        <v>309</v>
      </c>
      <c r="F694" t="s">
        <v>2849</v>
      </c>
      <c r="G694" t="s">
        <v>2850</v>
      </c>
      <c r="H694" t="s">
        <v>321</v>
      </c>
      <c r="I694" t="s">
        <v>951</v>
      </c>
      <c r="J694" t="s">
        <v>204</v>
      </c>
      <c r="K694" t="s">
        <v>204</v>
      </c>
      <c r="L694" t="s">
        <v>325</v>
      </c>
      <c r="M694" t="s">
        <v>340</v>
      </c>
      <c r="N694" t="s">
        <v>447</v>
      </c>
      <c r="O694" t="s">
        <v>339</v>
      </c>
      <c r="P694" t="s">
        <v>1530</v>
      </c>
      <c r="Q694" t="s">
        <v>415</v>
      </c>
      <c r="R694" t="s">
        <v>407</v>
      </c>
      <c r="S694" t="s">
        <v>1212</v>
      </c>
      <c r="T694" s="131">
        <v>0.49</v>
      </c>
      <c r="U694" t="s">
        <v>1858</v>
      </c>
      <c r="V694" s="132">
        <v>5.2380000000000003E-2</v>
      </c>
      <c r="W694" s="132">
        <v>5.2699999999999997E-2</v>
      </c>
      <c r="X694" t="s">
        <v>412</v>
      </c>
      <c r="Y694" t="s">
        <v>339</v>
      </c>
      <c r="Z694" s="131">
        <v>20331.3</v>
      </c>
      <c r="AA694" s="131">
        <v>1</v>
      </c>
      <c r="AB694" s="131">
        <f t="shared" si="10"/>
        <v>99.531264601870035</v>
      </c>
      <c r="AD694" s="131">
        <v>20.236000000000001</v>
      </c>
      <c r="AH694" s="132">
        <v>1.9000000000000001E-4</v>
      </c>
      <c r="AI694" s="132">
        <v>1.061E-2</v>
      </c>
      <c r="AJ694" s="132">
        <v>2.9999999999999997E-4</v>
      </c>
    </row>
    <row r="695" spans="1:36">
      <c r="A695" t="s">
        <v>1213</v>
      </c>
      <c r="B695" t="s">
        <v>1237</v>
      </c>
      <c r="C695" t="s">
        <v>2434</v>
      </c>
      <c r="D695" t="s">
        <v>2435</v>
      </c>
      <c r="E695" t="s">
        <v>309</v>
      </c>
      <c r="F695" t="s">
        <v>2780</v>
      </c>
      <c r="G695" t="s">
        <v>2781</v>
      </c>
      <c r="H695" t="s">
        <v>321</v>
      </c>
      <c r="I695" t="s">
        <v>754</v>
      </c>
      <c r="J695" t="s">
        <v>204</v>
      </c>
      <c r="K695" t="s">
        <v>204</v>
      </c>
      <c r="L695" t="s">
        <v>325</v>
      </c>
      <c r="M695" t="s">
        <v>340</v>
      </c>
      <c r="N695" t="s">
        <v>447</v>
      </c>
      <c r="O695" t="s">
        <v>339</v>
      </c>
      <c r="P695" t="s">
        <v>1540</v>
      </c>
      <c r="Q695" t="s">
        <v>413</v>
      </c>
      <c r="R695" t="s">
        <v>407</v>
      </c>
      <c r="S695" t="s">
        <v>1212</v>
      </c>
      <c r="T695" s="131">
        <v>0.25</v>
      </c>
      <c r="U695" t="s">
        <v>1984</v>
      </c>
      <c r="V695" s="132">
        <v>5.0200000000000002E-2</v>
      </c>
      <c r="W695" s="132">
        <v>3.3700000000000001E-2</v>
      </c>
      <c r="X695" t="s">
        <v>412</v>
      </c>
      <c r="Y695" t="s">
        <v>339</v>
      </c>
      <c r="Z695" s="131">
        <v>16748</v>
      </c>
      <c r="AA695" s="131">
        <v>1</v>
      </c>
      <c r="AB695" s="131">
        <f t="shared" si="10"/>
        <v>116.76021017434917</v>
      </c>
      <c r="AD695" s="131">
        <v>19.555</v>
      </c>
      <c r="AH695" s="132">
        <v>4.0000000000000003E-5</v>
      </c>
      <c r="AI695" s="132">
        <v>1.025E-2</v>
      </c>
      <c r="AJ695" s="132">
        <v>2.9E-4</v>
      </c>
    </row>
    <row r="696" spans="1:36">
      <c r="A696" t="s">
        <v>1213</v>
      </c>
      <c r="B696" t="s">
        <v>1237</v>
      </c>
      <c r="C696" t="s">
        <v>2242</v>
      </c>
      <c r="D696" t="s">
        <v>2243</v>
      </c>
      <c r="E696" t="s">
        <v>309</v>
      </c>
      <c r="F696" t="s">
        <v>2816</v>
      </c>
      <c r="G696" t="s">
        <v>2817</v>
      </c>
      <c r="H696" t="s">
        <v>321</v>
      </c>
      <c r="I696" t="s">
        <v>951</v>
      </c>
      <c r="J696" t="s">
        <v>204</v>
      </c>
      <c r="K696" t="s">
        <v>204</v>
      </c>
      <c r="L696" t="s">
        <v>325</v>
      </c>
      <c r="M696" t="s">
        <v>340</v>
      </c>
      <c r="N696" t="s">
        <v>464</v>
      </c>
      <c r="O696" t="s">
        <v>339</v>
      </c>
      <c r="P696" t="s">
        <v>1551</v>
      </c>
      <c r="Q696" t="s">
        <v>413</v>
      </c>
      <c r="R696" t="s">
        <v>407</v>
      </c>
      <c r="S696" t="s">
        <v>1212</v>
      </c>
      <c r="T696" s="131">
        <v>1.1100000000000001</v>
      </c>
      <c r="U696" t="s">
        <v>2818</v>
      </c>
      <c r="V696" s="132">
        <v>-9.0799999999999995E-3</v>
      </c>
      <c r="W696" s="132">
        <v>5.11E-2</v>
      </c>
      <c r="X696" t="s">
        <v>412</v>
      </c>
      <c r="Y696" t="s">
        <v>339</v>
      </c>
      <c r="Z696" s="131">
        <v>14993.25</v>
      </c>
      <c r="AA696" s="131">
        <v>1</v>
      </c>
      <c r="AB696" s="131">
        <f t="shared" si="10"/>
        <v>102.51279742550814</v>
      </c>
      <c r="AD696" s="131">
        <v>15.37</v>
      </c>
      <c r="AH696" s="132">
        <v>2.0000000000000002E-5</v>
      </c>
      <c r="AI696" s="132">
        <v>8.0499999999999999E-3</v>
      </c>
      <c r="AJ696" s="132">
        <v>2.3000000000000001E-4</v>
      </c>
    </row>
    <row r="697" spans="1:36">
      <c r="A697" t="s">
        <v>1213</v>
      </c>
      <c r="B697" t="s">
        <v>1237</v>
      </c>
      <c r="C697" t="s">
        <v>2629</v>
      </c>
      <c r="D697" t="s">
        <v>2630</v>
      </c>
      <c r="E697" t="s">
        <v>309</v>
      </c>
      <c r="F697" t="s">
        <v>2631</v>
      </c>
      <c r="G697" t="s">
        <v>2632</v>
      </c>
      <c r="H697" t="s">
        <v>321</v>
      </c>
      <c r="I697" t="s">
        <v>755</v>
      </c>
      <c r="J697" t="s">
        <v>204</v>
      </c>
      <c r="K697" t="s">
        <v>204</v>
      </c>
      <c r="L697" t="s">
        <v>325</v>
      </c>
      <c r="M697" t="s">
        <v>340</v>
      </c>
      <c r="N697" t="s">
        <v>451</v>
      </c>
      <c r="O697" t="s">
        <v>339</v>
      </c>
      <c r="P697" t="s">
        <v>1584</v>
      </c>
      <c r="Q697" t="s">
        <v>413</v>
      </c>
      <c r="R697" t="s">
        <v>407</v>
      </c>
      <c r="S697" t="s">
        <v>1212</v>
      </c>
      <c r="T697" s="131">
        <v>1.23</v>
      </c>
      <c r="U697" t="s">
        <v>1594</v>
      </c>
      <c r="V697" s="132">
        <v>5.4469999999999998E-2</v>
      </c>
      <c r="W697" s="132">
        <v>6.13E-2</v>
      </c>
      <c r="X697" t="s">
        <v>412</v>
      </c>
      <c r="Y697" t="s">
        <v>339</v>
      </c>
      <c r="Z697" s="131">
        <v>12907.88</v>
      </c>
      <c r="AA697" s="131">
        <v>1</v>
      </c>
      <c r="AB697" s="131">
        <f t="shared" si="10"/>
        <v>105.61765371230598</v>
      </c>
      <c r="AD697" s="131">
        <v>13.632999999999999</v>
      </c>
      <c r="AH697" s="132">
        <v>1.2E-4</v>
      </c>
      <c r="AI697" s="132">
        <v>7.1500000000000001E-3</v>
      </c>
      <c r="AJ697" s="132">
        <v>2.0000000000000001E-4</v>
      </c>
    </row>
    <row r="698" spans="1:36">
      <c r="A698" t="s">
        <v>1213</v>
      </c>
      <c r="B698" t="s">
        <v>1237</v>
      </c>
      <c r="C698" t="s">
        <v>2063</v>
      </c>
      <c r="D698" t="s">
        <v>2064</v>
      </c>
      <c r="E698" t="s">
        <v>309</v>
      </c>
      <c r="F698" t="s">
        <v>2819</v>
      </c>
      <c r="G698" t="s">
        <v>2820</v>
      </c>
      <c r="H698" t="s">
        <v>321</v>
      </c>
      <c r="I698" t="s">
        <v>754</v>
      </c>
      <c r="J698" t="s">
        <v>204</v>
      </c>
      <c r="K698" t="s">
        <v>204</v>
      </c>
      <c r="L698" t="s">
        <v>325</v>
      </c>
      <c r="M698" t="s">
        <v>340</v>
      </c>
      <c r="N698" t="s">
        <v>445</v>
      </c>
      <c r="O698" t="s">
        <v>339</v>
      </c>
      <c r="P698" t="s">
        <v>1696</v>
      </c>
      <c r="Q698" t="s">
        <v>413</v>
      </c>
      <c r="R698" t="s">
        <v>407</v>
      </c>
      <c r="S698" t="s">
        <v>1212</v>
      </c>
      <c r="T698" s="131">
        <v>4.87</v>
      </c>
      <c r="U698" t="s">
        <v>2282</v>
      </c>
      <c r="V698" s="132">
        <v>2.2360000000000001E-2</v>
      </c>
      <c r="W698" s="132">
        <v>2.5999999999999999E-2</v>
      </c>
      <c r="X698" t="s">
        <v>412</v>
      </c>
      <c r="Y698" t="s">
        <v>339</v>
      </c>
      <c r="Z698" s="131">
        <v>12258</v>
      </c>
      <c r="AA698" s="131">
        <v>1</v>
      </c>
      <c r="AB698" s="131">
        <f t="shared" si="10"/>
        <v>102.31685429923316</v>
      </c>
      <c r="AD698" s="131">
        <v>12.542</v>
      </c>
      <c r="AH698" s="132">
        <v>4.0000000000000003E-5</v>
      </c>
      <c r="AI698" s="132">
        <v>6.5700000000000003E-3</v>
      </c>
      <c r="AJ698" s="132">
        <v>1.9000000000000001E-4</v>
      </c>
    </row>
    <row r="699" spans="1:36">
      <c r="A699" t="s">
        <v>1213</v>
      </c>
      <c r="B699" t="s">
        <v>1237</v>
      </c>
      <c r="C699" t="s">
        <v>2519</v>
      </c>
      <c r="D699" t="s">
        <v>2520</v>
      </c>
      <c r="E699" t="s">
        <v>309</v>
      </c>
      <c r="F699" t="s">
        <v>2521</v>
      </c>
      <c r="G699" t="s">
        <v>2522</v>
      </c>
      <c r="H699" t="s">
        <v>321</v>
      </c>
      <c r="I699" t="s">
        <v>755</v>
      </c>
      <c r="J699" t="s">
        <v>204</v>
      </c>
      <c r="K699" t="s">
        <v>204</v>
      </c>
      <c r="L699" t="s">
        <v>325</v>
      </c>
      <c r="M699" t="s">
        <v>340</v>
      </c>
      <c r="N699" t="s">
        <v>454</v>
      </c>
      <c r="O699" t="s">
        <v>339</v>
      </c>
      <c r="P699" t="s">
        <v>1696</v>
      </c>
      <c r="Q699" t="s">
        <v>413</v>
      </c>
      <c r="R699" t="s">
        <v>407</v>
      </c>
      <c r="S699" t="s">
        <v>1212</v>
      </c>
      <c r="T699" s="131">
        <v>0.52</v>
      </c>
      <c r="U699" t="s">
        <v>2523</v>
      </c>
      <c r="V699" s="132">
        <v>5.8270000000000002E-2</v>
      </c>
      <c r="W699" s="132">
        <v>5.7799999999999997E-2</v>
      </c>
      <c r="X699" t="s">
        <v>412</v>
      </c>
      <c r="Y699" t="s">
        <v>339</v>
      </c>
      <c r="Z699" s="131">
        <v>12272.8</v>
      </c>
      <c r="AA699" s="131">
        <v>1</v>
      </c>
      <c r="AB699" s="131">
        <f t="shared" si="10"/>
        <v>100.58014471025358</v>
      </c>
      <c r="AD699" s="131">
        <v>12.343999999999999</v>
      </c>
      <c r="AH699" s="132">
        <v>4.0000000000000003E-5</v>
      </c>
      <c r="AI699" s="132">
        <v>6.4700000000000001E-3</v>
      </c>
      <c r="AJ699" s="132">
        <v>1.8000000000000001E-4</v>
      </c>
    </row>
    <row r="700" spans="1:36">
      <c r="A700" t="s">
        <v>1213</v>
      </c>
      <c r="B700" t="s">
        <v>1237</v>
      </c>
      <c r="C700" t="s">
        <v>2430</v>
      </c>
      <c r="D700" t="s">
        <v>2431</v>
      </c>
      <c r="E700" t="s">
        <v>309</v>
      </c>
      <c r="F700" t="s">
        <v>2432</v>
      </c>
      <c r="G700" t="s">
        <v>2433</v>
      </c>
      <c r="H700" t="s">
        <v>321</v>
      </c>
      <c r="I700" t="s">
        <v>951</v>
      </c>
      <c r="J700" t="s">
        <v>204</v>
      </c>
      <c r="K700" t="s">
        <v>204</v>
      </c>
      <c r="L700" t="s">
        <v>325</v>
      </c>
      <c r="M700" t="s">
        <v>340</v>
      </c>
      <c r="N700" t="s">
        <v>446</v>
      </c>
      <c r="O700" t="s">
        <v>339</v>
      </c>
      <c r="P700" t="s">
        <v>1696</v>
      </c>
      <c r="Q700" t="s">
        <v>413</v>
      </c>
      <c r="R700" t="s">
        <v>407</v>
      </c>
      <c r="S700" t="s">
        <v>1212</v>
      </c>
      <c r="T700" s="131">
        <v>2.39</v>
      </c>
      <c r="U700" t="s">
        <v>1563</v>
      </c>
      <c r="V700" s="132">
        <v>4.8869999999999997E-2</v>
      </c>
      <c r="W700" s="132">
        <v>4.58E-2</v>
      </c>
      <c r="X700" t="s">
        <v>412</v>
      </c>
      <c r="Y700" t="s">
        <v>339</v>
      </c>
      <c r="Z700" s="131">
        <v>8483.58</v>
      </c>
      <c r="AA700" s="131">
        <v>1</v>
      </c>
      <c r="AB700" s="131">
        <f t="shared" si="10"/>
        <v>92.095553999608654</v>
      </c>
      <c r="AD700" s="131">
        <v>7.8129999999999997</v>
      </c>
      <c r="AH700" s="132">
        <v>1.0000000000000001E-5</v>
      </c>
      <c r="AI700" s="132">
        <v>4.0899999999999999E-3</v>
      </c>
      <c r="AJ700" s="132">
        <v>1.2E-4</v>
      </c>
    </row>
    <row r="701" spans="1:36">
      <c r="A701" t="s">
        <v>1213</v>
      </c>
      <c r="B701" t="s">
        <v>1237</v>
      </c>
      <c r="C701" t="s">
        <v>2407</v>
      </c>
      <c r="D701" t="s">
        <v>2408</v>
      </c>
      <c r="E701" t="s">
        <v>309</v>
      </c>
      <c r="F701" t="s">
        <v>2851</v>
      </c>
      <c r="G701" t="s">
        <v>2852</v>
      </c>
      <c r="H701" t="s">
        <v>321</v>
      </c>
      <c r="I701" t="s">
        <v>754</v>
      </c>
      <c r="J701" t="s">
        <v>204</v>
      </c>
      <c r="K701" t="s">
        <v>204</v>
      </c>
      <c r="L701" t="s">
        <v>325</v>
      </c>
      <c r="M701" t="s">
        <v>340</v>
      </c>
      <c r="N701" t="s">
        <v>464</v>
      </c>
      <c r="O701" t="s">
        <v>339</v>
      </c>
      <c r="P701" t="s">
        <v>2257</v>
      </c>
      <c r="Q701" t="s">
        <v>415</v>
      </c>
      <c r="R701" t="s">
        <v>407</v>
      </c>
      <c r="S701" t="s">
        <v>1212</v>
      </c>
      <c r="T701" s="131">
        <v>2.69</v>
      </c>
      <c r="U701" t="s">
        <v>2853</v>
      </c>
      <c r="V701" s="132">
        <v>6.3099999999999996E-3</v>
      </c>
      <c r="W701" s="132">
        <v>2.69E-2</v>
      </c>
      <c r="X701" t="s">
        <v>412</v>
      </c>
      <c r="Y701" t="s">
        <v>339</v>
      </c>
      <c r="Z701" s="131">
        <v>4913</v>
      </c>
      <c r="AA701" s="131">
        <v>1</v>
      </c>
      <c r="AB701" s="131">
        <f t="shared" si="10"/>
        <v>114.2275595359251</v>
      </c>
      <c r="AD701" s="131">
        <v>5.6120000000000001</v>
      </c>
      <c r="AH701" s="132">
        <v>0</v>
      </c>
      <c r="AI701" s="132">
        <v>2.9399999999999999E-3</v>
      </c>
      <c r="AJ701" s="132">
        <v>8.0000000000000007E-5</v>
      </c>
    </row>
    <row r="702" spans="1:36">
      <c r="A702" t="s">
        <v>1213</v>
      </c>
      <c r="B702" t="s">
        <v>1237</v>
      </c>
      <c r="C702" t="s">
        <v>2005</v>
      </c>
      <c r="D702" t="s">
        <v>2006</v>
      </c>
      <c r="E702" t="s">
        <v>309</v>
      </c>
      <c r="F702" t="s">
        <v>2207</v>
      </c>
      <c r="G702" t="s">
        <v>2208</v>
      </c>
      <c r="H702" t="s">
        <v>321</v>
      </c>
      <c r="I702" t="s">
        <v>754</v>
      </c>
      <c r="J702" t="s">
        <v>204</v>
      </c>
      <c r="K702" t="s">
        <v>204</v>
      </c>
      <c r="L702" t="s">
        <v>325</v>
      </c>
      <c r="M702" t="s">
        <v>340</v>
      </c>
      <c r="N702" t="s">
        <v>464</v>
      </c>
      <c r="O702" t="s">
        <v>339</v>
      </c>
      <c r="P702" t="s">
        <v>1696</v>
      </c>
      <c r="Q702" t="s">
        <v>413</v>
      </c>
      <c r="R702" t="s">
        <v>407</v>
      </c>
      <c r="S702" t="s">
        <v>1212</v>
      </c>
      <c r="T702" s="131">
        <v>3.24</v>
      </c>
      <c r="U702" t="s">
        <v>1665</v>
      </c>
      <c r="V702" s="132">
        <v>4.4319999999999998E-2</v>
      </c>
      <c r="W702" s="132">
        <v>2.6800000000000001E-2</v>
      </c>
      <c r="X702" t="s">
        <v>412</v>
      </c>
      <c r="Y702" t="s">
        <v>339</v>
      </c>
      <c r="Z702" s="131">
        <v>2781</v>
      </c>
      <c r="AA702" s="131">
        <v>1</v>
      </c>
      <c r="AB702" s="131">
        <f t="shared" si="10"/>
        <v>117.18806184825603</v>
      </c>
      <c r="AD702" s="131">
        <v>3.2589999999999999</v>
      </c>
      <c r="AH702" s="132">
        <v>0</v>
      </c>
      <c r="AI702" s="132">
        <v>1.7099999999999999E-3</v>
      </c>
      <c r="AJ702" s="132">
        <v>5.0000000000000002E-5</v>
      </c>
    </row>
    <row r="703" spans="1:36">
      <c r="A703" t="s">
        <v>1213</v>
      </c>
      <c r="B703" t="s">
        <v>1237</v>
      </c>
      <c r="C703" t="s">
        <v>1967</v>
      </c>
      <c r="D703" t="s">
        <v>1968</v>
      </c>
      <c r="E703" t="s">
        <v>309</v>
      </c>
      <c r="F703" t="s">
        <v>2854</v>
      </c>
      <c r="G703" t="s">
        <v>2855</v>
      </c>
      <c r="H703" t="s">
        <v>321</v>
      </c>
      <c r="I703" t="s">
        <v>951</v>
      </c>
      <c r="J703" t="s">
        <v>204</v>
      </c>
      <c r="K703" t="s">
        <v>204</v>
      </c>
      <c r="L703" t="s">
        <v>325</v>
      </c>
      <c r="M703" t="s">
        <v>340</v>
      </c>
      <c r="N703" t="s">
        <v>447</v>
      </c>
      <c r="O703" t="s">
        <v>339</v>
      </c>
      <c r="P703" t="s">
        <v>1540</v>
      </c>
      <c r="Q703" t="s">
        <v>413</v>
      </c>
      <c r="R703" t="s">
        <v>407</v>
      </c>
      <c r="S703" t="s">
        <v>1212</v>
      </c>
      <c r="T703" s="131">
        <v>0.36</v>
      </c>
      <c r="U703" t="s">
        <v>2856</v>
      </c>
      <c r="V703" s="132">
        <v>3.8249999999999999E-2</v>
      </c>
      <c r="W703" s="132">
        <v>5.3600000000000002E-2</v>
      </c>
      <c r="X703" t="s">
        <v>412</v>
      </c>
      <c r="Y703" t="s">
        <v>339</v>
      </c>
      <c r="Z703" s="131">
        <v>1906.83</v>
      </c>
      <c r="AA703" s="131">
        <v>1</v>
      </c>
      <c r="AB703" s="131">
        <f t="shared" si="10"/>
        <v>100.21868755998176</v>
      </c>
      <c r="AD703" s="131">
        <v>1.911</v>
      </c>
      <c r="AH703" s="132">
        <v>2.0000000000000002E-5</v>
      </c>
      <c r="AI703" s="132">
        <v>1E-3</v>
      </c>
      <c r="AJ703" s="132">
        <v>3.0000000000000001E-5</v>
      </c>
    </row>
    <row r="704" spans="1:36">
      <c r="A704" t="s">
        <v>1213</v>
      </c>
      <c r="B704" t="s">
        <v>1237</v>
      </c>
      <c r="C704" t="s">
        <v>2020</v>
      </c>
      <c r="D704" t="s">
        <v>2021</v>
      </c>
      <c r="E704" t="s">
        <v>309</v>
      </c>
      <c r="F704" t="s">
        <v>2590</v>
      </c>
      <c r="G704" t="s">
        <v>2591</v>
      </c>
      <c r="H704" t="s">
        <v>321</v>
      </c>
      <c r="I704" t="s">
        <v>951</v>
      </c>
      <c r="J704" t="s">
        <v>204</v>
      </c>
      <c r="K704" t="s">
        <v>204</v>
      </c>
      <c r="L704" t="s">
        <v>325</v>
      </c>
      <c r="M704" t="s">
        <v>340</v>
      </c>
      <c r="N704" t="s">
        <v>484</v>
      </c>
      <c r="O704" t="s">
        <v>339</v>
      </c>
      <c r="P704" t="s">
        <v>1696</v>
      </c>
      <c r="Q704" t="s">
        <v>413</v>
      </c>
      <c r="R704" t="s">
        <v>407</v>
      </c>
      <c r="S704" t="s">
        <v>1212</v>
      </c>
      <c r="T704" s="131">
        <v>0.91</v>
      </c>
      <c r="U704" t="s">
        <v>2516</v>
      </c>
      <c r="V704" s="132">
        <v>3.6499999999999998E-2</v>
      </c>
      <c r="W704" s="132">
        <v>4.4699999999999997E-2</v>
      </c>
      <c r="X704" t="s">
        <v>412</v>
      </c>
      <c r="Y704" t="s">
        <v>339</v>
      </c>
      <c r="Z704" s="131">
        <v>311.3</v>
      </c>
      <c r="AA704" s="131">
        <v>1</v>
      </c>
      <c r="AB704" s="131">
        <f t="shared" si="10"/>
        <v>99.582396402184386</v>
      </c>
      <c r="AD704" s="131">
        <v>0.31</v>
      </c>
      <c r="AH704" s="132">
        <v>0</v>
      </c>
      <c r="AI704" s="132">
        <v>1.6000000000000001E-4</v>
      </c>
      <c r="AJ704" s="132">
        <v>0</v>
      </c>
    </row>
    <row r="705" spans="1:36">
      <c r="A705" t="s">
        <v>1213</v>
      </c>
      <c r="B705" t="s">
        <v>1237</v>
      </c>
      <c r="C705" t="s">
        <v>2829</v>
      </c>
      <c r="D705" t="s">
        <v>2830</v>
      </c>
      <c r="E705" t="s">
        <v>80</v>
      </c>
      <c r="F705" t="s">
        <v>2831</v>
      </c>
      <c r="G705" t="s">
        <v>2832</v>
      </c>
      <c r="H705" t="s">
        <v>321</v>
      </c>
      <c r="I705" t="s">
        <v>755</v>
      </c>
      <c r="J705" t="s">
        <v>205</v>
      </c>
      <c r="K705" t="s">
        <v>224</v>
      </c>
      <c r="L705" t="s">
        <v>325</v>
      </c>
      <c r="M705" t="s">
        <v>314</v>
      </c>
      <c r="N705" t="s">
        <v>546</v>
      </c>
      <c r="O705" t="s">
        <v>339</v>
      </c>
      <c r="P705" t="s">
        <v>2116</v>
      </c>
      <c r="Q705" t="s">
        <v>433</v>
      </c>
      <c r="R705" t="s">
        <v>407</v>
      </c>
      <c r="S705" t="s">
        <v>1215</v>
      </c>
      <c r="T705" s="131">
        <v>2.67</v>
      </c>
      <c r="U705" t="s">
        <v>1500</v>
      </c>
      <c r="V705" s="132">
        <v>5.373E-2</v>
      </c>
      <c r="W705" s="132">
        <v>5.1999999999999998E-2</v>
      </c>
      <c r="X705" t="s">
        <v>412</v>
      </c>
      <c r="Y705" t="s">
        <v>339</v>
      </c>
      <c r="Z705" s="131">
        <v>20000</v>
      </c>
      <c r="AA705" s="131">
        <v>3.6469999999999998</v>
      </c>
      <c r="AB705" s="131">
        <f t="shared" si="10"/>
        <v>105.85686865917192</v>
      </c>
      <c r="AD705" s="131">
        <v>77.212000000000003</v>
      </c>
      <c r="AH705" s="132">
        <v>2.0000000000000002E-5</v>
      </c>
      <c r="AI705" s="132">
        <v>4.0469999999999999E-2</v>
      </c>
      <c r="AJ705" s="132">
        <v>1.15E-3</v>
      </c>
    </row>
    <row r="706" spans="1:36">
      <c r="A706" t="s">
        <v>1213</v>
      </c>
      <c r="B706" t="s">
        <v>1238</v>
      </c>
      <c r="C706" t="s">
        <v>1547</v>
      </c>
      <c r="D706" t="s">
        <v>1548</v>
      </c>
      <c r="E706" t="s">
        <v>309</v>
      </c>
      <c r="F706" t="s">
        <v>2323</v>
      </c>
      <c r="G706" t="s">
        <v>2324</v>
      </c>
      <c r="H706" t="s">
        <v>321</v>
      </c>
      <c r="I706" t="s">
        <v>754</v>
      </c>
      <c r="J706" t="s">
        <v>204</v>
      </c>
      <c r="K706" t="s">
        <v>204</v>
      </c>
      <c r="L706" t="s">
        <v>325</v>
      </c>
      <c r="M706" t="s">
        <v>340</v>
      </c>
      <c r="N706" t="s">
        <v>448</v>
      </c>
      <c r="O706" t="s">
        <v>339</v>
      </c>
      <c r="P706" t="s">
        <v>1211</v>
      </c>
      <c r="Q706" t="s">
        <v>413</v>
      </c>
      <c r="R706" t="s">
        <v>407</v>
      </c>
      <c r="S706" t="s">
        <v>1212</v>
      </c>
      <c r="T706" s="131">
        <v>2.9</v>
      </c>
      <c r="U706" t="s">
        <v>2325</v>
      </c>
      <c r="V706" s="132">
        <v>1.49E-2</v>
      </c>
      <c r="W706" s="132">
        <v>2.1899999999999999E-2</v>
      </c>
      <c r="X706" t="s">
        <v>412</v>
      </c>
      <c r="Y706" t="s">
        <v>339</v>
      </c>
      <c r="Z706" s="131">
        <v>5991455</v>
      </c>
      <c r="AA706" s="131">
        <v>1</v>
      </c>
      <c r="AB706" s="131">
        <f t="shared" si="10"/>
        <v>105.89000501547621</v>
      </c>
      <c r="AD706" s="131">
        <v>6344.3519999999999</v>
      </c>
      <c r="AH706" s="132">
        <v>1.91E-3</v>
      </c>
      <c r="AI706" s="132">
        <v>4.1230000000000003E-2</v>
      </c>
      <c r="AJ706" s="132">
        <v>3.4399999999999999E-3</v>
      </c>
    </row>
    <row r="707" spans="1:36">
      <c r="A707" t="s">
        <v>1213</v>
      </c>
      <c r="B707" t="s">
        <v>1238</v>
      </c>
      <c r="C707" t="s">
        <v>1521</v>
      </c>
      <c r="D707" t="s">
        <v>1522</v>
      </c>
      <c r="E707" t="s">
        <v>309</v>
      </c>
      <c r="F707" t="s">
        <v>2754</v>
      </c>
      <c r="G707" t="s">
        <v>2755</v>
      </c>
      <c r="H707" t="s">
        <v>321</v>
      </c>
      <c r="I707" t="s">
        <v>754</v>
      </c>
      <c r="J707" t="s">
        <v>204</v>
      </c>
      <c r="K707" t="s">
        <v>204</v>
      </c>
      <c r="L707" t="s">
        <v>325</v>
      </c>
      <c r="M707" t="s">
        <v>340</v>
      </c>
      <c r="N707" t="s">
        <v>448</v>
      </c>
      <c r="O707" t="s">
        <v>339</v>
      </c>
      <c r="P707" t="s">
        <v>1211</v>
      </c>
      <c r="Q707" t="s">
        <v>413</v>
      </c>
      <c r="R707" t="s">
        <v>407</v>
      </c>
      <c r="S707" t="s">
        <v>1212</v>
      </c>
      <c r="T707" s="131">
        <v>5.84</v>
      </c>
      <c r="U707" t="s">
        <v>2756</v>
      </c>
      <c r="V707" s="132">
        <v>2.3519999999999999E-2</v>
      </c>
      <c r="W707" s="132">
        <v>2.5499999999999998E-2</v>
      </c>
      <c r="X707" t="s">
        <v>412</v>
      </c>
      <c r="Y707" t="s">
        <v>339</v>
      </c>
      <c r="Z707" s="131">
        <v>5974000</v>
      </c>
      <c r="AA707" s="131">
        <v>1</v>
      </c>
      <c r="AB707" s="131">
        <f t="shared" ref="AB707:AB770" si="11">(AD707-(AC707*AA707))*1000/AA707/Z707*100</f>
        <v>100.6</v>
      </c>
      <c r="AD707" s="131">
        <v>6009.8440000000001</v>
      </c>
      <c r="AH707" s="132">
        <v>2.1299999999999999E-3</v>
      </c>
      <c r="AI707" s="132">
        <v>3.9059999999999997E-2</v>
      </c>
      <c r="AJ707" s="132">
        <v>3.2599999999999999E-3</v>
      </c>
    </row>
    <row r="708" spans="1:36">
      <c r="A708" t="s">
        <v>1213</v>
      </c>
      <c r="B708" t="s">
        <v>1238</v>
      </c>
      <c r="C708" t="s">
        <v>455</v>
      </c>
      <c r="D708" t="s">
        <v>2144</v>
      </c>
      <c r="E708" t="s">
        <v>309</v>
      </c>
      <c r="F708" t="s">
        <v>2355</v>
      </c>
      <c r="G708" t="s">
        <v>2356</v>
      </c>
      <c r="H708" t="s">
        <v>321</v>
      </c>
      <c r="I708" t="s">
        <v>754</v>
      </c>
      <c r="J708" t="s">
        <v>204</v>
      </c>
      <c r="K708" t="s">
        <v>204</v>
      </c>
      <c r="L708" t="s">
        <v>325</v>
      </c>
      <c r="M708" t="s">
        <v>340</v>
      </c>
      <c r="N708" t="s">
        <v>440</v>
      </c>
      <c r="O708" t="s">
        <v>339</v>
      </c>
      <c r="P708" t="s">
        <v>1966</v>
      </c>
      <c r="Q708" t="s">
        <v>415</v>
      </c>
      <c r="R708" t="s">
        <v>407</v>
      </c>
      <c r="S708" t="s">
        <v>1212</v>
      </c>
      <c r="T708" s="131">
        <v>3.19</v>
      </c>
      <c r="U708" t="s">
        <v>2357</v>
      </c>
      <c r="V708" s="132">
        <v>1.2290000000000001E-2</v>
      </c>
      <c r="W708" s="132">
        <v>2.4299999999999999E-2</v>
      </c>
      <c r="X708" t="s">
        <v>412</v>
      </c>
      <c r="Y708" t="s">
        <v>339</v>
      </c>
      <c r="Z708" s="131">
        <v>4847897.99</v>
      </c>
      <c r="AA708" s="131">
        <v>1</v>
      </c>
      <c r="AB708" s="131">
        <f t="shared" si="11"/>
        <v>122.38999278118061</v>
      </c>
      <c r="AD708" s="131">
        <v>5933.3419999999996</v>
      </c>
      <c r="AH708" s="132">
        <v>1.9E-3</v>
      </c>
      <c r="AI708" s="132">
        <v>3.8559999999999997E-2</v>
      </c>
      <c r="AJ708" s="132">
        <v>3.2200000000000002E-3</v>
      </c>
    </row>
    <row r="709" spans="1:36">
      <c r="A709" t="s">
        <v>1213</v>
      </c>
      <c r="B709" t="s">
        <v>1238</v>
      </c>
      <c r="C709" t="s">
        <v>455</v>
      </c>
      <c r="D709" t="s">
        <v>2144</v>
      </c>
      <c r="E709" t="s">
        <v>309</v>
      </c>
      <c r="F709" t="s">
        <v>2224</v>
      </c>
      <c r="G709" t="s">
        <v>2225</v>
      </c>
      <c r="H709" t="s">
        <v>321</v>
      </c>
      <c r="I709" t="s">
        <v>754</v>
      </c>
      <c r="J709" t="s">
        <v>204</v>
      </c>
      <c r="K709" t="s">
        <v>204</v>
      </c>
      <c r="L709" t="s">
        <v>325</v>
      </c>
      <c r="M709" t="s">
        <v>340</v>
      </c>
      <c r="N709" t="s">
        <v>440</v>
      </c>
      <c r="O709" t="s">
        <v>339</v>
      </c>
      <c r="P709" t="s">
        <v>1966</v>
      </c>
      <c r="Q709" t="s">
        <v>415</v>
      </c>
      <c r="R709" t="s">
        <v>407</v>
      </c>
      <c r="S709" t="s">
        <v>1212</v>
      </c>
      <c r="T709" s="131">
        <v>0.65</v>
      </c>
      <c r="U709" t="s">
        <v>2226</v>
      </c>
      <c r="V709" s="132">
        <v>1.908E-2</v>
      </c>
      <c r="W709" s="132">
        <v>2.8199999999999999E-2</v>
      </c>
      <c r="X709" t="s">
        <v>412</v>
      </c>
      <c r="Y709" t="s">
        <v>339</v>
      </c>
      <c r="Z709" s="131">
        <v>4369251</v>
      </c>
      <c r="AA709" s="131">
        <v>1</v>
      </c>
      <c r="AB709" s="131">
        <f t="shared" si="11"/>
        <v>119.91000288150073</v>
      </c>
      <c r="AD709" s="131">
        <v>5239.1689999999999</v>
      </c>
      <c r="AH709" s="132">
        <v>1.48E-3</v>
      </c>
      <c r="AI709" s="132">
        <v>3.4049999999999997E-2</v>
      </c>
      <c r="AJ709" s="132">
        <v>2.8400000000000001E-3</v>
      </c>
    </row>
    <row r="710" spans="1:36">
      <c r="A710" t="s">
        <v>1213</v>
      </c>
      <c r="B710" t="s">
        <v>1238</v>
      </c>
      <c r="C710" t="s">
        <v>1601</v>
      </c>
      <c r="D710" t="s">
        <v>1602</v>
      </c>
      <c r="E710" t="s">
        <v>309</v>
      </c>
      <c r="F710" t="s">
        <v>2757</v>
      </c>
      <c r="G710" t="s">
        <v>2758</v>
      </c>
      <c r="H710" t="s">
        <v>321</v>
      </c>
      <c r="I710" t="s">
        <v>754</v>
      </c>
      <c r="J710" t="s">
        <v>204</v>
      </c>
      <c r="K710" t="s">
        <v>204</v>
      </c>
      <c r="L710" t="s">
        <v>325</v>
      </c>
      <c r="M710" t="s">
        <v>340</v>
      </c>
      <c r="N710" t="s">
        <v>448</v>
      </c>
      <c r="O710" t="s">
        <v>339</v>
      </c>
      <c r="P710" t="s">
        <v>1551</v>
      </c>
      <c r="Q710" t="s">
        <v>413</v>
      </c>
      <c r="R710" t="s">
        <v>407</v>
      </c>
      <c r="S710" t="s">
        <v>1212</v>
      </c>
      <c r="T710" s="131">
        <v>4.5999999999999996</v>
      </c>
      <c r="U710" t="s">
        <v>2759</v>
      </c>
      <c r="V710" s="132">
        <v>3.7100000000000001E-2</v>
      </c>
      <c r="W710" s="132">
        <v>2.7699999999999999E-2</v>
      </c>
      <c r="X710" t="s">
        <v>411</v>
      </c>
      <c r="Y710" t="s">
        <v>339</v>
      </c>
      <c r="Z710" s="131">
        <v>4650000</v>
      </c>
      <c r="AA710" s="131">
        <v>1</v>
      </c>
      <c r="AB710" s="131">
        <f t="shared" si="11"/>
        <v>107.79</v>
      </c>
      <c r="AD710" s="131">
        <v>5012.2349999999997</v>
      </c>
      <c r="AH710" s="132">
        <v>1.21E-2</v>
      </c>
      <c r="AI710" s="132">
        <v>3.2570000000000002E-2</v>
      </c>
      <c r="AJ710" s="132">
        <v>2.7200000000000002E-3</v>
      </c>
    </row>
    <row r="711" spans="1:36">
      <c r="A711" t="s">
        <v>1213</v>
      </c>
      <c r="B711" t="s">
        <v>1238</v>
      </c>
      <c r="C711" t="s">
        <v>1718</v>
      </c>
      <c r="D711" t="s">
        <v>1719</v>
      </c>
      <c r="E711" t="s">
        <v>309</v>
      </c>
      <c r="F711" t="s">
        <v>1720</v>
      </c>
      <c r="G711" t="s">
        <v>1721</v>
      </c>
      <c r="H711" t="s">
        <v>321</v>
      </c>
      <c r="I711" t="s">
        <v>951</v>
      </c>
      <c r="J711" t="s">
        <v>204</v>
      </c>
      <c r="K711" t="s">
        <v>204</v>
      </c>
      <c r="L711" t="s">
        <v>325</v>
      </c>
      <c r="M711" t="s">
        <v>340</v>
      </c>
      <c r="N711" t="s">
        <v>440</v>
      </c>
      <c r="O711" t="s">
        <v>339</v>
      </c>
      <c r="P711" t="s">
        <v>1599</v>
      </c>
      <c r="Q711" t="s">
        <v>415</v>
      </c>
      <c r="R711" t="s">
        <v>407</v>
      </c>
      <c r="S711" t="s">
        <v>1212</v>
      </c>
      <c r="T711" s="131">
        <v>2.87</v>
      </c>
      <c r="U711" t="s">
        <v>1722</v>
      </c>
      <c r="V711" s="132">
        <v>7.2499999999999995E-2</v>
      </c>
      <c r="W711" s="132">
        <v>5.6099999999999997E-2</v>
      </c>
      <c r="X711" t="s">
        <v>412</v>
      </c>
      <c r="Y711" t="s">
        <v>339</v>
      </c>
      <c r="Z711" s="131">
        <v>4140000</v>
      </c>
      <c r="AA711" s="131">
        <v>1</v>
      </c>
      <c r="AB711" s="131">
        <f t="shared" si="11"/>
        <v>106.13999999999999</v>
      </c>
      <c r="AD711" s="131">
        <v>4394.1959999999999</v>
      </c>
      <c r="AH711" s="132">
        <v>5.7499999999999999E-3</v>
      </c>
      <c r="AI711" s="132">
        <v>2.8559999999999999E-2</v>
      </c>
      <c r="AJ711" s="132">
        <v>2.3900000000000002E-3</v>
      </c>
    </row>
    <row r="712" spans="1:36">
      <c r="A712" t="s">
        <v>1213</v>
      </c>
      <c r="B712" t="s">
        <v>1238</v>
      </c>
      <c r="C712" t="s">
        <v>2833</v>
      </c>
      <c r="D712" t="s">
        <v>2834</v>
      </c>
      <c r="E712" t="s">
        <v>309</v>
      </c>
      <c r="F712" t="s">
        <v>2835</v>
      </c>
      <c r="G712" t="s">
        <v>2836</v>
      </c>
      <c r="H712" t="s">
        <v>321</v>
      </c>
      <c r="I712" t="s">
        <v>754</v>
      </c>
      <c r="J712" t="s">
        <v>204</v>
      </c>
      <c r="K712" t="s">
        <v>204</v>
      </c>
      <c r="L712" t="s">
        <v>325</v>
      </c>
      <c r="M712" t="s">
        <v>340</v>
      </c>
      <c r="N712" t="s">
        <v>440</v>
      </c>
      <c r="O712" t="s">
        <v>339</v>
      </c>
      <c r="P712" t="s">
        <v>1599</v>
      </c>
      <c r="Q712" t="s">
        <v>415</v>
      </c>
      <c r="R712" t="s">
        <v>407</v>
      </c>
      <c r="S712" t="s">
        <v>1212</v>
      </c>
      <c r="T712" s="131">
        <v>3.42</v>
      </c>
      <c r="U712" t="s">
        <v>2218</v>
      </c>
      <c r="V712" s="132">
        <v>1.7999999999999999E-2</v>
      </c>
      <c r="W712" s="132">
        <v>3.4500000000000003E-2</v>
      </c>
      <c r="X712" t="s">
        <v>412</v>
      </c>
      <c r="Y712" t="s">
        <v>339</v>
      </c>
      <c r="Z712" s="131">
        <v>4000500</v>
      </c>
      <c r="AA712" s="131">
        <v>1</v>
      </c>
      <c r="AB712" s="131">
        <f t="shared" si="11"/>
        <v>109.54000749906261</v>
      </c>
      <c r="AD712" s="131">
        <v>4382.1480000000001</v>
      </c>
      <c r="AH712" s="132">
        <v>4.2399999999999998E-3</v>
      </c>
      <c r="AI712" s="132">
        <v>2.8479999999999998E-2</v>
      </c>
      <c r="AJ712" s="132">
        <v>2.3800000000000002E-3</v>
      </c>
    </row>
    <row r="713" spans="1:36">
      <c r="A713" t="s">
        <v>1213</v>
      </c>
      <c r="B713" t="s">
        <v>1238</v>
      </c>
      <c r="C713" t="s">
        <v>2369</v>
      </c>
      <c r="D713" t="s">
        <v>2370</v>
      </c>
      <c r="E713" t="s">
        <v>309</v>
      </c>
      <c r="F713" t="s">
        <v>2371</v>
      </c>
      <c r="G713" t="s">
        <v>2372</v>
      </c>
      <c r="H713" t="s">
        <v>321</v>
      </c>
      <c r="I713" t="s">
        <v>754</v>
      </c>
      <c r="J713" t="s">
        <v>204</v>
      </c>
      <c r="K713" t="s">
        <v>204</v>
      </c>
      <c r="L713" t="s">
        <v>325</v>
      </c>
      <c r="M713" t="s">
        <v>340</v>
      </c>
      <c r="N713" t="s">
        <v>477</v>
      </c>
      <c r="O713" t="s">
        <v>339</v>
      </c>
      <c r="P713" t="s">
        <v>1211</v>
      </c>
      <c r="Q713" t="s">
        <v>413</v>
      </c>
      <c r="R713" t="s">
        <v>407</v>
      </c>
      <c r="S713" t="s">
        <v>1212</v>
      </c>
      <c r="T713" s="131">
        <v>12.03</v>
      </c>
      <c r="U713" t="s">
        <v>2373</v>
      </c>
      <c r="V713" s="132">
        <v>6.0099999999999997E-3</v>
      </c>
      <c r="W713" s="132">
        <v>2.8799999999999999E-2</v>
      </c>
      <c r="X713" t="s">
        <v>412</v>
      </c>
      <c r="Y713" t="s">
        <v>339</v>
      </c>
      <c r="Z713" s="131">
        <v>3975847.04</v>
      </c>
      <c r="AA713" s="131">
        <v>1</v>
      </c>
      <c r="AB713" s="131">
        <f t="shared" si="11"/>
        <v>103.14000912872142</v>
      </c>
      <c r="AD713" s="131">
        <v>4100.6890000000003</v>
      </c>
      <c r="AH713" s="132">
        <v>7.2999999999999996E-4</v>
      </c>
      <c r="AI713" s="132">
        <v>2.665E-2</v>
      </c>
      <c r="AJ713" s="132">
        <v>2.2300000000000002E-3</v>
      </c>
    </row>
    <row r="714" spans="1:36">
      <c r="A714" t="s">
        <v>1213</v>
      </c>
      <c r="B714" t="s">
        <v>1238</v>
      </c>
      <c r="C714" t="s">
        <v>2795</v>
      </c>
      <c r="D714" t="s">
        <v>2796</v>
      </c>
      <c r="E714" t="s">
        <v>309</v>
      </c>
      <c r="F714" t="s">
        <v>2797</v>
      </c>
      <c r="G714" t="s">
        <v>2798</v>
      </c>
      <c r="H714" t="s">
        <v>321</v>
      </c>
      <c r="I714" t="s">
        <v>754</v>
      </c>
      <c r="J714" t="s">
        <v>204</v>
      </c>
      <c r="K714" t="s">
        <v>204</v>
      </c>
      <c r="L714" t="s">
        <v>325</v>
      </c>
      <c r="M714" t="s">
        <v>340</v>
      </c>
      <c r="N714" t="s">
        <v>464</v>
      </c>
      <c r="O714" t="s">
        <v>339</v>
      </c>
      <c r="P714" t="s">
        <v>1540</v>
      </c>
      <c r="Q714" t="s">
        <v>413</v>
      </c>
      <c r="R714" t="s">
        <v>407</v>
      </c>
      <c r="S714" t="s">
        <v>1212</v>
      </c>
      <c r="T714" s="131">
        <v>4.1100000000000003</v>
      </c>
      <c r="U714" t="s">
        <v>2799</v>
      </c>
      <c r="V714" s="132">
        <v>3.9379999999999998E-2</v>
      </c>
      <c r="W714" s="132">
        <v>3.0700000000000002E-2</v>
      </c>
      <c r="X714" t="s">
        <v>412</v>
      </c>
      <c r="Y714" t="s">
        <v>339</v>
      </c>
      <c r="Z714" s="131">
        <v>3644862.5</v>
      </c>
      <c r="AA714" s="131">
        <v>1</v>
      </c>
      <c r="AB714" s="131">
        <f t="shared" si="11"/>
        <v>111.58999825096284</v>
      </c>
      <c r="AD714" s="131">
        <v>4067.3020000000001</v>
      </c>
      <c r="AH714" s="132">
        <v>8.8299999999999993E-3</v>
      </c>
      <c r="AI714" s="132">
        <v>2.6429999999999999E-2</v>
      </c>
      <c r="AJ714" s="132">
        <v>2.2100000000000002E-3</v>
      </c>
    </row>
    <row r="715" spans="1:36">
      <c r="A715" t="s">
        <v>1213</v>
      </c>
      <c r="B715" t="s">
        <v>1238</v>
      </c>
      <c r="C715" t="s">
        <v>1601</v>
      </c>
      <c r="D715" t="s">
        <v>1602</v>
      </c>
      <c r="E715" t="s">
        <v>309</v>
      </c>
      <c r="F715" t="s">
        <v>2419</v>
      </c>
      <c r="G715" t="s">
        <v>2420</v>
      </c>
      <c r="H715" t="s">
        <v>321</v>
      </c>
      <c r="I715" t="s">
        <v>754</v>
      </c>
      <c r="J715" t="s">
        <v>204</v>
      </c>
      <c r="K715" t="s">
        <v>204</v>
      </c>
      <c r="L715" t="s">
        <v>325</v>
      </c>
      <c r="M715" t="s">
        <v>340</v>
      </c>
      <c r="N715" t="s">
        <v>448</v>
      </c>
      <c r="O715" t="s">
        <v>339</v>
      </c>
      <c r="P715" t="s">
        <v>1211</v>
      </c>
      <c r="Q715" t="s">
        <v>413</v>
      </c>
      <c r="R715" t="s">
        <v>407</v>
      </c>
      <c r="S715" t="s">
        <v>1212</v>
      </c>
      <c r="T715" s="131">
        <v>3.84</v>
      </c>
      <c r="U715" t="s">
        <v>2421</v>
      </c>
      <c r="V715" s="132">
        <v>-5.3200000000000001E-3</v>
      </c>
      <c r="W715" s="132">
        <v>2.3599999999999999E-2</v>
      </c>
      <c r="X715" t="s">
        <v>412</v>
      </c>
      <c r="Y715" t="s">
        <v>339</v>
      </c>
      <c r="Z715" s="131">
        <v>3600800</v>
      </c>
      <c r="AA715" s="131">
        <v>1</v>
      </c>
      <c r="AB715" s="131">
        <f t="shared" si="11"/>
        <v>103.09000777604977</v>
      </c>
      <c r="AD715" s="131">
        <v>3712.0650000000001</v>
      </c>
      <c r="AH715" s="132">
        <v>3.6600000000000001E-3</v>
      </c>
      <c r="AI715" s="132">
        <v>2.4119999999999999E-2</v>
      </c>
      <c r="AJ715" s="132">
        <v>2.0200000000000001E-3</v>
      </c>
    </row>
    <row r="716" spans="1:36">
      <c r="A716" t="s">
        <v>1213</v>
      </c>
      <c r="B716" t="s">
        <v>1238</v>
      </c>
      <c r="C716" t="s">
        <v>1521</v>
      </c>
      <c r="D716" t="s">
        <v>1522</v>
      </c>
      <c r="E716" t="s">
        <v>309</v>
      </c>
      <c r="F716" t="s">
        <v>1915</v>
      </c>
      <c r="G716" t="s">
        <v>1916</v>
      </c>
      <c r="H716" t="s">
        <v>321</v>
      </c>
      <c r="I716" t="s">
        <v>754</v>
      </c>
      <c r="J716" t="s">
        <v>204</v>
      </c>
      <c r="K716" t="s">
        <v>204</v>
      </c>
      <c r="L716" t="s">
        <v>325</v>
      </c>
      <c r="M716" t="s">
        <v>340</v>
      </c>
      <c r="N716" t="s">
        <v>448</v>
      </c>
      <c r="O716" t="s">
        <v>339</v>
      </c>
      <c r="P716" t="s">
        <v>1211</v>
      </c>
      <c r="Q716" t="s">
        <v>413</v>
      </c>
      <c r="R716" t="s">
        <v>407</v>
      </c>
      <c r="S716" t="s">
        <v>1212</v>
      </c>
      <c r="T716" s="131">
        <v>3.18</v>
      </c>
      <c r="U716" t="s">
        <v>1917</v>
      </c>
      <c r="V716" s="132">
        <v>-3.5899999999999999E-3</v>
      </c>
      <c r="W716" s="132">
        <v>2.4199999999999999E-2</v>
      </c>
      <c r="X716" t="s">
        <v>412</v>
      </c>
      <c r="Y716" t="s">
        <v>339</v>
      </c>
      <c r="Z716" s="131">
        <v>3453432</v>
      </c>
      <c r="AA716" s="131">
        <v>1</v>
      </c>
      <c r="AB716" s="131">
        <f t="shared" si="11"/>
        <v>103.37000989160927</v>
      </c>
      <c r="AD716" s="131">
        <v>3569.8130000000001</v>
      </c>
      <c r="AH716" s="132">
        <v>1.33E-3</v>
      </c>
      <c r="AI716" s="132">
        <v>2.3199999999999998E-2</v>
      </c>
      <c r="AJ716" s="132">
        <v>1.9400000000000001E-3</v>
      </c>
    </row>
    <row r="717" spans="1:36">
      <c r="A717" t="s">
        <v>1213</v>
      </c>
      <c r="B717" t="s">
        <v>1238</v>
      </c>
      <c r="C717" t="s">
        <v>455</v>
      </c>
      <c r="D717" t="s">
        <v>2144</v>
      </c>
      <c r="E717" t="s">
        <v>309</v>
      </c>
      <c r="F717" t="s">
        <v>2329</v>
      </c>
      <c r="G717" t="s">
        <v>2330</v>
      </c>
      <c r="H717" t="s">
        <v>321</v>
      </c>
      <c r="I717" t="s">
        <v>754</v>
      </c>
      <c r="J717" t="s">
        <v>204</v>
      </c>
      <c r="K717" t="s">
        <v>204</v>
      </c>
      <c r="L717" t="s">
        <v>325</v>
      </c>
      <c r="M717" t="s">
        <v>340</v>
      </c>
      <c r="N717" t="s">
        <v>440</v>
      </c>
      <c r="O717" t="s">
        <v>339</v>
      </c>
      <c r="P717" t="s">
        <v>1966</v>
      </c>
      <c r="Q717" t="s">
        <v>415</v>
      </c>
      <c r="R717" t="s">
        <v>407</v>
      </c>
      <c r="S717" t="s">
        <v>1212</v>
      </c>
      <c r="T717" s="131">
        <v>5.55</v>
      </c>
      <c r="U717" t="s">
        <v>2331</v>
      </c>
      <c r="V717" s="132">
        <v>6.8100000000000001E-3</v>
      </c>
      <c r="W717" s="132">
        <v>2.5899999999999999E-2</v>
      </c>
      <c r="X717" t="s">
        <v>412</v>
      </c>
      <c r="Y717" t="s">
        <v>339</v>
      </c>
      <c r="Z717" s="131">
        <v>3030000</v>
      </c>
      <c r="AA717" s="131">
        <v>1</v>
      </c>
      <c r="AB717" s="131">
        <f t="shared" si="11"/>
        <v>114.47</v>
      </c>
      <c r="AD717" s="131">
        <v>3468.4409999999998</v>
      </c>
      <c r="AH717" s="132">
        <v>7.7999999999999999E-4</v>
      </c>
      <c r="AI717" s="132">
        <v>2.2540000000000001E-2</v>
      </c>
      <c r="AJ717" s="132">
        <v>1.8799999999999999E-3</v>
      </c>
    </row>
    <row r="718" spans="1:36">
      <c r="A718" t="s">
        <v>1213</v>
      </c>
      <c r="B718" t="s">
        <v>1238</v>
      </c>
      <c r="C718" t="s">
        <v>1935</v>
      </c>
      <c r="D718" t="s">
        <v>1936</v>
      </c>
      <c r="E718" t="s">
        <v>309</v>
      </c>
      <c r="F718" t="s">
        <v>1937</v>
      </c>
      <c r="G718" t="s">
        <v>1938</v>
      </c>
      <c r="H718" t="s">
        <v>321</v>
      </c>
      <c r="I718" t="s">
        <v>754</v>
      </c>
      <c r="J718" t="s">
        <v>204</v>
      </c>
      <c r="K718" t="s">
        <v>204</v>
      </c>
      <c r="L718" t="s">
        <v>325</v>
      </c>
      <c r="M718" t="s">
        <v>340</v>
      </c>
      <c r="N718" t="s">
        <v>448</v>
      </c>
      <c r="O718" t="s">
        <v>339</v>
      </c>
      <c r="P718" t="s">
        <v>1211</v>
      </c>
      <c r="Q718" t="s">
        <v>413</v>
      </c>
      <c r="R718" t="s">
        <v>407</v>
      </c>
      <c r="S718" t="s">
        <v>1212</v>
      </c>
      <c r="T718" s="131">
        <v>3.74</v>
      </c>
      <c r="U718" t="s">
        <v>1939</v>
      </c>
      <c r="V718" s="132">
        <v>2.7040000000000002E-2</v>
      </c>
      <c r="W718" s="132">
        <v>2.3800000000000002E-2</v>
      </c>
      <c r="X718" t="s">
        <v>412</v>
      </c>
      <c r="Y718" t="s">
        <v>339</v>
      </c>
      <c r="Z718" s="131">
        <v>3288447.12</v>
      </c>
      <c r="AA718" s="131">
        <v>1</v>
      </c>
      <c r="AB718" s="131">
        <f t="shared" si="11"/>
        <v>103.65999134570241</v>
      </c>
      <c r="AD718" s="131">
        <v>3408.8040000000001</v>
      </c>
      <c r="AH718" s="132">
        <v>8.9999999999999998E-4</v>
      </c>
      <c r="AI718" s="132">
        <v>2.215E-2</v>
      </c>
      <c r="AJ718" s="132">
        <v>1.8500000000000001E-3</v>
      </c>
    </row>
    <row r="719" spans="1:36">
      <c r="A719" t="s">
        <v>1213</v>
      </c>
      <c r="B719" t="s">
        <v>1238</v>
      </c>
      <c r="C719" t="s">
        <v>1601</v>
      </c>
      <c r="D719" t="s">
        <v>1602</v>
      </c>
      <c r="E719" t="s">
        <v>309</v>
      </c>
      <c r="F719" t="s">
        <v>2765</v>
      </c>
      <c r="G719" t="s">
        <v>2766</v>
      </c>
      <c r="H719" t="s">
        <v>321</v>
      </c>
      <c r="I719" t="s">
        <v>754</v>
      </c>
      <c r="J719" t="s">
        <v>204</v>
      </c>
      <c r="K719" t="s">
        <v>204</v>
      </c>
      <c r="L719" t="s">
        <v>325</v>
      </c>
      <c r="M719" t="s">
        <v>340</v>
      </c>
      <c r="N719" t="s">
        <v>448</v>
      </c>
      <c r="O719" t="s">
        <v>339</v>
      </c>
      <c r="P719" t="s">
        <v>1551</v>
      </c>
      <c r="Q719" t="s">
        <v>413</v>
      </c>
      <c r="R719" t="s">
        <v>407</v>
      </c>
      <c r="S719" t="s">
        <v>1212</v>
      </c>
      <c r="T719" s="131">
        <v>1.35</v>
      </c>
      <c r="U719" t="s">
        <v>2767</v>
      </c>
      <c r="V719" s="132">
        <v>2.6519999999999998E-2</v>
      </c>
      <c r="W719" s="132">
        <v>2.8299999999999999E-2</v>
      </c>
      <c r="X719" t="s">
        <v>411</v>
      </c>
      <c r="Y719" t="s">
        <v>339</v>
      </c>
      <c r="Z719" s="131">
        <v>2426667</v>
      </c>
      <c r="AA719" s="131">
        <v>1</v>
      </c>
      <c r="AB719" s="131">
        <f t="shared" si="11"/>
        <v>116.48998399862857</v>
      </c>
      <c r="AD719" s="131">
        <v>2826.8240000000001</v>
      </c>
      <c r="AH719" s="132">
        <v>2.3E-3</v>
      </c>
      <c r="AI719" s="132">
        <v>1.8370000000000001E-2</v>
      </c>
      <c r="AJ719" s="132">
        <v>1.5299999999999999E-3</v>
      </c>
    </row>
    <row r="720" spans="1:36">
      <c r="A720" t="s">
        <v>1213</v>
      </c>
      <c r="B720" t="s">
        <v>1238</v>
      </c>
      <c r="C720" t="s">
        <v>2318</v>
      </c>
      <c r="D720" t="s">
        <v>2319</v>
      </c>
      <c r="E720" t="s">
        <v>309</v>
      </c>
      <c r="F720" t="s">
        <v>2763</v>
      </c>
      <c r="G720" t="s">
        <v>2764</v>
      </c>
      <c r="H720" t="s">
        <v>321</v>
      </c>
      <c r="I720" t="s">
        <v>754</v>
      </c>
      <c r="J720" t="s">
        <v>204</v>
      </c>
      <c r="K720" t="s">
        <v>204</v>
      </c>
      <c r="L720" t="s">
        <v>325</v>
      </c>
      <c r="M720" t="s">
        <v>340</v>
      </c>
      <c r="N720" t="s">
        <v>448</v>
      </c>
      <c r="O720" t="s">
        <v>339</v>
      </c>
      <c r="P720" t="s">
        <v>1551</v>
      </c>
      <c r="Q720" t="s">
        <v>413</v>
      </c>
      <c r="R720" t="s">
        <v>407</v>
      </c>
      <c r="S720" t="s">
        <v>1212</v>
      </c>
      <c r="T720" s="131">
        <v>3.18</v>
      </c>
      <c r="U720" t="s">
        <v>1847</v>
      </c>
      <c r="V720" s="132">
        <v>2.707E-2</v>
      </c>
      <c r="W720" s="132">
        <v>2.93E-2</v>
      </c>
      <c r="X720" t="s">
        <v>411</v>
      </c>
      <c r="Y720" t="s">
        <v>339</v>
      </c>
      <c r="Z720" s="131">
        <v>2665774</v>
      </c>
      <c r="AA720" s="131">
        <v>1</v>
      </c>
      <c r="AB720" s="131">
        <f t="shared" si="11"/>
        <v>105.88001833613802</v>
      </c>
      <c r="AD720" s="131">
        <v>2822.5219999999999</v>
      </c>
      <c r="AH720" s="132">
        <v>2.9399999999999999E-3</v>
      </c>
      <c r="AI720" s="132">
        <v>1.8339999999999999E-2</v>
      </c>
      <c r="AJ720" s="132">
        <v>1.5299999999999999E-3</v>
      </c>
    </row>
    <row r="721" spans="1:36">
      <c r="A721" t="s">
        <v>1213</v>
      </c>
      <c r="B721" t="s">
        <v>1238</v>
      </c>
      <c r="C721" t="s">
        <v>1918</v>
      </c>
      <c r="D721" t="s">
        <v>1919</v>
      </c>
      <c r="E721" t="s">
        <v>309</v>
      </c>
      <c r="F721" t="s">
        <v>1920</v>
      </c>
      <c r="G721" t="s">
        <v>1921</v>
      </c>
      <c r="H721" t="s">
        <v>321</v>
      </c>
      <c r="I721" t="s">
        <v>754</v>
      </c>
      <c r="J721" t="s">
        <v>204</v>
      </c>
      <c r="K721" t="s">
        <v>204</v>
      </c>
      <c r="L721" t="s">
        <v>325</v>
      </c>
      <c r="M721" t="s">
        <v>340</v>
      </c>
      <c r="N721" t="s">
        <v>464</v>
      </c>
      <c r="O721" t="s">
        <v>339</v>
      </c>
      <c r="P721" t="s">
        <v>1696</v>
      </c>
      <c r="Q721" t="s">
        <v>413</v>
      </c>
      <c r="R721" t="s">
        <v>407</v>
      </c>
      <c r="S721" t="s">
        <v>1212</v>
      </c>
      <c r="T721" s="131">
        <v>5.12</v>
      </c>
      <c r="U721" t="s">
        <v>1922</v>
      </c>
      <c r="V721" s="132">
        <v>3.1099999999999999E-3</v>
      </c>
      <c r="W721" s="132">
        <v>2.6200000000000001E-2</v>
      </c>
      <c r="X721" t="s">
        <v>412</v>
      </c>
      <c r="Y721" t="s">
        <v>339</v>
      </c>
      <c r="Z721" s="131">
        <v>2721360</v>
      </c>
      <c r="AA721" s="131">
        <v>1</v>
      </c>
      <c r="AB721" s="131">
        <f t="shared" si="11"/>
        <v>100.29999706029338</v>
      </c>
      <c r="AC721" s="131">
        <v>39.262</v>
      </c>
      <c r="AD721" s="131">
        <v>2768.7860000000001</v>
      </c>
      <c r="AH721" s="132">
        <v>2.0100000000000001E-3</v>
      </c>
      <c r="AI721" s="132">
        <v>1.8249999999999999E-2</v>
      </c>
      <c r="AJ721" s="132">
        <v>1.5200000000000001E-3</v>
      </c>
    </row>
    <row r="722" spans="1:36">
      <c r="A722" t="s">
        <v>1213</v>
      </c>
      <c r="B722" t="s">
        <v>1238</v>
      </c>
      <c r="C722" t="s">
        <v>1789</v>
      </c>
      <c r="D722" t="s">
        <v>1790</v>
      </c>
      <c r="E722" t="s">
        <v>309</v>
      </c>
      <c r="F722" t="s">
        <v>1791</v>
      </c>
      <c r="G722" t="s">
        <v>1792</v>
      </c>
      <c r="H722" t="s">
        <v>321</v>
      </c>
      <c r="I722" t="s">
        <v>754</v>
      </c>
      <c r="J722" t="s">
        <v>204</v>
      </c>
      <c r="K722" t="s">
        <v>204</v>
      </c>
      <c r="L722" t="s">
        <v>325</v>
      </c>
      <c r="M722" t="s">
        <v>340</v>
      </c>
      <c r="N722" t="s">
        <v>464</v>
      </c>
      <c r="O722" t="s">
        <v>339</v>
      </c>
      <c r="P722" t="s">
        <v>1540</v>
      </c>
      <c r="Q722" t="s">
        <v>413</v>
      </c>
      <c r="R722" t="s">
        <v>407</v>
      </c>
      <c r="S722" t="s">
        <v>1212</v>
      </c>
      <c r="T722" s="131">
        <v>3.94</v>
      </c>
      <c r="U722" t="s">
        <v>1563</v>
      </c>
      <c r="V722" s="132">
        <v>3.5409999999999997E-2</v>
      </c>
      <c r="W722" s="132">
        <v>3.09E-2</v>
      </c>
      <c r="X722" t="s">
        <v>412</v>
      </c>
      <c r="Y722" t="s">
        <v>339</v>
      </c>
      <c r="Z722" s="131">
        <v>2475960</v>
      </c>
      <c r="AA722" s="131">
        <v>1</v>
      </c>
      <c r="AB722" s="131">
        <f t="shared" si="11"/>
        <v>108.57998513707814</v>
      </c>
      <c r="AD722" s="131">
        <v>2688.3969999999999</v>
      </c>
      <c r="AH722" s="132">
        <v>1.34E-3</v>
      </c>
      <c r="AI722" s="132">
        <v>1.7469999999999999E-2</v>
      </c>
      <c r="AJ722" s="132">
        <v>1.4599999999999999E-3</v>
      </c>
    </row>
    <row r="723" spans="1:36">
      <c r="A723" t="s">
        <v>1213</v>
      </c>
      <c r="B723" t="s">
        <v>1238</v>
      </c>
      <c r="C723" t="s">
        <v>1935</v>
      </c>
      <c r="D723" t="s">
        <v>1936</v>
      </c>
      <c r="E723" t="s">
        <v>309</v>
      </c>
      <c r="F723" t="s">
        <v>2768</v>
      </c>
      <c r="G723" t="s">
        <v>2769</v>
      </c>
      <c r="H723" t="s">
        <v>321</v>
      </c>
      <c r="I723" t="s">
        <v>754</v>
      </c>
      <c r="J723" t="s">
        <v>204</v>
      </c>
      <c r="K723" t="s">
        <v>204</v>
      </c>
      <c r="L723" t="s">
        <v>325</v>
      </c>
      <c r="M723" t="s">
        <v>340</v>
      </c>
      <c r="N723" t="s">
        <v>448</v>
      </c>
      <c r="O723" t="s">
        <v>339</v>
      </c>
      <c r="P723" t="s">
        <v>1551</v>
      </c>
      <c r="Q723" t="s">
        <v>413</v>
      </c>
      <c r="R723" t="s">
        <v>407</v>
      </c>
      <c r="S723" t="s">
        <v>1212</v>
      </c>
      <c r="T723" s="131">
        <v>0.82</v>
      </c>
      <c r="U723" t="s">
        <v>2770</v>
      </c>
      <c r="V723" s="132">
        <v>2.6120000000000001E-2</v>
      </c>
      <c r="W723" s="132">
        <v>2.6599999999999999E-2</v>
      </c>
      <c r="X723" t="s">
        <v>411</v>
      </c>
      <c r="Y723" t="s">
        <v>339</v>
      </c>
      <c r="Z723" s="131">
        <v>2348592</v>
      </c>
      <c r="AA723" s="131">
        <v>1</v>
      </c>
      <c r="AB723" s="131">
        <f t="shared" si="11"/>
        <v>113.73001355705887</v>
      </c>
      <c r="AD723" s="131">
        <v>2671.0540000000001</v>
      </c>
      <c r="AH723" s="132">
        <v>4.5500000000000002E-3</v>
      </c>
      <c r="AI723" s="132">
        <v>1.736E-2</v>
      </c>
      <c r="AJ723" s="132">
        <v>1.4499999999999999E-3</v>
      </c>
    </row>
    <row r="724" spans="1:36">
      <c r="A724" t="s">
        <v>1213</v>
      </c>
      <c r="B724" t="s">
        <v>1238</v>
      </c>
      <c r="C724" t="s">
        <v>2242</v>
      </c>
      <c r="D724" t="s">
        <v>2243</v>
      </c>
      <c r="E724" t="s">
        <v>309</v>
      </c>
      <c r="F724" t="s">
        <v>2250</v>
      </c>
      <c r="G724" t="s">
        <v>2251</v>
      </c>
      <c r="H724" t="s">
        <v>321</v>
      </c>
      <c r="I724" t="s">
        <v>951</v>
      </c>
      <c r="J724" t="s">
        <v>204</v>
      </c>
      <c r="K724" t="s">
        <v>204</v>
      </c>
      <c r="L724" t="s">
        <v>325</v>
      </c>
      <c r="M724" t="s">
        <v>340</v>
      </c>
      <c r="N724" t="s">
        <v>464</v>
      </c>
      <c r="O724" t="s">
        <v>339</v>
      </c>
      <c r="P724" t="s">
        <v>1551</v>
      </c>
      <c r="Q724" t="s">
        <v>413</v>
      </c>
      <c r="R724" t="s">
        <v>407</v>
      </c>
      <c r="S724" t="s">
        <v>1212</v>
      </c>
      <c r="T724" s="131">
        <v>6.1</v>
      </c>
      <c r="U724" t="s">
        <v>2246</v>
      </c>
      <c r="V724" s="132">
        <v>4.4639999999999999E-2</v>
      </c>
      <c r="W724" s="132">
        <v>5.6300000000000003E-2</v>
      </c>
      <c r="X724" t="s">
        <v>412</v>
      </c>
      <c r="Y724" t="s">
        <v>339</v>
      </c>
      <c r="Z724" s="131">
        <v>2654000</v>
      </c>
      <c r="AA724" s="131">
        <v>1</v>
      </c>
      <c r="AB724" s="131">
        <f t="shared" si="11"/>
        <v>100</v>
      </c>
      <c r="AD724" s="131">
        <v>2654</v>
      </c>
      <c r="AH724" s="132">
        <v>1.9499999999999999E-3</v>
      </c>
      <c r="AI724" s="132">
        <v>1.7250000000000001E-2</v>
      </c>
      <c r="AJ724" s="132">
        <v>1.4400000000000001E-3</v>
      </c>
    </row>
    <row r="725" spans="1:36">
      <c r="A725" t="s">
        <v>1213</v>
      </c>
      <c r="B725" t="s">
        <v>1238</v>
      </c>
      <c r="C725" t="s">
        <v>1564</v>
      </c>
      <c r="D725" t="s">
        <v>1565</v>
      </c>
      <c r="E725" t="s">
        <v>309</v>
      </c>
      <c r="F725" t="s">
        <v>1566</v>
      </c>
      <c r="G725" t="s">
        <v>1567</v>
      </c>
      <c r="H725" t="s">
        <v>321</v>
      </c>
      <c r="I725" t="s">
        <v>754</v>
      </c>
      <c r="J725" t="s">
        <v>204</v>
      </c>
      <c r="K725" t="s">
        <v>204</v>
      </c>
      <c r="L725" t="s">
        <v>325</v>
      </c>
      <c r="M725" t="s">
        <v>340</v>
      </c>
      <c r="N725" t="s">
        <v>456</v>
      </c>
      <c r="O725" t="s">
        <v>339</v>
      </c>
      <c r="P725" t="s">
        <v>1551</v>
      </c>
      <c r="Q725" t="s">
        <v>413</v>
      </c>
      <c r="R725" t="s">
        <v>407</v>
      </c>
      <c r="S725" t="s">
        <v>1212</v>
      </c>
      <c r="T725" s="131">
        <v>5.4</v>
      </c>
      <c r="U725" t="s">
        <v>1568</v>
      </c>
      <c r="V725" s="132">
        <v>3.6819999999999999E-2</v>
      </c>
      <c r="W725" s="132">
        <v>4.2799999999999998E-2</v>
      </c>
      <c r="X725" t="s">
        <v>412</v>
      </c>
      <c r="Y725" t="s">
        <v>339</v>
      </c>
      <c r="Z725" s="131">
        <v>1762544.15</v>
      </c>
      <c r="AA725" s="131">
        <v>1</v>
      </c>
      <c r="AB725" s="131">
        <f t="shared" si="11"/>
        <v>146.41000624012739</v>
      </c>
      <c r="AD725" s="131">
        <v>2580.5410000000002</v>
      </c>
      <c r="AH725" s="132">
        <v>6.8999999999999997E-4</v>
      </c>
      <c r="AI725" s="132">
        <v>1.677E-2</v>
      </c>
      <c r="AJ725" s="132">
        <v>1.4E-3</v>
      </c>
    </row>
    <row r="726" spans="1:36">
      <c r="A726" t="s">
        <v>1213</v>
      </c>
      <c r="B726" t="s">
        <v>1238</v>
      </c>
      <c r="C726" t="s">
        <v>1601</v>
      </c>
      <c r="D726" t="s">
        <v>1602</v>
      </c>
      <c r="E726" t="s">
        <v>309</v>
      </c>
      <c r="F726" t="s">
        <v>2450</v>
      </c>
      <c r="G726" t="s">
        <v>2451</v>
      </c>
      <c r="H726" t="s">
        <v>321</v>
      </c>
      <c r="I726" t="s">
        <v>951</v>
      </c>
      <c r="J726" t="s">
        <v>204</v>
      </c>
      <c r="K726" t="s">
        <v>204</v>
      </c>
      <c r="L726" t="s">
        <v>325</v>
      </c>
      <c r="M726" t="s">
        <v>340</v>
      </c>
      <c r="N726" t="s">
        <v>448</v>
      </c>
      <c r="O726" t="s">
        <v>339</v>
      </c>
      <c r="P726" t="s">
        <v>1211</v>
      </c>
      <c r="Q726" t="s">
        <v>413</v>
      </c>
      <c r="R726" t="s">
        <v>407</v>
      </c>
      <c r="S726" t="s">
        <v>1212</v>
      </c>
      <c r="T726" s="131">
        <v>0.41</v>
      </c>
      <c r="U726" t="s">
        <v>2452</v>
      </c>
      <c r="V726" s="132">
        <v>3.9210000000000002E-2</v>
      </c>
      <c r="W726" s="132">
        <v>4.4400000000000002E-2</v>
      </c>
      <c r="X726" t="s">
        <v>412</v>
      </c>
      <c r="Y726" t="s">
        <v>339</v>
      </c>
      <c r="Z726" s="131">
        <v>2524000</v>
      </c>
      <c r="AA726" s="131">
        <v>1</v>
      </c>
      <c r="AB726" s="131">
        <f t="shared" si="11"/>
        <v>100.1</v>
      </c>
      <c r="AD726" s="131">
        <v>2526.5239999999999</v>
      </c>
      <c r="AH726" s="132">
        <v>2.0899999999999998E-3</v>
      </c>
      <c r="AI726" s="132">
        <v>1.6420000000000001E-2</v>
      </c>
      <c r="AJ726" s="132">
        <v>1.3699999999999999E-3</v>
      </c>
    </row>
    <row r="727" spans="1:36">
      <c r="A727" t="s">
        <v>1213</v>
      </c>
      <c r="B727" t="s">
        <v>1238</v>
      </c>
      <c r="C727" t="s">
        <v>1923</v>
      </c>
      <c r="D727" t="s">
        <v>1924</v>
      </c>
      <c r="E727" t="s">
        <v>309</v>
      </c>
      <c r="F727" t="s">
        <v>2247</v>
      </c>
      <c r="G727" t="s">
        <v>2248</v>
      </c>
      <c r="H727" t="s">
        <v>321</v>
      </c>
      <c r="I727" t="s">
        <v>754</v>
      </c>
      <c r="J727" t="s">
        <v>204</v>
      </c>
      <c r="K727" t="s">
        <v>204</v>
      </c>
      <c r="L727" t="s">
        <v>325</v>
      </c>
      <c r="M727" t="s">
        <v>340</v>
      </c>
      <c r="N727" t="s">
        <v>464</v>
      </c>
      <c r="O727" t="s">
        <v>339</v>
      </c>
      <c r="P727" t="s">
        <v>1696</v>
      </c>
      <c r="Q727" t="s">
        <v>413</v>
      </c>
      <c r="R727" t="s">
        <v>407</v>
      </c>
      <c r="S727" t="s">
        <v>1212</v>
      </c>
      <c r="T727" s="131">
        <v>3.75</v>
      </c>
      <c r="U727" t="s">
        <v>2249</v>
      </c>
      <c r="V727" s="132">
        <v>3.5290000000000002E-2</v>
      </c>
      <c r="W727" s="132">
        <v>2.86E-2</v>
      </c>
      <c r="X727" t="s">
        <v>412</v>
      </c>
      <c r="Y727" t="s">
        <v>339</v>
      </c>
      <c r="Z727" s="131">
        <v>2355341.37</v>
      </c>
      <c r="AA727" s="131">
        <v>1</v>
      </c>
      <c r="AB727" s="131">
        <f t="shared" si="11"/>
        <v>105.21999195386272</v>
      </c>
      <c r="AD727" s="131">
        <v>2478.29</v>
      </c>
      <c r="AH727" s="132">
        <v>1.4599999999999999E-3</v>
      </c>
      <c r="AI727" s="132">
        <v>1.6109999999999999E-2</v>
      </c>
      <c r="AJ727" s="132">
        <v>1.3500000000000001E-3</v>
      </c>
    </row>
    <row r="728" spans="1:36">
      <c r="A728" t="s">
        <v>1213</v>
      </c>
      <c r="B728" t="s">
        <v>1238</v>
      </c>
      <c r="C728" t="s">
        <v>1521</v>
      </c>
      <c r="D728" t="s">
        <v>1522</v>
      </c>
      <c r="E728" t="s">
        <v>309</v>
      </c>
      <c r="F728" t="s">
        <v>2259</v>
      </c>
      <c r="G728" t="s">
        <v>2260</v>
      </c>
      <c r="H728" t="s">
        <v>321</v>
      </c>
      <c r="I728" t="s">
        <v>754</v>
      </c>
      <c r="J728" t="s">
        <v>204</v>
      </c>
      <c r="K728" t="s">
        <v>204</v>
      </c>
      <c r="L728" t="s">
        <v>325</v>
      </c>
      <c r="M728" t="s">
        <v>340</v>
      </c>
      <c r="N728" t="s">
        <v>448</v>
      </c>
      <c r="O728" t="s">
        <v>339</v>
      </c>
      <c r="P728" t="s">
        <v>1211</v>
      </c>
      <c r="Q728" t="s">
        <v>413</v>
      </c>
      <c r="R728" t="s">
        <v>407</v>
      </c>
      <c r="S728" t="s">
        <v>1212</v>
      </c>
      <c r="T728" s="131">
        <v>1.47</v>
      </c>
      <c r="U728" t="s">
        <v>2261</v>
      </c>
      <c r="V728" s="132">
        <v>5.0000000000000002E-5</v>
      </c>
      <c r="W728" s="132">
        <v>2.2100000000000002E-2</v>
      </c>
      <c r="X728" t="s">
        <v>412</v>
      </c>
      <c r="Y728" t="s">
        <v>339</v>
      </c>
      <c r="Z728" s="131">
        <v>2221574</v>
      </c>
      <c r="AA728" s="131">
        <v>1</v>
      </c>
      <c r="AB728" s="131">
        <f t="shared" si="11"/>
        <v>110.77002161530518</v>
      </c>
      <c r="AD728" s="131">
        <v>2460.8380000000002</v>
      </c>
      <c r="AH728" s="132">
        <v>7.3999999999999999E-4</v>
      </c>
      <c r="AI728" s="132">
        <v>1.5990000000000001E-2</v>
      </c>
      <c r="AJ728" s="132">
        <v>1.34E-3</v>
      </c>
    </row>
    <row r="729" spans="1:36">
      <c r="A729" t="s">
        <v>1213</v>
      </c>
      <c r="B729" t="s">
        <v>1238</v>
      </c>
      <c r="C729" t="s">
        <v>1896</v>
      </c>
      <c r="D729" t="s">
        <v>1897</v>
      </c>
      <c r="E729" t="s">
        <v>309</v>
      </c>
      <c r="F729" t="s">
        <v>1930</v>
      </c>
      <c r="G729" t="s">
        <v>1931</v>
      </c>
      <c r="H729" t="s">
        <v>321</v>
      </c>
      <c r="I729" t="s">
        <v>754</v>
      </c>
      <c r="J729" t="s">
        <v>204</v>
      </c>
      <c r="K729" t="s">
        <v>204</v>
      </c>
      <c r="L729" t="s">
        <v>325</v>
      </c>
      <c r="M729" t="s">
        <v>340</v>
      </c>
      <c r="N729" t="s">
        <v>464</v>
      </c>
      <c r="O729" t="s">
        <v>339</v>
      </c>
      <c r="P729" t="s">
        <v>1551</v>
      </c>
      <c r="Q729" t="s">
        <v>413</v>
      </c>
      <c r="R729" t="s">
        <v>407</v>
      </c>
      <c r="S729" t="s">
        <v>1212</v>
      </c>
      <c r="T729" s="131">
        <v>5.13</v>
      </c>
      <c r="U729" t="s">
        <v>1905</v>
      </c>
      <c r="V729" s="132">
        <v>1.8769999999999998E-2</v>
      </c>
      <c r="W729" s="132">
        <v>3.0700000000000002E-2</v>
      </c>
      <c r="X729" t="s">
        <v>412</v>
      </c>
      <c r="Y729" t="s">
        <v>339</v>
      </c>
      <c r="Z729" s="131">
        <v>2353120</v>
      </c>
      <c r="AA729" s="131">
        <v>1</v>
      </c>
      <c r="AB729" s="131">
        <f t="shared" si="11"/>
        <v>104.45000679948325</v>
      </c>
      <c r="AD729" s="131">
        <v>2457.8339999999998</v>
      </c>
      <c r="AH729" s="132">
        <v>2.3E-3</v>
      </c>
      <c r="AI729" s="132">
        <v>1.5970000000000002E-2</v>
      </c>
      <c r="AJ729" s="132">
        <v>1.33E-3</v>
      </c>
    </row>
    <row r="730" spans="1:36">
      <c r="A730" t="s">
        <v>1213</v>
      </c>
      <c r="B730" t="s">
        <v>1238</v>
      </c>
      <c r="C730" t="s">
        <v>2364</v>
      </c>
      <c r="D730" t="s">
        <v>2365</v>
      </c>
      <c r="E730" t="s">
        <v>309</v>
      </c>
      <c r="F730" t="s">
        <v>2771</v>
      </c>
      <c r="G730" t="s">
        <v>2772</v>
      </c>
      <c r="H730" t="s">
        <v>321</v>
      </c>
      <c r="I730" t="s">
        <v>951</v>
      </c>
      <c r="J730" t="s">
        <v>204</v>
      </c>
      <c r="K730" t="s">
        <v>204</v>
      </c>
      <c r="L730" t="s">
        <v>325</v>
      </c>
      <c r="M730" t="s">
        <v>340</v>
      </c>
      <c r="N730" t="s">
        <v>462</v>
      </c>
      <c r="O730" t="s">
        <v>339</v>
      </c>
      <c r="P730" t="s">
        <v>1551</v>
      </c>
      <c r="Q730" t="s">
        <v>413</v>
      </c>
      <c r="R730" t="s">
        <v>407</v>
      </c>
      <c r="S730" t="s">
        <v>1212</v>
      </c>
      <c r="T730" s="131">
        <v>3.16</v>
      </c>
      <c r="U730" t="s">
        <v>2773</v>
      </c>
      <c r="V730" s="132">
        <v>4.897E-2</v>
      </c>
      <c r="W730" s="132">
        <v>5.21E-2</v>
      </c>
      <c r="X730" t="s">
        <v>412</v>
      </c>
      <c r="Y730" t="s">
        <v>339</v>
      </c>
      <c r="Z730" s="131">
        <v>2459978.4</v>
      </c>
      <c r="AA730" s="131">
        <v>1</v>
      </c>
      <c r="AB730" s="131">
        <f t="shared" si="11"/>
        <v>99.759981632359057</v>
      </c>
      <c r="AD730" s="131">
        <v>2454.0740000000001</v>
      </c>
      <c r="AH730" s="132">
        <v>1.108E-2</v>
      </c>
      <c r="AI730" s="132">
        <v>1.5949999999999999E-2</v>
      </c>
      <c r="AJ730" s="132">
        <v>1.33E-3</v>
      </c>
    </row>
    <row r="731" spans="1:36">
      <c r="A731" t="s">
        <v>1213</v>
      </c>
      <c r="B731" t="s">
        <v>1238</v>
      </c>
      <c r="C731" t="s">
        <v>1831</v>
      </c>
      <c r="D731" t="s">
        <v>1832</v>
      </c>
      <c r="E731" t="s">
        <v>309</v>
      </c>
      <c r="F731" t="s">
        <v>2842</v>
      </c>
      <c r="G731" t="s">
        <v>2843</v>
      </c>
      <c r="H731" t="s">
        <v>321</v>
      </c>
      <c r="I731" t="s">
        <v>951</v>
      </c>
      <c r="J731" t="s">
        <v>204</v>
      </c>
      <c r="K731" t="s">
        <v>204</v>
      </c>
      <c r="L731" t="s">
        <v>325</v>
      </c>
      <c r="M731" t="s">
        <v>340</v>
      </c>
      <c r="N731" t="s">
        <v>441</v>
      </c>
      <c r="O731" t="s">
        <v>339</v>
      </c>
      <c r="Q731" t="s">
        <v>410</v>
      </c>
      <c r="R731" t="s">
        <v>410</v>
      </c>
      <c r="S731" t="s">
        <v>1212</v>
      </c>
      <c r="T731" s="131">
        <v>2.5</v>
      </c>
      <c r="U731" t="s">
        <v>1670</v>
      </c>
      <c r="V731" s="132">
        <v>5.0999999999999997E-2</v>
      </c>
      <c r="W731" s="132">
        <v>6.0699999999999997E-2</v>
      </c>
      <c r="X731" t="s">
        <v>412</v>
      </c>
      <c r="Y731" t="s">
        <v>339</v>
      </c>
      <c r="Z731" s="131">
        <v>2385000</v>
      </c>
      <c r="AA731" s="131">
        <v>1</v>
      </c>
      <c r="AB731" s="131">
        <f t="shared" si="11"/>
        <v>101.6900209643606</v>
      </c>
      <c r="AD731" s="131">
        <v>2425.3069999999998</v>
      </c>
      <c r="AH731" s="132">
        <v>1.0840000000000001E-2</v>
      </c>
      <c r="AI731" s="132">
        <v>1.576E-2</v>
      </c>
      <c r="AJ731" s="132">
        <v>1.32E-3</v>
      </c>
    </row>
    <row r="732" spans="1:36">
      <c r="A732" t="s">
        <v>1213</v>
      </c>
      <c r="B732" t="s">
        <v>1238</v>
      </c>
      <c r="C732" t="s">
        <v>2434</v>
      </c>
      <c r="D732" t="s">
        <v>2435</v>
      </c>
      <c r="E732" t="s">
        <v>309</v>
      </c>
      <c r="F732" t="s">
        <v>2436</v>
      </c>
      <c r="G732" t="s">
        <v>2437</v>
      </c>
      <c r="H732" t="s">
        <v>321</v>
      </c>
      <c r="I732" t="s">
        <v>754</v>
      </c>
      <c r="J732" t="s">
        <v>204</v>
      </c>
      <c r="K732" t="s">
        <v>204</v>
      </c>
      <c r="L732" t="s">
        <v>325</v>
      </c>
      <c r="M732" t="s">
        <v>340</v>
      </c>
      <c r="N732" t="s">
        <v>447</v>
      </c>
      <c r="O732" t="s">
        <v>339</v>
      </c>
      <c r="P732" t="s">
        <v>1540</v>
      </c>
      <c r="Q732" t="s">
        <v>413</v>
      </c>
      <c r="R732" t="s">
        <v>407</v>
      </c>
      <c r="S732" t="s">
        <v>1212</v>
      </c>
      <c r="T732" s="131">
        <v>2.61</v>
      </c>
      <c r="U732" t="s">
        <v>2438</v>
      </c>
      <c r="V732" s="132">
        <v>3.3450000000000001E-2</v>
      </c>
      <c r="W732" s="132">
        <v>3.15E-2</v>
      </c>
      <c r="X732" t="s">
        <v>412</v>
      </c>
      <c r="Y732" t="s">
        <v>339</v>
      </c>
      <c r="Z732" s="131">
        <v>1952749.18</v>
      </c>
      <c r="AA732" s="131">
        <v>1</v>
      </c>
      <c r="AB732" s="131">
        <f t="shared" si="11"/>
        <v>118.87000254687088</v>
      </c>
      <c r="AD732" s="131">
        <v>2321.2330000000002</v>
      </c>
      <c r="AH732" s="132">
        <v>1.3699999999999999E-3</v>
      </c>
      <c r="AI732" s="132">
        <v>1.508E-2</v>
      </c>
      <c r="AJ732" s="132">
        <v>1.2600000000000001E-3</v>
      </c>
    </row>
    <row r="733" spans="1:36">
      <c r="A733" t="s">
        <v>1213</v>
      </c>
      <c r="B733" t="s">
        <v>1238</v>
      </c>
      <c r="C733" t="s">
        <v>1896</v>
      </c>
      <c r="D733" t="s">
        <v>1897</v>
      </c>
      <c r="E733" t="s">
        <v>309</v>
      </c>
      <c r="F733" t="s">
        <v>2390</v>
      </c>
      <c r="G733" t="s">
        <v>2391</v>
      </c>
      <c r="H733" t="s">
        <v>321</v>
      </c>
      <c r="I733" t="s">
        <v>754</v>
      </c>
      <c r="J733" t="s">
        <v>204</v>
      </c>
      <c r="K733" t="s">
        <v>204</v>
      </c>
      <c r="L733" t="s">
        <v>325</v>
      </c>
      <c r="M733" t="s">
        <v>340</v>
      </c>
      <c r="N733" t="s">
        <v>464</v>
      </c>
      <c r="O733" t="s">
        <v>339</v>
      </c>
      <c r="P733" t="s">
        <v>2257</v>
      </c>
      <c r="Q733" t="s">
        <v>415</v>
      </c>
      <c r="R733" t="s">
        <v>407</v>
      </c>
      <c r="S733" t="s">
        <v>1212</v>
      </c>
      <c r="T733" s="131">
        <v>4.01</v>
      </c>
      <c r="U733" t="s">
        <v>1826</v>
      </c>
      <c r="V733" s="132">
        <v>1.7799999999999999E-3</v>
      </c>
      <c r="W733" s="132">
        <v>2.7900000000000001E-2</v>
      </c>
      <c r="X733" t="s">
        <v>412</v>
      </c>
      <c r="Y733" t="s">
        <v>339</v>
      </c>
      <c r="Z733" s="131">
        <v>2118500</v>
      </c>
      <c r="AA733" s="131">
        <v>1</v>
      </c>
      <c r="AB733" s="131">
        <f t="shared" si="11"/>
        <v>109.03998111871607</v>
      </c>
      <c r="AD733" s="131">
        <v>2310.0120000000002</v>
      </c>
      <c r="AH733" s="132">
        <v>1.7799999999999999E-3</v>
      </c>
      <c r="AI733" s="132">
        <v>1.5010000000000001E-2</v>
      </c>
      <c r="AJ733" s="132">
        <v>1.25E-3</v>
      </c>
    </row>
    <row r="734" spans="1:36">
      <c r="A734" t="s">
        <v>1213</v>
      </c>
      <c r="B734" t="s">
        <v>1238</v>
      </c>
      <c r="C734" t="s">
        <v>2434</v>
      </c>
      <c r="D734" t="s">
        <v>2435</v>
      </c>
      <c r="E734" t="s">
        <v>309</v>
      </c>
      <c r="F734" t="s">
        <v>2857</v>
      </c>
      <c r="G734" t="s">
        <v>2858</v>
      </c>
      <c r="H734" t="s">
        <v>321</v>
      </c>
      <c r="I734" t="s">
        <v>754</v>
      </c>
      <c r="J734" t="s">
        <v>204</v>
      </c>
      <c r="K734" t="s">
        <v>204</v>
      </c>
      <c r="L734" t="s">
        <v>325</v>
      </c>
      <c r="M734" t="s">
        <v>340</v>
      </c>
      <c r="N734" t="s">
        <v>447</v>
      </c>
      <c r="O734" t="s">
        <v>339</v>
      </c>
      <c r="P734" t="s">
        <v>1540</v>
      </c>
      <c r="Q734" t="s">
        <v>413</v>
      </c>
      <c r="R734" t="s">
        <v>407</v>
      </c>
      <c r="S734" t="s">
        <v>1212</v>
      </c>
      <c r="T734" s="131">
        <v>3.89</v>
      </c>
      <c r="U734" t="s">
        <v>1954</v>
      </c>
      <c r="V734" s="132">
        <v>1.158E-2</v>
      </c>
      <c r="W734" s="132">
        <v>3.4799999999999998E-2</v>
      </c>
      <c r="X734" t="s">
        <v>412</v>
      </c>
      <c r="Y734" t="s">
        <v>339</v>
      </c>
      <c r="Z734" s="131">
        <v>1996787.24</v>
      </c>
      <c r="AA734" s="131">
        <v>1</v>
      </c>
      <c r="AB734" s="131">
        <f t="shared" si="11"/>
        <v>115.42000839308248</v>
      </c>
      <c r="AD734" s="131">
        <v>2304.692</v>
      </c>
      <c r="AH734" s="132">
        <v>5.4200000000000003E-3</v>
      </c>
      <c r="AI734" s="132">
        <v>1.498E-2</v>
      </c>
      <c r="AJ734" s="132">
        <v>1.25E-3</v>
      </c>
    </row>
    <row r="735" spans="1:36">
      <c r="A735" t="s">
        <v>1213</v>
      </c>
      <c r="B735" t="s">
        <v>1238</v>
      </c>
      <c r="C735" t="s">
        <v>1923</v>
      </c>
      <c r="D735" t="s">
        <v>1924</v>
      </c>
      <c r="E735" t="s">
        <v>309</v>
      </c>
      <c r="F735" t="s">
        <v>2009</v>
      </c>
      <c r="G735" t="s">
        <v>2010</v>
      </c>
      <c r="H735" t="s">
        <v>321</v>
      </c>
      <c r="I735" t="s">
        <v>754</v>
      </c>
      <c r="J735" t="s">
        <v>204</v>
      </c>
      <c r="K735" t="s">
        <v>204</v>
      </c>
      <c r="L735" t="s">
        <v>325</v>
      </c>
      <c r="M735" t="s">
        <v>340</v>
      </c>
      <c r="N735" t="s">
        <v>464</v>
      </c>
      <c r="O735" t="s">
        <v>339</v>
      </c>
      <c r="P735" t="s">
        <v>1696</v>
      </c>
      <c r="Q735" t="s">
        <v>413</v>
      </c>
      <c r="R735" t="s">
        <v>407</v>
      </c>
      <c r="S735" t="s">
        <v>1212</v>
      </c>
      <c r="T735" s="131">
        <v>4.93</v>
      </c>
      <c r="U735" t="s">
        <v>2011</v>
      </c>
      <c r="V735" s="132">
        <v>9.2300000000000004E-3</v>
      </c>
      <c r="W735" s="132">
        <v>2.98E-2</v>
      </c>
      <c r="X735" t="s">
        <v>412</v>
      </c>
      <c r="Y735" t="s">
        <v>339</v>
      </c>
      <c r="Z735" s="131">
        <v>2268271</v>
      </c>
      <c r="AA735" s="131">
        <v>1</v>
      </c>
      <c r="AB735" s="131">
        <f t="shared" si="11"/>
        <v>99.540002054428243</v>
      </c>
      <c r="AD735" s="131">
        <v>2257.837</v>
      </c>
      <c r="AH735" s="132">
        <v>1.6199999999999999E-3</v>
      </c>
      <c r="AI735" s="132">
        <v>1.4670000000000001E-2</v>
      </c>
      <c r="AJ735" s="132">
        <v>1.23E-3</v>
      </c>
    </row>
    <row r="736" spans="1:36">
      <c r="A736" t="s">
        <v>1213</v>
      </c>
      <c r="B736" t="s">
        <v>1238</v>
      </c>
      <c r="C736" t="s">
        <v>1868</v>
      </c>
      <c r="D736" t="s">
        <v>1869</v>
      </c>
      <c r="E736" t="s">
        <v>309</v>
      </c>
      <c r="F736" t="s">
        <v>2361</v>
      </c>
      <c r="G736" t="s">
        <v>2362</v>
      </c>
      <c r="H736" t="s">
        <v>321</v>
      </c>
      <c r="I736" t="s">
        <v>754</v>
      </c>
      <c r="J736" t="s">
        <v>204</v>
      </c>
      <c r="K736" t="s">
        <v>204</v>
      </c>
      <c r="L736" t="s">
        <v>325</v>
      </c>
      <c r="M736" t="s">
        <v>340</v>
      </c>
      <c r="N736" t="s">
        <v>464</v>
      </c>
      <c r="O736" t="s">
        <v>339</v>
      </c>
      <c r="P736" t="s">
        <v>1966</v>
      </c>
      <c r="Q736" t="s">
        <v>415</v>
      </c>
      <c r="R736" t="s">
        <v>407</v>
      </c>
      <c r="S736" t="s">
        <v>1212</v>
      </c>
      <c r="T736" s="131">
        <v>2.91</v>
      </c>
      <c r="U736" t="s">
        <v>2363</v>
      </c>
      <c r="V736" s="132">
        <v>1.8600000000000001E-3</v>
      </c>
      <c r="W736" s="132">
        <v>2.58E-2</v>
      </c>
      <c r="X736" t="s">
        <v>412</v>
      </c>
      <c r="Y736" t="s">
        <v>339</v>
      </c>
      <c r="Z736" s="131">
        <v>1799985</v>
      </c>
      <c r="AA736" s="131">
        <v>1</v>
      </c>
      <c r="AB736" s="131">
        <f t="shared" si="11"/>
        <v>112.65999438884211</v>
      </c>
      <c r="AC736" s="131">
        <v>206.37100000000001</v>
      </c>
      <c r="AD736" s="131">
        <v>2234.2339999999999</v>
      </c>
      <c r="AH736" s="132">
        <v>7.3999999999999999E-4</v>
      </c>
      <c r="AI736" s="132">
        <v>1.5859999999999999E-2</v>
      </c>
      <c r="AJ736" s="132">
        <v>1.32E-3</v>
      </c>
    </row>
    <row r="737" spans="1:36">
      <c r="A737" t="s">
        <v>1213</v>
      </c>
      <c r="B737" t="s">
        <v>1238</v>
      </c>
      <c r="C737" t="s">
        <v>2859</v>
      </c>
      <c r="D737" t="s">
        <v>2860</v>
      </c>
      <c r="E737" t="s">
        <v>309</v>
      </c>
      <c r="F737" t="s">
        <v>2861</v>
      </c>
      <c r="G737" t="s">
        <v>2862</v>
      </c>
      <c r="H737" t="s">
        <v>321</v>
      </c>
      <c r="I737" t="s">
        <v>951</v>
      </c>
      <c r="J737" t="s">
        <v>204</v>
      </c>
      <c r="K737" t="s">
        <v>204</v>
      </c>
      <c r="L737" t="s">
        <v>325</v>
      </c>
      <c r="M737" t="s">
        <v>340</v>
      </c>
      <c r="N737" t="s">
        <v>447</v>
      </c>
      <c r="O737" t="s">
        <v>339</v>
      </c>
      <c r="P737" t="s">
        <v>1599</v>
      </c>
      <c r="Q737" t="s">
        <v>415</v>
      </c>
      <c r="R737" t="s">
        <v>407</v>
      </c>
      <c r="S737" t="s">
        <v>1212</v>
      </c>
      <c r="T737" s="131">
        <v>2.27</v>
      </c>
      <c r="U737" t="s">
        <v>1600</v>
      </c>
      <c r="V737" s="132">
        <v>4.7039999999999998E-2</v>
      </c>
      <c r="W737" s="132">
        <v>5.4600000000000003E-2</v>
      </c>
      <c r="X737" t="s">
        <v>412</v>
      </c>
      <c r="Y737" t="s">
        <v>339</v>
      </c>
      <c r="Z737" s="131">
        <v>2238134.4</v>
      </c>
      <c r="AA737" s="131">
        <v>1</v>
      </c>
      <c r="AB737" s="131">
        <f t="shared" si="11"/>
        <v>98.119978853816832</v>
      </c>
      <c r="AD737" s="131">
        <v>2196.0569999999998</v>
      </c>
      <c r="AH737" s="132">
        <v>3.5500000000000002E-3</v>
      </c>
      <c r="AI737" s="132">
        <v>1.427E-2</v>
      </c>
      <c r="AJ737" s="132">
        <v>1.1900000000000001E-3</v>
      </c>
    </row>
    <row r="738" spans="1:36">
      <c r="A738" t="s">
        <v>1213</v>
      </c>
      <c r="B738" t="s">
        <v>1238</v>
      </c>
      <c r="C738" t="s">
        <v>2809</v>
      </c>
      <c r="D738" t="s">
        <v>2810</v>
      </c>
      <c r="E738" t="s">
        <v>309</v>
      </c>
      <c r="F738" t="s">
        <v>2839</v>
      </c>
      <c r="G738" t="s">
        <v>2840</v>
      </c>
      <c r="H738" t="s">
        <v>321</v>
      </c>
      <c r="I738" t="s">
        <v>951</v>
      </c>
      <c r="J738" t="s">
        <v>204</v>
      </c>
      <c r="K738" t="s">
        <v>204</v>
      </c>
      <c r="L738" t="s">
        <v>325</v>
      </c>
      <c r="M738" t="s">
        <v>340</v>
      </c>
      <c r="N738" t="s">
        <v>440</v>
      </c>
      <c r="O738" t="s">
        <v>339</v>
      </c>
      <c r="P738" t="s">
        <v>1584</v>
      </c>
      <c r="Q738" t="s">
        <v>413</v>
      </c>
      <c r="R738" t="s">
        <v>407</v>
      </c>
      <c r="S738" t="s">
        <v>1212</v>
      </c>
      <c r="T738" s="131">
        <v>2.08</v>
      </c>
      <c r="U738" t="s">
        <v>2841</v>
      </c>
      <c r="V738" s="132">
        <v>5.7119999999999997E-2</v>
      </c>
      <c r="W738" s="132">
        <v>5.3100000000000001E-2</v>
      </c>
      <c r="X738" t="s">
        <v>412</v>
      </c>
      <c r="Y738" t="s">
        <v>339</v>
      </c>
      <c r="Z738" s="131">
        <v>2288012.35</v>
      </c>
      <c r="AA738" s="131">
        <v>1</v>
      </c>
      <c r="AB738" s="131">
        <f t="shared" si="11"/>
        <v>95.51998266093274</v>
      </c>
      <c r="AD738" s="131">
        <v>2185.509</v>
      </c>
      <c r="AH738" s="132">
        <v>3.3600000000000001E-3</v>
      </c>
      <c r="AI738" s="132">
        <v>1.4200000000000001E-2</v>
      </c>
      <c r="AJ738" s="132">
        <v>1.1900000000000001E-3</v>
      </c>
    </row>
    <row r="739" spans="1:36">
      <c r="A739" t="s">
        <v>1213</v>
      </c>
      <c r="B739" t="s">
        <v>1238</v>
      </c>
      <c r="C739" t="s">
        <v>2490</v>
      </c>
      <c r="D739" t="s">
        <v>2491</v>
      </c>
      <c r="E739" t="s">
        <v>309</v>
      </c>
      <c r="F739" t="s">
        <v>2492</v>
      </c>
      <c r="G739" t="s">
        <v>2493</v>
      </c>
      <c r="H739" t="s">
        <v>321</v>
      </c>
      <c r="I739" t="s">
        <v>951</v>
      </c>
      <c r="J739" t="s">
        <v>204</v>
      </c>
      <c r="K739" t="s">
        <v>204</v>
      </c>
      <c r="L739" t="s">
        <v>325</v>
      </c>
      <c r="M739" t="s">
        <v>340</v>
      </c>
      <c r="N739" t="s">
        <v>440</v>
      </c>
      <c r="O739" t="s">
        <v>339</v>
      </c>
      <c r="P739" t="s">
        <v>1578</v>
      </c>
      <c r="Q739" t="s">
        <v>415</v>
      </c>
      <c r="R739" t="s">
        <v>407</v>
      </c>
      <c r="S739" t="s">
        <v>1212</v>
      </c>
      <c r="T739" s="131">
        <v>1.68</v>
      </c>
      <c r="U739" t="s">
        <v>1367</v>
      </c>
      <c r="V739" s="132">
        <v>4.9639999999999997E-2</v>
      </c>
      <c r="W739" s="132">
        <v>4.9000000000000002E-2</v>
      </c>
      <c r="X739" t="s">
        <v>412</v>
      </c>
      <c r="Y739" t="s">
        <v>339</v>
      </c>
      <c r="Z739" s="131">
        <v>2205147.25</v>
      </c>
      <c r="AA739" s="131">
        <v>1</v>
      </c>
      <c r="AB739" s="131">
        <f t="shared" si="11"/>
        <v>98.289989478026911</v>
      </c>
      <c r="AD739" s="131">
        <v>2167.4389999999999</v>
      </c>
      <c r="AH739" s="132">
        <v>3.0799999999999998E-3</v>
      </c>
      <c r="AI739" s="132">
        <v>1.409E-2</v>
      </c>
      <c r="AJ739" s="132">
        <v>1.1800000000000001E-3</v>
      </c>
    </row>
    <row r="740" spans="1:36">
      <c r="A740" t="s">
        <v>1213</v>
      </c>
      <c r="B740" t="s">
        <v>1238</v>
      </c>
      <c r="C740" t="s">
        <v>1973</v>
      </c>
      <c r="D740" t="s">
        <v>1974</v>
      </c>
      <c r="E740" t="s">
        <v>309</v>
      </c>
      <c r="F740" t="s">
        <v>2017</v>
      </c>
      <c r="G740" t="s">
        <v>2018</v>
      </c>
      <c r="H740" t="s">
        <v>321</v>
      </c>
      <c r="I740" t="s">
        <v>754</v>
      </c>
      <c r="J740" t="s">
        <v>204</v>
      </c>
      <c r="K740" t="s">
        <v>204</v>
      </c>
      <c r="L740" t="s">
        <v>325</v>
      </c>
      <c r="M740" t="s">
        <v>340</v>
      </c>
      <c r="N740" t="s">
        <v>464</v>
      </c>
      <c r="O740" t="s">
        <v>339</v>
      </c>
      <c r="P740" t="s">
        <v>1696</v>
      </c>
      <c r="Q740" t="s">
        <v>413</v>
      </c>
      <c r="R740" t="s">
        <v>407</v>
      </c>
      <c r="S740" t="s">
        <v>1212</v>
      </c>
      <c r="T740" s="131">
        <v>5.15</v>
      </c>
      <c r="U740" t="s">
        <v>2019</v>
      </c>
      <c r="V740" s="132">
        <v>2.6030000000000001E-2</v>
      </c>
      <c r="W740" s="132">
        <v>2.8299999999999999E-2</v>
      </c>
      <c r="X740" t="s">
        <v>412</v>
      </c>
      <c r="Y740" t="s">
        <v>339</v>
      </c>
      <c r="Z740" s="131">
        <v>2050422.62</v>
      </c>
      <c r="AA740" s="131">
        <v>1</v>
      </c>
      <c r="AB740" s="131">
        <f t="shared" si="11"/>
        <v>102.56997652513216</v>
      </c>
      <c r="AD740" s="131">
        <v>2103.1179999999999</v>
      </c>
      <c r="AH740" s="132">
        <v>9.1E-4</v>
      </c>
      <c r="AI740" s="132">
        <v>1.367E-2</v>
      </c>
      <c r="AJ740" s="132">
        <v>1.14E-3</v>
      </c>
    </row>
    <row r="741" spans="1:36">
      <c r="A741" t="s">
        <v>1213</v>
      </c>
      <c r="B741" t="s">
        <v>1238</v>
      </c>
      <c r="C741" t="s">
        <v>1601</v>
      </c>
      <c r="D741" t="s">
        <v>1602</v>
      </c>
      <c r="E741" t="s">
        <v>309</v>
      </c>
      <c r="F741" t="s">
        <v>1990</v>
      </c>
      <c r="G741" t="s">
        <v>1991</v>
      </c>
      <c r="H741" t="s">
        <v>321</v>
      </c>
      <c r="I741" t="s">
        <v>754</v>
      </c>
      <c r="J741" t="s">
        <v>204</v>
      </c>
      <c r="K741" t="s">
        <v>204</v>
      </c>
      <c r="L741" t="s">
        <v>325</v>
      </c>
      <c r="M741" t="s">
        <v>340</v>
      </c>
      <c r="N741" t="s">
        <v>448</v>
      </c>
      <c r="O741" t="s">
        <v>339</v>
      </c>
      <c r="P741" t="s">
        <v>1211</v>
      </c>
      <c r="Q741" t="s">
        <v>413</v>
      </c>
      <c r="R741" t="s">
        <v>407</v>
      </c>
      <c r="S741" t="s">
        <v>1212</v>
      </c>
      <c r="T741" s="131">
        <v>4.22</v>
      </c>
      <c r="U741" t="s">
        <v>1992</v>
      </c>
      <c r="V741" s="132">
        <v>1.242E-2</v>
      </c>
      <c r="W741" s="132">
        <v>2.3E-2</v>
      </c>
      <c r="X741" t="s">
        <v>412</v>
      </c>
      <c r="Y741" t="s">
        <v>339</v>
      </c>
      <c r="Z741" s="131">
        <v>2016800</v>
      </c>
      <c r="AA741" s="131">
        <v>1</v>
      </c>
      <c r="AB741" s="131">
        <f t="shared" si="11"/>
        <v>103.13000793335978</v>
      </c>
      <c r="AD741" s="131">
        <v>2079.9259999999999</v>
      </c>
      <c r="AH741" s="132">
        <v>1.2600000000000001E-3</v>
      </c>
      <c r="AI741" s="132">
        <v>1.3520000000000001E-2</v>
      </c>
      <c r="AJ741" s="132">
        <v>1.1299999999999999E-3</v>
      </c>
    </row>
    <row r="742" spans="1:36">
      <c r="A742" t="s">
        <v>1213</v>
      </c>
      <c r="B742" t="s">
        <v>1238</v>
      </c>
      <c r="C742" t="s">
        <v>1671</v>
      </c>
      <c r="D742" t="s">
        <v>1672</v>
      </c>
      <c r="E742" t="s">
        <v>309</v>
      </c>
      <c r="F742" t="s">
        <v>1673</v>
      </c>
      <c r="G742" t="s">
        <v>1674</v>
      </c>
      <c r="H742" t="s">
        <v>321</v>
      </c>
      <c r="I742" t="s">
        <v>951</v>
      </c>
      <c r="J742" t="s">
        <v>204</v>
      </c>
      <c r="K742" t="s">
        <v>204</v>
      </c>
      <c r="L742" t="s">
        <v>325</v>
      </c>
      <c r="M742" t="s">
        <v>340</v>
      </c>
      <c r="N742" t="s">
        <v>441</v>
      </c>
      <c r="O742" t="s">
        <v>339</v>
      </c>
      <c r="P742" t="s">
        <v>1578</v>
      </c>
      <c r="Q742" t="s">
        <v>415</v>
      </c>
      <c r="R742" t="s">
        <v>407</v>
      </c>
      <c r="S742" t="s">
        <v>1212</v>
      </c>
      <c r="T742" s="131">
        <v>3.51</v>
      </c>
      <c r="U742" t="s">
        <v>1675</v>
      </c>
      <c r="V742" s="132">
        <v>2.9420000000000002E-2</v>
      </c>
      <c r="W742" s="132">
        <v>5.5599999999999997E-2</v>
      </c>
      <c r="X742" t="s">
        <v>412</v>
      </c>
      <c r="Y742" t="s">
        <v>339</v>
      </c>
      <c r="Z742" s="131">
        <v>2317000</v>
      </c>
      <c r="AA742" s="131">
        <v>1</v>
      </c>
      <c r="AB742" s="131">
        <f t="shared" si="11"/>
        <v>87.5</v>
      </c>
      <c r="AD742" s="131">
        <v>2027.375</v>
      </c>
      <c r="AH742" s="132">
        <v>1.97E-3</v>
      </c>
      <c r="AI742" s="132">
        <v>1.3180000000000001E-2</v>
      </c>
      <c r="AJ742" s="132">
        <v>1.1000000000000001E-3</v>
      </c>
    </row>
    <row r="743" spans="1:36">
      <c r="A743" t="s">
        <v>1213</v>
      </c>
      <c r="B743" t="s">
        <v>1238</v>
      </c>
      <c r="C743" t="s">
        <v>1967</v>
      </c>
      <c r="D743" t="s">
        <v>1968</v>
      </c>
      <c r="E743" t="s">
        <v>309</v>
      </c>
      <c r="F743" t="s">
        <v>1969</v>
      </c>
      <c r="G743" t="s">
        <v>1970</v>
      </c>
      <c r="H743" t="s">
        <v>321</v>
      </c>
      <c r="I743" t="s">
        <v>754</v>
      </c>
      <c r="J743" t="s">
        <v>204</v>
      </c>
      <c r="K743" t="s">
        <v>204</v>
      </c>
      <c r="L743" t="s">
        <v>325</v>
      </c>
      <c r="M743" t="s">
        <v>340</v>
      </c>
      <c r="N743" t="s">
        <v>447</v>
      </c>
      <c r="O743" t="s">
        <v>339</v>
      </c>
      <c r="P743" t="s">
        <v>1540</v>
      </c>
      <c r="Q743" t="s">
        <v>413</v>
      </c>
      <c r="R743" t="s">
        <v>407</v>
      </c>
      <c r="S743" t="s">
        <v>1212</v>
      </c>
      <c r="T743" s="131">
        <v>3.29</v>
      </c>
      <c r="U743" t="s">
        <v>1665</v>
      </c>
      <c r="V743" s="132">
        <v>2.66E-3</v>
      </c>
      <c r="W743" s="132">
        <v>3.15E-2</v>
      </c>
      <c r="X743" t="s">
        <v>412</v>
      </c>
      <c r="Y743" t="s">
        <v>339</v>
      </c>
      <c r="Z743" s="131">
        <v>1893475</v>
      </c>
      <c r="AA743" s="131">
        <v>1</v>
      </c>
      <c r="AB743" s="131">
        <f t="shared" si="11"/>
        <v>104.09997491384888</v>
      </c>
      <c r="AD743" s="131">
        <v>1971.107</v>
      </c>
      <c r="AH743" s="132">
        <v>1.33E-3</v>
      </c>
      <c r="AI743" s="132">
        <v>1.281E-2</v>
      </c>
      <c r="AJ743" s="132">
        <v>1.07E-3</v>
      </c>
    </row>
    <row r="744" spans="1:36">
      <c r="A744" t="s">
        <v>1213</v>
      </c>
      <c r="B744" t="s">
        <v>1238</v>
      </c>
      <c r="C744" t="s">
        <v>2193</v>
      </c>
      <c r="D744" t="s">
        <v>2194</v>
      </c>
      <c r="E744" t="s">
        <v>309</v>
      </c>
      <c r="F744" t="s">
        <v>2601</v>
      </c>
      <c r="G744" t="s">
        <v>2602</v>
      </c>
      <c r="H744" t="s">
        <v>321</v>
      </c>
      <c r="I744" t="s">
        <v>754</v>
      </c>
      <c r="J744" t="s">
        <v>204</v>
      </c>
      <c r="K744" t="s">
        <v>204</v>
      </c>
      <c r="L744" t="s">
        <v>325</v>
      </c>
      <c r="M744" t="s">
        <v>340</v>
      </c>
      <c r="N744" t="s">
        <v>464</v>
      </c>
      <c r="O744" t="s">
        <v>339</v>
      </c>
      <c r="P744" t="s">
        <v>1551</v>
      </c>
      <c r="Q744" t="s">
        <v>413</v>
      </c>
      <c r="R744" t="s">
        <v>407</v>
      </c>
      <c r="S744" t="s">
        <v>1212</v>
      </c>
      <c r="T744" s="131">
        <v>1.39</v>
      </c>
      <c r="U744" t="s">
        <v>2603</v>
      </c>
      <c r="V744" s="132">
        <v>6.6800000000000002E-3</v>
      </c>
      <c r="W744" s="132">
        <v>2.58E-2</v>
      </c>
      <c r="X744" t="s">
        <v>412</v>
      </c>
      <c r="Y744" t="s">
        <v>339</v>
      </c>
      <c r="Z744" s="131">
        <v>1645831</v>
      </c>
      <c r="AA744" s="131">
        <v>1</v>
      </c>
      <c r="AB744" s="131">
        <f t="shared" si="11"/>
        <v>116.39998274427934</v>
      </c>
      <c r="AD744" s="131">
        <v>1915.7470000000001</v>
      </c>
      <c r="AH744" s="132">
        <v>1.17E-3</v>
      </c>
      <c r="AI744" s="132">
        <v>1.2449999999999999E-2</v>
      </c>
      <c r="AJ744" s="132">
        <v>1.0399999999999999E-3</v>
      </c>
    </row>
    <row r="745" spans="1:36">
      <c r="A745" t="s">
        <v>1213</v>
      </c>
      <c r="B745" t="s">
        <v>1238</v>
      </c>
      <c r="C745" t="s">
        <v>1678</v>
      </c>
      <c r="D745" t="s">
        <v>1679</v>
      </c>
      <c r="E745" t="s">
        <v>309</v>
      </c>
      <c r="F745" t="s">
        <v>2863</v>
      </c>
      <c r="G745" t="s">
        <v>2864</v>
      </c>
      <c r="H745" t="s">
        <v>321</v>
      </c>
      <c r="I745" t="s">
        <v>754</v>
      </c>
      <c r="J745" t="s">
        <v>204</v>
      </c>
      <c r="K745" t="s">
        <v>204</v>
      </c>
      <c r="L745" t="s">
        <v>325</v>
      </c>
      <c r="M745" t="s">
        <v>340</v>
      </c>
      <c r="N745" t="s">
        <v>464</v>
      </c>
      <c r="O745" t="s">
        <v>339</v>
      </c>
      <c r="P745" t="s">
        <v>1545</v>
      </c>
      <c r="Q745" t="s">
        <v>413</v>
      </c>
      <c r="R745" t="s">
        <v>407</v>
      </c>
      <c r="S745" t="s">
        <v>1212</v>
      </c>
      <c r="T745" s="131">
        <v>2.35</v>
      </c>
      <c r="U745" t="s">
        <v>1639</v>
      </c>
      <c r="V745" s="132">
        <v>9.6100000000000005E-3</v>
      </c>
      <c r="W745" s="132">
        <v>3.1800000000000002E-2</v>
      </c>
      <c r="X745" t="s">
        <v>412</v>
      </c>
      <c r="Y745" t="s">
        <v>339</v>
      </c>
      <c r="Z745" s="131">
        <v>1584125</v>
      </c>
      <c r="AA745" s="131">
        <v>1</v>
      </c>
      <c r="AB745" s="131">
        <f t="shared" si="11"/>
        <v>115.3999842184171</v>
      </c>
      <c r="AD745" s="131">
        <v>1828.08</v>
      </c>
      <c r="AH745" s="132">
        <v>3.1900000000000001E-3</v>
      </c>
      <c r="AI745" s="132">
        <v>1.188E-2</v>
      </c>
      <c r="AJ745" s="132">
        <v>9.8999999999999999E-4</v>
      </c>
    </row>
    <row r="746" spans="1:36">
      <c r="A746" t="s">
        <v>1213</v>
      </c>
      <c r="B746" t="s">
        <v>1238</v>
      </c>
      <c r="C746" t="s">
        <v>2467</v>
      </c>
      <c r="D746" t="s">
        <v>2468</v>
      </c>
      <c r="E746" t="s">
        <v>309</v>
      </c>
      <c r="F746" t="s">
        <v>2624</v>
      </c>
      <c r="G746" t="s">
        <v>2625</v>
      </c>
      <c r="H746" t="s">
        <v>321</v>
      </c>
      <c r="I746" t="s">
        <v>951</v>
      </c>
      <c r="J746" t="s">
        <v>204</v>
      </c>
      <c r="K746" t="s">
        <v>204</v>
      </c>
      <c r="L746" t="s">
        <v>325</v>
      </c>
      <c r="M746" t="s">
        <v>340</v>
      </c>
      <c r="N746" t="s">
        <v>440</v>
      </c>
      <c r="O746" t="s">
        <v>339</v>
      </c>
      <c r="P746" t="s">
        <v>1545</v>
      </c>
      <c r="Q746" t="s">
        <v>413</v>
      </c>
      <c r="R746" t="s">
        <v>407</v>
      </c>
      <c r="S746" t="s">
        <v>1212</v>
      </c>
      <c r="T746" s="131">
        <v>3.02</v>
      </c>
      <c r="U746" t="s">
        <v>2626</v>
      </c>
      <c r="V746" s="132">
        <v>1.949E-2</v>
      </c>
      <c r="W746" s="132">
        <v>5.2999999999999999E-2</v>
      </c>
      <c r="X746" t="s">
        <v>412</v>
      </c>
      <c r="Y746" t="s">
        <v>339</v>
      </c>
      <c r="Z746" s="131">
        <v>1932163.2</v>
      </c>
      <c r="AA746" s="131">
        <v>1</v>
      </c>
      <c r="AB746" s="131">
        <f t="shared" si="11"/>
        <v>92.879990675735883</v>
      </c>
      <c r="AD746" s="131">
        <v>1794.5930000000001</v>
      </c>
      <c r="AH746" s="132">
        <v>2.5200000000000001E-3</v>
      </c>
      <c r="AI746" s="132">
        <v>1.166E-2</v>
      </c>
      <c r="AJ746" s="132">
        <v>9.7000000000000005E-4</v>
      </c>
    </row>
    <row r="747" spans="1:36">
      <c r="A747" t="s">
        <v>1213</v>
      </c>
      <c r="B747" t="s">
        <v>1238</v>
      </c>
      <c r="C747" t="s">
        <v>2459</v>
      </c>
      <c r="D747" t="s">
        <v>2460</v>
      </c>
      <c r="E747" t="s">
        <v>309</v>
      </c>
      <c r="F747" t="s">
        <v>2465</v>
      </c>
      <c r="G747" t="s">
        <v>2466</v>
      </c>
      <c r="H747" t="s">
        <v>321</v>
      </c>
      <c r="I747" t="s">
        <v>754</v>
      </c>
      <c r="J747" t="s">
        <v>204</v>
      </c>
      <c r="K747" t="s">
        <v>204</v>
      </c>
      <c r="L747" t="s">
        <v>325</v>
      </c>
      <c r="M747" t="s">
        <v>340</v>
      </c>
      <c r="N747" t="s">
        <v>464</v>
      </c>
      <c r="O747" t="s">
        <v>339</v>
      </c>
      <c r="P747" t="s">
        <v>1211</v>
      </c>
      <c r="Q747" t="s">
        <v>413</v>
      </c>
      <c r="R747" t="s">
        <v>407</v>
      </c>
      <c r="S747" t="s">
        <v>1212</v>
      </c>
      <c r="T747" s="131">
        <v>1.51</v>
      </c>
      <c r="U747" t="s">
        <v>1660</v>
      </c>
      <c r="V747" s="132">
        <v>-1.23E-3</v>
      </c>
      <c r="W747" s="132">
        <v>2.41E-2</v>
      </c>
      <c r="X747" t="s">
        <v>412</v>
      </c>
      <c r="Y747" t="s">
        <v>339</v>
      </c>
      <c r="Z747" s="131">
        <v>1511515.63</v>
      </c>
      <c r="AA747" s="131">
        <v>1</v>
      </c>
      <c r="AB747" s="131">
        <f t="shared" si="11"/>
        <v>113.57997005958849</v>
      </c>
      <c r="AD747" s="131">
        <v>1716.779</v>
      </c>
      <c r="AH747" s="132">
        <v>1.58E-3</v>
      </c>
      <c r="AI747" s="132">
        <v>1.116E-2</v>
      </c>
      <c r="AJ747" s="132">
        <v>9.3000000000000005E-4</v>
      </c>
    </row>
    <row r="748" spans="1:36">
      <c r="A748" t="s">
        <v>1213</v>
      </c>
      <c r="B748" t="s">
        <v>1238</v>
      </c>
      <c r="C748" t="s">
        <v>2519</v>
      </c>
      <c r="D748" t="s">
        <v>2520</v>
      </c>
      <c r="E748" t="s">
        <v>309</v>
      </c>
      <c r="F748" t="s">
        <v>2521</v>
      </c>
      <c r="G748" t="s">
        <v>2522</v>
      </c>
      <c r="H748" t="s">
        <v>321</v>
      </c>
      <c r="I748" t="s">
        <v>755</v>
      </c>
      <c r="J748" t="s">
        <v>204</v>
      </c>
      <c r="K748" t="s">
        <v>204</v>
      </c>
      <c r="L748" t="s">
        <v>325</v>
      </c>
      <c r="M748" t="s">
        <v>340</v>
      </c>
      <c r="N748" t="s">
        <v>454</v>
      </c>
      <c r="O748" t="s">
        <v>339</v>
      </c>
      <c r="P748" t="s">
        <v>1696</v>
      </c>
      <c r="Q748" t="s">
        <v>413</v>
      </c>
      <c r="R748" t="s">
        <v>407</v>
      </c>
      <c r="S748" t="s">
        <v>1212</v>
      </c>
      <c r="T748" s="131">
        <v>0.52</v>
      </c>
      <c r="U748" t="s">
        <v>2523</v>
      </c>
      <c r="V748" s="132">
        <v>4.7559999999999998E-2</v>
      </c>
      <c r="W748" s="132">
        <v>5.7799999999999997E-2</v>
      </c>
      <c r="X748" t="s">
        <v>412</v>
      </c>
      <c r="Y748" t="s">
        <v>339</v>
      </c>
      <c r="Z748" s="131">
        <v>1649104.29</v>
      </c>
      <c r="AA748" s="131">
        <v>1</v>
      </c>
      <c r="AB748" s="131">
        <f t="shared" si="11"/>
        <v>100.57999424645242</v>
      </c>
      <c r="AD748" s="131">
        <v>1658.6690000000001</v>
      </c>
      <c r="AH748" s="132">
        <v>4.9100000000000003E-3</v>
      </c>
      <c r="AI748" s="132">
        <v>1.078E-2</v>
      </c>
      <c r="AJ748" s="132">
        <v>8.9999999999999998E-4</v>
      </c>
    </row>
    <row r="749" spans="1:36">
      <c r="A749" t="s">
        <v>1213</v>
      </c>
      <c r="B749" t="s">
        <v>1238</v>
      </c>
      <c r="C749" t="s">
        <v>2844</v>
      </c>
      <c r="D749" t="s">
        <v>2845</v>
      </c>
      <c r="E749" t="s">
        <v>309</v>
      </c>
      <c r="F749" t="s">
        <v>2846</v>
      </c>
      <c r="G749" t="s">
        <v>2847</v>
      </c>
      <c r="H749" t="s">
        <v>321</v>
      </c>
      <c r="I749" t="s">
        <v>951</v>
      </c>
      <c r="J749" t="s">
        <v>204</v>
      </c>
      <c r="K749" t="s">
        <v>204</v>
      </c>
      <c r="L749" t="s">
        <v>325</v>
      </c>
      <c r="M749" t="s">
        <v>340</v>
      </c>
      <c r="N749" t="s">
        <v>441</v>
      </c>
      <c r="O749" t="s">
        <v>339</v>
      </c>
      <c r="P749" t="s">
        <v>1540</v>
      </c>
      <c r="Q749" t="s">
        <v>413</v>
      </c>
      <c r="R749" t="s">
        <v>407</v>
      </c>
      <c r="S749" t="s">
        <v>1212</v>
      </c>
      <c r="T749" s="131">
        <v>2.63</v>
      </c>
      <c r="U749" t="s">
        <v>2848</v>
      </c>
      <c r="V749" s="132">
        <v>1.6740000000000001E-2</v>
      </c>
      <c r="W749" s="132">
        <v>5.1400000000000001E-2</v>
      </c>
      <c r="X749" t="s">
        <v>412</v>
      </c>
      <c r="Y749" t="s">
        <v>339</v>
      </c>
      <c r="Z749" s="131">
        <v>1697352.84</v>
      </c>
      <c r="AA749" s="131">
        <v>1</v>
      </c>
      <c r="AB749" s="131">
        <f t="shared" si="11"/>
        <v>93.149989957303163</v>
      </c>
      <c r="AD749" s="131">
        <v>1581.0840000000001</v>
      </c>
      <c r="AH749" s="132">
        <v>3.8E-3</v>
      </c>
      <c r="AI749" s="132">
        <v>1.027E-2</v>
      </c>
      <c r="AJ749" s="132">
        <v>8.5999999999999998E-4</v>
      </c>
    </row>
    <row r="750" spans="1:36">
      <c r="A750" t="s">
        <v>1213</v>
      </c>
      <c r="B750" t="s">
        <v>1238</v>
      </c>
      <c r="C750" t="s">
        <v>2309</v>
      </c>
      <c r="D750" t="s">
        <v>2310</v>
      </c>
      <c r="E750" t="s">
        <v>309</v>
      </c>
      <c r="F750" t="s">
        <v>2865</v>
      </c>
      <c r="G750" t="s">
        <v>2866</v>
      </c>
      <c r="H750" t="s">
        <v>321</v>
      </c>
      <c r="I750" t="s">
        <v>951</v>
      </c>
      <c r="J750" t="s">
        <v>204</v>
      </c>
      <c r="K750" t="s">
        <v>204</v>
      </c>
      <c r="L750" t="s">
        <v>325</v>
      </c>
      <c r="M750" t="s">
        <v>340</v>
      </c>
      <c r="N750" t="s">
        <v>447</v>
      </c>
      <c r="O750" t="s">
        <v>339</v>
      </c>
      <c r="P750" t="s">
        <v>1530</v>
      </c>
      <c r="Q750" t="s">
        <v>415</v>
      </c>
      <c r="R750" t="s">
        <v>407</v>
      </c>
      <c r="S750" t="s">
        <v>1212</v>
      </c>
      <c r="T750" s="131">
        <v>2.16</v>
      </c>
      <c r="U750" t="s">
        <v>1600</v>
      </c>
      <c r="V750" s="132">
        <v>2.572E-2</v>
      </c>
      <c r="W750" s="132">
        <v>5.1799999999999999E-2</v>
      </c>
      <c r="X750" t="s">
        <v>412</v>
      </c>
      <c r="Y750" t="s">
        <v>339</v>
      </c>
      <c r="Z750" s="131">
        <v>1590696.44</v>
      </c>
      <c r="AA750" s="131">
        <v>1</v>
      </c>
      <c r="AB750" s="131">
        <f t="shared" si="11"/>
        <v>94.760003360540622</v>
      </c>
      <c r="AD750" s="131">
        <v>1507.3440000000001</v>
      </c>
      <c r="AH750" s="132">
        <v>6.8599999999999998E-3</v>
      </c>
      <c r="AI750" s="132">
        <v>9.7999999999999997E-3</v>
      </c>
      <c r="AJ750" s="132">
        <v>8.1999999999999998E-4</v>
      </c>
    </row>
    <row r="751" spans="1:36">
      <c r="A751" t="s">
        <v>1213</v>
      </c>
      <c r="B751" t="s">
        <v>1238</v>
      </c>
      <c r="C751" t="s">
        <v>2180</v>
      </c>
      <c r="D751" t="s">
        <v>2181</v>
      </c>
      <c r="E751" t="s">
        <v>309</v>
      </c>
      <c r="F751" t="s">
        <v>2760</v>
      </c>
      <c r="G751" t="s">
        <v>2761</v>
      </c>
      <c r="H751" t="s">
        <v>321</v>
      </c>
      <c r="I751" t="s">
        <v>754</v>
      </c>
      <c r="J751" t="s">
        <v>204</v>
      </c>
      <c r="K751" t="s">
        <v>204</v>
      </c>
      <c r="L751" t="s">
        <v>325</v>
      </c>
      <c r="M751" t="s">
        <v>340</v>
      </c>
      <c r="N751" t="s">
        <v>440</v>
      </c>
      <c r="O751" t="s">
        <v>339</v>
      </c>
      <c r="P751" t="s">
        <v>1551</v>
      </c>
      <c r="Q751" t="s">
        <v>413</v>
      </c>
      <c r="R751" t="s">
        <v>407</v>
      </c>
      <c r="S751" t="s">
        <v>1212</v>
      </c>
      <c r="T751" s="131">
        <v>3.34</v>
      </c>
      <c r="U751" t="s">
        <v>2762</v>
      </c>
      <c r="V751" s="132">
        <v>7.3600000000000002E-3</v>
      </c>
      <c r="W751" s="132">
        <v>2.5899999999999999E-2</v>
      </c>
      <c r="X751" t="s">
        <v>412</v>
      </c>
      <c r="Y751" t="s">
        <v>339</v>
      </c>
      <c r="Z751" s="131">
        <v>1357184.4</v>
      </c>
      <c r="AA751" s="131">
        <v>1</v>
      </c>
      <c r="AB751" s="131">
        <f t="shared" si="11"/>
        <v>110.97003472777909</v>
      </c>
      <c r="AD751" s="131">
        <v>1506.068</v>
      </c>
      <c r="AH751" s="132">
        <v>1.42E-3</v>
      </c>
      <c r="AI751" s="132">
        <v>9.7900000000000001E-3</v>
      </c>
      <c r="AJ751" s="132">
        <v>8.1999999999999998E-4</v>
      </c>
    </row>
    <row r="752" spans="1:36">
      <c r="A752" t="s">
        <v>1213</v>
      </c>
      <c r="B752" t="s">
        <v>1238</v>
      </c>
      <c r="C752" t="s">
        <v>1547</v>
      </c>
      <c r="D752" t="s">
        <v>1548</v>
      </c>
      <c r="E752" t="s">
        <v>309</v>
      </c>
      <c r="F752" t="s">
        <v>2385</v>
      </c>
      <c r="G752" t="s">
        <v>2386</v>
      </c>
      <c r="H752" t="s">
        <v>321</v>
      </c>
      <c r="I752" t="s">
        <v>754</v>
      </c>
      <c r="J752" t="s">
        <v>204</v>
      </c>
      <c r="K752" t="s">
        <v>204</v>
      </c>
      <c r="L752" t="s">
        <v>325</v>
      </c>
      <c r="M752" t="s">
        <v>340</v>
      </c>
      <c r="N752" t="s">
        <v>448</v>
      </c>
      <c r="O752" t="s">
        <v>339</v>
      </c>
      <c r="P752" t="s">
        <v>1211</v>
      </c>
      <c r="Q752" t="s">
        <v>413</v>
      </c>
      <c r="R752" t="s">
        <v>407</v>
      </c>
      <c r="S752" t="s">
        <v>1212</v>
      </c>
      <c r="T752" s="131">
        <v>1.48</v>
      </c>
      <c r="U752" t="s">
        <v>1840</v>
      </c>
      <c r="V752" s="132">
        <v>1.6250000000000001E-2</v>
      </c>
      <c r="W752" s="132">
        <v>2.2599999999999999E-2</v>
      </c>
      <c r="X752" t="s">
        <v>412</v>
      </c>
      <c r="Y752" t="s">
        <v>339</v>
      </c>
      <c r="Z752" s="131">
        <v>1272255</v>
      </c>
      <c r="AA752" s="131">
        <v>1</v>
      </c>
      <c r="AB752" s="131">
        <f t="shared" si="11"/>
        <v>113.31997123218223</v>
      </c>
      <c r="AD752" s="131">
        <v>1441.7190000000001</v>
      </c>
      <c r="AH752" s="132">
        <v>8.4000000000000003E-4</v>
      </c>
      <c r="AI752" s="132">
        <v>9.3699999999999999E-3</v>
      </c>
      <c r="AJ752" s="132">
        <v>7.7999999999999999E-4</v>
      </c>
    </row>
    <row r="753" spans="1:36">
      <c r="A753" t="s">
        <v>1213</v>
      </c>
      <c r="B753" t="s">
        <v>1238</v>
      </c>
      <c r="C753" t="s">
        <v>1973</v>
      </c>
      <c r="D753" t="s">
        <v>1974</v>
      </c>
      <c r="E753" t="s">
        <v>309</v>
      </c>
      <c r="F753" t="s">
        <v>1975</v>
      </c>
      <c r="G753" t="s">
        <v>1976</v>
      </c>
      <c r="H753" t="s">
        <v>321</v>
      </c>
      <c r="I753" t="s">
        <v>754</v>
      </c>
      <c r="J753" t="s">
        <v>204</v>
      </c>
      <c r="K753" t="s">
        <v>204</v>
      </c>
      <c r="L753" t="s">
        <v>325</v>
      </c>
      <c r="M753" t="s">
        <v>340</v>
      </c>
      <c r="N753" t="s">
        <v>464</v>
      </c>
      <c r="O753" t="s">
        <v>339</v>
      </c>
      <c r="P753" t="s">
        <v>1696</v>
      </c>
      <c r="Q753" t="s">
        <v>413</v>
      </c>
      <c r="R753" t="s">
        <v>407</v>
      </c>
      <c r="S753" t="s">
        <v>1212</v>
      </c>
      <c r="T753" s="131">
        <v>1.93</v>
      </c>
      <c r="U753" t="s">
        <v>1334</v>
      </c>
      <c r="V753" s="132">
        <v>4.4900000000000001E-3</v>
      </c>
      <c r="W753" s="132">
        <v>2.6700000000000002E-2</v>
      </c>
      <c r="X753" t="s">
        <v>412</v>
      </c>
      <c r="Y753" t="s">
        <v>339</v>
      </c>
      <c r="Z753" s="131">
        <v>1169373.5</v>
      </c>
      <c r="AA753" s="131">
        <v>1</v>
      </c>
      <c r="AB753" s="131">
        <f t="shared" si="11"/>
        <v>116.50999445429539</v>
      </c>
      <c r="AD753" s="131">
        <v>1362.4369999999999</v>
      </c>
      <c r="AH753" s="132">
        <v>5.5000000000000003E-4</v>
      </c>
      <c r="AI753" s="132">
        <v>8.8500000000000002E-3</v>
      </c>
      <c r="AJ753" s="132">
        <v>7.3999999999999999E-4</v>
      </c>
    </row>
    <row r="754" spans="1:36">
      <c r="A754" t="s">
        <v>1213</v>
      </c>
      <c r="B754" t="s">
        <v>1238</v>
      </c>
      <c r="C754" t="s">
        <v>1967</v>
      </c>
      <c r="D754" t="s">
        <v>1968</v>
      </c>
      <c r="E754" t="s">
        <v>309</v>
      </c>
      <c r="F754" t="s">
        <v>2776</v>
      </c>
      <c r="G754" t="s">
        <v>2777</v>
      </c>
      <c r="H754" t="s">
        <v>321</v>
      </c>
      <c r="I754" t="s">
        <v>754</v>
      </c>
      <c r="J754" t="s">
        <v>204</v>
      </c>
      <c r="K754" t="s">
        <v>204</v>
      </c>
      <c r="L754" t="s">
        <v>325</v>
      </c>
      <c r="M754" t="s">
        <v>340</v>
      </c>
      <c r="N754" t="s">
        <v>447</v>
      </c>
      <c r="O754" t="s">
        <v>339</v>
      </c>
      <c r="P754" t="s">
        <v>1540</v>
      </c>
      <c r="Q754" t="s">
        <v>413</v>
      </c>
      <c r="R754" t="s">
        <v>407</v>
      </c>
      <c r="S754" t="s">
        <v>1212</v>
      </c>
      <c r="T754" s="131">
        <v>5.35</v>
      </c>
      <c r="U754" t="s">
        <v>1760</v>
      </c>
      <c r="V754" s="132">
        <v>4.0390000000000002E-2</v>
      </c>
      <c r="W754" s="132">
        <v>3.44E-2</v>
      </c>
      <c r="X754" t="s">
        <v>412</v>
      </c>
      <c r="Y754" t="s">
        <v>339</v>
      </c>
      <c r="Z754" s="131">
        <v>1247000</v>
      </c>
      <c r="AA754" s="131">
        <v>1</v>
      </c>
      <c r="AB754" s="131">
        <f t="shared" si="11"/>
        <v>107.7400160384924</v>
      </c>
      <c r="AD754" s="131">
        <v>1343.518</v>
      </c>
      <c r="AH754" s="132">
        <v>3.5599999999999998E-3</v>
      </c>
      <c r="AI754" s="132">
        <v>8.7299999999999999E-3</v>
      </c>
      <c r="AJ754" s="132">
        <v>7.2999999999999996E-4</v>
      </c>
    </row>
    <row r="755" spans="1:36">
      <c r="A755" t="s">
        <v>1213</v>
      </c>
      <c r="B755" t="s">
        <v>1238</v>
      </c>
      <c r="C755" t="s">
        <v>2509</v>
      </c>
      <c r="D755" t="s">
        <v>2510</v>
      </c>
      <c r="E755" t="s">
        <v>309</v>
      </c>
      <c r="F755" t="s">
        <v>2511</v>
      </c>
      <c r="G755" t="s">
        <v>2512</v>
      </c>
      <c r="H755" t="s">
        <v>321</v>
      </c>
      <c r="I755" t="s">
        <v>754</v>
      </c>
      <c r="J755" t="s">
        <v>204</v>
      </c>
      <c r="K755" t="s">
        <v>204</v>
      </c>
      <c r="L755" t="s">
        <v>325</v>
      </c>
      <c r="M755" t="s">
        <v>340</v>
      </c>
      <c r="N755" t="s">
        <v>475</v>
      </c>
      <c r="O755" t="s">
        <v>339</v>
      </c>
      <c r="P755" t="s">
        <v>1696</v>
      </c>
      <c r="Q755" t="s">
        <v>413</v>
      </c>
      <c r="R755" t="s">
        <v>407</v>
      </c>
      <c r="S755" t="s">
        <v>1212</v>
      </c>
      <c r="T755" s="131">
        <v>2.19</v>
      </c>
      <c r="U755" t="s">
        <v>2513</v>
      </c>
      <c r="V755" s="132">
        <v>2.2699999999999999E-3</v>
      </c>
      <c r="W755" s="132">
        <v>2.29E-2</v>
      </c>
      <c r="X755" t="s">
        <v>412</v>
      </c>
      <c r="Y755" t="s">
        <v>339</v>
      </c>
      <c r="Z755" s="131">
        <v>849625.22</v>
      </c>
      <c r="AA755" s="131">
        <v>1</v>
      </c>
      <c r="AB755" s="131">
        <f t="shared" si="11"/>
        <v>121.37998916745904</v>
      </c>
      <c r="AD755" s="131">
        <v>1031.2750000000001</v>
      </c>
      <c r="AH755" s="132">
        <v>2.0799999999999998E-3</v>
      </c>
      <c r="AI755" s="132">
        <v>6.7000000000000002E-3</v>
      </c>
      <c r="AJ755" s="132">
        <v>5.5999999999999995E-4</v>
      </c>
    </row>
    <row r="756" spans="1:36">
      <c r="A756" t="s">
        <v>1213</v>
      </c>
      <c r="B756" t="s">
        <v>1238</v>
      </c>
      <c r="C756" t="s">
        <v>1601</v>
      </c>
      <c r="D756" t="s">
        <v>1602</v>
      </c>
      <c r="E756" t="s">
        <v>309</v>
      </c>
      <c r="F756" t="s">
        <v>2341</v>
      </c>
      <c r="G756" t="s">
        <v>2342</v>
      </c>
      <c r="H756" t="s">
        <v>321</v>
      </c>
      <c r="I756" t="s">
        <v>754</v>
      </c>
      <c r="J756" t="s">
        <v>204</v>
      </c>
      <c r="K756" t="s">
        <v>204</v>
      </c>
      <c r="L756" t="s">
        <v>325</v>
      </c>
      <c r="M756" t="s">
        <v>340</v>
      </c>
      <c r="N756" t="s">
        <v>448</v>
      </c>
      <c r="O756" t="s">
        <v>339</v>
      </c>
      <c r="P756" t="s">
        <v>1211</v>
      </c>
      <c r="Q756" t="s">
        <v>413</v>
      </c>
      <c r="R756" t="s">
        <v>407</v>
      </c>
      <c r="S756" t="s">
        <v>1212</v>
      </c>
      <c r="T756" s="131">
        <v>3.31</v>
      </c>
      <c r="U756" t="s">
        <v>2343</v>
      </c>
      <c r="V756" s="132">
        <v>1.7500000000000002E-2</v>
      </c>
      <c r="W756" s="132">
        <v>2.3400000000000001E-2</v>
      </c>
      <c r="X756" t="s">
        <v>412</v>
      </c>
      <c r="Y756" t="s">
        <v>339</v>
      </c>
      <c r="Z756" s="131">
        <v>855283.07</v>
      </c>
      <c r="AA756" s="131">
        <v>1</v>
      </c>
      <c r="AB756" s="131">
        <f t="shared" si="11"/>
        <v>112.52999547857297</v>
      </c>
      <c r="AD756" s="131">
        <v>962.45</v>
      </c>
      <c r="AH756" s="132">
        <v>3.8000000000000002E-4</v>
      </c>
      <c r="AI756" s="132">
        <v>6.2500000000000003E-3</v>
      </c>
      <c r="AJ756" s="132">
        <v>5.1999999999999995E-4</v>
      </c>
    </row>
    <row r="757" spans="1:36">
      <c r="A757" t="s">
        <v>1213</v>
      </c>
      <c r="B757" t="s">
        <v>1238</v>
      </c>
      <c r="C757" t="s">
        <v>2434</v>
      </c>
      <c r="D757" t="s">
        <v>2435</v>
      </c>
      <c r="E757" t="s">
        <v>309</v>
      </c>
      <c r="F757" t="s">
        <v>2780</v>
      </c>
      <c r="G757" t="s">
        <v>2781</v>
      </c>
      <c r="H757" t="s">
        <v>321</v>
      </c>
      <c r="I757" t="s">
        <v>754</v>
      </c>
      <c r="J757" t="s">
        <v>204</v>
      </c>
      <c r="K757" t="s">
        <v>204</v>
      </c>
      <c r="L757" t="s">
        <v>325</v>
      </c>
      <c r="M757" t="s">
        <v>340</v>
      </c>
      <c r="N757" t="s">
        <v>447</v>
      </c>
      <c r="O757" t="s">
        <v>339</v>
      </c>
      <c r="P757" t="s">
        <v>1540</v>
      </c>
      <c r="Q757" t="s">
        <v>413</v>
      </c>
      <c r="R757" t="s">
        <v>407</v>
      </c>
      <c r="S757" t="s">
        <v>1212</v>
      </c>
      <c r="T757" s="131">
        <v>0.25</v>
      </c>
      <c r="U757" t="s">
        <v>1984</v>
      </c>
      <c r="V757" s="132">
        <v>5.0029999999999998E-2</v>
      </c>
      <c r="W757" s="132">
        <v>3.3700000000000001E-2</v>
      </c>
      <c r="X757" t="s">
        <v>412</v>
      </c>
      <c r="Y757" t="s">
        <v>339</v>
      </c>
      <c r="Z757" s="131">
        <v>823852</v>
      </c>
      <c r="AA757" s="131">
        <v>1</v>
      </c>
      <c r="AB757" s="131">
        <f t="shared" si="11"/>
        <v>116.76004913503881</v>
      </c>
      <c r="AD757" s="131">
        <v>961.93</v>
      </c>
      <c r="AH757" s="132">
        <v>1.89E-3</v>
      </c>
      <c r="AI757" s="132">
        <v>6.2500000000000003E-3</v>
      </c>
      <c r="AJ757" s="132">
        <v>5.1999999999999995E-4</v>
      </c>
    </row>
    <row r="758" spans="1:36">
      <c r="A758" t="s">
        <v>1213</v>
      </c>
      <c r="B758" t="s">
        <v>1238</v>
      </c>
      <c r="C758" t="s">
        <v>2809</v>
      </c>
      <c r="D758" t="s">
        <v>2810</v>
      </c>
      <c r="E758" t="s">
        <v>309</v>
      </c>
      <c r="F758" t="s">
        <v>2811</v>
      </c>
      <c r="G758" t="s">
        <v>2812</v>
      </c>
      <c r="H758" t="s">
        <v>321</v>
      </c>
      <c r="I758" t="s">
        <v>755</v>
      </c>
      <c r="J758" t="s">
        <v>204</v>
      </c>
      <c r="K758" t="s">
        <v>204</v>
      </c>
      <c r="L758" t="s">
        <v>325</v>
      </c>
      <c r="M758" t="s">
        <v>340</v>
      </c>
      <c r="N758" t="s">
        <v>440</v>
      </c>
      <c r="O758" t="s">
        <v>339</v>
      </c>
      <c r="P758" t="s">
        <v>1584</v>
      </c>
      <c r="Q758" t="s">
        <v>413</v>
      </c>
      <c r="R758" t="s">
        <v>407</v>
      </c>
      <c r="S758" t="s">
        <v>1212</v>
      </c>
      <c r="T758" s="131">
        <v>0.49</v>
      </c>
      <c r="U758" t="s">
        <v>2813</v>
      </c>
      <c r="V758" s="132">
        <v>4.249E-2</v>
      </c>
      <c r="W758" s="132">
        <v>5.6399999999999999E-2</v>
      </c>
      <c r="X758" t="s">
        <v>412</v>
      </c>
      <c r="Y758" t="s">
        <v>339</v>
      </c>
      <c r="Z758" s="131">
        <v>949500</v>
      </c>
      <c r="AA758" s="131">
        <v>1</v>
      </c>
      <c r="AB758" s="131">
        <f t="shared" si="11"/>
        <v>100.61000526592944</v>
      </c>
      <c r="AD758" s="131">
        <v>955.29200000000003</v>
      </c>
      <c r="AH758" s="132">
        <v>3.8700000000000002E-3</v>
      </c>
      <c r="AI758" s="132">
        <v>6.2100000000000002E-3</v>
      </c>
      <c r="AJ758" s="132">
        <v>5.1999999999999995E-4</v>
      </c>
    </row>
    <row r="759" spans="1:36">
      <c r="A759" t="s">
        <v>1213</v>
      </c>
      <c r="B759" t="s">
        <v>1238</v>
      </c>
      <c r="C759" t="s">
        <v>2242</v>
      </c>
      <c r="D759" t="s">
        <v>2243</v>
      </c>
      <c r="E759" t="s">
        <v>309</v>
      </c>
      <c r="F759" t="s">
        <v>2816</v>
      </c>
      <c r="G759" t="s">
        <v>2817</v>
      </c>
      <c r="H759" t="s">
        <v>321</v>
      </c>
      <c r="I759" t="s">
        <v>951</v>
      </c>
      <c r="J759" t="s">
        <v>204</v>
      </c>
      <c r="K759" t="s">
        <v>204</v>
      </c>
      <c r="L759" t="s">
        <v>325</v>
      </c>
      <c r="M759" t="s">
        <v>340</v>
      </c>
      <c r="N759" t="s">
        <v>464</v>
      </c>
      <c r="O759" t="s">
        <v>339</v>
      </c>
      <c r="P759" t="s">
        <v>1551</v>
      </c>
      <c r="Q759" t="s">
        <v>413</v>
      </c>
      <c r="R759" t="s">
        <v>407</v>
      </c>
      <c r="S759" t="s">
        <v>1212</v>
      </c>
      <c r="T759" s="131">
        <v>1.1100000000000001</v>
      </c>
      <c r="U759" t="s">
        <v>2818</v>
      </c>
      <c r="V759" s="132">
        <v>-9.0799999999999995E-3</v>
      </c>
      <c r="W759" s="132">
        <v>5.11E-2</v>
      </c>
      <c r="X759" t="s">
        <v>412</v>
      </c>
      <c r="Y759" t="s">
        <v>339</v>
      </c>
      <c r="Z759" s="131">
        <v>740430.75</v>
      </c>
      <c r="AA759" s="131">
        <v>1</v>
      </c>
      <c r="AB759" s="131">
        <f t="shared" si="11"/>
        <v>102.51005917839042</v>
      </c>
      <c r="AD759" s="131">
        <v>759.01599999999996</v>
      </c>
      <c r="AH759" s="132">
        <v>1.23E-3</v>
      </c>
      <c r="AI759" s="132">
        <v>4.9300000000000004E-3</v>
      </c>
      <c r="AJ759" s="132">
        <v>4.0999999999999999E-4</v>
      </c>
    </row>
    <row r="760" spans="1:36">
      <c r="A760" t="s">
        <v>1213</v>
      </c>
      <c r="B760" t="s">
        <v>1238</v>
      </c>
      <c r="C760" t="s">
        <v>2309</v>
      </c>
      <c r="D760" t="s">
        <v>2310</v>
      </c>
      <c r="E760" t="s">
        <v>309</v>
      </c>
      <c r="F760" t="s">
        <v>2849</v>
      </c>
      <c r="G760" t="s">
        <v>2850</v>
      </c>
      <c r="H760" t="s">
        <v>321</v>
      </c>
      <c r="I760" t="s">
        <v>951</v>
      </c>
      <c r="J760" t="s">
        <v>204</v>
      </c>
      <c r="K760" t="s">
        <v>204</v>
      </c>
      <c r="L760" t="s">
        <v>325</v>
      </c>
      <c r="M760" t="s">
        <v>340</v>
      </c>
      <c r="N760" t="s">
        <v>447</v>
      </c>
      <c r="O760" t="s">
        <v>339</v>
      </c>
      <c r="P760" t="s">
        <v>1530</v>
      </c>
      <c r="Q760" t="s">
        <v>415</v>
      </c>
      <c r="R760" t="s">
        <v>407</v>
      </c>
      <c r="S760" t="s">
        <v>1212</v>
      </c>
      <c r="T760" s="131">
        <v>0.49</v>
      </c>
      <c r="U760" t="s">
        <v>1858</v>
      </c>
      <c r="V760" s="132">
        <v>5.2380000000000003E-2</v>
      </c>
      <c r="W760" s="132">
        <v>5.2699999999999997E-2</v>
      </c>
      <c r="X760" t="s">
        <v>412</v>
      </c>
      <c r="Y760" t="s">
        <v>339</v>
      </c>
      <c r="Z760" s="131">
        <v>713474.7</v>
      </c>
      <c r="AA760" s="131">
        <v>1</v>
      </c>
      <c r="AB760" s="131">
        <f t="shared" si="11"/>
        <v>99.529948293891863</v>
      </c>
      <c r="AD760" s="131">
        <v>710.12099999999998</v>
      </c>
      <c r="AH760" s="132">
        <v>6.8399999999999997E-3</v>
      </c>
      <c r="AI760" s="132">
        <v>4.6100000000000004E-3</v>
      </c>
      <c r="AJ760" s="132">
        <v>3.8999999999999999E-4</v>
      </c>
    </row>
    <row r="761" spans="1:36">
      <c r="A761" t="s">
        <v>1213</v>
      </c>
      <c r="B761" t="s">
        <v>1238</v>
      </c>
      <c r="C761" t="s">
        <v>2867</v>
      </c>
      <c r="D761" t="s">
        <v>2868</v>
      </c>
      <c r="E761" t="s">
        <v>309</v>
      </c>
      <c r="F761" t="s">
        <v>2869</v>
      </c>
      <c r="G761" t="s">
        <v>2870</v>
      </c>
      <c r="H761" t="s">
        <v>321</v>
      </c>
      <c r="I761" t="s">
        <v>951</v>
      </c>
      <c r="J761" t="s">
        <v>204</v>
      </c>
      <c r="K761" t="s">
        <v>204</v>
      </c>
      <c r="L761" t="s">
        <v>325</v>
      </c>
      <c r="M761" t="s">
        <v>340</v>
      </c>
      <c r="N761" t="s">
        <v>447</v>
      </c>
      <c r="O761" t="s">
        <v>339</v>
      </c>
      <c r="P761" t="s">
        <v>1530</v>
      </c>
      <c r="Q761" t="s">
        <v>415</v>
      </c>
      <c r="R761" t="s">
        <v>407</v>
      </c>
      <c r="S761" t="s">
        <v>1212</v>
      </c>
      <c r="T761" s="131">
        <v>1.46</v>
      </c>
      <c r="U761" t="s">
        <v>1343</v>
      </c>
      <c r="V761" s="132">
        <v>5.3400000000000003E-2</v>
      </c>
      <c r="W761" s="132">
        <v>5.2499999999999998E-2</v>
      </c>
      <c r="X761" t="s">
        <v>412</v>
      </c>
      <c r="Y761" t="s">
        <v>339</v>
      </c>
      <c r="Z761" s="131">
        <v>712973.14</v>
      </c>
      <c r="AA761" s="131">
        <v>1</v>
      </c>
      <c r="AB761" s="131">
        <f t="shared" si="11"/>
        <v>96.669981144030189</v>
      </c>
      <c r="AD761" s="131">
        <v>689.23099999999999</v>
      </c>
      <c r="AH761" s="132">
        <v>2.8E-3</v>
      </c>
      <c r="AI761" s="132">
        <v>4.4799999999999996E-3</v>
      </c>
      <c r="AJ761" s="132">
        <v>3.6999999999999999E-4</v>
      </c>
    </row>
    <row r="762" spans="1:36">
      <c r="A762" t="s">
        <v>1213</v>
      </c>
      <c r="B762" t="s">
        <v>1238</v>
      </c>
      <c r="C762" t="s">
        <v>2629</v>
      </c>
      <c r="D762" t="s">
        <v>2630</v>
      </c>
      <c r="E762" t="s">
        <v>309</v>
      </c>
      <c r="F762" t="s">
        <v>2871</v>
      </c>
      <c r="G762" t="s">
        <v>2872</v>
      </c>
      <c r="H762" t="s">
        <v>321</v>
      </c>
      <c r="I762" t="s">
        <v>951</v>
      </c>
      <c r="J762" t="s">
        <v>204</v>
      </c>
      <c r="K762" t="s">
        <v>204</v>
      </c>
      <c r="L762" t="s">
        <v>325</v>
      </c>
      <c r="M762" t="s">
        <v>340</v>
      </c>
      <c r="N762" t="s">
        <v>451</v>
      </c>
      <c r="O762" t="s">
        <v>339</v>
      </c>
      <c r="P762" t="s">
        <v>1584</v>
      </c>
      <c r="Q762" t="s">
        <v>413</v>
      </c>
      <c r="R762" t="s">
        <v>407</v>
      </c>
      <c r="S762" t="s">
        <v>1212</v>
      </c>
      <c r="T762" s="131">
        <v>3.39</v>
      </c>
      <c r="U762" t="s">
        <v>2873</v>
      </c>
      <c r="V762" s="132">
        <v>4.7530000000000003E-2</v>
      </c>
      <c r="W762" s="132">
        <v>4.9399999999999999E-2</v>
      </c>
      <c r="X762" t="s">
        <v>412</v>
      </c>
      <c r="Y762" t="s">
        <v>339</v>
      </c>
      <c r="Z762" s="131">
        <v>670100</v>
      </c>
      <c r="AA762" s="131">
        <v>1</v>
      </c>
      <c r="AB762" s="131">
        <f t="shared" si="11"/>
        <v>94.129980599910454</v>
      </c>
      <c r="AD762" s="131">
        <v>630.76499999999999</v>
      </c>
      <c r="AH762" s="132">
        <v>8.8999999999999995E-4</v>
      </c>
      <c r="AI762" s="132">
        <v>4.1000000000000003E-3</v>
      </c>
      <c r="AJ762" s="132">
        <v>3.4000000000000002E-4</v>
      </c>
    </row>
    <row r="763" spans="1:36">
      <c r="A763" t="s">
        <v>1213</v>
      </c>
      <c r="B763" t="s">
        <v>1238</v>
      </c>
      <c r="C763" t="s">
        <v>2063</v>
      </c>
      <c r="D763" t="s">
        <v>2064</v>
      </c>
      <c r="E763" t="s">
        <v>309</v>
      </c>
      <c r="F763" t="s">
        <v>2819</v>
      </c>
      <c r="G763" t="s">
        <v>2820</v>
      </c>
      <c r="H763" t="s">
        <v>321</v>
      </c>
      <c r="I763" t="s">
        <v>754</v>
      </c>
      <c r="J763" t="s">
        <v>204</v>
      </c>
      <c r="K763" t="s">
        <v>204</v>
      </c>
      <c r="L763" t="s">
        <v>325</v>
      </c>
      <c r="M763" t="s">
        <v>340</v>
      </c>
      <c r="N763" t="s">
        <v>445</v>
      </c>
      <c r="O763" t="s">
        <v>339</v>
      </c>
      <c r="P763" t="s">
        <v>1696</v>
      </c>
      <c r="Q763" t="s">
        <v>413</v>
      </c>
      <c r="R763" t="s">
        <v>407</v>
      </c>
      <c r="S763" t="s">
        <v>1212</v>
      </c>
      <c r="T763" s="131">
        <v>4.87</v>
      </c>
      <c r="U763" t="s">
        <v>2282</v>
      </c>
      <c r="V763" s="132">
        <v>2.2360000000000001E-2</v>
      </c>
      <c r="W763" s="132">
        <v>2.5999999999999999E-2</v>
      </c>
      <c r="X763" t="s">
        <v>412</v>
      </c>
      <c r="Y763" t="s">
        <v>339</v>
      </c>
      <c r="Z763" s="131">
        <v>599791</v>
      </c>
      <c r="AA763" s="131">
        <v>1</v>
      </c>
      <c r="AB763" s="131">
        <f t="shared" si="11"/>
        <v>102.31997479121895</v>
      </c>
      <c r="AD763" s="131">
        <v>613.70600000000002</v>
      </c>
      <c r="AH763" s="132">
        <v>2E-3</v>
      </c>
      <c r="AI763" s="132">
        <v>3.9899999999999996E-3</v>
      </c>
      <c r="AJ763" s="132">
        <v>3.3E-4</v>
      </c>
    </row>
    <row r="764" spans="1:36">
      <c r="A764" t="s">
        <v>1213</v>
      </c>
      <c r="B764" t="s">
        <v>1238</v>
      </c>
      <c r="C764" t="s">
        <v>1778</v>
      </c>
      <c r="D764" t="s">
        <v>1779</v>
      </c>
      <c r="E764" t="s">
        <v>309</v>
      </c>
      <c r="F764" t="s">
        <v>2874</v>
      </c>
      <c r="G764" t="s">
        <v>2875</v>
      </c>
      <c r="H764" t="s">
        <v>321</v>
      </c>
      <c r="I764" t="s">
        <v>754</v>
      </c>
      <c r="J764" t="s">
        <v>204</v>
      </c>
      <c r="K764" t="s">
        <v>204</v>
      </c>
      <c r="L764" t="s">
        <v>325</v>
      </c>
      <c r="M764" t="s">
        <v>340</v>
      </c>
      <c r="N764" t="s">
        <v>465</v>
      </c>
      <c r="O764" t="s">
        <v>339</v>
      </c>
      <c r="P764" t="s">
        <v>1578</v>
      </c>
      <c r="Q764" t="s">
        <v>415</v>
      </c>
      <c r="R764" t="s">
        <v>407</v>
      </c>
      <c r="S764" t="s">
        <v>1212</v>
      </c>
      <c r="T764" s="131">
        <v>0.5</v>
      </c>
      <c r="U764" t="s">
        <v>2876</v>
      </c>
      <c r="V764" s="132">
        <v>3.3579999999999999E-2</v>
      </c>
      <c r="W764" s="132">
        <v>2.8799999999999999E-2</v>
      </c>
      <c r="X764" t="s">
        <v>412</v>
      </c>
      <c r="Y764" t="s">
        <v>339</v>
      </c>
      <c r="Z764" s="131">
        <v>469665.2</v>
      </c>
      <c r="AA764" s="131">
        <v>1</v>
      </c>
      <c r="AB764" s="131">
        <f t="shared" si="11"/>
        <v>116.83003126482438</v>
      </c>
      <c r="AC764" s="131">
        <v>12.644</v>
      </c>
      <c r="AD764" s="131">
        <v>561.35400000000004</v>
      </c>
      <c r="AH764" s="132">
        <v>3.2799999999999999E-3</v>
      </c>
      <c r="AI764" s="132">
        <v>3.7299999999999998E-3</v>
      </c>
      <c r="AJ764" s="132">
        <v>3.1E-4</v>
      </c>
    </row>
    <row r="765" spans="1:36">
      <c r="A765" t="s">
        <v>1213</v>
      </c>
      <c r="B765" t="s">
        <v>1238</v>
      </c>
      <c r="C765" t="s">
        <v>2629</v>
      </c>
      <c r="D765" t="s">
        <v>2630</v>
      </c>
      <c r="E765" t="s">
        <v>309</v>
      </c>
      <c r="F765" t="s">
        <v>2631</v>
      </c>
      <c r="G765" t="s">
        <v>2632</v>
      </c>
      <c r="H765" t="s">
        <v>321</v>
      </c>
      <c r="I765" t="s">
        <v>755</v>
      </c>
      <c r="J765" t="s">
        <v>204</v>
      </c>
      <c r="K765" t="s">
        <v>204</v>
      </c>
      <c r="L765" t="s">
        <v>325</v>
      </c>
      <c r="M765" t="s">
        <v>340</v>
      </c>
      <c r="N765" t="s">
        <v>451</v>
      </c>
      <c r="O765" t="s">
        <v>339</v>
      </c>
      <c r="P765" t="s">
        <v>1584</v>
      </c>
      <c r="Q765" t="s">
        <v>413</v>
      </c>
      <c r="R765" t="s">
        <v>407</v>
      </c>
      <c r="S765" t="s">
        <v>1212</v>
      </c>
      <c r="T765" s="131">
        <v>1.23</v>
      </c>
      <c r="U765" t="s">
        <v>1594</v>
      </c>
      <c r="V765" s="132">
        <v>5.4469999999999998E-2</v>
      </c>
      <c r="W765" s="132">
        <v>6.13E-2</v>
      </c>
      <c r="X765" t="s">
        <v>412</v>
      </c>
      <c r="Y765" t="s">
        <v>339</v>
      </c>
      <c r="Z765" s="131">
        <v>422523</v>
      </c>
      <c r="AA765" s="131">
        <v>1</v>
      </c>
      <c r="AB765" s="131">
        <f t="shared" si="11"/>
        <v>105.62004908608525</v>
      </c>
      <c r="AD765" s="131">
        <v>446.26900000000001</v>
      </c>
      <c r="AH765" s="132">
        <v>3.9199999999999999E-3</v>
      </c>
      <c r="AI765" s="132">
        <v>2.8999999999999998E-3</v>
      </c>
      <c r="AJ765" s="132">
        <v>2.4000000000000001E-4</v>
      </c>
    </row>
    <row r="766" spans="1:36">
      <c r="A766" t="s">
        <v>1213</v>
      </c>
      <c r="B766" t="s">
        <v>1238</v>
      </c>
      <c r="C766" t="s">
        <v>2430</v>
      </c>
      <c r="D766" t="s">
        <v>2431</v>
      </c>
      <c r="E766" t="s">
        <v>309</v>
      </c>
      <c r="F766" t="s">
        <v>2432</v>
      </c>
      <c r="G766" t="s">
        <v>2433</v>
      </c>
      <c r="H766" t="s">
        <v>321</v>
      </c>
      <c r="I766" t="s">
        <v>951</v>
      </c>
      <c r="J766" t="s">
        <v>204</v>
      </c>
      <c r="K766" t="s">
        <v>204</v>
      </c>
      <c r="L766" t="s">
        <v>325</v>
      </c>
      <c r="M766" t="s">
        <v>340</v>
      </c>
      <c r="N766" t="s">
        <v>446</v>
      </c>
      <c r="O766" t="s">
        <v>339</v>
      </c>
      <c r="P766" t="s">
        <v>1696</v>
      </c>
      <c r="Q766" t="s">
        <v>413</v>
      </c>
      <c r="R766" t="s">
        <v>407</v>
      </c>
      <c r="S766" t="s">
        <v>1212</v>
      </c>
      <c r="T766" s="131">
        <v>2.39</v>
      </c>
      <c r="U766" t="s">
        <v>1563</v>
      </c>
      <c r="V766" s="132">
        <v>4.8869999999999997E-2</v>
      </c>
      <c r="W766" s="132">
        <v>4.58E-2</v>
      </c>
      <c r="X766" t="s">
        <v>412</v>
      </c>
      <c r="Y766" t="s">
        <v>339</v>
      </c>
      <c r="Z766" s="131">
        <v>420957.14</v>
      </c>
      <c r="AA766" s="131">
        <v>1</v>
      </c>
      <c r="AB766" s="131">
        <f t="shared" si="11"/>
        <v>92.089897798146382</v>
      </c>
      <c r="AD766" s="131">
        <v>387.65899999999999</v>
      </c>
      <c r="AH766" s="132">
        <v>4.4999999999999999E-4</v>
      </c>
      <c r="AI766" s="132">
        <v>2.5200000000000001E-3</v>
      </c>
      <c r="AJ766" s="132">
        <v>2.1000000000000001E-4</v>
      </c>
    </row>
    <row r="767" spans="1:36">
      <c r="A767" t="s">
        <v>1213</v>
      </c>
      <c r="B767" t="s">
        <v>1238</v>
      </c>
      <c r="C767" t="s">
        <v>2364</v>
      </c>
      <c r="D767" t="s">
        <v>2365</v>
      </c>
      <c r="E767" t="s">
        <v>309</v>
      </c>
      <c r="F767" t="s">
        <v>2608</v>
      </c>
      <c r="G767" t="s">
        <v>2609</v>
      </c>
      <c r="H767" t="s">
        <v>321</v>
      </c>
      <c r="I767" t="s">
        <v>951</v>
      </c>
      <c r="J767" t="s">
        <v>204</v>
      </c>
      <c r="K767" t="s">
        <v>204</v>
      </c>
      <c r="L767" t="s">
        <v>325</v>
      </c>
      <c r="M767" t="s">
        <v>340</v>
      </c>
      <c r="N767" t="s">
        <v>462</v>
      </c>
      <c r="O767" t="s">
        <v>339</v>
      </c>
      <c r="P767" t="s">
        <v>1551</v>
      </c>
      <c r="Q767" t="s">
        <v>413</v>
      </c>
      <c r="R767" t="s">
        <v>407</v>
      </c>
      <c r="S767" t="s">
        <v>1212</v>
      </c>
      <c r="T767" s="131">
        <v>0.9</v>
      </c>
      <c r="U767" t="s">
        <v>2302</v>
      </c>
      <c r="V767" s="132">
        <v>1.248E-2</v>
      </c>
      <c r="W767" s="132">
        <v>4.9099999999999998E-2</v>
      </c>
      <c r="X767" t="s">
        <v>412</v>
      </c>
      <c r="Y767" t="s">
        <v>339</v>
      </c>
      <c r="Z767" s="131">
        <v>330133.76000000001</v>
      </c>
      <c r="AA767" s="131">
        <v>1</v>
      </c>
      <c r="AB767" s="131">
        <f t="shared" si="11"/>
        <v>99.070146597548828</v>
      </c>
      <c r="AD767" s="131">
        <v>327.06400000000002</v>
      </c>
      <c r="AH767" s="132">
        <v>1.83E-3</v>
      </c>
      <c r="AI767" s="132">
        <v>2.1299999999999999E-3</v>
      </c>
      <c r="AJ767" s="132">
        <v>1.8000000000000001E-4</v>
      </c>
    </row>
    <row r="768" spans="1:36">
      <c r="A768" t="s">
        <v>1213</v>
      </c>
      <c r="B768" t="s">
        <v>1238</v>
      </c>
      <c r="C768" t="s">
        <v>1940</v>
      </c>
      <c r="D768" t="s">
        <v>1941</v>
      </c>
      <c r="E768" t="s">
        <v>309</v>
      </c>
      <c r="F768" t="s">
        <v>2837</v>
      </c>
      <c r="G768" t="s">
        <v>2838</v>
      </c>
      <c r="H768" t="s">
        <v>321</v>
      </c>
      <c r="I768" t="s">
        <v>754</v>
      </c>
      <c r="J768" t="s">
        <v>204</v>
      </c>
      <c r="K768" t="s">
        <v>204</v>
      </c>
      <c r="L768" t="s">
        <v>325</v>
      </c>
      <c r="M768" t="s">
        <v>340</v>
      </c>
      <c r="N768" t="s">
        <v>464</v>
      </c>
      <c r="O768" t="s">
        <v>339</v>
      </c>
      <c r="P768" t="s">
        <v>1540</v>
      </c>
      <c r="Q768" t="s">
        <v>413</v>
      </c>
      <c r="R768" t="s">
        <v>407</v>
      </c>
      <c r="S768" t="s">
        <v>1212</v>
      </c>
      <c r="T768" s="131">
        <v>1.71</v>
      </c>
      <c r="U768" t="s">
        <v>1589</v>
      </c>
      <c r="V768" s="132">
        <v>3.1660000000000001E-2</v>
      </c>
      <c r="W768" s="132">
        <v>2.9000000000000001E-2</v>
      </c>
      <c r="X768" t="s">
        <v>412</v>
      </c>
      <c r="Y768" t="s">
        <v>339</v>
      </c>
      <c r="Z768" s="131">
        <v>176019.48</v>
      </c>
      <c r="AA768" s="131">
        <v>1</v>
      </c>
      <c r="AB768" s="131">
        <f t="shared" si="11"/>
        <v>117.38984798727957</v>
      </c>
      <c r="AC768" s="131">
        <v>90.283000000000001</v>
      </c>
      <c r="AD768" s="131">
        <v>296.91199999999998</v>
      </c>
      <c r="AH768" s="132">
        <v>7.1000000000000002E-4</v>
      </c>
      <c r="AI768" s="132">
        <v>2.5200000000000001E-3</v>
      </c>
      <c r="AJ768" s="132">
        <v>2.1000000000000001E-4</v>
      </c>
    </row>
    <row r="769" spans="1:36">
      <c r="A769" t="s">
        <v>1213</v>
      </c>
      <c r="B769" t="s">
        <v>1238</v>
      </c>
      <c r="C769" t="s">
        <v>2877</v>
      </c>
      <c r="D769" t="s">
        <v>2878</v>
      </c>
      <c r="E769" t="s">
        <v>309</v>
      </c>
      <c r="F769" t="s">
        <v>2879</v>
      </c>
      <c r="G769" t="s">
        <v>2880</v>
      </c>
      <c r="H769" t="s">
        <v>321</v>
      </c>
      <c r="I769" t="s">
        <v>951</v>
      </c>
      <c r="J769" t="s">
        <v>204</v>
      </c>
      <c r="K769" t="s">
        <v>204</v>
      </c>
      <c r="L769" t="s">
        <v>325</v>
      </c>
      <c r="M769" t="s">
        <v>340</v>
      </c>
      <c r="N769" t="s">
        <v>463</v>
      </c>
      <c r="O769" t="s">
        <v>339</v>
      </c>
      <c r="P769" t="s">
        <v>1584</v>
      </c>
      <c r="Q769" t="s">
        <v>413</v>
      </c>
      <c r="R769" t="s">
        <v>407</v>
      </c>
      <c r="S769" t="s">
        <v>1212</v>
      </c>
      <c r="T769" s="131">
        <v>5.89</v>
      </c>
      <c r="U769" t="s">
        <v>2881</v>
      </c>
      <c r="V769" s="132">
        <v>1.9199999999999998E-2</v>
      </c>
      <c r="W769" s="132">
        <v>5.2699999999999997E-2</v>
      </c>
      <c r="X769" t="s">
        <v>412</v>
      </c>
      <c r="Y769" t="s">
        <v>339</v>
      </c>
      <c r="Z769" s="131">
        <v>333053.5</v>
      </c>
      <c r="AA769" s="131">
        <v>1</v>
      </c>
      <c r="AB769" s="131">
        <f t="shared" si="11"/>
        <v>84.460004173503648</v>
      </c>
      <c r="AD769" s="131">
        <v>281.29700000000003</v>
      </c>
      <c r="AH769" s="132">
        <v>3.6000000000000002E-4</v>
      </c>
      <c r="AI769" s="132">
        <v>1.83E-3</v>
      </c>
      <c r="AJ769" s="132">
        <v>1.4999999999999999E-4</v>
      </c>
    </row>
    <row r="770" spans="1:36">
      <c r="A770" t="s">
        <v>1213</v>
      </c>
      <c r="B770" t="s">
        <v>1238</v>
      </c>
      <c r="C770" t="s">
        <v>2825</v>
      </c>
      <c r="D770" t="s">
        <v>2826</v>
      </c>
      <c r="E770" t="s">
        <v>309</v>
      </c>
      <c r="F770" t="s">
        <v>2882</v>
      </c>
      <c r="G770" t="s">
        <v>2883</v>
      </c>
      <c r="H770" t="s">
        <v>321</v>
      </c>
      <c r="I770" t="s">
        <v>951</v>
      </c>
      <c r="J770" t="s">
        <v>204</v>
      </c>
      <c r="K770" t="s">
        <v>204</v>
      </c>
      <c r="L770" t="s">
        <v>325</v>
      </c>
      <c r="M770" t="s">
        <v>340</v>
      </c>
      <c r="N770" t="s">
        <v>447</v>
      </c>
      <c r="O770" t="s">
        <v>339</v>
      </c>
      <c r="P770" t="s">
        <v>1578</v>
      </c>
      <c r="Q770" t="s">
        <v>415</v>
      </c>
      <c r="R770" t="s">
        <v>407</v>
      </c>
      <c r="S770" t="s">
        <v>1212</v>
      </c>
      <c r="T770" s="131">
        <v>1.58</v>
      </c>
      <c r="U770" t="s">
        <v>1660</v>
      </c>
      <c r="V770" s="132">
        <v>2.818E-2</v>
      </c>
      <c r="W770" s="132">
        <v>5.21E-2</v>
      </c>
      <c r="X770" t="s">
        <v>412</v>
      </c>
      <c r="Y770" t="s">
        <v>339</v>
      </c>
      <c r="Z770" s="131">
        <v>263456.76</v>
      </c>
      <c r="AA770" s="131">
        <v>1</v>
      </c>
      <c r="AB770" s="131">
        <f t="shared" si="11"/>
        <v>96.659884529058957</v>
      </c>
      <c r="AD770" s="131">
        <v>254.65700000000001</v>
      </c>
      <c r="AH770" s="132">
        <v>1.1800000000000001E-3</v>
      </c>
      <c r="AI770" s="132">
        <v>1.65E-3</v>
      </c>
      <c r="AJ770" s="132">
        <v>1.3999999999999999E-4</v>
      </c>
    </row>
    <row r="771" spans="1:36">
      <c r="A771" t="s">
        <v>1213</v>
      </c>
      <c r="B771" t="s">
        <v>1238</v>
      </c>
      <c r="C771" t="s">
        <v>2407</v>
      </c>
      <c r="D771" t="s">
        <v>2408</v>
      </c>
      <c r="E771" t="s">
        <v>309</v>
      </c>
      <c r="F771" t="s">
        <v>2851</v>
      </c>
      <c r="G771" t="s">
        <v>2852</v>
      </c>
      <c r="H771" t="s">
        <v>321</v>
      </c>
      <c r="I771" t="s">
        <v>754</v>
      </c>
      <c r="J771" t="s">
        <v>204</v>
      </c>
      <c r="K771" t="s">
        <v>204</v>
      </c>
      <c r="L771" t="s">
        <v>325</v>
      </c>
      <c r="M771" t="s">
        <v>340</v>
      </c>
      <c r="N771" t="s">
        <v>464</v>
      </c>
      <c r="O771" t="s">
        <v>339</v>
      </c>
      <c r="P771" t="s">
        <v>2257</v>
      </c>
      <c r="Q771" t="s">
        <v>415</v>
      </c>
      <c r="R771" t="s">
        <v>407</v>
      </c>
      <c r="S771" t="s">
        <v>1212</v>
      </c>
      <c r="T771" s="131">
        <v>2.69</v>
      </c>
      <c r="U771" t="s">
        <v>2853</v>
      </c>
      <c r="V771" s="132">
        <v>6.3099999999999996E-3</v>
      </c>
      <c r="W771" s="132">
        <v>2.69E-2</v>
      </c>
      <c r="X771" t="s">
        <v>412</v>
      </c>
      <c r="Y771" t="s">
        <v>339</v>
      </c>
      <c r="Z771" s="131">
        <v>170926</v>
      </c>
      <c r="AA771" s="131">
        <v>1</v>
      </c>
      <c r="AB771" s="131">
        <f t="shared" ref="AB771:AB834" si="12">(AD771-(AC771*AA771))*1000/AA771/Z771*100</f>
        <v>114.22018885365597</v>
      </c>
      <c r="AD771" s="131">
        <v>195.232</v>
      </c>
      <c r="AH771" s="132">
        <v>1.4999999999999999E-4</v>
      </c>
      <c r="AI771" s="132">
        <v>1.2700000000000001E-3</v>
      </c>
      <c r="AJ771" s="132">
        <v>1.1E-4</v>
      </c>
    </row>
    <row r="772" spans="1:36">
      <c r="A772" t="s">
        <v>1213</v>
      </c>
      <c r="B772" t="s">
        <v>1238</v>
      </c>
      <c r="C772" t="s">
        <v>2005</v>
      </c>
      <c r="D772" t="s">
        <v>2006</v>
      </c>
      <c r="E772" t="s">
        <v>309</v>
      </c>
      <c r="F772" t="s">
        <v>2207</v>
      </c>
      <c r="G772" t="s">
        <v>2208</v>
      </c>
      <c r="H772" t="s">
        <v>321</v>
      </c>
      <c r="I772" t="s">
        <v>754</v>
      </c>
      <c r="J772" t="s">
        <v>204</v>
      </c>
      <c r="K772" t="s">
        <v>204</v>
      </c>
      <c r="L772" t="s">
        <v>325</v>
      </c>
      <c r="M772" t="s">
        <v>340</v>
      </c>
      <c r="N772" t="s">
        <v>464</v>
      </c>
      <c r="O772" t="s">
        <v>339</v>
      </c>
      <c r="P772" t="s">
        <v>1696</v>
      </c>
      <c r="Q772" t="s">
        <v>413</v>
      </c>
      <c r="R772" t="s">
        <v>407</v>
      </c>
      <c r="S772" t="s">
        <v>1212</v>
      </c>
      <c r="T772" s="131">
        <v>3.24</v>
      </c>
      <c r="U772" t="s">
        <v>1665</v>
      </c>
      <c r="V772" s="132">
        <v>4.4319999999999998E-2</v>
      </c>
      <c r="W772" s="132">
        <v>2.6800000000000001E-2</v>
      </c>
      <c r="X772" t="s">
        <v>412</v>
      </c>
      <c r="Y772" t="s">
        <v>339</v>
      </c>
      <c r="Z772" s="131">
        <v>91094.25</v>
      </c>
      <c r="AA772" s="131">
        <v>1</v>
      </c>
      <c r="AB772" s="131">
        <f t="shared" si="12"/>
        <v>117.17973417641619</v>
      </c>
      <c r="AD772" s="131">
        <v>106.744</v>
      </c>
      <c r="AH772" s="132">
        <v>6.9999999999999994E-5</v>
      </c>
      <c r="AI772" s="132">
        <v>6.8999999999999997E-4</v>
      </c>
      <c r="AJ772" s="132">
        <v>6.0000000000000002E-5</v>
      </c>
    </row>
    <row r="773" spans="1:36">
      <c r="A773" t="s">
        <v>1213</v>
      </c>
      <c r="B773" t="s">
        <v>1238</v>
      </c>
      <c r="C773" t="s">
        <v>1967</v>
      </c>
      <c r="D773" t="s">
        <v>1968</v>
      </c>
      <c r="E773" t="s">
        <v>309</v>
      </c>
      <c r="F773" t="s">
        <v>2854</v>
      </c>
      <c r="G773" t="s">
        <v>2855</v>
      </c>
      <c r="H773" t="s">
        <v>321</v>
      </c>
      <c r="I773" t="s">
        <v>951</v>
      </c>
      <c r="J773" t="s">
        <v>204</v>
      </c>
      <c r="K773" t="s">
        <v>204</v>
      </c>
      <c r="L773" t="s">
        <v>325</v>
      </c>
      <c r="M773" t="s">
        <v>340</v>
      </c>
      <c r="N773" t="s">
        <v>447</v>
      </c>
      <c r="O773" t="s">
        <v>339</v>
      </c>
      <c r="P773" t="s">
        <v>1540</v>
      </c>
      <c r="Q773" t="s">
        <v>413</v>
      </c>
      <c r="R773" t="s">
        <v>407</v>
      </c>
      <c r="S773" t="s">
        <v>1212</v>
      </c>
      <c r="T773" s="131">
        <v>0.36</v>
      </c>
      <c r="U773" t="s">
        <v>2856</v>
      </c>
      <c r="V773" s="132">
        <v>4.156E-2</v>
      </c>
      <c r="W773" s="132">
        <v>5.3600000000000002E-2</v>
      </c>
      <c r="X773" t="s">
        <v>412</v>
      </c>
      <c r="Y773" t="s">
        <v>339</v>
      </c>
      <c r="Z773" s="131">
        <v>66915.5</v>
      </c>
      <c r="AA773" s="131">
        <v>1</v>
      </c>
      <c r="AB773" s="131">
        <f t="shared" si="12"/>
        <v>100.2204272552697</v>
      </c>
      <c r="AD773" s="131">
        <v>67.063000000000002</v>
      </c>
      <c r="AH773" s="132">
        <v>5.5000000000000003E-4</v>
      </c>
      <c r="AI773" s="132">
        <v>4.4000000000000002E-4</v>
      </c>
      <c r="AJ773" s="132">
        <v>4.0000000000000003E-5</v>
      </c>
    </row>
    <row r="774" spans="1:36">
      <c r="A774" t="s">
        <v>1213</v>
      </c>
      <c r="B774" t="s">
        <v>1238</v>
      </c>
      <c r="C774" t="s">
        <v>2020</v>
      </c>
      <c r="D774" t="s">
        <v>2021</v>
      </c>
      <c r="E774" t="s">
        <v>309</v>
      </c>
      <c r="F774" t="s">
        <v>2590</v>
      </c>
      <c r="G774" t="s">
        <v>2591</v>
      </c>
      <c r="H774" t="s">
        <v>321</v>
      </c>
      <c r="I774" t="s">
        <v>951</v>
      </c>
      <c r="J774" t="s">
        <v>204</v>
      </c>
      <c r="K774" t="s">
        <v>204</v>
      </c>
      <c r="L774" t="s">
        <v>325</v>
      </c>
      <c r="M774" t="s">
        <v>340</v>
      </c>
      <c r="N774" t="s">
        <v>484</v>
      </c>
      <c r="O774" t="s">
        <v>339</v>
      </c>
      <c r="P774" t="s">
        <v>1696</v>
      </c>
      <c r="Q774" t="s">
        <v>413</v>
      </c>
      <c r="R774" t="s">
        <v>407</v>
      </c>
      <c r="S774" t="s">
        <v>1212</v>
      </c>
      <c r="T774" s="131">
        <v>0.91</v>
      </c>
      <c r="U774" t="s">
        <v>2516</v>
      </c>
      <c r="V774" s="132">
        <v>3.6499999999999998E-2</v>
      </c>
      <c r="W774" s="132">
        <v>4.4699999999999997E-2</v>
      </c>
      <c r="X774" t="s">
        <v>412</v>
      </c>
      <c r="Y774" t="s">
        <v>339</v>
      </c>
      <c r="Z774" s="131">
        <v>10871.4</v>
      </c>
      <c r="AA774" s="131">
        <v>1</v>
      </c>
      <c r="AB774" s="131">
        <f t="shared" si="12"/>
        <v>99.619184281693251</v>
      </c>
      <c r="AD774" s="131">
        <v>10.83</v>
      </c>
      <c r="AH774" s="132">
        <v>2.0000000000000002E-5</v>
      </c>
      <c r="AI774" s="132">
        <v>6.9999999999999994E-5</v>
      </c>
      <c r="AJ774" s="132">
        <v>1.0000000000000001E-5</v>
      </c>
    </row>
    <row r="775" spans="1:36">
      <c r="A775" t="s">
        <v>1213</v>
      </c>
      <c r="B775" t="s">
        <v>1238</v>
      </c>
      <c r="C775" t="s">
        <v>2829</v>
      </c>
      <c r="D775" t="s">
        <v>2830</v>
      </c>
      <c r="E775" t="s">
        <v>80</v>
      </c>
      <c r="F775" t="s">
        <v>2831</v>
      </c>
      <c r="G775" t="s">
        <v>2832</v>
      </c>
      <c r="H775" t="s">
        <v>321</v>
      </c>
      <c r="I775" t="s">
        <v>755</v>
      </c>
      <c r="J775" t="s">
        <v>205</v>
      </c>
      <c r="K775" t="s">
        <v>224</v>
      </c>
      <c r="L775" t="s">
        <v>325</v>
      </c>
      <c r="M775" t="s">
        <v>314</v>
      </c>
      <c r="N775" t="s">
        <v>546</v>
      </c>
      <c r="O775" t="s">
        <v>339</v>
      </c>
      <c r="P775" t="s">
        <v>2116</v>
      </c>
      <c r="Q775" t="s">
        <v>433</v>
      </c>
      <c r="R775" t="s">
        <v>407</v>
      </c>
      <c r="S775" t="s">
        <v>1215</v>
      </c>
      <c r="T775" s="131">
        <v>2.67</v>
      </c>
      <c r="U775" t="s">
        <v>1500</v>
      </c>
      <c r="V775" s="132">
        <v>5.373E-2</v>
      </c>
      <c r="W775" s="132">
        <v>5.1999999999999998E-2</v>
      </c>
      <c r="X775" t="s">
        <v>412</v>
      </c>
      <c r="Y775" t="s">
        <v>339</v>
      </c>
      <c r="Z775" s="131">
        <v>1006000</v>
      </c>
      <c r="AA775" s="131">
        <v>3.6469999999999998</v>
      </c>
      <c r="AB775" s="131">
        <f t="shared" si="12"/>
        <v>105.85745194312599</v>
      </c>
      <c r="AD775" s="131">
        <v>3883.7849999999999</v>
      </c>
      <c r="AH775" s="132">
        <v>1.01E-3</v>
      </c>
      <c r="AI775" s="132">
        <v>2.5239999999999999E-2</v>
      </c>
      <c r="AJ775" s="132">
        <v>2.1099999999999999E-3</v>
      </c>
    </row>
    <row r="776" spans="1:36">
      <c r="A776" t="s">
        <v>1213</v>
      </c>
      <c r="B776" t="s">
        <v>1238</v>
      </c>
      <c r="C776" t="s">
        <v>2884</v>
      </c>
      <c r="D776" t="s">
        <v>2885</v>
      </c>
      <c r="E776" t="s">
        <v>80</v>
      </c>
      <c r="F776" t="s">
        <v>2886</v>
      </c>
      <c r="G776" t="s">
        <v>2887</v>
      </c>
      <c r="H776" t="s">
        <v>321</v>
      </c>
      <c r="I776" t="s">
        <v>755</v>
      </c>
      <c r="J776" t="s">
        <v>205</v>
      </c>
      <c r="K776" t="s">
        <v>245</v>
      </c>
      <c r="L776" t="s">
        <v>325</v>
      </c>
      <c r="M776" t="s">
        <v>314</v>
      </c>
      <c r="N776" t="s">
        <v>491</v>
      </c>
      <c r="O776" t="s">
        <v>339</v>
      </c>
      <c r="P776" t="s">
        <v>2127</v>
      </c>
      <c r="Q776" t="s">
        <v>433</v>
      </c>
      <c r="R776" t="s">
        <v>407</v>
      </c>
      <c r="S776" t="s">
        <v>1215</v>
      </c>
      <c r="T776" s="131">
        <v>3.77</v>
      </c>
      <c r="U776" t="s">
        <v>2888</v>
      </c>
      <c r="V776" s="132">
        <v>3.3059999999999999E-2</v>
      </c>
      <c r="W776" s="132">
        <v>5.91E-2</v>
      </c>
      <c r="X776" t="s">
        <v>412</v>
      </c>
      <c r="Y776" t="s">
        <v>339</v>
      </c>
      <c r="Z776" s="131">
        <v>722000</v>
      </c>
      <c r="AA776" s="131">
        <v>3.6469999999999998</v>
      </c>
      <c r="AB776" s="131">
        <f t="shared" si="12"/>
        <v>93.906234927656556</v>
      </c>
      <c r="AD776" s="131">
        <v>2472.6770000000001</v>
      </c>
      <c r="AH776" s="132">
        <v>1.4400000000000001E-3</v>
      </c>
      <c r="AI776" s="132">
        <v>1.6070000000000001E-2</v>
      </c>
      <c r="AJ776" s="132">
        <v>1.34E-3</v>
      </c>
    </row>
    <row r="777" spans="1:36">
      <c r="A777" t="s">
        <v>1213</v>
      </c>
      <c r="B777" t="s">
        <v>1241</v>
      </c>
      <c r="C777" t="s">
        <v>2445</v>
      </c>
      <c r="D777" t="s">
        <v>2446</v>
      </c>
      <c r="E777" t="s">
        <v>309</v>
      </c>
      <c r="F777" t="s">
        <v>2447</v>
      </c>
      <c r="G777" t="s">
        <v>2448</v>
      </c>
      <c r="H777" t="s">
        <v>321</v>
      </c>
      <c r="I777" t="s">
        <v>755</v>
      </c>
      <c r="J777" t="s">
        <v>204</v>
      </c>
      <c r="K777" t="s">
        <v>204</v>
      </c>
      <c r="L777" t="s">
        <v>325</v>
      </c>
      <c r="M777" t="s">
        <v>340</v>
      </c>
      <c r="N777" t="s">
        <v>454</v>
      </c>
      <c r="O777" t="s">
        <v>339</v>
      </c>
      <c r="P777" t="s">
        <v>1530</v>
      </c>
      <c r="Q777" t="s">
        <v>415</v>
      </c>
      <c r="R777" t="s">
        <v>407</v>
      </c>
      <c r="S777" t="s">
        <v>1212</v>
      </c>
      <c r="T777" s="131">
        <v>2.72</v>
      </c>
      <c r="U777" t="s">
        <v>2449</v>
      </c>
      <c r="V777" s="132">
        <v>4.3729999999999998E-2</v>
      </c>
      <c r="W777" s="132">
        <v>7.3700000000000002E-2</v>
      </c>
      <c r="X777" t="s">
        <v>412</v>
      </c>
      <c r="Y777" t="s">
        <v>339</v>
      </c>
      <c r="Z777" s="131">
        <v>1435453.12</v>
      </c>
      <c r="AA777" s="131">
        <v>1</v>
      </c>
      <c r="AB777" s="131">
        <f t="shared" si="12"/>
        <v>98.210034194638126</v>
      </c>
      <c r="AD777" s="131">
        <v>1409.759</v>
      </c>
      <c r="AH777" s="132">
        <v>1.06E-3</v>
      </c>
      <c r="AI777" s="132">
        <v>0.10685</v>
      </c>
      <c r="AJ777" s="132">
        <v>3.8800000000000002E-3</v>
      </c>
    </row>
    <row r="778" spans="1:36">
      <c r="A778" t="s">
        <v>1213</v>
      </c>
      <c r="B778" t="s">
        <v>1241</v>
      </c>
      <c r="C778" t="s">
        <v>1521</v>
      </c>
      <c r="D778" t="s">
        <v>1522</v>
      </c>
      <c r="E778" t="s">
        <v>309</v>
      </c>
      <c r="F778" t="s">
        <v>1915</v>
      </c>
      <c r="G778" t="s">
        <v>1916</v>
      </c>
      <c r="H778" t="s">
        <v>321</v>
      </c>
      <c r="I778" t="s">
        <v>754</v>
      </c>
      <c r="J778" t="s">
        <v>204</v>
      </c>
      <c r="K778" t="s">
        <v>204</v>
      </c>
      <c r="L778" t="s">
        <v>325</v>
      </c>
      <c r="M778" t="s">
        <v>340</v>
      </c>
      <c r="N778" t="s">
        <v>448</v>
      </c>
      <c r="O778" t="s">
        <v>339</v>
      </c>
      <c r="P778" t="s">
        <v>1211</v>
      </c>
      <c r="Q778" t="s">
        <v>413</v>
      </c>
      <c r="R778" t="s">
        <v>407</v>
      </c>
      <c r="S778" t="s">
        <v>1212</v>
      </c>
      <c r="T778" s="131">
        <v>3.18</v>
      </c>
      <c r="U778" t="s">
        <v>1917</v>
      </c>
      <c r="V778" s="132">
        <v>1.3390000000000001E-2</v>
      </c>
      <c r="W778" s="132">
        <v>2.4199999999999999E-2</v>
      </c>
      <c r="X778" t="s">
        <v>412</v>
      </c>
      <c r="Y778" t="s">
        <v>339</v>
      </c>
      <c r="Z778" s="131">
        <v>1030236.31</v>
      </c>
      <c r="AA778" s="131">
        <v>1</v>
      </c>
      <c r="AB778" s="131">
        <f t="shared" si="12"/>
        <v>103.36997343842404</v>
      </c>
      <c r="AD778" s="131">
        <v>1064.9549999999999</v>
      </c>
      <c r="AH778" s="132">
        <v>4.0000000000000002E-4</v>
      </c>
      <c r="AI778" s="132">
        <v>8.072E-2</v>
      </c>
      <c r="AJ778" s="132">
        <v>2.9299999999999999E-3</v>
      </c>
    </row>
    <row r="779" spans="1:36">
      <c r="A779" t="s">
        <v>1213</v>
      </c>
      <c r="B779" t="s">
        <v>1241</v>
      </c>
      <c r="C779" t="s">
        <v>2800</v>
      </c>
      <c r="D779" t="s">
        <v>2801</v>
      </c>
      <c r="E779" t="s">
        <v>309</v>
      </c>
      <c r="F779" t="s">
        <v>2802</v>
      </c>
      <c r="G779" t="s">
        <v>2803</v>
      </c>
      <c r="H779" t="s">
        <v>321</v>
      </c>
      <c r="I779" t="s">
        <v>754</v>
      </c>
      <c r="J779" t="s">
        <v>204</v>
      </c>
      <c r="K779" t="s">
        <v>204</v>
      </c>
      <c r="L779" t="s">
        <v>325</v>
      </c>
      <c r="M779" t="s">
        <v>340</v>
      </c>
      <c r="N779" t="s">
        <v>464</v>
      </c>
      <c r="O779" t="s">
        <v>339</v>
      </c>
      <c r="P779" t="s">
        <v>1530</v>
      </c>
      <c r="Q779" t="s">
        <v>415</v>
      </c>
      <c r="R779" t="s">
        <v>407</v>
      </c>
      <c r="S779" t="s">
        <v>1212</v>
      </c>
      <c r="T779" s="131">
        <v>6.79</v>
      </c>
      <c r="U779" t="s">
        <v>2804</v>
      </c>
      <c r="V779" s="132">
        <v>1.0999999999999999E-2</v>
      </c>
      <c r="W779" s="132">
        <v>3.2199999999999999E-2</v>
      </c>
      <c r="X779" t="s">
        <v>412</v>
      </c>
      <c r="Y779" t="s">
        <v>339</v>
      </c>
      <c r="Z779" s="131">
        <v>1134702.06</v>
      </c>
      <c r="AA779" s="131">
        <v>1</v>
      </c>
      <c r="AB779" s="131">
        <f t="shared" si="12"/>
        <v>92.59999052085972</v>
      </c>
      <c r="AD779" s="131">
        <v>1050.7339999999999</v>
      </c>
      <c r="AH779" s="132">
        <v>5.5399999999999998E-3</v>
      </c>
      <c r="AI779" s="132">
        <v>7.9640000000000002E-2</v>
      </c>
      <c r="AJ779" s="132">
        <v>2.8900000000000002E-3</v>
      </c>
    </row>
    <row r="780" spans="1:36">
      <c r="A780" t="s">
        <v>1213</v>
      </c>
      <c r="B780" t="s">
        <v>1241</v>
      </c>
      <c r="C780" t="s">
        <v>2445</v>
      </c>
      <c r="D780" t="s">
        <v>2446</v>
      </c>
      <c r="E780" t="s">
        <v>309</v>
      </c>
      <c r="F780" t="s">
        <v>2676</v>
      </c>
      <c r="G780" t="s">
        <v>2677</v>
      </c>
      <c r="H780" t="s">
        <v>321</v>
      </c>
      <c r="I780" t="s">
        <v>755</v>
      </c>
      <c r="J780" t="s">
        <v>204</v>
      </c>
      <c r="K780" t="s">
        <v>204</v>
      </c>
      <c r="L780" t="s">
        <v>325</v>
      </c>
      <c r="M780" t="s">
        <v>340</v>
      </c>
      <c r="N780" t="s">
        <v>454</v>
      </c>
      <c r="O780" t="s">
        <v>339</v>
      </c>
      <c r="P780" t="s">
        <v>1530</v>
      </c>
      <c r="Q780" t="s">
        <v>415</v>
      </c>
      <c r="R780" t="s">
        <v>407</v>
      </c>
      <c r="S780" t="s">
        <v>1212</v>
      </c>
      <c r="T780" s="131">
        <v>2.88</v>
      </c>
      <c r="U780" t="s">
        <v>2449</v>
      </c>
      <c r="V780" s="132">
        <v>5.0500000000000003E-2</v>
      </c>
      <c r="W780" s="132">
        <v>7.4200000000000002E-2</v>
      </c>
      <c r="X780" t="s">
        <v>412</v>
      </c>
      <c r="Y780" t="s">
        <v>339</v>
      </c>
      <c r="Z780" s="131">
        <v>955689.23</v>
      </c>
      <c r="AA780" s="131">
        <v>1</v>
      </c>
      <c r="AB780" s="131">
        <f t="shared" si="12"/>
        <v>99.500022617184882</v>
      </c>
      <c r="AD780" s="131">
        <v>950.91099999999994</v>
      </c>
      <c r="AH780" s="132">
        <v>8.3000000000000001E-4</v>
      </c>
      <c r="AI780" s="132">
        <v>7.2069999999999995E-2</v>
      </c>
      <c r="AJ780" s="132">
        <v>2.6199999999999999E-3</v>
      </c>
    </row>
    <row r="781" spans="1:36">
      <c r="A781" t="s">
        <v>1213</v>
      </c>
      <c r="B781" t="s">
        <v>1241</v>
      </c>
      <c r="C781" t="s">
        <v>1789</v>
      </c>
      <c r="D781" t="s">
        <v>1790</v>
      </c>
      <c r="E781" t="s">
        <v>309</v>
      </c>
      <c r="F781" t="s">
        <v>1791</v>
      </c>
      <c r="G781" t="s">
        <v>1792</v>
      </c>
      <c r="H781" t="s">
        <v>321</v>
      </c>
      <c r="I781" t="s">
        <v>754</v>
      </c>
      <c r="J781" t="s">
        <v>204</v>
      </c>
      <c r="K781" t="s">
        <v>204</v>
      </c>
      <c r="L781" t="s">
        <v>325</v>
      </c>
      <c r="M781" t="s">
        <v>340</v>
      </c>
      <c r="N781" t="s">
        <v>464</v>
      </c>
      <c r="O781" t="s">
        <v>339</v>
      </c>
      <c r="P781" t="s">
        <v>1540</v>
      </c>
      <c r="Q781" t="s">
        <v>413</v>
      </c>
      <c r="R781" t="s">
        <v>407</v>
      </c>
      <c r="S781" t="s">
        <v>1212</v>
      </c>
      <c r="T781" s="131">
        <v>3.94</v>
      </c>
      <c r="U781" t="s">
        <v>1563</v>
      </c>
      <c r="V781" s="132">
        <v>3.5409999999999997E-2</v>
      </c>
      <c r="W781" s="132">
        <v>3.09E-2</v>
      </c>
      <c r="X781" t="s">
        <v>412</v>
      </c>
      <c r="Y781" t="s">
        <v>339</v>
      </c>
      <c r="Z781" s="131">
        <v>704060</v>
      </c>
      <c r="AA781" s="131">
        <v>1</v>
      </c>
      <c r="AB781" s="131">
        <f t="shared" si="12"/>
        <v>108.5799505723944</v>
      </c>
      <c r="AD781" s="131">
        <v>764.46799999999996</v>
      </c>
      <c r="AH781" s="132">
        <v>3.8000000000000002E-4</v>
      </c>
      <c r="AI781" s="132">
        <v>5.7939999999999998E-2</v>
      </c>
      <c r="AJ781" s="132">
        <v>2.1099999999999999E-3</v>
      </c>
    </row>
    <row r="782" spans="1:36">
      <c r="A782" t="s">
        <v>1213</v>
      </c>
      <c r="B782" t="s">
        <v>1241</v>
      </c>
      <c r="C782" t="s">
        <v>1831</v>
      </c>
      <c r="D782" t="s">
        <v>1832</v>
      </c>
      <c r="E782" t="s">
        <v>309</v>
      </c>
      <c r="F782" t="s">
        <v>2842</v>
      </c>
      <c r="G782" t="s">
        <v>2843</v>
      </c>
      <c r="H782" t="s">
        <v>321</v>
      </c>
      <c r="I782" t="s">
        <v>951</v>
      </c>
      <c r="J782" t="s">
        <v>204</v>
      </c>
      <c r="K782" t="s">
        <v>204</v>
      </c>
      <c r="L782" t="s">
        <v>325</v>
      </c>
      <c r="M782" t="s">
        <v>340</v>
      </c>
      <c r="N782" t="s">
        <v>441</v>
      </c>
      <c r="O782" t="s">
        <v>339</v>
      </c>
      <c r="Q782" t="s">
        <v>410</v>
      </c>
      <c r="R782" t="s">
        <v>410</v>
      </c>
      <c r="S782" t="s">
        <v>1212</v>
      </c>
      <c r="T782" s="131">
        <v>2.5</v>
      </c>
      <c r="U782" t="s">
        <v>1670</v>
      </c>
      <c r="V782" s="132">
        <v>5.0999999999999997E-2</v>
      </c>
      <c r="W782" s="132">
        <v>6.0699999999999997E-2</v>
      </c>
      <c r="X782" t="s">
        <v>412</v>
      </c>
      <c r="Y782" t="s">
        <v>339</v>
      </c>
      <c r="Z782" s="131">
        <v>694000</v>
      </c>
      <c r="AA782" s="131">
        <v>1</v>
      </c>
      <c r="AB782" s="131">
        <f t="shared" si="12"/>
        <v>101.69005763688762</v>
      </c>
      <c r="AD782" s="131">
        <v>705.72900000000004</v>
      </c>
      <c r="AH782" s="132">
        <v>3.15E-3</v>
      </c>
      <c r="AI782" s="132">
        <v>5.3490000000000003E-2</v>
      </c>
      <c r="AJ782" s="132">
        <v>1.9400000000000001E-3</v>
      </c>
    </row>
    <row r="783" spans="1:36">
      <c r="A783" t="s">
        <v>1213</v>
      </c>
      <c r="B783" t="s">
        <v>1241</v>
      </c>
      <c r="C783" t="s">
        <v>2434</v>
      </c>
      <c r="D783" t="s">
        <v>2435</v>
      </c>
      <c r="E783" t="s">
        <v>309</v>
      </c>
      <c r="F783" t="s">
        <v>2436</v>
      </c>
      <c r="G783" t="s">
        <v>2437</v>
      </c>
      <c r="H783" t="s">
        <v>321</v>
      </c>
      <c r="I783" t="s">
        <v>754</v>
      </c>
      <c r="J783" t="s">
        <v>204</v>
      </c>
      <c r="K783" t="s">
        <v>204</v>
      </c>
      <c r="L783" t="s">
        <v>325</v>
      </c>
      <c r="M783" t="s">
        <v>340</v>
      </c>
      <c r="N783" t="s">
        <v>447</v>
      </c>
      <c r="O783" t="s">
        <v>339</v>
      </c>
      <c r="P783" t="s">
        <v>1540</v>
      </c>
      <c r="Q783" t="s">
        <v>413</v>
      </c>
      <c r="R783" t="s">
        <v>407</v>
      </c>
      <c r="S783" t="s">
        <v>1212</v>
      </c>
      <c r="T783" s="131">
        <v>2.61</v>
      </c>
      <c r="U783" t="s">
        <v>2438</v>
      </c>
      <c r="V783" s="132">
        <v>3.1669999999999997E-2</v>
      </c>
      <c r="W783" s="132">
        <v>3.15E-2</v>
      </c>
      <c r="X783" t="s">
        <v>412</v>
      </c>
      <c r="Y783" t="s">
        <v>339</v>
      </c>
      <c r="Z783" s="131">
        <v>581782.64</v>
      </c>
      <c r="AA783" s="131">
        <v>1</v>
      </c>
      <c r="AB783" s="131">
        <f t="shared" si="12"/>
        <v>118.86999584587123</v>
      </c>
      <c r="AD783" s="131">
        <v>691.56500000000005</v>
      </c>
      <c r="AH783" s="132">
        <v>4.0999999999999999E-4</v>
      </c>
      <c r="AI783" s="132">
        <v>5.2420000000000001E-2</v>
      </c>
      <c r="AJ783" s="132">
        <v>1.9E-3</v>
      </c>
    </row>
    <row r="784" spans="1:36">
      <c r="A784" t="s">
        <v>1213</v>
      </c>
      <c r="B784" t="s">
        <v>1241</v>
      </c>
      <c r="C784" t="s">
        <v>2693</v>
      </c>
      <c r="D784" t="s">
        <v>2694</v>
      </c>
      <c r="E784" t="s">
        <v>311</v>
      </c>
      <c r="F784" t="s">
        <v>2695</v>
      </c>
      <c r="G784" t="s">
        <v>2696</v>
      </c>
      <c r="H784" t="s">
        <v>321</v>
      </c>
      <c r="I784" t="s">
        <v>755</v>
      </c>
      <c r="J784" t="s">
        <v>204</v>
      </c>
      <c r="K784" t="s">
        <v>204</v>
      </c>
      <c r="L784" t="s">
        <v>325</v>
      </c>
      <c r="M784" t="s">
        <v>340</v>
      </c>
      <c r="N784" t="s">
        <v>465</v>
      </c>
      <c r="O784" t="s">
        <v>339</v>
      </c>
      <c r="P784" t="s">
        <v>2257</v>
      </c>
      <c r="Q784" t="s">
        <v>415</v>
      </c>
      <c r="R784" t="s">
        <v>407</v>
      </c>
      <c r="S784" t="s">
        <v>1212</v>
      </c>
      <c r="T784" s="131">
        <v>2.78</v>
      </c>
      <c r="U784" t="s">
        <v>1579</v>
      </c>
      <c r="V784" s="132">
        <v>7.0559999999999998E-2</v>
      </c>
      <c r="W784" s="132">
        <v>7.7600000000000002E-2</v>
      </c>
      <c r="X784" t="s">
        <v>412</v>
      </c>
      <c r="Y784" t="s">
        <v>339</v>
      </c>
      <c r="Z784" s="131">
        <v>665147.85</v>
      </c>
      <c r="AA784" s="131">
        <v>1</v>
      </c>
      <c r="AB784" s="131">
        <f t="shared" si="12"/>
        <v>88.400045192959738</v>
      </c>
      <c r="AD784" s="131">
        <v>587.99099999999999</v>
      </c>
      <c r="AH784" s="132">
        <v>6.0999999999999997E-4</v>
      </c>
      <c r="AI784" s="132">
        <v>4.4569999999999999E-2</v>
      </c>
      <c r="AJ784" s="132">
        <v>1.6199999999999999E-3</v>
      </c>
    </row>
    <row r="785" spans="1:36">
      <c r="A785" t="s">
        <v>1213</v>
      </c>
      <c r="B785" t="s">
        <v>1241</v>
      </c>
      <c r="C785" t="s">
        <v>2805</v>
      </c>
      <c r="D785" t="s">
        <v>2806</v>
      </c>
      <c r="E785" t="s">
        <v>309</v>
      </c>
      <c r="F785" t="s">
        <v>2807</v>
      </c>
      <c r="G785" t="s">
        <v>2808</v>
      </c>
      <c r="H785" t="s">
        <v>321</v>
      </c>
      <c r="I785" t="s">
        <v>951</v>
      </c>
      <c r="J785" t="s">
        <v>204</v>
      </c>
      <c r="K785" t="s">
        <v>204</v>
      </c>
      <c r="L785" t="s">
        <v>325</v>
      </c>
      <c r="M785" t="s">
        <v>340</v>
      </c>
      <c r="N785" t="s">
        <v>447</v>
      </c>
      <c r="O785" t="s">
        <v>339</v>
      </c>
      <c r="P785" t="s">
        <v>1573</v>
      </c>
      <c r="Q785" t="s">
        <v>415</v>
      </c>
      <c r="R785" t="s">
        <v>407</v>
      </c>
      <c r="S785" t="s">
        <v>1212</v>
      </c>
      <c r="T785" s="131">
        <v>1.93</v>
      </c>
      <c r="U785" t="s">
        <v>1600</v>
      </c>
      <c r="V785" s="132">
        <v>5.7119999999999997E-2</v>
      </c>
      <c r="W785" s="132">
        <v>5.5500000000000001E-2</v>
      </c>
      <c r="X785" t="s">
        <v>412</v>
      </c>
      <c r="Y785" t="s">
        <v>339</v>
      </c>
      <c r="Z785" s="131">
        <v>530322.30000000005</v>
      </c>
      <c r="AA785" s="131">
        <v>1</v>
      </c>
      <c r="AB785" s="131">
        <f t="shared" si="12"/>
        <v>100.01993127575437</v>
      </c>
      <c r="AD785" s="131">
        <v>530.428</v>
      </c>
      <c r="AH785" s="132">
        <v>3.6800000000000001E-3</v>
      </c>
      <c r="AI785" s="132">
        <v>4.02E-2</v>
      </c>
      <c r="AJ785" s="132">
        <v>1.4599999999999999E-3</v>
      </c>
    </row>
    <row r="786" spans="1:36">
      <c r="A786" t="s">
        <v>1213</v>
      </c>
      <c r="B786" t="s">
        <v>1241</v>
      </c>
      <c r="C786" t="s">
        <v>1918</v>
      </c>
      <c r="D786" t="s">
        <v>1919</v>
      </c>
      <c r="E786" t="s">
        <v>309</v>
      </c>
      <c r="F786" t="s">
        <v>1920</v>
      </c>
      <c r="G786" t="s">
        <v>1921</v>
      </c>
      <c r="H786" t="s">
        <v>321</v>
      </c>
      <c r="I786" t="s">
        <v>754</v>
      </c>
      <c r="J786" t="s">
        <v>204</v>
      </c>
      <c r="K786" t="s">
        <v>204</v>
      </c>
      <c r="L786" t="s">
        <v>325</v>
      </c>
      <c r="M786" t="s">
        <v>340</v>
      </c>
      <c r="N786" t="s">
        <v>464</v>
      </c>
      <c r="O786" t="s">
        <v>339</v>
      </c>
      <c r="P786" t="s">
        <v>1696</v>
      </c>
      <c r="Q786" t="s">
        <v>413</v>
      </c>
      <c r="R786" t="s">
        <v>407</v>
      </c>
      <c r="S786" t="s">
        <v>1212</v>
      </c>
      <c r="T786" s="131">
        <v>5.12</v>
      </c>
      <c r="U786" t="s">
        <v>1922</v>
      </c>
      <c r="V786" s="132">
        <v>3.1099999999999999E-3</v>
      </c>
      <c r="W786" s="132">
        <v>2.6200000000000001E-2</v>
      </c>
      <c r="X786" t="s">
        <v>412</v>
      </c>
      <c r="Y786" t="s">
        <v>339</v>
      </c>
      <c r="Z786" s="131">
        <v>506012.3</v>
      </c>
      <c r="AA786" s="131">
        <v>1</v>
      </c>
      <c r="AB786" s="131">
        <f t="shared" si="12"/>
        <v>100.30013104424538</v>
      </c>
      <c r="AC786" s="131">
        <v>7.3</v>
      </c>
      <c r="AD786" s="131">
        <v>514.83100000000002</v>
      </c>
      <c r="AH786" s="132">
        <v>3.6999999999999999E-4</v>
      </c>
      <c r="AI786" s="132">
        <v>3.9570000000000001E-2</v>
      </c>
      <c r="AJ786" s="132">
        <v>1.4400000000000001E-3</v>
      </c>
    </row>
    <row r="787" spans="1:36">
      <c r="A787" t="s">
        <v>1213</v>
      </c>
      <c r="B787" t="s">
        <v>1241</v>
      </c>
      <c r="C787" t="s">
        <v>2519</v>
      </c>
      <c r="D787" t="s">
        <v>2520</v>
      </c>
      <c r="E787" t="s">
        <v>309</v>
      </c>
      <c r="F787" t="s">
        <v>2521</v>
      </c>
      <c r="G787" t="s">
        <v>2522</v>
      </c>
      <c r="H787" t="s">
        <v>321</v>
      </c>
      <c r="I787" t="s">
        <v>755</v>
      </c>
      <c r="J787" t="s">
        <v>204</v>
      </c>
      <c r="K787" t="s">
        <v>204</v>
      </c>
      <c r="L787" t="s">
        <v>325</v>
      </c>
      <c r="M787" t="s">
        <v>340</v>
      </c>
      <c r="N787" t="s">
        <v>454</v>
      </c>
      <c r="O787" t="s">
        <v>339</v>
      </c>
      <c r="P787" t="s">
        <v>1696</v>
      </c>
      <c r="Q787" t="s">
        <v>413</v>
      </c>
      <c r="R787" t="s">
        <v>407</v>
      </c>
      <c r="S787" t="s">
        <v>1212</v>
      </c>
      <c r="T787" s="131">
        <v>0.52</v>
      </c>
      <c r="U787" t="s">
        <v>2523</v>
      </c>
      <c r="V787" s="132">
        <v>4.6679999999999999E-2</v>
      </c>
      <c r="W787" s="132">
        <v>5.7799999999999997E-2</v>
      </c>
      <c r="X787" t="s">
        <v>412</v>
      </c>
      <c r="Y787" t="s">
        <v>339</v>
      </c>
      <c r="Z787" s="131">
        <v>492456.65</v>
      </c>
      <c r="AA787" s="131">
        <v>1</v>
      </c>
      <c r="AB787" s="131">
        <f t="shared" si="12"/>
        <v>100.58002059673679</v>
      </c>
      <c r="AD787" s="131">
        <v>495.31299999999999</v>
      </c>
      <c r="AH787" s="132">
        <v>1.47E-3</v>
      </c>
      <c r="AI787" s="132">
        <v>3.7539999999999997E-2</v>
      </c>
      <c r="AJ787" s="132">
        <v>1.3600000000000001E-3</v>
      </c>
    </row>
    <row r="788" spans="1:36">
      <c r="A788" t="s">
        <v>1213</v>
      </c>
      <c r="B788" t="s">
        <v>1241</v>
      </c>
      <c r="C788" t="s">
        <v>1678</v>
      </c>
      <c r="D788" t="s">
        <v>1679</v>
      </c>
      <c r="E788" t="s">
        <v>309</v>
      </c>
      <c r="F788" t="s">
        <v>2863</v>
      </c>
      <c r="G788" t="s">
        <v>2864</v>
      </c>
      <c r="H788" t="s">
        <v>321</v>
      </c>
      <c r="I788" t="s">
        <v>754</v>
      </c>
      <c r="J788" t="s">
        <v>204</v>
      </c>
      <c r="K788" t="s">
        <v>204</v>
      </c>
      <c r="L788" t="s">
        <v>325</v>
      </c>
      <c r="M788" t="s">
        <v>340</v>
      </c>
      <c r="N788" t="s">
        <v>464</v>
      </c>
      <c r="O788" t="s">
        <v>339</v>
      </c>
      <c r="P788" t="s">
        <v>1545</v>
      </c>
      <c r="Q788" t="s">
        <v>413</v>
      </c>
      <c r="R788" t="s">
        <v>407</v>
      </c>
      <c r="S788" t="s">
        <v>1212</v>
      </c>
      <c r="T788" s="131">
        <v>2.35</v>
      </c>
      <c r="U788" t="s">
        <v>1639</v>
      </c>
      <c r="V788" s="132">
        <v>9.6100000000000005E-3</v>
      </c>
      <c r="W788" s="132">
        <v>3.1800000000000002E-2</v>
      </c>
      <c r="X788" t="s">
        <v>412</v>
      </c>
      <c r="Y788" t="s">
        <v>339</v>
      </c>
      <c r="Z788" s="131">
        <v>365400</v>
      </c>
      <c r="AA788" s="131">
        <v>1</v>
      </c>
      <c r="AB788" s="131">
        <f t="shared" si="12"/>
        <v>115.40010946907499</v>
      </c>
      <c r="AD788" s="131">
        <v>421.67200000000003</v>
      </c>
      <c r="AH788" s="132">
        <v>7.3999999999999999E-4</v>
      </c>
      <c r="AI788" s="132">
        <v>3.1960000000000002E-2</v>
      </c>
      <c r="AJ788" s="132">
        <v>1.16E-3</v>
      </c>
    </row>
    <row r="789" spans="1:36">
      <c r="A789" t="s">
        <v>1213</v>
      </c>
      <c r="B789" t="s">
        <v>1241</v>
      </c>
      <c r="C789" t="s">
        <v>2309</v>
      </c>
      <c r="D789" t="s">
        <v>2310</v>
      </c>
      <c r="E789" t="s">
        <v>309</v>
      </c>
      <c r="F789" t="s">
        <v>2865</v>
      </c>
      <c r="G789" t="s">
        <v>2866</v>
      </c>
      <c r="H789" t="s">
        <v>321</v>
      </c>
      <c r="I789" t="s">
        <v>951</v>
      </c>
      <c r="J789" t="s">
        <v>204</v>
      </c>
      <c r="K789" t="s">
        <v>204</v>
      </c>
      <c r="L789" t="s">
        <v>325</v>
      </c>
      <c r="M789" t="s">
        <v>340</v>
      </c>
      <c r="N789" t="s">
        <v>447</v>
      </c>
      <c r="O789" t="s">
        <v>339</v>
      </c>
      <c r="P789" t="s">
        <v>1530</v>
      </c>
      <c r="Q789" t="s">
        <v>415</v>
      </c>
      <c r="R789" t="s">
        <v>407</v>
      </c>
      <c r="S789" t="s">
        <v>1212</v>
      </c>
      <c r="T789" s="131">
        <v>2.16</v>
      </c>
      <c r="U789" t="s">
        <v>1600</v>
      </c>
      <c r="V789" s="132">
        <v>2.572E-2</v>
      </c>
      <c r="W789" s="132">
        <v>5.1799999999999999E-2</v>
      </c>
      <c r="X789" t="s">
        <v>412</v>
      </c>
      <c r="Y789" t="s">
        <v>339</v>
      </c>
      <c r="Z789" s="131">
        <v>352919.48</v>
      </c>
      <c r="AA789" s="131">
        <v>1</v>
      </c>
      <c r="AB789" s="131">
        <f t="shared" si="12"/>
        <v>94.759858537703849</v>
      </c>
      <c r="AD789" s="131">
        <v>334.42599999999999</v>
      </c>
      <c r="AH789" s="132">
        <v>1.5200000000000001E-3</v>
      </c>
      <c r="AI789" s="132">
        <v>2.5350000000000001E-2</v>
      </c>
      <c r="AJ789" s="132">
        <v>9.2000000000000003E-4</v>
      </c>
    </row>
    <row r="790" spans="1:36">
      <c r="A790" t="s">
        <v>1213</v>
      </c>
      <c r="B790" t="s">
        <v>1241</v>
      </c>
      <c r="C790" t="s">
        <v>2509</v>
      </c>
      <c r="D790" t="s">
        <v>2510</v>
      </c>
      <c r="E790" t="s">
        <v>309</v>
      </c>
      <c r="F790" t="s">
        <v>2511</v>
      </c>
      <c r="G790" t="s">
        <v>2512</v>
      </c>
      <c r="H790" t="s">
        <v>321</v>
      </c>
      <c r="I790" t="s">
        <v>754</v>
      </c>
      <c r="J790" t="s">
        <v>204</v>
      </c>
      <c r="K790" t="s">
        <v>204</v>
      </c>
      <c r="L790" t="s">
        <v>325</v>
      </c>
      <c r="M790" t="s">
        <v>340</v>
      </c>
      <c r="N790" t="s">
        <v>475</v>
      </c>
      <c r="O790" t="s">
        <v>339</v>
      </c>
      <c r="P790" t="s">
        <v>1696</v>
      </c>
      <c r="Q790" t="s">
        <v>413</v>
      </c>
      <c r="R790" t="s">
        <v>407</v>
      </c>
      <c r="S790" t="s">
        <v>1212</v>
      </c>
      <c r="T790" s="131">
        <v>2.19</v>
      </c>
      <c r="U790" t="s">
        <v>2513</v>
      </c>
      <c r="V790" s="132">
        <v>2.2699999999999999E-3</v>
      </c>
      <c r="W790" s="132">
        <v>2.29E-2</v>
      </c>
      <c r="X790" t="s">
        <v>412</v>
      </c>
      <c r="Y790" t="s">
        <v>339</v>
      </c>
      <c r="Z790" s="131">
        <v>274988.59999999998</v>
      </c>
      <c r="AA790" s="131">
        <v>1</v>
      </c>
      <c r="AB790" s="131">
        <f t="shared" si="12"/>
        <v>121.37994084118398</v>
      </c>
      <c r="AD790" s="131">
        <v>333.78100000000001</v>
      </c>
      <c r="AH790" s="132">
        <v>6.7000000000000002E-4</v>
      </c>
      <c r="AI790" s="132">
        <v>2.53E-2</v>
      </c>
      <c r="AJ790" s="132">
        <v>9.2000000000000003E-4</v>
      </c>
    </row>
    <row r="791" spans="1:36">
      <c r="A791" t="s">
        <v>1213</v>
      </c>
      <c r="B791" t="s">
        <v>1241</v>
      </c>
      <c r="C791" t="s">
        <v>2809</v>
      </c>
      <c r="D791" t="s">
        <v>2810</v>
      </c>
      <c r="E791" t="s">
        <v>309</v>
      </c>
      <c r="F791" t="s">
        <v>2839</v>
      </c>
      <c r="G791" t="s">
        <v>2840</v>
      </c>
      <c r="H791" t="s">
        <v>321</v>
      </c>
      <c r="I791" t="s">
        <v>951</v>
      </c>
      <c r="J791" t="s">
        <v>204</v>
      </c>
      <c r="K791" t="s">
        <v>204</v>
      </c>
      <c r="L791" t="s">
        <v>325</v>
      </c>
      <c r="M791" t="s">
        <v>340</v>
      </c>
      <c r="N791" t="s">
        <v>440</v>
      </c>
      <c r="O791" t="s">
        <v>339</v>
      </c>
      <c r="P791" t="s">
        <v>1584</v>
      </c>
      <c r="Q791" t="s">
        <v>413</v>
      </c>
      <c r="R791" t="s">
        <v>407</v>
      </c>
      <c r="S791" t="s">
        <v>1212</v>
      </c>
      <c r="T791" s="131">
        <v>2.08</v>
      </c>
      <c r="U791" t="s">
        <v>2841</v>
      </c>
      <c r="V791" s="132">
        <v>5.7160000000000002E-2</v>
      </c>
      <c r="W791" s="132">
        <v>5.3100000000000001E-2</v>
      </c>
      <c r="X791" t="s">
        <v>412</v>
      </c>
      <c r="Y791" t="s">
        <v>339</v>
      </c>
      <c r="Z791" s="131">
        <v>334493.87</v>
      </c>
      <c r="AA791" s="131">
        <v>1</v>
      </c>
      <c r="AB791" s="131">
        <f t="shared" si="12"/>
        <v>95.520136138817733</v>
      </c>
      <c r="AD791" s="131">
        <v>319.50900000000001</v>
      </c>
      <c r="AH791" s="132">
        <v>4.8999999999999998E-4</v>
      </c>
      <c r="AI791" s="132">
        <v>2.4219999999999998E-2</v>
      </c>
      <c r="AJ791" s="132">
        <v>8.8000000000000003E-4</v>
      </c>
    </row>
    <row r="792" spans="1:36">
      <c r="A792" t="s">
        <v>1213</v>
      </c>
      <c r="B792" t="s">
        <v>1241</v>
      </c>
      <c r="C792" t="s">
        <v>2809</v>
      </c>
      <c r="D792" t="s">
        <v>2810</v>
      </c>
      <c r="E792" t="s">
        <v>309</v>
      </c>
      <c r="F792" t="s">
        <v>2811</v>
      </c>
      <c r="G792" t="s">
        <v>2812</v>
      </c>
      <c r="H792" t="s">
        <v>321</v>
      </c>
      <c r="I792" t="s">
        <v>755</v>
      </c>
      <c r="J792" t="s">
        <v>204</v>
      </c>
      <c r="K792" t="s">
        <v>204</v>
      </c>
      <c r="L792" t="s">
        <v>325</v>
      </c>
      <c r="M792" t="s">
        <v>340</v>
      </c>
      <c r="N792" t="s">
        <v>440</v>
      </c>
      <c r="O792" t="s">
        <v>339</v>
      </c>
      <c r="P792" t="s">
        <v>1584</v>
      </c>
      <c r="Q792" t="s">
        <v>413</v>
      </c>
      <c r="R792" t="s">
        <v>407</v>
      </c>
      <c r="S792" t="s">
        <v>1212</v>
      </c>
      <c r="T792" s="131">
        <v>0.49</v>
      </c>
      <c r="U792" t="s">
        <v>2813</v>
      </c>
      <c r="V792" s="132">
        <v>4.197E-2</v>
      </c>
      <c r="W792" s="132">
        <v>5.6399999999999999E-2</v>
      </c>
      <c r="X792" t="s">
        <v>412</v>
      </c>
      <c r="Y792" t="s">
        <v>339</v>
      </c>
      <c r="Z792" s="131">
        <v>312057.53999999998</v>
      </c>
      <c r="AA792" s="131">
        <v>1</v>
      </c>
      <c r="AB792" s="131">
        <f t="shared" si="12"/>
        <v>100.60997084063408</v>
      </c>
      <c r="AD792" s="131">
        <v>313.96100000000001</v>
      </c>
      <c r="AH792" s="132">
        <v>1.2700000000000001E-3</v>
      </c>
      <c r="AI792" s="132">
        <v>2.3800000000000002E-2</v>
      </c>
      <c r="AJ792" s="132">
        <v>8.5999999999999998E-4</v>
      </c>
    </row>
    <row r="793" spans="1:36">
      <c r="A793" t="s">
        <v>1213</v>
      </c>
      <c r="B793" t="s">
        <v>1241</v>
      </c>
      <c r="C793" t="s">
        <v>2434</v>
      </c>
      <c r="D793" t="s">
        <v>2435</v>
      </c>
      <c r="E793" t="s">
        <v>309</v>
      </c>
      <c r="F793" t="s">
        <v>2780</v>
      </c>
      <c r="G793" t="s">
        <v>2781</v>
      </c>
      <c r="H793" t="s">
        <v>321</v>
      </c>
      <c r="I793" t="s">
        <v>754</v>
      </c>
      <c r="J793" t="s">
        <v>204</v>
      </c>
      <c r="K793" t="s">
        <v>204</v>
      </c>
      <c r="L793" t="s">
        <v>325</v>
      </c>
      <c r="M793" t="s">
        <v>340</v>
      </c>
      <c r="N793" t="s">
        <v>447</v>
      </c>
      <c r="O793" t="s">
        <v>339</v>
      </c>
      <c r="P793" t="s">
        <v>1540</v>
      </c>
      <c r="Q793" t="s">
        <v>413</v>
      </c>
      <c r="R793" t="s">
        <v>407</v>
      </c>
      <c r="S793" t="s">
        <v>1212</v>
      </c>
      <c r="T793" s="131">
        <v>0.25</v>
      </c>
      <c r="U793" t="s">
        <v>1984</v>
      </c>
      <c r="V793" s="132">
        <v>6.0999999999999999E-2</v>
      </c>
      <c r="W793" s="132">
        <v>3.3700000000000001E-2</v>
      </c>
      <c r="X793" t="s">
        <v>412</v>
      </c>
      <c r="Y793" t="s">
        <v>339</v>
      </c>
      <c r="Z793" s="131">
        <v>238761</v>
      </c>
      <c r="AA793" s="131">
        <v>1</v>
      </c>
      <c r="AB793" s="131">
        <f t="shared" si="12"/>
        <v>116.75985609040002</v>
      </c>
      <c r="AD793" s="131">
        <v>278.77699999999999</v>
      </c>
      <c r="AH793" s="132">
        <v>5.5000000000000003E-4</v>
      </c>
      <c r="AI793" s="132">
        <v>2.1129999999999999E-2</v>
      </c>
      <c r="AJ793" s="132">
        <v>7.6999999999999996E-4</v>
      </c>
    </row>
    <row r="794" spans="1:36">
      <c r="A794" t="s">
        <v>1213</v>
      </c>
      <c r="B794" t="s">
        <v>1241</v>
      </c>
      <c r="C794" t="s">
        <v>1789</v>
      </c>
      <c r="D794" t="s">
        <v>1790</v>
      </c>
      <c r="E794" t="s">
        <v>309</v>
      </c>
      <c r="F794" t="s">
        <v>1950</v>
      </c>
      <c r="G794" t="s">
        <v>1951</v>
      </c>
      <c r="H794" t="s">
        <v>321</v>
      </c>
      <c r="I794" t="s">
        <v>951</v>
      </c>
      <c r="J794" t="s">
        <v>204</v>
      </c>
      <c r="K794" t="s">
        <v>204</v>
      </c>
      <c r="L794" t="s">
        <v>325</v>
      </c>
      <c r="M794" t="s">
        <v>340</v>
      </c>
      <c r="N794" t="s">
        <v>464</v>
      </c>
      <c r="O794" t="s">
        <v>339</v>
      </c>
      <c r="P794" t="s">
        <v>1540</v>
      </c>
      <c r="Q794" t="s">
        <v>413</v>
      </c>
      <c r="R794" t="s">
        <v>407</v>
      </c>
      <c r="S794" t="s">
        <v>1212</v>
      </c>
      <c r="T794" s="131">
        <v>2.72</v>
      </c>
      <c r="U794" t="s">
        <v>1563</v>
      </c>
      <c r="V794" s="132">
        <v>4.9329999999999999E-2</v>
      </c>
      <c r="W794" s="132">
        <v>5.8900000000000001E-2</v>
      </c>
      <c r="X794" t="s">
        <v>412</v>
      </c>
      <c r="Y794" t="s">
        <v>339</v>
      </c>
      <c r="Z794" s="131">
        <v>281804.08</v>
      </c>
      <c r="AA794" s="131">
        <v>1</v>
      </c>
      <c r="AB794" s="131">
        <f t="shared" si="12"/>
        <v>95.189892211638664</v>
      </c>
      <c r="AD794" s="131">
        <v>268.24900000000002</v>
      </c>
      <c r="AH794" s="132">
        <v>2.3000000000000001E-4</v>
      </c>
      <c r="AI794" s="132">
        <v>2.0330000000000001E-2</v>
      </c>
      <c r="AJ794" s="132">
        <v>7.3999999999999999E-4</v>
      </c>
    </row>
    <row r="795" spans="1:36">
      <c r="A795" t="s">
        <v>1213</v>
      </c>
      <c r="B795" t="s">
        <v>1241</v>
      </c>
      <c r="C795" t="s">
        <v>1532</v>
      </c>
      <c r="D795" t="s">
        <v>1533</v>
      </c>
      <c r="E795" t="s">
        <v>309</v>
      </c>
      <c r="F795" t="s">
        <v>2565</v>
      </c>
      <c r="G795" t="s">
        <v>2566</v>
      </c>
      <c r="H795" t="s">
        <v>321</v>
      </c>
      <c r="I795" t="s">
        <v>754</v>
      </c>
      <c r="J795" t="s">
        <v>204</v>
      </c>
      <c r="K795" t="s">
        <v>204</v>
      </c>
      <c r="L795" t="s">
        <v>325</v>
      </c>
      <c r="M795" t="s">
        <v>340</v>
      </c>
      <c r="N795" t="s">
        <v>443</v>
      </c>
      <c r="O795" t="s">
        <v>339</v>
      </c>
      <c r="P795" t="s">
        <v>1530</v>
      </c>
      <c r="Q795" t="s">
        <v>415</v>
      </c>
      <c r="R795" t="s">
        <v>407</v>
      </c>
      <c r="S795" t="s">
        <v>1212</v>
      </c>
      <c r="T795" s="131">
        <v>0.78</v>
      </c>
      <c r="U795" t="s">
        <v>1795</v>
      </c>
      <c r="V795" s="132">
        <v>5.1799999999999997E-3</v>
      </c>
      <c r="W795" s="132">
        <v>2.86E-2</v>
      </c>
      <c r="X795" t="s">
        <v>412</v>
      </c>
      <c r="Y795" t="s">
        <v>339</v>
      </c>
      <c r="Z795" s="131">
        <v>224412.16</v>
      </c>
      <c r="AA795" s="131">
        <v>1</v>
      </c>
      <c r="AB795" s="131">
        <f t="shared" si="12"/>
        <v>114.36011310617033</v>
      </c>
      <c r="AD795" s="131">
        <v>256.63799999999998</v>
      </c>
      <c r="AH795" s="132">
        <v>8.7000000000000001E-4</v>
      </c>
      <c r="AI795" s="132">
        <v>1.9449999999999999E-2</v>
      </c>
      <c r="AJ795" s="132">
        <v>7.1000000000000002E-4</v>
      </c>
    </row>
    <row r="796" spans="1:36">
      <c r="A796" t="s">
        <v>1213</v>
      </c>
      <c r="B796" t="s">
        <v>1241</v>
      </c>
      <c r="C796" t="s">
        <v>2867</v>
      </c>
      <c r="D796" t="s">
        <v>2868</v>
      </c>
      <c r="E796" t="s">
        <v>309</v>
      </c>
      <c r="F796" t="s">
        <v>2869</v>
      </c>
      <c r="G796" t="s">
        <v>2870</v>
      </c>
      <c r="H796" t="s">
        <v>321</v>
      </c>
      <c r="I796" t="s">
        <v>951</v>
      </c>
      <c r="J796" t="s">
        <v>204</v>
      </c>
      <c r="K796" t="s">
        <v>204</v>
      </c>
      <c r="L796" t="s">
        <v>325</v>
      </c>
      <c r="M796" t="s">
        <v>340</v>
      </c>
      <c r="N796" t="s">
        <v>447</v>
      </c>
      <c r="O796" t="s">
        <v>339</v>
      </c>
      <c r="P796" t="s">
        <v>1530</v>
      </c>
      <c r="Q796" t="s">
        <v>415</v>
      </c>
      <c r="R796" t="s">
        <v>407</v>
      </c>
      <c r="S796" t="s">
        <v>1212</v>
      </c>
      <c r="T796" s="131">
        <v>1.46</v>
      </c>
      <c r="U796" t="s">
        <v>1343</v>
      </c>
      <c r="V796" s="132">
        <v>5.3409999999999999E-2</v>
      </c>
      <c r="W796" s="132">
        <v>5.2499999999999998E-2</v>
      </c>
      <c r="X796" t="s">
        <v>412</v>
      </c>
      <c r="Y796" t="s">
        <v>339</v>
      </c>
      <c r="Z796" s="131">
        <v>212757.22</v>
      </c>
      <c r="AA796" s="131">
        <v>1</v>
      </c>
      <c r="AB796" s="131">
        <f t="shared" si="12"/>
        <v>96.669809842410999</v>
      </c>
      <c r="AD796" s="131">
        <v>205.672</v>
      </c>
      <c r="AH796" s="132">
        <v>8.3000000000000001E-4</v>
      </c>
      <c r="AI796" s="132">
        <v>1.559E-2</v>
      </c>
      <c r="AJ796" s="132">
        <v>5.6999999999999998E-4</v>
      </c>
    </row>
    <row r="797" spans="1:36">
      <c r="A797" t="s">
        <v>1213</v>
      </c>
      <c r="B797" t="s">
        <v>1241</v>
      </c>
      <c r="C797" t="s">
        <v>2629</v>
      </c>
      <c r="D797" t="s">
        <v>2630</v>
      </c>
      <c r="E797" t="s">
        <v>309</v>
      </c>
      <c r="F797" t="s">
        <v>2871</v>
      </c>
      <c r="G797" t="s">
        <v>2872</v>
      </c>
      <c r="H797" t="s">
        <v>321</v>
      </c>
      <c r="I797" t="s">
        <v>951</v>
      </c>
      <c r="J797" t="s">
        <v>204</v>
      </c>
      <c r="K797" t="s">
        <v>204</v>
      </c>
      <c r="L797" t="s">
        <v>325</v>
      </c>
      <c r="M797" t="s">
        <v>340</v>
      </c>
      <c r="N797" t="s">
        <v>451</v>
      </c>
      <c r="O797" t="s">
        <v>339</v>
      </c>
      <c r="P797" t="s">
        <v>1584</v>
      </c>
      <c r="Q797" t="s">
        <v>413</v>
      </c>
      <c r="R797" t="s">
        <v>407</v>
      </c>
      <c r="S797" t="s">
        <v>1212</v>
      </c>
      <c r="T797" s="131">
        <v>3.39</v>
      </c>
      <c r="U797" t="s">
        <v>2873</v>
      </c>
      <c r="V797" s="132">
        <v>4.7539999999999999E-2</v>
      </c>
      <c r="W797" s="132">
        <v>4.9399999999999999E-2</v>
      </c>
      <c r="X797" t="s">
        <v>412</v>
      </c>
      <c r="Y797" t="s">
        <v>339</v>
      </c>
      <c r="Z797" s="131">
        <v>199471</v>
      </c>
      <c r="AA797" s="131">
        <v>1</v>
      </c>
      <c r="AB797" s="131">
        <f t="shared" si="12"/>
        <v>94.12997378064982</v>
      </c>
      <c r="AD797" s="131">
        <v>187.762</v>
      </c>
      <c r="AH797" s="132">
        <v>2.7E-4</v>
      </c>
      <c r="AI797" s="132">
        <v>1.423E-2</v>
      </c>
      <c r="AJ797" s="132">
        <v>5.1999999999999995E-4</v>
      </c>
    </row>
    <row r="798" spans="1:36">
      <c r="A798" t="s">
        <v>1213</v>
      </c>
      <c r="B798" t="s">
        <v>1241</v>
      </c>
      <c r="C798" t="s">
        <v>2889</v>
      </c>
      <c r="D798" t="s">
        <v>2890</v>
      </c>
      <c r="E798" t="s">
        <v>309</v>
      </c>
      <c r="F798" t="s">
        <v>2891</v>
      </c>
      <c r="G798" t="s">
        <v>2892</v>
      </c>
      <c r="H798" t="s">
        <v>321</v>
      </c>
      <c r="I798" t="s">
        <v>755</v>
      </c>
      <c r="J798" t="s">
        <v>204</v>
      </c>
      <c r="K798" t="s">
        <v>204</v>
      </c>
      <c r="L798" t="s">
        <v>325</v>
      </c>
      <c r="M798" t="s">
        <v>340</v>
      </c>
      <c r="N798" t="s">
        <v>437</v>
      </c>
      <c r="O798" t="s">
        <v>339</v>
      </c>
      <c r="P798" t="s">
        <v>1551</v>
      </c>
      <c r="Q798" t="s">
        <v>413</v>
      </c>
      <c r="R798" t="s">
        <v>407</v>
      </c>
      <c r="S798" t="s">
        <v>1212</v>
      </c>
      <c r="T798" s="131">
        <v>1.46</v>
      </c>
      <c r="U798" t="s">
        <v>1660</v>
      </c>
      <c r="V798" s="132">
        <v>4.1160000000000002E-2</v>
      </c>
      <c r="W798" s="132">
        <v>5.9400000000000001E-2</v>
      </c>
      <c r="X798" t="s">
        <v>412</v>
      </c>
      <c r="Y798" t="s">
        <v>339</v>
      </c>
      <c r="Z798" s="131">
        <v>176852.67</v>
      </c>
      <c r="AA798" s="131">
        <v>1</v>
      </c>
      <c r="AB798" s="131">
        <f t="shared" si="12"/>
        <v>97.819840661721415</v>
      </c>
      <c r="AD798" s="131">
        <v>172.99700000000001</v>
      </c>
      <c r="AH798" s="132">
        <v>1.6100000000000001E-3</v>
      </c>
      <c r="AI798" s="132">
        <v>1.311E-2</v>
      </c>
      <c r="AJ798" s="132">
        <v>4.8000000000000001E-4</v>
      </c>
    </row>
    <row r="799" spans="1:36">
      <c r="A799" t="s">
        <v>1213</v>
      </c>
      <c r="B799" t="s">
        <v>1241</v>
      </c>
      <c r="C799" t="s">
        <v>2893</v>
      </c>
      <c r="D799" t="s">
        <v>2894</v>
      </c>
      <c r="E799" t="s">
        <v>309</v>
      </c>
      <c r="F799" t="s">
        <v>2895</v>
      </c>
      <c r="G799" t="s">
        <v>2896</v>
      </c>
      <c r="H799" t="s">
        <v>321</v>
      </c>
      <c r="I799" t="s">
        <v>755</v>
      </c>
      <c r="J799" t="s">
        <v>204</v>
      </c>
      <c r="K799" t="s">
        <v>204</v>
      </c>
      <c r="L799" t="s">
        <v>325</v>
      </c>
      <c r="M799" t="s">
        <v>340</v>
      </c>
      <c r="N799" t="s">
        <v>466</v>
      </c>
      <c r="O799" t="s">
        <v>339</v>
      </c>
      <c r="P799" t="s">
        <v>1584</v>
      </c>
      <c r="Q799" t="s">
        <v>413</v>
      </c>
      <c r="R799" t="s">
        <v>407</v>
      </c>
      <c r="S799" t="s">
        <v>1212</v>
      </c>
      <c r="T799" s="131">
        <v>0.99</v>
      </c>
      <c r="U799" t="s">
        <v>1795</v>
      </c>
      <c r="V799" s="132">
        <v>3.4569999999999997E-2</v>
      </c>
      <c r="W799" s="132">
        <v>6.3600000000000004E-2</v>
      </c>
      <c r="X799" t="s">
        <v>412</v>
      </c>
      <c r="Y799" t="s">
        <v>339</v>
      </c>
      <c r="Z799" s="131">
        <v>149278.79999999999</v>
      </c>
      <c r="AA799" s="131">
        <v>1</v>
      </c>
      <c r="AB799" s="131">
        <f t="shared" si="12"/>
        <v>97.449872319445234</v>
      </c>
      <c r="AD799" s="131">
        <v>145.47200000000001</v>
      </c>
      <c r="AH799" s="132">
        <v>3.79E-3</v>
      </c>
      <c r="AI799" s="132">
        <v>1.103E-2</v>
      </c>
      <c r="AJ799" s="132">
        <v>4.0000000000000002E-4</v>
      </c>
    </row>
    <row r="800" spans="1:36">
      <c r="A800" t="s">
        <v>1213</v>
      </c>
      <c r="B800" t="s">
        <v>1241</v>
      </c>
      <c r="C800" t="s">
        <v>2430</v>
      </c>
      <c r="D800" t="s">
        <v>2431</v>
      </c>
      <c r="E800" t="s">
        <v>309</v>
      </c>
      <c r="F800" t="s">
        <v>2432</v>
      </c>
      <c r="G800" t="s">
        <v>2433</v>
      </c>
      <c r="H800" t="s">
        <v>321</v>
      </c>
      <c r="I800" t="s">
        <v>951</v>
      </c>
      <c r="J800" t="s">
        <v>204</v>
      </c>
      <c r="K800" t="s">
        <v>204</v>
      </c>
      <c r="L800" t="s">
        <v>325</v>
      </c>
      <c r="M800" t="s">
        <v>340</v>
      </c>
      <c r="N800" t="s">
        <v>446</v>
      </c>
      <c r="O800" t="s">
        <v>339</v>
      </c>
      <c r="P800" t="s">
        <v>1696</v>
      </c>
      <c r="Q800" t="s">
        <v>413</v>
      </c>
      <c r="R800" t="s">
        <v>407</v>
      </c>
      <c r="S800" t="s">
        <v>1212</v>
      </c>
      <c r="T800" s="131">
        <v>2.39</v>
      </c>
      <c r="U800" t="s">
        <v>1563</v>
      </c>
      <c r="V800" s="132">
        <v>4.8869999999999997E-2</v>
      </c>
      <c r="W800" s="132">
        <v>4.58E-2</v>
      </c>
      <c r="X800" t="s">
        <v>412</v>
      </c>
      <c r="Y800" t="s">
        <v>339</v>
      </c>
      <c r="Z800" s="131">
        <v>119665.72</v>
      </c>
      <c r="AA800" s="131">
        <v>1</v>
      </c>
      <c r="AB800" s="131">
        <f t="shared" si="12"/>
        <v>92.089865000603339</v>
      </c>
      <c r="AD800" s="131">
        <v>110.2</v>
      </c>
      <c r="AH800" s="132">
        <v>1.2999999999999999E-4</v>
      </c>
      <c r="AI800" s="132">
        <v>8.3499999999999998E-3</v>
      </c>
      <c r="AJ800" s="132">
        <v>2.9999999999999997E-4</v>
      </c>
    </row>
    <row r="801" spans="1:36">
      <c r="A801" t="s">
        <v>1213</v>
      </c>
      <c r="B801" t="s">
        <v>1241</v>
      </c>
      <c r="C801" t="s">
        <v>2238</v>
      </c>
      <c r="D801" t="s">
        <v>2239</v>
      </c>
      <c r="E801" t="s">
        <v>309</v>
      </c>
      <c r="F801" t="s">
        <v>2471</v>
      </c>
      <c r="G801" t="s">
        <v>2472</v>
      </c>
      <c r="H801" t="s">
        <v>321</v>
      </c>
      <c r="I801" t="s">
        <v>951</v>
      </c>
      <c r="J801" t="s">
        <v>204</v>
      </c>
      <c r="K801" t="s">
        <v>204</v>
      </c>
      <c r="L801" t="s">
        <v>325</v>
      </c>
      <c r="M801" t="s">
        <v>340</v>
      </c>
      <c r="N801" t="s">
        <v>451</v>
      </c>
      <c r="O801" t="s">
        <v>339</v>
      </c>
      <c r="P801" t="s">
        <v>1584</v>
      </c>
      <c r="Q801" t="s">
        <v>413</v>
      </c>
      <c r="R801" t="s">
        <v>407</v>
      </c>
      <c r="S801" t="s">
        <v>1212</v>
      </c>
      <c r="T801" s="131">
        <v>1.21</v>
      </c>
      <c r="U801" t="s">
        <v>1594</v>
      </c>
      <c r="V801" s="132">
        <v>2.1659999999999999E-2</v>
      </c>
      <c r="W801" s="132">
        <v>5.1999999999999998E-2</v>
      </c>
      <c r="X801" t="s">
        <v>412</v>
      </c>
      <c r="Y801" t="s">
        <v>339</v>
      </c>
      <c r="Z801" s="131">
        <v>105835.95</v>
      </c>
      <c r="AA801" s="131">
        <v>1</v>
      </c>
      <c r="AB801" s="131">
        <f t="shared" si="12"/>
        <v>99.520059110349564</v>
      </c>
      <c r="AD801" s="131">
        <v>105.328</v>
      </c>
      <c r="AH801" s="132">
        <v>1.8000000000000001E-4</v>
      </c>
      <c r="AI801" s="132">
        <v>7.9799999999999992E-3</v>
      </c>
      <c r="AJ801" s="132">
        <v>2.9E-4</v>
      </c>
    </row>
    <row r="802" spans="1:36">
      <c r="A802" t="s">
        <v>1213</v>
      </c>
      <c r="B802" t="s">
        <v>1241</v>
      </c>
      <c r="C802" t="s">
        <v>2805</v>
      </c>
      <c r="D802" t="s">
        <v>2806</v>
      </c>
      <c r="E802" t="s">
        <v>309</v>
      </c>
      <c r="F802" t="s">
        <v>2897</v>
      </c>
      <c r="G802" t="s">
        <v>2898</v>
      </c>
      <c r="H802" t="s">
        <v>321</v>
      </c>
      <c r="I802" t="s">
        <v>951</v>
      </c>
      <c r="J802" t="s">
        <v>204</v>
      </c>
      <c r="K802" t="s">
        <v>204</v>
      </c>
      <c r="L802" t="s">
        <v>325</v>
      </c>
      <c r="M802" t="s">
        <v>340</v>
      </c>
      <c r="N802" t="s">
        <v>447</v>
      </c>
      <c r="O802" t="s">
        <v>339</v>
      </c>
      <c r="P802" t="s">
        <v>1573</v>
      </c>
      <c r="Q802" t="s">
        <v>415</v>
      </c>
      <c r="R802" t="s">
        <v>407</v>
      </c>
      <c r="S802" t="s">
        <v>1212</v>
      </c>
      <c r="T802" s="131">
        <v>0.49</v>
      </c>
      <c r="U802" t="s">
        <v>1858</v>
      </c>
      <c r="V802" s="132">
        <v>3.5819999999999998E-2</v>
      </c>
      <c r="W802" s="132">
        <v>5.5399999999999998E-2</v>
      </c>
      <c r="X802" t="s">
        <v>412</v>
      </c>
      <c r="Y802" t="s">
        <v>339</v>
      </c>
      <c r="Z802" s="131">
        <v>105337.5</v>
      </c>
      <c r="AA802" s="131">
        <v>1</v>
      </c>
      <c r="AB802" s="131">
        <f t="shared" si="12"/>
        <v>99.520113919544315</v>
      </c>
      <c r="AD802" s="131">
        <v>104.83199999999999</v>
      </c>
      <c r="AH802" s="132">
        <v>1.6000000000000001E-3</v>
      </c>
      <c r="AI802" s="132">
        <v>7.9500000000000005E-3</v>
      </c>
      <c r="AJ802" s="132">
        <v>2.9E-4</v>
      </c>
    </row>
    <row r="803" spans="1:36">
      <c r="A803" t="s">
        <v>1213</v>
      </c>
      <c r="B803" t="s">
        <v>1241</v>
      </c>
      <c r="C803" t="s">
        <v>2180</v>
      </c>
      <c r="D803" t="s">
        <v>2181</v>
      </c>
      <c r="E803" t="s">
        <v>309</v>
      </c>
      <c r="F803" t="s">
        <v>2760</v>
      </c>
      <c r="G803" t="s">
        <v>2761</v>
      </c>
      <c r="H803" t="s">
        <v>321</v>
      </c>
      <c r="I803" t="s">
        <v>754</v>
      </c>
      <c r="J803" t="s">
        <v>204</v>
      </c>
      <c r="K803" t="s">
        <v>204</v>
      </c>
      <c r="L803" t="s">
        <v>325</v>
      </c>
      <c r="M803" t="s">
        <v>340</v>
      </c>
      <c r="N803" t="s">
        <v>440</v>
      </c>
      <c r="O803" t="s">
        <v>339</v>
      </c>
      <c r="P803" t="s">
        <v>1551</v>
      </c>
      <c r="Q803" t="s">
        <v>413</v>
      </c>
      <c r="R803" t="s">
        <v>407</v>
      </c>
      <c r="S803" t="s">
        <v>1212</v>
      </c>
      <c r="T803" s="131">
        <v>3.34</v>
      </c>
      <c r="U803" t="s">
        <v>2762</v>
      </c>
      <c r="V803" s="132">
        <v>1.54E-2</v>
      </c>
      <c r="W803" s="132">
        <v>2.5899999999999999E-2</v>
      </c>
      <c r="X803" t="s">
        <v>412</v>
      </c>
      <c r="Y803" t="s">
        <v>339</v>
      </c>
      <c r="Z803" s="131">
        <v>73279.25</v>
      </c>
      <c r="AA803" s="131">
        <v>1</v>
      </c>
      <c r="AB803" s="131">
        <f t="shared" si="12"/>
        <v>110.97002220956136</v>
      </c>
      <c r="AD803" s="131">
        <v>81.317999999999998</v>
      </c>
      <c r="AH803" s="132">
        <v>8.0000000000000007E-5</v>
      </c>
      <c r="AI803" s="132">
        <v>6.1599999999999997E-3</v>
      </c>
      <c r="AJ803" s="132">
        <v>2.2000000000000001E-4</v>
      </c>
    </row>
    <row r="804" spans="1:36">
      <c r="A804" t="s">
        <v>1213</v>
      </c>
      <c r="B804" t="s">
        <v>1241</v>
      </c>
      <c r="C804" t="s">
        <v>2877</v>
      </c>
      <c r="D804" t="s">
        <v>2878</v>
      </c>
      <c r="E804" t="s">
        <v>309</v>
      </c>
      <c r="F804" t="s">
        <v>2879</v>
      </c>
      <c r="G804" t="s">
        <v>2880</v>
      </c>
      <c r="H804" t="s">
        <v>321</v>
      </c>
      <c r="I804" t="s">
        <v>951</v>
      </c>
      <c r="J804" t="s">
        <v>204</v>
      </c>
      <c r="K804" t="s">
        <v>204</v>
      </c>
      <c r="L804" t="s">
        <v>325</v>
      </c>
      <c r="M804" t="s">
        <v>340</v>
      </c>
      <c r="N804" t="s">
        <v>463</v>
      </c>
      <c r="O804" t="s">
        <v>339</v>
      </c>
      <c r="P804" t="s">
        <v>1584</v>
      </c>
      <c r="Q804" t="s">
        <v>413</v>
      </c>
      <c r="R804" t="s">
        <v>407</v>
      </c>
      <c r="S804" t="s">
        <v>1212</v>
      </c>
      <c r="T804" s="131">
        <v>5.89</v>
      </c>
      <c r="U804" t="s">
        <v>2881</v>
      </c>
      <c r="V804" s="132">
        <v>1.9199999999999998E-2</v>
      </c>
      <c r="W804" s="132">
        <v>5.2699999999999997E-2</v>
      </c>
      <c r="X804" t="s">
        <v>412</v>
      </c>
      <c r="Y804" t="s">
        <v>339</v>
      </c>
      <c r="Z804" s="131">
        <v>80856.75</v>
      </c>
      <c r="AA804" s="131">
        <v>1</v>
      </c>
      <c r="AB804" s="131">
        <f t="shared" si="12"/>
        <v>84.460481035906099</v>
      </c>
      <c r="AD804" s="131">
        <v>68.292000000000002</v>
      </c>
      <c r="AH804" s="132">
        <v>9.0000000000000006E-5</v>
      </c>
      <c r="AI804" s="132">
        <v>5.1799999999999997E-3</v>
      </c>
      <c r="AJ804" s="132">
        <v>1.9000000000000001E-4</v>
      </c>
    </row>
    <row r="805" spans="1:36">
      <c r="A805" t="s">
        <v>1213</v>
      </c>
      <c r="B805" t="s">
        <v>1241</v>
      </c>
      <c r="C805" t="s">
        <v>2825</v>
      </c>
      <c r="D805" t="s">
        <v>2826</v>
      </c>
      <c r="E805" t="s">
        <v>309</v>
      </c>
      <c r="F805" t="s">
        <v>2882</v>
      </c>
      <c r="G805" t="s">
        <v>2883</v>
      </c>
      <c r="H805" t="s">
        <v>321</v>
      </c>
      <c r="I805" t="s">
        <v>951</v>
      </c>
      <c r="J805" t="s">
        <v>204</v>
      </c>
      <c r="K805" t="s">
        <v>204</v>
      </c>
      <c r="L805" t="s">
        <v>325</v>
      </c>
      <c r="M805" t="s">
        <v>340</v>
      </c>
      <c r="N805" t="s">
        <v>447</v>
      </c>
      <c r="O805" t="s">
        <v>339</v>
      </c>
      <c r="P805" t="s">
        <v>1578</v>
      </c>
      <c r="Q805" t="s">
        <v>415</v>
      </c>
      <c r="R805" t="s">
        <v>407</v>
      </c>
      <c r="S805" t="s">
        <v>1212</v>
      </c>
      <c r="T805" s="131">
        <v>1.58</v>
      </c>
      <c r="U805" t="s">
        <v>1660</v>
      </c>
      <c r="V805" s="132">
        <v>2.818E-2</v>
      </c>
      <c r="W805" s="132">
        <v>5.21E-2</v>
      </c>
      <c r="X805" t="s">
        <v>412</v>
      </c>
      <c r="Y805" t="s">
        <v>339</v>
      </c>
      <c r="Z805" s="131">
        <v>64621.62</v>
      </c>
      <c r="AA805" s="131">
        <v>1</v>
      </c>
      <c r="AB805" s="131">
        <f t="shared" si="12"/>
        <v>96.659600919939791</v>
      </c>
      <c r="AD805" s="131">
        <v>62.463000000000001</v>
      </c>
      <c r="AH805" s="132">
        <v>2.9E-4</v>
      </c>
      <c r="AI805" s="132">
        <v>4.7299999999999998E-3</v>
      </c>
      <c r="AJ805" s="132">
        <v>1.7000000000000001E-4</v>
      </c>
    </row>
    <row r="806" spans="1:36">
      <c r="A806" t="s">
        <v>1213</v>
      </c>
      <c r="B806" t="s">
        <v>1241</v>
      </c>
      <c r="C806" t="s">
        <v>1940</v>
      </c>
      <c r="D806" t="s">
        <v>1941</v>
      </c>
      <c r="E806" t="s">
        <v>309</v>
      </c>
      <c r="F806" t="s">
        <v>2837</v>
      </c>
      <c r="G806" t="s">
        <v>2838</v>
      </c>
      <c r="H806" t="s">
        <v>321</v>
      </c>
      <c r="I806" t="s">
        <v>754</v>
      </c>
      <c r="J806" t="s">
        <v>204</v>
      </c>
      <c r="K806" t="s">
        <v>204</v>
      </c>
      <c r="L806" t="s">
        <v>325</v>
      </c>
      <c r="M806" t="s">
        <v>340</v>
      </c>
      <c r="N806" t="s">
        <v>464</v>
      </c>
      <c r="O806" t="s">
        <v>339</v>
      </c>
      <c r="P806" t="s">
        <v>1540</v>
      </c>
      <c r="Q806" t="s">
        <v>413</v>
      </c>
      <c r="R806" t="s">
        <v>407</v>
      </c>
      <c r="S806" t="s">
        <v>1212</v>
      </c>
      <c r="T806" s="131">
        <v>1.71</v>
      </c>
      <c r="U806" t="s">
        <v>1589</v>
      </c>
      <c r="V806" s="132">
        <v>3.1660000000000001E-2</v>
      </c>
      <c r="W806" s="132">
        <v>2.9000000000000001E-2</v>
      </c>
      <c r="X806" t="s">
        <v>412</v>
      </c>
      <c r="Y806" t="s">
        <v>339</v>
      </c>
      <c r="Z806" s="131">
        <v>34335.72</v>
      </c>
      <c r="AA806" s="131">
        <v>1</v>
      </c>
      <c r="AB806" s="131">
        <f t="shared" si="12"/>
        <v>117.39086875125962</v>
      </c>
      <c r="AC806" s="131">
        <v>17.611000000000001</v>
      </c>
      <c r="AD806" s="131">
        <v>57.917999999999999</v>
      </c>
      <c r="AH806" s="132">
        <v>1.3999999999999999E-4</v>
      </c>
      <c r="AI806" s="132">
        <v>5.7200000000000003E-3</v>
      </c>
      <c r="AJ806" s="132">
        <v>2.1000000000000001E-4</v>
      </c>
    </row>
    <row r="807" spans="1:36">
      <c r="A807" t="s">
        <v>1213</v>
      </c>
      <c r="B807" t="s">
        <v>1241</v>
      </c>
      <c r="C807" t="s">
        <v>2005</v>
      </c>
      <c r="D807" t="s">
        <v>2006</v>
      </c>
      <c r="E807" t="s">
        <v>309</v>
      </c>
      <c r="F807" t="s">
        <v>2207</v>
      </c>
      <c r="G807" t="s">
        <v>2208</v>
      </c>
      <c r="H807" t="s">
        <v>321</v>
      </c>
      <c r="I807" t="s">
        <v>754</v>
      </c>
      <c r="J807" t="s">
        <v>204</v>
      </c>
      <c r="K807" t="s">
        <v>204</v>
      </c>
      <c r="L807" t="s">
        <v>325</v>
      </c>
      <c r="M807" t="s">
        <v>340</v>
      </c>
      <c r="N807" t="s">
        <v>464</v>
      </c>
      <c r="O807" t="s">
        <v>339</v>
      </c>
      <c r="P807" t="s">
        <v>1696</v>
      </c>
      <c r="Q807" t="s">
        <v>413</v>
      </c>
      <c r="R807" t="s">
        <v>407</v>
      </c>
      <c r="S807" t="s">
        <v>1212</v>
      </c>
      <c r="T807" s="131">
        <v>3.24</v>
      </c>
      <c r="U807" t="s">
        <v>1665</v>
      </c>
      <c r="V807" s="132">
        <v>4.4319999999999998E-2</v>
      </c>
      <c r="W807" s="132">
        <v>2.6800000000000001E-2</v>
      </c>
      <c r="X807" t="s">
        <v>412</v>
      </c>
      <c r="Y807" t="s">
        <v>339</v>
      </c>
      <c r="Z807" s="131">
        <v>13443</v>
      </c>
      <c r="AA807" s="131">
        <v>1</v>
      </c>
      <c r="AB807" s="131">
        <f t="shared" si="12"/>
        <v>117.18366436063378</v>
      </c>
      <c r="AD807" s="131">
        <v>15.753</v>
      </c>
      <c r="AH807" s="132">
        <v>1.0000000000000001E-5</v>
      </c>
      <c r="AI807" s="132">
        <v>1.1900000000000001E-3</v>
      </c>
      <c r="AJ807" s="132">
        <v>4.0000000000000003E-5</v>
      </c>
    </row>
    <row r="808" spans="1:36">
      <c r="A808" t="s">
        <v>1213</v>
      </c>
      <c r="B808" t="s">
        <v>1241</v>
      </c>
      <c r="C808" t="s">
        <v>1967</v>
      </c>
      <c r="D808" t="s">
        <v>1968</v>
      </c>
      <c r="E808" t="s">
        <v>309</v>
      </c>
      <c r="F808" t="s">
        <v>2854</v>
      </c>
      <c r="G808" t="s">
        <v>2855</v>
      </c>
      <c r="H808" t="s">
        <v>321</v>
      </c>
      <c r="I808" t="s">
        <v>951</v>
      </c>
      <c r="J808" t="s">
        <v>204</v>
      </c>
      <c r="K808" t="s">
        <v>204</v>
      </c>
      <c r="L808" t="s">
        <v>325</v>
      </c>
      <c r="M808" t="s">
        <v>340</v>
      </c>
      <c r="N808" t="s">
        <v>447</v>
      </c>
      <c r="O808" t="s">
        <v>339</v>
      </c>
      <c r="P808" t="s">
        <v>1540</v>
      </c>
      <c r="Q808" t="s">
        <v>413</v>
      </c>
      <c r="R808" t="s">
        <v>407</v>
      </c>
      <c r="S808" t="s">
        <v>1212</v>
      </c>
      <c r="T808" s="131">
        <v>0.36</v>
      </c>
      <c r="U808" t="s">
        <v>2856</v>
      </c>
      <c r="V808" s="132">
        <v>4.0579999999999998E-2</v>
      </c>
      <c r="W808" s="132">
        <v>5.3600000000000002E-2</v>
      </c>
      <c r="X808" t="s">
        <v>412</v>
      </c>
      <c r="Y808" t="s">
        <v>339</v>
      </c>
      <c r="Z808" s="131">
        <v>9835.33</v>
      </c>
      <c r="AA808" s="131">
        <v>1</v>
      </c>
      <c r="AB808" s="131">
        <f t="shared" si="12"/>
        <v>100.22032814353967</v>
      </c>
      <c r="AD808" s="131">
        <v>9.8569999999999993</v>
      </c>
      <c r="AH808" s="132">
        <v>8.0000000000000007E-5</v>
      </c>
      <c r="AI808" s="132">
        <v>7.5000000000000002E-4</v>
      </c>
      <c r="AJ808" s="132">
        <v>3.0000000000000001E-5</v>
      </c>
    </row>
    <row r="809" spans="1:36">
      <c r="A809" t="s">
        <v>1213</v>
      </c>
      <c r="B809" t="s">
        <v>1241</v>
      </c>
      <c r="C809" t="s">
        <v>2884</v>
      </c>
      <c r="D809" t="s">
        <v>2885</v>
      </c>
      <c r="E809" t="s">
        <v>80</v>
      </c>
      <c r="F809" t="s">
        <v>2886</v>
      </c>
      <c r="G809" t="s">
        <v>2887</v>
      </c>
      <c r="H809" t="s">
        <v>321</v>
      </c>
      <c r="I809" t="s">
        <v>755</v>
      </c>
      <c r="J809" t="s">
        <v>205</v>
      </c>
      <c r="K809" t="s">
        <v>245</v>
      </c>
      <c r="L809" t="s">
        <v>325</v>
      </c>
      <c r="M809" t="s">
        <v>314</v>
      </c>
      <c r="N809" t="s">
        <v>491</v>
      </c>
      <c r="O809" t="s">
        <v>339</v>
      </c>
      <c r="P809" t="s">
        <v>2127</v>
      </c>
      <c r="Q809" t="s">
        <v>433</v>
      </c>
      <c r="R809" t="s">
        <v>407</v>
      </c>
      <c r="S809" t="s">
        <v>1215</v>
      </c>
      <c r="T809" s="131">
        <v>3.77</v>
      </c>
      <c r="U809" t="s">
        <v>2888</v>
      </c>
      <c r="V809" s="132">
        <v>3.3059999999999999E-2</v>
      </c>
      <c r="W809" s="132">
        <v>5.91E-2</v>
      </c>
      <c r="X809" t="s">
        <v>412</v>
      </c>
      <c r="Y809" t="s">
        <v>339</v>
      </c>
      <c r="Z809" s="131">
        <v>167000</v>
      </c>
      <c r="AA809" s="131">
        <v>3.6469999999999998</v>
      </c>
      <c r="AB809" s="131">
        <f t="shared" si="12"/>
        <v>93.906237429172364</v>
      </c>
      <c r="AD809" s="131">
        <v>571.93499999999995</v>
      </c>
      <c r="AH809" s="132">
        <v>3.3E-4</v>
      </c>
      <c r="AI809" s="132">
        <v>4.335E-2</v>
      </c>
      <c r="AJ809" s="132">
        <v>1.58E-3</v>
      </c>
    </row>
    <row r="810" spans="1:36">
      <c r="A810" t="s">
        <v>1213</v>
      </c>
      <c r="B810" t="s">
        <v>1243</v>
      </c>
      <c r="C810" t="s">
        <v>1547</v>
      </c>
      <c r="D810" t="s">
        <v>1548</v>
      </c>
      <c r="E810" t="s">
        <v>309</v>
      </c>
      <c r="F810" t="s">
        <v>2585</v>
      </c>
      <c r="G810" t="s">
        <v>2586</v>
      </c>
      <c r="H810" t="s">
        <v>321</v>
      </c>
      <c r="I810" t="s">
        <v>754</v>
      </c>
      <c r="J810" t="s">
        <v>204</v>
      </c>
      <c r="K810" t="s">
        <v>204</v>
      </c>
      <c r="L810" t="s">
        <v>325</v>
      </c>
      <c r="M810" t="s">
        <v>340</v>
      </c>
      <c r="N810" t="s">
        <v>448</v>
      </c>
      <c r="O810" t="s">
        <v>339</v>
      </c>
      <c r="P810" t="s">
        <v>1211</v>
      </c>
      <c r="Q810" t="s">
        <v>413</v>
      </c>
      <c r="R810" t="s">
        <v>407</v>
      </c>
      <c r="S810" t="s">
        <v>1212</v>
      </c>
      <c r="T810" s="131">
        <v>4.8899999999999997</v>
      </c>
      <c r="U810" t="s">
        <v>2587</v>
      </c>
      <c r="V810" s="132">
        <v>-7.7600000000000004E-3</v>
      </c>
      <c r="W810" s="132">
        <v>2.3599999999999999E-2</v>
      </c>
      <c r="X810" t="s">
        <v>412</v>
      </c>
      <c r="Y810" t="s">
        <v>339</v>
      </c>
      <c r="Z810" s="131">
        <v>20997000</v>
      </c>
      <c r="AA810" s="131">
        <v>1</v>
      </c>
      <c r="AB810" s="131">
        <f t="shared" si="12"/>
        <v>100.78000190503404</v>
      </c>
      <c r="AD810" s="131">
        <v>21160.776999999998</v>
      </c>
      <c r="AH810" s="132">
        <v>8.4399999999999996E-3</v>
      </c>
      <c r="AI810" s="132">
        <v>5.0459999999999998E-2</v>
      </c>
      <c r="AJ810" s="132">
        <v>4.62E-3</v>
      </c>
    </row>
    <row r="811" spans="1:36">
      <c r="A811" t="s">
        <v>1213</v>
      </c>
      <c r="B811" t="s">
        <v>1243</v>
      </c>
      <c r="C811" t="s">
        <v>1547</v>
      </c>
      <c r="D811" t="s">
        <v>1548</v>
      </c>
      <c r="E811" t="s">
        <v>309</v>
      </c>
      <c r="F811" t="s">
        <v>2323</v>
      </c>
      <c r="G811" t="s">
        <v>2324</v>
      </c>
      <c r="H811" t="s">
        <v>321</v>
      </c>
      <c r="I811" t="s">
        <v>754</v>
      </c>
      <c r="J811" t="s">
        <v>204</v>
      </c>
      <c r="K811" t="s">
        <v>204</v>
      </c>
      <c r="L811" t="s">
        <v>325</v>
      </c>
      <c r="M811" t="s">
        <v>340</v>
      </c>
      <c r="N811" t="s">
        <v>448</v>
      </c>
      <c r="O811" t="s">
        <v>339</v>
      </c>
      <c r="P811" t="s">
        <v>1211</v>
      </c>
      <c r="Q811" t="s">
        <v>413</v>
      </c>
      <c r="R811" t="s">
        <v>407</v>
      </c>
      <c r="S811" t="s">
        <v>1212</v>
      </c>
      <c r="T811" s="131">
        <v>2.9</v>
      </c>
      <c r="U811" t="s">
        <v>2325</v>
      </c>
      <c r="V811" s="132">
        <v>1.49E-2</v>
      </c>
      <c r="W811" s="132">
        <v>2.1899999999999999E-2</v>
      </c>
      <c r="X811" t="s">
        <v>412</v>
      </c>
      <c r="Y811" t="s">
        <v>339</v>
      </c>
      <c r="Z811" s="131">
        <v>14546935</v>
      </c>
      <c r="AA811" s="131">
        <v>1</v>
      </c>
      <c r="AB811" s="131">
        <f t="shared" si="12"/>
        <v>105.8899967587674</v>
      </c>
      <c r="AD811" s="131">
        <v>15403.749</v>
      </c>
      <c r="AH811" s="132">
        <v>4.64E-3</v>
      </c>
      <c r="AI811" s="132">
        <v>3.6729999999999999E-2</v>
      </c>
      <c r="AJ811" s="132">
        <v>3.3700000000000002E-3</v>
      </c>
    </row>
    <row r="812" spans="1:36">
      <c r="A812" t="s">
        <v>1213</v>
      </c>
      <c r="B812" t="s">
        <v>1243</v>
      </c>
      <c r="C812" t="s">
        <v>455</v>
      </c>
      <c r="D812" t="s">
        <v>2144</v>
      </c>
      <c r="E812" t="s">
        <v>309</v>
      </c>
      <c r="F812" t="s">
        <v>2355</v>
      </c>
      <c r="G812" t="s">
        <v>2356</v>
      </c>
      <c r="H812" t="s">
        <v>321</v>
      </c>
      <c r="I812" t="s">
        <v>754</v>
      </c>
      <c r="J812" t="s">
        <v>204</v>
      </c>
      <c r="K812" t="s">
        <v>204</v>
      </c>
      <c r="L812" t="s">
        <v>325</v>
      </c>
      <c r="M812" t="s">
        <v>340</v>
      </c>
      <c r="N812" t="s">
        <v>440</v>
      </c>
      <c r="O812" t="s">
        <v>339</v>
      </c>
      <c r="P812" t="s">
        <v>1966</v>
      </c>
      <c r="Q812" t="s">
        <v>415</v>
      </c>
      <c r="R812" t="s">
        <v>407</v>
      </c>
      <c r="S812" t="s">
        <v>1212</v>
      </c>
      <c r="T812" s="131">
        <v>3.19</v>
      </c>
      <c r="U812" t="s">
        <v>2357</v>
      </c>
      <c r="V812" s="132">
        <v>1.37E-2</v>
      </c>
      <c r="W812" s="132">
        <v>2.4299999999999999E-2</v>
      </c>
      <c r="X812" t="s">
        <v>412</v>
      </c>
      <c r="Y812" t="s">
        <v>339</v>
      </c>
      <c r="Z812" s="131">
        <v>11644749.189999999</v>
      </c>
      <c r="AA812" s="131">
        <v>1</v>
      </c>
      <c r="AB812" s="131">
        <f t="shared" si="12"/>
        <v>122.39000400488661</v>
      </c>
      <c r="AD812" s="131">
        <v>14252.009</v>
      </c>
      <c r="AH812" s="132">
        <v>4.5599999999999998E-3</v>
      </c>
      <c r="AI812" s="132">
        <v>3.3980000000000003E-2</v>
      </c>
      <c r="AJ812" s="132">
        <v>3.1099999999999999E-3</v>
      </c>
    </row>
    <row r="813" spans="1:36">
      <c r="A813" t="s">
        <v>1213</v>
      </c>
      <c r="B813" t="s">
        <v>1243</v>
      </c>
      <c r="C813" t="s">
        <v>1521</v>
      </c>
      <c r="D813" t="s">
        <v>1522</v>
      </c>
      <c r="E813" t="s">
        <v>309</v>
      </c>
      <c r="F813" t="s">
        <v>2754</v>
      </c>
      <c r="G813" t="s">
        <v>2755</v>
      </c>
      <c r="H813" t="s">
        <v>321</v>
      </c>
      <c r="I813" t="s">
        <v>754</v>
      </c>
      <c r="J813" t="s">
        <v>204</v>
      </c>
      <c r="K813" t="s">
        <v>204</v>
      </c>
      <c r="L813" t="s">
        <v>325</v>
      </c>
      <c r="M813" t="s">
        <v>340</v>
      </c>
      <c r="N813" t="s">
        <v>448</v>
      </c>
      <c r="O813" t="s">
        <v>339</v>
      </c>
      <c r="P813" t="s">
        <v>1211</v>
      </c>
      <c r="Q813" t="s">
        <v>413</v>
      </c>
      <c r="R813" t="s">
        <v>407</v>
      </c>
      <c r="S813" t="s">
        <v>1212</v>
      </c>
      <c r="T813" s="131">
        <v>5.84</v>
      </c>
      <c r="U813" t="s">
        <v>2756</v>
      </c>
      <c r="V813" s="132">
        <v>2.3519999999999999E-2</v>
      </c>
      <c r="W813" s="132">
        <v>2.5499999999999998E-2</v>
      </c>
      <c r="X813" t="s">
        <v>412</v>
      </c>
      <c r="Y813" t="s">
        <v>339</v>
      </c>
      <c r="Z813" s="131">
        <v>13686000</v>
      </c>
      <c r="AA813" s="131">
        <v>1</v>
      </c>
      <c r="AB813" s="131">
        <f t="shared" si="12"/>
        <v>100.6</v>
      </c>
      <c r="AD813" s="131">
        <v>13768.116</v>
      </c>
      <c r="AH813" s="132">
        <v>4.8900000000000002E-3</v>
      </c>
      <c r="AI813" s="132">
        <v>3.2829999999999998E-2</v>
      </c>
      <c r="AJ813" s="132">
        <v>3.0100000000000001E-3</v>
      </c>
    </row>
    <row r="814" spans="1:36">
      <c r="A814" t="s">
        <v>1213</v>
      </c>
      <c r="B814" t="s">
        <v>1243</v>
      </c>
      <c r="C814" t="s">
        <v>1521</v>
      </c>
      <c r="D814" t="s">
        <v>1522</v>
      </c>
      <c r="E814" t="s">
        <v>309</v>
      </c>
      <c r="F814" t="s">
        <v>2290</v>
      </c>
      <c r="G814" t="s">
        <v>2291</v>
      </c>
      <c r="H814" t="s">
        <v>321</v>
      </c>
      <c r="I814" t="s">
        <v>951</v>
      </c>
      <c r="J814" t="s">
        <v>204</v>
      </c>
      <c r="K814" t="s">
        <v>204</v>
      </c>
      <c r="L814" t="s">
        <v>325</v>
      </c>
      <c r="M814" t="s">
        <v>340</v>
      </c>
      <c r="N814" t="s">
        <v>448</v>
      </c>
      <c r="O814" t="s">
        <v>339</v>
      </c>
      <c r="P814" t="s">
        <v>1211</v>
      </c>
      <c r="Q814" t="s">
        <v>413</v>
      </c>
      <c r="R814" t="s">
        <v>407</v>
      </c>
      <c r="S814" t="s">
        <v>1212</v>
      </c>
      <c r="T814" s="131">
        <v>0.43</v>
      </c>
      <c r="U814" t="s">
        <v>2292</v>
      </c>
      <c r="V814" s="132">
        <v>4.0000000000000003E-5</v>
      </c>
      <c r="W814" s="132">
        <v>4.4400000000000002E-2</v>
      </c>
      <c r="X814" t="s">
        <v>412</v>
      </c>
      <c r="Y814" t="s">
        <v>339</v>
      </c>
      <c r="Z814" s="131">
        <v>12763784</v>
      </c>
      <c r="AA814" s="131">
        <v>1</v>
      </c>
      <c r="AB814" s="131">
        <f t="shared" si="12"/>
        <v>101.05999913505275</v>
      </c>
      <c r="AD814" s="131">
        <v>12899.08</v>
      </c>
      <c r="AH814" s="132">
        <v>5.0200000000000002E-3</v>
      </c>
      <c r="AI814" s="132">
        <v>3.0759999999999999E-2</v>
      </c>
      <c r="AJ814" s="132">
        <v>2.82E-3</v>
      </c>
    </row>
    <row r="815" spans="1:36">
      <c r="A815" t="s">
        <v>1213</v>
      </c>
      <c r="B815" t="s">
        <v>1243</v>
      </c>
      <c r="C815" t="s">
        <v>455</v>
      </c>
      <c r="D815" t="s">
        <v>2144</v>
      </c>
      <c r="E815" t="s">
        <v>309</v>
      </c>
      <c r="F815" t="s">
        <v>2224</v>
      </c>
      <c r="G815" t="s">
        <v>2225</v>
      </c>
      <c r="H815" t="s">
        <v>321</v>
      </c>
      <c r="I815" t="s">
        <v>754</v>
      </c>
      <c r="J815" t="s">
        <v>204</v>
      </c>
      <c r="K815" t="s">
        <v>204</v>
      </c>
      <c r="L815" t="s">
        <v>325</v>
      </c>
      <c r="M815" t="s">
        <v>340</v>
      </c>
      <c r="N815" t="s">
        <v>440</v>
      </c>
      <c r="O815" t="s">
        <v>339</v>
      </c>
      <c r="P815" t="s">
        <v>1966</v>
      </c>
      <c r="Q815" t="s">
        <v>415</v>
      </c>
      <c r="R815" t="s">
        <v>407</v>
      </c>
      <c r="S815" t="s">
        <v>1212</v>
      </c>
      <c r="T815" s="131">
        <v>0.65</v>
      </c>
      <c r="U815" t="s">
        <v>2226</v>
      </c>
      <c r="V815" s="132">
        <v>1.908E-2</v>
      </c>
      <c r="W815" s="132">
        <v>2.8199999999999999E-2</v>
      </c>
      <c r="X815" t="s">
        <v>412</v>
      </c>
      <c r="Y815" t="s">
        <v>339</v>
      </c>
      <c r="Z815" s="131">
        <v>10728836</v>
      </c>
      <c r="AA815" s="131">
        <v>1</v>
      </c>
      <c r="AB815" s="131">
        <f t="shared" si="12"/>
        <v>119.90999769220072</v>
      </c>
      <c r="AD815" s="131">
        <v>12864.947</v>
      </c>
      <c r="AH815" s="132">
        <v>3.63E-3</v>
      </c>
      <c r="AI815" s="132">
        <v>3.0679999999999999E-2</v>
      </c>
      <c r="AJ815" s="132">
        <v>2.81E-3</v>
      </c>
    </row>
    <row r="816" spans="1:36">
      <c r="A816" t="s">
        <v>1213</v>
      </c>
      <c r="B816" t="s">
        <v>1243</v>
      </c>
      <c r="C816" t="s">
        <v>1601</v>
      </c>
      <c r="D816" t="s">
        <v>1602</v>
      </c>
      <c r="E816" t="s">
        <v>309</v>
      </c>
      <c r="F816" t="s">
        <v>2757</v>
      </c>
      <c r="G816" t="s">
        <v>2758</v>
      </c>
      <c r="H816" t="s">
        <v>321</v>
      </c>
      <c r="I816" t="s">
        <v>754</v>
      </c>
      <c r="J816" t="s">
        <v>204</v>
      </c>
      <c r="K816" t="s">
        <v>204</v>
      </c>
      <c r="L816" t="s">
        <v>325</v>
      </c>
      <c r="M816" t="s">
        <v>340</v>
      </c>
      <c r="N816" t="s">
        <v>448</v>
      </c>
      <c r="O816" t="s">
        <v>339</v>
      </c>
      <c r="P816" t="s">
        <v>1551</v>
      </c>
      <c r="Q816" t="s">
        <v>413</v>
      </c>
      <c r="R816" t="s">
        <v>407</v>
      </c>
      <c r="S816" t="s">
        <v>1212</v>
      </c>
      <c r="T816" s="131">
        <v>4.5999999999999996</v>
      </c>
      <c r="U816" t="s">
        <v>2759</v>
      </c>
      <c r="V816" s="132">
        <v>3.7100000000000001E-2</v>
      </c>
      <c r="W816" s="132">
        <v>2.7699999999999999E-2</v>
      </c>
      <c r="X816" t="s">
        <v>411</v>
      </c>
      <c r="Y816" t="s">
        <v>339</v>
      </c>
      <c r="Z816" s="131">
        <v>10700000</v>
      </c>
      <c r="AA816" s="131">
        <v>1</v>
      </c>
      <c r="AB816" s="131">
        <f t="shared" si="12"/>
        <v>107.79</v>
      </c>
      <c r="AD816" s="131">
        <v>11533.53</v>
      </c>
      <c r="AH816" s="132">
        <v>2.785E-2</v>
      </c>
      <c r="AI816" s="132">
        <v>2.75E-2</v>
      </c>
      <c r="AJ816" s="132">
        <v>2.5200000000000001E-3</v>
      </c>
    </row>
    <row r="817" spans="1:36">
      <c r="A817" t="s">
        <v>1213</v>
      </c>
      <c r="B817" t="s">
        <v>1243</v>
      </c>
      <c r="C817" t="s">
        <v>1718</v>
      </c>
      <c r="D817" t="s">
        <v>1719</v>
      </c>
      <c r="E817" t="s">
        <v>309</v>
      </c>
      <c r="F817" t="s">
        <v>1720</v>
      </c>
      <c r="G817" t="s">
        <v>1721</v>
      </c>
      <c r="H817" t="s">
        <v>321</v>
      </c>
      <c r="I817" t="s">
        <v>951</v>
      </c>
      <c r="J817" t="s">
        <v>204</v>
      </c>
      <c r="K817" t="s">
        <v>204</v>
      </c>
      <c r="L817" t="s">
        <v>325</v>
      </c>
      <c r="M817" t="s">
        <v>340</v>
      </c>
      <c r="N817" t="s">
        <v>440</v>
      </c>
      <c r="O817" t="s">
        <v>339</v>
      </c>
      <c r="P817" t="s">
        <v>1599</v>
      </c>
      <c r="Q817" t="s">
        <v>415</v>
      </c>
      <c r="R817" t="s">
        <v>407</v>
      </c>
      <c r="S817" t="s">
        <v>1212</v>
      </c>
      <c r="T817" s="131">
        <v>2.87</v>
      </c>
      <c r="U817" t="s">
        <v>1722</v>
      </c>
      <c r="V817" s="132">
        <v>7.2499999999999995E-2</v>
      </c>
      <c r="W817" s="132">
        <v>5.6099999999999997E-2</v>
      </c>
      <c r="X817" t="s">
        <v>412</v>
      </c>
      <c r="Y817" t="s">
        <v>339</v>
      </c>
      <c r="Z817" s="131">
        <v>10069200</v>
      </c>
      <c r="AA817" s="131">
        <v>1</v>
      </c>
      <c r="AB817" s="131">
        <f t="shared" si="12"/>
        <v>106.14000119175306</v>
      </c>
      <c r="AD817" s="131">
        <v>10687.449000000001</v>
      </c>
      <c r="AH817" s="132">
        <v>1.3979999999999999E-2</v>
      </c>
      <c r="AI817" s="132">
        <v>2.5479999999999999E-2</v>
      </c>
      <c r="AJ817" s="132">
        <v>2.33E-3</v>
      </c>
    </row>
    <row r="818" spans="1:36">
      <c r="A818" t="s">
        <v>1213</v>
      </c>
      <c r="B818" t="s">
        <v>1243</v>
      </c>
      <c r="C818" t="s">
        <v>2795</v>
      </c>
      <c r="D818" t="s">
        <v>2796</v>
      </c>
      <c r="E818" t="s">
        <v>309</v>
      </c>
      <c r="F818" t="s">
        <v>2797</v>
      </c>
      <c r="G818" t="s">
        <v>2798</v>
      </c>
      <c r="H818" t="s">
        <v>321</v>
      </c>
      <c r="I818" t="s">
        <v>754</v>
      </c>
      <c r="J818" t="s">
        <v>204</v>
      </c>
      <c r="K818" t="s">
        <v>204</v>
      </c>
      <c r="L818" t="s">
        <v>325</v>
      </c>
      <c r="M818" t="s">
        <v>340</v>
      </c>
      <c r="N818" t="s">
        <v>464</v>
      </c>
      <c r="O818" t="s">
        <v>339</v>
      </c>
      <c r="P818" t="s">
        <v>1540</v>
      </c>
      <c r="Q818" t="s">
        <v>413</v>
      </c>
      <c r="R818" t="s">
        <v>407</v>
      </c>
      <c r="S818" t="s">
        <v>1212</v>
      </c>
      <c r="T818" s="131">
        <v>4.1100000000000003</v>
      </c>
      <c r="U818" t="s">
        <v>2799</v>
      </c>
      <c r="V818" s="132">
        <v>3.9379999999999998E-2</v>
      </c>
      <c r="W818" s="132">
        <v>3.0700000000000002E-2</v>
      </c>
      <c r="X818" t="s">
        <v>412</v>
      </c>
      <c r="Y818" t="s">
        <v>339</v>
      </c>
      <c r="Z818" s="131">
        <v>8730487.5</v>
      </c>
      <c r="AA818" s="131">
        <v>1</v>
      </c>
      <c r="AB818" s="131">
        <f t="shared" si="12"/>
        <v>111.58999998568235</v>
      </c>
      <c r="AD818" s="131">
        <v>9742.3510000000006</v>
      </c>
      <c r="AH818" s="132">
        <v>2.1139999999999999E-2</v>
      </c>
      <c r="AI818" s="132">
        <v>2.3230000000000001E-2</v>
      </c>
      <c r="AJ818" s="132">
        <v>2.1299999999999999E-3</v>
      </c>
    </row>
    <row r="819" spans="1:36">
      <c r="A819" t="s">
        <v>1213</v>
      </c>
      <c r="B819" t="s">
        <v>1243</v>
      </c>
      <c r="C819" t="s">
        <v>1601</v>
      </c>
      <c r="D819" t="s">
        <v>1602</v>
      </c>
      <c r="E819" t="s">
        <v>309</v>
      </c>
      <c r="F819" t="s">
        <v>2419</v>
      </c>
      <c r="G819" t="s">
        <v>2420</v>
      </c>
      <c r="H819" t="s">
        <v>321</v>
      </c>
      <c r="I819" t="s">
        <v>754</v>
      </c>
      <c r="J819" t="s">
        <v>204</v>
      </c>
      <c r="K819" t="s">
        <v>204</v>
      </c>
      <c r="L819" t="s">
        <v>325</v>
      </c>
      <c r="M819" t="s">
        <v>340</v>
      </c>
      <c r="N819" t="s">
        <v>448</v>
      </c>
      <c r="O819" t="s">
        <v>339</v>
      </c>
      <c r="P819" t="s">
        <v>1211</v>
      </c>
      <c r="Q819" t="s">
        <v>413</v>
      </c>
      <c r="R819" t="s">
        <v>407</v>
      </c>
      <c r="S819" t="s">
        <v>1212</v>
      </c>
      <c r="T819" s="131">
        <v>3.84</v>
      </c>
      <c r="U819" t="s">
        <v>2421</v>
      </c>
      <c r="V819" s="132">
        <v>-5.3200000000000001E-3</v>
      </c>
      <c r="W819" s="132">
        <v>2.3599999999999999E-2</v>
      </c>
      <c r="X819" t="s">
        <v>412</v>
      </c>
      <c r="Y819" t="s">
        <v>339</v>
      </c>
      <c r="Z819" s="131">
        <v>8855700</v>
      </c>
      <c r="AA819" s="131">
        <v>1</v>
      </c>
      <c r="AB819" s="131">
        <f t="shared" si="12"/>
        <v>103.08999853201892</v>
      </c>
      <c r="AD819" s="131">
        <v>9129.3410000000003</v>
      </c>
      <c r="AH819" s="132">
        <v>8.9999999999999993E-3</v>
      </c>
      <c r="AI819" s="132">
        <v>2.1770000000000001E-2</v>
      </c>
      <c r="AJ819" s="132">
        <v>1.99E-3</v>
      </c>
    </row>
    <row r="820" spans="1:36">
      <c r="A820" t="s">
        <v>1213</v>
      </c>
      <c r="B820" t="s">
        <v>1243</v>
      </c>
      <c r="C820" t="s">
        <v>455</v>
      </c>
      <c r="D820" t="s">
        <v>2144</v>
      </c>
      <c r="E820" t="s">
        <v>309</v>
      </c>
      <c r="F820" t="s">
        <v>2329</v>
      </c>
      <c r="G820" t="s">
        <v>2330</v>
      </c>
      <c r="H820" t="s">
        <v>321</v>
      </c>
      <c r="I820" t="s">
        <v>754</v>
      </c>
      <c r="J820" t="s">
        <v>204</v>
      </c>
      <c r="K820" t="s">
        <v>204</v>
      </c>
      <c r="L820" t="s">
        <v>325</v>
      </c>
      <c r="M820" t="s">
        <v>340</v>
      </c>
      <c r="N820" t="s">
        <v>440</v>
      </c>
      <c r="O820" t="s">
        <v>339</v>
      </c>
      <c r="P820" t="s">
        <v>1966</v>
      </c>
      <c r="Q820" t="s">
        <v>415</v>
      </c>
      <c r="R820" t="s">
        <v>407</v>
      </c>
      <c r="S820" t="s">
        <v>1212</v>
      </c>
      <c r="T820" s="131">
        <v>5.55</v>
      </c>
      <c r="U820" t="s">
        <v>2331</v>
      </c>
      <c r="V820" s="132">
        <v>6.8100000000000001E-3</v>
      </c>
      <c r="W820" s="132">
        <v>2.5899999999999999E-2</v>
      </c>
      <c r="X820" t="s">
        <v>412</v>
      </c>
      <c r="Y820" t="s">
        <v>339</v>
      </c>
      <c r="Z820" s="131">
        <v>7900000</v>
      </c>
      <c r="AA820" s="131">
        <v>1</v>
      </c>
      <c r="AB820" s="131">
        <f t="shared" si="12"/>
        <v>114.47</v>
      </c>
      <c r="AD820" s="131">
        <v>9043.1299999999992</v>
      </c>
      <c r="AH820" s="132">
        <v>2.0300000000000001E-3</v>
      </c>
      <c r="AI820" s="132">
        <v>2.1559999999999999E-2</v>
      </c>
      <c r="AJ820" s="132">
        <v>1.98E-3</v>
      </c>
    </row>
    <row r="821" spans="1:36">
      <c r="A821" t="s">
        <v>1213</v>
      </c>
      <c r="B821" t="s">
        <v>1243</v>
      </c>
      <c r="C821" t="s">
        <v>1521</v>
      </c>
      <c r="D821" t="s">
        <v>1522</v>
      </c>
      <c r="E821" t="s">
        <v>309</v>
      </c>
      <c r="F821" t="s">
        <v>1915</v>
      </c>
      <c r="G821" t="s">
        <v>1916</v>
      </c>
      <c r="H821" t="s">
        <v>321</v>
      </c>
      <c r="I821" t="s">
        <v>754</v>
      </c>
      <c r="J821" t="s">
        <v>204</v>
      </c>
      <c r="K821" t="s">
        <v>204</v>
      </c>
      <c r="L821" t="s">
        <v>325</v>
      </c>
      <c r="M821" t="s">
        <v>340</v>
      </c>
      <c r="N821" t="s">
        <v>448</v>
      </c>
      <c r="O821" t="s">
        <v>339</v>
      </c>
      <c r="P821" t="s">
        <v>1211</v>
      </c>
      <c r="Q821" t="s">
        <v>413</v>
      </c>
      <c r="R821" t="s">
        <v>407</v>
      </c>
      <c r="S821" t="s">
        <v>1212</v>
      </c>
      <c r="T821" s="131">
        <v>3.18</v>
      </c>
      <c r="U821" t="s">
        <v>1917</v>
      </c>
      <c r="V821" s="132">
        <v>-3.5899999999999999E-3</v>
      </c>
      <c r="W821" s="132">
        <v>2.4199999999999999E-2</v>
      </c>
      <c r="X821" t="s">
        <v>412</v>
      </c>
      <c r="Y821" t="s">
        <v>339</v>
      </c>
      <c r="Z821" s="131">
        <v>8632024.4100000001</v>
      </c>
      <c r="AA821" s="131">
        <v>1</v>
      </c>
      <c r="AB821" s="131">
        <f t="shared" si="12"/>
        <v>103.37000425604681</v>
      </c>
      <c r="AD821" s="131">
        <v>8922.9240000000009</v>
      </c>
      <c r="AH821" s="132">
        <v>3.32E-3</v>
      </c>
      <c r="AI821" s="132">
        <v>2.128E-2</v>
      </c>
      <c r="AJ821" s="132">
        <v>1.9499999999999999E-3</v>
      </c>
    </row>
    <row r="822" spans="1:36">
      <c r="A822" t="s">
        <v>1213</v>
      </c>
      <c r="B822" t="s">
        <v>1243</v>
      </c>
      <c r="C822" t="s">
        <v>1521</v>
      </c>
      <c r="D822" t="s">
        <v>1522</v>
      </c>
      <c r="E822" t="s">
        <v>309</v>
      </c>
      <c r="F822" t="s">
        <v>2524</v>
      </c>
      <c r="G822" t="s">
        <v>2525</v>
      </c>
      <c r="H822" t="s">
        <v>321</v>
      </c>
      <c r="I822" t="s">
        <v>754</v>
      </c>
      <c r="J822" t="s">
        <v>204</v>
      </c>
      <c r="K822" t="s">
        <v>204</v>
      </c>
      <c r="L822" t="s">
        <v>325</v>
      </c>
      <c r="M822" t="s">
        <v>340</v>
      </c>
      <c r="N822" t="s">
        <v>448</v>
      </c>
      <c r="O822" t="s">
        <v>339</v>
      </c>
      <c r="P822" t="s">
        <v>1211</v>
      </c>
      <c r="Q822" t="s">
        <v>413</v>
      </c>
      <c r="R822" t="s">
        <v>407</v>
      </c>
      <c r="S822" t="s">
        <v>1212</v>
      </c>
      <c r="T822" s="131">
        <v>2.7</v>
      </c>
      <c r="U822" t="s">
        <v>2526</v>
      </c>
      <c r="V822" s="132">
        <v>-4.79E-3</v>
      </c>
      <c r="W822" s="132">
        <v>2.3800000000000002E-2</v>
      </c>
      <c r="X822" t="s">
        <v>412</v>
      </c>
      <c r="Y822" t="s">
        <v>339</v>
      </c>
      <c r="Z822" s="131">
        <v>7000000</v>
      </c>
      <c r="AA822" s="131">
        <v>1</v>
      </c>
      <c r="AB822" s="131">
        <f t="shared" si="12"/>
        <v>113.19999999999999</v>
      </c>
      <c r="AD822" s="131">
        <v>7924</v>
      </c>
      <c r="AH822" s="132">
        <v>2.32E-3</v>
      </c>
      <c r="AI822" s="132">
        <v>1.89E-2</v>
      </c>
      <c r="AJ822" s="132">
        <v>1.73E-3</v>
      </c>
    </row>
    <row r="823" spans="1:36">
      <c r="A823" t="s">
        <v>1213</v>
      </c>
      <c r="B823" t="s">
        <v>1243</v>
      </c>
      <c r="C823" t="s">
        <v>1935</v>
      </c>
      <c r="D823" t="s">
        <v>1936</v>
      </c>
      <c r="E823" t="s">
        <v>309</v>
      </c>
      <c r="F823" t="s">
        <v>1937</v>
      </c>
      <c r="G823" t="s">
        <v>1938</v>
      </c>
      <c r="H823" t="s">
        <v>321</v>
      </c>
      <c r="I823" t="s">
        <v>754</v>
      </c>
      <c r="J823" t="s">
        <v>204</v>
      </c>
      <c r="K823" t="s">
        <v>204</v>
      </c>
      <c r="L823" t="s">
        <v>325</v>
      </c>
      <c r="M823" t="s">
        <v>340</v>
      </c>
      <c r="N823" t="s">
        <v>448</v>
      </c>
      <c r="O823" t="s">
        <v>339</v>
      </c>
      <c r="P823" t="s">
        <v>1211</v>
      </c>
      <c r="Q823" t="s">
        <v>413</v>
      </c>
      <c r="R823" t="s">
        <v>407</v>
      </c>
      <c r="S823" t="s">
        <v>1212</v>
      </c>
      <c r="T823" s="131">
        <v>3.74</v>
      </c>
      <c r="U823" t="s">
        <v>1939</v>
      </c>
      <c r="V823" s="132">
        <v>2.7040000000000002E-2</v>
      </c>
      <c r="W823" s="132">
        <v>2.3800000000000002E-2</v>
      </c>
      <c r="X823" t="s">
        <v>412</v>
      </c>
      <c r="Y823" t="s">
        <v>339</v>
      </c>
      <c r="Z823" s="131">
        <v>7554747.5599999996</v>
      </c>
      <c r="AA823" s="131">
        <v>1</v>
      </c>
      <c r="AB823" s="131">
        <f t="shared" si="12"/>
        <v>103.65999575504017</v>
      </c>
      <c r="AD823" s="131">
        <v>7831.2510000000002</v>
      </c>
      <c r="AH823" s="132">
        <v>2.0799999999999998E-3</v>
      </c>
      <c r="AI823" s="132">
        <v>1.8669999999999999E-2</v>
      </c>
      <c r="AJ823" s="132">
        <v>1.7099999999999999E-3</v>
      </c>
    </row>
    <row r="824" spans="1:36">
      <c r="A824" t="s">
        <v>1213</v>
      </c>
      <c r="B824" t="s">
        <v>1243</v>
      </c>
      <c r="C824" t="s">
        <v>1918</v>
      </c>
      <c r="D824" t="s">
        <v>1919</v>
      </c>
      <c r="E824" t="s">
        <v>309</v>
      </c>
      <c r="F824" t="s">
        <v>1920</v>
      </c>
      <c r="G824" t="s">
        <v>1921</v>
      </c>
      <c r="H824" t="s">
        <v>321</v>
      </c>
      <c r="I824" t="s">
        <v>754</v>
      </c>
      <c r="J824" t="s">
        <v>204</v>
      </c>
      <c r="K824" t="s">
        <v>204</v>
      </c>
      <c r="L824" t="s">
        <v>325</v>
      </c>
      <c r="M824" t="s">
        <v>340</v>
      </c>
      <c r="N824" t="s">
        <v>464</v>
      </c>
      <c r="O824" t="s">
        <v>339</v>
      </c>
      <c r="P824" t="s">
        <v>1696</v>
      </c>
      <c r="Q824" t="s">
        <v>413</v>
      </c>
      <c r="R824" t="s">
        <v>407</v>
      </c>
      <c r="S824" t="s">
        <v>1212</v>
      </c>
      <c r="T824" s="131">
        <v>5.12</v>
      </c>
      <c r="U824" t="s">
        <v>1922</v>
      </c>
      <c r="V824" s="132">
        <v>3.1099999999999999E-3</v>
      </c>
      <c r="W824" s="132">
        <v>2.6200000000000001E-2</v>
      </c>
      <c r="X824" t="s">
        <v>412</v>
      </c>
      <c r="Y824" t="s">
        <v>339</v>
      </c>
      <c r="Z824" s="131">
        <v>7313220.0099999998</v>
      </c>
      <c r="AA824" s="131">
        <v>1</v>
      </c>
      <c r="AB824" s="131">
        <f t="shared" si="12"/>
        <v>100.30000451196599</v>
      </c>
      <c r="AC824" s="131">
        <v>105.509</v>
      </c>
      <c r="AD824" s="131">
        <v>7440.6689999999999</v>
      </c>
      <c r="AH824" s="132">
        <v>5.4099999999999999E-3</v>
      </c>
      <c r="AI824" s="132">
        <v>1.7989999999999999E-2</v>
      </c>
      <c r="AJ824" s="132">
        <v>1.65E-3</v>
      </c>
    </row>
    <row r="825" spans="1:36">
      <c r="A825" t="s">
        <v>1213</v>
      </c>
      <c r="B825" t="s">
        <v>1243</v>
      </c>
      <c r="C825" t="s">
        <v>2833</v>
      </c>
      <c r="D825" t="s">
        <v>2834</v>
      </c>
      <c r="E825" t="s">
        <v>309</v>
      </c>
      <c r="F825" t="s">
        <v>2835</v>
      </c>
      <c r="G825" t="s">
        <v>2836</v>
      </c>
      <c r="H825" t="s">
        <v>321</v>
      </c>
      <c r="I825" t="s">
        <v>754</v>
      </c>
      <c r="J825" t="s">
        <v>204</v>
      </c>
      <c r="K825" t="s">
        <v>204</v>
      </c>
      <c r="L825" t="s">
        <v>325</v>
      </c>
      <c r="M825" t="s">
        <v>340</v>
      </c>
      <c r="N825" t="s">
        <v>440</v>
      </c>
      <c r="O825" t="s">
        <v>339</v>
      </c>
      <c r="P825" t="s">
        <v>1599</v>
      </c>
      <c r="Q825" t="s">
        <v>415</v>
      </c>
      <c r="R825" t="s">
        <v>407</v>
      </c>
      <c r="S825" t="s">
        <v>1212</v>
      </c>
      <c r="T825" s="131">
        <v>3.42</v>
      </c>
      <c r="U825" t="s">
        <v>2218</v>
      </c>
      <c r="V825" s="132">
        <v>1.7999999999999999E-2</v>
      </c>
      <c r="W825" s="132">
        <v>3.4500000000000003E-2</v>
      </c>
      <c r="X825" t="s">
        <v>412</v>
      </c>
      <c r="Y825" t="s">
        <v>339</v>
      </c>
      <c r="Z825" s="131">
        <v>6684000</v>
      </c>
      <c r="AA825" s="131">
        <v>1</v>
      </c>
      <c r="AB825" s="131">
        <f t="shared" si="12"/>
        <v>109.54000598444044</v>
      </c>
      <c r="AD825" s="131">
        <v>7321.6540000000005</v>
      </c>
      <c r="AH825" s="132">
        <v>7.0800000000000004E-3</v>
      </c>
      <c r="AI825" s="132">
        <v>1.746E-2</v>
      </c>
      <c r="AJ825" s="132">
        <v>1.6000000000000001E-3</v>
      </c>
    </row>
    <row r="826" spans="1:36">
      <c r="A826" t="s">
        <v>1213</v>
      </c>
      <c r="B826" t="s">
        <v>1243</v>
      </c>
      <c r="C826" t="s">
        <v>1601</v>
      </c>
      <c r="D826" t="s">
        <v>1602</v>
      </c>
      <c r="E826" t="s">
        <v>309</v>
      </c>
      <c r="F826" t="s">
        <v>2450</v>
      </c>
      <c r="G826" t="s">
        <v>2451</v>
      </c>
      <c r="H826" t="s">
        <v>321</v>
      </c>
      <c r="I826" t="s">
        <v>951</v>
      </c>
      <c r="J826" t="s">
        <v>204</v>
      </c>
      <c r="K826" t="s">
        <v>204</v>
      </c>
      <c r="L826" t="s">
        <v>325</v>
      </c>
      <c r="M826" t="s">
        <v>340</v>
      </c>
      <c r="N826" t="s">
        <v>448</v>
      </c>
      <c r="O826" t="s">
        <v>339</v>
      </c>
      <c r="P826" t="s">
        <v>1211</v>
      </c>
      <c r="Q826" t="s">
        <v>413</v>
      </c>
      <c r="R826" t="s">
        <v>407</v>
      </c>
      <c r="S826" t="s">
        <v>1212</v>
      </c>
      <c r="T826" s="131">
        <v>0.41</v>
      </c>
      <c r="U826" t="s">
        <v>2452</v>
      </c>
      <c r="V826" s="132">
        <v>3.9210000000000002E-2</v>
      </c>
      <c r="W826" s="132">
        <v>4.4400000000000002E-2</v>
      </c>
      <c r="X826" t="s">
        <v>412</v>
      </c>
      <c r="Y826" t="s">
        <v>339</v>
      </c>
      <c r="Z826" s="131">
        <v>6668000</v>
      </c>
      <c r="AA826" s="131">
        <v>1</v>
      </c>
      <c r="AB826" s="131">
        <f t="shared" si="12"/>
        <v>100.1</v>
      </c>
      <c r="AD826" s="131">
        <v>6674.6679999999997</v>
      </c>
      <c r="AH826" s="132">
        <v>5.5300000000000002E-3</v>
      </c>
      <c r="AI826" s="132">
        <v>1.592E-2</v>
      </c>
      <c r="AJ826" s="132">
        <v>1.4599999999999999E-3</v>
      </c>
    </row>
    <row r="827" spans="1:36">
      <c r="A827" t="s">
        <v>1213</v>
      </c>
      <c r="B827" t="s">
        <v>1243</v>
      </c>
      <c r="C827" t="s">
        <v>2242</v>
      </c>
      <c r="D827" t="s">
        <v>2243</v>
      </c>
      <c r="E827" t="s">
        <v>309</v>
      </c>
      <c r="F827" t="s">
        <v>2250</v>
      </c>
      <c r="G827" t="s">
        <v>2251</v>
      </c>
      <c r="H827" t="s">
        <v>321</v>
      </c>
      <c r="I827" t="s">
        <v>951</v>
      </c>
      <c r="J827" t="s">
        <v>204</v>
      </c>
      <c r="K827" t="s">
        <v>204</v>
      </c>
      <c r="L827" t="s">
        <v>325</v>
      </c>
      <c r="M827" t="s">
        <v>340</v>
      </c>
      <c r="N827" t="s">
        <v>464</v>
      </c>
      <c r="O827" t="s">
        <v>339</v>
      </c>
      <c r="P827" t="s">
        <v>1551</v>
      </c>
      <c r="Q827" t="s">
        <v>413</v>
      </c>
      <c r="R827" t="s">
        <v>407</v>
      </c>
      <c r="S827" t="s">
        <v>1212</v>
      </c>
      <c r="T827" s="131">
        <v>6.1</v>
      </c>
      <c r="U827" t="s">
        <v>2246</v>
      </c>
      <c r="V827" s="132">
        <v>4.4639999999999999E-2</v>
      </c>
      <c r="W827" s="132">
        <v>5.6300000000000003E-2</v>
      </c>
      <c r="X827" t="s">
        <v>412</v>
      </c>
      <c r="Y827" t="s">
        <v>339</v>
      </c>
      <c r="Z827" s="131">
        <v>6666000</v>
      </c>
      <c r="AA827" s="131">
        <v>1</v>
      </c>
      <c r="AB827" s="131">
        <f t="shared" si="12"/>
        <v>100</v>
      </c>
      <c r="AD827" s="131">
        <v>6666</v>
      </c>
      <c r="AH827" s="132">
        <v>4.8900000000000002E-3</v>
      </c>
      <c r="AI827" s="132">
        <v>1.5900000000000001E-2</v>
      </c>
      <c r="AJ827" s="132">
        <v>1.4599999999999999E-3</v>
      </c>
    </row>
    <row r="828" spans="1:36">
      <c r="A828" t="s">
        <v>1213</v>
      </c>
      <c r="B828" t="s">
        <v>1243</v>
      </c>
      <c r="C828" t="s">
        <v>1789</v>
      </c>
      <c r="D828" t="s">
        <v>1790</v>
      </c>
      <c r="E828" t="s">
        <v>309</v>
      </c>
      <c r="F828" t="s">
        <v>1791</v>
      </c>
      <c r="G828" t="s">
        <v>1792</v>
      </c>
      <c r="H828" t="s">
        <v>321</v>
      </c>
      <c r="I828" t="s">
        <v>754</v>
      </c>
      <c r="J828" t="s">
        <v>204</v>
      </c>
      <c r="K828" t="s">
        <v>204</v>
      </c>
      <c r="L828" t="s">
        <v>325</v>
      </c>
      <c r="M828" t="s">
        <v>340</v>
      </c>
      <c r="N828" t="s">
        <v>464</v>
      </c>
      <c r="O828" t="s">
        <v>339</v>
      </c>
      <c r="P828" t="s">
        <v>1540</v>
      </c>
      <c r="Q828" t="s">
        <v>413</v>
      </c>
      <c r="R828" t="s">
        <v>407</v>
      </c>
      <c r="S828" t="s">
        <v>1212</v>
      </c>
      <c r="T828" s="131">
        <v>3.94</v>
      </c>
      <c r="U828" t="s">
        <v>1563</v>
      </c>
      <c r="V828" s="132">
        <v>3.5409999999999997E-2</v>
      </c>
      <c r="W828" s="132">
        <v>3.09E-2</v>
      </c>
      <c r="X828" t="s">
        <v>412</v>
      </c>
      <c r="Y828" t="s">
        <v>339</v>
      </c>
      <c r="Z828" s="131">
        <v>6059240</v>
      </c>
      <c r="AA828" s="131">
        <v>1</v>
      </c>
      <c r="AB828" s="131">
        <f t="shared" si="12"/>
        <v>108.58000343277374</v>
      </c>
      <c r="AD828" s="131">
        <v>6579.1229999999996</v>
      </c>
      <c r="AH828" s="132">
        <v>3.29E-3</v>
      </c>
      <c r="AI828" s="132">
        <v>1.5689999999999999E-2</v>
      </c>
      <c r="AJ828" s="132">
        <v>1.4400000000000001E-3</v>
      </c>
    </row>
    <row r="829" spans="1:36">
      <c r="A829" t="s">
        <v>1213</v>
      </c>
      <c r="B829" t="s">
        <v>1243</v>
      </c>
      <c r="C829" t="s">
        <v>1601</v>
      </c>
      <c r="D829" t="s">
        <v>1602</v>
      </c>
      <c r="E829" t="s">
        <v>309</v>
      </c>
      <c r="F829" t="s">
        <v>2765</v>
      </c>
      <c r="G829" t="s">
        <v>2766</v>
      </c>
      <c r="H829" t="s">
        <v>321</v>
      </c>
      <c r="I829" t="s">
        <v>754</v>
      </c>
      <c r="J829" t="s">
        <v>204</v>
      </c>
      <c r="K829" t="s">
        <v>204</v>
      </c>
      <c r="L829" t="s">
        <v>325</v>
      </c>
      <c r="M829" t="s">
        <v>340</v>
      </c>
      <c r="N829" t="s">
        <v>448</v>
      </c>
      <c r="O829" t="s">
        <v>339</v>
      </c>
      <c r="P829" t="s">
        <v>1551</v>
      </c>
      <c r="Q829" t="s">
        <v>413</v>
      </c>
      <c r="R829" t="s">
        <v>407</v>
      </c>
      <c r="S829" t="s">
        <v>1212</v>
      </c>
      <c r="T829" s="131">
        <v>1.35</v>
      </c>
      <c r="U829" t="s">
        <v>2767</v>
      </c>
      <c r="V829" s="132">
        <v>2.6519999999999998E-2</v>
      </c>
      <c r="W829" s="132">
        <v>2.8299999999999999E-2</v>
      </c>
      <c r="X829" t="s">
        <v>411</v>
      </c>
      <c r="Y829" t="s">
        <v>339</v>
      </c>
      <c r="Z829" s="131">
        <v>5586632</v>
      </c>
      <c r="AA829" s="131">
        <v>1</v>
      </c>
      <c r="AB829" s="131">
        <f t="shared" si="12"/>
        <v>116.4900068592311</v>
      </c>
      <c r="AD829" s="131">
        <v>6507.8680000000004</v>
      </c>
      <c r="AH829" s="132">
        <v>5.2900000000000004E-3</v>
      </c>
      <c r="AI829" s="132">
        <v>1.5520000000000001E-2</v>
      </c>
      <c r="AJ829" s="132">
        <v>1.42E-3</v>
      </c>
    </row>
    <row r="830" spans="1:36">
      <c r="A830" t="s">
        <v>1213</v>
      </c>
      <c r="B830" t="s">
        <v>1243</v>
      </c>
      <c r="C830" t="s">
        <v>2318</v>
      </c>
      <c r="D830" t="s">
        <v>2319</v>
      </c>
      <c r="E830" t="s">
        <v>309</v>
      </c>
      <c r="F830" t="s">
        <v>2763</v>
      </c>
      <c r="G830" t="s">
        <v>2764</v>
      </c>
      <c r="H830" t="s">
        <v>321</v>
      </c>
      <c r="I830" t="s">
        <v>754</v>
      </c>
      <c r="J830" t="s">
        <v>204</v>
      </c>
      <c r="K830" t="s">
        <v>204</v>
      </c>
      <c r="L830" t="s">
        <v>325</v>
      </c>
      <c r="M830" t="s">
        <v>340</v>
      </c>
      <c r="N830" t="s">
        <v>448</v>
      </c>
      <c r="O830" t="s">
        <v>339</v>
      </c>
      <c r="P830" t="s">
        <v>1551</v>
      </c>
      <c r="Q830" t="s">
        <v>413</v>
      </c>
      <c r="R830" t="s">
        <v>407</v>
      </c>
      <c r="S830" t="s">
        <v>1212</v>
      </c>
      <c r="T830" s="131">
        <v>3.18</v>
      </c>
      <c r="U830" t="s">
        <v>1847</v>
      </c>
      <c r="V830" s="132">
        <v>2.707E-2</v>
      </c>
      <c r="W830" s="132">
        <v>2.93E-2</v>
      </c>
      <c r="X830" t="s">
        <v>411</v>
      </c>
      <c r="Y830" t="s">
        <v>339</v>
      </c>
      <c r="Z830" s="131">
        <v>6064310</v>
      </c>
      <c r="AA830" s="131">
        <v>1</v>
      </c>
      <c r="AB830" s="131">
        <f t="shared" si="12"/>
        <v>105.87999294231329</v>
      </c>
      <c r="AD830" s="131">
        <v>6420.8909999999996</v>
      </c>
      <c r="AH830" s="132">
        <v>6.6800000000000002E-3</v>
      </c>
      <c r="AI830" s="132">
        <v>1.5310000000000001E-2</v>
      </c>
      <c r="AJ830" s="132">
        <v>1.4E-3</v>
      </c>
    </row>
    <row r="831" spans="1:36">
      <c r="A831" t="s">
        <v>1213</v>
      </c>
      <c r="B831" t="s">
        <v>1243</v>
      </c>
      <c r="C831" t="s">
        <v>1896</v>
      </c>
      <c r="D831" t="s">
        <v>1897</v>
      </c>
      <c r="E831" t="s">
        <v>309</v>
      </c>
      <c r="F831" t="s">
        <v>2390</v>
      </c>
      <c r="G831" t="s">
        <v>2391</v>
      </c>
      <c r="H831" t="s">
        <v>321</v>
      </c>
      <c r="I831" t="s">
        <v>754</v>
      </c>
      <c r="J831" t="s">
        <v>204</v>
      </c>
      <c r="K831" t="s">
        <v>204</v>
      </c>
      <c r="L831" t="s">
        <v>325</v>
      </c>
      <c r="M831" t="s">
        <v>340</v>
      </c>
      <c r="N831" t="s">
        <v>464</v>
      </c>
      <c r="O831" t="s">
        <v>339</v>
      </c>
      <c r="P831" t="s">
        <v>2257</v>
      </c>
      <c r="Q831" t="s">
        <v>415</v>
      </c>
      <c r="R831" t="s">
        <v>407</v>
      </c>
      <c r="S831" t="s">
        <v>1212</v>
      </c>
      <c r="T831" s="131">
        <v>4.01</v>
      </c>
      <c r="U831" t="s">
        <v>1826</v>
      </c>
      <c r="V831" s="132">
        <v>1.7799999999999999E-3</v>
      </c>
      <c r="W831" s="132">
        <v>2.7900000000000001E-2</v>
      </c>
      <c r="X831" t="s">
        <v>412</v>
      </c>
      <c r="Y831" t="s">
        <v>339</v>
      </c>
      <c r="Z831" s="131">
        <v>5858650</v>
      </c>
      <c r="AA831" s="131">
        <v>1</v>
      </c>
      <c r="AB831" s="131">
        <f t="shared" si="12"/>
        <v>109.04000068275114</v>
      </c>
      <c r="AD831" s="131">
        <v>6388.2719999999999</v>
      </c>
      <c r="AH831" s="132">
        <v>4.9300000000000004E-3</v>
      </c>
      <c r="AI831" s="132">
        <v>1.523E-2</v>
      </c>
      <c r="AJ831" s="132">
        <v>1.4E-3</v>
      </c>
    </row>
    <row r="832" spans="1:36">
      <c r="A832" t="s">
        <v>1213</v>
      </c>
      <c r="B832" t="s">
        <v>1243</v>
      </c>
      <c r="C832" t="s">
        <v>1896</v>
      </c>
      <c r="D832" t="s">
        <v>1897</v>
      </c>
      <c r="E832" t="s">
        <v>309</v>
      </c>
      <c r="F832" t="s">
        <v>1930</v>
      </c>
      <c r="G832" t="s">
        <v>1931</v>
      </c>
      <c r="H832" t="s">
        <v>321</v>
      </c>
      <c r="I832" t="s">
        <v>754</v>
      </c>
      <c r="J832" t="s">
        <v>204</v>
      </c>
      <c r="K832" t="s">
        <v>204</v>
      </c>
      <c r="L832" t="s">
        <v>325</v>
      </c>
      <c r="M832" t="s">
        <v>340</v>
      </c>
      <c r="N832" t="s">
        <v>464</v>
      </c>
      <c r="O832" t="s">
        <v>339</v>
      </c>
      <c r="P832" t="s">
        <v>1551</v>
      </c>
      <c r="Q832" t="s">
        <v>413</v>
      </c>
      <c r="R832" t="s">
        <v>407</v>
      </c>
      <c r="S832" t="s">
        <v>1212</v>
      </c>
      <c r="T832" s="131">
        <v>5.13</v>
      </c>
      <c r="U832" t="s">
        <v>1905</v>
      </c>
      <c r="V832" s="132">
        <v>1.8769999999999998E-2</v>
      </c>
      <c r="W832" s="132">
        <v>3.0700000000000002E-2</v>
      </c>
      <c r="X832" t="s">
        <v>412</v>
      </c>
      <c r="Y832" t="s">
        <v>339</v>
      </c>
      <c r="Z832" s="131">
        <v>5913600</v>
      </c>
      <c r="AA832" s="131">
        <v>1</v>
      </c>
      <c r="AB832" s="131">
        <f t="shared" si="12"/>
        <v>104.44999661796537</v>
      </c>
      <c r="AD832" s="131">
        <v>6176.7550000000001</v>
      </c>
      <c r="AH832" s="132">
        <v>5.7800000000000004E-3</v>
      </c>
      <c r="AI832" s="132">
        <v>1.473E-2</v>
      </c>
      <c r="AJ832" s="132">
        <v>1.3500000000000001E-3</v>
      </c>
    </row>
    <row r="833" spans="1:36">
      <c r="A833" t="s">
        <v>1213</v>
      </c>
      <c r="B833" t="s">
        <v>1243</v>
      </c>
      <c r="C833" t="s">
        <v>1935</v>
      </c>
      <c r="D833" t="s">
        <v>1936</v>
      </c>
      <c r="E833" t="s">
        <v>309</v>
      </c>
      <c r="F833" t="s">
        <v>2768</v>
      </c>
      <c r="G833" t="s">
        <v>2769</v>
      </c>
      <c r="H833" t="s">
        <v>321</v>
      </c>
      <c r="I833" t="s">
        <v>754</v>
      </c>
      <c r="J833" t="s">
        <v>204</v>
      </c>
      <c r="K833" t="s">
        <v>204</v>
      </c>
      <c r="L833" t="s">
        <v>325</v>
      </c>
      <c r="M833" t="s">
        <v>340</v>
      </c>
      <c r="N833" t="s">
        <v>448</v>
      </c>
      <c r="O833" t="s">
        <v>339</v>
      </c>
      <c r="P833" t="s">
        <v>1551</v>
      </c>
      <c r="Q833" t="s">
        <v>413</v>
      </c>
      <c r="R833" t="s">
        <v>407</v>
      </c>
      <c r="S833" t="s">
        <v>1212</v>
      </c>
      <c r="T833" s="131">
        <v>0.82</v>
      </c>
      <c r="U833" t="s">
        <v>2770</v>
      </c>
      <c r="V833" s="132">
        <v>2.6120000000000001E-2</v>
      </c>
      <c r="W833" s="132">
        <v>2.6599999999999999E-2</v>
      </c>
      <c r="X833" t="s">
        <v>411</v>
      </c>
      <c r="Y833" t="s">
        <v>339</v>
      </c>
      <c r="Z833" s="131">
        <v>5405945</v>
      </c>
      <c r="AA833" s="131">
        <v>1</v>
      </c>
      <c r="AB833" s="131">
        <f t="shared" si="12"/>
        <v>113.72999540320887</v>
      </c>
      <c r="AD833" s="131">
        <v>6148.1809999999996</v>
      </c>
      <c r="AH833" s="132">
        <v>1.0460000000000001E-2</v>
      </c>
      <c r="AI833" s="132">
        <v>1.4659999999999999E-2</v>
      </c>
      <c r="AJ833" s="132">
        <v>1.34E-3</v>
      </c>
    </row>
    <row r="834" spans="1:36">
      <c r="A834" t="s">
        <v>1213</v>
      </c>
      <c r="B834" t="s">
        <v>1243</v>
      </c>
      <c r="C834" t="s">
        <v>2434</v>
      </c>
      <c r="D834" t="s">
        <v>2435</v>
      </c>
      <c r="E834" t="s">
        <v>309</v>
      </c>
      <c r="F834" t="s">
        <v>2436</v>
      </c>
      <c r="G834" t="s">
        <v>2437</v>
      </c>
      <c r="H834" t="s">
        <v>321</v>
      </c>
      <c r="I834" t="s">
        <v>754</v>
      </c>
      <c r="J834" t="s">
        <v>204</v>
      </c>
      <c r="K834" t="s">
        <v>204</v>
      </c>
      <c r="L834" t="s">
        <v>325</v>
      </c>
      <c r="M834" t="s">
        <v>340</v>
      </c>
      <c r="N834" t="s">
        <v>447</v>
      </c>
      <c r="O834" t="s">
        <v>339</v>
      </c>
      <c r="P834" t="s">
        <v>1540</v>
      </c>
      <c r="Q834" t="s">
        <v>413</v>
      </c>
      <c r="R834" t="s">
        <v>407</v>
      </c>
      <c r="S834" t="s">
        <v>1212</v>
      </c>
      <c r="T834" s="131">
        <v>2.61</v>
      </c>
      <c r="U834" t="s">
        <v>2438</v>
      </c>
      <c r="V834" s="132">
        <v>3.347E-2</v>
      </c>
      <c r="W834" s="132">
        <v>3.15E-2</v>
      </c>
      <c r="X834" t="s">
        <v>412</v>
      </c>
      <c r="Y834" t="s">
        <v>339</v>
      </c>
      <c r="Z834" s="131">
        <v>5138105.34</v>
      </c>
      <c r="AA834" s="131">
        <v>1</v>
      </c>
      <c r="AB834" s="131">
        <f t="shared" si="12"/>
        <v>118.87000354881788</v>
      </c>
      <c r="AD834" s="131">
        <v>6107.6660000000002</v>
      </c>
      <c r="AH834" s="132">
        <v>3.5999999999999999E-3</v>
      </c>
      <c r="AI834" s="132">
        <v>1.456E-2</v>
      </c>
      <c r="AJ834" s="132">
        <v>1.33E-3</v>
      </c>
    </row>
    <row r="835" spans="1:36">
      <c r="A835" t="s">
        <v>1213</v>
      </c>
      <c r="B835" t="s">
        <v>1243</v>
      </c>
      <c r="C835" t="s">
        <v>1831</v>
      </c>
      <c r="D835" t="s">
        <v>1832</v>
      </c>
      <c r="E835" t="s">
        <v>309</v>
      </c>
      <c r="F835" t="s">
        <v>2842</v>
      </c>
      <c r="G835" t="s">
        <v>2843</v>
      </c>
      <c r="H835" t="s">
        <v>321</v>
      </c>
      <c r="I835" t="s">
        <v>951</v>
      </c>
      <c r="J835" t="s">
        <v>204</v>
      </c>
      <c r="K835" t="s">
        <v>204</v>
      </c>
      <c r="L835" t="s">
        <v>325</v>
      </c>
      <c r="M835" t="s">
        <v>340</v>
      </c>
      <c r="N835" t="s">
        <v>441</v>
      </c>
      <c r="O835" t="s">
        <v>339</v>
      </c>
      <c r="Q835" t="s">
        <v>410</v>
      </c>
      <c r="R835" t="s">
        <v>410</v>
      </c>
      <c r="S835" t="s">
        <v>1212</v>
      </c>
      <c r="T835" s="131">
        <v>2.5</v>
      </c>
      <c r="U835" t="s">
        <v>1670</v>
      </c>
      <c r="V835" s="132">
        <v>5.0999999999999997E-2</v>
      </c>
      <c r="W835" s="132">
        <v>6.0699999999999997E-2</v>
      </c>
      <c r="X835" t="s">
        <v>412</v>
      </c>
      <c r="Y835" t="s">
        <v>339</v>
      </c>
      <c r="Z835" s="131">
        <v>5841000</v>
      </c>
      <c r="AA835" s="131">
        <v>1</v>
      </c>
      <c r="AB835" s="131">
        <f t="shared" ref="AB835:AB898" si="13">(AD835-(AC835*AA835))*1000/AA835/Z835*100</f>
        <v>101.69000171203561</v>
      </c>
      <c r="AD835" s="131">
        <v>5939.7129999999997</v>
      </c>
      <c r="AH835" s="132">
        <v>2.6550000000000001E-2</v>
      </c>
      <c r="AI835" s="132">
        <v>1.4160000000000001E-2</v>
      </c>
      <c r="AJ835" s="132">
        <v>1.2999999999999999E-3</v>
      </c>
    </row>
    <row r="836" spans="1:36">
      <c r="A836" t="s">
        <v>1213</v>
      </c>
      <c r="B836" t="s">
        <v>1243</v>
      </c>
      <c r="C836" t="s">
        <v>2193</v>
      </c>
      <c r="D836" t="s">
        <v>2194</v>
      </c>
      <c r="E836" t="s">
        <v>309</v>
      </c>
      <c r="F836" t="s">
        <v>2601</v>
      </c>
      <c r="G836" t="s">
        <v>2602</v>
      </c>
      <c r="H836" t="s">
        <v>321</v>
      </c>
      <c r="I836" t="s">
        <v>754</v>
      </c>
      <c r="J836" t="s">
        <v>204</v>
      </c>
      <c r="K836" t="s">
        <v>204</v>
      </c>
      <c r="L836" t="s">
        <v>325</v>
      </c>
      <c r="M836" t="s">
        <v>340</v>
      </c>
      <c r="N836" t="s">
        <v>464</v>
      </c>
      <c r="O836" t="s">
        <v>339</v>
      </c>
      <c r="P836" t="s">
        <v>1551</v>
      </c>
      <c r="Q836" t="s">
        <v>413</v>
      </c>
      <c r="R836" t="s">
        <v>407</v>
      </c>
      <c r="S836" t="s">
        <v>1212</v>
      </c>
      <c r="T836" s="131">
        <v>1.39</v>
      </c>
      <c r="U836" t="s">
        <v>2603</v>
      </c>
      <c r="V836" s="132">
        <v>2.1900000000000001E-3</v>
      </c>
      <c r="W836" s="132">
        <v>2.58E-2</v>
      </c>
      <c r="X836" t="s">
        <v>412</v>
      </c>
      <c r="Y836" t="s">
        <v>339</v>
      </c>
      <c r="Z836" s="131">
        <v>5073674.51</v>
      </c>
      <c r="AA836" s="131">
        <v>1</v>
      </c>
      <c r="AB836" s="131">
        <f t="shared" si="13"/>
        <v>116.3999974448499</v>
      </c>
      <c r="AD836" s="131">
        <v>5905.7569999999996</v>
      </c>
      <c r="AH836" s="132">
        <v>3.62E-3</v>
      </c>
      <c r="AI836" s="132">
        <v>1.4080000000000001E-2</v>
      </c>
      <c r="AJ836" s="132">
        <v>1.2899999999999999E-3</v>
      </c>
    </row>
    <row r="837" spans="1:36">
      <c r="A837" t="s">
        <v>1213</v>
      </c>
      <c r="B837" t="s">
        <v>1243</v>
      </c>
      <c r="C837" t="s">
        <v>2434</v>
      </c>
      <c r="D837" t="s">
        <v>2435</v>
      </c>
      <c r="E837" t="s">
        <v>309</v>
      </c>
      <c r="F837" t="s">
        <v>2857</v>
      </c>
      <c r="G837" t="s">
        <v>2858</v>
      </c>
      <c r="H837" t="s">
        <v>321</v>
      </c>
      <c r="I837" t="s">
        <v>754</v>
      </c>
      <c r="J837" t="s">
        <v>204</v>
      </c>
      <c r="K837" t="s">
        <v>204</v>
      </c>
      <c r="L837" t="s">
        <v>325</v>
      </c>
      <c r="M837" t="s">
        <v>340</v>
      </c>
      <c r="N837" t="s">
        <v>447</v>
      </c>
      <c r="O837" t="s">
        <v>339</v>
      </c>
      <c r="P837" t="s">
        <v>1540</v>
      </c>
      <c r="Q837" t="s">
        <v>413</v>
      </c>
      <c r="R837" t="s">
        <v>407</v>
      </c>
      <c r="S837" t="s">
        <v>1212</v>
      </c>
      <c r="T837" s="131">
        <v>3.89</v>
      </c>
      <c r="U837" t="s">
        <v>1954</v>
      </c>
      <c r="V837" s="132">
        <v>1.158E-2</v>
      </c>
      <c r="W837" s="132">
        <v>3.4799999999999998E-2</v>
      </c>
      <c r="X837" t="s">
        <v>412</v>
      </c>
      <c r="Y837" t="s">
        <v>339</v>
      </c>
      <c r="Z837" s="131">
        <v>4983680.8600000003</v>
      </c>
      <c r="AA837" s="131">
        <v>1</v>
      </c>
      <c r="AB837" s="131">
        <f t="shared" si="13"/>
        <v>115.41999099838026</v>
      </c>
      <c r="AD837" s="131">
        <v>5752.1639999999998</v>
      </c>
      <c r="AH837" s="132">
        <v>1.353E-2</v>
      </c>
      <c r="AI837" s="132">
        <v>1.372E-2</v>
      </c>
      <c r="AJ837" s="132">
        <v>1.2600000000000001E-3</v>
      </c>
    </row>
    <row r="838" spans="1:36">
      <c r="A838" t="s">
        <v>1213</v>
      </c>
      <c r="B838" t="s">
        <v>1243</v>
      </c>
      <c r="C838" t="s">
        <v>1923</v>
      </c>
      <c r="D838" t="s">
        <v>1924</v>
      </c>
      <c r="E838" t="s">
        <v>309</v>
      </c>
      <c r="F838" t="s">
        <v>2247</v>
      </c>
      <c r="G838" t="s">
        <v>2248</v>
      </c>
      <c r="H838" t="s">
        <v>321</v>
      </c>
      <c r="I838" t="s">
        <v>754</v>
      </c>
      <c r="J838" t="s">
        <v>204</v>
      </c>
      <c r="K838" t="s">
        <v>204</v>
      </c>
      <c r="L838" t="s">
        <v>325</v>
      </c>
      <c r="M838" t="s">
        <v>340</v>
      </c>
      <c r="N838" t="s">
        <v>464</v>
      </c>
      <c r="O838" t="s">
        <v>339</v>
      </c>
      <c r="P838" t="s">
        <v>1696</v>
      </c>
      <c r="Q838" t="s">
        <v>413</v>
      </c>
      <c r="R838" t="s">
        <v>407</v>
      </c>
      <c r="S838" t="s">
        <v>1212</v>
      </c>
      <c r="T838" s="131">
        <v>3.75</v>
      </c>
      <c r="U838" t="s">
        <v>2249</v>
      </c>
      <c r="V838" s="132">
        <v>3.5290000000000002E-2</v>
      </c>
      <c r="W838" s="132">
        <v>2.86E-2</v>
      </c>
      <c r="X838" t="s">
        <v>412</v>
      </c>
      <c r="Y838" t="s">
        <v>339</v>
      </c>
      <c r="Z838" s="131">
        <v>5404829.7300000004</v>
      </c>
      <c r="AA838" s="131">
        <v>1</v>
      </c>
      <c r="AB838" s="131">
        <f t="shared" si="13"/>
        <v>105.22000292505052</v>
      </c>
      <c r="AD838" s="131">
        <v>5686.9620000000004</v>
      </c>
      <c r="AH838" s="132">
        <v>3.3600000000000001E-3</v>
      </c>
      <c r="AI838" s="132">
        <v>1.3559999999999999E-2</v>
      </c>
      <c r="AJ838" s="132">
        <v>1.24E-3</v>
      </c>
    </row>
    <row r="839" spans="1:36">
      <c r="A839" t="s">
        <v>1213</v>
      </c>
      <c r="B839" t="s">
        <v>1243</v>
      </c>
      <c r="C839" t="s">
        <v>1923</v>
      </c>
      <c r="D839" t="s">
        <v>1924</v>
      </c>
      <c r="E839" t="s">
        <v>309</v>
      </c>
      <c r="F839" t="s">
        <v>2009</v>
      </c>
      <c r="G839" t="s">
        <v>2010</v>
      </c>
      <c r="H839" t="s">
        <v>321</v>
      </c>
      <c r="I839" t="s">
        <v>754</v>
      </c>
      <c r="J839" t="s">
        <v>204</v>
      </c>
      <c r="K839" t="s">
        <v>204</v>
      </c>
      <c r="L839" t="s">
        <v>325</v>
      </c>
      <c r="M839" t="s">
        <v>340</v>
      </c>
      <c r="N839" t="s">
        <v>464</v>
      </c>
      <c r="O839" t="s">
        <v>339</v>
      </c>
      <c r="P839" t="s">
        <v>1696</v>
      </c>
      <c r="Q839" t="s">
        <v>413</v>
      </c>
      <c r="R839" t="s">
        <v>407</v>
      </c>
      <c r="S839" t="s">
        <v>1212</v>
      </c>
      <c r="T839" s="131">
        <v>4.93</v>
      </c>
      <c r="U839" t="s">
        <v>2011</v>
      </c>
      <c r="V839" s="132">
        <v>9.2300000000000004E-3</v>
      </c>
      <c r="W839" s="132">
        <v>2.98E-2</v>
      </c>
      <c r="X839" t="s">
        <v>412</v>
      </c>
      <c r="Y839" t="s">
        <v>339</v>
      </c>
      <c r="Z839" s="131">
        <v>5705661</v>
      </c>
      <c r="AA839" s="131">
        <v>1</v>
      </c>
      <c r="AB839" s="131">
        <f t="shared" si="13"/>
        <v>99.540000711573995</v>
      </c>
      <c r="AD839" s="131">
        <v>5679.415</v>
      </c>
      <c r="AH839" s="132">
        <v>4.0699999999999998E-3</v>
      </c>
      <c r="AI839" s="132">
        <v>1.354E-2</v>
      </c>
      <c r="AJ839" s="132">
        <v>1.24E-3</v>
      </c>
    </row>
    <row r="840" spans="1:36">
      <c r="A840" t="s">
        <v>1213</v>
      </c>
      <c r="B840" t="s">
        <v>1243</v>
      </c>
      <c r="C840" t="s">
        <v>2364</v>
      </c>
      <c r="D840" t="s">
        <v>2365</v>
      </c>
      <c r="E840" t="s">
        <v>309</v>
      </c>
      <c r="F840" t="s">
        <v>2771</v>
      </c>
      <c r="G840" t="s">
        <v>2772</v>
      </c>
      <c r="H840" t="s">
        <v>321</v>
      </c>
      <c r="I840" t="s">
        <v>951</v>
      </c>
      <c r="J840" t="s">
        <v>204</v>
      </c>
      <c r="K840" t="s">
        <v>204</v>
      </c>
      <c r="L840" t="s">
        <v>325</v>
      </c>
      <c r="M840" t="s">
        <v>340</v>
      </c>
      <c r="N840" t="s">
        <v>462</v>
      </c>
      <c r="O840" t="s">
        <v>339</v>
      </c>
      <c r="P840" t="s">
        <v>1551</v>
      </c>
      <c r="Q840" t="s">
        <v>413</v>
      </c>
      <c r="R840" t="s">
        <v>407</v>
      </c>
      <c r="S840" t="s">
        <v>1212</v>
      </c>
      <c r="T840" s="131">
        <v>3.16</v>
      </c>
      <c r="U840" t="s">
        <v>2773</v>
      </c>
      <c r="V840" s="132">
        <v>4.897E-2</v>
      </c>
      <c r="W840" s="132">
        <v>5.21E-2</v>
      </c>
      <c r="X840" t="s">
        <v>412</v>
      </c>
      <c r="Y840" t="s">
        <v>339</v>
      </c>
      <c r="Z840" s="131">
        <v>5655870</v>
      </c>
      <c r="AA840" s="131">
        <v>1</v>
      </c>
      <c r="AB840" s="131">
        <f t="shared" si="13"/>
        <v>99.760001555905632</v>
      </c>
      <c r="AD840" s="131">
        <v>5642.2960000000003</v>
      </c>
      <c r="AH840" s="132">
        <v>2.5479999999999999E-2</v>
      </c>
      <c r="AI840" s="132">
        <v>1.345E-2</v>
      </c>
      <c r="AJ840" s="132">
        <v>1.23E-3</v>
      </c>
    </row>
    <row r="841" spans="1:36">
      <c r="A841" t="s">
        <v>1213</v>
      </c>
      <c r="B841" t="s">
        <v>1243</v>
      </c>
      <c r="C841" t="s">
        <v>2859</v>
      </c>
      <c r="D841" t="s">
        <v>2860</v>
      </c>
      <c r="E841" t="s">
        <v>309</v>
      </c>
      <c r="F841" t="s">
        <v>2861</v>
      </c>
      <c r="G841" t="s">
        <v>2862</v>
      </c>
      <c r="H841" t="s">
        <v>321</v>
      </c>
      <c r="I841" t="s">
        <v>951</v>
      </c>
      <c r="J841" t="s">
        <v>204</v>
      </c>
      <c r="K841" t="s">
        <v>204</v>
      </c>
      <c r="L841" t="s">
        <v>325</v>
      </c>
      <c r="M841" t="s">
        <v>340</v>
      </c>
      <c r="N841" t="s">
        <v>447</v>
      </c>
      <c r="O841" t="s">
        <v>339</v>
      </c>
      <c r="P841" t="s">
        <v>1599</v>
      </c>
      <c r="Q841" t="s">
        <v>415</v>
      </c>
      <c r="R841" t="s">
        <v>407</v>
      </c>
      <c r="S841" t="s">
        <v>1212</v>
      </c>
      <c r="T841" s="131">
        <v>2.27</v>
      </c>
      <c r="U841" t="s">
        <v>1600</v>
      </c>
      <c r="V841" s="132">
        <v>4.7039999999999998E-2</v>
      </c>
      <c r="W841" s="132">
        <v>5.4600000000000003E-2</v>
      </c>
      <c r="X841" t="s">
        <v>412</v>
      </c>
      <c r="Y841" t="s">
        <v>339</v>
      </c>
      <c r="Z841" s="131">
        <v>5743270.7999999998</v>
      </c>
      <c r="AA841" s="131">
        <v>1</v>
      </c>
      <c r="AB841" s="131">
        <f t="shared" si="13"/>
        <v>98.119994620486992</v>
      </c>
      <c r="AD841" s="131">
        <v>5635.2969999999996</v>
      </c>
      <c r="AH841" s="132">
        <v>9.1199999999999996E-3</v>
      </c>
      <c r="AI841" s="132">
        <v>1.3440000000000001E-2</v>
      </c>
      <c r="AJ841" s="132">
        <v>1.23E-3</v>
      </c>
    </row>
    <row r="842" spans="1:36">
      <c r="A842" t="s">
        <v>1213</v>
      </c>
      <c r="B842" t="s">
        <v>1243</v>
      </c>
      <c r="C842" t="s">
        <v>1967</v>
      </c>
      <c r="D842" t="s">
        <v>1968</v>
      </c>
      <c r="E842" t="s">
        <v>309</v>
      </c>
      <c r="F842" t="s">
        <v>1969</v>
      </c>
      <c r="G842" t="s">
        <v>1970</v>
      </c>
      <c r="H842" t="s">
        <v>321</v>
      </c>
      <c r="I842" t="s">
        <v>754</v>
      </c>
      <c r="J842" t="s">
        <v>204</v>
      </c>
      <c r="K842" t="s">
        <v>204</v>
      </c>
      <c r="L842" t="s">
        <v>325</v>
      </c>
      <c r="M842" t="s">
        <v>340</v>
      </c>
      <c r="N842" t="s">
        <v>447</v>
      </c>
      <c r="O842" t="s">
        <v>339</v>
      </c>
      <c r="P842" t="s">
        <v>1540</v>
      </c>
      <c r="Q842" t="s">
        <v>413</v>
      </c>
      <c r="R842" t="s">
        <v>407</v>
      </c>
      <c r="S842" t="s">
        <v>1212</v>
      </c>
      <c r="T842" s="131">
        <v>3.29</v>
      </c>
      <c r="U842" t="s">
        <v>1665</v>
      </c>
      <c r="V842" s="132">
        <v>2.66E-3</v>
      </c>
      <c r="W842" s="132">
        <v>3.15E-2</v>
      </c>
      <c r="X842" t="s">
        <v>412</v>
      </c>
      <c r="Y842" t="s">
        <v>339</v>
      </c>
      <c r="Z842" s="131">
        <v>5348350</v>
      </c>
      <c r="AA842" s="131">
        <v>1</v>
      </c>
      <c r="AB842" s="131">
        <f t="shared" si="13"/>
        <v>104.09999345592567</v>
      </c>
      <c r="AD842" s="131">
        <v>5567.6319999999996</v>
      </c>
      <c r="AH842" s="132">
        <v>3.7599999999999999E-3</v>
      </c>
      <c r="AI842" s="132">
        <v>1.328E-2</v>
      </c>
      <c r="AJ842" s="132">
        <v>1.2199999999999999E-3</v>
      </c>
    </row>
    <row r="843" spans="1:36">
      <c r="A843" t="s">
        <v>1213</v>
      </c>
      <c r="B843" t="s">
        <v>1243</v>
      </c>
      <c r="C843" t="s">
        <v>1935</v>
      </c>
      <c r="D843" t="s">
        <v>1936</v>
      </c>
      <c r="E843" t="s">
        <v>309</v>
      </c>
      <c r="F843" t="s">
        <v>2358</v>
      </c>
      <c r="G843" t="s">
        <v>2359</v>
      </c>
      <c r="H843" t="s">
        <v>321</v>
      </c>
      <c r="I843" t="s">
        <v>951</v>
      </c>
      <c r="J843" t="s">
        <v>204</v>
      </c>
      <c r="K843" t="s">
        <v>204</v>
      </c>
      <c r="L843" t="s">
        <v>325</v>
      </c>
      <c r="M843" t="s">
        <v>340</v>
      </c>
      <c r="N843" t="s">
        <v>448</v>
      </c>
      <c r="O843" t="s">
        <v>339</v>
      </c>
      <c r="P843" t="s">
        <v>1211</v>
      </c>
      <c r="Q843" t="s">
        <v>413</v>
      </c>
      <c r="R843" t="s">
        <v>407</v>
      </c>
      <c r="S843" t="s">
        <v>1212</v>
      </c>
      <c r="T843" s="131">
        <v>3.23</v>
      </c>
      <c r="U843" t="s">
        <v>2360</v>
      </c>
      <c r="V843" s="132">
        <v>6.3099999999999996E-3</v>
      </c>
      <c r="W843" s="132">
        <v>4.5199999999999997E-2</v>
      </c>
      <c r="X843" t="s">
        <v>412</v>
      </c>
      <c r="Y843" t="s">
        <v>339</v>
      </c>
      <c r="Z843" s="131">
        <v>5883275.1200000001</v>
      </c>
      <c r="AA843" s="131">
        <v>1</v>
      </c>
      <c r="AB843" s="131">
        <f t="shared" si="13"/>
        <v>94.550006357683301</v>
      </c>
      <c r="AD843" s="131">
        <v>5562.6369999999997</v>
      </c>
      <c r="AH843" s="132">
        <v>3.0100000000000001E-3</v>
      </c>
      <c r="AI843" s="132">
        <v>1.3259999999999999E-2</v>
      </c>
      <c r="AJ843" s="132">
        <v>1.2199999999999999E-3</v>
      </c>
    </row>
    <row r="844" spans="1:36">
      <c r="A844" t="s">
        <v>1213</v>
      </c>
      <c r="B844" t="s">
        <v>1243</v>
      </c>
      <c r="C844" t="s">
        <v>1601</v>
      </c>
      <c r="D844" t="s">
        <v>1602</v>
      </c>
      <c r="E844" t="s">
        <v>309</v>
      </c>
      <c r="F844" t="s">
        <v>1990</v>
      </c>
      <c r="G844" t="s">
        <v>1991</v>
      </c>
      <c r="H844" t="s">
        <v>321</v>
      </c>
      <c r="I844" t="s">
        <v>754</v>
      </c>
      <c r="J844" t="s">
        <v>204</v>
      </c>
      <c r="K844" t="s">
        <v>204</v>
      </c>
      <c r="L844" t="s">
        <v>325</v>
      </c>
      <c r="M844" t="s">
        <v>340</v>
      </c>
      <c r="N844" t="s">
        <v>448</v>
      </c>
      <c r="O844" t="s">
        <v>339</v>
      </c>
      <c r="P844" t="s">
        <v>1211</v>
      </c>
      <c r="Q844" t="s">
        <v>413</v>
      </c>
      <c r="R844" t="s">
        <v>407</v>
      </c>
      <c r="S844" t="s">
        <v>1212</v>
      </c>
      <c r="T844" s="131">
        <v>4.22</v>
      </c>
      <c r="U844" t="s">
        <v>1992</v>
      </c>
      <c r="V844" s="132">
        <v>1.242E-2</v>
      </c>
      <c r="W844" s="132">
        <v>2.3E-2</v>
      </c>
      <c r="X844" t="s">
        <v>412</v>
      </c>
      <c r="Y844" t="s">
        <v>339</v>
      </c>
      <c r="Z844" s="131">
        <v>5328000</v>
      </c>
      <c r="AA844" s="131">
        <v>1</v>
      </c>
      <c r="AB844" s="131">
        <f t="shared" si="13"/>
        <v>103.12999249249248</v>
      </c>
      <c r="AD844" s="131">
        <v>5494.7659999999996</v>
      </c>
      <c r="AH844" s="132">
        <v>3.3300000000000001E-3</v>
      </c>
      <c r="AI844" s="132">
        <v>1.3100000000000001E-2</v>
      </c>
      <c r="AJ844" s="132">
        <v>1.1999999999999999E-3</v>
      </c>
    </row>
    <row r="845" spans="1:36">
      <c r="A845" t="s">
        <v>1213</v>
      </c>
      <c r="B845" t="s">
        <v>1243</v>
      </c>
      <c r="C845" t="s">
        <v>1671</v>
      </c>
      <c r="D845" t="s">
        <v>1672</v>
      </c>
      <c r="E845" t="s">
        <v>309</v>
      </c>
      <c r="F845" t="s">
        <v>1673</v>
      </c>
      <c r="G845" t="s">
        <v>1674</v>
      </c>
      <c r="H845" t="s">
        <v>321</v>
      </c>
      <c r="I845" t="s">
        <v>951</v>
      </c>
      <c r="J845" t="s">
        <v>204</v>
      </c>
      <c r="K845" t="s">
        <v>204</v>
      </c>
      <c r="L845" t="s">
        <v>325</v>
      </c>
      <c r="M845" t="s">
        <v>340</v>
      </c>
      <c r="N845" t="s">
        <v>441</v>
      </c>
      <c r="O845" t="s">
        <v>339</v>
      </c>
      <c r="P845" t="s">
        <v>1578</v>
      </c>
      <c r="Q845" t="s">
        <v>415</v>
      </c>
      <c r="R845" t="s">
        <v>407</v>
      </c>
      <c r="S845" t="s">
        <v>1212</v>
      </c>
      <c r="T845" s="131">
        <v>3.51</v>
      </c>
      <c r="U845" t="s">
        <v>1675</v>
      </c>
      <c r="V845" s="132">
        <v>2.9420000000000002E-2</v>
      </c>
      <c r="W845" s="132">
        <v>5.5599999999999997E-2</v>
      </c>
      <c r="X845" t="s">
        <v>412</v>
      </c>
      <c r="Y845" t="s">
        <v>339</v>
      </c>
      <c r="Z845" s="131">
        <v>6007000</v>
      </c>
      <c r="AA845" s="131">
        <v>1</v>
      </c>
      <c r="AB845" s="131">
        <f t="shared" si="13"/>
        <v>87.5</v>
      </c>
      <c r="AD845" s="131">
        <v>5256.125</v>
      </c>
      <c r="AH845" s="132">
        <v>5.1000000000000004E-3</v>
      </c>
      <c r="AI845" s="132">
        <v>1.2529999999999999E-2</v>
      </c>
      <c r="AJ845" s="132">
        <v>1.15E-3</v>
      </c>
    </row>
    <row r="846" spans="1:36">
      <c r="A846" t="s">
        <v>1213</v>
      </c>
      <c r="B846" t="s">
        <v>1243</v>
      </c>
      <c r="C846" t="s">
        <v>2490</v>
      </c>
      <c r="D846" t="s">
        <v>2491</v>
      </c>
      <c r="E846" t="s">
        <v>309</v>
      </c>
      <c r="F846" t="s">
        <v>2492</v>
      </c>
      <c r="G846" t="s">
        <v>2493</v>
      </c>
      <c r="H846" t="s">
        <v>321</v>
      </c>
      <c r="I846" t="s">
        <v>951</v>
      </c>
      <c r="J846" t="s">
        <v>204</v>
      </c>
      <c r="K846" t="s">
        <v>204</v>
      </c>
      <c r="L846" t="s">
        <v>325</v>
      </c>
      <c r="M846" t="s">
        <v>340</v>
      </c>
      <c r="N846" t="s">
        <v>440</v>
      </c>
      <c r="O846" t="s">
        <v>339</v>
      </c>
      <c r="P846" t="s">
        <v>1578</v>
      </c>
      <c r="Q846" t="s">
        <v>415</v>
      </c>
      <c r="R846" t="s">
        <v>407</v>
      </c>
      <c r="S846" t="s">
        <v>1212</v>
      </c>
      <c r="T846" s="131">
        <v>1.68</v>
      </c>
      <c r="U846" t="s">
        <v>1367</v>
      </c>
      <c r="V846" s="132">
        <v>4.8800000000000003E-2</v>
      </c>
      <c r="W846" s="132">
        <v>4.9000000000000002E-2</v>
      </c>
      <c r="X846" t="s">
        <v>412</v>
      </c>
      <c r="Y846" t="s">
        <v>339</v>
      </c>
      <c r="Z846" s="131">
        <v>5277820.5</v>
      </c>
      <c r="AA846" s="131">
        <v>1</v>
      </c>
      <c r="AB846" s="131">
        <f t="shared" si="13"/>
        <v>98.290004368280421</v>
      </c>
      <c r="AD846" s="131">
        <v>5187.57</v>
      </c>
      <c r="AH846" s="132">
        <v>7.3800000000000003E-3</v>
      </c>
      <c r="AI846" s="132">
        <v>1.2370000000000001E-2</v>
      </c>
      <c r="AJ846" s="132">
        <v>1.1299999999999999E-3</v>
      </c>
    </row>
    <row r="847" spans="1:36">
      <c r="A847" t="s">
        <v>1213</v>
      </c>
      <c r="B847" t="s">
        <v>1243</v>
      </c>
      <c r="C847" t="s">
        <v>1973</v>
      </c>
      <c r="D847" t="s">
        <v>1974</v>
      </c>
      <c r="E847" t="s">
        <v>309</v>
      </c>
      <c r="F847" t="s">
        <v>2017</v>
      </c>
      <c r="G847" t="s">
        <v>2018</v>
      </c>
      <c r="H847" t="s">
        <v>321</v>
      </c>
      <c r="I847" t="s">
        <v>754</v>
      </c>
      <c r="J847" t="s">
        <v>204</v>
      </c>
      <c r="K847" t="s">
        <v>204</v>
      </c>
      <c r="L847" t="s">
        <v>325</v>
      </c>
      <c r="M847" t="s">
        <v>340</v>
      </c>
      <c r="N847" t="s">
        <v>464</v>
      </c>
      <c r="O847" t="s">
        <v>339</v>
      </c>
      <c r="P847" t="s">
        <v>1696</v>
      </c>
      <c r="Q847" t="s">
        <v>413</v>
      </c>
      <c r="R847" t="s">
        <v>407</v>
      </c>
      <c r="S847" t="s">
        <v>1212</v>
      </c>
      <c r="T847" s="131">
        <v>5.15</v>
      </c>
      <c r="U847" t="s">
        <v>2019</v>
      </c>
      <c r="V847" s="132">
        <v>2.6030000000000001E-2</v>
      </c>
      <c r="W847" s="132">
        <v>2.8299999999999999E-2</v>
      </c>
      <c r="X847" t="s">
        <v>412</v>
      </c>
      <c r="Y847" t="s">
        <v>339</v>
      </c>
      <c r="Z847" s="131">
        <v>4927713.6399999997</v>
      </c>
      <c r="AA847" s="131">
        <v>1</v>
      </c>
      <c r="AB847" s="131">
        <f t="shared" si="13"/>
        <v>102.57000242408567</v>
      </c>
      <c r="AD847" s="131">
        <v>5054.3559999999998</v>
      </c>
      <c r="AH847" s="132">
        <v>2.1800000000000001E-3</v>
      </c>
      <c r="AI847" s="132">
        <v>1.205E-2</v>
      </c>
      <c r="AJ847" s="132">
        <v>1.1000000000000001E-3</v>
      </c>
    </row>
    <row r="848" spans="1:36">
      <c r="A848" t="s">
        <v>1213</v>
      </c>
      <c r="B848" t="s">
        <v>1243</v>
      </c>
      <c r="C848" t="s">
        <v>2467</v>
      </c>
      <c r="D848" t="s">
        <v>2468</v>
      </c>
      <c r="E848" t="s">
        <v>309</v>
      </c>
      <c r="F848" t="s">
        <v>2624</v>
      </c>
      <c r="G848" t="s">
        <v>2625</v>
      </c>
      <c r="H848" t="s">
        <v>321</v>
      </c>
      <c r="I848" t="s">
        <v>951</v>
      </c>
      <c r="J848" t="s">
        <v>204</v>
      </c>
      <c r="K848" t="s">
        <v>204</v>
      </c>
      <c r="L848" t="s">
        <v>325</v>
      </c>
      <c r="M848" t="s">
        <v>340</v>
      </c>
      <c r="N848" t="s">
        <v>440</v>
      </c>
      <c r="O848" t="s">
        <v>339</v>
      </c>
      <c r="P848" t="s">
        <v>1545</v>
      </c>
      <c r="Q848" t="s">
        <v>413</v>
      </c>
      <c r="R848" t="s">
        <v>407</v>
      </c>
      <c r="S848" t="s">
        <v>1212</v>
      </c>
      <c r="T848" s="131">
        <v>3.02</v>
      </c>
      <c r="U848" t="s">
        <v>2626</v>
      </c>
      <c r="V848" s="132">
        <v>1.949E-2</v>
      </c>
      <c r="W848" s="132">
        <v>5.2999999999999999E-2</v>
      </c>
      <c r="X848" t="s">
        <v>412</v>
      </c>
      <c r="Y848" t="s">
        <v>339</v>
      </c>
      <c r="Z848" s="131">
        <v>5344432.21</v>
      </c>
      <c r="AA848" s="131">
        <v>1</v>
      </c>
      <c r="AB848" s="131">
        <f t="shared" si="13"/>
        <v>92.880006798701629</v>
      </c>
      <c r="AD848" s="131">
        <v>4963.9089999999997</v>
      </c>
      <c r="AH848" s="132">
        <v>6.9800000000000001E-3</v>
      </c>
      <c r="AI848" s="132">
        <v>1.184E-2</v>
      </c>
      <c r="AJ848" s="132">
        <v>1.08E-3</v>
      </c>
    </row>
    <row r="849" spans="1:36">
      <c r="A849" t="s">
        <v>1213</v>
      </c>
      <c r="B849" t="s">
        <v>1243</v>
      </c>
      <c r="C849" t="s">
        <v>2476</v>
      </c>
      <c r="D849" t="s">
        <v>2477</v>
      </c>
      <c r="E849" t="s">
        <v>309</v>
      </c>
      <c r="F849" t="s">
        <v>2478</v>
      </c>
      <c r="G849" t="s">
        <v>2479</v>
      </c>
      <c r="H849" t="s">
        <v>321</v>
      </c>
      <c r="I849" t="s">
        <v>754</v>
      </c>
      <c r="J849" t="s">
        <v>204</v>
      </c>
      <c r="K849" t="s">
        <v>204</v>
      </c>
      <c r="L849" t="s">
        <v>325</v>
      </c>
      <c r="M849" t="s">
        <v>340</v>
      </c>
      <c r="N849" t="s">
        <v>477</v>
      </c>
      <c r="O849" t="s">
        <v>339</v>
      </c>
      <c r="P849" t="s">
        <v>1966</v>
      </c>
      <c r="Q849" t="s">
        <v>415</v>
      </c>
      <c r="R849" t="s">
        <v>407</v>
      </c>
      <c r="S849" t="s">
        <v>1212</v>
      </c>
      <c r="T849" s="131">
        <v>5.35</v>
      </c>
      <c r="U849" t="s">
        <v>2249</v>
      </c>
      <c r="V849" s="132">
        <v>1.273E-2</v>
      </c>
      <c r="W849" s="132">
        <v>2.35E-2</v>
      </c>
      <c r="X849" t="s">
        <v>412</v>
      </c>
      <c r="Y849" t="s">
        <v>339</v>
      </c>
      <c r="Z849" s="131">
        <v>4199988.4000000004</v>
      </c>
      <c r="AA849" s="131">
        <v>1</v>
      </c>
      <c r="AB849" s="131">
        <f t="shared" si="13"/>
        <v>117.80999204664468</v>
      </c>
      <c r="AD849" s="131">
        <v>4948.0060000000003</v>
      </c>
      <c r="AH849" s="132">
        <v>2.8800000000000002E-3</v>
      </c>
      <c r="AI849" s="132">
        <v>1.18E-2</v>
      </c>
      <c r="AJ849" s="132">
        <v>1.08E-3</v>
      </c>
    </row>
    <row r="850" spans="1:36">
      <c r="A850" t="s">
        <v>1213</v>
      </c>
      <c r="B850" t="s">
        <v>1243</v>
      </c>
      <c r="C850" t="s">
        <v>2369</v>
      </c>
      <c r="D850" t="s">
        <v>2370</v>
      </c>
      <c r="E850" t="s">
        <v>309</v>
      </c>
      <c r="F850" t="s">
        <v>2371</v>
      </c>
      <c r="G850" t="s">
        <v>2372</v>
      </c>
      <c r="H850" t="s">
        <v>321</v>
      </c>
      <c r="I850" t="s">
        <v>754</v>
      </c>
      <c r="J850" t="s">
        <v>204</v>
      </c>
      <c r="K850" t="s">
        <v>204</v>
      </c>
      <c r="L850" t="s">
        <v>325</v>
      </c>
      <c r="M850" t="s">
        <v>340</v>
      </c>
      <c r="N850" t="s">
        <v>477</v>
      </c>
      <c r="O850" t="s">
        <v>339</v>
      </c>
      <c r="P850" t="s">
        <v>1211</v>
      </c>
      <c r="Q850" t="s">
        <v>413</v>
      </c>
      <c r="R850" t="s">
        <v>407</v>
      </c>
      <c r="S850" t="s">
        <v>1212</v>
      </c>
      <c r="T850" s="131">
        <v>12.03</v>
      </c>
      <c r="U850" t="s">
        <v>2373</v>
      </c>
      <c r="V850" s="132">
        <v>6.0099999999999997E-3</v>
      </c>
      <c r="W850" s="132">
        <v>2.8799999999999999E-2</v>
      </c>
      <c r="X850" t="s">
        <v>412</v>
      </c>
      <c r="Y850" t="s">
        <v>339</v>
      </c>
      <c r="Z850" s="131">
        <v>4734290</v>
      </c>
      <c r="AA850" s="131">
        <v>1</v>
      </c>
      <c r="AB850" s="131">
        <f t="shared" si="13"/>
        <v>103.14000621001249</v>
      </c>
      <c r="AD850" s="131">
        <v>4882.9470000000001</v>
      </c>
      <c r="AH850" s="132">
        <v>8.7000000000000001E-4</v>
      </c>
      <c r="AI850" s="132">
        <v>1.1639999999999999E-2</v>
      </c>
      <c r="AJ850" s="132">
        <v>1.07E-3</v>
      </c>
    </row>
    <row r="851" spans="1:36">
      <c r="A851" t="s">
        <v>1213</v>
      </c>
      <c r="B851" t="s">
        <v>1243</v>
      </c>
      <c r="C851" t="s">
        <v>1678</v>
      </c>
      <c r="D851" t="s">
        <v>1679</v>
      </c>
      <c r="E851" t="s">
        <v>309</v>
      </c>
      <c r="F851" t="s">
        <v>2863</v>
      </c>
      <c r="G851" t="s">
        <v>2864</v>
      </c>
      <c r="H851" t="s">
        <v>321</v>
      </c>
      <c r="I851" t="s">
        <v>754</v>
      </c>
      <c r="J851" t="s">
        <v>204</v>
      </c>
      <c r="K851" t="s">
        <v>204</v>
      </c>
      <c r="L851" t="s">
        <v>325</v>
      </c>
      <c r="M851" t="s">
        <v>340</v>
      </c>
      <c r="N851" t="s">
        <v>464</v>
      </c>
      <c r="O851" t="s">
        <v>339</v>
      </c>
      <c r="P851" t="s">
        <v>1545</v>
      </c>
      <c r="Q851" t="s">
        <v>413</v>
      </c>
      <c r="R851" t="s">
        <v>407</v>
      </c>
      <c r="S851" t="s">
        <v>1212</v>
      </c>
      <c r="T851" s="131">
        <v>2.35</v>
      </c>
      <c r="U851" t="s">
        <v>1639</v>
      </c>
      <c r="V851" s="132">
        <v>9.6100000000000005E-3</v>
      </c>
      <c r="W851" s="132">
        <v>3.1800000000000002E-2</v>
      </c>
      <c r="X851" t="s">
        <v>412</v>
      </c>
      <c r="Y851" t="s">
        <v>339</v>
      </c>
      <c r="Z851" s="131">
        <v>3908475</v>
      </c>
      <c r="AA851" s="131">
        <v>1</v>
      </c>
      <c r="AB851" s="131">
        <f t="shared" si="13"/>
        <v>115.39999616218601</v>
      </c>
      <c r="AD851" s="131">
        <v>4510.38</v>
      </c>
      <c r="AH851" s="132">
        <v>7.8799999999999999E-3</v>
      </c>
      <c r="AI851" s="132">
        <v>1.076E-2</v>
      </c>
      <c r="AJ851" s="132">
        <v>9.8999999999999999E-4</v>
      </c>
    </row>
    <row r="852" spans="1:36">
      <c r="A852" t="s">
        <v>1213</v>
      </c>
      <c r="B852" t="s">
        <v>1243</v>
      </c>
      <c r="C852" t="s">
        <v>2519</v>
      </c>
      <c r="D852" t="s">
        <v>2520</v>
      </c>
      <c r="E852" t="s">
        <v>309</v>
      </c>
      <c r="F852" t="s">
        <v>2521</v>
      </c>
      <c r="G852" t="s">
        <v>2522</v>
      </c>
      <c r="H852" t="s">
        <v>321</v>
      </c>
      <c r="I852" t="s">
        <v>755</v>
      </c>
      <c r="J852" t="s">
        <v>204</v>
      </c>
      <c r="K852" t="s">
        <v>204</v>
      </c>
      <c r="L852" t="s">
        <v>325</v>
      </c>
      <c r="M852" t="s">
        <v>340</v>
      </c>
      <c r="N852" t="s">
        <v>454</v>
      </c>
      <c r="O852" t="s">
        <v>339</v>
      </c>
      <c r="P852" t="s">
        <v>1696</v>
      </c>
      <c r="Q852" t="s">
        <v>413</v>
      </c>
      <c r="R852" t="s">
        <v>407</v>
      </c>
      <c r="S852" t="s">
        <v>1212</v>
      </c>
      <c r="T852" s="131">
        <v>0.52</v>
      </c>
      <c r="U852" t="s">
        <v>2523</v>
      </c>
      <c r="V852" s="132">
        <v>4.9050000000000003E-2</v>
      </c>
      <c r="W852" s="132">
        <v>5.7799999999999997E-2</v>
      </c>
      <c r="X852" t="s">
        <v>412</v>
      </c>
      <c r="Y852" t="s">
        <v>339</v>
      </c>
      <c r="Z852" s="131">
        <v>4100041.23</v>
      </c>
      <c r="AA852" s="131">
        <v>1</v>
      </c>
      <c r="AB852" s="131">
        <f t="shared" si="13"/>
        <v>100.57998855782238</v>
      </c>
      <c r="AD852" s="131">
        <v>4123.8209999999999</v>
      </c>
      <c r="AH852" s="132">
        <v>1.221E-2</v>
      </c>
      <c r="AI852" s="132">
        <v>9.8300000000000002E-3</v>
      </c>
      <c r="AJ852" s="132">
        <v>8.9999999999999998E-4</v>
      </c>
    </row>
    <row r="853" spans="1:36">
      <c r="A853" t="s">
        <v>1213</v>
      </c>
      <c r="B853" t="s">
        <v>1243</v>
      </c>
      <c r="C853" t="s">
        <v>1923</v>
      </c>
      <c r="D853" t="s">
        <v>1924</v>
      </c>
      <c r="E853" t="s">
        <v>309</v>
      </c>
      <c r="F853" t="s">
        <v>2332</v>
      </c>
      <c r="G853" t="s">
        <v>2333</v>
      </c>
      <c r="H853" t="s">
        <v>321</v>
      </c>
      <c r="I853" t="s">
        <v>754</v>
      </c>
      <c r="J853" t="s">
        <v>204</v>
      </c>
      <c r="K853" t="s">
        <v>204</v>
      </c>
      <c r="L853" t="s">
        <v>325</v>
      </c>
      <c r="M853" t="s">
        <v>340</v>
      </c>
      <c r="N853" t="s">
        <v>464</v>
      </c>
      <c r="O853" t="s">
        <v>339</v>
      </c>
      <c r="P853" t="s">
        <v>1696</v>
      </c>
      <c r="Q853" t="s">
        <v>413</v>
      </c>
      <c r="R853" t="s">
        <v>407</v>
      </c>
      <c r="S853" t="s">
        <v>1212</v>
      </c>
      <c r="T853" s="131">
        <v>0.73</v>
      </c>
      <c r="U853" t="s">
        <v>1784</v>
      </c>
      <c r="V853" s="132">
        <v>-1.3469999999999999E-2</v>
      </c>
      <c r="W853" s="132">
        <v>2.5100000000000001E-2</v>
      </c>
      <c r="X853" t="s">
        <v>412</v>
      </c>
      <c r="Y853" t="s">
        <v>339</v>
      </c>
      <c r="Z853" s="131">
        <v>2780002.01</v>
      </c>
      <c r="AA853" s="131">
        <v>1</v>
      </c>
      <c r="AB853" s="131">
        <f t="shared" si="13"/>
        <v>143.82000392870219</v>
      </c>
      <c r="AD853" s="131">
        <v>3998.1990000000001</v>
      </c>
      <c r="AH853" s="132">
        <v>2.9099999999999998E-3</v>
      </c>
      <c r="AI853" s="132">
        <v>9.5300000000000003E-3</v>
      </c>
      <c r="AJ853" s="132">
        <v>8.7000000000000001E-4</v>
      </c>
    </row>
    <row r="854" spans="1:36">
      <c r="A854" t="s">
        <v>1213</v>
      </c>
      <c r="B854" t="s">
        <v>1243</v>
      </c>
      <c r="C854" t="s">
        <v>1521</v>
      </c>
      <c r="D854" t="s">
        <v>1522</v>
      </c>
      <c r="E854" t="s">
        <v>309</v>
      </c>
      <c r="F854" t="s">
        <v>2259</v>
      </c>
      <c r="G854" t="s">
        <v>2260</v>
      </c>
      <c r="H854" t="s">
        <v>321</v>
      </c>
      <c r="I854" t="s">
        <v>754</v>
      </c>
      <c r="J854" t="s">
        <v>204</v>
      </c>
      <c r="K854" t="s">
        <v>204</v>
      </c>
      <c r="L854" t="s">
        <v>325</v>
      </c>
      <c r="M854" t="s">
        <v>340</v>
      </c>
      <c r="N854" t="s">
        <v>448</v>
      </c>
      <c r="O854" t="s">
        <v>339</v>
      </c>
      <c r="P854" t="s">
        <v>1211</v>
      </c>
      <c r="Q854" t="s">
        <v>413</v>
      </c>
      <c r="R854" t="s">
        <v>407</v>
      </c>
      <c r="S854" t="s">
        <v>1212</v>
      </c>
      <c r="T854" s="131">
        <v>1.47</v>
      </c>
      <c r="U854" t="s">
        <v>2261</v>
      </c>
      <c r="V854" s="132">
        <v>5.0000000000000002E-5</v>
      </c>
      <c r="W854" s="132">
        <v>2.2100000000000002E-2</v>
      </c>
      <c r="X854" t="s">
        <v>412</v>
      </c>
      <c r="Y854" t="s">
        <v>339</v>
      </c>
      <c r="Z854" s="131">
        <v>3234543</v>
      </c>
      <c r="AA854" s="131">
        <v>1</v>
      </c>
      <c r="AB854" s="131">
        <f t="shared" si="13"/>
        <v>110.76999130943692</v>
      </c>
      <c r="AD854" s="131">
        <v>3582.9029999999998</v>
      </c>
      <c r="AH854" s="132">
        <v>1.08E-3</v>
      </c>
      <c r="AI854" s="132">
        <v>8.5400000000000007E-3</v>
      </c>
      <c r="AJ854" s="132">
        <v>7.7999999999999999E-4</v>
      </c>
    </row>
    <row r="855" spans="1:36">
      <c r="A855" t="s">
        <v>1213</v>
      </c>
      <c r="B855" t="s">
        <v>1243</v>
      </c>
      <c r="C855" t="s">
        <v>1547</v>
      </c>
      <c r="D855" t="s">
        <v>1548</v>
      </c>
      <c r="E855" t="s">
        <v>309</v>
      </c>
      <c r="F855" t="s">
        <v>2385</v>
      </c>
      <c r="G855" t="s">
        <v>2386</v>
      </c>
      <c r="H855" t="s">
        <v>321</v>
      </c>
      <c r="I855" t="s">
        <v>754</v>
      </c>
      <c r="J855" t="s">
        <v>204</v>
      </c>
      <c r="K855" t="s">
        <v>204</v>
      </c>
      <c r="L855" t="s">
        <v>325</v>
      </c>
      <c r="M855" t="s">
        <v>340</v>
      </c>
      <c r="N855" t="s">
        <v>448</v>
      </c>
      <c r="O855" t="s">
        <v>339</v>
      </c>
      <c r="P855" t="s">
        <v>1211</v>
      </c>
      <c r="Q855" t="s">
        <v>413</v>
      </c>
      <c r="R855" t="s">
        <v>407</v>
      </c>
      <c r="S855" t="s">
        <v>1212</v>
      </c>
      <c r="T855" s="131">
        <v>1.48</v>
      </c>
      <c r="U855" t="s">
        <v>1840</v>
      </c>
      <c r="V855" s="132">
        <v>1.29E-2</v>
      </c>
      <c r="W855" s="132">
        <v>2.2599999999999999E-2</v>
      </c>
      <c r="X855" t="s">
        <v>412</v>
      </c>
      <c r="Y855" t="s">
        <v>339</v>
      </c>
      <c r="Z855" s="131">
        <v>3121490.5</v>
      </c>
      <c r="AA855" s="131">
        <v>1</v>
      </c>
      <c r="AB855" s="131">
        <f t="shared" si="13"/>
        <v>113.31999889155517</v>
      </c>
      <c r="AD855" s="131">
        <v>3537.2730000000001</v>
      </c>
      <c r="AH855" s="132">
        <v>2.0500000000000002E-3</v>
      </c>
      <c r="AI855" s="132">
        <v>8.43E-3</v>
      </c>
      <c r="AJ855" s="132">
        <v>7.6999999999999996E-4</v>
      </c>
    </row>
    <row r="856" spans="1:36">
      <c r="A856" t="s">
        <v>1213</v>
      </c>
      <c r="B856" t="s">
        <v>1243</v>
      </c>
      <c r="C856" t="s">
        <v>1868</v>
      </c>
      <c r="D856" t="s">
        <v>1869</v>
      </c>
      <c r="E856" t="s">
        <v>309</v>
      </c>
      <c r="F856" t="s">
        <v>2361</v>
      </c>
      <c r="G856" t="s">
        <v>2362</v>
      </c>
      <c r="H856" t="s">
        <v>321</v>
      </c>
      <c r="I856" t="s">
        <v>754</v>
      </c>
      <c r="J856" t="s">
        <v>204</v>
      </c>
      <c r="K856" t="s">
        <v>204</v>
      </c>
      <c r="L856" t="s">
        <v>325</v>
      </c>
      <c r="M856" t="s">
        <v>340</v>
      </c>
      <c r="N856" t="s">
        <v>464</v>
      </c>
      <c r="O856" t="s">
        <v>339</v>
      </c>
      <c r="P856" t="s">
        <v>1966</v>
      </c>
      <c r="Q856" t="s">
        <v>415</v>
      </c>
      <c r="R856" t="s">
        <v>407</v>
      </c>
      <c r="S856" t="s">
        <v>1212</v>
      </c>
      <c r="T856" s="131">
        <v>2.91</v>
      </c>
      <c r="U856" t="s">
        <v>2363</v>
      </c>
      <c r="V856" s="132">
        <v>1.8600000000000001E-3</v>
      </c>
      <c r="W856" s="132">
        <v>2.58E-2</v>
      </c>
      <c r="X856" t="s">
        <v>412</v>
      </c>
      <c r="Y856" t="s">
        <v>339</v>
      </c>
      <c r="Z856" s="131">
        <v>2772182.6</v>
      </c>
      <c r="AA856" s="131">
        <v>1</v>
      </c>
      <c r="AB856" s="131">
        <f t="shared" si="13"/>
        <v>112.66000298825914</v>
      </c>
      <c r="AC856" s="131">
        <v>317.834</v>
      </c>
      <c r="AD856" s="131">
        <v>3440.9749999999999</v>
      </c>
      <c r="AH856" s="132">
        <v>1.14E-3</v>
      </c>
      <c r="AI856" s="132">
        <v>8.9599999999999992E-3</v>
      </c>
      <c r="AJ856" s="132">
        <v>8.1999999999999998E-4</v>
      </c>
    </row>
    <row r="857" spans="1:36">
      <c r="A857" t="s">
        <v>1213</v>
      </c>
      <c r="B857" t="s">
        <v>1243</v>
      </c>
      <c r="C857" t="s">
        <v>2825</v>
      </c>
      <c r="D857" t="s">
        <v>2826</v>
      </c>
      <c r="E857" t="s">
        <v>309</v>
      </c>
      <c r="F857" t="s">
        <v>2827</v>
      </c>
      <c r="G857" t="s">
        <v>2828</v>
      </c>
      <c r="H857" t="s">
        <v>321</v>
      </c>
      <c r="I857" t="s">
        <v>754</v>
      </c>
      <c r="J857" t="s">
        <v>204</v>
      </c>
      <c r="K857" t="s">
        <v>204</v>
      </c>
      <c r="L857" t="s">
        <v>325</v>
      </c>
      <c r="M857" t="s">
        <v>340</v>
      </c>
      <c r="N857" t="s">
        <v>447</v>
      </c>
      <c r="O857" t="s">
        <v>339</v>
      </c>
      <c r="P857" t="s">
        <v>1530</v>
      </c>
      <c r="Q857" t="s">
        <v>415</v>
      </c>
      <c r="R857" t="s">
        <v>407</v>
      </c>
      <c r="S857" t="s">
        <v>1212</v>
      </c>
      <c r="T857" s="131">
        <v>3.86</v>
      </c>
      <c r="U857" t="s">
        <v>1563</v>
      </c>
      <c r="V857" s="132">
        <v>1.4619999999999999E-2</v>
      </c>
      <c r="W857" s="132">
        <v>2.7799999999999998E-2</v>
      </c>
      <c r="X857" t="s">
        <v>412</v>
      </c>
      <c r="Y857" t="s">
        <v>339</v>
      </c>
      <c r="Z857" s="131">
        <v>3271731.6</v>
      </c>
      <c r="AA857" s="131">
        <v>1</v>
      </c>
      <c r="AB857" s="131">
        <f t="shared" si="13"/>
        <v>102.96000442090055</v>
      </c>
      <c r="AD857" s="131">
        <v>3368.5749999999998</v>
      </c>
      <c r="AH857" s="132">
        <v>2.0039999999999999E-2</v>
      </c>
      <c r="AI857" s="132">
        <v>8.0300000000000007E-3</v>
      </c>
      <c r="AJ857" s="132">
        <v>7.3999999999999999E-4</v>
      </c>
    </row>
    <row r="858" spans="1:36">
      <c r="A858" t="s">
        <v>1213</v>
      </c>
      <c r="B858" t="s">
        <v>1243</v>
      </c>
      <c r="C858" t="s">
        <v>1601</v>
      </c>
      <c r="D858" t="s">
        <v>1602</v>
      </c>
      <c r="E858" t="s">
        <v>309</v>
      </c>
      <c r="F858" t="s">
        <v>2341</v>
      </c>
      <c r="G858" t="s">
        <v>2342</v>
      </c>
      <c r="H858" t="s">
        <v>321</v>
      </c>
      <c r="I858" t="s">
        <v>754</v>
      </c>
      <c r="J858" t="s">
        <v>204</v>
      </c>
      <c r="K858" t="s">
        <v>204</v>
      </c>
      <c r="L858" t="s">
        <v>325</v>
      </c>
      <c r="M858" t="s">
        <v>340</v>
      </c>
      <c r="N858" t="s">
        <v>448</v>
      </c>
      <c r="O858" t="s">
        <v>339</v>
      </c>
      <c r="P858" t="s">
        <v>1211</v>
      </c>
      <c r="Q858" t="s">
        <v>413</v>
      </c>
      <c r="R858" t="s">
        <v>407</v>
      </c>
      <c r="S858" t="s">
        <v>1212</v>
      </c>
      <c r="T858" s="131">
        <v>3.31</v>
      </c>
      <c r="U858" t="s">
        <v>2343</v>
      </c>
      <c r="V858" s="132">
        <v>1.7500000000000002E-2</v>
      </c>
      <c r="W858" s="132">
        <v>2.3400000000000001E-2</v>
      </c>
      <c r="X858" t="s">
        <v>412</v>
      </c>
      <c r="Y858" t="s">
        <v>339</v>
      </c>
      <c r="Z858" s="131">
        <v>2982669.65</v>
      </c>
      <c r="AA858" s="131">
        <v>1</v>
      </c>
      <c r="AB858" s="131">
        <f t="shared" si="13"/>
        <v>112.52999473139775</v>
      </c>
      <c r="AD858" s="131">
        <v>3356.3980000000001</v>
      </c>
      <c r="AH858" s="132">
        <v>1.34E-3</v>
      </c>
      <c r="AI858" s="132">
        <v>8.0000000000000002E-3</v>
      </c>
      <c r="AJ858" s="132">
        <v>7.2999999999999996E-4</v>
      </c>
    </row>
    <row r="859" spans="1:36">
      <c r="A859" t="s">
        <v>1213</v>
      </c>
      <c r="B859" t="s">
        <v>1243</v>
      </c>
      <c r="C859" t="s">
        <v>1601</v>
      </c>
      <c r="D859" t="s">
        <v>1602</v>
      </c>
      <c r="E859" t="s">
        <v>309</v>
      </c>
      <c r="F859" t="s">
        <v>2427</v>
      </c>
      <c r="G859" t="s">
        <v>2428</v>
      </c>
      <c r="H859" t="s">
        <v>321</v>
      </c>
      <c r="I859" t="s">
        <v>754</v>
      </c>
      <c r="J859" t="s">
        <v>204</v>
      </c>
      <c r="K859" t="s">
        <v>204</v>
      </c>
      <c r="L859" t="s">
        <v>325</v>
      </c>
      <c r="M859" t="s">
        <v>340</v>
      </c>
      <c r="N859" t="s">
        <v>448</v>
      </c>
      <c r="O859" t="s">
        <v>339</v>
      </c>
      <c r="P859" t="s">
        <v>1211</v>
      </c>
      <c r="Q859" t="s">
        <v>413</v>
      </c>
      <c r="R859" t="s">
        <v>407</v>
      </c>
      <c r="S859" t="s">
        <v>1212</v>
      </c>
      <c r="T859" s="131">
        <v>1.79</v>
      </c>
      <c r="U859" t="s">
        <v>2429</v>
      </c>
      <c r="V859" s="132">
        <v>6.0000000000000001E-3</v>
      </c>
      <c r="W859" s="132">
        <v>2.23E-2</v>
      </c>
      <c r="X859" t="s">
        <v>412</v>
      </c>
      <c r="Y859" t="s">
        <v>339</v>
      </c>
      <c r="Z859" s="131">
        <v>2941997</v>
      </c>
      <c r="AA859" s="131">
        <v>1</v>
      </c>
      <c r="AB859" s="131">
        <f t="shared" si="13"/>
        <v>113.40001366418797</v>
      </c>
      <c r="AD859" s="131">
        <v>3336.2249999999999</v>
      </c>
      <c r="AH859" s="132">
        <v>3.31E-3</v>
      </c>
      <c r="AI859" s="132">
        <v>7.9600000000000001E-3</v>
      </c>
      <c r="AJ859" s="132">
        <v>7.2999999999999996E-4</v>
      </c>
    </row>
    <row r="860" spans="1:36">
      <c r="A860" t="s">
        <v>1213</v>
      </c>
      <c r="B860" t="s">
        <v>1243</v>
      </c>
      <c r="C860" t="s">
        <v>1967</v>
      </c>
      <c r="D860" t="s">
        <v>1968</v>
      </c>
      <c r="E860" t="s">
        <v>309</v>
      </c>
      <c r="F860" t="s">
        <v>2776</v>
      </c>
      <c r="G860" t="s">
        <v>2777</v>
      </c>
      <c r="H860" t="s">
        <v>321</v>
      </c>
      <c r="I860" t="s">
        <v>754</v>
      </c>
      <c r="J860" t="s">
        <v>204</v>
      </c>
      <c r="K860" t="s">
        <v>204</v>
      </c>
      <c r="L860" t="s">
        <v>325</v>
      </c>
      <c r="M860" t="s">
        <v>340</v>
      </c>
      <c r="N860" t="s">
        <v>447</v>
      </c>
      <c r="O860" t="s">
        <v>339</v>
      </c>
      <c r="P860" t="s">
        <v>1540</v>
      </c>
      <c r="Q860" t="s">
        <v>413</v>
      </c>
      <c r="R860" t="s">
        <v>407</v>
      </c>
      <c r="S860" t="s">
        <v>1212</v>
      </c>
      <c r="T860" s="131">
        <v>5.35</v>
      </c>
      <c r="U860" t="s">
        <v>1760</v>
      </c>
      <c r="V860" s="132">
        <v>4.0390000000000002E-2</v>
      </c>
      <c r="W860" s="132">
        <v>3.44E-2</v>
      </c>
      <c r="X860" t="s">
        <v>412</v>
      </c>
      <c r="Y860" t="s">
        <v>339</v>
      </c>
      <c r="Z860" s="131">
        <v>2956000</v>
      </c>
      <c r="AA860" s="131">
        <v>1</v>
      </c>
      <c r="AB860" s="131">
        <f t="shared" si="13"/>
        <v>107.73998646820027</v>
      </c>
      <c r="AD860" s="131">
        <v>3184.7939999999999</v>
      </c>
      <c r="AH860" s="132">
        <v>8.4499999999999992E-3</v>
      </c>
      <c r="AI860" s="132">
        <v>7.5900000000000004E-3</v>
      </c>
      <c r="AJ860" s="132">
        <v>6.9999999999999999E-4</v>
      </c>
    </row>
    <row r="861" spans="1:36">
      <c r="A861" t="s">
        <v>1213</v>
      </c>
      <c r="B861" t="s">
        <v>1243</v>
      </c>
      <c r="C861" t="s">
        <v>2275</v>
      </c>
      <c r="D861" t="s">
        <v>2276</v>
      </c>
      <c r="E861" t="s">
        <v>309</v>
      </c>
      <c r="F861" t="s">
        <v>2782</v>
      </c>
      <c r="G861" t="s">
        <v>2783</v>
      </c>
      <c r="H861" t="s">
        <v>321</v>
      </c>
      <c r="I861" t="s">
        <v>951</v>
      </c>
      <c r="J861" t="s">
        <v>204</v>
      </c>
      <c r="K861" t="s">
        <v>204</v>
      </c>
      <c r="L861" t="s">
        <v>325</v>
      </c>
      <c r="M861" t="s">
        <v>340</v>
      </c>
      <c r="N861" t="s">
        <v>459</v>
      </c>
      <c r="O861" t="s">
        <v>339</v>
      </c>
      <c r="P861" t="s">
        <v>1872</v>
      </c>
      <c r="Q861" t="s">
        <v>413</v>
      </c>
      <c r="R861" t="s">
        <v>407</v>
      </c>
      <c r="S861" t="s">
        <v>1212</v>
      </c>
      <c r="T861" s="131">
        <v>1.45</v>
      </c>
      <c r="U861" t="s">
        <v>1691</v>
      </c>
      <c r="V861" s="132">
        <v>2.478E-2</v>
      </c>
      <c r="W861" s="132">
        <v>4.5999999999999999E-2</v>
      </c>
      <c r="X861" t="s">
        <v>412</v>
      </c>
      <c r="Y861" t="s">
        <v>339</v>
      </c>
      <c r="Z861" s="131">
        <v>2856668</v>
      </c>
      <c r="AA861" s="131">
        <v>1</v>
      </c>
      <c r="AB861" s="131">
        <f t="shared" si="13"/>
        <v>97.270001274211765</v>
      </c>
      <c r="AD861" s="131">
        <v>2778.681</v>
      </c>
      <c r="AH861" s="132">
        <v>7.8899999999999994E-3</v>
      </c>
      <c r="AI861" s="132">
        <v>6.6299999999999996E-3</v>
      </c>
      <c r="AJ861" s="132">
        <v>6.0999999999999997E-4</v>
      </c>
    </row>
    <row r="862" spans="1:36">
      <c r="A862" t="s">
        <v>1213</v>
      </c>
      <c r="B862" t="s">
        <v>1243</v>
      </c>
      <c r="C862" t="s">
        <v>2509</v>
      </c>
      <c r="D862" t="s">
        <v>2510</v>
      </c>
      <c r="E862" t="s">
        <v>309</v>
      </c>
      <c r="F862" t="s">
        <v>2511</v>
      </c>
      <c r="G862" t="s">
        <v>2512</v>
      </c>
      <c r="H862" t="s">
        <v>321</v>
      </c>
      <c r="I862" t="s">
        <v>754</v>
      </c>
      <c r="J862" t="s">
        <v>204</v>
      </c>
      <c r="K862" t="s">
        <v>204</v>
      </c>
      <c r="L862" t="s">
        <v>325</v>
      </c>
      <c r="M862" t="s">
        <v>340</v>
      </c>
      <c r="N862" t="s">
        <v>475</v>
      </c>
      <c r="O862" t="s">
        <v>339</v>
      </c>
      <c r="P862" t="s">
        <v>1696</v>
      </c>
      <c r="Q862" t="s">
        <v>413</v>
      </c>
      <c r="R862" t="s">
        <v>407</v>
      </c>
      <c r="S862" t="s">
        <v>1212</v>
      </c>
      <c r="T862" s="131">
        <v>2.19</v>
      </c>
      <c r="U862" t="s">
        <v>2513</v>
      </c>
      <c r="V862" s="132">
        <v>1.57E-3</v>
      </c>
      <c r="W862" s="132">
        <v>2.29E-2</v>
      </c>
      <c r="X862" t="s">
        <v>412</v>
      </c>
      <c r="Y862" t="s">
        <v>339</v>
      </c>
      <c r="Z862" s="131">
        <v>2276509.94</v>
      </c>
      <c r="AA862" s="131">
        <v>1</v>
      </c>
      <c r="AB862" s="131">
        <f t="shared" si="13"/>
        <v>121.38001031526355</v>
      </c>
      <c r="AD862" s="131">
        <v>2763.2280000000001</v>
      </c>
      <c r="AH862" s="132">
        <v>5.5799999999999999E-3</v>
      </c>
      <c r="AI862" s="132">
        <v>6.5900000000000004E-3</v>
      </c>
      <c r="AJ862" s="132">
        <v>5.9999999999999995E-4</v>
      </c>
    </row>
    <row r="863" spans="1:36">
      <c r="A863" t="s">
        <v>1213</v>
      </c>
      <c r="B863" t="s">
        <v>1243</v>
      </c>
      <c r="C863" t="s">
        <v>2809</v>
      </c>
      <c r="D863" t="s">
        <v>2810</v>
      </c>
      <c r="E863" t="s">
        <v>309</v>
      </c>
      <c r="F863" t="s">
        <v>2839</v>
      </c>
      <c r="G863" t="s">
        <v>2840</v>
      </c>
      <c r="H863" t="s">
        <v>321</v>
      </c>
      <c r="I863" t="s">
        <v>951</v>
      </c>
      <c r="J863" t="s">
        <v>204</v>
      </c>
      <c r="K863" t="s">
        <v>204</v>
      </c>
      <c r="L863" t="s">
        <v>325</v>
      </c>
      <c r="M863" t="s">
        <v>340</v>
      </c>
      <c r="N863" t="s">
        <v>440</v>
      </c>
      <c r="O863" t="s">
        <v>339</v>
      </c>
      <c r="P863" t="s">
        <v>1584</v>
      </c>
      <c r="Q863" t="s">
        <v>413</v>
      </c>
      <c r="R863" t="s">
        <v>407</v>
      </c>
      <c r="S863" t="s">
        <v>1212</v>
      </c>
      <c r="T863" s="131">
        <v>2.08</v>
      </c>
      <c r="U863" t="s">
        <v>2841</v>
      </c>
      <c r="V863" s="132">
        <v>5.7119999999999997E-2</v>
      </c>
      <c r="W863" s="132">
        <v>5.3100000000000001E-2</v>
      </c>
      <c r="X863" t="s">
        <v>412</v>
      </c>
      <c r="Y863" t="s">
        <v>339</v>
      </c>
      <c r="Z863" s="131">
        <v>2883726.19</v>
      </c>
      <c r="AA863" s="131">
        <v>1</v>
      </c>
      <c r="AB863" s="131">
        <f t="shared" si="13"/>
        <v>95.519991098738828</v>
      </c>
      <c r="AD863" s="131">
        <v>2754.5349999999999</v>
      </c>
      <c r="AH863" s="132">
        <v>4.2300000000000003E-3</v>
      </c>
      <c r="AI863" s="132">
        <v>6.5700000000000003E-3</v>
      </c>
      <c r="AJ863" s="132">
        <v>5.9999999999999995E-4</v>
      </c>
    </row>
    <row r="864" spans="1:36">
      <c r="A864" t="s">
        <v>1213</v>
      </c>
      <c r="B864" t="s">
        <v>1243</v>
      </c>
      <c r="C864" t="s">
        <v>1564</v>
      </c>
      <c r="D864" t="s">
        <v>1565</v>
      </c>
      <c r="E864" t="s">
        <v>309</v>
      </c>
      <c r="F864" t="s">
        <v>1566</v>
      </c>
      <c r="G864" t="s">
        <v>1567</v>
      </c>
      <c r="H864" t="s">
        <v>321</v>
      </c>
      <c r="I864" t="s">
        <v>754</v>
      </c>
      <c r="J864" t="s">
        <v>204</v>
      </c>
      <c r="K864" t="s">
        <v>204</v>
      </c>
      <c r="L864" t="s">
        <v>325</v>
      </c>
      <c r="M864" t="s">
        <v>340</v>
      </c>
      <c r="N864" t="s">
        <v>456</v>
      </c>
      <c r="O864" t="s">
        <v>339</v>
      </c>
      <c r="P864" t="s">
        <v>1551</v>
      </c>
      <c r="Q864" t="s">
        <v>413</v>
      </c>
      <c r="R864" t="s">
        <v>407</v>
      </c>
      <c r="S864" t="s">
        <v>1212</v>
      </c>
      <c r="T864" s="131">
        <v>5.4</v>
      </c>
      <c r="U864" t="s">
        <v>1568</v>
      </c>
      <c r="V864" s="132">
        <v>5.2200000000000003E-2</v>
      </c>
      <c r="W864" s="132">
        <v>4.2799999999999998E-2</v>
      </c>
      <c r="X864" t="s">
        <v>412</v>
      </c>
      <c r="Y864" t="s">
        <v>339</v>
      </c>
      <c r="Z864" s="131">
        <v>1876935.93</v>
      </c>
      <c r="AA864" s="131">
        <v>1</v>
      </c>
      <c r="AB864" s="131">
        <f t="shared" si="13"/>
        <v>146.41000558820355</v>
      </c>
      <c r="AD864" s="131">
        <v>2748.0219999999999</v>
      </c>
      <c r="AH864" s="132">
        <v>7.2999999999999996E-4</v>
      </c>
      <c r="AI864" s="132">
        <v>6.5500000000000003E-3</v>
      </c>
      <c r="AJ864" s="132">
        <v>5.9999999999999995E-4</v>
      </c>
    </row>
    <row r="865" spans="1:36">
      <c r="A865" t="s">
        <v>1213</v>
      </c>
      <c r="B865" t="s">
        <v>1243</v>
      </c>
      <c r="C865" t="s">
        <v>2459</v>
      </c>
      <c r="D865" t="s">
        <v>2460</v>
      </c>
      <c r="E865" t="s">
        <v>309</v>
      </c>
      <c r="F865" t="s">
        <v>2465</v>
      </c>
      <c r="G865" t="s">
        <v>2466</v>
      </c>
      <c r="H865" t="s">
        <v>321</v>
      </c>
      <c r="I865" t="s">
        <v>754</v>
      </c>
      <c r="J865" t="s">
        <v>204</v>
      </c>
      <c r="K865" t="s">
        <v>204</v>
      </c>
      <c r="L865" t="s">
        <v>325</v>
      </c>
      <c r="M865" t="s">
        <v>340</v>
      </c>
      <c r="N865" t="s">
        <v>464</v>
      </c>
      <c r="O865" t="s">
        <v>339</v>
      </c>
      <c r="P865" t="s">
        <v>1211</v>
      </c>
      <c r="Q865" t="s">
        <v>413</v>
      </c>
      <c r="R865" t="s">
        <v>407</v>
      </c>
      <c r="S865" t="s">
        <v>1212</v>
      </c>
      <c r="T865" s="131">
        <v>1.51</v>
      </c>
      <c r="U865" t="s">
        <v>1660</v>
      </c>
      <c r="V865" s="132">
        <v>-1.23E-3</v>
      </c>
      <c r="W865" s="132">
        <v>2.41E-2</v>
      </c>
      <c r="X865" t="s">
        <v>412</v>
      </c>
      <c r="Y865" t="s">
        <v>339</v>
      </c>
      <c r="Z865" s="131">
        <v>2201104.38</v>
      </c>
      <c r="AA865" s="131">
        <v>1</v>
      </c>
      <c r="AB865" s="131">
        <f t="shared" si="13"/>
        <v>113.57998388063723</v>
      </c>
      <c r="AD865" s="131">
        <v>2500.0140000000001</v>
      </c>
      <c r="AH865" s="132">
        <v>2.3E-3</v>
      </c>
      <c r="AI865" s="132">
        <v>5.96E-3</v>
      </c>
      <c r="AJ865" s="132">
        <v>5.5000000000000003E-4</v>
      </c>
    </row>
    <row r="866" spans="1:36">
      <c r="A866" t="s">
        <v>1213</v>
      </c>
      <c r="B866" t="s">
        <v>1243</v>
      </c>
      <c r="C866" t="s">
        <v>1789</v>
      </c>
      <c r="D866" t="s">
        <v>1790</v>
      </c>
      <c r="E866" t="s">
        <v>309</v>
      </c>
      <c r="F866" t="s">
        <v>1950</v>
      </c>
      <c r="G866" t="s">
        <v>1951</v>
      </c>
      <c r="H866" t="s">
        <v>321</v>
      </c>
      <c r="I866" t="s">
        <v>951</v>
      </c>
      <c r="J866" t="s">
        <v>204</v>
      </c>
      <c r="K866" t="s">
        <v>204</v>
      </c>
      <c r="L866" t="s">
        <v>325</v>
      </c>
      <c r="M866" t="s">
        <v>340</v>
      </c>
      <c r="N866" t="s">
        <v>464</v>
      </c>
      <c r="O866" t="s">
        <v>339</v>
      </c>
      <c r="P866" t="s">
        <v>1540</v>
      </c>
      <c r="Q866" t="s">
        <v>413</v>
      </c>
      <c r="R866" t="s">
        <v>407</v>
      </c>
      <c r="S866" t="s">
        <v>1212</v>
      </c>
      <c r="T866" s="131">
        <v>2.72</v>
      </c>
      <c r="U866" t="s">
        <v>1563</v>
      </c>
      <c r="V866" s="132">
        <v>4.9619999999999997E-2</v>
      </c>
      <c r="W866" s="132">
        <v>5.8900000000000001E-2</v>
      </c>
      <c r="X866" t="s">
        <v>412</v>
      </c>
      <c r="Y866" t="s">
        <v>339</v>
      </c>
      <c r="Z866" s="131">
        <v>2604788.42</v>
      </c>
      <c r="AA866" s="131">
        <v>1</v>
      </c>
      <c r="AB866" s="131">
        <f t="shared" si="13"/>
        <v>95.189996276165871</v>
      </c>
      <c r="AD866" s="131">
        <v>2479.498</v>
      </c>
      <c r="AH866" s="132">
        <v>2.1099999999999999E-3</v>
      </c>
      <c r="AI866" s="132">
        <v>5.9100000000000003E-3</v>
      </c>
      <c r="AJ866" s="132">
        <v>5.4000000000000001E-4</v>
      </c>
    </row>
    <row r="867" spans="1:36">
      <c r="A867" t="s">
        <v>1213</v>
      </c>
      <c r="B867" t="s">
        <v>1243</v>
      </c>
      <c r="C867" t="s">
        <v>2434</v>
      </c>
      <c r="D867" t="s">
        <v>2435</v>
      </c>
      <c r="E867" t="s">
        <v>309</v>
      </c>
      <c r="F867" t="s">
        <v>2780</v>
      </c>
      <c r="G867" t="s">
        <v>2781</v>
      </c>
      <c r="H867" t="s">
        <v>321</v>
      </c>
      <c r="I867" t="s">
        <v>754</v>
      </c>
      <c r="J867" t="s">
        <v>204</v>
      </c>
      <c r="K867" t="s">
        <v>204</v>
      </c>
      <c r="L867" t="s">
        <v>325</v>
      </c>
      <c r="M867" t="s">
        <v>340</v>
      </c>
      <c r="N867" t="s">
        <v>447</v>
      </c>
      <c r="O867" t="s">
        <v>339</v>
      </c>
      <c r="P867" t="s">
        <v>1540</v>
      </c>
      <c r="Q867" t="s">
        <v>413</v>
      </c>
      <c r="R867" t="s">
        <v>407</v>
      </c>
      <c r="S867" t="s">
        <v>1212</v>
      </c>
      <c r="T867" s="131">
        <v>0.25</v>
      </c>
      <c r="U867" t="s">
        <v>1984</v>
      </c>
      <c r="V867" s="132">
        <v>5.3440000000000001E-2</v>
      </c>
      <c r="W867" s="132">
        <v>3.3700000000000001E-2</v>
      </c>
      <c r="X867" t="s">
        <v>412</v>
      </c>
      <c r="Y867" t="s">
        <v>339</v>
      </c>
      <c r="Z867" s="131">
        <v>2045144.77</v>
      </c>
      <c r="AA867" s="131">
        <v>1</v>
      </c>
      <c r="AB867" s="131">
        <f t="shared" si="13"/>
        <v>116.75999836432116</v>
      </c>
      <c r="AD867" s="131">
        <v>2387.9110000000001</v>
      </c>
      <c r="AH867" s="132">
        <v>4.7000000000000002E-3</v>
      </c>
      <c r="AI867" s="132">
        <v>5.6899999999999997E-3</v>
      </c>
      <c r="AJ867" s="132">
        <v>5.1999999999999995E-4</v>
      </c>
    </row>
    <row r="868" spans="1:36">
      <c r="A868" t="s">
        <v>1213</v>
      </c>
      <c r="B868" t="s">
        <v>1243</v>
      </c>
      <c r="C868" t="s">
        <v>2180</v>
      </c>
      <c r="D868" t="s">
        <v>2181</v>
      </c>
      <c r="E868" t="s">
        <v>309</v>
      </c>
      <c r="F868" t="s">
        <v>2760</v>
      </c>
      <c r="G868" t="s">
        <v>2761</v>
      </c>
      <c r="H868" t="s">
        <v>321</v>
      </c>
      <c r="I868" t="s">
        <v>754</v>
      </c>
      <c r="J868" t="s">
        <v>204</v>
      </c>
      <c r="K868" t="s">
        <v>204</v>
      </c>
      <c r="L868" t="s">
        <v>325</v>
      </c>
      <c r="M868" t="s">
        <v>340</v>
      </c>
      <c r="N868" t="s">
        <v>440</v>
      </c>
      <c r="O868" t="s">
        <v>339</v>
      </c>
      <c r="P868" t="s">
        <v>1551</v>
      </c>
      <c r="Q868" t="s">
        <v>413</v>
      </c>
      <c r="R868" t="s">
        <v>407</v>
      </c>
      <c r="S868" t="s">
        <v>1212</v>
      </c>
      <c r="T868" s="131">
        <v>3.34</v>
      </c>
      <c r="U868" t="s">
        <v>2762</v>
      </c>
      <c r="V868" s="132">
        <v>6.7999999999999996E-3</v>
      </c>
      <c r="W868" s="132">
        <v>2.5899999999999999E-2</v>
      </c>
      <c r="X868" t="s">
        <v>412</v>
      </c>
      <c r="Y868" t="s">
        <v>339</v>
      </c>
      <c r="Z868" s="131">
        <v>1975478.45</v>
      </c>
      <c r="AA868" s="131">
        <v>1</v>
      </c>
      <c r="AB868" s="131">
        <f t="shared" si="13"/>
        <v>110.96997793116903</v>
      </c>
      <c r="AD868" s="131">
        <v>2192.1880000000001</v>
      </c>
      <c r="AH868" s="132">
        <v>2.0600000000000002E-3</v>
      </c>
      <c r="AI868" s="132">
        <v>5.2300000000000003E-3</v>
      </c>
      <c r="AJ868" s="132">
        <v>4.8000000000000001E-4</v>
      </c>
    </row>
    <row r="869" spans="1:36">
      <c r="A869" t="s">
        <v>1213</v>
      </c>
      <c r="B869" t="s">
        <v>1243</v>
      </c>
      <c r="C869" t="s">
        <v>1973</v>
      </c>
      <c r="D869" t="s">
        <v>1974</v>
      </c>
      <c r="E869" t="s">
        <v>309</v>
      </c>
      <c r="F869" t="s">
        <v>1975</v>
      </c>
      <c r="G869" t="s">
        <v>1976</v>
      </c>
      <c r="H869" t="s">
        <v>321</v>
      </c>
      <c r="I869" t="s">
        <v>754</v>
      </c>
      <c r="J869" t="s">
        <v>204</v>
      </c>
      <c r="K869" t="s">
        <v>204</v>
      </c>
      <c r="L869" t="s">
        <v>325</v>
      </c>
      <c r="M869" t="s">
        <v>340</v>
      </c>
      <c r="N869" t="s">
        <v>464</v>
      </c>
      <c r="O869" t="s">
        <v>339</v>
      </c>
      <c r="P869" t="s">
        <v>1696</v>
      </c>
      <c r="Q869" t="s">
        <v>413</v>
      </c>
      <c r="R869" t="s">
        <v>407</v>
      </c>
      <c r="S869" t="s">
        <v>1212</v>
      </c>
      <c r="T869" s="131">
        <v>1.93</v>
      </c>
      <c r="U869" t="s">
        <v>1334</v>
      </c>
      <c r="V869" s="132">
        <v>4.4799999999999996E-3</v>
      </c>
      <c r="W869" s="132">
        <v>2.6700000000000002E-2</v>
      </c>
      <c r="X869" t="s">
        <v>412</v>
      </c>
      <c r="Y869" t="s">
        <v>339</v>
      </c>
      <c r="Z869" s="131">
        <v>1863896.43</v>
      </c>
      <c r="AA869" s="131">
        <v>1</v>
      </c>
      <c r="AB869" s="131">
        <f t="shared" si="13"/>
        <v>116.51001445396835</v>
      </c>
      <c r="AD869" s="131">
        <v>2171.6260000000002</v>
      </c>
      <c r="AH869" s="132">
        <v>8.8000000000000003E-4</v>
      </c>
      <c r="AI869" s="132">
        <v>5.1799999999999997E-3</v>
      </c>
      <c r="AJ869" s="132">
        <v>4.6999999999999999E-4</v>
      </c>
    </row>
    <row r="870" spans="1:36">
      <c r="A870" t="s">
        <v>1213</v>
      </c>
      <c r="B870" t="s">
        <v>1243</v>
      </c>
      <c r="C870" t="s">
        <v>2309</v>
      </c>
      <c r="D870" t="s">
        <v>2310</v>
      </c>
      <c r="E870" t="s">
        <v>309</v>
      </c>
      <c r="F870" t="s">
        <v>2865</v>
      </c>
      <c r="G870" t="s">
        <v>2866</v>
      </c>
      <c r="H870" t="s">
        <v>321</v>
      </c>
      <c r="I870" t="s">
        <v>951</v>
      </c>
      <c r="J870" t="s">
        <v>204</v>
      </c>
      <c r="K870" t="s">
        <v>204</v>
      </c>
      <c r="L870" t="s">
        <v>325</v>
      </c>
      <c r="M870" t="s">
        <v>340</v>
      </c>
      <c r="N870" t="s">
        <v>447</v>
      </c>
      <c r="O870" t="s">
        <v>339</v>
      </c>
      <c r="P870" t="s">
        <v>1530</v>
      </c>
      <c r="Q870" t="s">
        <v>415</v>
      </c>
      <c r="R870" t="s">
        <v>407</v>
      </c>
      <c r="S870" t="s">
        <v>1212</v>
      </c>
      <c r="T870" s="131">
        <v>2.16</v>
      </c>
      <c r="U870" t="s">
        <v>1600</v>
      </c>
      <c r="V870" s="132">
        <v>2.572E-2</v>
      </c>
      <c r="W870" s="132">
        <v>5.1799999999999999E-2</v>
      </c>
      <c r="X870" t="s">
        <v>412</v>
      </c>
      <c r="Y870" t="s">
        <v>339</v>
      </c>
      <c r="Z870" s="131">
        <v>2136692.15</v>
      </c>
      <c r="AA870" s="131">
        <v>1</v>
      </c>
      <c r="AB870" s="131">
        <f t="shared" si="13"/>
        <v>94.759977472655578</v>
      </c>
      <c r="AD870" s="131">
        <v>2024.729</v>
      </c>
      <c r="AH870" s="132">
        <v>9.2200000000000008E-3</v>
      </c>
      <c r="AI870" s="132">
        <v>4.8300000000000001E-3</v>
      </c>
      <c r="AJ870" s="132">
        <v>4.4000000000000002E-4</v>
      </c>
    </row>
    <row r="871" spans="1:36">
      <c r="A871" t="s">
        <v>1213</v>
      </c>
      <c r="B871" t="s">
        <v>1243</v>
      </c>
      <c r="C871" t="s">
        <v>2844</v>
      </c>
      <c r="D871" t="s">
        <v>2845</v>
      </c>
      <c r="E871" t="s">
        <v>309</v>
      </c>
      <c r="F871" t="s">
        <v>2846</v>
      </c>
      <c r="G871" t="s">
        <v>2847</v>
      </c>
      <c r="H871" t="s">
        <v>321</v>
      </c>
      <c r="I871" t="s">
        <v>951</v>
      </c>
      <c r="J871" t="s">
        <v>204</v>
      </c>
      <c r="K871" t="s">
        <v>204</v>
      </c>
      <c r="L871" t="s">
        <v>325</v>
      </c>
      <c r="M871" t="s">
        <v>340</v>
      </c>
      <c r="N871" t="s">
        <v>441</v>
      </c>
      <c r="O871" t="s">
        <v>339</v>
      </c>
      <c r="P871" t="s">
        <v>1540</v>
      </c>
      <c r="Q871" t="s">
        <v>413</v>
      </c>
      <c r="R871" t="s">
        <v>407</v>
      </c>
      <c r="S871" t="s">
        <v>1212</v>
      </c>
      <c r="T871" s="131">
        <v>2.63</v>
      </c>
      <c r="U871" t="s">
        <v>2848</v>
      </c>
      <c r="V871" s="132">
        <v>1.6740000000000001E-2</v>
      </c>
      <c r="W871" s="132">
        <v>5.1400000000000001E-2</v>
      </c>
      <c r="X871" t="s">
        <v>412</v>
      </c>
      <c r="Y871" t="s">
        <v>339</v>
      </c>
      <c r="Z871" s="131">
        <v>2025608.36</v>
      </c>
      <c r="AA871" s="131">
        <v>1</v>
      </c>
      <c r="AB871" s="131">
        <f t="shared" si="13"/>
        <v>93.149990751420475</v>
      </c>
      <c r="AD871" s="131">
        <v>1886.854</v>
      </c>
      <c r="AH871" s="132">
        <v>4.5300000000000002E-3</v>
      </c>
      <c r="AI871" s="132">
        <v>4.4999999999999997E-3</v>
      </c>
      <c r="AJ871" s="132">
        <v>4.0999999999999999E-4</v>
      </c>
    </row>
    <row r="872" spans="1:36">
      <c r="A872" t="s">
        <v>1213</v>
      </c>
      <c r="B872" t="s">
        <v>1243</v>
      </c>
      <c r="C872" t="s">
        <v>2867</v>
      </c>
      <c r="D872" t="s">
        <v>2868</v>
      </c>
      <c r="E872" t="s">
        <v>309</v>
      </c>
      <c r="F872" t="s">
        <v>2869</v>
      </c>
      <c r="G872" t="s">
        <v>2870</v>
      </c>
      <c r="H872" t="s">
        <v>321</v>
      </c>
      <c r="I872" t="s">
        <v>951</v>
      </c>
      <c r="J872" t="s">
        <v>204</v>
      </c>
      <c r="K872" t="s">
        <v>204</v>
      </c>
      <c r="L872" t="s">
        <v>325</v>
      </c>
      <c r="M872" t="s">
        <v>340</v>
      </c>
      <c r="N872" t="s">
        <v>447</v>
      </c>
      <c r="O872" t="s">
        <v>339</v>
      </c>
      <c r="P872" t="s">
        <v>1530</v>
      </c>
      <c r="Q872" t="s">
        <v>415</v>
      </c>
      <c r="R872" t="s">
        <v>407</v>
      </c>
      <c r="S872" t="s">
        <v>1212</v>
      </c>
      <c r="T872" s="131">
        <v>1.46</v>
      </c>
      <c r="U872" t="s">
        <v>1343</v>
      </c>
      <c r="V872" s="132">
        <v>5.3400000000000003E-2</v>
      </c>
      <c r="W872" s="132">
        <v>5.2499999999999998E-2</v>
      </c>
      <c r="X872" t="s">
        <v>412</v>
      </c>
      <c r="Y872" t="s">
        <v>339</v>
      </c>
      <c r="Z872" s="131">
        <v>1871388.88</v>
      </c>
      <c r="AA872" s="131">
        <v>1</v>
      </c>
      <c r="AB872" s="131">
        <f t="shared" si="13"/>
        <v>96.670019755594581</v>
      </c>
      <c r="AD872" s="131">
        <v>1809.0719999999999</v>
      </c>
      <c r="AH872" s="132">
        <v>7.3400000000000002E-3</v>
      </c>
      <c r="AI872" s="132">
        <v>4.3099999999999996E-3</v>
      </c>
      <c r="AJ872" s="132">
        <v>4.0000000000000002E-4</v>
      </c>
    </row>
    <row r="873" spans="1:36">
      <c r="A873" t="s">
        <v>1213</v>
      </c>
      <c r="B873" t="s">
        <v>1243</v>
      </c>
      <c r="C873" t="s">
        <v>1532</v>
      </c>
      <c r="D873" t="s">
        <v>1533</v>
      </c>
      <c r="E873" t="s">
        <v>309</v>
      </c>
      <c r="F873" t="s">
        <v>2565</v>
      </c>
      <c r="G873" t="s">
        <v>2566</v>
      </c>
      <c r="H873" t="s">
        <v>321</v>
      </c>
      <c r="I873" t="s">
        <v>754</v>
      </c>
      <c r="J873" t="s">
        <v>204</v>
      </c>
      <c r="K873" t="s">
        <v>204</v>
      </c>
      <c r="L873" t="s">
        <v>325</v>
      </c>
      <c r="M873" t="s">
        <v>340</v>
      </c>
      <c r="N873" t="s">
        <v>443</v>
      </c>
      <c r="O873" t="s">
        <v>339</v>
      </c>
      <c r="P873" t="s">
        <v>1530</v>
      </c>
      <c r="Q873" t="s">
        <v>415</v>
      </c>
      <c r="R873" t="s">
        <v>407</v>
      </c>
      <c r="S873" t="s">
        <v>1212</v>
      </c>
      <c r="T873" s="131">
        <v>0.78</v>
      </c>
      <c r="U873" t="s">
        <v>1795</v>
      </c>
      <c r="V873" s="132">
        <v>5.1799999999999997E-3</v>
      </c>
      <c r="W873" s="132">
        <v>2.86E-2</v>
      </c>
      <c r="X873" t="s">
        <v>412</v>
      </c>
      <c r="Y873" t="s">
        <v>339</v>
      </c>
      <c r="Z873" s="131">
        <v>1573360.6</v>
      </c>
      <c r="AA873" s="131">
        <v>1</v>
      </c>
      <c r="AB873" s="131">
        <f t="shared" si="13"/>
        <v>114.35998842223454</v>
      </c>
      <c r="AD873" s="131">
        <v>1799.2950000000001</v>
      </c>
      <c r="AH873" s="132">
        <v>6.0899999999999999E-3</v>
      </c>
      <c r="AI873" s="132">
        <v>4.2900000000000004E-3</v>
      </c>
      <c r="AJ873" s="132">
        <v>3.8999999999999999E-4</v>
      </c>
    </row>
    <row r="874" spans="1:36">
      <c r="A874" t="s">
        <v>1213</v>
      </c>
      <c r="B874" t="s">
        <v>1243</v>
      </c>
      <c r="C874" t="s">
        <v>2242</v>
      </c>
      <c r="D874" t="s">
        <v>2243</v>
      </c>
      <c r="E874" t="s">
        <v>309</v>
      </c>
      <c r="F874" t="s">
        <v>2816</v>
      </c>
      <c r="G874" t="s">
        <v>2817</v>
      </c>
      <c r="H874" t="s">
        <v>321</v>
      </c>
      <c r="I874" t="s">
        <v>951</v>
      </c>
      <c r="J874" t="s">
        <v>204</v>
      </c>
      <c r="K874" t="s">
        <v>204</v>
      </c>
      <c r="L874" t="s">
        <v>325</v>
      </c>
      <c r="M874" t="s">
        <v>340</v>
      </c>
      <c r="N874" t="s">
        <v>464</v>
      </c>
      <c r="O874" t="s">
        <v>339</v>
      </c>
      <c r="P874" t="s">
        <v>1551</v>
      </c>
      <c r="Q874" t="s">
        <v>413</v>
      </c>
      <c r="R874" t="s">
        <v>407</v>
      </c>
      <c r="S874" t="s">
        <v>1212</v>
      </c>
      <c r="T874" s="131">
        <v>1.1100000000000001</v>
      </c>
      <c r="U874" t="s">
        <v>2818</v>
      </c>
      <c r="V874" s="132">
        <v>-9.0799999999999995E-3</v>
      </c>
      <c r="W874" s="132">
        <v>5.11E-2</v>
      </c>
      <c r="X874" t="s">
        <v>412</v>
      </c>
      <c r="Y874" t="s">
        <v>339</v>
      </c>
      <c r="Z874" s="131">
        <v>1696608.75</v>
      </c>
      <c r="AA874" s="131">
        <v>1</v>
      </c>
      <c r="AB874" s="131">
        <f t="shared" si="13"/>
        <v>102.51002183031297</v>
      </c>
      <c r="AD874" s="131">
        <v>1739.194</v>
      </c>
      <c r="AH874" s="132">
        <v>2.8300000000000001E-3</v>
      </c>
      <c r="AI874" s="132">
        <v>4.15E-3</v>
      </c>
      <c r="AJ874" s="132">
        <v>3.8000000000000002E-4</v>
      </c>
    </row>
    <row r="875" spans="1:36">
      <c r="A875" t="s">
        <v>1213</v>
      </c>
      <c r="B875" t="s">
        <v>1243</v>
      </c>
      <c r="C875" t="s">
        <v>2629</v>
      </c>
      <c r="D875" t="s">
        <v>2630</v>
      </c>
      <c r="E875" t="s">
        <v>309</v>
      </c>
      <c r="F875" t="s">
        <v>2871</v>
      </c>
      <c r="G875" t="s">
        <v>2872</v>
      </c>
      <c r="H875" t="s">
        <v>321</v>
      </c>
      <c r="I875" t="s">
        <v>951</v>
      </c>
      <c r="J875" t="s">
        <v>204</v>
      </c>
      <c r="K875" t="s">
        <v>204</v>
      </c>
      <c r="L875" t="s">
        <v>325</v>
      </c>
      <c r="M875" t="s">
        <v>340</v>
      </c>
      <c r="N875" t="s">
        <v>451</v>
      </c>
      <c r="O875" t="s">
        <v>339</v>
      </c>
      <c r="P875" t="s">
        <v>1584</v>
      </c>
      <c r="Q875" t="s">
        <v>413</v>
      </c>
      <c r="R875" t="s">
        <v>407</v>
      </c>
      <c r="S875" t="s">
        <v>1212</v>
      </c>
      <c r="T875" s="131">
        <v>3.39</v>
      </c>
      <c r="U875" t="s">
        <v>2873</v>
      </c>
      <c r="V875" s="132">
        <v>4.7530000000000003E-2</v>
      </c>
      <c r="W875" s="132">
        <v>4.9399999999999999E-2</v>
      </c>
      <c r="X875" t="s">
        <v>412</v>
      </c>
      <c r="Y875" t="s">
        <v>339</v>
      </c>
      <c r="Z875" s="131">
        <v>1706907</v>
      </c>
      <c r="AA875" s="131">
        <v>1</v>
      </c>
      <c r="AB875" s="131">
        <f t="shared" si="13"/>
        <v>94.130025830346938</v>
      </c>
      <c r="AD875" s="131">
        <v>1606.712</v>
      </c>
      <c r="AH875" s="132">
        <v>2.2799999999999999E-3</v>
      </c>
      <c r="AI875" s="132">
        <v>3.8300000000000001E-3</v>
      </c>
      <c r="AJ875" s="132">
        <v>3.5E-4</v>
      </c>
    </row>
    <row r="876" spans="1:36">
      <c r="A876" t="s">
        <v>1213</v>
      </c>
      <c r="B876" t="s">
        <v>1243</v>
      </c>
      <c r="C876" t="s">
        <v>2063</v>
      </c>
      <c r="D876" t="s">
        <v>2064</v>
      </c>
      <c r="E876" t="s">
        <v>309</v>
      </c>
      <c r="F876" t="s">
        <v>2819</v>
      </c>
      <c r="G876" t="s">
        <v>2820</v>
      </c>
      <c r="H876" t="s">
        <v>321</v>
      </c>
      <c r="I876" t="s">
        <v>754</v>
      </c>
      <c r="J876" t="s">
        <v>204</v>
      </c>
      <c r="K876" t="s">
        <v>204</v>
      </c>
      <c r="L876" t="s">
        <v>325</v>
      </c>
      <c r="M876" t="s">
        <v>340</v>
      </c>
      <c r="N876" t="s">
        <v>445</v>
      </c>
      <c r="O876" t="s">
        <v>339</v>
      </c>
      <c r="P876" t="s">
        <v>1696</v>
      </c>
      <c r="Q876" t="s">
        <v>413</v>
      </c>
      <c r="R876" t="s">
        <v>407</v>
      </c>
      <c r="S876" t="s">
        <v>1212</v>
      </c>
      <c r="T876" s="131">
        <v>4.87</v>
      </c>
      <c r="U876" t="s">
        <v>2282</v>
      </c>
      <c r="V876" s="132">
        <v>2.2360000000000001E-2</v>
      </c>
      <c r="W876" s="132">
        <v>2.5999999999999999E-2</v>
      </c>
      <c r="X876" t="s">
        <v>412</v>
      </c>
      <c r="Y876" t="s">
        <v>339</v>
      </c>
      <c r="Z876" s="131">
        <v>1383199</v>
      </c>
      <c r="AA876" s="131">
        <v>1</v>
      </c>
      <c r="AB876" s="131">
        <f t="shared" si="13"/>
        <v>102.31998432618879</v>
      </c>
      <c r="AD876" s="131">
        <v>1415.289</v>
      </c>
      <c r="AH876" s="132">
        <v>4.6100000000000004E-3</v>
      </c>
      <c r="AI876" s="132">
        <v>3.3700000000000002E-3</v>
      </c>
      <c r="AJ876" s="132">
        <v>3.1E-4</v>
      </c>
    </row>
    <row r="877" spans="1:36">
      <c r="A877" t="s">
        <v>1213</v>
      </c>
      <c r="B877" t="s">
        <v>1243</v>
      </c>
      <c r="C877" t="s">
        <v>2809</v>
      </c>
      <c r="D877" t="s">
        <v>2810</v>
      </c>
      <c r="E877" t="s">
        <v>309</v>
      </c>
      <c r="F877" t="s">
        <v>2811</v>
      </c>
      <c r="G877" t="s">
        <v>2812</v>
      </c>
      <c r="H877" t="s">
        <v>321</v>
      </c>
      <c r="I877" t="s">
        <v>755</v>
      </c>
      <c r="J877" t="s">
        <v>204</v>
      </c>
      <c r="K877" t="s">
        <v>204</v>
      </c>
      <c r="L877" t="s">
        <v>325</v>
      </c>
      <c r="M877" t="s">
        <v>340</v>
      </c>
      <c r="N877" t="s">
        <v>440</v>
      </c>
      <c r="O877" t="s">
        <v>339</v>
      </c>
      <c r="P877" t="s">
        <v>1584</v>
      </c>
      <c r="Q877" t="s">
        <v>413</v>
      </c>
      <c r="R877" t="s">
        <v>407</v>
      </c>
      <c r="S877" t="s">
        <v>1212</v>
      </c>
      <c r="T877" s="131">
        <v>0.49</v>
      </c>
      <c r="U877" t="s">
        <v>2813</v>
      </c>
      <c r="V877" s="132">
        <v>4.249E-2</v>
      </c>
      <c r="W877" s="132">
        <v>5.6399999999999999E-2</v>
      </c>
      <c r="X877" t="s">
        <v>412</v>
      </c>
      <c r="Y877" t="s">
        <v>339</v>
      </c>
      <c r="Z877" s="131">
        <v>1050300</v>
      </c>
      <c r="AA877" s="131">
        <v>1</v>
      </c>
      <c r="AB877" s="131">
        <f t="shared" si="13"/>
        <v>100.61001618585166</v>
      </c>
      <c r="AD877" s="131">
        <v>1056.7070000000001</v>
      </c>
      <c r="AH877" s="132">
        <v>4.28E-3</v>
      </c>
      <c r="AI877" s="132">
        <v>2.5200000000000001E-3</v>
      </c>
      <c r="AJ877" s="132">
        <v>2.3000000000000001E-4</v>
      </c>
    </row>
    <row r="878" spans="1:36">
      <c r="A878" t="s">
        <v>1213</v>
      </c>
      <c r="B878" t="s">
        <v>1243</v>
      </c>
      <c r="C878" t="s">
        <v>2430</v>
      </c>
      <c r="D878" t="s">
        <v>2431</v>
      </c>
      <c r="E878" t="s">
        <v>309</v>
      </c>
      <c r="F878" t="s">
        <v>2432</v>
      </c>
      <c r="G878" t="s">
        <v>2433</v>
      </c>
      <c r="H878" t="s">
        <v>321</v>
      </c>
      <c r="I878" t="s">
        <v>951</v>
      </c>
      <c r="J878" t="s">
        <v>204</v>
      </c>
      <c r="K878" t="s">
        <v>204</v>
      </c>
      <c r="L878" t="s">
        <v>325</v>
      </c>
      <c r="M878" t="s">
        <v>340</v>
      </c>
      <c r="N878" t="s">
        <v>446</v>
      </c>
      <c r="O878" t="s">
        <v>339</v>
      </c>
      <c r="P878" t="s">
        <v>1696</v>
      </c>
      <c r="Q878" t="s">
        <v>413</v>
      </c>
      <c r="R878" t="s">
        <v>407</v>
      </c>
      <c r="S878" t="s">
        <v>1212</v>
      </c>
      <c r="T878" s="131">
        <v>2.39</v>
      </c>
      <c r="U878" t="s">
        <v>1563</v>
      </c>
      <c r="V878" s="132">
        <v>4.8869999999999997E-2</v>
      </c>
      <c r="W878" s="132">
        <v>4.58E-2</v>
      </c>
      <c r="X878" t="s">
        <v>412</v>
      </c>
      <c r="Y878" t="s">
        <v>339</v>
      </c>
      <c r="Z878" s="131">
        <v>1031017.14</v>
      </c>
      <c r="AA878" s="131">
        <v>1</v>
      </c>
      <c r="AB878" s="131">
        <f t="shared" si="13"/>
        <v>92.090030627424866</v>
      </c>
      <c r="AD878" s="131">
        <v>949.46400000000006</v>
      </c>
      <c r="AH878" s="132">
        <v>1.1000000000000001E-3</v>
      </c>
      <c r="AI878" s="132">
        <v>2.2599999999999999E-3</v>
      </c>
      <c r="AJ878" s="132">
        <v>2.1000000000000001E-4</v>
      </c>
    </row>
    <row r="879" spans="1:36">
      <c r="A879" t="s">
        <v>1213</v>
      </c>
      <c r="B879" t="s">
        <v>1243</v>
      </c>
      <c r="C879" t="s">
        <v>2309</v>
      </c>
      <c r="D879" t="s">
        <v>2310</v>
      </c>
      <c r="E879" t="s">
        <v>309</v>
      </c>
      <c r="F879" t="s">
        <v>2849</v>
      </c>
      <c r="G879" t="s">
        <v>2850</v>
      </c>
      <c r="H879" t="s">
        <v>321</v>
      </c>
      <c r="I879" t="s">
        <v>951</v>
      </c>
      <c r="J879" t="s">
        <v>204</v>
      </c>
      <c r="K879" t="s">
        <v>204</v>
      </c>
      <c r="L879" t="s">
        <v>325</v>
      </c>
      <c r="M879" t="s">
        <v>340</v>
      </c>
      <c r="N879" t="s">
        <v>447</v>
      </c>
      <c r="O879" t="s">
        <v>339</v>
      </c>
      <c r="P879" t="s">
        <v>1530</v>
      </c>
      <c r="Q879" t="s">
        <v>415</v>
      </c>
      <c r="R879" t="s">
        <v>407</v>
      </c>
      <c r="S879" t="s">
        <v>1212</v>
      </c>
      <c r="T879" s="131">
        <v>0.49</v>
      </c>
      <c r="U879" t="s">
        <v>1858</v>
      </c>
      <c r="V879" s="132">
        <v>5.2380000000000003E-2</v>
      </c>
      <c r="W879" s="132">
        <v>5.2699999999999997E-2</v>
      </c>
      <c r="X879" t="s">
        <v>412</v>
      </c>
      <c r="Y879" t="s">
        <v>339</v>
      </c>
      <c r="Z879" s="131">
        <v>898722.9</v>
      </c>
      <c r="AA879" s="131">
        <v>1</v>
      </c>
      <c r="AB879" s="131">
        <f t="shared" si="13"/>
        <v>99.530010863192643</v>
      </c>
      <c r="AD879" s="131">
        <v>894.49900000000002</v>
      </c>
      <c r="AH879" s="132">
        <v>8.6099999999999996E-3</v>
      </c>
      <c r="AI879" s="132">
        <v>2.1299999999999999E-3</v>
      </c>
      <c r="AJ879" s="132">
        <v>2.0000000000000001E-4</v>
      </c>
    </row>
    <row r="880" spans="1:36">
      <c r="A880" t="s">
        <v>1213</v>
      </c>
      <c r="B880" t="s">
        <v>1243</v>
      </c>
      <c r="C880" t="s">
        <v>1778</v>
      </c>
      <c r="D880" t="s">
        <v>1779</v>
      </c>
      <c r="E880" t="s">
        <v>309</v>
      </c>
      <c r="F880" t="s">
        <v>2874</v>
      </c>
      <c r="G880" t="s">
        <v>2875</v>
      </c>
      <c r="H880" t="s">
        <v>321</v>
      </c>
      <c r="I880" t="s">
        <v>754</v>
      </c>
      <c r="J880" t="s">
        <v>204</v>
      </c>
      <c r="K880" t="s">
        <v>204</v>
      </c>
      <c r="L880" t="s">
        <v>325</v>
      </c>
      <c r="M880" t="s">
        <v>340</v>
      </c>
      <c r="N880" t="s">
        <v>465</v>
      </c>
      <c r="O880" t="s">
        <v>339</v>
      </c>
      <c r="P880" t="s">
        <v>1578</v>
      </c>
      <c r="Q880" t="s">
        <v>415</v>
      </c>
      <c r="R880" t="s">
        <v>407</v>
      </c>
      <c r="S880" t="s">
        <v>1212</v>
      </c>
      <c r="T880" s="131">
        <v>0.5</v>
      </c>
      <c r="U880" t="s">
        <v>2876</v>
      </c>
      <c r="V880" s="132">
        <v>3.3579999999999999E-2</v>
      </c>
      <c r="W880" s="132">
        <v>2.8799999999999999E-2</v>
      </c>
      <c r="X880" t="s">
        <v>412</v>
      </c>
      <c r="Y880" t="s">
        <v>339</v>
      </c>
      <c r="Z880" s="131">
        <v>683937.2</v>
      </c>
      <c r="AA880" s="131">
        <v>1</v>
      </c>
      <c r="AB880" s="131">
        <f t="shared" si="13"/>
        <v>116.83002474496197</v>
      </c>
      <c r="AC880" s="131">
        <v>18.413</v>
      </c>
      <c r="AD880" s="131">
        <v>817.45699999999999</v>
      </c>
      <c r="AH880" s="132">
        <v>4.7699999999999999E-3</v>
      </c>
      <c r="AI880" s="132">
        <v>1.99E-3</v>
      </c>
      <c r="AJ880" s="132">
        <v>1.8000000000000001E-4</v>
      </c>
    </row>
    <row r="881" spans="1:36">
      <c r="A881" t="s">
        <v>1213</v>
      </c>
      <c r="B881" t="s">
        <v>1243</v>
      </c>
      <c r="C881" t="s">
        <v>2877</v>
      </c>
      <c r="D881" t="s">
        <v>2878</v>
      </c>
      <c r="E881" t="s">
        <v>309</v>
      </c>
      <c r="F881" t="s">
        <v>2879</v>
      </c>
      <c r="G881" t="s">
        <v>2880</v>
      </c>
      <c r="H881" t="s">
        <v>321</v>
      </c>
      <c r="I881" t="s">
        <v>951</v>
      </c>
      <c r="J881" t="s">
        <v>204</v>
      </c>
      <c r="K881" t="s">
        <v>204</v>
      </c>
      <c r="L881" t="s">
        <v>325</v>
      </c>
      <c r="M881" t="s">
        <v>340</v>
      </c>
      <c r="N881" t="s">
        <v>463</v>
      </c>
      <c r="O881" t="s">
        <v>339</v>
      </c>
      <c r="P881" t="s">
        <v>1584</v>
      </c>
      <c r="Q881" t="s">
        <v>413</v>
      </c>
      <c r="R881" t="s">
        <v>407</v>
      </c>
      <c r="S881" t="s">
        <v>1212</v>
      </c>
      <c r="T881" s="131">
        <v>5.89</v>
      </c>
      <c r="U881" t="s">
        <v>2881</v>
      </c>
      <c r="V881" s="132">
        <v>1.9199999999999998E-2</v>
      </c>
      <c r="W881" s="132">
        <v>5.2699999999999997E-2</v>
      </c>
      <c r="X881" t="s">
        <v>412</v>
      </c>
      <c r="Y881" t="s">
        <v>339</v>
      </c>
      <c r="Z881" s="131">
        <v>881686</v>
      </c>
      <c r="AA881" s="131">
        <v>1</v>
      </c>
      <c r="AB881" s="131">
        <f t="shared" si="13"/>
        <v>84.460000499043872</v>
      </c>
      <c r="AD881" s="131">
        <v>744.67200000000003</v>
      </c>
      <c r="AH881" s="132">
        <v>9.6000000000000002E-4</v>
      </c>
      <c r="AI881" s="132">
        <v>1.7799999999999999E-3</v>
      </c>
      <c r="AJ881" s="132">
        <v>1.6000000000000001E-4</v>
      </c>
    </row>
    <row r="882" spans="1:36">
      <c r="A882" t="s">
        <v>1213</v>
      </c>
      <c r="B882" t="s">
        <v>1243</v>
      </c>
      <c r="C882" t="s">
        <v>2899</v>
      </c>
      <c r="D882" t="s">
        <v>2900</v>
      </c>
      <c r="E882" t="s">
        <v>309</v>
      </c>
      <c r="F882" t="s">
        <v>2901</v>
      </c>
      <c r="G882" t="s">
        <v>2902</v>
      </c>
      <c r="H882" t="s">
        <v>321</v>
      </c>
      <c r="I882" t="s">
        <v>951</v>
      </c>
      <c r="J882" t="s">
        <v>204</v>
      </c>
      <c r="K882" t="s">
        <v>204</v>
      </c>
      <c r="L882" t="s">
        <v>325</v>
      </c>
      <c r="M882" t="s">
        <v>340</v>
      </c>
      <c r="N882" t="s">
        <v>446</v>
      </c>
      <c r="O882" t="s">
        <v>339</v>
      </c>
      <c r="P882" t="s">
        <v>1211</v>
      </c>
      <c r="Q882" t="s">
        <v>413</v>
      </c>
      <c r="R882" t="s">
        <v>407</v>
      </c>
      <c r="S882" t="s">
        <v>1212</v>
      </c>
      <c r="T882" s="131">
        <v>0.9</v>
      </c>
      <c r="U882" t="s">
        <v>2516</v>
      </c>
      <c r="V882" s="132">
        <v>1.3500000000000001E-3</v>
      </c>
      <c r="W882" s="132">
        <v>4.4600000000000001E-2</v>
      </c>
      <c r="X882" t="s">
        <v>412</v>
      </c>
      <c r="Y882" t="s">
        <v>339</v>
      </c>
      <c r="Z882" s="131">
        <v>733348</v>
      </c>
      <c r="AA882" s="131">
        <v>1</v>
      </c>
      <c r="AB882" s="131">
        <f t="shared" si="13"/>
        <v>101.37997240055199</v>
      </c>
      <c r="AD882" s="131">
        <v>743.46799999999996</v>
      </c>
      <c r="AH882" s="132">
        <v>4.7499999999999999E-3</v>
      </c>
      <c r="AI882" s="132">
        <v>1.7700000000000001E-3</v>
      </c>
      <c r="AJ882" s="132">
        <v>1.6000000000000001E-4</v>
      </c>
    </row>
    <row r="883" spans="1:36">
      <c r="A883" t="s">
        <v>1213</v>
      </c>
      <c r="B883" t="s">
        <v>1243</v>
      </c>
      <c r="C883" t="s">
        <v>2364</v>
      </c>
      <c r="D883" t="s">
        <v>2365</v>
      </c>
      <c r="E883" t="s">
        <v>309</v>
      </c>
      <c r="F883" t="s">
        <v>2608</v>
      </c>
      <c r="G883" t="s">
        <v>2609</v>
      </c>
      <c r="H883" t="s">
        <v>321</v>
      </c>
      <c r="I883" t="s">
        <v>951</v>
      </c>
      <c r="J883" t="s">
        <v>204</v>
      </c>
      <c r="K883" t="s">
        <v>204</v>
      </c>
      <c r="L883" t="s">
        <v>325</v>
      </c>
      <c r="M883" t="s">
        <v>340</v>
      </c>
      <c r="N883" t="s">
        <v>462</v>
      </c>
      <c r="O883" t="s">
        <v>339</v>
      </c>
      <c r="P883" t="s">
        <v>1551</v>
      </c>
      <c r="Q883" t="s">
        <v>413</v>
      </c>
      <c r="R883" t="s">
        <v>407</v>
      </c>
      <c r="S883" t="s">
        <v>1212</v>
      </c>
      <c r="T883" s="131">
        <v>0.9</v>
      </c>
      <c r="U883" t="s">
        <v>2302</v>
      </c>
      <c r="V883" s="132">
        <v>4.4630000000000003E-2</v>
      </c>
      <c r="W883" s="132">
        <v>4.9099999999999998E-2</v>
      </c>
      <c r="X883" t="s">
        <v>412</v>
      </c>
      <c r="Y883" t="s">
        <v>339</v>
      </c>
      <c r="Z883" s="131">
        <v>741738.89</v>
      </c>
      <c r="AA883" s="131">
        <v>1</v>
      </c>
      <c r="AB883" s="131">
        <f t="shared" si="13"/>
        <v>99.070037975223329</v>
      </c>
      <c r="AD883" s="131">
        <v>734.84100000000001</v>
      </c>
      <c r="AH883" s="132">
        <v>4.1099999999999999E-3</v>
      </c>
      <c r="AI883" s="132">
        <v>1.75E-3</v>
      </c>
      <c r="AJ883" s="132">
        <v>1.6000000000000001E-4</v>
      </c>
    </row>
    <row r="884" spans="1:36">
      <c r="A884" t="s">
        <v>1213</v>
      </c>
      <c r="B884" t="s">
        <v>1243</v>
      </c>
      <c r="C884" t="s">
        <v>2629</v>
      </c>
      <c r="D884" t="s">
        <v>2630</v>
      </c>
      <c r="E884" t="s">
        <v>309</v>
      </c>
      <c r="F884" t="s">
        <v>2631</v>
      </c>
      <c r="G884" t="s">
        <v>2632</v>
      </c>
      <c r="H884" t="s">
        <v>321</v>
      </c>
      <c r="I884" t="s">
        <v>755</v>
      </c>
      <c r="J884" t="s">
        <v>204</v>
      </c>
      <c r="K884" t="s">
        <v>204</v>
      </c>
      <c r="L884" t="s">
        <v>325</v>
      </c>
      <c r="M884" t="s">
        <v>340</v>
      </c>
      <c r="N884" t="s">
        <v>451</v>
      </c>
      <c r="O884" t="s">
        <v>339</v>
      </c>
      <c r="P884" t="s">
        <v>1584</v>
      </c>
      <c r="Q884" t="s">
        <v>413</v>
      </c>
      <c r="R884" t="s">
        <v>407</v>
      </c>
      <c r="S884" t="s">
        <v>1212</v>
      </c>
      <c r="T884" s="131">
        <v>1.23</v>
      </c>
      <c r="U884" t="s">
        <v>1594</v>
      </c>
      <c r="V884" s="132">
        <v>5.4469999999999998E-2</v>
      </c>
      <c r="W884" s="132">
        <v>6.13E-2</v>
      </c>
      <c r="X884" t="s">
        <v>412</v>
      </c>
      <c r="Y884" t="s">
        <v>339</v>
      </c>
      <c r="Z884" s="131">
        <v>494209.5</v>
      </c>
      <c r="AA884" s="131">
        <v>1</v>
      </c>
      <c r="AB884" s="131">
        <f t="shared" si="13"/>
        <v>105.61998504682732</v>
      </c>
      <c r="AD884" s="131">
        <v>521.98400000000004</v>
      </c>
      <c r="AH884" s="132">
        <v>4.5900000000000003E-3</v>
      </c>
      <c r="AI884" s="132">
        <v>1.24E-3</v>
      </c>
      <c r="AJ884" s="132">
        <v>1.1E-4</v>
      </c>
    </row>
    <row r="885" spans="1:36">
      <c r="A885" t="s">
        <v>1213</v>
      </c>
      <c r="B885" t="s">
        <v>1243</v>
      </c>
      <c r="C885" t="s">
        <v>1940</v>
      </c>
      <c r="D885" t="s">
        <v>1941</v>
      </c>
      <c r="E885" t="s">
        <v>309</v>
      </c>
      <c r="F885" t="s">
        <v>2837</v>
      </c>
      <c r="G885" t="s">
        <v>2838</v>
      </c>
      <c r="H885" t="s">
        <v>321</v>
      </c>
      <c r="I885" t="s">
        <v>754</v>
      </c>
      <c r="J885" t="s">
        <v>204</v>
      </c>
      <c r="K885" t="s">
        <v>204</v>
      </c>
      <c r="L885" t="s">
        <v>325</v>
      </c>
      <c r="M885" t="s">
        <v>340</v>
      </c>
      <c r="N885" t="s">
        <v>464</v>
      </c>
      <c r="O885" t="s">
        <v>339</v>
      </c>
      <c r="P885" t="s">
        <v>1540</v>
      </c>
      <c r="Q885" t="s">
        <v>413</v>
      </c>
      <c r="R885" t="s">
        <v>407</v>
      </c>
      <c r="S885" t="s">
        <v>1212</v>
      </c>
      <c r="T885" s="131">
        <v>1.71</v>
      </c>
      <c r="U885" t="s">
        <v>1589</v>
      </c>
      <c r="V885" s="132">
        <v>3.1660000000000001E-2</v>
      </c>
      <c r="W885" s="132">
        <v>2.9000000000000001E-2</v>
      </c>
      <c r="X885" t="s">
        <v>412</v>
      </c>
      <c r="Y885" t="s">
        <v>339</v>
      </c>
      <c r="Z885" s="131">
        <v>205883.64</v>
      </c>
      <c r="AA885" s="131">
        <v>1</v>
      </c>
      <c r="AB885" s="131">
        <f t="shared" si="13"/>
        <v>117.39009471563644</v>
      </c>
      <c r="AC885" s="131">
        <v>105.6</v>
      </c>
      <c r="AD885" s="131">
        <v>347.28699999999998</v>
      </c>
      <c r="AH885" s="132">
        <v>8.4000000000000003E-4</v>
      </c>
      <c r="AI885" s="132">
        <v>1.08E-3</v>
      </c>
      <c r="AJ885" s="132">
        <v>1E-4</v>
      </c>
    </row>
    <row r="886" spans="1:36">
      <c r="A886" t="s">
        <v>1213</v>
      </c>
      <c r="B886" t="s">
        <v>1243</v>
      </c>
      <c r="C886" t="s">
        <v>2407</v>
      </c>
      <c r="D886" t="s">
        <v>2408</v>
      </c>
      <c r="E886" t="s">
        <v>309</v>
      </c>
      <c r="F886" t="s">
        <v>2851</v>
      </c>
      <c r="G886" t="s">
        <v>2852</v>
      </c>
      <c r="H886" t="s">
        <v>321</v>
      </c>
      <c r="I886" t="s">
        <v>754</v>
      </c>
      <c r="J886" t="s">
        <v>204</v>
      </c>
      <c r="K886" t="s">
        <v>204</v>
      </c>
      <c r="L886" t="s">
        <v>325</v>
      </c>
      <c r="M886" t="s">
        <v>340</v>
      </c>
      <c r="N886" t="s">
        <v>464</v>
      </c>
      <c r="O886" t="s">
        <v>339</v>
      </c>
      <c r="P886" t="s">
        <v>2257</v>
      </c>
      <c r="Q886" t="s">
        <v>415</v>
      </c>
      <c r="R886" t="s">
        <v>407</v>
      </c>
      <c r="S886" t="s">
        <v>1212</v>
      </c>
      <c r="T886" s="131">
        <v>2.69</v>
      </c>
      <c r="U886" t="s">
        <v>2853</v>
      </c>
      <c r="V886" s="132">
        <v>6.3099999999999996E-3</v>
      </c>
      <c r="W886" s="132">
        <v>2.69E-2</v>
      </c>
      <c r="X886" t="s">
        <v>412</v>
      </c>
      <c r="Y886" t="s">
        <v>339</v>
      </c>
      <c r="Z886" s="131">
        <v>265404</v>
      </c>
      <c r="AA886" s="131">
        <v>1</v>
      </c>
      <c r="AB886" s="131">
        <f t="shared" si="13"/>
        <v>114.21983089930822</v>
      </c>
      <c r="AD886" s="131">
        <v>303.14400000000001</v>
      </c>
      <c r="AH886" s="132">
        <v>2.3000000000000001E-4</v>
      </c>
      <c r="AI886" s="132">
        <v>7.2000000000000005E-4</v>
      </c>
      <c r="AJ886" s="132">
        <v>6.9999999999999994E-5</v>
      </c>
    </row>
    <row r="887" spans="1:36">
      <c r="A887" t="s">
        <v>1213</v>
      </c>
      <c r="B887" t="s">
        <v>1243</v>
      </c>
      <c r="C887" t="s">
        <v>2825</v>
      </c>
      <c r="D887" t="s">
        <v>2826</v>
      </c>
      <c r="E887" t="s">
        <v>309</v>
      </c>
      <c r="F887" t="s">
        <v>2903</v>
      </c>
      <c r="G887" t="s">
        <v>2904</v>
      </c>
      <c r="H887" t="s">
        <v>321</v>
      </c>
      <c r="I887" t="s">
        <v>951</v>
      </c>
      <c r="J887" t="s">
        <v>204</v>
      </c>
      <c r="K887" t="s">
        <v>204</v>
      </c>
      <c r="L887" t="s">
        <v>325</v>
      </c>
      <c r="M887" t="s">
        <v>340</v>
      </c>
      <c r="N887" t="s">
        <v>447</v>
      </c>
      <c r="O887" t="s">
        <v>339</v>
      </c>
      <c r="P887" t="s">
        <v>1578</v>
      </c>
      <c r="Q887" t="s">
        <v>415</v>
      </c>
      <c r="R887" t="s">
        <v>407</v>
      </c>
      <c r="S887" t="s">
        <v>1212</v>
      </c>
      <c r="T887" s="131">
        <v>0.49</v>
      </c>
      <c r="U887" t="s">
        <v>1858</v>
      </c>
      <c r="V887" s="132">
        <v>3.134E-2</v>
      </c>
      <c r="W887" s="132">
        <v>5.3400000000000003E-2</v>
      </c>
      <c r="X887" t="s">
        <v>412</v>
      </c>
      <c r="Y887" t="s">
        <v>339</v>
      </c>
      <c r="Z887" s="131">
        <v>303233.63</v>
      </c>
      <c r="AA887" s="131">
        <v>1</v>
      </c>
      <c r="AB887" s="131">
        <f t="shared" si="13"/>
        <v>98.999903143988348</v>
      </c>
      <c r="AD887" s="131">
        <v>300.20100000000002</v>
      </c>
      <c r="AH887" s="132">
        <v>5.3200000000000001E-3</v>
      </c>
      <c r="AI887" s="132">
        <v>7.2000000000000005E-4</v>
      </c>
      <c r="AJ887" s="132">
        <v>6.9999999999999994E-5</v>
      </c>
    </row>
    <row r="888" spans="1:36">
      <c r="A888" t="s">
        <v>1213</v>
      </c>
      <c r="B888" t="s">
        <v>1243</v>
      </c>
      <c r="C888" t="s">
        <v>2825</v>
      </c>
      <c r="D888" t="s">
        <v>2826</v>
      </c>
      <c r="E888" t="s">
        <v>309</v>
      </c>
      <c r="F888" t="s">
        <v>2882</v>
      </c>
      <c r="G888" t="s">
        <v>2883</v>
      </c>
      <c r="H888" t="s">
        <v>321</v>
      </c>
      <c r="I888" t="s">
        <v>951</v>
      </c>
      <c r="J888" t="s">
        <v>204</v>
      </c>
      <c r="K888" t="s">
        <v>204</v>
      </c>
      <c r="L888" t="s">
        <v>325</v>
      </c>
      <c r="M888" t="s">
        <v>340</v>
      </c>
      <c r="N888" t="s">
        <v>447</v>
      </c>
      <c r="O888" t="s">
        <v>339</v>
      </c>
      <c r="P888" t="s">
        <v>1578</v>
      </c>
      <c r="Q888" t="s">
        <v>415</v>
      </c>
      <c r="R888" t="s">
        <v>407</v>
      </c>
      <c r="S888" t="s">
        <v>1212</v>
      </c>
      <c r="T888" s="131">
        <v>1.58</v>
      </c>
      <c r="U888" t="s">
        <v>1660</v>
      </c>
      <c r="V888" s="132">
        <v>2.818E-2</v>
      </c>
      <c r="W888" s="132">
        <v>5.21E-2</v>
      </c>
      <c r="X888" t="s">
        <v>412</v>
      </c>
      <c r="Y888" t="s">
        <v>339</v>
      </c>
      <c r="Z888" s="131">
        <v>309955.38</v>
      </c>
      <c r="AA888" s="131">
        <v>1</v>
      </c>
      <c r="AB888" s="131">
        <f t="shared" si="13"/>
        <v>96.6600418421516</v>
      </c>
      <c r="AD888" s="131">
        <v>299.60300000000001</v>
      </c>
      <c r="AH888" s="132">
        <v>1.3799999999999999E-3</v>
      </c>
      <c r="AI888" s="132">
        <v>7.1000000000000002E-4</v>
      </c>
      <c r="AJ888" s="132">
        <v>6.9999999999999994E-5</v>
      </c>
    </row>
    <row r="889" spans="1:36">
      <c r="A889" t="s">
        <v>1213</v>
      </c>
      <c r="B889" t="s">
        <v>1243</v>
      </c>
      <c r="C889" t="s">
        <v>2005</v>
      </c>
      <c r="D889" t="s">
        <v>2006</v>
      </c>
      <c r="E889" t="s">
        <v>309</v>
      </c>
      <c r="F889" t="s">
        <v>2207</v>
      </c>
      <c r="G889" t="s">
        <v>2208</v>
      </c>
      <c r="H889" t="s">
        <v>321</v>
      </c>
      <c r="I889" t="s">
        <v>754</v>
      </c>
      <c r="J889" t="s">
        <v>204</v>
      </c>
      <c r="K889" t="s">
        <v>204</v>
      </c>
      <c r="L889" t="s">
        <v>325</v>
      </c>
      <c r="M889" t="s">
        <v>340</v>
      </c>
      <c r="N889" t="s">
        <v>464</v>
      </c>
      <c r="O889" t="s">
        <v>339</v>
      </c>
      <c r="P889" t="s">
        <v>1696</v>
      </c>
      <c r="Q889" t="s">
        <v>413</v>
      </c>
      <c r="R889" t="s">
        <v>407</v>
      </c>
      <c r="S889" t="s">
        <v>1212</v>
      </c>
      <c r="T889" s="131">
        <v>3.24</v>
      </c>
      <c r="U889" t="s">
        <v>1665</v>
      </c>
      <c r="V889" s="132">
        <v>4.4319999999999998E-2</v>
      </c>
      <c r="W889" s="132">
        <v>2.6800000000000001E-2</v>
      </c>
      <c r="X889" t="s">
        <v>412</v>
      </c>
      <c r="Y889" t="s">
        <v>339</v>
      </c>
      <c r="Z889" s="131">
        <v>106565.25</v>
      </c>
      <c r="AA889" s="131">
        <v>1</v>
      </c>
      <c r="AB889" s="131">
        <f t="shared" si="13"/>
        <v>117.1798499041667</v>
      </c>
      <c r="AD889" s="131">
        <v>124.873</v>
      </c>
      <c r="AH889" s="132">
        <v>8.0000000000000007E-5</v>
      </c>
      <c r="AI889" s="132">
        <v>2.9999999999999997E-4</v>
      </c>
      <c r="AJ889" s="132">
        <v>3.0000000000000001E-5</v>
      </c>
    </row>
    <row r="890" spans="1:36">
      <c r="A890" t="s">
        <v>1213</v>
      </c>
      <c r="B890" t="s">
        <v>1243</v>
      </c>
      <c r="C890" t="s">
        <v>1967</v>
      </c>
      <c r="D890" t="s">
        <v>1968</v>
      </c>
      <c r="E890" t="s">
        <v>309</v>
      </c>
      <c r="F890" t="s">
        <v>2854</v>
      </c>
      <c r="G890" t="s">
        <v>2855</v>
      </c>
      <c r="H890" t="s">
        <v>321</v>
      </c>
      <c r="I890" t="s">
        <v>951</v>
      </c>
      <c r="J890" t="s">
        <v>204</v>
      </c>
      <c r="K890" t="s">
        <v>204</v>
      </c>
      <c r="L890" t="s">
        <v>325</v>
      </c>
      <c r="M890" t="s">
        <v>340</v>
      </c>
      <c r="N890" t="s">
        <v>447</v>
      </c>
      <c r="O890" t="s">
        <v>339</v>
      </c>
      <c r="P890" t="s">
        <v>1540</v>
      </c>
      <c r="Q890" t="s">
        <v>413</v>
      </c>
      <c r="R890" t="s">
        <v>407</v>
      </c>
      <c r="S890" t="s">
        <v>1212</v>
      </c>
      <c r="T890" s="131">
        <v>0.36</v>
      </c>
      <c r="U890" t="s">
        <v>2856</v>
      </c>
      <c r="V890" s="132">
        <v>4.0250000000000001E-2</v>
      </c>
      <c r="W890" s="132">
        <v>5.3600000000000002E-2</v>
      </c>
      <c r="X890" t="s">
        <v>412</v>
      </c>
      <c r="Y890" t="s">
        <v>339</v>
      </c>
      <c r="Z890" s="131">
        <v>84289.5</v>
      </c>
      <c r="AA890" s="131">
        <v>1</v>
      </c>
      <c r="AB890" s="131">
        <f t="shared" si="13"/>
        <v>100.22007486104438</v>
      </c>
      <c r="AD890" s="131">
        <v>84.474999999999994</v>
      </c>
      <c r="AH890" s="132">
        <v>6.9999999999999999E-4</v>
      </c>
      <c r="AI890" s="132">
        <v>2.0000000000000001E-4</v>
      </c>
      <c r="AJ890" s="132">
        <v>2.0000000000000002E-5</v>
      </c>
    </row>
    <row r="891" spans="1:36">
      <c r="A891" t="s">
        <v>1213</v>
      </c>
      <c r="B891" t="s">
        <v>1243</v>
      </c>
      <c r="C891" t="s">
        <v>2905</v>
      </c>
      <c r="D891" t="s">
        <v>2906</v>
      </c>
      <c r="E891" t="s">
        <v>309</v>
      </c>
      <c r="F891" t="s">
        <v>2907</v>
      </c>
      <c r="G891" t="s">
        <v>2908</v>
      </c>
      <c r="H891" t="s">
        <v>321</v>
      </c>
      <c r="I891" t="s">
        <v>754</v>
      </c>
      <c r="J891" t="s">
        <v>204</v>
      </c>
      <c r="K891" t="s">
        <v>204</v>
      </c>
      <c r="L891" t="s">
        <v>325</v>
      </c>
      <c r="M891" t="s">
        <v>340</v>
      </c>
      <c r="N891" t="s">
        <v>465</v>
      </c>
      <c r="O891" t="s">
        <v>339</v>
      </c>
      <c r="P891" t="s">
        <v>1573</v>
      </c>
      <c r="Q891" t="s">
        <v>415</v>
      </c>
      <c r="R891" t="s">
        <v>407</v>
      </c>
      <c r="S891" t="s">
        <v>1212</v>
      </c>
      <c r="T891" s="131">
        <v>1.05</v>
      </c>
      <c r="U891" t="s">
        <v>1311</v>
      </c>
      <c r="V891" s="132">
        <v>0.03</v>
      </c>
      <c r="W891" s="132">
        <v>3.3500000000000002E-2</v>
      </c>
      <c r="X891" t="s">
        <v>412</v>
      </c>
      <c r="Y891" t="s">
        <v>339</v>
      </c>
      <c r="Z891" s="131">
        <v>61428</v>
      </c>
      <c r="AA891" s="131">
        <v>1</v>
      </c>
      <c r="AB891" s="131">
        <f t="shared" si="13"/>
        <v>117.22992772025786</v>
      </c>
      <c r="AD891" s="131">
        <v>72.012</v>
      </c>
      <c r="AH891" s="132">
        <v>7.5000000000000002E-4</v>
      </c>
      <c r="AI891" s="132">
        <v>1.7000000000000001E-4</v>
      </c>
      <c r="AJ891" s="132">
        <v>2.0000000000000002E-5</v>
      </c>
    </row>
    <row r="892" spans="1:36">
      <c r="A892" t="s">
        <v>1213</v>
      </c>
      <c r="B892" t="s">
        <v>1243</v>
      </c>
      <c r="C892" t="s">
        <v>2020</v>
      </c>
      <c r="D892" t="s">
        <v>2021</v>
      </c>
      <c r="E892" t="s">
        <v>309</v>
      </c>
      <c r="F892" t="s">
        <v>2590</v>
      </c>
      <c r="G892" t="s">
        <v>2591</v>
      </c>
      <c r="H892" t="s">
        <v>321</v>
      </c>
      <c r="I892" t="s">
        <v>951</v>
      </c>
      <c r="J892" t="s">
        <v>204</v>
      </c>
      <c r="K892" t="s">
        <v>204</v>
      </c>
      <c r="L892" t="s">
        <v>325</v>
      </c>
      <c r="M892" t="s">
        <v>340</v>
      </c>
      <c r="N892" t="s">
        <v>484</v>
      </c>
      <c r="O892" t="s">
        <v>339</v>
      </c>
      <c r="P892" t="s">
        <v>1696</v>
      </c>
      <c r="Q892" t="s">
        <v>413</v>
      </c>
      <c r="R892" t="s">
        <v>407</v>
      </c>
      <c r="S892" t="s">
        <v>1212</v>
      </c>
      <c r="T892" s="131">
        <v>0.91</v>
      </c>
      <c r="U892" t="s">
        <v>2516</v>
      </c>
      <c r="V892" s="132">
        <v>3.6499999999999998E-2</v>
      </c>
      <c r="W892" s="132">
        <v>4.4699999999999997E-2</v>
      </c>
      <c r="X892" t="s">
        <v>412</v>
      </c>
      <c r="Y892" t="s">
        <v>339</v>
      </c>
      <c r="Z892" s="131">
        <v>13623.27</v>
      </c>
      <c r="AA892" s="131">
        <v>1</v>
      </c>
      <c r="AB892" s="131">
        <f t="shared" si="13"/>
        <v>99.623658637023269</v>
      </c>
      <c r="AD892" s="131">
        <v>13.571999999999999</v>
      </c>
      <c r="AH892" s="132">
        <v>3.0000000000000001E-5</v>
      </c>
      <c r="AI892" s="132">
        <v>3.0000000000000001E-5</v>
      </c>
      <c r="AJ892" s="132">
        <v>0</v>
      </c>
    </row>
    <row r="893" spans="1:36">
      <c r="A893" t="s">
        <v>1213</v>
      </c>
      <c r="B893" t="s">
        <v>1243</v>
      </c>
      <c r="C893" t="s">
        <v>2829</v>
      </c>
      <c r="D893" t="s">
        <v>2830</v>
      </c>
      <c r="E893" t="s">
        <v>80</v>
      </c>
      <c r="F893" t="s">
        <v>2831</v>
      </c>
      <c r="G893" t="s">
        <v>2832</v>
      </c>
      <c r="H893" t="s">
        <v>321</v>
      </c>
      <c r="I893" t="s">
        <v>755</v>
      </c>
      <c r="J893" t="s">
        <v>205</v>
      </c>
      <c r="K893" t="s">
        <v>224</v>
      </c>
      <c r="L893" t="s">
        <v>325</v>
      </c>
      <c r="M893" t="s">
        <v>314</v>
      </c>
      <c r="N893" t="s">
        <v>546</v>
      </c>
      <c r="O893" t="s">
        <v>339</v>
      </c>
      <c r="P893" t="s">
        <v>2116</v>
      </c>
      <c r="Q893" t="s">
        <v>433</v>
      </c>
      <c r="R893" t="s">
        <v>407</v>
      </c>
      <c r="S893" t="s">
        <v>1215</v>
      </c>
      <c r="T893" s="131">
        <v>2.67</v>
      </c>
      <c r="U893" t="s">
        <v>1500</v>
      </c>
      <c r="V893" s="132">
        <v>5.4489999999999997E-2</v>
      </c>
      <c r="W893" s="132">
        <v>5.1999999999999998E-2</v>
      </c>
      <c r="X893" t="s">
        <v>412</v>
      </c>
      <c r="Y893" t="s">
        <v>339</v>
      </c>
      <c r="Z893" s="131">
        <v>2318000</v>
      </c>
      <c r="AA893" s="131">
        <v>3.6469999999999998</v>
      </c>
      <c r="AB893" s="131">
        <f t="shared" si="13"/>
        <v>105.85746247876386</v>
      </c>
      <c r="AD893" s="131">
        <v>8948.9210000000003</v>
      </c>
      <c r="AH893" s="132">
        <v>2.32E-3</v>
      </c>
      <c r="AI893" s="132">
        <v>2.1340000000000001E-2</v>
      </c>
      <c r="AJ893" s="132">
        <v>1.9599999999999999E-3</v>
      </c>
    </row>
    <row r="894" spans="1:36">
      <c r="A894" t="s">
        <v>1213</v>
      </c>
      <c r="B894" t="s">
        <v>1243</v>
      </c>
      <c r="C894" t="s">
        <v>2884</v>
      </c>
      <c r="D894" t="s">
        <v>2885</v>
      </c>
      <c r="E894" t="s">
        <v>80</v>
      </c>
      <c r="F894" t="s">
        <v>2886</v>
      </c>
      <c r="G894" t="s">
        <v>2887</v>
      </c>
      <c r="H894" t="s">
        <v>321</v>
      </c>
      <c r="I894" t="s">
        <v>755</v>
      </c>
      <c r="J894" t="s">
        <v>205</v>
      </c>
      <c r="K894" t="s">
        <v>245</v>
      </c>
      <c r="L894" t="s">
        <v>325</v>
      </c>
      <c r="M894" t="s">
        <v>314</v>
      </c>
      <c r="N894" t="s">
        <v>491</v>
      </c>
      <c r="O894" t="s">
        <v>339</v>
      </c>
      <c r="P894" t="s">
        <v>2127</v>
      </c>
      <c r="Q894" t="s">
        <v>433</v>
      </c>
      <c r="R894" t="s">
        <v>407</v>
      </c>
      <c r="S894" t="s">
        <v>1215</v>
      </c>
      <c r="T894" s="131">
        <v>3.77</v>
      </c>
      <c r="U894" t="s">
        <v>2888</v>
      </c>
      <c r="V894" s="132">
        <v>3.3059999999999999E-2</v>
      </c>
      <c r="W894" s="132">
        <v>5.91E-2</v>
      </c>
      <c r="X894" t="s">
        <v>412</v>
      </c>
      <c r="Y894" t="s">
        <v>339</v>
      </c>
      <c r="Z894" s="131">
        <v>1798000</v>
      </c>
      <c r="AA894" s="131">
        <v>3.6469999999999998</v>
      </c>
      <c r="AB894" s="131">
        <f t="shared" si="13"/>
        <v>93.906247474191389</v>
      </c>
      <c r="AD894" s="131">
        <v>6157.72</v>
      </c>
      <c r="AH894" s="132">
        <v>3.5999999999999999E-3</v>
      </c>
      <c r="AI894" s="132">
        <v>1.468E-2</v>
      </c>
      <c r="AJ894" s="132">
        <v>1.3500000000000001E-3</v>
      </c>
    </row>
    <row r="895" spans="1:36">
      <c r="A895" t="s">
        <v>1213</v>
      </c>
      <c r="B895" t="s">
        <v>1244</v>
      </c>
      <c r="C895" t="s">
        <v>1521</v>
      </c>
      <c r="D895" t="s">
        <v>1522</v>
      </c>
      <c r="E895" t="s">
        <v>309</v>
      </c>
      <c r="F895" t="s">
        <v>2290</v>
      </c>
      <c r="G895" t="s">
        <v>2291</v>
      </c>
      <c r="H895" t="s">
        <v>321</v>
      </c>
      <c r="I895" t="s">
        <v>951</v>
      </c>
      <c r="J895" t="s">
        <v>204</v>
      </c>
      <c r="K895" t="s">
        <v>204</v>
      </c>
      <c r="L895" t="s">
        <v>325</v>
      </c>
      <c r="M895" t="s">
        <v>340</v>
      </c>
      <c r="N895" t="s">
        <v>448</v>
      </c>
      <c r="O895" t="s">
        <v>339</v>
      </c>
      <c r="P895" t="s">
        <v>1211</v>
      </c>
      <c r="Q895" t="s">
        <v>413</v>
      </c>
      <c r="R895" t="s">
        <v>407</v>
      </c>
      <c r="S895" t="s">
        <v>1212</v>
      </c>
      <c r="T895" s="131">
        <v>0.43</v>
      </c>
      <c r="U895" t="s">
        <v>2292</v>
      </c>
      <c r="V895" s="132">
        <v>2.9399999999999999E-2</v>
      </c>
      <c r="W895" s="132">
        <v>4.4400000000000002E-2</v>
      </c>
      <c r="X895" t="s">
        <v>412</v>
      </c>
      <c r="Y895" t="s">
        <v>339</v>
      </c>
      <c r="Z895" s="131">
        <v>1627670</v>
      </c>
      <c r="AA895" s="131">
        <v>1</v>
      </c>
      <c r="AB895" s="131">
        <f t="shared" si="13"/>
        <v>101.05998144587048</v>
      </c>
      <c r="AD895" s="131">
        <v>1644.923</v>
      </c>
      <c r="AH895" s="132">
        <v>6.4000000000000005E-4</v>
      </c>
      <c r="AI895" s="132">
        <v>0.54244000000000003</v>
      </c>
      <c r="AJ895" s="132">
        <v>6.2199999999999998E-3</v>
      </c>
    </row>
    <row r="896" spans="1:36">
      <c r="A896" t="s">
        <v>1213</v>
      </c>
      <c r="B896" t="s">
        <v>1244</v>
      </c>
      <c r="C896" t="s">
        <v>1601</v>
      </c>
      <c r="D896" t="s">
        <v>1602</v>
      </c>
      <c r="E896" t="s">
        <v>309</v>
      </c>
      <c r="F896" t="s">
        <v>2450</v>
      </c>
      <c r="G896" t="s">
        <v>2451</v>
      </c>
      <c r="H896" t="s">
        <v>321</v>
      </c>
      <c r="I896" t="s">
        <v>951</v>
      </c>
      <c r="J896" t="s">
        <v>204</v>
      </c>
      <c r="K896" t="s">
        <v>204</v>
      </c>
      <c r="L896" t="s">
        <v>325</v>
      </c>
      <c r="M896" t="s">
        <v>340</v>
      </c>
      <c r="N896" t="s">
        <v>448</v>
      </c>
      <c r="O896" t="s">
        <v>339</v>
      </c>
      <c r="P896" t="s">
        <v>1211</v>
      </c>
      <c r="Q896" t="s">
        <v>413</v>
      </c>
      <c r="R896" t="s">
        <v>407</v>
      </c>
      <c r="S896" t="s">
        <v>1212</v>
      </c>
      <c r="T896" s="131">
        <v>0.41</v>
      </c>
      <c r="U896" t="s">
        <v>2452</v>
      </c>
      <c r="V896" s="132">
        <v>3.9210000000000002E-2</v>
      </c>
      <c r="W896" s="132">
        <v>4.4400000000000002E-2</v>
      </c>
      <c r="X896" t="s">
        <v>412</v>
      </c>
      <c r="Y896" t="s">
        <v>339</v>
      </c>
      <c r="Z896" s="131">
        <v>740000</v>
      </c>
      <c r="AA896" s="131">
        <v>1</v>
      </c>
      <c r="AB896" s="131">
        <f t="shared" si="13"/>
        <v>100.1</v>
      </c>
      <c r="AD896" s="131">
        <v>740.74</v>
      </c>
      <c r="AH896" s="132">
        <v>6.0999999999999997E-4</v>
      </c>
      <c r="AI896" s="132">
        <v>0.24426999999999999</v>
      </c>
      <c r="AJ896" s="132">
        <v>2.8E-3</v>
      </c>
    </row>
    <row r="897" spans="1:36">
      <c r="A897" t="s">
        <v>1213</v>
      </c>
      <c r="B897" t="s">
        <v>1244</v>
      </c>
      <c r="C897" t="s">
        <v>1547</v>
      </c>
      <c r="D897" t="s">
        <v>1548</v>
      </c>
      <c r="E897" t="s">
        <v>309</v>
      </c>
      <c r="F897" t="s">
        <v>2583</v>
      </c>
      <c r="G897" t="s">
        <v>2584</v>
      </c>
      <c r="H897" t="s">
        <v>321</v>
      </c>
      <c r="I897" t="s">
        <v>951</v>
      </c>
      <c r="J897" t="s">
        <v>204</v>
      </c>
      <c r="K897" t="s">
        <v>204</v>
      </c>
      <c r="L897" t="s">
        <v>325</v>
      </c>
      <c r="M897" t="s">
        <v>340</v>
      </c>
      <c r="N897" t="s">
        <v>448</v>
      </c>
      <c r="O897" t="s">
        <v>339</v>
      </c>
      <c r="P897" t="s">
        <v>1211</v>
      </c>
      <c r="Q897" t="s">
        <v>413</v>
      </c>
      <c r="R897" t="s">
        <v>407</v>
      </c>
      <c r="S897" t="s">
        <v>1212</v>
      </c>
      <c r="T897" s="131">
        <v>0.16</v>
      </c>
      <c r="U897" t="s">
        <v>1392</v>
      </c>
      <c r="V897" s="132">
        <v>4.6359999999999998E-2</v>
      </c>
      <c r="W897" s="132">
        <v>4.4299999999999999E-2</v>
      </c>
      <c r="X897" t="s">
        <v>412</v>
      </c>
      <c r="Y897" t="s">
        <v>339</v>
      </c>
      <c r="Z897" s="131">
        <v>638373.5</v>
      </c>
      <c r="AA897" s="131">
        <v>1</v>
      </c>
      <c r="AB897" s="131">
        <f t="shared" si="13"/>
        <v>101.31999526922719</v>
      </c>
      <c r="AD897" s="131">
        <v>646.79999999999995</v>
      </c>
      <c r="AH897" s="132">
        <v>7.6000000000000004E-4</v>
      </c>
      <c r="AI897" s="132">
        <v>0.21329000000000001</v>
      </c>
      <c r="AJ897" s="132">
        <v>2.4399999999999999E-3</v>
      </c>
    </row>
    <row r="898" spans="1:36">
      <c r="A898" t="s">
        <v>1213</v>
      </c>
      <c r="B898" t="s">
        <v>1247</v>
      </c>
      <c r="C898" t="s">
        <v>2336</v>
      </c>
      <c r="D898" t="s">
        <v>2337</v>
      </c>
      <c r="E898" t="s">
        <v>309</v>
      </c>
      <c r="F898" t="s">
        <v>2338</v>
      </c>
      <c r="G898" t="s">
        <v>2339</v>
      </c>
      <c r="H898" t="s">
        <v>321</v>
      </c>
      <c r="I898" t="s">
        <v>754</v>
      </c>
      <c r="J898" t="s">
        <v>204</v>
      </c>
      <c r="K898" t="s">
        <v>204</v>
      </c>
      <c r="L898" t="s">
        <v>325</v>
      </c>
      <c r="M898" t="s">
        <v>340</v>
      </c>
      <c r="N898" t="s">
        <v>436</v>
      </c>
      <c r="O898" t="s">
        <v>339</v>
      </c>
      <c r="P898" t="s">
        <v>1211</v>
      </c>
      <c r="Q898" t="s">
        <v>413</v>
      </c>
      <c r="R898" t="s">
        <v>407</v>
      </c>
      <c r="S898" t="s">
        <v>1212</v>
      </c>
      <c r="T898" s="131">
        <v>3.01</v>
      </c>
      <c r="U898" t="s">
        <v>2340</v>
      </c>
      <c r="V898" s="132">
        <v>5.0000000000000001E-4</v>
      </c>
      <c r="W898" s="132">
        <v>2.3900000000000001E-2</v>
      </c>
      <c r="X898" t="s">
        <v>412</v>
      </c>
      <c r="Y898" t="s">
        <v>339</v>
      </c>
      <c r="Z898" s="131">
        <v>1387000.48</v>
      </c>
      <c r="AA898" s="131">
        <v>1</v>
      </c>
      <c r="AB898" s="131">
        <f t="shared" si="13"/>
        <v>106.76002073193227</v>
      </c>
      <c r="AD898" s="131">
        <v>1480.7619999999999</v>
      </c>
      <c r="AH898" s="132">
        <v>1.34E-3</v>
      </c>
      <c r="AI898" s="132">
        <v>4.6179999999999999E-2</v>
      </c>
      <c r="AJ898" s="132">
        <v>5.0000000000000001E-3</v>
      </c>
    </row>
    <row r="899" spans="1:36">
      <c r="A899" t="s">
        <v>1213</v>
      </c>
      <c r="B899" t="s">
        <v>1247</v>
      </c>
      <c r="C899" t="s">
        <v>1521</v>
      </c>
      <c r="D899" t="s">
        <v>1522</v>
      </c>
      <c r="E899" t="s">
        <v>309</v>
      </c>
      <c r="F899" t="s">
        <v>2259</v>
      </c>
      <c r="G899" t="s">
        <v>2260</v>
      </c>
      <c r="H899" t="s">
        <v>321</v>
      </c>
      <c r="I899" t="s">
        <v>754</v>
      </c>
      <c r="J899" t="s">
        <v>204</v>
      </c>
      <c r="K899" t="s">
        <v>204</v>
      </c>
      <c r="L899" t="s">
        <v>325</v>
      </c>
      <c r="M899" t="s">
        <v>340</v>
      </c>
      <c r="N899" t="s">
        <v>448</v>
      </c>
      <c r="O899" t="s">
        <v>339</v>
      </c>
      <c r="P899" t="s">
        <v>1211</v>
      </c>
      <c r="Q899" t="s">
        <v>413</v>
      </c>
      <c r="R899" t="s">
        <v>407</v>
      </c>
      <c r="S899" t="s">
        <v>1212</v>
      </c>
      <c r="T899" s="131">
        <v>1.47</v>
      </c>
      <c r="U899" t="s">
        <v>2261</v>
      </c>
      <c r="V899" s="132">
        <v>7.1799999999999998E-3</v>
      </c>
      <c r="W899" s="132">
        <v>2.2100000000000002E-2</v>
      </c>
      <c r="X899" t="s">
        <v>412</v>
      </c>
      <c r="Y899" t="s">
        <v>339</v>
      </c>
      <c r="Z899" s="131">
        <v>697000</v>
      </c>
      <c r="AA899" s="131">
        <v>1</v>
      </c>
      <c r="AB899" s="131">
        <f t="shared" ref="AB899:AB962" si="14">(AD899-(AC899*AA899))*1000/AA899/Z899*100</f>
        <v>110.77001434720231</v>
      </c>
      <c r="AD899" s="131">
        <v>772.06700000000001</v>
      </c>
      <c r="AH899" s="132">
        <v>2.3000000000000001E-4</v>
      </c>
      <c r="AI899" s="132">
        <v>2.4080000000000001E-2</v>
      </c>
      <c r="AJ899" s="132">
        <v>2.6099999999999999E-3</v>
      </c>
    </row>
    <row r="900" spans="1:36">
      <c r="A900" t="s">
        <v>1213</v>
      </c>
      <c r="B900" t="s">
        <v>1247</v>
      </c>
      <c r="C900" t="s">
        <v>2336</v>
      </c>
      <c r="D900" t="s">
        <v>2337</v>
      </c>
      <c r="E900" t="s">
        <v>309</v>
      </c>
      <c r="F900" t="s">
        <v>2909</v>
      </c>
      <c r="G900" t="s">
        <v>2910</v>
      </c>
      <c r="H900" t="s">
        <v>321</v>
      </c>
      <c r="I900" t="s">
        <v>755</v>
      </c>
      <c r="J900" t="s">
        <v>204</v>
      </c>
      <c r="K900" t="s">
        <v>204</v>
      </c>
      <c r="L900" t="s">
        <v>325</v>
      </c>
      <c r="M900" t="s">
        <v>340</v>
      </c>
      <c r="N900" t="s">
        <v>436</v>
      </c>
      <c r="O900" t="s">
        <v>339</v>
      </c>
      <c r="P900" t="s">
        <v>1211</v>
      </c>
      <c r="Q900" t="s">
        <v>413</v>
      </c>
      <c r="R900" t="s">
        <v>407</v>
      </c>
      <c r="S900" t="s">
        <v>1212</v>
      </c>
      <c r="T900" s="131">
        <v>1.23</v>
      </c>
      <c r="U900" t="s">
        <v>2911</v>
      </c>
      <c r="V900" s="132">
        <v>1.5200000000000001E-3</v>
      </c>
      <c r="W900" s="132">
        <v>6.0100000000000001E-2</v>
      </c>
      <c r="X900" t="s">
        <v>412</v>
      </c>
      <c r="Y900" t="s">
        <v>339</v>
      </c>
      <c r="Z900" s="131">
        <v>716000</v>
      </c>
      <c r="AA900" s="131">
        <v>1</v>
      </c>
      <c r="AB900" s="131">
        <f t="shared" si="14"/>
        <v>106.2</v>
      </c>
      <c r="AD900" s="131">
        <v>760.39200000000005</v>
      </c>
      <c r="AH900" s="132">
        <v>3.8999999999999999E-4</v>
      </c>
      <c r="AI900" s="132">
        <v>2.3720000000000001E-2</v>
      </c>
      <c r="AJ900" s="132">
        <v>2.5699999999999998E-3</v>
      </c>
    </row>
    <row r="901" spans="1:36">
      <c r="A901" t="s">
        <v>1213</v>
      </c>
      <c r="B901" t="s">
        <v>1247</v>
      </c>
      <c r="C901" t="s">
        <v>2369</v>
      </c>
      <c r="D901" t="s">
        <v>2370</v>
      </c>
      <c r="E901" t="s">
        <v>309</v>
      </c>
      <c r="F901" t="s">
        <v>2374</v>
      </c>
      <c r="G901" t="s">
        <v>2375</v>
      </c>
      <c r="H901" t="s">
        <v>321</v>
      </c>
      <c r="I901" t="s">
        <v>754</v>
      </c>
      <c r="J901" t="s">
        <v>204</v>
      </c>
      <c r="K901" t="s">
        <v>204</v>
      </c>
      <c r="L901" t="s">
        <v>325</v>
      </c>
      <c r="M901" t="s">
        <v>340</v>
      </c>
      <c r="N901" t="s">
        <v>477</v>
      </c>
      <c r="O901" t="s">
        <v>339</v>
      </c>
      <c r="P901" t="s">
        <v>1211</v>
      </c>
      <c r="Q901" t="s">
        <v>413</v>
      </c>
      <c r="R901" t="s">
        <v>407</v>
      </c>
      <c r="S901" t="s">
        <v>1212</v>
      </c>
      <c r="T901" s="131">
        <v>1.98</v>
      </c>
      <c r="U901" t="s">
        <v>1600</v>
      </c>
      <c r="V901" s="132">
        <v>-7.4099999999999999E-3</v>
      </c>
      <c r="W901" s="132">
        <v>2.23E-2</v>
      </c>
      <c r="X901" t="s">
        <v>412</v>
      </c>
      <c r="Y901" t="s">
        <v>339</v>
      </c>
      <c r="Z901" s="131">
        <v>674250</v>
      </c>
      <c r="AA901" s="131">
        <v>1</v>
      </c>
      <c r="AB901" s="131">
        <f t="shared" si="14"/>
        <v>108.87000370782351</v>
      </c>
      <c r="AD901" s="131">
        <v>734.05600000000004</v>
      </c>
      <c r="AH901" s="132">
        <v>1.0499999999999999E-3</v>
      </c>
      <c r="AI901" s="132">
        <v>2.2890000000000001E-2</v>
      </c>
      <c r="AJ901" s="132">
        <v>2.48E-3</v>
      </c>
    </row>
    <row r="902" spans="1:36">
      <c r="A902" t="s">
        <v>1213</v>
      </c>
      <c r="B902" t="s">
        <v>1247</v>
      </c>
      <c r="C902" t="s">
        <v>455</v>
      </c>
      <c r="D902" t="s">
        <v>2144</v>
      </c>
      <c r="E902" t="s">
        <v>309</v>
      </c>
      <c r="F902" t="s">
        <v>2224</v>
      </c>
      <c r="G902" t="s">
        <v>2225</v>
      </c>
      <c r="H902" t="s">
        <v>321</v>
      </c>
      <c r="I902" t="s">
        <v>754</v>
      </c>
      <c r="J902" t="s">
        <v>204</v>
      </c>
      <c r="K902" t="s">
        <v>204</v>
      </c>
      <c r="L902" t="s">
        <v>325</v>
      </c>
      <c r="M902" t="s">
        <v>340</v>
      </c>
      <c r="N902" t="s">
        <v>440</v>
      </c>
      <c r="O902" t="s">
        <v>339</v>
      </c>
      <c r="P902" t="s">
        <v>1966</v>
      </c>
      <c r="Q902" t="s">
        <v>415</v>
      </c>
      <c r="R902" t="s">
        <v>407</v>
      </c>
      <c r="S902" t="s">
        <v>1212</v>
      </c>
      <c r="T902" s="131">
        <v>0.65</v>
      </c>
      <c r="U902" t="s">
        <v>2226</v>
      </c>
      <c r="V902" s="132">
        <v>2.1049999999999999E-2</v>
      </c>
      <c r="W902" s="132">
        <v>2.8199999999999999E-2</v>
      </c>
      <c r="X902" t="s">
        <v>412</v>
      </c>
      <c r="Y902" t="s">
        <v>339</v>
      </c>
      <c r="Z902" s="131">
        <v>599000</v>
      </c>
      <c r="AA902" s="131">
        <v>1</v>
      </c>
      <c r="AB902" s="131">
        <f t="shared" si="14"/>
        <v>119.91001669449082</v>
      </c>
      <c r="AD902" s="131">
        <v>718.26099999999997</v>
      </c>
      <c r="AH902" s="132">
        <v>2.0000000000000001E-4</v>
      </c>
      <c r="AI902" s="132">
        <v>2.24E-2</v>
      </c>
      <c r="AJ902" s="132">
        <v>2.4199999999999998E-3</v>
      </c>
    </row>
    <row r="903" spans="1:36">
      <c r="A903" t="s">
        <v>1213</v>
      </c>
      <c r="B903" t="s">
        <v>1247</v>
      </c>
      <c r="C903" t="s">
        <v>1601</v>
      </c>
      <c r="D903" t="s">
        <v>1602</v>
      </c>
      <c r="E903" t="s">
        <v>309</v>
      </c>
      <c r="F903" t="s">
        <v>2341</v>
      </c>
      <c r="G903" t="s">
        <v>2342</v>
      </c>
      <c r="H903" t="s">
        <v>321</v>
      </c>
      <c r="I903" t="s">
        <v>754</v>
      </c>
      <c r="J903" t="s">
        <v>204</v>
      </c>
      <c r="K903" t="s">
        <v>204</v>
      </c>
      <c r="L903" t="s">
        <v>325</v>
      </c>
      <c r="M903" t="s">
        <v>340</v>
      </c>
      <c r="N903" t="s">
        <v>448</v>
      </c>
      <c r="O903" t="s">
        <v>339</v>
      </c>
      <c r="P903" t="s">
        <v>1211</v>
      </c>
      <c r="Q903" t="s">
        <v>413</v>
      </c>
      <c r="R903" t="s">
        <v>407</v>
      </c>
      <c r="S903" t="s">
        <v>1212</v>
      </c>
      <c r="T903" s="131">
        <v>3.31</v>
      </c>
      <c r="U903" t="s">
        <v>2343</v>
      </c>
      <c r="V903" s="132">
        <v>1.7500000000000002E-2</v>
      </c>
      <c r="W903" s="132">
        <v>2.3400000000000001E-2</v>
      </c>
      <c r="X903" t="s">
        <v>412</v>
      </c>
      <c r="Y903" t="s">
        <v>339</v>
      </c>
      <c r="Z903" s="131">
        <v>626000.47</v>
      </c>
      <c r="AA903" s="131">
        <v>1</v>
      </c>
      <c r="AB903" s="131">
        <f t="shared" si="14"/>
        <v>112.52994746154106</v>
      </c>
      <c r="AD903" s="131">
        <v>704.43799999999999</v>
      </c>
      <c r="AH903" s="132">
        <v>2.7999999999999998E-4</v>
      </c>
      <c r="AI903" s="132">
        <v>2.197E-2</v>
      </c>
      <c r="AJ903" s="132">
        <v>2.3800000000000002E-3</v>
      </c>
    </row>
    <row r="904" spans="1:36">
      <c r="A904" t="s">
        <v>1213</v>
      </c>
      <c r="B904" t="s">
        <v>1247</v>
      </c>
      <c r="C904" t="s">
        <v>1521</v>
      </c>
      <c r="D904" t="s">
        <v>1522</v>
      </c>
      <c r="E904" t="s">
        <v>309</v>
      </c>
      <c r="F904" t="s">
        <v>1932</v>
      </c>
      <c r="G904" t="s">
        <v>1933</v>
      </c>
      <c r="H904" t="s">
        <v>321</v>
      </c>
      <c r="I904" t="s">
        <v>754</v>
      </c>
      <c r="J904" t="s">
        <v>204</v>
      </c>
      <c r="K904" t="s">
        <v>204</v>
      </c>
      <c r="L904" t="s">
        <v>325</v>
      </c>
      <c r="M904" t="s">
        <v>340</v>
      </c>
      <c r="N904" t="s">
        <v>448</v>
      </c>
      <c r="O904" t="s">
        <v>339</v>
      </c>
      <c r="P904" t="s">
        <v>1211</v>
      </c>
      <c r="Q904" t="s">
        <v>413</v>
      </c>
      <c r="R904" t="s">
        <v>407</v>
      </c>
      <c r="S904" t="s">
        <v>1212</v>
      </c>
      <c r="T904" s="131">
        <v>3.8</v>
      </c>
      <c r="U904" t="s">
        <v>1934</v>
      </c>
      <c r="V904" s="132">
        <v>-7.0400000000000003E-3</v>
      </c>
      <c r="W904" s="132">
        <v>2.3900000000000001E-2</v>
      </c>
      <c r="X904" t="s">
        <v>412</v>
      </c>
      <c r="Y904" t="s">
        <v>339</v>
      </c>
      <c r="Z904" s="131">
        <v>610000</v>
      </c>
      <c r="AA904" s="131">
        <v>1</v>
      </c>
      <c r="AB904" s="131">
        <f t="shared" si="14"/>
        <v>103.25999999999999</v>
      </c>
      <c r="AD904" s="131">
        <v>629.88599999999997</v>
      </c>
      <c r="AH904" s="132">
        <v>1.8000000000000001E-4</v>
      </c>
      <c r="AI904" s="132">
        <v>1.9650000000000001E-2</v>
      </c>
      <c r="AJ904" s="132">
        <v>2.1299999999999999E-3</v>
      </c>
    </row>
    <row r="905" spans="1:36">
      <c r="A905" t="s">
        <v>1213</v>
      </c>
      <c r="B905" t="s">
        <v>1247</v>
      </c>
      <c r="C905" t="s">
        <v>1521</v>
      </c>
      <c r="D905" t="s">
        <v>1522</v>
      </c>
      <c r="E905" t="s">
        <v>309</v>
      </c>
      <c r="F905" t="s">
        <v>1915</v>
      </c>
      <c r="G905" t="s">
        <v>1916</v>
      </c>
      <c r="H905" t="s">
        <v>321</v>
      </c>
      <c r="I905" t="s">
        <v>754</v>
      </c>
      <c r="J905" t="s">
        <v>204</v>
      </c>
      <c r="K905" t="s">
        <v>204</v>
      </c>
      <c r="L905" t="s">
        <v>325</v>
      </c>
      <c r="M905" t="s">
        <v>340</v>
      </c>
      <c r="N905" t="s">
        <v>448</v>
      </c>
      <c r="O905" t="s">
        <v>339</v>
      </c>
      <c r="P905" t="s">
        <v>1211</v>
      </c>
      <c r="Q905" t="s">
        <v>413</v>
      </c>
      <c r="R905" t="s">
        <v>407</v>
      </c>
      <c r="S905" t="s">
        <v>1212</v>
      </c>
      <c r="T905" s="131">
        <v>3.18</v>
      </c>
      <c r="U905" t="s">
        <v>1917</v>
      </c>
      <c r="V905" s="132">
        <v>1.738E-2</v>
      </c>
      <c r="W905" s="132">
        <v>2.4199999999999999E-2</v>
      </c>
      <c r="X905" t="s">
        <v>412</v>
      </c>
      <c r="Y905" t="s">
        <v>339</v>
      </c>
      <c r="Z905" s="131">
        <v>575000.67000000004</v>
      </c>
      <c r="AA905" s="131">
        <v>1</v>
      </c>
      <c r="AB905" s="131">
        <f t="shared" si="14"/>
        <v>103.36996650803903</v>
      </c>
      <c r="AD905" s="131">
        <v>594.37800000000004</v>
      </c>
      <c r="AH905" s="132">
        <v>2.2000000000000001E-4</v>
      </c>
      <c r="AI905" s="132">
        <v>1.8540000000000001E-2</v>
      </c>
      <c r="AJ905" s="132">
        <v>2.0100000000000001E-3</v>
      </c>
    </row>
    <row r="906" spans="1:36">
      <c r="A906" t="s">
        <v>1213</v>
      </c>
      <c r="B906" t="s">
        <v>1247</v>
      </c>
      <c r="C906" t="s">
        <v>2318</v>
      </c>
      <c r="D906" t="s">
        <v>2319</v>
      </c>
      <c r="E906" t="s">
        <v>309</v>
      </c>
      <c r="F906" t="s">
        <v>2320</v>
      </c>
      <c r="G906" t="s">
        <v>2321</v>
      </c>
      <c r="H906" t="s">
        <v>321</v>
      </c>
      <c r="I906" t="s">
        <v>754</v>
      </c>
      <c r="J906" t="s">
        <v>204</v>
      </c>
      <c r="K906" t="s">
        <v>204</v>
      </c>
      <c r="L906" t="s">
        <v>325</v>
      </c>
      <c r="M906" t="s">
        <v>340</v>
      </c>
      <c r="N906" t="s">
        <v>448</v>
      </c>
      <c r="O906" t="s">
        <v>339</v>
      </c>
      <c r="P906" t="s">
        <v>1211</v>
      </c>
      <c r="Q906" t="s">
        <v>413</v>
      </c>
      <c r="R906" t="s">
        <v>407</v>
      </c>
      <c r="S906" t="s">
        <v>1212</v>
      </c>
      <c r="T906" s="131">
        <v>0.69</v>
      </c>
      <c r="U906" t="s">
        <v>2322</v>
      </c>
      <c r="V906" s="132">
        <v>4.8399999999999997E-3</v>
      </c>
      <c r="W906" s="132">
        <v>2.2599999999999999E-2</v>
      </c>
      <c r="X906" t="s">
        <v>412</v>
      </c>
      <c r="Y906" t="s">
        <v>339</v>
      </c>
      <c r="Z906" s="131">
        <v>507000</v>
      </c>
      <c r="AA906" s="131">
        <v>1</v>
      </c>
      <c r="AB906" s="131">
        <f t="shared" si="14"/>
        <v>112.9</v>
      </c>
      <c r="AD906" s="131">
        <v>572.40300000000002</v>
      </c>
      <c r="AH906" s="132">
        <v>3.4000000000000002E-4</v>
      </c>
      <c r="AI906" s="132">
        <v>1.7850000000000001E-2</v>
      </c>
      <c r="AJ906" s="132">
        <v>1.9300000000000001E-3</v>
      </c>
    </row>
    <row r="907" spans="1:36">
      <c r="A907" t="s">
        <v>1213</v>
      </c>
      <c r="B907" t="s">
        <v>1247</v>
      </c>
      <c r="C907" t="s">
        <v>1547</v>
      </c>
      <c r="D907" t="s">
        <v>1548</v>
      </c>
      <c r="E907" t="s">
        <v>309</v>
      </c>
      <c r="F907" t="s">
        <v>2752</v>
      </c>
      <c r="G907" t="s">
        <v>2753</v>
      </c>
      <c r="H907" t="s">
        <v>321</v>
      </c>
      <c r="I907" t="s">
        <v>754</v>
      </c>
      <c r="J907" t="s">
        <v>204</v>
      </c>
      <c r="K907" t="s">
        <v>204</v>
      </c>
      <c r="L907" t="s">
        <v>325</v>
      </c>
      <c r="M907" t="s">
        <v>340</v>
      </c>
      <c r="N907" t="s">
        <v>448</v>
      </c>
      <c r="O907" t="s">
        <v>339</v>
      </c>
      <c r="P907" t="s">
        <v>1211</v>
      </c>
      <c r="Q907" t="s">
        <v>413</v>
      </c>
      <c r="R907" t="s">
        <v>407</v>
      </c>
      <c r="S907" t="s">
        <v>1212</v>
      </c>
      <c r="T907" s="131">
        <v>2.33</v>
      </c>
      <c r="U907" t="s">
        <v>1314</v>
      </c>
      <c r="V907" s="132">
        <v>1.7520000000000001E-2</v>
      </c>
      <c r="W907" s="132">
        <v>2.3199999999999998E-2</v>
      </c>
      <c r="X907" t="s">
        <v>412</v>
      </c>
      <c r="Y907" t="s">
        <v>339</v>
      </c>
      <c r="Z907" s="131">
        <v>548000</v>
      </c>
      <c r="AA907" s="131">
        <v>1</v>
      </c>
      <c r="AB907" s="131">
        <f t="shared" si="14"/>
        <v>103.01003649635037</v>
      </c>
      <c r="AD907" s="131">
        <v>564.495</v>
      </c>
      <c r="AH907" s="132">
        <v>2.9999999999999997E-4</v>
      </c>
      <c r="AI907" s="132">
        <v>1.7610000000000001E-2</v>
      </c>
      <c r="AJ907" s="132">
        <v>1.91E-3</v>
      </c>
    </row>
    <row r="908" spans="1:36">
      <c r="A908" t="s">
        <v>1213</v>
      </c>
      <c r="B908" t="s">
        <v>1247</v>
      </c>
      <c r="C908" t="s">
        <v>2912</v>
      </c>
      <c r="D908" t="s">
        <v>2913</v>
      </c>
      <c r="E908" t="s">
        <v>309</v>
      </c>
      <c r="F908" t="s">
        <v>2914</v>
      </c>
      <c r="G908" t="s">
        <v>2915</v>
      </c>
      <c r="H908" t="s">
        <v>321</v>
      </c>
      <c r="I908" t="s">
        <v>754</v>
      </c>
      <c r="J908" t="s">
        <v>204</v>
      </c>
      <c r="K908" t="s">
        <v>204</v>
      </c>
      <c r="L908" t="s">
        <v>325</v>
      </c>
      <c r="M908" t="s">
        <v>340</v>
      </c>
      <c r="N908" t="s">
        <v>477</v>
      </c>
      <c r="O908" t="s">
        <v>339</v>
      </c>
      <c r="P908" t="s">
        <v>1872</v>
      </c>
      <c r="Q908" t="s">
        <v>413</v>
      </c>
      <c r="R908" t="s">
        <v>407</v>
      </c>
      <c r="S908" t="s">
        <v>1212</v>
      </c>
      <c r="T908" s="131">
        <v>3.38</v>
      </c>
      <c r="U908" t="s">
        <v>1546</v>
      </c>
      <c r="V908" s="132">
        <v>-1.15E-3</v>
      </c>
      <c r="W908" s="132">
        <v>2.2200000000000001E-2</v>
      </c>
      <c r="X908" t="s">
        <v>412</v>
      </c>
      <c r="Y908" t="s">
        <v>339</v>
      </c>
      <c r="Z908" s="131">
        <v>517000.56</v>
      </c>
      <c r="AA908" s="131">
        <v>1</v>
      </c>
      <c r="AB908" s="131">
        <f t="shared" si="14"/>
        <v>108.33992133393433</v>
      </c>
      <c r="AD908" s="131">
        <v>560.11800000000005</v>
      </c>
      <c r="AH908" s="132">
        <v>7.3899999999999999E-3</v>
      </c>
      <c r="AI908" s="132">
        <v>1.7469999999999999E-2</v>
      </c>
      <c r="AJ908" s="132">
        <v>1.89E-3</v>
      </c>
    </row>
    <row r="909" spans="1:36">
      <c r="A909" t="s">
        <v>1213</v>
      </c>
      <c r="B909" t="s">
        <v>1247</v>
      </c>
      <c r="C909" t="s">
        <v>1868</v>
      </c>
      <c r="D909" t="s">
        <v>1869</v>
      </c>
      <c r="E909" t="s">
        <v>309</v>
      </c>
      <c r="F909" t="s">
        <v>2361</v>
      </c>
      <c r="G909" t="s">
        <v>2362</v>
      </c>
      <c r="H909" t="s">
        <v>321</v>
      </c>
      <c r="I909" t="s">
        <v>754</v>
      </c>
      <c r="J909" t="s">
        <v>204</v>
      </c>
      <c r="K909" t="s">
        <v>204</v>
      </c>
      <c r="L909" t="s">
        <v>325</v>
      </c>
      <c r="M909" t="s">
        <v>340</v>
      </c>
      <c r="N909" t="s">
        <v>464</v>
      </c>
      <c r="O909" t="s">
        <v>339</v>
      </c>
      <c r="P909" t="s">
        <v>1966</v>
      </c>
      <c r="Q909" t="s">
        <v>415</v>
      </c>
      <c r="R909" t="s">
        <v>407</v>
      </c>
      <c r="S909" t="s">
        <v>1212</v>
      </c>
      <c r="T909" s="131">
        <v>2.91</v>
      </c>
      <c r="U909" t="s">
        <v>2363</v>
      </c>
      <c r="V909" s="132">
        <v>2.0369999999999999E-2</v>
      </c>
      <c r="W909" s="132">
        <v>2.58E-2</v>
      </c>
      <c r="X909" t="s">
        <v>412</v>
      </c>
      <c r="Y909" t="s">
        <v>339</v>
      </c>
      <c r="Z909" s="131">
        <v>364833.54</v>
      </c>
      <c r="AA909" s="131">
        <v>1</v>
      </c>
      <c r="AB909" s="131">
        <f t="shared" si="14"/>
        <v>112.65987222556349</v>
      </c>
      <c r="AC909" s="131">
        <v>41.829000000000001</v>
      </c>
      <c r="AD909" s="131">
        <v>452.85</v>
      </c>
      <c r="AH909" s="132">
        <v>1.4999999999999999E-4</v>
      </c>
      <c r="AI909" s="132">
        <v>1.5429999999999999E-2</v>
      </c>
      <c r="AJ909" s="132">
        <v>1.67E-3</v>
      </c>
    </row>
    <row r="910" spans="1:36">
      <c r="A910" t="s">
        <v>1213</v>
      </c>
      <c r="B910" t="s">
        <v>1247</v>
      </c>
      <c r="C910" t="s">
        <v>2397</v>
      </c>
      <c r="D910" t="s">
        <v>2398</v>
      </c>
      <c r="E910" t="s">
        <v>309</v>
      </c>
      <c r="F910" t="s">
        <v>2399</v>
      </c>
      <c r="G910" t="s">
        <v>2400</v>
      </c>
      <c r="H910" t="s">
        <v>321</v>
      </c>
      <c r="I910" t="s">
        <v>754</v>
      </c>
      <c r="J910" t="s">
        <v>204</v>
      </c>
      <c r="K910" t="s">
        <v>204</v>
      </c>
      <c r="L910" t="s">
        <v>325</v>
      </c>
      <c r="M910" t="s">
        <v>340</v>
      </c>
      <c r="N910" t="s">
        <v>448</v>
      </c>
      <c r="O910" t="s">
        <v>339</v>
      </c>
      <c r="P910" t="s">
        <v>1211</v>
      </c>
      <c r="Q910" t="s">
        <v>413</v>
      </c>
      <c r="R910" t="s">
        <v>407</v>
      </c>
      <c r="S910" t="s">
        <v>1212</v>
      </c>
      <c r="T910" s="131">
        <v>2.48</v>
      </c>
      <c r="U910" t="s">
        <v>2401</v>
      </c>
      <c r="V910" s="132">
        <v>1.4999999999999999E-2</v>
      </c>
      <c r="W910" s="132">
        <v>2.3599999999999999E-2</v>
      </c>
      <c r="X910" t="s">
        <v>412</v>
      </c>
      <c r="Y910" t="s">
        <v>339</v>
      </c>
      <c r="Z910" s="131">
        <v>387000.51</v>
      </c>
      <c r="AA910" s="131">
        <v>1</v>
      </c>
      <c r="AB910" s="131">
        <f t="shared" si="14"/>
        <v>114.39003013200164</v>
      </c>
      <c r="AD910" s="131">
        <v>442.69</v>
      </c>
      <c r="AH910" s="132">
        <v>1.39E-3</v>
      </c>
      <c r="AI910" s="132">
        <v>1.3809999999999999E-2</v>
      </c>
      <c r="AJ910" s="132">
        <v>1.49E-3</v>
      </c>
    </row>
    <row r="911" spans="1:36">
      <c r="A911" t="s">
        <v>1213</v>
      </c>
      <c r="B911" t="s">
        <v>1247</v>
      </c>
      <c r="C911" t="s">
        <v>1521</v>
      </c>
      <c r="D911" t="s">
        <v>1522</v>
      </c>
      <c r="E911" t="s">
        <v>309</v>
      </c>
      <c r="F911" t="s">
        <v>2290</v>
      </c>
      <c r="G911" t="s">
        <v>2291</v>
      </c>
      <c r="H911" t="s">
        <v>321</v>
      </c>
      <c r="I911" t="s">
        <v>951</v>
      </c>
      <c r="J911" t="s">
        <v>204</v>
      </c>
      <c r="K911" t="s">
        <v>204</v>
      </c>
      <c r="L911" t="s">
        <v>325</v>
      </c>
      <c r="M911" t="s">
        <v>340</v>
      </c>
      <c r="N911" t="s">
        <v>448</v>
      </c>
      <c r="O911" t="s">
        <v>339</v>
      </c>
      <c r="P911" t="s">
        <v>1211</v>
      </c>
      <c r="Q911" t="s">
        <v>413</v>
      </c>
      <c r="R911" t="s">
        <v>407</v>
      </c>
      <c r="S911" t="s">
        <v>1212</v>
      </c>
      <c r="T911" s="131">
        <v>0.43</v>
      </c>
      <c r="U911" t="s">
        <v>2292</v>
      </c>
      <c r="V911" s="132">
        <v>1.8800000000000001E-2</v>
      </c>
      <c r="W911" s="132">
        <v>4.4400000000000002E-2</v>
      </c>
      <c r="X911" t="s">
        <v>412</v>
      </c>
      <c r="Y911" t="s">
        <v>339</v>
      </c>
      <c r="Z911" s="131">
        <v>401000</v>
      </c>
      <c r="AA911" s="131">
        <v>1</v>
      </c>
      <c r="AB911" s="131">
        <f t="shared" si="14"/>
        <v>101.06009975062345</v>
      </c>
      <c r="AD911" s="131">
        <v>405.25099999999998</v>
      </c>
      <c r="AH911" s="132">
        <v>1.6000000000000001E-4</v>
      </c>
      <c r="AI911" s="132">
        <v>1.264E-2</v>
      </c>
      <c r="AJ911" s="132">
        <v>1.3699999999999999E-3</v>
      </c>
    </row>
    <row r="912" spans="1:36">
      <c r="A912" t="s">
        <v>1213</v>
      </c>
      <c r="B912" t="s">
        <v>1247</v>
      </c>
      <c r="C912" t="s">
        <v>1521</v>
      </c>
      <c r="D912" t="s">
        <v>1522</v>
      </c>
      <c r="E912" t="s">
        <v>309</v>
      </c>
      <c r="F912" t="s">
        <v>2153</v>
      </c>
      <c r="G912" t="s">
        <v>2154</v>
      </c>
      <c r="H912" t="s">
        <v>321</v>
      </c>
      <c r="I912" t="s">
        <v>754</v>
      </c>
      <c r="J912" t="s">
        <v>204</v>
      </c>
      <c r="K912" t="s">
        <v>204</v>
      </c>
      <c r="L912" t="s">
        <v>325</v>
      </c>
      <c r="M912" t="s">
        <v>340</v>
      </c>
      <c r="N912" t="s">
        <v>448</v>
      </c>
      <c r="O912" t="s">
        <v>339</v>
      </c>
      <c r="P912" t="s">
        <v>1211</v>
      </c>
      <c r="Q912" t="s">
        <v>413</v>
      </c>
      <c r="R912" t="s">
        <v>407</v>
      </c>
      <c r="S912" t="s">
        <v>1212</v>
      </c>
      <c r="T912" s="131">
        <v>4.71</v>
      </c>
      <c r="U912" t="s">
        <v>2155</v>
      </c>
      <c r="V912" s="132">
        <v>1.7649999999999999E-2</v>
      </c>
      <c r="W912" s="132">
        <v>2.4E-2</v>
      </c>
      <c r="X912" t="s">
        <v>412</v>
      </c>
      <c r="Y912" t="s">
        <v>339</v>
      </c>
      <c r="Z912" s="131">
        <v>367200</v>
      </c>
      <c r="AA912" s="131">
        <v>1</v>
      </c>
      <c r="AB912" s="131">
        <f t="shared" si="14"/>
        <v>101.52995642701525</v>
      </c>
      <c r="AD912" s="131">
        <v>372.81799999999998</v>
      </c>
      <c r="AH912" s="132">
        <v>1.4999999999999999E-4</v>
      </c>
      <c r="AI912" s="132">
        <v>1.163E-2</v>
      </c>
      <c r="AJ912" s="132">
        <v>1.2600000000000001E-3</v>
      </c>
    </row>
    <row r="913" spans="1:36">
      <c r="A913" t="s">
        <v>1213</v>
      </c>
      <c r="B913" t="s">
        <v>1247</v>
      </c>
      <c r="C913" t="s">
        <v>1901</v>
      </c>
      <c r="D913" t="s">
        <v>1902</v>
      </c>
      <c r="E913" t="s">
        <v>309</v>
      </c>
      <c r="F913" t="s">
        <v>2674</v>
      </c>
      <c r="G913" t="s">
        <v>2675</v>
      </c>
      <c r="H913" t="s">
        <v>321</v>
      </c>
      <c r="I913" t="s">
        <v>754</v>
      </c>
      <c r="J913" t="s">
        <v>204</v>
      </c>
      <c r="K913" t="s">
        <v>204</v>
      </c>
      <c r="L913" t="s">
        <v>325</v>
      </c>
      <c r="M913" t="s">
        <v>340</v>
      </c>
      <c r="N913" t="s">
        <v>464</v>
      </c>
      <c r="O913" t="s">
        <v>339</v>
      </c>
      <c r="P913" t="s">
        <v>1551</v>
      </c>
      <c r="Q913" t="s">
        <v>413</v>
      </c>
      <c r="R913" t="s">
        <v>407</v>
      </c>
      <c r="S913" t="s">
        <v>1212</v>
      </c>
      <c r="T913" s="131">
        <v>1.46</v>
      </c>
      <c r="U913" t="s">
        <v>1343</v>
      </c>
      <c r="V913" s="132">
        <v>1.44E-2</v>
      </c>
      <c r="W913" s="132">
        <v>2.7799999999999998E-2</v>
      </c>
      <c r="X913" t="s">
        <v>412</v>
      </c>
      <c r="Y913" t="s">
        <v>339</v>
      </c>
      <c r="Z913" s="131">
        <v>321000</v>
      </c>
      <c r="AA913" s="131">
        <v>1</v>
      </c>
      <c r="AB913" s="131">
        <f t="shared" si="14"/>
        <v>113.9398753894081</v>
      </c>
      <c r="AD913" s="131">
        <v>365.74700000000001</v>
      </c>
      <c r="AH913" s="132">
        <v>4.0000000000000002E-4</v>
      </c>
      <c r="AI913" s="132">
        <v>1.141E-2</v>
      </c>
      <c r="AJ913" s="132">
        <v>1.23E-3</v>
      </c>
    </row>
    <row r="914" spans="1:36">
      <c r="A914" t="s">
        <v>1213</v>
      </c>
      <c r="B914" t="s">
        <v>1247</v>
      </c>
      <c r="C914" t="s">
        <v>2193</v>
      </c>
      <c r="D914" t="s">
        <v>2194</v>
      </c>
      <c r="E914" t="s">
        <v>309</v>
      </c>
      <c r="F914" t="s">
        <v>2483</v>
      </c>
      <c r="G914" t="s">
        <v>2484</v>
      </c>
      <c r="H914" t="s">
        <v>321</v>
      </c>
      <c r="I914" t="s">
        <v>754</v>
      </c>
      <c r="J914" t="s">
        <v>204</v>
      </c>
      <c r="K914" t="s">
        <v>204</v>
      </c>
      <c r="L914" t="s">
        <v>325</v>
      </c>
      <c r="M914" t="s">
        <v>340</v>
      </c>
      <c r="N914" t="s">
        <v>464</v>
      </c>
      <c r="O914" t="s">
        <v>339</v>
      </c>
      <c r="P914" t="s">
        <v>1696</v>
      </c>
      <c r="Q914" t="s">
        <v>413</v>
      </c>
      <c r="R914" t="s">
        <v>407</v>
      </c>
      <c r="S914" t="s">
        <v>1212</v>
      </c>
      <c r="T914" s="131">
        <v>2.54</v>
      </c>
      <c r="U914" t="s">
        <v>2485</v>
      </c>
      <c r="V914" s="132">
        <v>9.6500000000000006E-3</v>
      </c>
      <c r="W914" s="132">
        <v>2.6100000000000002E-2</v>
      </c>
      <c r="X914" t="s">
        <v>412</v>
      </c>
      <c r="Y914" t="s">
        <v>339</v>
      </c>
      <c r="Z914" s="131">
        <v>276514.18</v>
      </c>
      <c r="AA914" s="131">
        <v>1</v>
      </c>
      <c r="AB914" s="131">
        <f t="shared" si="14"/>
        <v>112.12987341191689</v>
      </c>
      <c r="AD914" s="131">
        <v>310.05500000000001</v>
      </c>
      <c r="AH914" s="132">
        <v>2.7E-4</v>
      </c>
      <c r="AI914" s="132">
        <v>9.6699999999999998E-3</v>
      </c>
      <c r="AJ914" s="132">
        <v>1.0499999999999999E-3</v>
      </c>
    </row>
    <row r="915" spans="1:36">
      <c r="A915" t="s">
        <v>1213</v>
      </c>
      <c r="B915" t="s">
        <v>1247</v>
      </c>
      <c r="C915" t="s">
        <v>1935</v>
      </c>
      <c r="D915" t="s">
        <v>1936</v>
      </c>
      <c r="E915" t="s">
        <v>309</v>
      </c>
      <c r="F915" t="s">
        <v>1937</v>
      </c>
      <c r="G915" t="s">
        <v>1938</v>
      </c>
      <c r="H915" t="s">
        <v>321</v>
      </c>
      <c r="I915" t="s">
        <v>754</v>
      </c>
      <c r="J915" t="s">
        <v>204</v>
      </c>
      <c r="K915" t="s">
        <v>204</v>
      </c>
      <c r="L915" t="s">
        <v>325</v>
      </c>
      <c r="M915" t="s">
        <v>340</v>
      </c>
      <c r="N915" t="s">
        <v>448</v>
      </c>
      <c r="O915" t="s">
        <v>339</v>
      </c>
      <c r="P915" t="s">
        <v>1211</v>
      </c>
      <c r="Q915" t="s">
        <v>413</v>
      </c>
      <c r="R915" t="s">
        <v>407</v>
      </c>
      <c r="S915" t="s">
        <v>1212</v>
      </c>
      <c r="T915" s="131">
        <v>3.74</v>
      </c>
      <c r="U915" t="s">
        <v>1939</v>
      </c>
      <c r="V915" s="132">
        <v>4.5500000000000002E-3</v>
      </c>
      <c r="W915" s="132">
        <v>2.3800000000000002E-2</v>
      </c>
      <c r="X915" t="s">
        <v>412</v>
      </c>
      <c r="Y915" t="s">
        <v>339</v>
      </c>
      <c r="Z915" s="131">
        <v>283000.17</v>
      </c>
      <c r="AA915" s="131">
        <v>1</v>
      </c>
      <c r="AB915" s="131">
        <f t="shared" si="14"/>
        <v>103.6600084021151</v>
      </c>
      <c r="AD915" s="131">
        <v>293.358</v>
      </c>
      <c r="AH915" s="132">
        <v>8.0000000000000007E-5</v>
      </c>
      <c r="AI915" s="132">
        <v>9.1500000000000001E-3</v>
      </c>
      <c r="AJ915" s="132">
        <v>9.8999999999999999E-4</v>
      </c>
    </row>
    <row r="916" spans="1:36">
      <c r="A916" t="s">
        <v>1213</v>
      </c>
      <c r="B916" t="s">
        <v>1247</v>
      </c>
      <c r="C916" t="s">
        <v>1692</v>
      </c>
      <c r="D916" t="s">
        <v>1693</v>
      </c>
      <c r="E916" t="s">
        <v>309</v>
      </c>
      <c r="F916" t="s">
        <v>2916</v>
      </c>
      <c r="G916" t="s">
        <v>2917</v>
      </c>
      <c r="H916" t="s">
        <v>321</v>
      </c>
      <c r="I916" t="s">
        <v>754</v>
      </c>
      <c r="J916" t="s">
        <v>204</v>
      </c>
      <c r="K916" t="s">
        <v>204</v>
      </c>
      <c r="L916" t="s">
        <v>325</v>
      </c>
      <c r="M916" t="s">
        <v>340</v>
      </c>
      <c r="N916" t="s">
        <v>464</v>
      </c>
      <c r="O916" t="s">
        <v>339</v>
      </c>
      <c r="P916" t="s">
        <v>1696</v>
      </c>
      <c r="Q916" t="s">
        <v>413</v>
      </c>
      <c r="R916" t="s">
        <v>407</v>
      </c>
      <c r="S916" t="s">
        <v>1212</v>
      </c>
      <c r="T916" s="131">
        <v>3.23</v>
      </c>
      <c r="U916" t="s">
        <v>2331</v>
      </c>
      <c r="V916" s="132">
        <v>1.316E-2</v>
      </c>
      <c r="W916" s="132">
        <v>2.7300000000000001E-2</v>
      </c>
      <c r="X916" t="s">
        <v>412</v>
      </c>
      <c r="Y916" t="s">
        <v>339</v>
      </c>
      <c r="Z916" s="131">
        <v>235005.05</v>
      </c>
      <c r="AA916" s="131">
        <v>1</v>
      </c>
      <c r="AB916" s="131">
        <f t="shared" si="14"/>
        <v>121.2101612284502</v>
      </c>
      <c r="AD916" s="131">
        <v>284.85000000000002</v>
      </c>
      <c r="AH916" s="132">
        <v>2.7E-4</v>
      </c>
      <c r="AI916" s="132">
        <v>8.8800000000000007E-3</v>
      </c>
      <c r="AJ916" s="132">
        <v>9.6000000000000002E-4</v>
      </c>
    </row>
    <row r="917" spans="1:36">
      <c r="A917" t="s">
        <v>1213</v>
      </c>
      <c r="B917" t="s">
        <v>1247</v>
      </c>
      <c r="C917" t="s">
        <v>2369</v>
      </c>
      <c r="D917" t="s">
        <v>2370</v>
      </c>
      <c r="E917" t="s">
        <v>309</v>
      </c>
      <c r="F917" t="s">
        <v>2371</v>
      </c>
      <c r="G917" t="s">
        <v>2372</v>
      </c>
      <c r="H917" t="s">
        <v>321</v>
      </c>
      <c r="I917" t="s">
        <v>754</v>
      </c>
      <c r="J917" t="s">
        <v>204</v>
      </c>
      <c r="K917" t="s">
        <v>204</v>
      </c>
      <c r="L917" t="s">
        <v>325</v>
      </c>
      <c r="M917" t="s">
        <v>340</v>
      </c>
      <c r="N917" t="s">
        <v>477</v>
      </c>
      <c r="O917" t="s">
        <v>339</v>
      </c>
      <c r="P917" t="s">
        <v>1211</v>
      </c>
      <c r="Q917" t="s">
        <v>413</v>
      </c>
      <c r="R917" t="s">
        <v>407</v>
      </c>
      <c r="S917" t="s">
        <v>1212</v>
      </c>
      <c r="T917" s="131">
        <v>12.03</v>
      </c>
      <c r="U917" t="s">
        <v>2373</v>
      </c>
      <c r="V917" s="132">
        <v>1.7180000000000001E-2</v>
      </c>
      <c r="W917" s="132">
        <v>2.8799999999999999E-2</v>
      </c>
      <c r="X917" t="s">
        <v>412</v>
      </c>
      <c r="Y917" t="s">
        <v>339</v>
      </c>
      <c r="Z917" s="131">
        <v>269977.13</v>
      </c>
      <c r="AA917" s="131">
        <v>1</v>
      </c>
      <c r="AB917" s="131">
        <f t="shared" si="14"/>
        <v>103.13984743818855</v>
      </c>
      <c r="AD917" s="131">
        <v>278.45400000000001</v>
      </c>
      <c r="AH917" s="132">
        <v>5.0000000000000002E-5</v>
      </c>
      <c r="AI917" s="132">
        <v>8.6800000000000002E-3</v>
      </c>
      <c r="AJ917" s="132">
        <v>9.3999999999999997E-4</v>
      </c>
    </row>
    <row r="918" spans="1:36">
      <c r="A918" t="s">
        <v>1213</v>
      </c>
      <c r="B918" t="s">
        <v>1247</v>
      </c>
      <c r="C918" t="s">
        <v>1547</v>
      </c>
      <c r="D918" t="s">
        <v>1548</v>
      </c>
      <c r="E918" t="s">
        <v>309</v>
      </c>
      <c r="F918" t="s">
        <v>2385</v>
      </c>
      <c r="G918" t="s">
        <v>2386</v>
      </c>
      <c r="H918" t="s">
        <v>321</v>
      </c>
      <c r="I918" t="s">
        <v>754</v>
      </c>
      <c r="J918" t="s">
        <v>204</v>
      </c>
      <c r="K918" t="s">
        <v>204</v>
      </c>
      <c r="L918" t="s">
        <v>325</v>
      </c>
      <c r="M918" t="s">
        <v>340</v>
      </c>
      <c r="N918" t="s">
        <v>448</v>
      </c>
      <c r="O918" t="s">
        <v>339</v>
      </c>
      <c r="P918" t="s">
        <v>1211</v>
      </c>
      <c r="Q918" t="s">
        <v>413</v>
      </c>
      <c r="R918" t="s">
        <v>407</v>
      </c>
      <c r="S918" t="s">
        <v>1212</v>
      </c>
      <c r="T918" s="131">
        <v>1.48</v>
      </c>
      <c r="U918" t="s">
        <v>1840</v>
      </c>
      <c r="V918" s="132">
        <v>-1.74E-3</v>
      </c>
      <c r="W918" s="132">
        <v>2.2599999999999999E-2</v>
      </c>
      <c r="X918" t="s">
        <v>412</v>
      </c>
      <c r="Y918" t="s">
        <v>339</v>
      </c>
      <c r="Z918" s="131">
        <v>242000</v>
      </c>
      <c r="AA918" s="131">
        <v>1</v>
      </c>
      <c r="AB918" s="131">
        <f t="shared" si="14"/>
        <v>113.31983471074381</v>
      </c>
      <c r="AD918" s="131">
        <v>274.23399999999998</v>
      </c>
      <c r="AH918" s="132">
        <v>1.6000000000000001E-4</v>
      </c>
      <c r="AI918" s="132">
        <v>8.5500000000000003E-3</v>
      </c>
      <c r="AJ918" s="132">
        <v>9.3000000000000005E-4</v>
      </c>
    </row>
    <row r="919" spans="1:36">
      <c r="A919" t="s">
        <v>1213</v>
      </c>
      <c r="B919" t="s">
        <v>1247</v>
      </c>
      <c r="C919" t="s">
        <v>1896</v>
      </c>
      <c r="D919" t="s">
        <v>1897</v>
      </c>
      <c r="E919" t="s">
        <v>309</v>
      </c>
      <c r="F919" t="s">
        <v>2532</v>
      </c>
      <c r="G919" t="s">
        <v>2533</v>
      </c>
      <c r="H919" t="s">
        <v>321</v>
      </c>
      <c r="I919" t="s">
        <v>754</v>
      </c>
      <c r="J919" t="s">
        <v>204</v>
      </c>
      <c r="K919" t="s">
        <v>204</v>
      </c>
      <c r="L919" t="s">
        <v>325</v>
      </c>
      <c r="M919" t="s">
        <v>340</v>
      </c>
      <c r="N919" t="s">
        <v>464</v>
      </c>
      <c r="O919" t="s">
        <v>339</v>
      </c>
      <c r="P919" t="s">
        <v>1696</v>
      </c>
      <c r="Q919" t="s">
        <v>413</v>
      </c>
      <c r="R919" t="s">
        <v>407</v>
      </c>
      <c r="S919" t="s">
        <v>1212</v>
      </c>
      <c r="T919" s="131">
        <v>0.91</v>
      </c>
      <c r="U919" t="s">
        <v>1438</v>
      </c>
      <c r="V919" s="132">
        <v>3.7200000000000002E-3</v>
      </c>
      <c r="W919" s="132">
        <v>2.5399999999999999E-2</v>
      </c>
      <c r="X919" t="s">
        <v>412</v>
      </c>
      <c r="Y919" t="s">
        <v>339</v>
      </c>
      <c r="Z919" s="131">
        <v>236753.95</v>
      </c>
      <c r="AA919" s="131">
        <v>1</v>
      </c>
      <c r="AB919" s="131">
        <f t="shared" si="14"/>
        <v>111.72992045116881</v>
      </c>
      <c r="AD919" s="131">
        <v>264.52499999999998</v>
      </c>
      <c r="AH919" s="132">
        <v>7.9000000000000001E-4</v>
      </c>
      <c r="AI919" s="132">
        <v>8.2500000000000004E-3</v>
      </c>
      <c r="AJ919" s="132">
        <v>8.8999999999999995E-4</v>
      </c>
    </row>
    <row r="920" spans="1:36">
      <c r="A920" t="s">
        <v>1213</v>
      </c>
      <c r="B920" t="s">
        <v>1247</v>
      </c>
      <c r="C920" t="s">
        <v>2918</v>
      </c>
      <c r="D920" t="s">
        <v>2919</v>
      </c>
      <c r="E920" t="s">
        <v>309</v>
      </c>
      <c r="F920" t="s">
        <v>2920</v>
      </c>
      <c r="G920" t="s">
        <v>2921</v>
      </c>
      <c r="H920" t="s">
        <v>321</v>
      </c>
      <c r="I920" t="s">
        <v>754</v>
      </c>
      <c r="J920" t="s">
        <v>204</v>
      </c>
      <c r="K920" t="s">
        <v>204</v>
      </c>
      <c r="L920" t="s">
        <v>325</v>
      </c>
      <c r="M920" t="s">
        <v>340</v>
      </c>
      <c r="N920" t="s">
        <v>464</v>
      </c>
      <c r="O920" t="s">
        <v>339</v>
      </c>
      <c r="P920" t="s">
        <v>1545</v>
      </c>
      <c r="Q920" t="s">
        <v>413</v>
      </c>
      <c r="R920" t="s">
        <v>407</v>
      </c>
      <c r="S920" t="s">
        <v>1212</v>
      </c>
      <c r="T920" s="131">
        <v>2.2400000000000002</v>
      </c>
      <c r="U920" t="s">
        <v>1343</v>
      </c>
      <c r="V920" s="132">
        <v>5.4999999999999997E-3</v>
      </c>
      <c r="W920" s="132">
        <v>0.03</v>
      </c>
      <c r="X920" t="s">
        <v>412</v>
      </c>
      <c r="Y920" t="s">
        <v>339</v>
      </c>
      <c r="Z920" s="131">
        <v>249000</v>
      </c>
      <c r="AA920" s="131">
        <v>1</v>
      </c>
      <c r="AB920" s="131">
        <f t="shared" si="14"/>
        <v>104.87991967871486</v>
      </c>
      <c r="AD920" s="131">
        <v>261.15100000000001</v>
      </c>
      <c r="AH920" s="132">
        <v>4.8999999999999998E-4</v>
      </c>
      <c r="AI920" s="132">
        <v>8.1499999999999993E-3</v>
      </c>
      <c r="AJ920" s="132">
        <v>8.8000000000000003E-4</v>
      </c>
    </row>
    <row r="921" spans="1:36">
      <c r="A921" t="s">
        <v>1213</v>
      </c>
      <c r="B921" t="s">
        <v>1247</v>
      </c>
      <c r="C921" t="s">
        <v>455</v>
      </c>
      <c r="D921" t="s">
        <v>2144</v>
      </c>
      <c r="E921" t="s">
        <v>309</v>
      </c>
      <c r="F921" t="s">
        <v>2355</v>
      </c>
      <c r="G921" t="s">
        <v>2356</v>
      </c>
      <c r="H921" t="s">
        <v>321</v>
      </c>
      <c r="I921" t="s">
        <v>754</v>
      </c>
      <c r="J921" t="s">
        <v>204</v>
      </c>
      <c r="K921" t="s">
        <v>204</v>
      </c>
      <c r="L921" t="s">
        <v>325</v>
      </c>
      <c r="M921" t="s">
        <v>340</v>
      </c>
      <c r="N921" t="s">
        <v>440</v>
      </c>
      <c r="O921" t="s">
        <v>339</v>
      </c>
      <c r="P921" t="s">
        <v>1966</v>
      </c>
      <c r="Q921" t="s">
        <v>415</v>
      </c>
      <c r="R921" t="s">
        <v>407</v>
      </c>
      <c r="S921" t="s">
        <v>1212</v>
      </c>
      <c r="T921" s="131">
        <v>3.19</v>
      </c>
      <c r="U921" t="s">
        <v>2357</v>
      </c>
      <c r="V921" s="132">
        <v>1.9959999999999999E-2</v>
      </c>
      <c r="W921" s="132">
        <v>2.4299999999999999E-2</v>
      </c>
      <c r="X921" t="s">
        <v>412</v>
      </c>
      <c r="Y921" t="s">
        <v>339</v>
      </c>
      <c r="Z921" s="131">
        <v>213000.13</v>
      </c>
      <c r="AA921" s="131">
        <v>1</v>
      </c>
      <c r="AB921" s="131">
        <f t="shared" si="14"/>
        <v>122.39006614690797</v>
      </c>
      <c r="AD921" s="131">
        <v>260.69099999999997</v>
      </c>
      <c r="AH921" s="132">
        <v>8.0000000000000007E-5</v>
      </c>
      <c r="AI921" s="132">
        <v>8.1300000000000001E-3</v>
      </c>
      <c r="AJ921" s="132">
        <v>8.8000000000000003E-4</v>
      </c>
    </row>
    <row r="922" spans="1:36">
      <c r="A922" t="s">
        <v>1213</v>
      </c>
      <c r="B922" t="s">
        <v>1247</v>
      </c>
      <c r="C922" t="s">
        <v>2567</v>
      </c>
      <c r="D922" t="s">
        <v>2568</v>
      </c>
      <c r="E922" t="s">
        <v>309</v>
      </c>
      <c r="F922" t="s">
        <v>2569</v>
      </c>
      <c r="G922" t="s">
        <v>2570</v>
      </c>
      <c r="H922" t="s">
        <v>321</v>
      </c>
      <c r="I922" t="s">
        <v>951</v>
      </c>
      <c r="J922" t="s">
        <v>204</v>
      </c>
      <c r="K922" t="s">
        <v>204</v>
      </c>
      <c r="L922" t="s">
        <v>325</v>
      </c>
      <c r="M922" t="s">
        <v>340</v>
      </c>
      <c r="N922" t="s">
        <v>464</v>
      </c>
      <c r="O922" t="s">
        <v>339</v>
      </c>
      <c r="P922" t="s">
        <v>1211</v>
      </c>
      <c r="Q922" t="s">
        <v>413</v>
      </c>
      <c r="R922" t="s">
        <v>407</v>
      </c>
      <c r="S922" t="s">
        <v>1212</v>
      </c>
      <c r="T922" s="131">
        <v>1.69</v>
      </c>
      <c r="U922" t="s">
        <v>2571</v>
      </c>
      <c r="V922" s="132">
        <v>2.35E-2</v>
      </c>
      <c r="W922" s="132">
        <v>4.4699999999999997E-2</v>
      </c>
      <c r="X922" t="s">
        <v>412</v>
      </c>
      <c r="Y922" t="s">
        <v>339</v>
      </c>
      <c r="Z922" s="131">
        <v>273000.45</v>
      </c>
      <c r="AA922" s="131">
        <v>1</v>
      </c>
      <c r="AB922" s="131">
        <f t="shared" si="14"/>
        <v>95.470172301913777</v>
      </c>
      <c r="AD922" s="131">
        <v>260.63400000000001</v>
      </c>
      <c r="AH922" s="132">
        <v>7.7999999999999999E-4</v>
      </c>
      <c r="AI922" s="132">
        <v>8.1300000000000001E-3</v>
      </c>
      <c r="AJ922" s="132">
        <v>8.8000000000000003E-4</v>
      </c>
    </row>
    <row r="923" spans="1:36">
      <c r="A923" t="s">
        <v>1213</v>
      </c>
      <c r="B923" t="s">
        <v>1247</v>
      </c>
      <c r="C923" t="s">
        <v>1601</v>
      </c>
      <c r="D923" t="s">
        <v>1602</v>
      </c>
      <c r="E923" t="s">
        <v>309</v>
      </c>
      <c r="F923" t="s">
        <v>2450</v>
      </c>
      <c r="G923" t="s">
        <v>2451</v>
      </c>
      <c r="H923" t="s">
        <v>321</v>
      </c>
      <c r="I923" t="s">
        <v>951</v>
      </c>
      <c r="J923" t="s">
        <v>204</v>
      </c>
      <c r="K923" t="s">
        <v>204</v>
      </c>
      <c r="L923" t="s">
        <v>325</v>
      </c>
      <c r="M923" t="s">
        <v>340</v>
      </c>
      <c r="N923" t="s">
        <v>448</v>
      </c>
      <c r="O923" t="s">
        <v>339</v>
      </c>
      <c r="P923" t="s">
        <v>1211</v>
      </c>
      <c r="Q923" t="s">
        <v>413</v>
      </c>
      <c r="R923" t="s">
        <v>407</v>
      </c>
      <c r="S923" t="s">
        <v>1212</v>
      </c>
      <c r="T923" s="131">
        <v>0.41</v>
      </c>
      <c r="U923" t="s">
        <v>2452</v>
      </c>
      <c r="V923" s="132">
        <v>4.6100000000000002E-2</v>
      </c>
      <c r="W923" s="132">
        <v>4.4400000000000002E-2</v>
      </c>
      <c r="X923" t="s">
        <v>412</v>
      </c>
      <c r="Y923" t="s">
        <v>339</v>
      </c>
      <c r="Z923" s="131">
        <v>250000</v>
      </c>
      <c r="AA923" s="131">
        <v>1</v>
      </c>
      <c r="AB923" s="131">
        <f t="shared" si="14"/>
        <v>100.1</v>
      </c>
      <c r="AD923" s="131">
        <v>250.25</v>
      </c>
      <c r="AH923" s="132">
        <v>2.1000000000000001E-4</v>
      </c>
      <c r="AI923" s="132">
        <v>7.8100000000000001E-3</v>
      </c>
      <c r="AJ923" s="132">
        <v>8.4000000000000003E-4</v>
      </c>
    </row>
    <row r="924" spans="1:36">
      <c r="A924" t="s">
        <v>1213</v>
      </c>
      <c r="B924" t="s">
        <v>1247</v>
      </c>
      <c r="C924" t="s">
        <v>1700</v>
      </c>
      <c r="D924" t="s">
        <v>1701</v>
      </c>
      <c r="E924" t="s">
        <v>311</v>
      </c>
      <c r="F924" t="s">
        <v>1702</v>
      </c>
      <c r="G924" t="s">
        <v>1703</v>
      </c>
      <c r="H924" t="s">
        <v>321</v>
      </c>
      <c r="I924" t="s">
        <v>951</v>
      </c>
      <c r="J924" t="s">
        <v>204</v>
      </c>
      <c r="K924" t="s">
        <v>224</v>
      </c>
      <c r="L924" t="s">
        <v>325</v>
      </c>
      <c r="M924" t="s">
        <v>340</v>
      </c>
      <c r="N924" t="s">
        <v>443</v>
      </c>
      <c r="O924" t="s">
        <v>339</v>
      </c>
      <c r="P924" t="s">
        <v>1530</v>
      </c>
      <c r="Q924" t="s">
        <v>415</v>
      </c>
      <c r="R924" t="s">
        <v>407</v>
      </c>
      <c r="S924" t="s">
        <v>1212</v>
      </c>
      <c r="T924" s="131">
        <v>0.71</v>
      </c>
      <c r="U924" t="s">
        <v>1704</v>
      </c>
      <c r="V924" s="132">
        <v>5.4919999999999997E-2</v>
      </c>
      <c r="W924" s="132">
        <v>6.0299999999999999E-2</v>
      </c>
      <c r="X924" t="s">
        <v>412</v>
      </c>
      <c r="Y924" t="s">
        <v>339</v>
      </c>
      <c r="Z924" s="131">
        <v>247619.76</v>
      </c>
      <c r="AA924" s="131">
        <v>1</v>
      </c>
      <c r="AB924" s="131">
        <f t="shared" si="14"/>
        <v>100.48996089811249</v>
      </c>
      <c r="AD924" s="131">
        <v>248.833</v>
      </c>
      <c r="AH924" s="132">
        <v>3.8999999999999999E-4</v>
      </c>
      <c r="AI924" s="132">
        <v>7.7600000000000004E-3</v>
      </c>
      <c r="AJ924" s="132">
        <v>8.4000000000000003E-4</v>
      </c>
    </row>
    <row r="925" spans="1:36">
      <c r="A925" t="s">
        <v>1213</v>
      </c>
      <c r="B925" t="s">
        <v>1247</v>
      </c>
      <c r="C925" t="s">
        <v>1918</v>
      </c>
      <c r="D925" t="s">
        <v>1919</v>
      </c>
      <c r="E925" t="s">
        <v>309</v>
      </c>
      <c r="F925" t="s">
        <v>2922</v>
      </c>
      <c r="G925" t="s">
        <v>2923</v>
      </c>
      <c r="H925" t="s">
        <v>321</v>
      </c>
      <c r="I925" t="s">
        <v>754</v>
      </c>
      <c r="J925" t="s">
        <v>204</v>
      </c>
      <c r="K925" t="s">
        <v>204</v>
      </c>
      <c r="L925" t="s">
        <v>325</v>
      </c>
      <c r="M925" t="s">
        <v>340</v>
      </c>
      <c r="N925" t="s">
        <v>464</v>
      </c>
      <c r="O925" t="s">
        <v>339</v>
      </c>
      <c r="P925" t="s">
        <v>1696</v>
      </c>
      <c r="Q925" t="s">
        <v>413</v>
      </c>
      <c r="R925" t="s">
        <v>407</v>
      </c>
      <c r="S925" t="s">
        <v>1212</v>
      </c>
      <c r="T925" s="131">
        <v>0.52</v>
      </c>
      <c r="U925" t="s">
        <v>2612</v>
      </c>
      <c r="V925" s="132">
        <v>8.2299999999999995E-3</v>
      </c>
      <c r="W925" s="132">
        <v>2.6499999999999999E-2</v>
      </c>
      <c r="X925" t="s">
        <v>412</v>
      </c>
      <c r="Y925" t="s">
        <v>339</v>
      </c>
      <c r="Z925" s="131">
        <v>205000.59</v>
      </c>
      <c r="AA925" s="131">
        <v>1</v>
      </c>
      <c r="AB925" s="131">
        <f t="shared" si="14"/>
        <v>116.51966465072125</v>
      </c>
      <c r="AC925" s="131">
        <v>5.0890000000000004</v>
      </c>
      <c r="AD925" s="131">
        <v>243.95500000000001</v>
      </c>
      <c r="AH925" s="132">
        <v>7.6000000000000004E-4</v>
      </c>
      <c r="AI925" s="132">
        <v>7.77E-3</v>
      </c>
      <c r="AJ925" s="132">
        <v>8.4000000000000003E-4</v>
      </c>
    </row>
    <row r="926" spans="1:36">
      <c r="A926" t="s">
        <v>1213</v>
      </c>
      <c r="B926" t="s">
        <v>1247</v>
      </c>
      <c r="C926" t="s">
        <v>455</v>
      </c>
      <c r="D926" t="s">
        <v>2144</v>
      </c>
      <c r="E926" t="s">
        <v>309</v>
      </c>
      <c r="F926" t="s">
        <v>2480</v>
      </c>
      <c r="G926" t="s">
        <v>2481</v>
      </c>
      <c r="H926" t="s">
        <v>321</v>
      </c>
      <c r="I926" t="s">
        <v>754</v>
      </c>
      <c r="J926" t="s">
        <v>204</v>
      </c>
      <c r="K926" t="s">
        <v>204</v>
      </c>
      <c r="L926" t="s">
        <v>325</v>
      </c>
      <c r="M926" t="s">
        <v>340</v>
      </c>
      <c r="N926" t="s">
        <v>440</v>
      </c>
      <c r="O926" t="s">
        <v>339</v>
      </c>
      <c r="P926" t="s">
        <v>1966</v>
      </c>
      <c r="Q926" t="s">
        <v>415</v>
      </c>
      <c r="R926" t="s">
        <v>407</v>
      </c>
      <c r="S926" t="s">
        <v>1212</v>
      </c>
      <c r="T926" s="131">
        <v>7.52</v>
      </c>
      <c r="U926" t="s">
        <v>2482</v>
      </c>
      <c r="V926" s="132">
        <v>2.8799999999999999E-2</v>
      </c>
      <c r="W926" s="132">
        <v>2.87E-2</v>
      </c>
      <c r="X926" t="s">
        <v>412</v>
      </c>
      <c r="Y926" t="s">
        <v>339</v>
      </c>
      <c r="Z926" s="131">
        <v>225000</v>
      </c>
      <c r="AA926" s="131">
        <v>1</v>
      </c>
      <c r="AB926" s="131">
        <f t="shared" si="14"/>
        <v>105.85022222222223</v>
      </c>
      <c r="AD926" s="131">
        <v>238.16300000000001</v>
      </c>
      <c r="AH926" s="132">
        <v>6.0000000000000002E-5</v>
      </c>
      <c r="AI926" s="132">
        <v>7.43E-3</v>
      </c>
      <c r="AJ926" s="132">
        <v>8.0000000000000004E-4</v>
      </c>
    </row>
    <row r="927" spans="1:36">
      <c r="A927" t="s">
        <v>1213</v>
      </c>
      <c r="B927" t="s">
        <v>1247</v>
      </c>
      <c r="C927" t="s">
        <v>1521</v>
      </c>
      <c r="D927" t="s">
        <v>1522</v>
      </c>
      <c r="E927" t="s">
        <v>309</v>
      </c>
      <c r="F927" t="s">
        <v>2592</v>
      </c>
      <c r="G927" t="s">
        <v>2593</v>
      </c>
      <c r="H927" t="s">
        <v>321</v>
      </c>
      <c r="I927" t="s">
        <v>754</v>
      </c>
      <c r="J927" t="s">
        <v>204</v>
      </c>
      <c r="K927" t="s">
        <v>204</v>
      </c>
      <c r="L927" t="s">
        <v>325</v>
      </c>
      <c r="M927" t="s">
        <v>340</v>
      </c>
      <c r="N927" t="s">
        <v>448</v>
      </c>
      <c r="O927" t="s">
        <v>339</v>
      </c>
      <c r="P927" t="s">
        <v>1211</v>
      </c>
      <c r="Q927" t="s">
        <v>413</v>
      </c>
      <c r="R927" t="s">
        <v>407</v>
      </c>
      <c r="S927" t="s">
        <v>1212</v>
      </c>
      <c r="T927" s="131">
        <v>3.78</v>
      </c>
      <c r="U927" t="s">
        <v>2594</v>
      </c>
      <c r="V927" s="132">
        <v>1.431E-2</v>
      </c>
      <c r="W927" s="132">
        <v>2.4500000000000001E-2</v>
      </c>
      <c r="X927" t="s">
        <v>412</v>
      </c>
      <c r="Y927" t="s">
        <v>339</v>
      </c>
      <c r="Z927" s="131">
        <v>227000.2</v>
      </c>
      <c r="AA927" s="131">
        <v>1</v>
      </c>
      <c r="AB927" s="131">
        <f t="shared" si="14"/>
        <v>103.92017275755703</v>
      </c>
      <c r="AD927" s="131">
        <v>235.899</v>
      </c>
      <c r="AH927" s="132">
        <v>2.4000000000000001E-4</v>
      </c>
      <c r="AI927" s="132">
        <v>7.3600000000000002E-3</v>
      </c>
      <c r="AJ927" s="132">
        <v>8.0000000000000004E-4</v>
      </c>
    </row>
    <row r="928" spans="1:36">
      <c r="A928" t="s">
        <v>1213</v>
      </c>
      <c r="B928" t="s">
        <v>1247</v>
      </c>
      <c r="C928" t="s">
        <v>2924</v>
      </c>
      <c r="D928" t="s">
        <v>2925</v>
      </c>
      <c r="E928" t="s">
        <v>309</v>
      </c>
      <c r="F928" t="s">
        <v>2926</v>
      </c>
      <c r="G928" t="s">
        <v>2927</v>
      </c>
      <c r="H928" t="s">
        <v>321</v>
      </c>
      <c r="I928" t="s">
        <v>754</v>
      </c>
      <c r="J928" t="s">
        <v>204</v>
      </c>
      <c r="K928" t="s">
        <v>204</v>
      </c>
      <c r="L928" t="s">
        <v>325</v>
      </c>
      <c r="M928" t="s">
        <v>340</v>
      </c>
      <c r="N928" t="s">
        <v>464</v>
      </c>
      <c r="O928" t="s">
        <v>339</v>
      </c>
      <c r="Q928" t="s">
        <v>410</v>
      </c>
      <c r="R928" t="s">
        <v>410</v>
      </c>
      <c r="S928" t="s">
        <v>1212</v>
      </c>
      <c r="T928" s="131">
        <v>2.72</v>
      </c>
      <c r="U928" t="s">
        <v>1600</v>
      </c>
      <c r="V928" s="132">
        <v>1.042E-2</v>
      </c>
      <c r="W928" s="132">
        <v>2.5899999999999999E-2</v>
      </c>
      <c r="X928" t="s">
        <v>412</v>
      </c>
      <c r="Y928" t="s">
        <v>339</v>
      </c>
      <c r="Z928" s="131">
        <v>201411.97</v>
      </c>
      <c r="AA928" s="131">
        <v>1</v>
      </c>
      <c r="AB928" s="131">
        <f t="shared" si="14"/>
        <v>115.10984178348487</v>
      </c>
      <c r="AD928" s="131">
        <v>231.845</v>
      </c>
      <c r="AH928" s="132">
        <v>4.0000000000000002E-4</v>
      </c>
      <c r="AI928" s="132">
        <v>7.2300000000000003E-3</v>
      </c>
      <c r="AJ928" s="132">
        <v>7.7999999999999999E-4</v>
      </c>
    </row>
    <row r="929" spans="1:36">
      <c r="A929" t="s">
        <v>1213</v>
      </c>
      <c r="B929" t="s">
        <v>1247</v>
      </c>
      <c r="C929" t="s">
        <v>1547</v>
      </c>
      <c r="D929" t="s">
        <v>1548</v>
      </c>
      <c r="E929" t="s">
        <v>309</v>
      </c>
      <c r="F929" t="s">
        <v>2583</v>
      </c>
      <c r="G929" t="s">
        <v>2584</v>
      </c>
      <c r="H929" t="s">
        <v>321</v>
      </c>
      <c r="I929" t="s">
        <v>951</v>
      </c>
      <c r="J929" t="s">
        <v>204</v>
      </c>
      <c r="K929" t="s">
        <v>204</v>
      </c>
      <c r="L929" t="s">
        <v>325</v>
      </c>
      <c r="M929" t="s">
        <v>340</v>
      </c>
      <c r="N929" t="s">
        <v>448</v>
      </c>
      <c r="O929" t="s">
        <v>339</v>
      </c>
      <c r="P929" t="s">
        <v>1211</v>
      </c>
      <c r="Q929" t="s">
        <v>413</v>
      </c>
      <c r="R929" t="s">
        <v>407</v>
      </c>
      <c r="S929" t="s">
        <v>1212</v>
      </c>
      <c r="T929" s="131">
        <v>0.16</v>
      </c>
      <c r="U929" t="s">
        <v>1392</v>
      </c>
      <c r="V929" s="132">
        <v>2.102E-2</v>
      </c>
      <c r="W929" s="132">
        <v>4.4299999999999999E-2</v>
      </c>
      <c r="X929" t="s">
        <v>412</v>
      </c>
      <c r="Y929" t="s">
        <v>339</v>
      </c>
      <c r="Z929" s="131">
        <v>228000</v>
      </c>
      <c r="AA929" s="131">
        <v>1</v>
      </c>
      <c r="AB929" s="131">
        <f t="shared" si="14"/>
        <v>101.32017543859648</v>
      </c>
      <c r="AD929" s="131">
        <v>231.01</v>
      </c>
      <c r="AH929" s="132">
        <v>2.7E-4</v>
      </c>
      <c r="AI929" s="132">
        <v>7.2100000000000003E-3</v>
      </c>
      <c r="AJ929" s="132">
        <v>7.7999999999999999E-4</v>
      </c>
    </row>
    <row r="930" spans="1:36">
      <c r="A930" t="s">
        <v>1213</v>
      </c>
      <c r="B930" t="s">
        <v>1247</v>
      </c>
      <c r="C930" t="s">
        <v>1671</v>
      </c>
      <c r="D930" t="s">
        <v>1672</v>
      </c>
      <c r="E930" t="s">
        <v>309</v>
      </c>
      <c r="F930" t="s">
        <v>2494</v>
      </c>
      <c r="G930" t="s">
        <v>2495</v>
      </c>
      <c r="H930" t="s">
        <v>321</v>
      </c>
      <c r="I930" t="s">
        <v>952</v>
      </c>
      <c r="J930" t="s">
        <v>204</v>
      </c>
      <c r="K930" t="s">
        <v>204</v>
      </c>
      <c r="L930" t="s">
        <v>325</v>
      </c>
      <c r="M930" t="s">
        <v>340</v>
      </c>
      <c r="N930" t="s">
        <v>441</v>
      </c>
      <c r="O930" t="s">
        <v>339</v>
      </c>
      <c r="P930" t="s">
        <v>1578</v>
      </c>
      <c r="Q930" t="s">
        <v>415</v>
      </c>
      <c r="R930" t="s">
        <v>407</v>
      </c>
      <c r="S930" t="s">
        <v>1212</v>
      </c>
      <c r="T930" s="131">
        <v>3.61</v>
      </c>
      <c r="U930" t="s">
        <v>2496</v>
      </c>
      <c r="V930" s="132">
        <v>2.1569999999999999E-2</v>
      </c>
      <c r="W930" s="132">
        <v>5.5599999999999997E-2</v>
      </c>
      <c r="X930" t="s">
        <v>412</v>
      </c>
      <c r="Y930" t="s">
        <v>339</v>
      </c>
      <c r="Z930" s="131">
        <v>268000</v>
      </c>
      <c r="AA930" s="131">
        <v>1</v>
      </c>
      <c r="AB930" s="131">
        <f t="shared" si="14"/>
        <v>84.7</v>
      </c>
      <c r="AD930" s="131">
        <v>226.99600000000001</v>
      </c>
      <c r="AH930" s="132">
        <v>5.0000000000000001E-4</v>
      </c>
      <c r="AI930" s="132">
        <v>7.0800000000000004E-3</v>
      </c>
      <c r="AJ930" s="132">
        <v>7.6999999999999996E-4</v>
      </c>
    </row>
    <row r="931" spans="1:36">
      <c r="A931" t="s">
        <v>1213</v>
      </c>
      <c r="B931" t="s">
        <v>1247</v>
      </c>
      <c r="C931" t="s">
        <v>2928</v>
      </c>
      <c r="D931" t="s">
        <v>2929</v>
      </c>
      <c r="E931" t="s">
        <v>309</v>
      </c>
      <c r="F931" t="s">
        <v>2930</v>
      </c>
      <c r="G931" t="s">
        <v>2931</v>
      </c>
      <c r="H931" t="s">
        <v>321</v>
      </c>
      <c r="I931" t="s">
        <v>951</v>
      </c>
      <c r="J931" t="s">
        <v>204</v>
      </c>
      <c r="K931" t="s">
        <v>204</v>
      </c>
      <c r="L931" t="s">
        <v>325</v>
      </c>
      <c r="M931" t="s">
        <v>340</v>
      </c>
      <c r="N931" t="s">
        <v>436</v>
      </c>
      <c r="O931" t="s">
        <v>339</v>
      </c>
      <c r="P931" t="s">
        <v>1235</v>
      </c>
      <c r="Q931" t="s">
        <v>415</v>
      </c>
      <c r="R931" t="s">
        <v>407</v>
      </c>
      <c r="S931" t="s">
        <v>1212</v>
      </c>
      <c r="T931" s="131">
        <v>2.06</v>
      </c>
      <c r="U931" t="s">
        <v>2932</v>
      </c>
      <c r="V931" s="132">
        <v>2.3060000000000001E-2</v>
      </c>
      <c r="W931" s="132">
        <v>4.9599999999999998E-2</v>
      </c>
      <c r="X931" t="s">
        <v>412</v>
      </c>
      <c r="Y931" t="s">
        <v>339</v>
      </c>
      <c r="Z931" s="131">
        <v>224000</v>
      </c>
      <c r="AA931" s="131">
        <v>1</v>
      </c>
      <c r="AB931" s="131">
        <f t="shared" si="14"/>
        <v>98.379910714285714</v>
      </c>
      <c r="AD931" s="131">
        <v>220.37100000000001</v>
      </c>
      <c r="AH931" s="132">
        <v>2.0400000000000001E-3</v>
      </c>
      <c r="AI931" s="132">
        <v>6.8700000000000002E-3</v>
      </c>
      <c r="AJ931" s="132">
        <v>7.3999999999999999E-4</v>
      </c>
    </row>
    <row r="932" spans="1:36">
      <c r="A932" t="s">
        <v>1213</v>
      </c>
      <c r="B932" t="s">
        <v>1247</v>
      </c>
      <c r="C932" t="s">
        <v>2933</v>
      </c>
      <c r="D932" t="s">
        <v>2934</v>
      </c>
      <c r="E932" t="s">
        <v>309</v>
      </c>
      <c r="F932" t="s">
        <v>2935</v>
      </c>
      <c r="G932" t="s">
        <v>2936</v>
      </c>
      <c r="H932" t="s">
        <v>321</v>
      </c>
      <c r="I932" t="s">
        <v>952</v>
      </c>
      <c r="J932" t="s">
        <v>204</v>
      </c>
      <c r="K932" t="s">
        <v>204</v>
      </c>
      <c r="L932" t="s">
        <v>325</v>
      </c>
      <c r="M932" t="s">
        <v>340</v>
      </c>
      <c r="N932" t="s">
        <v>441</v>
      </c>
      <c r="O932" t="s">
        <v>339</v>
      </c>
      <c r="Q932" t="s">
        <v>410</v>
      </c>
      <c r="R932" t="s">
        <v>410</v>
      </c>
      <c r="S932" t="s">
        <v>1212</v>
      </c>
      <c r="T932" s="131">
        <v>1.47</v>
      </c>
      <c r="U932" t="s">
        <v>1840</v>
      </c>
      <c r="V932" s="132">
        <v>7.2349999999999998E-2</v>
      </c>
      <c r="W932" s="132">
        <v>4.8899999999999999E-2</v>
      </c>
      <c r="X932" t="s">
        <v>412</v>
      </c>
      <c r="Y932" t="s">
        <v>339</v>
      </c>
      <c r="Z932" s="131">
        <v>226000</v>
      </c>
      <c r="AA932" s="131">
        <v>1</v>
      </c>
      <c r="AB932" s="131">
        <f t="shared" si="14"/>
        <v>96.7</v>
      </c>
      <c r="AD932" s="131">
        <v>218.542</v>
      </c>
      <c r="AH932" s="132">
        <v>6.8000000000000005E-4</v>
      </c>
      <c r="AI932" s="132">
        <v>6.8199999999999997E-3</v>
      </c>
      <c r="AJ932" s="132">
        <v>7.3999999999999999E-4</v>
      </c>
    </row>
    <row r="933" spans="1:36">
      <c r="A933" t="s">
        <v>1213</v>
      </c>
      <c r="B933" t="s">
        <v>1247</v>
      </c>
      <c r="C933" t="s">
        <v>2459</v>
      </c>
      <c r="D933" t="s">
        <v>2460</v>
      </c>
      <c r="E933" t="s">
        <v>309</v>
      </c>
      <c r="F933" t="s">
        <v>2461</v>
      </c>
      <c r="G933" t="s">
        <v>2462</v>
      </c>
      <c r="H933" t="s">
        <v>321</v>
      </c>
      <c r="I933" t="s">
        <v>754</v>
      </c>
      <c r="J933" t="s">
        <v>204</v>
      </c>
      <c r="K933" t="s">
        <v>204</v>
      </c>
      <c r="L933" t="s">
        <v>325</v>
      </c>
      <c r="M933" t="s">
        <v>340</v>
      </c>
      <c r="N933" t="s">
        <v>464</v>
      </c>
      <c r="O933" t="s">
        <v>339</v>
      </c>
      <c r="P933" t="s">
        <v>1211</v>
      </c>
      <c r="Q933" t="s">
        <v>413</v>
      </c>
      <c r="R933" t="s">
        <v>407</v>
      </c>
      <c r="S933" t="s">
        <v>1212</v>
      </c>
      <c r="T933" s="131">
        <v>4.79</v>
      </c>
      <c r="U933" t="s">
        <v>2297</v>
      </c>
      <c r="V933" s="132">
        <v>5.7400000000000003E-3</v>
      </c>
      <c r="W933" s="132">
        <v>2.4299999999999999E-2</v>
      </c>
      <c r="X933" t="s">
        <v>412</v>
      </c>
      <c r="Y933" t="s">
        <v>339</v>
      </c>
      <c r="Z933" s="131">
        <v>190000</v>
      </c>
      <c r="AA933" s="131">
        <v>1</v>
      </c>
      <c r="AB933" s="131">
        <f t="shared" si="14"/>
        <v>112.1</v>
      </c>
      <c r="AD933" s="131">
        <v>212.99</v>
      </c>
      <c r="AH933" s="132">
        <v>9.0000000000000006E-5</v>
      </c>
      <c r="AI933" s="132">
        <v>6.6400000000000001E-3</v>
      </c>
      <c r="AJ933" s="132">
        <v>7.2000000000000005E-4</v>
      </c>
    </row>
    <row r="934" spans="1:36">
      <c r="A934" t="s">
        <v>1213</v>
      </c>
      <c r="B934" t="s">
        <v>1247</v>
      </c>
      <c r="C934" t="s">
        <v>2937</v>
      </c>
      <c r="D934" t="s">
        <v>2938</v>
      </c>
      <c r="E934" t="s">
        <v>311</v>
      </c>
      <c r="F934" t="s">
        <v>2939</v>
      </c>
      <c r="G934" t="s">
        <v>2940</v>
      </c>
      <c r="H934" t="s">
        <v>321</v>
      </c>
      <c r="I934" t="s">
        <v>755</v>
      </c>
      <c r="J934" t="s">
        <v>204</v>
      </c>
      <c r="K934" t="s">
        <v>204</v>
      </c>
      <c r="L934" t="s">
        <v>325</v>
      </c>
      <c r="M934" t="s">
        <v>340</v>
      </c>
      <c r="N934" t="s">
        <v>480</v>
      </c>
      <c r="O934" t="s">
        <v>339</v>
      </c>
      <c r="P934" t="s">
        <v>1551</v>
      </c>
      <c r="Q934" t="s">
        <v>413</v>
      </c>
      <c r="R934" t="s">
        <v>407</v>
      </c>
      <c r="S934" t="s">
        <v>1212</v>
      </c>
      <c r="T934" s="131">
        <v>0.99</v>
      </c>
      <c r="U934" t="s">
        <v>1755</v>
      </c>
      <c r="V934" s="132">
        <v>3.8120000000000001E-2</v>
      </c>
      <c r="W934" s="132">
        <v>5.79E-2</v>
      </c>
      <c r="X934" t="s">
        <v>412</v>
      </c>
      <c r="Y934" t="s">
        <v>339</v>
      </c>
      <c r="Z934" s="131">
        <v>100500.18</v>
      </c>
      <c r="AA934" s="131">
        <v>1</v>
      </c>
      <c r="AB934" s="131">
        <f t="shared" si="14"/>
        <v>100.76001853927031</v>
      </c>
      <c r="AC934" s="131">
        <v>107.148</v>
      </c>
      <c r="AD934" s="131">
        <v>208.41200000000001</v>
      </c>
      <c r="AH934" s="132">
        <v>1.4400000000000001E-3</v>
      </c>
      <c r="AI934" s="132">
        <v>9.8399999999999998E-3</v>
      </c>
      <c r="AJ934" s="132">
        <v>1.07E-3</v>
      </c>
    </row>
    <row r="935" spans="1:36">
      <c r="A935" t="s">
        <v>1213</v>
      </c>
      <c r="B935" t="s">
        <v>1247</v>
      </c>
      <c r="C935" t="s">
        <v>1868</v>
      </c>
      <c r="D935" t="s">
        <v>1869</v>
      </c>
      <c r="E935" t="s">
        <v>309</v>
      </c>
      <c r="F935" t="s">
        <v>1964</v>
      </c>
      <c r="G935" t="s">
        <v>1965</v>
      </c>
      <c r="H935" t="s">
        <v>321</v>
      </c>
      <c r="I935" t="s">
        <v>754</v>
      </c>
      <c r="J935" t="s">
        <v>204</v>
      </c>
      <c r="K935" t="s">
        <v>204</v>
      </c>
      <c r="L935" t="s">
        <v>325</v>
      </c>
      <c r="M935" t="s">
        <v>340</v>
      </c>
      <c r="N935" t="s">
        <v>464</v>
      </c>
      <c r="O935" t="s">
        <v>339</v>
      </c>
      <c r="P935" t="s">
        <v>1966</v>
      </c>
      <c r="Q935" t="s">
        <v>415</v>
      </c>
      <c r="R935" t="s">
        <v>407</v>
      </c>
      <c r="S935" t="s">
        <v>1212</v>
      </c>
      <c r="T935" s="131">
        <v>2.3199999999999998</v>
      </c>
      <c r="U935" t="s">
        <v>1686</v>
      </c>
      <c r="V935" s="132">
        <v>1.4120000000000001E-2</v>
      </c>
      <c r="W935" s="132">
        <v>2.5999999999999999E-2</v>
      </c>
      <c r="X935" t="s">
        <v>412</v>
      </c>
      <c r="Y935" t="s">
        <v>339</v>
      </c>
      <c r="Z935" s="131">
        <v>181000.33</v>
      </c>
      <c r="AA935" s="131">
        <v>1</v>
      </c>
      <c r="AB935" s="131">
        <f t="shared" si="14"/>
        <v>113.09979379595607</v>
      </c>
      <c r="AD935" s="131">
        <v>204.71100000000001</v>
      </c>
      <c r="AH935" s="132">
        <v>6.9999999999999994E-5</v>
      </c>
      <c r="AI935" s="132">
        <v>6.3800000000000003E-3</v>
      </c>
      <c r="AJ935" s="132">
        <v>6.8999999999999997E-4</v>
      </c>
    </row>
    <row r="936" spans="1:36">
      <c r="A936" t="s">
        <v>1213</v>
      </c>
      <c r="B936" t="s">
        <v>1247</v>
      </c>
      <c r="C936" t="s">
        <v>1521</v>
      </c>
      <c r="D936" t="s">
        <v>1522</v>
      </c>
      <c r="E936" t="s">
        <v>309</v>
      </c>
      <c r="F936" t="s">
        <v>2524</v>
      </c>
      <c r="G936" t="s">
        <v>2525</v>
      </c>
      <c r="H936" t="s">
        <v>321</v>
      </c>
      <c r="I936" t="s">
        <v>754</v>
      </c>
      <c r="J936" t="s">
        <v>204</v>
      </c>
      <c r="K936" t="s">
        <v>204</v>
      </c>
      <c r="L936" t="s">
        <v>325</v>
      </c>
      <c r="M936" t="s">
        <v>340</v>
      </c>
      <c r="N936" t="s">
        <v>448</v>
      </c>
      <c r="O936" t="s">
        <v>339</v>
      </c>
      <c r="P936" t="s">
        <v>1211</v>
      </c>
      <c r="Q936" t="s">
        <v>413</v>
      </c>
      <c r="R936" t="s">
        <v>407</v>
      </c>
      <c r="S936" t="s">
        <v>1212</v>
      </c>
      <c r="T936" s="131">
        <v>2.7</v>
      </c>
      <c r="U936" t="s">
        <v>2526</v>
      </c>
      <c r="V936" s="132">
        <v>-3.5000000000000001E-3</v>
      </c>
      <c r="W936" s="132">
        <v>2.3800000000000002E-2</v>
      </c>
      <c r="X936" t="s">
        <v>412</v>
      </c>
      <c r="Y936" t="s">
        <v>339</v>
      </c>
      <c r="Z936" s="131">
        <v>180000</v>
      </c>
      <c r="AA936" s="131">
        <v>1</v>
      </c>
      <c r="AB936" s="131">
        <f t="shared" si="14"/>
        <v>113.19999999999999</v>
      </c>
      <c r="AD936" s="131">
        <v>203.76</v>
      </c>
      <c r="AH936" s="132">
        <v>6.0000000000000002E-5</v>
      </c>
      <c r="AI936" s="132">
        <v>6.3600000000000002E-3</v>
      </c>
      <c r="AJ936" s="132">
        <v>6.8999999999999997E-4</v>
      </c>
    </row>
    <row r="937" spans="1:36">
      <c r="A937" t="s">
        <v>1213</v>
      </c>
      <c r="B937" t="s">
        <v>1247</v>
      </c>
      <c r="C937" t="s">
        <v>455</v>
      </c>
      <c r="D937" t="s">
        <v>2144</v>
      </c>
      <c r="E937" t="s">
        <v>309</v>
      </c>
      <c r="F937" t="s">
        <v>2329</v>
      </c>
      <c r="G937" t="s">
        <v>2330</v>
      </c>
      <c r="H937" t="s">
        <v>321</v>
      </c>
      <c r="I937" t="s">
        <v>754</v>
      </c>
      <c r="J937" t="s">
        <v>204</v>
      </c>
      <c r="K937" t="s">
        <v>204</v>
      </c>
      <c r="L937" t="s">
        <v>325</v>
      </c>
      <c r="M937" t="s">
        <v>340</v>
      </c>
      <c r="N937" t="s">
        <v>440</v>
      </c>
      <c r="O937" t="s">
        <v>339</v>
      </c>
      <c r="P937" t="s">
        <v>1966</v>
      </c>
      <c r="Q937" t="s">
        <v>415</v>
      </c>
      <c r="R937" t="s">
        <v>407</v>
      </c>
      <c r="S937" t="s">
        <v>1212</v>
      </c>
      <c r="T937" s="131">
        <v>5.55</v>
      </c>
      <c r="U937" t="s">
        <v>2331</v>
      </c>
      <c r="V937" s="132">
        <v>5.77E-3</v>
      </c>
      <c r="W937" s="132">
        <v>2.5899999999999999E-2</v>
      </c>
      <c r="X937" t="s">
        <v>412</v>
      </c>
      <c r="Y937" t="s">
        <v>339</v>
      </c>
      <c r="Z937" s="131">
        <v>175000</v>
      </c>
      <c r="AA937" s="131">
        <v>1</v>
      </c>
      <c r="AB937" s="131">
        <f t="shared" si="14"/>
        <v>114.47028571428572</v>
      </c>
      <c r="AD937" s="131">
        <v>200.32300000000001</v>
      </c>
      <c r="AH937" s="132">
        <v>4.0000000000000003E-5</v>
      </c>
      <c r="AI937" s="132">
        <v>6.2500000000000003E-3</v>
      </c>
      <c r="AJ937" s="132">
        <v>6.8000000000000005E-4</v>
      </c>
    </row>
    <row r="938" spans="1:36">
      <c r="A938" t="s">
        <v>1213</v>
      </c>
      <c r="B938" t="s">
        <v>1247</v>
      </c>
      <c r="C938" t="s">
        <v>2918</v>
      </c>
      <c r="D938" t="s">
        <v>2919</v>
      </c>
      <c r="E938" t="s">
        <v>309</v>
      </c>
      <c r="F938" t="s">
        <v>2941</v>
      </c>
      <c r="G938" t="s">
        <v>2942</v>
      </c>
      <c r="H938" t="s">
        <v>321</v>
      </c>
      <c r="I938" t="s">
        <v>754</v>
      </c>
      <c r="J938" t="s">
        <v>204</v>
      </c>
      <c r="K938" t="s">
        <v>204</v>
      </c>
      <c r="L938" t="s">
        <v>325</v>
      </c>
      <c r="M938" t="s">
        <v>340</v>
      </c>
      <c r="N938" t="s">
        <v>464</v>
      </c>
      <c r="O938" t="s">
        <v>339</v>
      </c>
      <c r="P938" t="s">
        <v>1545</v>
      </c>
      <c r="Q938" t="s">
        <v>413</v>
      </c>
      <c r="R938" t="s">
        <v>407</v>
      </c>
      <c r="S938" t="s">
        <v>1212</v>
      </c>
      <c r="T938" s="131">
        <v>1</v>
      </c>
      <c r="U938" t="s">
        <v>1795</v>
      </c>
      <c r="V938" s="132">
        <v>-8.9999999999999998E-4</v>
      </c>
      <c r="W938" s="132">
        <v>-1.6999999999999999E-3</v>
      </c>
      <c r="X938" t="s">
        <v>412</v>
      </c>
      <c r="Y938" t="s">
        <v>339</v>
      </c>
      <c r="Z938" s="131">
        <v>162000</v>
      </c>
      <c r="AA938" s="131">
        <v>1</v>
      </c>
      <c r="AB938" s="131">
        <f t="shared" si="14"/>
        <v>115.54012345679013</v>
      </c>
      <c r="AD938" s="131">
        <v>187.17500000000001</v>
      </c>
      <c r="AH938" s="132">
        <v>2.7999999999999998E-4</v>
      </c>
      <c r="AI938" s="132">
        <v>5.8399999999999997E-3</v>
      </c>
      <c r="AJ938" s="132">
        <v>6.3000000000000003E-4</v>
      </c>
    </row>
    <row r="939" spans="1:36">
      <c r="A939" t="s">
        <v>1213</v>
      </c>
      <c r="B939" t="s">
        <v>1247</v>
      </c>
      <c r="C939" t="s">
        <v>2924</v>
      </c>
      <c r="D939" t="s">
        <v>2925</v>
      </c>
      <c r="E939" t="s">
        <v>309</v>
      </c>
      <c r="F939" t="s">
        <v>2943</v>
      </c>
      <c r="G939" t="s">
        <v>2944</v>
      </c>
      <c r="H939" t="s">
        <v>321</v>
      </c>
      <c r="I939" t="s">
        <v>754</v>
      </c>
      <c r="J939" t="s">
        <v>204</v>
      </c>
      <c r="K939" t="s">
        <v>204</v>
      </c>
      <c r="L939" t="s">
        <v>325</v>
      </c>
      <c r="M939" t="s">
        <v>340</v>
      </c>
      <c r="N939" t="s">
        <v>464</v>
      </c>
      <c r="O939" t="s">
        <v>339</v>
      </c>
      <c r="Q939" t="s">
        <v>410</v>
      </c>
      <c r="R939" t="s">
        <v>410</v>
      </c>
      <c r="S939" t="s">
        <v>1212</v>
      </c>
      <c r="T939" s="131">
        <v>4.22</v>
      </c>
      <c r="U939" t="s">
        <v>1665</v>
      </c>
      <c r="V939" s="132">
        <v>1.634E-2</v>
      </c>
      <c r="W939" s="132">
        <v>2.7799999999999998E-2</v>
      </c>
      <c r="X939" t="s">
        <v>412</v>
      </c>
      <c r="Y939" t="s">
        <v>339</v>
      </c>
      <c r="Z939" s="131">
        <v>171000</v>
      </c>
      <c r="AA939" s="131">
        <v>1</v>
      </c>
      <c r="AB939" s="131">
        <f t="shared" si="14"/>
        <v>104.89005847953217</v>
      </c>
      <c r="AD939" s="131">
        <v>179.36199999999999</v>
      </c>
      <c r="AH939" s="132">
        <v>2.7E-4</v>
      </c>
      <c r="AI939" s="132">
        <v>5.5900000000000004E-3</v>
      </c>
      <c r="AJ939" s="132">
        <v>6.0999999999999997E-4</v>
      </c>
    </row>
    <row r="940" spans="1:36">
      <c r="A940" t="s">
        <v>1213</v>
      </c>
      <c r="B940" t="s">
        <v>1247</v>
      </c>
      <c r="C940" t="s">
        <v>1848</v>
      </c>
      <c r="D940" t="s">
        <v>1849</v>
      </c>
      <c r="E940" t="s">
        <v>309</v>
      </c>
      <c r="F940" t="s">
        <v>2945</v>
      </c>
      <c r="G940" t="s">
        <v>2946</v>
      </c>
      <c r="H940" t="s">
        <v>321</v>
      </c>
      <c r="I940" t="s">
        <v>754</v>
      </c>
      <c r="J940" t="s">
        <v>204</v>
      </c>
      <c r="K940" t="s">
        <v>204</v>
      </c>
      <c r="L940" t="s">
        <v>325</v>
      </c>
      <c r="M940" t="s">
        <v>340</v>
      </c>
      <c r="N940" t="s">
        <v>441</v>
      </c>
      <c r="O940" t="s">
        <v>339</v>
      </c>
      <c r="Q940" t="s">
        <v>410</v>
      </c>
      <c r="R940" t="s">
        <v>410</v>
      </c>
      <c r="S940" t="s">
        <v>1212</v>
      </c>
      <c r="T940" s="131">
        <v>4.4000000000000004</v>
      </c>
      <c r="U940" t="s">
        <v>1717</v>
      </c>
      <c r="V940" s="132">
        <v>4.3130000000000002E-2</v>
      </c>
      <c r="W940" s="132">
        <v>4.5499999999999999E-2</v>
      </c>
      <c r="X940" t="s">
        <v>412</v>
      </c>
      <c r="Y940" t="s">
        <v>339</v>
      </c>
      <c r="Z940" s="131">
        <v>176000</v>
      </c>
      <c r="AA940" s="131">
        <v>1</v>
      </c>
      <c r="AB940" s="131">
        <f t="shared" si="14"/>
        <v>101.85</v>
      </c>
      <c r="AD940" s="131">
        <v>179.256</v>
      </c>
      <c r="AH940" s="132">
        <v>5.5999999999999995E-4</v>
      </c>
      <c r="AI940" s="132">
        <v>5.5900000000000004E-3</v>
      </c>
      <c r="AJ940" s="132">
        <v>6.0999999999999997E-4</v>
      </c>
    </row>
    <row r="941" spans="1:36">
      <c r="A941" t="s">
        <v>1213</v>
      </c>
      <c r="B941" t="s">
        <v>1247</v>
      </c>
      <c r="C941" t="s">
        <v>1547</v>
      </c>
      <c r="D941" t="s">
        <v>1548</v>
      </c>
      <c r="E941" t="s">
        <v>309</v>
      </c>
      <c r="F941" t="s">
        <v>2129</v>
      </c>
      <c r="G941" t="s">
        <v>2130</v>
      </c>
      <c r="H941" t="s">
        <v>321</v>
      </c>
      <c r="I941" t="s">
        <v>754</v>
      </c>
      <c r="J941" t="s">
        <v>204</v>
      </c>
      <c r="K941" t="s">
        <v>204</v>
      </c>
      <c r="L941" t="s">
        <v>325</v>
      </c>
      <c r="M941" t="s">
        <v>340</v>
      </c>
      <c r="N941" t="s">
        <v>448</v>
      </c>
      <c r="O941" t="s">
        <v>339</v>
      </c>
      <c r="P941" t="s">
        <v>1211</v>
      </c>
      <c r="Q941" t="s">
        <v>413</v>
      </c>
      <c r="R941" t="s">
        <v>407</v>
      </c>
      <c r="S941" t="s">
        <v>1212</v>
      </c>
      <c r="T941" s="131">
        <v>4.8499999999999996</v>
      </c>
      <c r="U941" t="s">
        <v>2131</v>
      </c>
      <c r="V941" s="132">
        <v>2.0969999999999999E-2</v>
      </c>
      <c r="W941" s="132">
        <v>2.4299999999999999E-2</v>
      </c>
      <c r="X941" t="s">
        <v>412</v>
      </c>
      <c r="Y941" t="s">
        <v>339</v>
      </c>
      <c r="Z941" s="131">
        <v>170000</v>
      </c>
      <c r="AA941" s="131">
        <v>1</v>
      </c>
      <c r="AB941" s="131">
        <f t="shared" si="14"/>
        <v>101.64999999999999</v>
      </c>
      <c r="AD941" s="131">
        <v>172.80500000000001</v>
      </c>
      <c r="AH941" s="132">
        <v>5.0000000000000002E-5</v>
      </c>
      <c r="AI941" s="132">
        <v>5.3899999999999998E-3</v>
      </c>
      <c r="AJ941" s="132">
        <v>5.8E-4</v>
      </c>
    </row>
    <row r="942" spans="1:36">
      <c r="A942" t="s">
        <v>1213</v>
      </c>
      <c r="B942" t="s">
        <v>1247</v>
      </c>
      <c r="C942" t="s">
        <v>1692</v>
      </c>
      <c r="D942" t="s">
        <v>1693</v>
      </c>
      <c r="E942" t="s">
        <v>309</v>
      </c>
      <c r="F942" t="s">
        <v>2185</v>
      </c>
      <c r="G942" t="s">
        <v>2186</v>
      </c>
      <c r="H942" t="s">
        <v>321</v>
      </c>
      <c r="I942" t="s">
        <v>754</v>
      </c>
      <c r="J942" t="s">
        <v>204</v>
      </c>
      <c r="K942" t="s">
        <v>204</v>
      </c>
      <c r="L942" t="s">
        <v>325</v>
      </c>
      <c r="M942" t="s">
        <v>340</v>
      </c>
      <c r="N942" t="s">
        <v>464</v>
      </c>
      <c r="O942" t="s">
        <v>339</v>
      </c>
      <c r="P942" t="s">
        <v>1696</v>
      </c>
      <c r="Q942" t="s">
        <v>413</v>
      </c>
      <c r="R942" t="s">
        <v>407</v>
      </c>
      <c r="S942" t="s">
        <v>1212</v>
      </c>
      <c r="T942" s="131">
        <v>1.88</v>
      </c>
      <c r="U942" t="s">
        <v>2187</v>
      </c>
      <c r="V942" s="132">
        <v>2.3369999999999998E-2</v>
      </c>
      <c r="W942" s="132">
        <v>2.69E-2</v>
      </c>
      <c r="X942" t="s">
        <v>412</v>
      </c>
      <c r="Y942" t="s">
        <v>339</v>
      </c>
      <c r="Z942" s="131">
        <v>141829.32999999999</v>
      </c>
      <c r="AA942" s="131">
        <v>1</v>
      </c>
      <c r="AB942" s="131">
        <f t="shared" si="14"/>
        <v>120.13030027004994</v>
      </c>
      <c r="AD942" s="131">
        <v>170.38</v>
      </c>
      <c r="AH942" s="132">
        <v>1.4999999999999999E-4</v>
      </c>
      <c r="AI942" s="132">
        <v>5.3099999999999996E-3</v>
      </c>
      <c r="AJ942" s="132">
        <v>5.8E-4</v>
      </c>
    </row>
    <row r="943" spans="1:36">
      <c r="A943" t="s">
        <v>1213</v>
      </c>
      <c r="B943" t="s">
        <v>1247</v>
      </c>
      <c r="C943" t="s">
        <v>1831</v>
      </c>
      <c r="D943" t="s">
        <v>1832</v>
      </c>
      <c r="E943" t="s">
        <v>309</v>
      </c>
      <c r="F943" t="s">
        <v>2947</v>
      </c>
      <c r="G943" t="s">
        <v>2948</v>
      </c>
      <c r="H943" t="s">
        <v>321</v>
      </c>
      <c r="I943" t="s">
        <v>951</v>
      </c>
      <c r="J943" t="s">
        <v>204</v>
      </c>
      <c r="K943" t="s">
        <v>204</v>
      </c>
      <c r="L943" t="s">
        <v>325</v>
      </c>
      <c r="M943" t="s">
        <v>340</v>
      </c>
      <c r="N943" t="s">
        <v>441</v>
      </c>
      <c r="O943" t="s">
        <v>339</v>
      </c>
      <c r="Q943" t="s">
        <v>410</v>
      </c>
      <c r="R943" t="s">
        <v>410</v>
      </c>
      <c r="S943" t="s">
        <v>1212</v>
      </c>
      <c r="T943" s="131">
        <v>0.49</v>
      </c>
      <c r="U943" t="s">
        <v>1858</v>
      </c>
      <c r="V943" s="132">
        <v>3.6339999999999997E-2</v>
      </c>
      <c r="W943" s="132">
        <v>0.06</v>
      </c>
      <c r="X943" t="s">
        <v>412</v>
      </c>
      <c r="Y943" t="s">
        <v>339</v>
      </c>
      <c r="Z943" s="131">
        <v>167000.23000000001</v>
      </c>
      <c r="AA943" s="131">
        <v>1</v>
      </c>
      <c r="AB943" s="131">
        <f t="shared" si="14"/>
        <v>98.890282965478548</v>
      </c>
      <c r="AD943" s="131">
        <v>165.14699999999999</v>
      </c>
      <c r="AH943" s="132">
        <v>1.17E-3</v>
      </c>
      <c r="AI943" s="132">
        <v>5.1500000000000001E-3</v>
      </c>
      <c r="AJ943" s="132">
        <v>5.5999999999999995E-4</v>
      </c>
    </row>
    <row r="944" spans="1:36">
      <c r="A944" t="s">
        <v>1213</v>
      </c>
      <c r="B944" t="s">
        <v>1247</v>
      </c>
      <c r="C944" t="s">
        <v>1918</v>
      </c>
      <c r="D944" t="s">
        <v>1919</v>
      </c>
      <c r="E944" t="s">
        <v>309</v>
      </c>
      <c r="F944" t="s">
        <v>2697</v>
      </c>
      <c r="G944" t="s">
        <v>2698</v>
      </c>
      <c r="H944" t="s">
        <v>321</v>
      </c>
      <c r="I944" t="s">
        <v>754</v>
      </c>
      <c r="J944" t="s">
        <v>204</v>
      </c>
      <c r="K944" t="s">
        <v>204</v>
      </c>
      <c r="L944" t="s">
        <v>325</v>
      </c>
      <c r="M944" t="s">
        <v>340</v>
      </c>
      <c r="N944" t="s">
        <v>464</v>
      </c>
      <c r="O944" t="s">
        <v>339</v>
      </c>
      <c r="P944" t="s">
        <v>1696</v>
      </c>
      <c r="Q944" t="s">
        <v>413</v>
      </c>
      <c r="R944" t="s">
        <v>407</v>
      </c>
      <c r="S944" t="s">
        <v>1212</v>
      </c>
      <c r="T944" s="131">
        <v>2.13</v>
      </c>
      <c r="U944" t="s">
        <v>2161</v>
      </c>
      <c r="V944" s="132">
        <v>2.35E-2</v>
      </c>
      <c r="W944" s="132">
        <v>2.64E-2</v>
      </c>
      <c r="X944" t="s">
        <v>412</v>
      </c>
      <c r="Y944" t="s">
        <v>339</v>
      </c>
      <c r="Z944" s="131">
        <v>141000.73000000001</v>
      </c>
      <c r="AA944" s="131">
        <v>1</v>
      </c>
      <c r="AB944" s="131">
        <f t="shared" si="14"/>
        <v>116.63982165198719</v>
      </c>
      <c r="AD944" s="131">
        <v>164.46299999999999</v>
      </c>
      <c r="AH944" s="132">
        <v>1.4999999999999999E-4</v>
      </c>
      <c r="AI944" s="132">
        <v>5.13E-3</v>
      </c>
      <c r="AJ944" s="132">
        <v>5.5999999999999995E-4</v>
      </c>
    </row>
    <row r="945" spans="1:38">
      <c r="A945" t="s">
        <v>1213</v>
      </c>
      <c r="B945" t="s">
        <v>1247</v>
      </c>
      <c r="C945" t="s">
        <v>1896</v>
      </c>
      <c r="D945" t="s">
        <v>1897</v>
      </c>
      <c r="E945" t="s">
        <v>309</v>
      </c>
      <c r="F945" t="s">
        <v>2394</v>
      </c>
      <c r="G945" t="s">
        <v>2395</v>
      </c>
      <c r="H945" t="s">
        <v>321</v>
      </c>
      <c r="I945" t="s">
        <v>754</v>
      </c>
      <c r="J945" t="s">
        <v>204</v>
      </c>
      <c r="K945" t="s">
        <v>204</v>
      </c>
      <c r="L945" t="s">
        <v>325</v>
      </c>
      <c r="M945" t="s">
        <v>340</v>
      </c>
      <c r="N945" t="s">
        <v>464</v>
      </c>
      <c r="O945" t="s">
        <v>339</v>
      </c>
      <c r="P945" t="s">
        <v>1696</v>
      </c>
      <c r="Q945" t="s">
        <v>413</v>
      </c>
      <c r="R945" t="s">
        <v>407</v>
      </c>
      <c r="S945" t="s">
        <v>1212</v>
      </c>
      <c r="T945" s="131">
        <v>1.18</v>
      </c>
      <c r="U945" t="s">
        <v>2396</v>
      </c>
      <c r="V945" s="132">
        <v>5.0499999999999998E-3</v>
      </c>
      <c r="W945" s="132">
        <v>2.6700000000000002E-2</v>
      </c>
      <c r="X945" t="s">
        <v>412</v>
      </c>
      <c r="Y945" t="s">
        <v>339</v>
      </c>
      <c r="Z945" s="131">
        <v>141385.06</v>
      </c>
      <c r="AA945" s="131">
        <v>1</v>
      </c>
      <c r="AB945" s="131">
        <f t="shared" si="14"/>
        <v>114.94000851292211</v>
      </c>
      <c r="AD945" s="131">
        <v>162.50800000000001</v>
      </c>
      <c r="AH945" s="132">
        <v>2.9E-4</v>
      </c>
      <c r="AI945" s="132">
        <v>5.0699999999999999E-3</v>
      </c>
      <c r="AJ945" s="132">
        <v>5.5000000000000003E-4</v>
      </c>
    </row>
    <row r="946" spans="1:38">
      <c r="A946" t="s">
        <v>1213</v>
      </c>
      <c r="B946" t="s">
        <v>1247</v>
      </c>
      <c r="C946" t="s">
        <v>2476</v>
      </c>
      <c r="D946" t="s">
        <v>2477</v>
      </c>
      <c r="E946" t="s">
        <v>309</v>
      </c>
      <c r="F946" t="s">
        <v>2478</v>
      </c>
      <c r="G946" t="s">
        <v>2479</v>
      </c>
      <c r="H946" t="s">
        <v>321</v>
      </c>
      <c r="I946" t="s">
        <v>754</v>
      </c>
      <c r="J946" t="s">
        <v>204</v>
      </c>
      <c r="K946" t="s">
        <v>204</v>
      </c>
      <c r="L946" t="s">
        <v>325</v>
      </c>
      <c r="M946" t="s">
        <v>340</v>
      </c>
      <c r="N946" t="s">
        <v>477</v>
      </c>
      <c r="O946" t="s">
        <v>339</v>
      </c>
      <c r="P946" t="s">
        <v>1966</v>
      </c>
      <c r="Q946" t="s">
        <v>415</v>
      </c>
      <c r="R946" t="s">
        <v>407</v>
      </c>
      <c r="S946" t="s">
        <v>1212</v>
      </c>
      <c r="T946" s="131">
        <v>5.35</v>
      </c>
      <c r="U946" t="s">
        <v>2249</v>
      </c>
      <c r="V946" s="132">
        <v>-3.0400000000000002E-3</v>
      </c>
      <c r="W946" s="132">
        <v>2.35E-2</v>
      </c>
      <c r="X946" t="s">
        <v>412</v>
      </c>
      <c r="Y946" t="s">
        <v>339</v>
      </c>
      <c r="Z946" s="131">
        <v>137313.17000000001</v>
      </c>
      <c r="AA946" s="131">
        <v>1</v>
      </c>
      <c r="AB946" s="131">
        <f t="shared" si="14"/>
        <v>117.81025811289622</v>
      </c>
      <c r="AD946" s="131">
        <v>161.76900000000001</v>
      </c>
      <c r="AH946" s="132">
        <v>9.0000000000000006E-5</v>
      </c>
      <c r="AI946" s="132">
        <v>5.0499999999999998E-3</v>
      </c>
      <c r="AJ946" s="132">
        <v>5.5000000000000003E-4</v>
      </c>
    </row>
    <row r="947" spans="1:38">
      <c r="A947" t="s">
        <v>1213</v>
      </c>
      <c r="B947" t="s">
        <v>1247</v>
      </c>
      <c r="C947" t="s">
        <v>1671</v>
      </c>
      <c r="D947" t="s">
        <v>1672</v>
      </c>
      <c r="E947" t="s">
        <v>309</v>
      </c>
      <c r="F947" t="s">
        <v>2949</v>
      </c>
      <c r="G947" t="s">
        <v>2950</v>
      </c>
      <c r="H947" t="s">
        <v>321</v>
      </c>
      <c r="I947" t="s">
        <v>951</v>
      </c>
      <c r="J947" t="s">
        <v>204</v>
      </c>
      <c r="K947" t="s">
        <v>204</v>
      </c>
      <c r="L947" t="s">
        <v>325</v>
      </c>
      <c r="M947" t="s">
        <v>340</v>
      </c>
      <c r="N947" t="s">
        <v>441</v>
      </c>
      <c r="O947" t="s">
        <v>339</v>
      </c>
      <c r="Q947" t="s">
        <v>410</v>
      </c>
      <c r="R947" t="s">
        <v>410</v>
      </c>
      <c r="S947" t="s">
        <v>1212</v>
      </c>
      <c r="T947" s="131">
        <v>0.16</v>
      </c>
      <c r="U947" t="s">
        <v>1959</v>
      </c>
      <c r="V947" s="132">
        <v>1.6219999999999998E-2</v>
      </c>
      <c r="W947" s="132">
        <v>5.7500000000000002E-2</v>
      </c>
      <c r="X947" t="s">
        <v>412</v>
      </c>
      <c r="Y947" t="s">
        <v>339</v>
      </c>
      <c r="Z947" s="131">
        <v>159000.42000000001</v>
      </c>
      <c r="AA947" s="131">
        <v>1</v>
      </c>
      <c r="AB947" s="131">
        <f t="shared" si="14"/>
        <v>101.19029874260707</v>
      </c>
      <c r="AD947" s="131">
        <v>160.893</v>
      </c>
      <c r="AH947" s="132">
        <v>2.0300000000000001E-3</v>
      </c>
      <c r="AI947" s="132">
        <v>5.0200000000000002E-3</v>
      </c>
      <c r="AJ947" s="132">
        <v>5.4000000000000001E-4</v>
      </c>
    </row>
    <row r="948" spans="1:38">
      <c r="A948" t="s">
        <v>1213</v>
      </c>
      <c r="B948" t="s">
        <v>1247</v>
      </c>
      <c r="C948" t="s">
        <v>1985</v>
      </c>
      <c r="D948" t="s">
        <v>1986</v>
      </c>
      <c r="E948" t="s">
        <v>309</v>
      </c>
      <c r="F948" t="s">
        <v>2951</v>
      </c>
      <c r="G948" t="s">
        <v>2952</v>
      </c>
      <c r="H948" t="s">
        <v>321</v>
      </c>
      <c r="I948" t="s">
        <v>951</v>
      </c>
      <c r="J948" t="s">
        <v>204</v>
      </c>
      <c r="K948" t="s">
        <v>204</v>
      </c>
      <c r="L948" t="s">
        <v>325</v>
      </c>
      <c r="M948" t="s">
        <v>340</v>
      </c>
      <c r="N948" t="s">
        <v>464</v>
      </c>
      <c r="O948" t="s">
        <v>339</v>
      </c>
      <c r="P948" t="s">
        <v>1696</v>
      </c>
      <c r="Q948" t="s">
        <v>413</v>
      </c>
      <c r="R948" t="s">
        <v>407</v>
      </c>
      <c r="S948" t="s">
        <v>1212</v>
      </c>
      <c r="T948" s="131">
        <v>1.01</v>
      </c>
      <c r="U948" t="s">
        <v>2953</v>
      </c>
      <c r="V948" s="132">
        <v>5.2159999999999998E-2</v>
      </c>
      <c r="W948" s="132">
        <v>4.4299999999999999E-2</v>
      </c>
      <c r="X948" t="s">
        <v>412</v>
      </c>
      <c r="Y948" t="s">
        <v>339</v>
      </c>
      <c r="Z948" s="131">
        <v>77000</v>
      </c>
      <c r="AA948" s="131">
        <v>1</v>
      </c>
      <c r="AB948" s="131">
        <f t="shared" si="14"/>
        <v>98.970129870129881</v>
      </c>
      <c r="AC948" s="131">
        <v>82.221000000000004</v>
      </c>
      <c r="AD948" s="131">
        <v>158.428</v>
      </c>
      <c r="AH948" s="132">
        <v>4.6999999999999999E-4</v>
      </c>
      <c r="AI948" s="132">
        <v>7.5100000000000002E-3</v>
      </c>
      <c r="AJ948" s="132">
        <v>8.0999999999999996E-4</v>
      </c>
    </row>
    <row r="949" spans="1:38">
      <c r="A949" t="s">
        <v>1213</v>
      </c>
      <c r="B949" t="s">
        <v>1247</v>
      </c>
      <c r="C949" t="s">
        <v>2005</v>
      </c>
      <c r="D949" t="s">
        <v>2006</v>
      </c>
      <c r="E949" t="s">
        <v>309</v>
      </c>
      <c r="F949" t="s">
        <v>2015</v>
      </c>
      <c r="G949" t="s">
        <v>2016</v>
      </c>
      <c r="H949" t="s">
        <v>321</v>
      </c>
      <c r="I949" t="s">
        <v>754</v>
      </c>
      <c r="J949" t="s">
        <v>204</v>
      </c>
      <c r="K949" t="s">
        <v>204</v>
      </c>
      <c r="L949" t="s">
        <v>325</v>
      </c>
      <c r="M949" t="s">
        <v>340</v>
      </c>
      <c r="N949" t="s">
        <v>464</v>
      </c>
      <c r="O949" t="s">
        <v>339</v>
      </c>
      <c r="P949" t="s">
        <v>1696</v>
      </c>
      <c r="Q949" t="s">
        <v>413</v>
      </c>
      <c r="R949" t="s">
        <v>407</v>
      </c>
      <c r="S949" t="s">
        <v>1212</v>
      </c>
      <c r="T949" s="131">
        <v>1.64</v>
      </c>
      <c r="U949" t="s">
        <v>1594</v>
      </c>
      <c r="V949" s="132">
        <v>2.4E-2</v>
      </c>
      <c r="W949" s="132">
        <v>2.6200000000000001E-2</v>
      </c>
      <c r="X949" t="s">
        <v>412</v>
      </c>
      <c r="Y949" t="s">
        <v>339</v>
      </c>
      <c r="Z949" s="131">
        <v>136000.85</v>
      </c>
      <c r="AA949" s="131">
        <v>1</v>
      </c>
      <c r="AB949" s="131">
        <f t="shared" si="14"/>
        <v>116.23015591446671</v>
      </c>
      <c r="AD949" s="131">
        <v>158.07400000000001</v>
      </c>
      <c r="AH949" s="132">
        <v>2.5000000000000001E-4</v>
      </c>
      <c r="AI949" s="132">
        <v>4.9300000000000004E-3</v>
      </c>
      <c r="AJ949" s="132">
        <v>5.2999999999999998E-4</v>
      </c>
    </row>
    <row r="950" spans="1:38">
      <c r="A950" t="s">
        <v>1213</v>
      </c>
      <c r="B950" t="s">
        <v>1247</v>
      </c>
      <c r="C950" t="s">
        <v>2519</v>
      </c>
      <c r="D950" t="s">
        <v>2520</v>
      </c>
      <c r="E950" t="s">
        <v>309</v>
      </c>
      <c r="F950" t="s">
        <v>2521</v>
      </c>
      <c r="G950" t="s">
        <v>2522</v>
      </c>
      <c r="H950" t="s">
        <v>321</v>
      </c>
      <c r="I950" t="s">
        <v>755</v>
      </c>
      <c r="J950" t="s">
        <v>204</v>
      </c>
      <c r="K950" t="s">
        <v>204</v>
      </c>
      <c r="L950" t="s">
        <v>325</v>
      </c>
      <c r="M950" t="s">
        <v>340</v>
      </c>
      <c r="N950" t="s">
        <v>454</v>
      </c>
      <c r="O950" t="s">
        <v>339</v>
      </c>
      <c r="P950" t="s">
        <v>1696</v>
      </c>
      <c r="Q950" t="s">
        <v>413</v>
      </c>
      <c r="R950" t="s">
        <v>407</v>
      </c>
      <c r="S950" t="s">
        <v>1212</v>
      </c>
      <c r="T950" s="131">
        <v>0.52</v>
      </c>
      <c r="U950" t="s">
        <v>2523</v>
      </c>
      <c r="V950" s="132">
        <v>4.0570000000000002E-2</v>
      </c>
      <c r="W950" s="132">
        <v>5.7799999999999997E-2</v>
      </c>
      <c r="X950" t="s">
        <v>412</v>
      </c>
      <c r="Y950" t="s">
        <v>339</v>
      </c>
      <c r="Z950" s="131">
        <v>155000.38</v>
      </c>
      <c r="AA950" s="131">
        <v>1</v>
      </c>
      <c r="AB950" s="131">
        <f t="shared" si="14"/>
        <v>100.57975341737873</v>
      </c>
      <c r="AD950" s="131">
        <v>155.899</v>
      </c>
      <c r="AH950" s="132">
        <v>4.6000000000000001E-4</v>
      </c>
      <c r="AI950" s="132">
        <v>4.8599999999999997E-3</v>
      </c>
      <c r="AJ950" s="132">
        <v>5.2999999999999998E-4</v>
      </c>
    </row>
    <row r="951" spans="1:38">
      <c r="A951" t="s">
        <v>1213</v>
      </c>
      <c r="B951" t="s">
        <v>1247</v>
      </c>
      <c r="C951" t="s">
        <v>2954</v>
      </c>
      <c r="D951" t="s">
        <v>2955</v>
      </c>
      <c r="E951" t="s">
        <v>309</v>
      </c>
      <c r="F951" t="s">
        <v>2956</v>
      </c>
      <c r="G951" t="s">
        <v>2957</v>
      </c>
      <c r="H951" t="s">
        <v>321</v>
      </c>
      <c r="I951" t="s">
        <v>754</v>
      </c>
      <c r="J951" t="s">
        <v>204</v>
      </c>
      <c r="K951" t="s">
        <v>204</v>
      </c>
      <c r="L951" t="s">
        <v>329</v>
      </c>
      <c r="M951" t="s">
        <v>340</v>
      </c>
      <c r="N951" t="s">
        <v>447</v>
      </c>
      <c r="O951" t="s">
        <v>339</v>
      </c>
      <c r="Q951" t="s">
        <v>410</v>
      </c>
      <c r="R951" t="s">
        <v>410</v>
      </c>
      <c r="S951" t="s">
        <v>1212</v>
      </c>
      <c r="T951" s="131">
        <v>3.21</v>
      </c>
      <c r="U951" t="s">
        <v>1655</v>
      </c>
      <c r="V951" s="132">
        <v>5.1860000000000003E-2</v>
      </c>
      <c r="W951" s="132">
        <v>2.3E-2</v>
      </c>
      <c r="X951" t="s">
        <v>412</v>
      </c>
      <c r="Y951" t="s">
        <v>339</v>
      </c>
      <c r="Z951" s="131">
        <v>162000</v>
      </c>
      <c r="AA951" s="131">
        <v>1</v>
      </c>
      <c r="AB951" s="131">
        <f t="shared" si="14"/>
        <v>96.1</v>
      </c>
      <c r="AD951" s="131">
        <v>155.68199999999999</v>
      </c>
      <c r="AH951" s="132">
        <v>1.33E-3</v>
      </c>
      <c r="AI951" s="132">
        <v>4.8599999999999997E-3</v>
      </c>
      <c r="AJ951" s="132">
        <v>5.2999999999999998E-4</v>
      </c>
      <c r="AL951" s="158"/>
    </row>
    <row r="952" spans="1:38">
      <c r="A952" t="s">
        <v>1213</v>
      </c>
      <c r="B952" t="s">
        <v>1247</v>
      </c>
      <c r="C952" t="s">
        <v>2534</v>
      </c>
      <c r="D952" t="s">
        <v>2535</v>
      </c>
      <c r="E952" t="s">
        <v>311</v>
      </c>
      <c r="F952" t="s">
        <v>2549</v>
      </c>
      <c r="G952" t="s">
        <v>2550</v>
      </c>
      <c r="H952" t="s">
        <v>321</v>
      </c>
      <c r="I952" t="s">
        <v>951</v>
      </c>
      <c r="J952" t="s">
        <v>204</v>
      </c>
      <c r="K952" t="s">
        <v>224</v>
      </c>
      <c r="L952" t="s">
        <v>325</v>
      </c>
      <c r="M952" t="s">
        <v>340</v>
      </c>
      <c r="N952" t="s">
        <v>465</v>
      </c>
      <c r="O952" t="s">
        <v>339</v>
      </c>
      <c r="P952" t="s">
        <v>1584</v>
      </c>
      <c r="Q952" t="s">
        <v>413</v>
      </c>
      <c r="R952" t="s">
        <v>407</v>
      </c>
      <c r="S952" t="s">
        <v>1212</v>
      </c>
      <c r="T952" s="131">
        <v>0.65</v>
      </c>
      <c r="U952" t="s">
        <v>1287</v>
      </c>
      <c r="V952" s="132">
        <v>4.9540000000000001E-2</v>
      </c>
      <c r="W952" s="132">
        <v>7.8399999999999997E-2</v>
      </c>
      <c r="X952" t="s">
        <v>412</v>
      </c>
      <c r="Y952" t="s">
        <v>339</v>
      </c>
      <c r="Z952" s="131">
        <v>155000.24</v>
      </c>
      <c r="AA952" s="131">
        <v>1</v>
      </c>
      <c r="AB952" s="131">
        <f t="shared" si="14"/>
        <v>99.759845533142411</v>
      </c>
      <c r="AD952" s="131">
        <v>154.62799999999999</v>
      </c>
      <c r="AH952" s="132">
        <v>5.5000000000000003E-4</v>
      </c>
      <c r="AI952" s="132">
        <v>4.8199999999999996E-3</v>
      </c>
      <c r="AJ952" s="132">
        <v>5.1999999999999995E-4</v>
      </c>
    </row>
    <row r="953" spans="1:38">
      <c r="A953" t="s">
        <v>1213</v>
      </c>
      <c r="B953" t="s">
        <v>1247</v>
      </c>
      <c r="C953" t="s">
        <v>2445</v>
      </c>
      <c r="D953" t="s">
        <v>2446</v>
      </c>
      <c r="E953" t="s">
        <v>309</v>
      </c>
      <c r="F953" t="s">
        <v>2447</v>
      </c>
      <c r="G953" t="s">
        <v>2448</v>
      </c>
      <c r="H953" t="s">
        <v>321</v>
      </c>
      <c r="I953" t="s">
        <v>755</v>
      </c>
      <c r="J953" t="s">
        <v>204</v>
      </c>
      <c r="K953" t="s">
        <v>204</v>
      </c>
      <c r="L953" t="s">
        <v>325</v>
      </c>
      <c r="M953" t="s">
        <v>340</v>
      </c>
      <c r="N953" t="s">
        <v>454</v>
      </c>
      <c r="O953" t="s">
        <v>339</v>
      </c>
      <c r="P953" t="s">
        <v>1530</v>
      </c>
      <c r="Q953" t="s">
        <v>415</v>
      </c>
      <c r="R953" t="s">
        <v>407</v>
      </c>
      <c r="S953" t="s">
        <v>1212</v>
      </c>
      <c r="T953" s="131">
        <v>2.72</v>
      </c>
      <c r="U953" t="s">
        <v>2449</v>
      </c>
      <c r="V953" s="132">
        <v>5.0599999999999999E-2</v>
      </c>
      <c r="W953" s="132">
        <v>7.3700000000000002E-2</v>
      </c>
      <c r="X953" t="s">
        <v>412</v>
      </c>
      <c r="Y953" t="s">
        <v>339</v>
      </c>
      <c r="Z953" s="131">
        <v>146637.28</v>
      </c>
      <c r="AA953" s="131">
        <v>1</v>
      </c>
      <c r="AB953" s="131">
        <f t="shared" si="14"/>
        <v>98.209677648139689</v>
      </c>
      <c r="AD953" s="131">
        <v>144.012</v>
      </c>
      <c r="AH953" s="132">
        <v>1.1E-4</v>
      </c>
      <c r="AI953" s="132">
        <v>4.4900000000000001E-3</v>
      </c>
      <c r="AJ953" s="132">
        <v>4.8999999999999998E-4</v>
      </c>
    </row>
    <row r="954" spans="1:38">
      <c r="A954" t="s">
        <v>1213</v>
      </c>
      <c r="B954" t="s">
        <v>1247</v>
      </c>
      <c r="C954" t="s">
        <v>2020</v>
      </c>
      <c r="D954" t="s">
        <v>2021</v>
      </c>
      <c r="E954" t="s">
        <v>309</v>
      </c>
      <c r="F954" t="s">
        <v>2590</v>
      </c>
      <c r="G954" t="s">
        <v>2591</v>
      </c>
      <c r="H954" t="s">
        <v>321</v>
      </c>
      <c r="I954" t="s">
        <v>951</v>
      </c>
      <c r="J954" t="s">
        <v>204</v>
      </c>
      <c r="K954" t="s">
        <v>204</v>
      </c>
      <c r="L954" t="s">
        <v>325</v>
      </c>
      <c r="M954" t="s">
        <v>340</v>
      </c>
      <c r="N954" t="s">
        <v>484</v>
      </c>
      <c r="O954" t="s">
        <v>339</v>
      </c>
      <c r="P954" t="s">
        <v>1696</v>
      </c>
      <c r="Q954" t="s">
        <v>413</v>
      </c>
      <c r="R954" t="s">
        <v>407</v>
      </c>
      <c r="S954" t="s">
        <v>1212</v>
      </c>
      <c r="T954" s="131">
        <v>0.91</v>
      </c>
      <c r="U954" t="s">
        <v>2516</v>
      </c>
      <c r="V954" s="132">
        <v>3.6499999999999998E-2</v>
      </c>
      <c r="W954" s="132">
        <v>4.4699999999999997E-2</v>
      </c>
      <c r="X954" t="s">
        <v>412</v>
      </c>
      <c r="Y954" t="s">
        <v>339</v>
      </c>
      <c r="Z954" s="131">
        <v>142000</v>
      </c>
      <c r="AA954" s="131">
        <v>1</v>
      </c>
      <c r="AB954" s="131">
        <f t="shared" si="14"/>
        <v>99.619718309859152</v>
      </c>
      <c r="AD954" s="131">
        <v>141.46</v>
      </c>
      <c r="AH954" s="132">
        <v>2.7E-4</v>
      </c>
      <c r="AI954" s="132">
        <v>4.4099999999999999E-3</v>
      </c>
      <c r="AJ954" s="132">
        <v>4.8000000000000001E-4</v>
      </c>
    </row>
    <row r="955" spans="1:38">
      <c r="A955" t="s">
        <v>1213</v>
      </c>
      <c r="B955" t="s">
        <v>1247</v>
      </c>
      <c r="C955" t="s">
        <v>1521</v>
      </c>
      <c r="D955" t="s">
        <v>1522</v>
      </c>
      <c r="E955" t="s">
        <v>309</v>
      </c>
      <c r="F955" t="s">
        <v>2754</v>
      </c>
      <c r="G955" t="s">
        <v>2755</v>
      </c>
      <c r="H955" t="s">
        <v>321</v>
      </c>
      <c r="I955" t="s">
        <v>754</v>
      </c>
      <c r="J955" t="s">
        <v>204</v>
      </c>
      <c r="K955" t="s">
        <v>204</v>
      </c>
      <c r="L955" t="s">
        <v>325</v>
      </c>
      <c r="M955" t="s">
        <v>340</v>
      </c>
      <c r="N955" t="s">
        <v>448</v>
      </c>
      <c r="O955" t="s">
        <v>339</v>
      </c>
      <c r="P955" t="s">
        <v>1211</v>
      </c>
      <c r="Q955" t="s">
        <v>413</v>
      </c>
      <c r="R955" t="s">
        <v>407</v>
      </c>
      <c r="S955" t="s">
        <v>1212</v>
      </c>
      <c r="T955" s="131">
        <v>5.84</v>
      </c>
      <c r="U955" t="s">
        <v>2756</v>
      </c>
      <c r="V955" s="132">
        <v>2.3519999999999999E-2</v>
      </c>
      <c r="W955" s="132">
        <v>2.5499999999999998E-2</v>
      </c>
      <c r="X955" t="s">
        <v>412</v>
      </c>
      <c r="Y955" t="s">
        <v>339</v>
      </c>
      <c r="Z955" s="131">
        <v>140000</v>
      </c>
      <c r="AA955" s="131">
        <v>1</v>
      </c>
      <c r="AB955" s="131">
        <f t="shared" si="14"/>
        <v>100.6</v>
      </c>
      <c r="AD955" s="131">
        <v>140.84</v>
      </c>
      <c r="AH955" s="132">
        <v>5.0000000000000002E-5</v>
      </c>
      <c r="AI955" s="132">
        <v>4.3899999999999998E-3</v>
      </c>
      <c r="AJ955" s="132">
        <v>4.8000000000000001E-4</v>
      </c>
    </row>
    <row r="956" spans="1:38">
      <c r="A956" t="s">
        <v>1213</v>
      </c>
      <c r="B956" t="s">
        <v>1247</v>
      </c>
      <c r="C956" t="s">
        <v>2209</v>
      </c>
      <c r="D956" t="s">
        <v>2210</v>
      </c>
      <c r="E956" t="s">
        <v>309</v>
      </c>
      <c r="F956" t="s">
        <v>2958</v>
      </c>
      <c r="G956" t="s">
        <v>2959</v>
      </c>
      <c r="H956" t="s">
        <v>321</v>
      </c>
      <c r="I956" t="s">
        <v>754</v>
      </c>
      <c r="J956" t="s">
        <v>204</v>
      </c>
      <c r="K956" t="s">
        <v>204</v>
      </c>
      <c r="L956" t="s">
        <v>325</v>
      </c>
      <c r="M956" t="s">
        <v>340</v>
      </c>
      <c r="N956" t="s">
        <v>465</v>
      </c>
      <c r="O956" t="s">
        <v>339</v>
      </c>
      <c r="P956" t="s">
        <v>1540</v>
      </c>
      <c r="Q956" t="s">
        <v>413</v>
      </c>
      <c r="R956" t="s">
        <v>407</v>
      </c>
      <c r="S956" t="s">
        <v>1212</v>
      </c>
      <c r="T956" s="131">
        <v>4.75</v>
      </c>
      <c r="U956" t="s">
        <v>2799</v>
      </c>
      <c r="V956" s="132">
        <v>4.1149999999999999E-2</v>
      </c>
      <c r="W956" s="132">
        <v>3.4099999999999998E-2</v>
      </c>
      <c r="X956" s="4" t="s">
        <v>412</v>
      </c>
      <c r="Y956" s="4" t="s">
        <v>339</v>
      </c>
      <c r="Z956" s="131">
        <v>132000</v>
      </c>
      <c r="AA956" s="131">
        <v>1</v>
      </c>
      <c r="AB956" s="131">
        <f t="shared" si="14"/>
        <v>106.65984848484848</v>
      </c>
      <c r="AD956" s="131">
        <v>140.791</v>
      </c>
      <c r="AH956" s="132">
        <v>2.0000000000000001E-4</v>
      </c>
      <c r="AI956" s="132">
        <v>4.3899999999999998E-3</v>
      </c>
      <c r="AJ956" s="132">
        <v>4.8000000000000001E-4</v>
      </c>
    </row>
    <row r="957" spans="1:38">
      <c r="A957" t="s">
        <v>1213</v>
      </c>
      <c r="B957" t="s">
        <v>1247</v>
      </c>
      <c r="C957" t="s">
        <v>1532</v>
      </c>
      <c r="D957" t="s">
        <v>1533</v>
      </c>
      <c r="E957" t="s">
        <v>309</v>
      </c>
      <c r="F957" t="s">
        <v>2565</v>
      </c>
      <c r="G957" t="s">
        <v>2566</v>
      </c>
      <c r="H957" t="s">
        <v>321</v>
      </c>
      <c r="I957" t="s">
        <v>754</v>
      </c>
      <c r="J957" t="s">
        <v>204</v>
      </c>
      <c r="K957" t="s">
        <v>204</v>
      </c>
      <c r="L957" t="s">
        <v>325</v>
      </c>
      <c r="M957" t="s">
        <v>340</v>
      </c>
      <c r="N957" t="s">
        <v>443</v>
      </c>
      <c r="O957" t="s">
        <v>339</v>
      </c>
      <c r="P957" t="s">
        <v>1530</v>
      </c>
      <c r="Q957" t="s">
        <v>415</v>
      </c>
      <c r="R957" t="s">
        <v>407</v>
      </c>
      <c r="S957" t="s">
        <v>1212</v>
      </c>
      <c r="T957" s="131">
        <v>0.78</v>
      </c>
      <c r="U957" t="s">
        <v>1795</v>
      </c>
      <c r="V957" s="132">
        <v>1.363E-2</v>
      </c>
      <c r="W957" s="132">
        <v>2.86E-2</v>
      </c>
      <c r="X957" t="s">
        <v>412</v>
      </c>
      <c r="Y957" t="s">
        <v>339</v>
      </c>
      <c r="Z957" s="131">
        <v>123000</v>
      </c>
      <c r="AA957" s="131">
        <v>1</v>
      </c>
      <c r="AB957" s="131">
        <f t="shared" si="14"/>
        <v>114.36016260162603</v>
      </c>
      <c r="AD957" s="131">
        <v>140.66300000000001</v>
      </c>
      <c r="AH957" s="132">
        <v>4.8000000000000001E-4</v>
      </c>
      <c r="AI957" s="132">
        <v>4.3899999999999998E-3</v>
      </c>
      <c r="AJ957" s="132">
        <v>4.6999999999999999E-4</v>
      </c>
    </row>
    <row r="958" spans="1:38">
      <c r="A958" t="s">
        <v>1213</v>
      </c>
      <c r="B958" t="s">
        <v>1247</v>
      </c>
      <c r="C958" t="s">
        <v>2202</v>
      </c>
      <c r="D958" t="s">
        <v>2203</v>
      </c>
      <c r="E958" t="s">
        <v>309</v>
      </c>
      <c r="F958" t="s">
        <v>2960</v>
      </c>
      <c r="G958" t="s">
        <v>2961</v>
      </c>
      <c r="H958" t="s">
        <v>321</v>
      </c>
      <c r="I958" t="s">
        <v>951</v>
      </c>
      <c r="J958" t="s">
        <v>204</v>
      </c>
      <c r="K958" t="s">
        <v>204</v>
      </c>
      <c r="L958" t="s">
        <v>325</v>
      </c>
      <c r="M958" t="s">
        <v>340</v>
      </c>
      <c r="N958" t="s">
        <v>477</v>
      </c>
      <c r="O958" t="s">
        <v>339</v>
      </c>
      <c r="P958" t="s">
        <v>1696</v>
      </c>
      <c r="Q958" t="s">
        <v>413</v>
      </c>
      <c r="R958" t="s">
        <v>407</v>
      </c>
      <c r="S958" t="s">
        <v>1212</v>
      </c>
      <c r="T958" s="131">
        <v>0.83</v>
      </c>
      <c r="U958" t="s">
        <v>2541</v>
      </c>
      <c r="V958" s="132">
        <v>4.9160000000000002E-2</v>
      </c>
      <c r="W958" s="132">
        <v>5.2600000000000001E-2</v>
      </c>
      <c r="X958" t="s">
        <v>412</v>
      </c>
      <c r="Y958" t="s">
        <v>339</v>
      </c>
      <c r="Z958" s="131">
        <v>137133.72</v>
      </c>
      <c r="AA958" s="131">
        <v>1</v>
      </c>
      <c r="AB958" s="131">
        <f t="shared" si="14"/>
        <v>98.089660223612398</v>
      </c>
      <c r="AD958" s="131">
        <v>134.51400000000001</v>
      </c>
      <c r="AH958" s="132">
        <v>1.4599999999999999E-3</v>
      </c>
      <c r="AI958" s="132">
        <v>4.1999999999999997E-3</v>
      </c>
      <c r="AJ958" s="132">
        <v>4.4999999999999999E-4</v>
      </c>
    </row>
    <row r="959" spans="1:38">
      <c r="A959" t="s">
        <v>1213</v>
      </c>
      <c r="B959" t="s">
        <v>1247</v>
      </c>
      <c r="C959" t="s">
        <v>2455</v>
      </c>
      <c r="D959" t="s">
        <v>2456</v>
      </c>
      <c r="E959" t="s">
        <v>309</v>
      </c>
      <c r="F959" t="s">
        <v>2457</v>
      </c>
      <c r="G959" t="s">
        <v>2458</v>
      </c>
      <c r="H959" t="s">
        <v>321</v>
      </c>
      <c r="I959" t="s">
        <v>754</v>
      </c>
      <c r="J959" t="s">
        <v>204</v>
      </c>
      <c r="K959" t="s">
        <v>204</v>
      </c>
      <c r="L959" t="s">
        <v>325</v>
      </c>
      <c r="M959" t="s">
        <v>340</v>
      </c>
      <c r="N959" t="s">
        <v>451</v>
      </c>
      <c r="O959" t="s">
        <v>339</v>
      </c>
      <c r="P959" t="s">
        <v>1584</v>
      </c>
      <c r="Q959" t="s">
        <v>413</v>
      </c>
      <c r="R959" t="s">
        <v>407</v>
      </c>
      <c r="S959" t="s">
        <v>1212</v>
      </c>
      <c r="T959" s="131">
        <v>4.4800000000000004</v>
      </c>
      <c r="U959" t="s">
        <v>2237</v>
      </c>
      <c r="V959" s="132">
        <v>3.5650000000000001E-2</v>
      </c>
      <c r="W959" s="132">
        <v>3.2599999999999997E-2</v>
      </c>
      <c r="X959" t="s">
        <v>412</v>
      </c>
      <c r="Y959" t="s">
        <v>339</v>
      </c>
      <c r="Z959" s="131">
        <v>129627</v>
      </c>
      <c r="AA959" s="131">
        <v>1</v>
      </c>
      <c r="AB959" s="131">
        <f t="shared" si="14"/>
        <v>100.31012057673169</v>
      </c>
      <c r="AD959" s="131">
        <v>130.029</v>
      </c>
      <c r="AH959" s="132">
        <v>1.3999999999999999E-4</v>
      </c>
      <c r="AI959" s="132">
        <v>4.0600000000000002E-3</v>
      </c>
      <c r="AJ959" s="132">
        <v>4.4000000000000002E-4</v>
      </c>
    </row>
    <row r="960" spans="1:38">
      <c r="A960" t="s">
        <v>1213</v>
      </c>
      <c r="B960" t="s">
        <v>1247</v>
      </c>
      <c r="C960" t="s">
        <v>1601</v>
      </c>
      <c r="D960" t="s">
        <v>1602</v>
      </c>
      <c r="E960" t="s">
        <v>309</v>
      </c>
      <c r="F960" t="s">
        <v>1990</v>
      </c>
      <c r="G960" t="s">
        <v>1991</v>
      </c>
      <c r="H960" t="s">
        <v>321</v>
      </c>
      <c r="I960" t="s">
        <v>754</v>
      </c>
      <c r="J960" t="s">
        <v>204</v>
      </c>
      <c r="K960" t="s">
        <v>204</v>
      </c>
      <c r="L960" t="s">
        <v>325</v>
      </c>
      <c r="M960" t="s">
        <v>340</v>
      </c>
      <c r="N960" t="s">
        <v>448</v>
      </c>
      <c r="O960" t="s">
        <v>339</v>
      </c>
      <c r="P960" t="s">
        <v>1211</v>
      </c>
      <c r="Q960" t="s">
        <v>413</v>
      </c>
      <c r="R960" t="s">
        <v>407</v>
      </c>
      <c r="S960" t="s">
        <v>1212</v>
      </c>
      <c r="T960" s="131">
        <v>4.22</v>
      </c>
      <c r="U960" t="s">
        <v>1992</v>
      </c>
      <c r="V960" s="132">
        <v>1.3769999999999999E-2</v>
      </c>
      <c r="W960" s="132">
        <v>2.3E-2</v>
      </c>
      <c r="X960" t="s">
        <v>412</v>
      </c>
      <c r="Y960" t="s">
        <v>339</v>
      </c>
      <c r="Z960" s="131">
        <v>125333.33</v>
      </c>
      <c r="AA960" s="131">
        <v>1</v>
      </c>
      <c r="AB960" s="131">
        <f t="shared" si="14"/>
        <v>103.12978997685612</v>
      </c>
      <c r="AD960" s="131">
        <v>129.256</v>
      </c>
      <c r="AH960" s="132">
        <v>8.0000000000000007E-5</v>
      </c>
      <c r="AI960" s="132">
        <v>4.0299999999999997E-3</v>
      </c>
      <c r="AJ960" s="132">
        <v>4.4000000000000002E-4</v>
      </c>
    </row>
    <row r="961" spans="1:36">
      <c r="A961" t="s">
        <v>1213</v>
      </c>
      <c r="B961" t="s">
        <v>1247</v>
      </c>
      <c r="C961" t="s">
        <v>1601</v>
      </c>
      <c r="D961" t="s">
        <v>1602</v>
      </c>
      <c r="E961" t="s">
        <v>309</v>
      </c>
      <c r="F961" t="s">
        <v>2419</v>
      </c>
      <c r="G961" t="s">
        <v>2420</v>
      </c>
      <c r="H961" t="s">
        <v>321</v>
      </c>
      <c r="I961" t="s">
        <v>754</v>
      </c>
      <c r="J961" t="s">
        <v>204</v>
      </c>
      <c r="K961" t="s">
        <v>204</v>
      </c>
      <c r="L961" t="s">
        <v>325</v>
      </c>
      <c r="M961" t="s">
        <v>340</v>
      </c>
      <c r="N961" t="s">
        <v>448</v>
      </c>
      <c r="O961" t="s">
        <v>339</v>
      </c>
      <c r="P961" t="s">
        <v>1211</v>
      </c>
      <c r="Q961" t="s">
        <v>413</v>
      </c>
      <c r="R961" t="s">
        <v>407</v>
      </c>
      <c r="S961" t="s">
        <v>1212</v>
      </c>
      <c r="T961" s="131">
        <v>3.84</v>
      </c>
      <c r="U961" t="s">
        <v>2421</v>
      </c>
      <c r="V961" s="132">
        <v>-6.8900000000000003E-3</v>
      </c>
      <c r="W961" s="132">
        <v>2.3599999999999999E-2</v>
      </c>
      <c r="X961" t="s">
        <v>412</v>
      </c>
      <c r="Y961" t="s">
        <v>339</v>
      </c>
      <c r="Z961" s="131">
        <v>125125.78</v>
      </c>
      <c r="AA961" s="131">
        <v>1</v>
      </c>
      <c r="AB961" s="131">
        <f t="shared" si="14"/>
        <v>103.08986685237844</v>
      </c>
      <c r="AD961" s="131">
        <v>128.99199999999999</v>
      </c>
      <c r="AH961" s="132">
        <v>1.2999999999999999E-4</v>
      </c>
      <c r="AI961" s="132">
        <v>4.0200000000000001E-3</v>
      </c>
      <c r="AJ961" s="132">
        <v>4.4000000000000002E-4</v>
      </c>
    </row>
    <row r="962" spans="1:36">
      <c r="A962" t="s">
        <v>1213</v>
      </c>
      <c r="B962" t="s">
        <v>1247</v>
      </c>
      <c r="C962" t="s">
        <v>1918</v>
      </c>
      <c r="D962" t="s">
        <v>1919</v>
      </c>
      <c r="E962" t="s">
        <v>309</v>
      </c>
      <c r="F962" t="s">
        <v>2031</v>
      </c>
      <c r="G962" t="s">
        <v>2032</v>
      </c>
      <c r="H962" t="s">
        <v>321</v>
      </c>
      <c r="I962" t="s">
        <v>754</v>
      </c>
      <c r="J962" t="s">
        <v>204</v>
      </c>
      <c r="K962" t="s">
        <v>204</v>
      </c>
      <c r="L962" t="s">
        <v>325</v>
      </c>
      <c r="M962" t="s">
        <v>340</v>
      </c>
      <c r="N962" t="s">
        <v>464</v>
      </c>
      <c r="O962" t="s">
        <v>339</v>
      </c>
      <c r="P962" t="s">
        <v>1696</v>
      </c>
      <c r="Q962" t="s">
        <v>413</v>
      </c>
      <c r="R962" t="s">
        <v>407</v>
      </c>
      <c r="S962" t="s">
        <v>1212</v>
      </c>
      <c r="T962" s="131">
        <v>1.28</v>
      </c>
      <c r="U962" t="s">
        <v>2033</v>
      </c>
      <c r="V962" s="132">
        <v>2.198E-2</v>
      </c>
      <c r="W962" s="132">
        <v>2.7E-2</v>
      </c>
      <c r="X962" t="s">
        <v>412</v>
      </c>
      <c r="Y962" t="s">
        <v>339</v>
      </c>
      <c r="Z962" s="131">
        <v>109679.1</v>
      </c>
      <c r="AA962" s="131">
        <v>1</v>
      </c>
      <c r="AB962" s="131">
        <f t="shared" si="14"/>
        <v>116.99038376500171</v>
      </c>
      <c r="AD962" s="131">
        <v>128.31399999999999</v>
      </c>
      <c r="AH962" s="132">
        <v>9.0000000000000006E-5</v>
      </c>
      <c r="AI962" s="132">
        <v>4.0000000000000001E-3</v>
      </c>
      <c r="AJ962" s="132">
        <v>4.2999999999999999E-4</v>
      </c>
    </row>
    <row r="963" spans="1:36">
      <c r="A963" t="s">
        <v>1213</v>
      </c>
      <c r="B963" t="s">
        <v>1247</v>
      </c>
      <c r="C963" t="s">
        <v>1601</v>
      </c>
      <c r="D963" t="s">
        <v>1602</v>
      </c>
      <c r="E963" t="s">
        <v>309</v>
      </c>
      <c r="F963" t="s">
        <v>2427</v>
      </c>
      <c r="G963" t="s">
        <v>2428</v>
      </c>
      <c r="H963" t="s">
        <v>321</v>
      </c>
      <c r="I963" t="s">
        <v>754</v>
      </c>
      <c r="J963" t="s">
        <v>204</v>
      </c>
      <c r="K963" t="s">
        <v>204</v>
      </c>
      <c r="L963" t="s">
        <v>325</v>
      </c>
      <c r="M963" t="s">
        <v>340</v>
      </c>
      <c r="N963" t="s">
        <v>448</v>
      </c>
      <c r="O963" t="s">
        <v>339</v>
      </c>
      <c r="P963" t="s">
        <v>1211</v>
      </c>
      <c r="Q963" t="s">
        <v>413</v>
      </c>
      <c r="R963" t="s">
        <v>407</v>
      </c>
      <c r="S963" t="s">
        <v>1212</v>
      </c>
      <c r="T963" s="131">
        <v>1.79</v>
      </c>
      <c r="U963" t="s">
        <v>2429</v>
      </c>
      <c r="V963" s="132">
        <v>6.0000000000000001E-3</v>
      </c>
      <c r="W963" s="132">
        <v>2.23E-2</v>
      </c>
      <c r="X963" t="s">
        <v>412</v>
      </c>
      <c r="Y963" t="s">
        <v>339</v>
      </c>
      <c r="Z963" s="131">
        <v>113000.46</v>
      </c>
      <c r="AA963" s="131">
        <v>1</v>
      </c>
      <c r="AB963" s="131">
        <f t="shared" ref="AB963:AB1026" si="15">(AD963-(AC963*AA963))*1000/AA963/Z963*100</f>
        <v>113.40042332571034</v>
      </c>
      <c r="AD963" s="131">
        <v>128.143</v>
      </c>
      <c r="AH963" s="132">
        <v>1.2999999999999999E-4</v>
      </c>
      <c r="AI963" s="132">
        <v>4.0000000000000001E-3</v>
      </c>
      <c r="AJ963" s="132">
        <v>4.2999999999999999E-4</v>
      </c>
    </row>
    <row r="964" spans="1:36">
      <c r="A964" t="s">
        <v>1213</v>
      </c>
      <c r="B964" t="s">
        <v>1247</v>
      </c>
      <c r="C964" t="s">
        <v>1761</v>
      </c>
      <c r="D964" t="s">
        <v>1762</v>
      </c>
      <c r="E964" t="s">
        <v>309</v>
      </c>
      <c r="F964" t="s">
        <v>2962</v>
      </c>
      <c r="G964" t="s">
        <v>2963</v>
      </c>
      <c r="H964" t="s">
        <v>321</v>
      </c>
      <c r="I964" t="s">
        <v>754</v>
      </c>
      <c r="J964" t="s">
        <v>204</v>
      </c>
      <c r="K964" t="s">
        <v>204</v>
      </c>
      <c r="L964" t="s">
        <v>325</v>
      </c>
      <c r="M964" t="s">
        <v>340</v>
      </c>
      <c r="N964" t="s">
        <v>464</v>
      </c>
      <c r="O964" t="s">
        <v>339</v>
      </c>
      <c r="Q964" t="s">
        <v>410</v>
      </c>
      <c r="R964" t="s">
        <v>410</v>
      </c>
      <c r="S964" t="s">
        <v>1212</v>
      </c>
      <c r="T964" s="131">
        <v>2.12</v>
      </c>
      <c r="U964" t="s">
        <v>2161</v>
      </c>
      <c r="V964" s="132">
        <v>2.9499999999999998E-2</v>
      </c>
      <c r="W964" s="132">
        <v>3.2599999999999997E-2</v>
      </c>
      <c r="X964" t="s">
        <v>412</v>
      </c>
      <c r="Y964" t="s">
        <v>339</v>
      </c>
      <c r="Z964" s="131">
        <v>118365.72</v>
      </c>
      <c r="AA964" s="131">
        <v>1</v>
      </c>
      <c r="AB964" s="131">
        <f t="shared" si="15"/>
        <v>108.04986443710223</v>
      </c>
      <c r="AD964" s="131">
        <v>127.89400000000001</v>
      </c>
      <c r="AH964" s="132">
        <v>2.1000000000000001E-4</v>
      </c>
      <c r="AI964" s="132">
        <v>3.9899999999999996E-3</v>
      </c>
      <c r="AJ964" s="132">
        <v>4.2999999999999999E-4</v>
      </c>
    </row>
    <row r="965" spans="1:36">
      <c r="A965" t="s">
        <v>1213</v>
      </c>
      <c r="B965" t="s">
        <v>1247</v>
      </c>
      <c r="C965" t="s">
        <v>2209</v>
      </c>
      <c r="D965" t="s">
        <v>2210</v>
      </c>
      <c r="E965" t="s">
        <v>309</v>
      </c>
      <c r="F965" t="s">
        <v>2517</v>
      </c>
      <c r="G965" t="s">
        <v>2518</v>
      </c>
      <c r="H965" t="s">
        <v>321</v>
      </c>
      <c r="I965" t="s">
        <v>754</v>
      </c>
      <c r="J965" t="s">
        <v>204</v>
      </c>
      <c r="K965" t="s">
        <v>204</v>
      </c>
      <c r="L965" t="s">
        <v>327</v>
      </c>
      <c r="M965" t="s">
        <v>340</v>
      </c>
      <c r="N965" t="s">
        <v>465</v>
      </c>
      <c r="O965" t="s">
        <v>339</v>
      </c>
      <c r="P965" t="s">
        <v>1545</v>
      </c>
      <c r="Q965" t="s">
        <v>413</v>
      </c>
      <c r="R965" t="s">
        <v>407</v>
      </c>
      <c r="S965" t="s">
        <v>1212</v>
      </c>
      <c r="T965" s="131">
        <v>2.02</v>
      </c>
      <c r="U965" t="s">
        <v>1686</v>
      </c>
      <c r="V965" s="132">
        <v>5.0470000000000001E-2</v>
      </c>
      <c r="W965" s="132">
        <v>4.0399999999999998E-2</v>
      </c>
      <c r="X965" t="s">
        <v>412</v>
      </c>
      <c r="Y965" t="s">
        <v>339</v>
      </c>
      <c r="Z965" s="131">
        <v>110000</v>
      </c>
      <c r="AA965" s="131">
        <v>1</v>
      </c>
      <c r="AB965" s="131">
        <f t="shared" si="15"/>
        <v>114.77999999999999</v>
      </c>
      <c r="AD965" s="131">
        <f>126.61-0.352</f>
        <v>126.258</v>
      </c>
      <c r="AH965" s="132">
        <v>6.0000000000000002E-5</v>
      </c>
      <c r="AI965" s="132">
        <v>3.9500000000000004E-3</v>
      </c>
      <c r="AJ965" s="132">
        <v>4.2999999999999999E-4</v>
      </c>
    </row>
    <row r="966" spans="1:36">
      <c r="A966" t="s">
        <v>1213</v>
      </c>
      <c r="B966" t="s">
        <v>1247</v>
      </c>
      <c r="C966" t="s">
        <v>2918</v>
      </c>
      <c r="D966" t="s">
        <v>2919</v>
      </c>
      <c r="E966" t="s">
        <v>309</v>
      </c>
      <c r="F966" t="s">
        <v>2964</v>
      </c>
      <c r="G966" t="s">
        <v>2965</v>
      </c>
      <c r="H966" t="s">
        <v>321</v>
      </c>
      <c r="I966" t="s">
        <v>754</v>
      </c>
      <c r="J966" t="s">
        <v>204</v>
      </c>
      <c r="K966" t="s">
        <v>204</v>
      </c>
      <c r="L966" t="s">
        <v>325</v>
      </c>
      <c r="M966" t="s">
        <v>340</v>
      </c>
      <c r="N966" t="s">
        <v>464</v>
      </c>
      <c r="O966" t="s">
        <v>339</v>
      </c>
      <c r="P966" t="s">
        <v>1545</v>
      </c>
      <c r="Q966" t="s">
        <v>413</v>
      </c>
      <c r="R966" t="s">
        <v>407</v>
      </c>
      <c r="S966" t="s">
        <v>1212</v>
      </c>
      <c r="T966" s="131">
        <v>1.74</v>
      </c>
      <c r="U966" t="s">
        <v>1594</v>
      </c>
      <c r="V966" s="132">
        <v>4.4920000000000002E-2</v>
      </c>
      <c r="W966" s="132">
        <v>2.8899999999999999E-2</v>
      </c>
      <c r="X966" t="s">
        <v>412</v>
      </c>
      <c r="Y966" t="s">
        <v>339</v>
      </c>
      <c r="Z966" s="131">
        <v>120650</v>
      </c>
      <c r="AA966" s="131">
        <v>1</v>
      </c>
      <c r="AB966" s="131">
        <f t="shared" si="15"/>
        <v>102.32987981765437</v>
      </c>
      <c r="AD966" s="131">
        <v>123.461</v>
      </c>
      <c r="AH966" s="132">
        <v>2.9E-4</v>
      </c>
      <c r="AI966" s="132">
        <v>3.8500000000000001E-3</v>
      </c>
      <c r="AJ966" s="132">
        <v>4.2000000000000002E-4</v>
      </c>
    </row>
    <row r="967" spans="1:36">
      <c r="A967" t="s">
        <v>1213</v>
      </c>
      <c r="B967" t="s">
        <v>1247</v>
      </c>
      <c r="C967" t="s">
        <v>1901</v>
      </c>
      <c r="D967" t="s">
        <v>1902</v>
      </c>
      <c r="E967" t="s">
        <v>309</v>
      </c>
      <c r="F967" t="s">
        <v>2966</v>
      </c>
      <c r="G967" t="s">
        <v>2967</v>
      </c>
      <c r="H967" t="s">
        <v>321</v>
      </c>
      <c r="I967" t="s">
        <v>951</v>
      </c>
      <c r="J967" t="s">
        <v>204</v>
      </c>
      <c r="K967" t="s">
        <v>204</v>
      </c>
      <c r="L967" t="s">
        <v>325</v>
      </c>
      <c r="M967" t="s">
        <v>340</v>
      </c>
      <c r="N967" t="s">
        <v>464</v>
      </c>
      <c r="O967" t="s">
        <v>339</v>
      </c>
      <c r="P967" t="s">
        <v>1540</v>
      </c>
      <c r="Q967" t="s">
        <v>413</v>
      </c>
      <c r="R967" t="s">
        <v>407</v>
      </c>
      <c r="S967" t="s">
        <v>1212</v>
      </c>
      <c r="T967" s="131">
        <v>0.53</v>
      </c>
      <c r="U967" t="s">
        <v>2717</v>
      </c>
      <c r="V967" s="132">
        <v>6.0000000000000001E-3</v>
      </c>
      <c r="W967" s="132">
        <v>5.3999999999999999E-2</v>
      </c>
      <c r="X967" t="s">
        <v>412</v>
      </c>
      <c r="Y967" t="s">
        <v>339</v>
      </c>
      <c r="Z967" s="131">
        <v>12000</v>
      </c>
      <c r="AA967" s="131">
        <v>1</v>
      </c>
      <c r="AB967" s="131">
        <f t="shared" si="15"/>
        <v>1022.0000000000001</v>
      </c>
      <c r="AD967" s="131">
        <v>122.64</v>
      </c>
      <c r="AH967" s="132">
        <v>6.9999999999999994E-5</v>
      </c>
      <c r="AI967" s="132">
        <v>3.8300000000000001E-3</v>
      </c>
      <c r="AJ967" s="132">
        <v>4.0999999999999999E-4</v>
      </c>
    </row>
    <row r="968" spans="1:36">
      <c r="A968" t="s">
        <v>1213</v>
      </c>
      <c r="B968" t="s">
        <v>1247</v>
      </c>
      <c r="C968" t="s">
        <v>1935</v>
      </c>
      <c r="D968" t="s">
        <v>1936</v>
      </c>
      <c r="E968" t="s">
        <v>309</v>
      </c>
      <c r="F968" t="s">
        <v>2968</v>
      </c>
      <c r="G968" t="s">
        <v>2969</v>
      </c>
      <c r="H968" t="s">
        <v>321</v>
      </c>
      <c r="I968" t="s">
        <v>951</v>
      </c>
      <c r="J968" t="s">
        <v>204</v>
      </c>
      <c r="K968" t="s">
        <v>204</v>
      </c>
      <c r="L968" t="s">
        <v>325</v>
      </c>
      <c r="M968" t="s">
        <v>340</v>
      </c>
      <c r="N968" t="s">
        <v>448</v>
      </c>
      <c r="O968" t="s">
        <v>339</v>
      </c>
      <c r="P968" t="s">
        <v>1211</v>
      </c>
      <c r="Q968" t="s">
        <v>413</v>
      </c>
      <c r="R968" t="s">
        <v>407</v>
      </c>
      <c r="S968" t="s">
        <v>1212</v>
      </c>
      <c r="T968" s="131">
        <v>0.69</v>
      </c>
      <c r="U968" t="s">
        <v>2970</v>
      </c>
      <c r="V968" s="132">
        <v>5.0000000000000001E-4</v>
      </c>
      <c r="W968" s="132">
        <v>4.7699999999999999E-2</v>
      </c>
      <c r="X968" t="s">
        <v>412</v>
      </c>
      <c r="Y968" t="s">
        <v>339</v>
      </c>
      <c r="Z968" s="131">
        <v>12100</v>
      </c>
      <c r="AA968" s="131">
        <v>1</v>
      </c>
      <c r="AB968" s="131">
        <f t="shared" si="15"/>
        <v>1012.4132231404959</v>
      </c>
      <c r="AD968" s="131">
        <v>122.502</v>
      </c>
      <c r="AH968" s="132">
        <v>1.0000000000000001E-5</v>
      </c>
      <c r="AI968" s="132">
        <v>3.82E-3</v>
      </c>
      <c r="AJ968" s="132">
        <v>4.0999999999999999E-4</v>
      </c>
    </row>
    <row r="969" spans="1:36">
      <c r="A969" t="s">
        <v>1213</v>
      </c>
      <c r="B969" t="s">
        <v>1247</v>
      </c>
      <c r="C969" t="s">
        <v>1940</v>
      </c>
      <c r="D969" t="s">
        <v>1941</v>
      </c>
      <c r="E969" t="s">
        <v>309</v>
      </c>
      <c r="F969" t="s">
        <v>2971</v>
      </c>
      <c r="G969" t="s">
        <v>2972</v>
      </c>
      <c r="H969" t="s">
        <v>321</v>
      </c>
      <c r="I969" t="s">
        <v>754</v>
      </c>
      <c r="J969" t="s">
        <v>204</v>
      </c>
      <c r="K969" t="s">
        <v>204</v>
      </c>
      <c r="L969" t="s">
        <v>325</v>
      </c>
      <c r="M969" t="s">
        <v>340</v>
      </c>
      <c r="N969" t="s">
        <v>464</v>
      </c>
      <c r="O969" t="s">
        <v>339</v>
      </c>
      <c r="P969" t="s">
        <v>1584</v>
      </c>
      <c r="Q969" t="s">
        <v>413</v>
      </c>
      <c r="R969" t="s">
        <v>407</v>
      </c>
      <c r="S969" t="s">
        <v>1212</v>
      </c>
      <c r="T969" s="131">
        <v>3.79</v>
      </c>
      <c r="U969" t="s">
        <v>1563</v>
      </c>
      <c r="V969" s="132">
        <v>2.7820000000000001E-2</v>
      </c>
      <c r="W969" s="132">
        <v>2.7400000000000001E-2</v>
      </c>
      <c r="X969" t="s">
        <v>412</v>
      </c>
      <c r="Y969" t="s">
        <v>339</v>
      </c>
      <c r="Z969" s="131">
        <v>101062.22</v>
      </c>
      <c r="AA969" s="131">
        <v>1</v>
      </c>
      <c r="AB969" s="131">
        <f t="shared" si="15"/>
        <v>110.31026233146272</v>
      </c>
      <c r="AC969" s="131">
        <v>4.306</v>
      </c>
      <c r="AD969" s="131">
        <v>115.788</v>
      </c>
      <c r="AH969" s="132">
        <v>2.2000000000000001E-4</v>
      </c>
      <c r="AI969" s="132">
        <v>3.7499999999999999E-3</v>
      </c>
      <c r="AJ969" s="132">
        <v>4.0999999999999999E-4</v>
      </c>
    </row>
    <row r="970" spans="1:36">
      <c r="A970" t="s">
        <v>1213</v>
      </c>
      <c r="B970" t="s">
        <v>1247</v>
      </c>
      <c r="C970" t="s">
        <v>2275</v>
      </c>
      <c r="D970" t="s">
        <v>2276</v>
      </c>
      <c r="E970" t="s">
        <v>309</v>
      </c>
      <c r="F970" t="s">
        <v>2782</v>
      </c>
      <c r="G970" t="s">
        <v>2783</v>
      </c>
      <c r="H970" t="s">
        <v>321</v>
      </c>
      <c r="I970" t="s">
        <v>951</v>
      </c>
      <c r="J970" t="s">
        <v>204</v>
      </c>
      <c r="K970" t="s">
        <v>204</v>
      </c>
      <c r="L970" t="s">
        <v>325</v>
      </c>
      <c r="M970" t="s">
        <v>340</v>
      </c>
      <c r="N970" t="s">
        <v>459</v>
      </c>
      <c r="O970" t="s">
        <v>339</v>
      </c>
      <c r="P970" t="s">
        <v>1872</v>
      </c>
      <c r="Q970" t="s">
        <v>413</v>
      </c>
      <c r="R970" t="s">
        <v>407</v>
      </c>
      <c r="S970" t="s">
        <v>1212</v>
      </c>
      <c r="T970" s="131">
        <v>1.45</v>
      </c>
      <c r="U970" t="s">
        <v>1691</v>
      </c>
      <c r="V970" s="132">
        <v>2.521E-2</v>
      </c>
      <c r="W970" s="132">
        <v>4.5999999999999999E-2</v>
      </c>
      <c r="X970" t="s">
        <v>412</v>
      </c>
      <c r="Y970" t="s">
        <v>339</v>
      </c>
      <c r="Z970" s="131">
        <v>119000.16</v>
      </c>
      <c r="AA970" s="131">
        <v>1</v>
      </c>
      <c r="AB970" s="131">
        <f t="shared" si="15"/>
        <v>97.269617116481186</v>
      </c>
      <c r="AD970" s="131">
        <v>115.751</v>
      </c>
      <c r="AH970" s="132">
        <v>3.3E-4</v>
      </c>
      <c r="AI970" s="132">
        <v>3.6099999999999999E-3</v>
      </c>
      <c r="AJ970" s="132">
        <v>3.8999999999999999E-4</v>
      </c>
    </row>
    <row r="971" spans="1:36">
      <c r="A971" t="s">
        <v>1213</v>
      </c>
      <c r="B971" t="s">
        <v>1247</v>
      </c>
      <c r="C971" t="s">
        <v>2973</v>
      </c>
      <c r="D971" t="s">
        <v>2974</v>
      </c>
      <c r="E971" t="s">
        <v>309</v>
      </c>
      <c r="F971" t="s">
        <v>2975</v>
      </c>
      <c r="G971" t="s">
        <v>2976</v>
      </c>
      <c r="H971" t="s">
        <v>321</v>
      </c>
      <c r="I971" t="s">
        <v>951</v>
      </c>
      <c r="J971" t="s">
        <v>204</v>
      </c>
      <c r="K971" t="s">
        <v>204</v>
      </c>
      <c r="L971" t="s">
        <v>325</v>
      </c>
      <c r="M971" t="s">
        <v>314</v>
      </c>
      <c r="N971" t="s">
        <v>451</v>
      </c>
      <c r="O971" t="s">
        <v>339</v>
      </c>
      <c r="Q971" t="s">
        <v>410</v>
      </c>
      <c r="R971" t="s">
        <v>410</v>
      </c>
      <c r="S971" t="s">
        <v>1212</v>
      </c>
      <c r="T971" s="131">
        <v>2.08</v>
      </c>
      <c r="U971" t="s">
        <v>1691</v>
      </c>
      <c r="V971" s="132">
        <v>7.8420000000000004E-2</v>
      </c>
      <c r="W971" s="132">
        <v>6.9000000000000006E-2</v>
      </c>
      <c r="X971" t="s">
        <v>412</v>
      </c>
      <c r="Y971" t="s">
        <v>339</v>
      </c>
      <c r="Z971" s="131">
        <v>112051.33</v>
      </c>
      <c r="AA971" s="131">
        <v>1</v>
      </c>
      <c r="AB971" s="131">
        <f t="shared" si="15"/>
        <v>103.02956689581461</v>
      </c>
      <c r="AD971" s="131">
        <v>115.446</v>
      </c>
      <c r="AH971" s="132">
        <v>1.4300000000000001E-3</v>
      </c>
      <c r="AI971" s="132">
        <v>3.5999999999999999E-3</v>
      </c>
      <c r="AJ971" s="132">
        <v>3.8999999999999999E-4</v>
      </c>
    </row>
    <row r="972" spans="1:36">
      <c r="A972" t="s">
        <v>1213</v>
      </c>
      <c r="B972" t="s">
        <v>1247</v>
      </c>
      <c r="C972" t="s">
        <v>2412</v>
      </c>
      <c r="D972" t="s">
        <v>2413</v>
      </c>
      <c r="E972" t="s">
        <v>309</v>
      </c>
      <c r="F972" t="s">
        <v>2977</v>
      </c>
      <c r="G972" t="s">
        <v>2978</v>
      </c>
      <c r="H972" t="s">
        <v>321</v>
      </c>
      <c r="I972" t="s">
        <v>951</v>
      </c>
      <c r="J972" t="s">
        <v>204</v>
      </c>
      <c r="K972" t="s">
        <v>204</v>
      </c>
      <c r="L972" t="s">
        <v>325</v>
      </c>
      <c r="M972" t="s">
        <v>340</v>
      </c>
      <c r="N972" t="s">
        <v>476</v>
      </c>
      <c r="O972" t="s">
        <v>339</v>
      </c>
      <c r="P972" t="s">
        <v>1551</v>
      </c>
      <c r="Q972" t="s">
        <v>413</v>
      </c>
      <c r="R972" t="s">
        <v>407</v>
      </c>
      <c r="S972" t="s">
        <v>1212</v>
      </c>
      <c r="T972" s="131">
        <v>1.39</v>
      </c>
      <c r="U972" t="s">
        <v>2122</v>
      </c>
      <c r="V972" s="132">
        <v>2.5919999999999999E-2</v>
      </c>
      <c r="W972" s="132">
        <v>4.5900000000000003E-2</v>
      </c>
      <c r="X972" t="s">
        <v>412</v>
      </c>
      <c r="Y972" t="s">
        <v>339</v>
      </c>
      <c r="Z972" s="131">
        <v>118000.32000000001</v>
      </c>
      <c r="AA972" s="131">
        <v>1</v>
      </c>
      <c r="AB972" s="131">
        <f t="shared" si="15"/>
        <v>97.149736543087343</v>
      </c>
      <c r="AD972" s="131">
        <v>114.637</v>
      </c>
      <c r="AH972" s="132">
        <v>3.6000000000000002E-4</v>
      </c>
      <c r="AI972" s="132">
        <v>3.5799999999999998E-3</v>
      </c>
      <c r="AJ972" s="132">
        <v>3.8999999999999999E-4</v>
      </c>
    </row>
    <row r="973" spans="1:36">
      <c r="A973" t="s">
        <v>1213</v>
      </c>
      <c r="B973" t="s">
        <v>1247</v>
      </c>
      <c r="C973" t="s">
        <v>1521</v>
      </c>
      <c r="D973" t="s">
        <v>1522</v>
      </c>
      <c r="E973" t="s">
        <v>309</v>
      </c>
      <c r="F973" t="s">
        <v>2687</v>
      </c>
      <c r="G973" t="s">
        <v>2688</v>
      </c>
      <c r="H973" t="s">
        <v>321</v>
      </c>
      <c r="I973" t="s">
        <v>754</v>
      </c>
      <c r="J973" t="s">
        <v>204</v>
      </c>
      <c r="K973" t="s">
        <v>204</v>
      </c>
      <c r="L973" t="s">
        <v>325</v>
      </c>
      <c r="M973" t="s">
        <v>340</v>
      </c>
      <c r="N973" t="s">
        <v>448</v>
      </c>
      <c r="O973" t="s">
        <v>339</v>
      </c>
      <c r="P973" t="s">
        <v>1235</v>
      </c>
      <c r="Q973" t="s">
        <v>415</v>
      </c>
      <c r="R973" t="s">
        <v>407</v>
      </c>
      <c r="S973" t="s">
        <v>1212</v>
      </c>
      <c r="T973" s="131">
        <v>1.92</v>
      </c>
      <c r="U973" t="s">
        <v>2689</v>
      </c>
      <c r="V973" s="132">
        <v>4.8999999999999998E-3</v>
      </c>
      <c r="W973" s="132">
        <v>2.3099999999999999E-2</v>
      </c>
      <c r="X973" t="s">
        <v>412</v>
      </c>
      <c r="Y973" t="s">
        <v>339</v>
      </c>
      <c r="Z973" s="131">
        <v>103000</v>
      </c>
      <c r="AA973" s="131">
        <v>1</v>
      </c>
      <c r="AB973" s="131">
        <f t="shared" si="15"/>
        <v>110.29029126213592</v>
      </c>
      <c r="AD973" s="131">
        <v>113.599</v>
      </c>
      <c r="AH973" s="132">
        <v>1.2999999999999999E-4</v>
      </c>
      <c r="AI973" s="132">
        <v>3.5400000000000002E-3</v>
      </c>
      <c r="AJ973" s="132">
        <v>3.8000000000000002E-4</v>
      </c>
    </row>
    <row r="974" spans="1:36">
      <c r="A974" t="s">
        <v>1213</v>
      </c>
      <c r="B974" t="s">
        <v>1247</v>
      </c>
      <c r="C974" t="s">
        <v>1960</v>
      </c>
      <c r="D974" t="s">
        <v>1961</v>
      </c>
      <c r="E974" t="s">
        <v>309</v>
      </c>
      <c r="F974" t="s">
        <v>2979</v>
      </c>
      <c r="G974" t="s">
        <v>2980</v>
      </c>
      <c r="H974" t="s">
        <v>321</v>
      </c>
      <c r="I974" t="s">
        <v>951</v>
      </c>
      <c r="J974" t="s">
        <v>204</v>
      </c>
      <c r="K974" t="s">
        <v>204</v>
      </c>
      <c r="L974" t="s">
        <v>325</v>
      </c>
      <c r="M974" t="s">
        <v>340</v>
      </c>
      <c r="N974" t="s">
        <v>465</v>
      </c>
      <c r="O974" t="s">
        <v>339</v>
      </c>
      <c r="P974" t="s">
        <v>1578</v>
      </c>
      <c r="Q974" t="s">
        <v>415</v>
      </c>
      <c r="R974" t="s">
        <v>407</v>
      </c>
      <c r="S974" t="s">
        <v>1212</v>
      </c>
      <c r="T974" s="131">
        <v>1.33</v>
      </c>
      <c r="U974" t="s">
        <v>1594</v>
      </c>
      <c r="V974" s="132">
        <v>5.3449999999999998E-2</v>
      </c>
      <c r="W974" s="132">
        <v>5.0799999999999998E-2</v>
      </c>
      <c r="X974" t="s">
        <v>412</v>
      </c>
      <c r="Y974" t="s">
        <v>339</v>
      </c>
      <c r="Z974" s="131">
        <v>109000.43</v>
      </c>
      <c r="AA974" s="131">
        <v>1</v>
      </c>
      <c r="AB974" s="131">
        <f t="shared" si="15"/>
        <v>101.22987588214103</v>
      </c>
      <c r="AD974" s="131">
        <v>110.34099999999999</v>
      </c>
      <c r="AH974" s="132">
        <v>3.8999999999999999E-4</v>
      </c>
      <c r="AI974" s="132">
        <v>3.4399999999999999E-3</v>
      </c>
      <c r="AJ974" s="132">
        <v>3.6999999999999999E-4</v>
      </c>
    </row>
    <row r="975" spans="1:36">
      <c r="A975" t="s">
        <v>1213</v>
      </c>
      <c r="B975" t="s">
        <v>1247</v>
      </c>
      <c r="C975" t="s">
        <v>2924</v>
      </c>
      <c r="D975" t="s">
        <v>2925</v>
      </c>
      <c r="E975" t="s">
        <v>309</v>
      </c>
      <c r="F975" t="s">
        <v>2981</v>
      </c>
      <c r="G975" t="s">
        <v>2982</v>
      </c>
      <c r="H975" t="s">
        <v>321</v>
      </c>
      <c r="I975" t="s">
        <v>754</v>
      </c>
      <c r="J975" t="s">
        <v>204</v>
      </c>
      <c r="K975" t="s">
        <v>204</v>
      </c>
      <c r="L975" t="s">
        <v>325</v>
      </c>
      <c r="M975" t="s">
        <v>340</v>
      </c>
      <c r="N975" t="s">
        <v>464</v>
      </c>
      <c r="O975" t="s">
        <v>339</v>
      </c>
      <c r="Q975" t="s">
        <v>410</v>
      </c>
      <c r="R975" t="s">
        <v>410</v>
      </c>
      <c r="S975" t="s">
        <v>1212</v>
      </c>
      <c r="T975" s="131">
        <v>5.89</v>
      </c>
      <c r="U975" t="s">
        <v>2297</v>
      </c>
      <c r="V975" s="132">
        <v>3.159E-2</v>
      </c>
      <c r="W975" s="132">
        <v>3.1300000000000001E-2</v>
      </c>
      <c r="X975" t="s">
        <v>412</v>
      </c>
      <c r="Y975" t="s">
        <v>339</v>
      </c>
      <c r="Z975" s="131">
        <v>102329.25</v>
      </c>
      <c r="AA975" s="131">
        <v>1</v>
      </c>
      <c r="AB975" s="131">
        <f t="shared" si="15"/>
        <v>106.54040755697906</v>
      </c>
      <c r="AD975" s="131">
        <v>109.02200000000001</v>
      </c>
      <c r="AH975" s="132">
        <v>2.5000000000000001E-4</v>
      </c>
      <c r="AI975" s="132">
        <v>3.3999999999999998E-3</v>
      </c>
      <c r="AJ975" s="132">
        <v>3.6999999999999999E-4</v>
      </c>
    </row>
    <row r="976" spans="1:36">
      <c r="A976" t="s">
        <v>1213</v>
      </c>
      <c r="B976" t="s">
        <v>1247</v>
      </c>
      <c r="C976" t="s">
        <v>2983</v>
      </c>
      <c r="D976" t="s">
        <v>2984</v>
      </c>
      <c r="E976" t="s">
        <v>309</v>
      </c>
      <c r="F976" t="s">
        <v>2985</v>
      </c>
      <c r="G976" t="s">
        <v>2986</v>
      </c>
      <c r="H976" t="s">
        <v>321</v>
      </c>
      <c r="I976" t="s">
        <v>951</v>
      </c>
      <c r="J976" t="s">
        <v>204</v>
      </c>
      <c r="K976" t="s">
        <v>204</v>
      </c>
      <c r="L976" t="s">
        <v>325</v>
      </c>
      <c r="M976" t="s">
        <v>340</v>
      </c>
      <c r="N976" t="s">
        <v>447</v>
      </c>
      <c r="O976" t="s">
        <v>339</v>
      </c>
      <c r="P976" t="s">
        <v>1578</v>
      </c>
      <c r="Q976" t="s">
        <v>415</v>
      </c>
      <c r="R976" t="s">
        <v>407</v>
      </c>
      <c r="S976" t="s">
        <v>1212</v>
      </c>
      <c r="T976" s="131">
        <v>1.48</v>
      </c>
      <c r="U976" t="s">
        <v>1660</v>
      </c>
      <c r="V976" s="132">
        <v>5.6680000000000001E-2</v>
      </c>
      <c r="W976" s="132">
        <v>5.0999999999999997E-2</v>
      </c>
      <c r="X976" t="s">
        <v>412</v>
      </c>
      <c r="Y976" t="s">
        <v>339</v>
      </c>
      <c r="Z976" s="131">
        <v>107200</v>
      </c>
      <c r="AA976" s="131">
        <v>1</v>
      </c>
      <c r="AB976" s="131">
        <f t="shared" si="15"/>
        <v>95.669776119402982</v>
      </c>
      <c r="AD976" s="131">
        <v>102.55800000000001</v>
      </c>
      <c r="AH976" s="132">
        <v>4.6000000000000001E-4</v>
      </c>
      <c r="AI976" s="132">
        <v>3.2000000000000002E-3</v>
      </c>
      <c r="AJ976" s="132">
        <v>3.5E-4</v>
      </c>
    </row>
    <row r="977" spans="1:38">
      <c r="A977" t="s">
        <v>1213</v>
      </c>
      <c r="B977" t="s">
        <v>1247</v>
      </c>
      <c r="C977" t="s">
        <v>1626</v>
      </c>
      <c r="D977" t="s">
        <v>1627</v>
      </c>
      <c r="E977" t="s">
        <v>309</v>
      </c>
      <c r="F977" t="s">
        <v>2987</v>
      </c>
      <c r="G977" t="s">
        <v>2988</v>
      </c>
      <c r="H977" t="s">
        <v>321</v>
      </c>
      <c r="I977" t="s">
        <v>754</v>
      </c>
      <c r="J977" t="s">
        <v>204</v>
      </c>
      <c r="K977" t="s">
        <v>204</v>
      </c>
      <c r="L977" t="s">
        <v>325</v>
      </c>
      <c r="M977" t="s">
        <v>340</v>
      </c>
      <c r="N977" t="s">
        <v>465</v>
      </c>
      <c r="O977" t="s">
        <v>339</v>
      </c>
      <c r="P977" t="s">
        <v>1578</v>
      </c>
      <c r="Q977" t="s">
        <v>415</v>
      </c>
      <c r="R977" t="s">
        <v>407</v>
      </c>
      <c r="S977" t="s">
        <v>1212</v>
      </c>
      <c r="T977" s="131">
        <v>0.49</v>
      </c>
      <c r="U977" t="s">
        <v>1858</v>
      </c>
      <c r="V977" s="132">
        <v>2.8080000000000001E-2</v>
      </c>
      <c r="W977" s="132">
        <v>3.0099999999999998E-2</v>
      </c>
      <c r="X977" t="s">
        <v>412</v>
      </c>
      <c r="Y977" t="s">
        <v>339</v>
      </c>
      <c r="Z977" s="131">
        <v>89000</v>
      </c>
      <c r="AA977" s="131">
        <v>1</v>
      </c>
      <c r="AB977" s="131">
        <f t="shared" si="15"/>
        <v>114.25056179775281</v>
      </c>
      <c r="AD977" s="131">
        <v>101.68300000000001</v>
      </c>
      <c r="AH977" s="132">
        <v>3.8999999999999999E-4</v>
      </c>
      <c r="AI977" s="132">
        <v>3.1700000000000001E-3</v>
      </c>
      <c r="AJ977" s="132">
        <v>3.4000000000000002E-4</v>
      </c>
    </row>
    <row r="978" spans="1:38">
      <c r="A978" t="s">
        <v>1213</v>
      </c>
      <c r="B978" t="s">
        <v>1247</v>
      </c>
      <c r="C978" t="s">
        <v>2954</v>
      </c>
      <c r="D978" t="s">
        <v>2955</v>
      </c>
      <c r="E978" t="s">
        <v>309</v>
      </c>
      <c r="F978" t="s">
        <v>2989</v>
      </c>
      <c r="G978" t="s">
        <v>2990</v>
      </c>
      <c r="H978" t="s">
        <v>321</v>
      </c>
      <c r="I978" t="s">
        <v>754</v>
      </c>
      <c r="J978" t="s">
        <v>204</v>
      </c>
      <c r="K978" t="s">
        <v>204</v>
      </c>
      <c r="L978" t="s">
        <v>329</v>
      </c>
      <c r="M978" t="s">
        <v>340</v>
      </c>
      <c r="N978" t="s">
        <v>447</v>
      </c>
      <c r="O978" t="s">
        <v>339</v>
      </c>
      <c r="Q978" t="s">
        <v>410</v>
      </c>
      <c r="R978" t="s">
        <v>410</v>
      </c>
      <c r="S978" t="s">
        <v>1212</v>
      </c>
      <c r="T978" s="131">
        <v>1.35</v>
      </c>
      <c r="U978" t="s">
        <v>2991</v>
      </c>
      <c r="V978" s="132">
        <v>3.4299999999999997E-2</v>
      </c>
      <c r="W978" s="132">
        <v>1.0699999999999999E-2</v>
      </c>
      <c r="X978" t="s">
        <v>412</v>
      </c>
      <c r="Y978" t="s">
        <v>339</v>
      </c>
      <c r="Z978" s="131">
        <v>95088.28</v>
      </c>
      <c r="AA978" s="131">
        <v>1</v>
      </c>
      <c r="AB978" s="131">
        <f t="shared" si="15"/>
        <v>103.39970393827716</v>
      </c>
      <c r="AD978" s="131">
        <v>98.320999999999998</v>
      </c>
      <c r="AH978" s="132">
        <v>7.2000000000000005E-4</v>
      </c>
      <c r="AI978" s="132">
        <v>3.0699999999999998E-3</v>
      </c>
      <c r="AJ978" s="132">
        <v>3.3E-4</v>
      </c>
      <c r="AL978" s="158"/>
    </row>
    <row r="979" spans="1:38">
      <c r="A979" t="s">
        <v>1213</v>
      </c>
      <c r="B979" t="s">
        <v>1247</v>
      </c>
      <c r="C979" t="s">
        <v>1521</v>
      </c>
      <c r="D979" t="s">
        <v>1522</v>
      </c>
      <c r="E979" t="s">
        <v>309</v>
      </c>
      <c r="F979" t="s">
        <v>2992</v>
      </c>
      <c r="G979" t="s">
        <v>2993</v>
      </c>
      <c r="H979" t="s">
        <v>321</v>
      </c>
      <c r="I979" t="s">
        <v>754</v>
      </c>
      <c r="J979" t="s">
        <v>204</v>
      </c>
      <c r="K979" t="s">
        <v>204</v>
      </c>
      <c r="L979" t="s">
        <v>325</v>
      </c>
      <c r="M979" t="s">
        <v>340</v>
      </c>
      <c r="N979" t="s">
        <v>448</v>
      </c>
      <c r="O979" t="s">
        <v>339</v>
      </c>
      <c r="P979" t="s">
        <v>1211</v>
      </c>
      <c r="Q979" t="s">
        <v>413</v>
      </c>
      <c r="R979" t="s">
        <v>407</v>
      </c>
      <c r="S979" t="s">
        <v>1212</v>
      </c>
      <c r="T979" s="131">
        <v>4.17</v>
      </c>
      <c r="U979" t="s">
        <v>2482</v>
      </c>
      <c r="V979" s="132">
        <v>1.426E-2</v>
      </c>
      <c r="W979" s="132">
        <v>2.3900000000000001E-2</v>
      </c>
      <c r="X979" t="s">
        <v>412</v>
      </c>
      <c r="Y979" t="s">
        <v>339</v>
      </c>
      <c r="Z979" s="131">
        <v>94000.8</v>
      </c>
      <c r="AA979" s="131">
        <v>1</v>
      </c>
      <c r="AB979" s="131">
        <f t="shared" si="15"/>
        <v>104.28953796137905</v>
      </c>
      <c r="AD979" s="131">
        <v>98.033000000000001</v>
      </c>
      <c r="AH979" s="132">
        <v>5.0000000000000002E-5</v>
      </c>
      <c r="AI979" s="132">
        <v>3.0599999999999998E-3</v>
      </c>
      <c r="AJ979" s="132">
        <v>3.3E-4</v>
      </c>
    </row>
    <row r="980" spans="1:38">
      <c r="A980" t="s">
        <v>1213</v>
      </c>
      <c r="B980" t="s">
        <v>1247</v>
      </c>
      <c r="C980" t="s">
        <v>2170</v>
      </c>
      <c r="D980" t="s">
        <v>2171</v>
      </c>
      <c r="E980" t="s">
        <v>309</v>
      </c>
      <c r="F980" t="s">
        <v>2172</v>
      </c>
      <c r="G980" t="s">
        <v>2173</v>
      </c>
      <c r="H980" t="s">
        <v>321</v>
      </c>
      <c r="I980" t="s">
        <v>754</v>
      </c>
      <c r="J980" t="s">
        <v>204</v>
      </c>
      <c r="K980" t="s">
        <v>204</v>
      </c>
      <c r="L980" t="s">
        <v>325</v>
      </c>
      <c r="M980" t="s">
        <v>340</v>
      </c>
      <c r="N980" t="s">
        <v>462</v>
      </c>
      <c r="O980" t="s">
        <v>339</v>
      </c>
      <c r="P980" t="s">
        <v>1551</v>
      </c>
      <c r="Q980" t="s">
        <v>413</v>
      </c>
      <c r="R980" t="s">
        <v>407</v>
      </c>
      <c r="S980" t="s">
        <v>1212</v>
      </c>
      <c r="T980" s="131">
        <v>1.33</v>
      </c>
      <c r="U980" t="s">
        <v>2174</v>
      </c>
      <c r="V980" s="132">
        <v>2.0379999999999999E-2</v>
      </c>
      <c r="W980" s="132">
        <v>2.7799999999999998E-2</v>
      </c>
      <c r="X980" t="s">
        <v>412</v>
      </c>
      <c r="Y980" t="s">
        <v>339</v>
      </c>
      <c r="Z980" s="131">
        <v>87545.71</v>
      </c>
      <c r="AA980" s="131">
        <v>1</v>
      </c>
      <c r="AB980" s="131">
        <f t="shared" si="15"/>
        <v>111.91981880094409</v>
      </c>
      <c r="AD980" s="131">
        <v>97.980999999999995</v>
      </c>
      <c r="AH980" s="132">
        <v>1.7000000000000001E-4</v>
      </c>
      <c r="AI980" s="132">
        <v>3.0599999999999998E-3</v>
      </c>
      <c r="AJ980" s="132">
        <v>3.3E-4</v>
      </c>
    </row>
    <row r="981" spans="1:38">
      <c r="A981" t="s">
        <v>1213</v>
      </c>
      <c r="B981" t="s">
        <v>1247</v>
      </c>
      <c r="C981" t="s">
        <v>2459</v>
      </c>
      <c r="D981" t="s">
        <v>2460</v>
      </c>
      <c r="E981" t="s">
        <v>309</v>
      </c>
      <c r="F981" t="s">
        <v>2465</v>
      </c>
      <c r="G981" t="s">
        <v>2466</v>
      </c>
      <c r="H981" t="s">
        <v>321</v>
      </c>
      <c r="I981" t="s">
        <v>754</v>
      </c>
      <c r="J981" t="s">
        <v>204</v>
      </c>
      <c r="K981" t="s">
        <v>204</v>
      </c>
      <c r="L981" t="s">
        <v>325</v>
      </c>
      <c r="M981" t="s">
        <v>340</v>
      </c>
      <c r="N981" t="s">
        <v>464</v>
      </c>
      <c r="O981" t="s">
        <v>339</v>
      </c>
      <c r="P981" t="s">
        <v>1211</v>
      </c>
      <c r="Q981" t="s">
        <v>413</v>
      </c>
      <c r="R981" t="s">
        <v>407</v>
      </c>
      <c r="S981" t="s">
        <v>1212</v>
      </c>
      <c r="T981" s="131">
        <v>1.51</v>
      </c>
      <c r="U981" t="s">
        <v>1660</v>
      </c>
      <c r="V981" s="132">
        <v>1.481E-2</v>
      </c>
      <c r="W981" s="132">
        <v>2.41E-2</v>
      </c>
      <c r="X981" t="s">
        <v>412</v>
      </c>
      <c r="Y981" t="s">
        <v>339</v>
      </c>
      <c r="Z981" s="131">
        <v>86000.12</v>
      </c>
      <c r="AA981" s="131">
        <v>1</v>
      </c>
      <c r="AB981" s="131">
        <f t="shared" si="15"/>
        <v>113.58007407431525</v>
      </c>
      <c r="AD981" s="131">
        <v>97.679000000000002</v>
      </c>
      <c r="AH981" s="132">
        <v>9.0000000000000006E-5</v>
      </c>
      <c r="AI981" s="132">
        <v>3.0500000000000002E-3</v>
      </c>
      <c r="AJ981" s="132">
        <v>3.3E-4</v>
      </c>
    </row>
    <row r="982" spans="1:38">
      <c r="A982" t="s">
        <v>1213</v>
      </c>
      <c r="B982" t="s">
        <v>1247</v>
      </c>
      <c r="C982" t="s">
        <v>2202</v>
      </c>
      <c r="D982" t="s">
        <v>2203</v>
      </c>
      <c r="E982" t="s">
        <v>309</v>
      </c>
      <c r="F982" t="s">
        <v>2539</v>
      </c>
      <c r="G982" t="s">
        <v>2540</v>
      </c>
      <c r="H982" t="s">
        <v>321</v>
      </c>
      <c r="I982" t="s">
        <v>754</v>
      </c>
      <c r="J982" t="s">
        <v>204</v>
      </c>
      <c r="K982" t="s">
        <v>204</v>
      </c>
      <c r="L982" t="s">
        <v>325</v>
      </c>
      <c r="M982" t="s">
        <v>340</v>
      </c>
      <c r="N982" t="s">
        <v>477</v>
      </c>
      <c r="O982" t="s">
        <v>339</v>
      </c>
      <c r="P982" t="s">
        <v>1696</v>
      </c>
      <c r="Q982" t="s">
        <v>413</v>
      </c>
      <c r="R982" t="s">
        <v>407</v>
      </c>
      <c r="S982" t="s">
        <v>1212</v>
      </c>
      <c r="T982" s="131">
        <v>0.83</v>
      </c>
      <c r="U982" t="s">
        <v>2541</v>
      </c>
      <c r="V982" s="132">
        <v>-2.9999999999999997E-4</v>
      </c>
      <c r="W982" s="132">
        <v>2.63E-2</v>
      </c>
      <c r="X982" t="s">
        <v>412</v>
      </c>
      <c r="Y982" t="s">
        <v>339</v>
      </c>
      <c r="Z982" s="131">
        <v>84740.13</v>
      </c>
      <c r="AA982" s="131">
        <v>1</v>
      </c>
      <c r="AB982" s="131">
        <f t="shared" si="15"/>
        <v>115.10013024525688</v>
      </c>
      <c r="AD982" s="131">
        <v>97.536000000000001</v>
      </c>
      <c r="AH982" s="132">
        <v>1.7000000000000001E-4</v>
      </c>
      <c r="AI982" s="132">
        <v>3.0400000000000002E-3</v>
      </c>
      <c r="AJ982" s="132">
        <v>3.3E-4</v>
      </c>
    </row>
    <row r="983" spans="1:38">
      <c r="A983" t="s">
        <v>1213</v>
      </c>
      <c r="B983" t="s">
        <v>1247</v>
      </c>
      <c r="C983" t="s">
        <v>1896</v>
      </c>
      <c r="D983" t="s">
        <v>1897</v>
      </c>
      <c r="E983" t="s">
        <v>309</v>
      </c>
      <c r="F983" t="s">
        <v>2994</v>
      </c>
      <c r="G983" t="s">
        <v>2995</v>
      </c>
      <c r="H983" t="s">
        <v>321</v>
      </c>
      <c r="I983" t="s">
        <v>754</v>
      </c>
      <c r="J983" t="s">
        <v>204</v>
      </c>
      <c r="K983" t="s">
        <v>204</v>
      </c>
      <c r="L983" t="s">
        <v>325</v>
      </c>
      <c r="M983" t="s">
        <v>340</v>
      </c>
      <c r="N983" t="s">
        <v>464</v>
      </c>
      <c r="O983" t="s">
        <v>339</v>
      </c>
      <c r="P983" t="s">
        <v>1696</v>
      </c>
      <c r="Q983" t="s">
        <v>413</v>
      </c>
      <c r="R983" t="s">
        <v>407</v>
      </c>
      <c r="S983" t="s">
        <v>1212</v>
      </c>
      <c r="T983" s="131">
        <v>5.16</v>
      </c>
      <c r="U983" t="s">
        <v>1407</v>
      </c>
      <c r="V983" s="132">
        <v>2.1149999999999999E-2</v>
      </c>
      <c r="W983" s="132">
        <v>2.7300000000000001E-2</v>
      </c>
      <c r="X983" t="s">
        <v>412</v>
      </c>
      <c r="Y983" t="s">
        <v>339</v>
      </c>
      <c r="Z983" s="131">
        <v>93000</v>
      </c>
      <c r="AA983" s="131">
        <v>1</v>
      </c>
      <c r="AB983" s="131">
        <f t="shared" si="15"/>
        <v>102.81075268817203</v>
      </c>
      <c r="AC983" s="131">
        <v>1.25</v>
      </c>
      <c r="AD983" s="131">
        <v>96.864000000000004</v>
      </c>
      <c r="AH983" s="132">
        <v>1.7000000000000001E-4</v>
      </c>
      <c r="AI983" s="132">
        <v>3.0599999999999998E-3</v>
      </c>
      <c r="AJ983" s="132">
        <v>3.3E-4</v>
      </c>
    </row>
    <row r="984" spans="1:38">
      <c r="A984" t="s">
        <v>1213</v>
      </c>
      <c r="B984" t="s">
        <v>1247</v>
      </c>
      <c r="C984" t="s">
        <v>2996</v>
      </c>
      <c r="D984" t="s">
        <v>2997</v>
      </c>
      <c r="E984" t="s">
        <v>309</v>
      </c>
      <c r="F984" t="s">
        <v>2998</v>
      </c>
      <c r="G984" t="s">
        <v>2999</v>
      </c>
      <c r="H984" t="s">
        <v>321</v>
      </c>
      <c r="I984" t="s">
        <v>951</v>
      </c>
      <c r="J984" t="s">
        <v>204</v>
      </c>
      <c r="K984" t="s">
        <v>204</v>
      </c>
      <c r="L984" t="s">
        <v>325</v>
      </c>
      <c r="M984" t="s">
        <v>340</v>
      </c>
      <c r="N984" t="s">
        <v>445</v>
      </c>
      <c r="O984" t="s">
        <v>339</v>
      </c>
      <c r="P984" t="s">
        <v>1578</v>
      </c>
      <c r="Q984" t="s">
        <v>415</v>
      </c>
      <c r="R984" t="s">
        <v>407</v>
      </c>
      <c r="S984" t="s">
        <v>1212</v>
      </c>
      <c r="T984" s="131">
        <v>0.87</v>
      </c>
      <c r="U984" t="s">
        <v>3000</v>
      </c>
      <c r="V984" s="132">
        <v>5.6140000000000002E-2</v>
      </c>
      <c r="W984" s="132">
        <v>5.2400000000000002E-2</v>
      </c>
      <c r="X984" t="s">
        <v>412</v>
      </c>
      <c r="Y984" t="s">
        <v>339</v>
      </c>
      <c r="Z984" s="131">
        <v>96000</v>
      </c>
      <c r="AA984" s="131">
        <v>1</v>
      </c>
      <c r="AB984" s="131">
        <f t="shared" si="15"/>
        <v>98.8</v>
      </c>
      <c r="AD984" s="131">
        <v>94.847999999999999</v>
      </c>
      <c r="AH984" s="132">
        <v>2.9999999999999997E-4</v>
      </c>
      <c r="AI984" s="132">
        <v>2.96E-3</v>
      </c>
      <c r="AJ984" s="132">
        <v>3.2000000000000003E-4</v>
      </c>
    </row>
    <row r="985" spans="1:38">
      <c r="A985" t="s">
        <v>1213</v>
      </c>
      <c r="B985" t="s">
        <v>1247</v>
      </c>
      <c r="C985" t="s">
        <v>3001</v>
      </c>
      <c r="D985" t="s">
        <v>3002</v>
      </c>
      <c r="E985" t="s">
        <v>309</v>
      </c>
      <c r="F985" t="s">
        <v>3003</v>
      </c>
      <c r="G985" t="s">
        <v>3004</v>
      </c>
      <c r="H985" t="s">
        <v>321</v>
      </c>
      <c r="I985" t="s">
        <v>951</v>
      </c>
      <c r="J985" t="s">
        <v>204</v>
      </c>
      <c r="K985" t="s">
        <v>204</v>
      </c>
      <c r="L985" t="s">
        <v>325</v>
      </c>
      <c r="M985" t="s">
        <v>340</v>
      </c>
      <c r="N985" t="s">
        <v>477</v>
      </c>
      <c r="O985" t="s">
        <v>339</v>
      </c>
      <c r="P985" t="s">
        <v>1545</v>
      </c>
      <c r="Q985" t="s">
        <v>413</v>
      </c>
      <c r="R985" t="s">
        <v>407</v>
      </c>
      <c r="S985" t="s">
        <v>1212</v>
      </c>
      <c r="T985" s="131">
        <v>1.46</v>
      </c>
      <c r="U985" t="s">
        <v>1660</v>
      </c>
      <c r="V985" s="132">
        <v>3.7429999999999998E-2</v>
      </c>
      <c r="W985" s="132">
        <v>5.6399999999999999E-2</v>
      </c>
      <c r="X985" t="s">
        <v>412</v>
      </c>
      <c r="Y985" t="s">
        <v>339</v>
      </c>
      <c r="Z985" s="131">
        <v>97298.86</v>
      </c>
      <c r="AA985" s="131">
        <v>1</v>
      </c>
      <c r="AB985" s="131">
        <f t="shared" si="15"/>
        <v>96.750362748340521</v>
      </c>
      <c r="AD985" s="131">
        <v>94.137</v>
      </c>
      <c r="AH985" s="132">
        <v>2.2300000000000002E-3</v>
      </c>
      <c r="AI985" s="132">
        <v>2.9399999999999999E-3</v>
      </c>
      <c r="AJ985" s="132">
        <v>3.2000000000000003E-4</v>
      </c>
    </row>
    <row r="986" spans="1:38">
      <c r="A986" t="s">
        <v>1213</v>
      </c>
      <c r="B986" t="s">
        <v>1247</v>
      </c>
      <c r="C986" t="s">
        <v>1723</v>
      </c>
      <c r="D986" t="s">
        <v>1724</v>
      </c>
      <c r="E986" t="s">
        <v>309</v>
      </c>
      <c r="F986" t="s">
        <v>1725</v>
      </c>
      <c r="G986" t="s">
        <v>1726</v>
      </c>
      <c r="H986" t="s">
        <v>321</v>
      </c>
      <c r="I986" t="s">
        <v>951</v>
      </c>
      <c r="J986" t="s">
        <v>204</v>
      </c>
      <c r="K986" t="s">
        <v>204</v>
      </c>
      <c r="L986" t="s">
        <v>325</v>
      </c>
      <c r="M986" t="s">
        <v>340</v>
      </c>
      <c r="N986" t="s">
        <v>447</v>
      </c>
      <c r="O986" t="s">
        <v>339</v>
      </c>
      <c r="Q986" t="s">
        <v>410</v>
      </c>
      <c r="R986" t="s">
        <v>410</v>
      </c>
      <c r="S986" t="s">
        <v>1212</v>
      </c>
      <c r="T986" s="131">
        <v>3.95</v>
      </c>
      <c r="U986" t="s">
        <v>1727</v>
      </c>
      <c r="V986" s="132">
        <v>5.8889999999999998E-2</v>
      </c>
      <c r="W986" s="132">
        <v>5.8700000000000002E-2</v>
      </c>
      <c r="X986" t="s">
        <v>412</v>
      </c>
      <c r="Y986" t="s">
        <v>339</v>
      </c>
      <c r="Z986" s="131">
        <v>90000</v>
      </c>
      <c r="AA986" s="131">
        <v>1</v>
      </c>
      <c r="AB986" s="131">
        <f t="shared" si="15"/>
        <v>104.22</v>
      </c>
      <c r="AD986" s="131">
        <v>93.798000000000002</v>
      </c>
      <c r="AH986" s="132">
        <v>3.3E-4</v>
      </c>
      <c r="AI986" s="132">
        <v>2.9299999999999999E-3</v>
      </c>
      <c r="AJ986" s="132">
        <v>3.2000000000000003E-4</v>
      </c>
    </row>
    <row r="987" spans="1:38">
      <c r="A987" t="s">
        <v>1213</v>
      </c>
      <c r="B987" t="s">
        <v>1247</v>
      </c>
      <c r="C987" t="s">
        <v>3005</v>
      </c>
      <c r="D987" t="s">
        <v>3006</v>
      </c>
      <c r="E987" t="s">
        <v>311</v>
      </c>
      <c r="F987" t="s">
        <v>3007</v>
      </c>
      <c r="G987" t="s">
        <v>3008</v>
      </c>
      <c r="H987" t="s">
        <v>321</v>
      </c>
      <c r="I987" t="s">
        <v>951</v>
      </c>
      <c r="J987" t="s">
        <v>204</v>
      </c>
      <c r="K987" t="s">
        <v>204</v>
      </c>
      <c r="L987" t="s">
        <v>325</v>
      </c>
      <c r="M987" t="s">
        <v>340</v>
      </c>
      <c r="N987" t="s">
        <v>465</v>
      </c>
      <c r="O987" t="s">
        <v>339</v>
      </c>
      <c r="P987" t="s">
        <v>1599</v>
      </c>
      <c r="Q987" t="s">
        <v>415</v>
      </c>
      <c r="R987" t="s">
        <v>407</v>
      </c>
      <c r="S987" t="s">
        <v>1212</v>
      </c>
      <c r="T987" s="131">
        <v>2.65</v>
      </c>
      <c r="U987" t="s">
        <v>1600</v>
      </c>
      <c r="V987" s="132">
        <v>8.3349999999999994E-2</v>
      </c>
      <c r="W987" s="132">
        <v>6.7699999999999996E-2</v>
      </c>
      <c r="X987" t="s">
        <v>412</v>
      </c>
      <c r="Y987" t="s">
        <v>339</v>
      </c>
      <c r="Z987" s="131">
        <v>90000</v>
      </c>
      <c r="AA987" s="131">
        <v>1</v>
      </c>
      <c r="AB987" s="131">
        <f t="shared" si="15"/>
        <v>103.38000000000001</v>
      </c>
      <c r="AD987" s="131">
        <v>93.042000000000002</v>
      </c>
      <c r="AH987" s="132">
        <v>5.1000000000000004E-4</v>
      </c>
      <c r="AI987" s="132">
        <v>2.8999999999999998E-3</v>
      </c>
      <c r="AJ987" s="132">
        <v>3.1E-4</v>
      </c>
    </row>
    <row r="988" spans="1:38">
      <c r="A988" t="s">
        <v>1213</v>
      </c>
      <c r="B988" t="s">
        <v>1247</v>
      </c>
      <c r="C988" t="s">
        <v>1901</v>
      </c>
      <c r="D988" t="s">
        <v>1902</v>
      </c>
      <c r="E988" t="s">
        <v>309</v>
      </c>
      <c r="F988" t="s">
        <v>1903</v>
      </c>
      <c r="G988" t="s">
        <v>1904</v>
      </c>
      <c r="H988" t="s">
        <v>321</v>
      </c>
      <c r="I988" t="s">
        <v>754</v>
      </c>
      <c r="J988" t="s">
        <v>204</v>
      </c>
      <c r="K988" t="s">
        <v>204</v>
      </c>
      <c r="L988" t="s">
        <v>325</v>
      </c>
      <c r="M988" t="s">
        <v>340</v>
      </c>
      <c r="N988" t="s">
        <v>464</v>
      </c>
      <c r="O988" t="s">
        <v>339</v>
      </c>
      <c r="P988" t="s">
        <v>1551</v>
      </c>
      <c r="Q988" t="s">
        <v>413</v>
      </c>
      <c r="R988" t="s">
        <v>407</v>
      </c>
      <c r="S988" t="s">
        <v>1212</v>
      </c>
      <c r="T988" s="131">
        <v>5.42</v>
      </c>
      <c r="U988" t="s">
        <v>1905</v>
      </c>
      <c r="V988" s="132">
        <v>2.7019999999999999E-2</v>
      </c>
      <c r="W988" s="132">
        <v>2.92E-2</v>
      </c>
      <c r="X988" t="s">
        <v>412</v>
      </c>
      <c r="Y988" t="s">
        <v>339</v>
      </c>
      <c r="Z988" s="131">
        <v>89000</v>
      </c>
      <c r="AA988" s="131">
        <v>1</v>
      </c>
      <c r="AB988" s="131">
        <f t="shared" si="15"/>
        <v>103.26966292134831</v>
      </c>
      <c r="AD988" s="131">
        <v>91.91</v>
      </c>
      <c r="AH988" s="132">
        <v>2.5000000000000001E-4</v>
      </c>
      <c r="AI988" s="132">
        <v>2.8700000000000002E-3</v>
      </c>
      <c r="AJ988" s="132">
        <v>3.1E-4</v>
      </c>
    </row>
    <row r="989" spans="1:38">
      <c r="A989" t="s">
        <v>1213</v>
      </c>
      <c r="B989" t="s">
        <v>1247</v>
      </c>
      <c r="C989" t="s">
        <v>1626</v>
      </c>
      <c r="D989" t="s">
        <v>1627</v>
      </c>
      <c r="E989" t="s">
        <v>309</v>
      </c>
      <c r="F989" t="s">
        <v>3009</v>
      </c>
      <c r="G989" t="s">
        <v>3010</v>
      </c>
      <c r="H989" t="s">
        <v>321</v>
      </c>
      <c r="I989" t="s">
        <v>951</v>
      </c>
      <c r="J989" t="s">
        <v>204</v>
      </c>
      <c r="K989" t="s">
        <v>204</v>
      </c>
      <c r="L989" t="s">
        <v>325</v>
      </c>
      <c r="M989" t="s">
        <v>340</v>
      </c>
      <c r="N989" t="s">
        <v>465</v>
      </c>
      <c r="O989" t="s">
        <v>339</v>
      </c>
      <c r="P989" t="s">
        <v>1578</v>
      </c>
      <c r="Q989" t="s">
        <v>415</v>
      </c>
      <c r="R989" t="s">
        <v>407</v>
      </c>
      <c r="S989" t="s">
        <v>1212</v>
      </c>
      <c r="T989" s="131">
        <v>2.4</v>
      </c>
      <c r="U989" t="s">
        <v>2662</v>
      </c>
      <c r="V989" s="132">
        <v>4.5179999999999998E-2</v>
      </c>
      <c r="W989" s="132">
        <v>5.11E-2</v>
      </c>
      <c r="X989" t="s">
        <v>412</v>
      </c>
      <c r="Y989" t="s">
        <v>339</v>
      </c>
      <c r="Z989" s="131">
        <v>97000.47</v>
      </c>
      <c r="AA989" s="131">
        <v>1</v>
      </c>
      <c r="AB989" s="131">
        <f t="shared" si="15"/>
        <v>94.339749075442626</v>
      </c>
      <c r="AD989" s="131">
        <v>91.51</v>
      </c>
      <c r="AH989" s="132">
        <v>1.2999999999999999E-4</v>
      </c>
      <c r="AI989" s="132">
        <v>2.8500000000000001E-3</v>
      </c>
      <c r="AJ989" s="132">
        <v>3.1E-4</v>
      </c>
    </row>
    <row r="990" spans="1:38">
      <c r="A990" t="s">
        <v>1213</v>
      </c>
      <c r="B990" t="s">
        <v>1247</v>
      </c>
      <c r="C990" t="s">
        <v>3011</v>
      </c>
      <c r="D990" t="s">
        <v>3012</v>
      </c>
      <c r="E990" t="s">
        <v>309</v>
      </c>
      <c r="F990" t="s">
        <v>3013</v>
      </c>
      <c r="G990" t="s">
        <v>3014</v>
      </c>
      <c r="H990" t="s">
        <v>321</v>
      </c>
      <c r="I990" t="s">
        <v>951</v>
      </c>
      <c r="J990" t="s">
        <v>204</v>
      </c>
      <c r="K990" t="s">
        <v>204</v>
      </c>
      <c r="L990" t="s">
        <v>325</v>
      </c>
      <c r="M990" t="s">
        <v>340</v>
      </c>
      <c r="N990" t="s">
        <v>454</v>
      </c>
      <c r="O990" t="s">
        <v>339</v>
      </c>
      <c r="P990" t="s">
        <v>1696</v>
      </c>
      <c r="Q990" t="s">
        <v>413</v>
      </c>
      <c r="R990" t="s">
        <v>407</v>
      </c>
      <c r="S990" t="s">
        <v>1212</v>
      </c>
      <c r="T990" s="131">
        <v>7.0000000000000007E-2</v>
      </c>
      <c r="U990" t="s">
        <v>3015</v>
      </c>
      <c r="V990" s="132">
        <v>2.3699999999999999E-2</v>
      </c>
      <c r="W990" s="132">
        <v>4.7300000000000002E-2</v>
      </c>
      <c r="X990" t="s">
        <v>412</v>
      </c>
      <c r="Y990" t="s">
        <v>339</v>
      </c>
      <c r="Z990" s="131">
        <v>90000.14</v>
      </c>
      <c r="AA990" s="131">
        <v>1</v>
      </c>
      <c r="AB990" s="131">
        <f t="shared" si="15"/>
        <v>100.85984310691072</v>
      </c>
      <c r="AD990" s="131">
        <v>90.774000000000001</v>
      </c>
      <c r="AH990" s="132">
        <v>2.8600000000000001E-3</v>
      </c>
      <c r="AI990" s="132">
        <v>2.8300000000000001E-3</v>
      </c>
      <c r="AJ990" s="132">
        <v>3.1E-4</v>
      </c>
    </row>
    <row r="991" spans="1:38">
      <c r="A991" t="s">
        <v>1213</v>
      </c>
      <c r="B991" t="s">
        <v>1247</v>
      </c>
      <c r="C991" t="s">
        <v>1967</v>
      </c>
      <c r="D991" t="s">
        <v>1968</v>
      </c>
      <c r="E991" t="s">
        <v>309</v>
      </c>
      <c r="F991" t="s">
        <v>2854</v>
      </c>
      <c r="G991" t="s">
        <v>2855</v>
      </c>
      <c r="H991" t="s">
        <v>321</v>
      </c>
      <c r="I991" t="s">
        <v>951</v>
      </c>
      <c r="J991" t="s">
        <v>204</v>
      </c>
      <c r="K991" t="s">
        <v>204</v>
      </c>
      <c r="L991" t="s">
        <v>325</v>
      </c>
      <c r="M991" t="s">
        <v>340</v>
      </c>
      <c r="N991" t="s">
        <v>447</v>
      </c>
      <c r="O991" t="s">
        <v>339</v>
      </c>
      <c r="P991" t="s">
        <v>1540</v>
      </c>
      <c r="Q991" t="s">
        <v>413</v>
      </c>
      <c r="R991" t="s">
        <v>407</v>
      </c>
      <c r="S991" t="s">
        <v>1212</v>
      </c>
      <c r="T991" s="131">
        <v>0.36</v>
      </c>
      <c r="U991" t="s">
        <v>2856</v>
      </c>
      <c r="V991" s="132">
        <v>5.7279999999999998E-2</v>
      </c>
      <c r="W991" s="132">
        <v>5.3600000000000002E-2</v>
      </c>
      <c r="X991" t="s">
        <v>412</v>
      </c>
      <c r="Y991" t="s">
        <v>339</v>
      </c>
      <c r="Z991" s="131">
        <v>90000</v>
      </c>
      <c r="AA991" s="131">
        <v>1</v>
      </c>
      <c r="AB991" s="131">
        <f t="shared" si="15"/>
        <v>100.22</v>
      </c>
      <c r="AD991" s="131">
        <v>90.197999999999993</v>
      </c>
      <c r="AH991" s="132">
        <v>7.5000000000000002E-4</v>
      </c>
      <c r="AI991" s="132">
        <v>2.81E-3</v>
      </c>
      <c r="AJ991" s="132">
        <v>2.9999999999999997E-4</v>
      </c>
    </row>
    <row r="992" spans="1:38">
      <c r="A992" t="s">
        <v>1213</v>
      </c>
      <c r="B992" t="s">
        <v>1247</v>
      </c>
      <c r="C992" t="s">
        <v>1626</v>
      </c>
      <c r="D992" t="s">
        <v>1627</v>
      </c>
      <c r="E992" t="s">
        <v>309</v>
      </c>
      <c r="F992" t="s">
        <v>1628</v>
      </c>
      <c r="G992" t="s">
        <v>1629</v>
      </c>
      <c r="H992" t="s">
        <v>321</v>
      </c>
      <c r="I992" t="s">
        <v>754</v>
      </c>
      <c r="J992" t="s">
        <v>204</v>
      </c>
      <c r="K992" t="s">
        <v>204</v>
      </c>
      <c r="L992" t="s">
        <v>325</v>
      </c>
      <c r="M992" t="s">
        <v>340</v>
      </c>
      <c r="N992" t="s">
        <v>465</v>
      </c>
      <c r="O992" t="s">
        <v>339</v>
      </c>
      <c r="P992" t="s">
        <v>1584</v>
      </c>
      <c r="Q992" t="s">
        <v>413</v>
      </c>
      <c r="R992" t="s">
        <v>407</v>
      </c>
      <c r="S992" t="s">
        <v>1212</v>
      </c>
      <c r="T992" s="131">
        <v>6.94</v>
      </c>
      <c r="U992" t="s">
        <v>1630</v>
      </c>
      <c r="V992" s="132">
        <v>2.1860000000000001E-2</v>
      </c>
      <c r="W992" s="132">
        <v>3.5200000000000002E-2</v>
      </c>
      <c r="X992" t="s">
        <v>412</v>
      </c>
      <c r="Y992" t="s">
        <v>339</v>
      </c>
      <c r="Z992" s="131">
        <v>85000</v>
      </c>
      <c r="AA992" s="131">
        <v>1</v>
      </c>
      <c r="AB992" s="131">
        <f t="shared" si="15"/>
        <v>105.80000000000001</v>
      </c>
      <c r="AD992" s="131">
        <v>89.93</v>
      </c>
      <c r="AH992" s="132">
        <v>1.1E-4</v>
      </c>
      <c r="AI992" s="132">
        <v>2.8E-3</v>
      </c>
      <c r="AJ992" s="132">
        <v>2.9999999999999997E-4</v>
      </c>
    </row>
    <row r="993" spans="1:36">
      <c r="A993" t="s">
        <v>1213</v>
      </c>
      <c r="B993" t="s">
        <v>1247</v>
      </c>
      <c r="C993" t="s">
        <v>2005</v>
      </c>
      <c r="D993" t="s">
        <v>2006</v>
      </c>
      <c r="E993" t="s">
        <v>309</v>
      </c>
      <c r="F993" t="s">
        <v>2007</v>
      </c>
      <c r="G993" t="s">
        <v>2008</v>
      </c>
      <c r="H993" t="s">
        <v>321</v>
      </c>
      <c r="I993" t="s">
        <v>754</v>
      </c>
      <c r="J993" t="s">
        <v>204</v>
      </c>
      <c r="K993" t="s">
        <v>204</v>
      </c>
      <c r="L993" t="s">
        <v>325</v>
      </c>
      <c r="M993" t="s">
        <v>340</v>
      </c>
      <c r="N993" t="s">
        <v>464</v>
      </c>
      <c r="O993" t="s">
        <v>339</v>
      </c>
      <c r="P993" t="s">
        <v>1696</v>
      </c>
      <c r="Q993" t="s">
        <v>413</v>
      </c>
      <c r="R993" t="s">
        <v>407</v>
      </c>
      <c r="S993" t="s">
        <v>1212</v>
      </c>
      <c r="T993" s="131">
        <v>2</v>
      </c>
      <c r="U993" t="s">
        <v>1343</v>
      </c>
      <c r="V993" s="132">
        <v>1.274E-2</v>
      </c>
      <c r="W993" s="132">
        <v>2.5700000000000001E-2</v>
      </c>
      <c r="X993" t="s">
        <v>412</v>
      </c>
      <c r="Y993" t="s">
        <v>339</v>
      </c>
      <c r="Z993" s="131">
        <v>76000.06</v>
      </c>
      <c r="AA993" s="131">
        <v>1</v>
      </c>
      <c r="AB993" s="131">
        <f t="shared" si="15"/>
        <v>117.14990751323091</v>
      </c>
      <c r="AD993" s="131">
        <v>89.034000000000006</v>
      </c>
      <c r="AH993" s="132">
        <v>2.1000000000000001E-4</v>
      </c>
      <c r="AI993" s="132">
        <v>2.7799999999999999E-3</v>
      </c>
      <c r="AJ993" s="132">
        <v>2.9999999999999997E-4</v>
      </c>
    </row>
    <row r="994" spans="1:36">
      <c r="A994" t="s">
        <v>1213</v>
      </c>
      <c r="B994" t="s">
        <v>1247</v>
      </c>
      <c r="C994" t="s">
        <v>2809</v>
      </c>
      <c r="D994" t="s">
        <v>2810</v>
      </c>
      <c r="E994" t="s">
        <v>309</v>
      </c>
      <c r="F994" t="s">
        <v>2811</v>
      </c>
      <c r="G994" t="s">
        <v>2812</v>
      </c>
      <c r="H994" t="s">
        <v>321</v>
      </c>
      <c r="I994" t="s">
        <v>755</v>
      </c>
      <c r="J994" t="s">
        <v>204</v>
      </c>
      <c r="K994" t="s">
        <v>204</v>
      </c>
      <c r="L994" t="s">
        <v>325</v>
      </c>
      <c r="M994" t="s">
        <v>340</v>
      </c>
      <c r="N994" t="s">
        <v>440</v>
      </c>
      <c r="O994" t="s">
        <v>339</v>
      </c>
      <c r="P994" t="s">
        <v>1584</v>
      </c>
      <c r="Q994" t="s">
        <v>413</v>
      </c>
      <c r="R994" t="s">
        <v>407</v>
      </c>
      <c r="S994" t="s">
        <v>1212</v>
      </c>
      <c r="T994" s="131">
        <v>0.49</v>
      </c>
      <c r="U994" t="s">
        <v>2813</v>
      </c>
      <c r="V994" s="132">
        <v>8.1470000000000001E-2</v>
      </c>
      <c r="W994" s="132">
        <v>5.6399999999999999E-2</v>
      </c>
      <c r="X994" t="s">
        <v>412</v>
      </c>
      <c r="Y994" t="s">
        <v>339</v>
      </c>
      <c r="Z994" s="131">
        <v>88000.33</v>
      </c>
      <c r="AA994" s="131">
        <v>1</v>
      </c>
      <c r="AB994" s="131">
        <f t="shared" si="15"/>
        <v>100.60984998578984</v>
      </c>
      <c r="AD994" s="131">
        <v>88.537000000000006</v>
      </c>
      <c r="AH994" s="132">
        <v>3.6000000000000002E-4</v>
      </c>
      <c r="AI994" s="132">
        <v>2.7599999999999999E-3</v>
      </c>
      <c r="AJ994" s="132">
        <v>2.9999999999999997E-4</v>
      </c>
    </row>
    <row r="995" spans="1:36">
      <c r="A995" t="s">
        <v>1213</v>
      </c>
      <c r="B995" t="s">
        <v>1247</v>
      </c>
      <c r="C995" t="s">
        <v>2193</v>
      </c>
      <c r="D995" t="s">
        <v>2194</v>
      </c>
      <c r="E995" t="s">
        <v>309</v>
      </c>
      <c r="F995" t="s">
        <v>3016</v>
      </c>
      <c r="G995" t="s">
        <v>3017</v>
      </c>
      <c r="H995" t="s">
        <v>321</v>
      </c>
      <c r="I995" t="s">
        <v>754</v>
      </c>
      <c r="J995" t="s">
        <v>204</v>
      </c>
      <c r="K995" t="s">
        <v>204</v>
      </c>
      <c r="L995" t="s">
        <v>327</v>
      </c>
      <c r="M995" t="s">
        <v>340</v>
      </c>
      <c r="N995" t="s">
        <v>464</v>
      </c>
      <c r="O995" t="s">
        <v>339</v>
      </c>
      <c r="P995" t="s">
        <v>1696</v>
      </c>
      <c r="Q995" t="s">
        <v>413</v>
      </c>
      <c r="R995" t="s">
        <v>407</v>
      </c>
      <c r="S995" t="s">
        <v>1212</v>
      </c>
      <c r="T995" s="131">
        <v>1.41</v>
      </c>
      <c r="U995" t="s">
        <v>2603</v>
      </c>
      <c r="V995" s="132">
        <v>6.3899999999999998E-3</v>
      </c>
      <c r="W995" s="132">
        <v>2.5100000000000001E-2</v>
      </c>
      <c r="X995" t="s">
        <v>412</v>
      </c>
      <c r="Y995" t="s">
        <v>339</v>
      </c>
      <c r="Z995" s="131">
        <v>50000</v>
      </c>
      <c r="AA995" s="131">
        <v>1</v>
      </c>
      <c r="AB995" s="131">
        <f t="shared" si="15"/>
        <v>115.42300546448078</v>
      </c>
      <c r="AD995" s="131">
        <f>57711.5027322404/1000</f>
        <v>57.711502732240398</v>
      </c>
      <c r="AH995" s="132">
        <v>2.7E-4</v>
      </c>
      <c r="AI995" s="132">
        <v>2.7599999999999999E-3</v>
      </c>
      <c r="AJ995" s="132">
        <v>2.9999999999999997E-4</v>
      </c>
    </row>
    <row r="996" spans="1:36">
      <c r="A996" t="s">
        <v>1213</v>
      </c>
      <c r="B996" t="s">
        <v>1247</v>
      </c>
      <c r="C996" t="s">
        <v>1935</v>
      </c>
      <c r="D996" t="s">
        <v>1936</v>
      </c>
      <c r="E996" t="s">
        <v>309</v>
      </c>
      <c r="F996" t="s">
        <v>2132</v>
      </c>
      <c r="G996" t="s">
        <v>2133</v>
      </c>
      <c r="H996" t="s">
        <v>321</v>
      </c>
      <c r="I996" t="s">
        <v>754</v>
      </c>
      <c r="J996" t="s">
        <v>204</v>
      </c>
      <c r="K996" t="s">
        <v>204</v>
      </c>
      <c r="L996" t="s">
        <v>325</v>
      </c>
      <c r="M996" t="s">
        <v>340</v>
      </c>
      <c r="N996" t="s">
        <v>448</v>
      </c>
      <c r="O996" t="s">
        <v>339</v>
      </c>
      <c r="P996" t="s">
        <v>1211</v>
      </c>
      <c r="Q996" t="s">
        <v>413</v>
      </c>
      <c r="R996" t="s">
        <v>407</v>
      </c>
      <c r="S996" t="s">
        <v>1212</v>
      </c>
      <c r="T996" s="131">
        <v>4.82</v>
      </c>
      <c r="U996" t="s">
        <v>2134</v>
      </c>
      <c r="V996" s="132">
        <v>1.478E-2</v>
      </c>
      <c r="W996" s="132">
        <v>2.4299999999999999E-2</v>
      </c>
      <c r="X996" t="s">
        <v>412</v>
      </c>
      <c r="Y996" t="s">
        <v>339</v>
      </c>
      <c r="Z996" s="131">
        <v>85000</v>
      </c>
      <c r="AA996" s="131">
        <v>1</v>
      </c>
      <c r="AB996" s="131">
        <f t="shared" si="15"/>
        <v>104.01058823529412</v>
      </c>
      <c r="AD996" s="131">
        <v>88.409000000000006</v>
      </c>
      <c r="AH996" s="132">
        <v>3.0000000000000001E-5</v>
      </c>
      <c r="AI996" s="132">
        <v>2.7599999999999999E-3</v>
      </c>
      <c r="AJ996" s="132">
        <v>2.9999999999999997E-4</v>
      </c>
    </row>
    <row r="997" spans="1:36">
      <c r="A997" t="s">
        <v>1213</v>
      </c>
      <c r="B997" t="s">
        <v>1247</v>
      </c>
      <c r="C997" t="s">
        <v>2693</v>
      </c>
      <c r="D997" t="s">
        <v>2694</v>
      </c>
      <c r="E997" t="s">
        <v>311</v>
      </c>
      <c r="F997" t="s">
        <v>2695</v>
      </c>
      <c r="G997" t="s">
        <v>2696</v>
      </c>
      <c r="H997" t="s">
        <v>321</v>
      </c>
      <c r="I997" t="s">
        <v>755</v>
      </c>
      <c r="J997" t="s">
        <v>204</v>
      </c>
      <c r="K997" t="s">
        <v>204</v>
      </c>
      <c r="L997" t="s">
        <v>325</v>
      </c>
      <c r="M997" t="s">
        <v>340</v>
      </c>
      <c r="N997" t="s">
        <v>465</v>
      </c>
      <c r="O997" t="s">
        <v>339</v>
      </c>
      <c r="P997" t="s">
        <v>2257</v>
      </c>
      <c r="Q997" t="s">
        <v>415</v>
      </c>
      <c r="R997" t="s">
        <v>407</v>
      </c>
      <c r="S997" t="s">
        <v>1212</v>
      </c>
      <c r="T997" s="131">
        <v>2.78</v>
      </c>
      <c r="U997" t="s">
        <v>1579</v>
      </c>
      <c r="V997" s="132">
        <v>5.8869999999999999E-2</v>
      </c>
      <c r="W997" s="132">
        <v>7.7600000000000002E-2</v>
      </c>
      <c r="X997" t="s">
        <v>412</v>
      </c>
      <c r="Y997" t="s">
        <v>339</v>
      </c>
      <c r="Z997" s="131">
        <v>100000.45</v>
      </c>
      <c r="AA997" s="131">
        <v>1</v>
      </c>
      <c r="AB997" s="131">
        <f t="shared" si="15"/>
        <v>88.399602201790088</v>
      </c>
      <c r="AD997" s="131">
        <v>88.4</v>
      </c>
      <c r="AH997" s="132">
        <v>9.0000000000000006E-5</v>
      </c>
      <c r="AI997" s="132">
        <v>2.7599999999999999E-3</v>
      </c>
      <c r="AJ997" s="132">
        <v>2.9999999999999997E-4</v>
      </c>
    </row>
    <row r="998" spans="1:36">
      <c r="A998" t="s">
        <v>1213</v>
      </c>
      <c r="B998" t="s">
        <v>1247</v>
      </c>
      <c r="C998" t="s">
        <v>1661</v>
      </c>
      <c r="D998" t="s">
        <v>1662</v>
      </c>
      <c r="E998" t="s">
        <v>309</v>
      </c>
      <c r="F998" t="s">
        <v>3018</v>
      </c>
      <c r="G998" t="s">
        <v>3019</v>
      </c>
      <c r="H998" t="s">
        <v>321</v>
      </c>
      <c r="I998" t="s">
        <v>951</v>
      </c>
      <c r="J998" t="s">
        <v>204</v>
      </c>
      <c r="K998" t="s">
        <v>204</v>
      </c>
      <c r="L998" t="s">
        <v>325</v>
      </c>
      <c r="M998" t="s">
        <v>340</v>
      </c>
      <c r="N998" t="s">
        <v>447</v>
      </c>
      <c r="O998" t="s">
        <v>339</v>
      </c>
      <c r="Q998" t="s">
        <v>410</v>
      </c>
      <c r="R998" t="s">
        <v>410</v>
      </c>
      <c r="S998" t="s">
        <v>1212</v>
      </c>
      <c r="T998" s="131">
        <v>1.42</v>
      </c>
      <c r="U998" t="s">
        <v>1840</v>
      </c>
      <c r="V998" s="132">
        <v>5.407E-2</v>
      </c>
      <c r="W998" s="132">
        <v>5.9200000000000003E-2</v>
      </c>
      <c r="X998" t="s">
        <v>412</v>
      </c>
      <c r="Y998" t="s">
        <v>339</v>
      </c>
      <c r="Z998" s="131">
        <v>90000.1</v>
      </c>
      <c r="AA998" s="131">
        <v>1</v>
      </c>
      <c r="AB998" s="131">
        <f t="shared" si="15"/>
        <v>97.329891855675712</v>
      </c>
      <c r="AD998" s="131">
        <v>87.596999999999994</v>
      </c>
      <c r="AH998" s="132">
        <v>2.7E-4</v>
      </c>
      <c r="AI998" s="132">
        <v>2.7299999999999998E-3</v>
      </c>
      <c r="AJ998" s="132">
        <v>2.9999999999999997E-4</v>
      </c>
    </row>
    <row r="999" spans="1:36">
      <c r="A999" t="s">
        <v>1213</v>
      </c>
      <c r="B999" t="s">
        <v>1247</v>
      </c>
      <c r="C999" t="s">
        <v>3020</v>
      </c>
      <c r="D999" t="s">
        <v>3021</v>
      </c>
      <c r="E999" t="s">
        <v>309</v>
      </c>
      <c r="F999" t="s">
        <v>3022</v>
      </c>
      <c r="G999" t="s">
        <v>3023</v>
      </c>
      <c r="H999" t="s">
        <v>321</v>
      </c>
      <c r="I999" t="s">
        <v>754</v>
      </c>
      <c r="J999" t="s">
        <v>204</v>
      </c>
      <c r="K999" t="s">
        <v>204</v>
      </c>
      <c r="L999" t="s">
        <v>325</v>
      </c>
      <c r="M999" t="s">
        <v>340</v>
      </c>
      <c r="N999" t="s">
        <v>464</v>
      </c>
      <c r="O999" t="s">
        <v>339</v>
      </c>
      <c r="Q999" t="s">
        <v>410</v>
      </c>
      <c r="R999" t="s">
        <v>410</v>
      </c>
      <c r="S999" t="s">
        <v>1212</v>
      </c>
      <c r="T999" s="131">
        <v>3.36</v>
      </c>
      <c r="U999" t="s">
        <v>2496</v>
      </c>
      <c r="V999" s="132">
        <v>3.4419999999999999E-2</v>
      </c>
      <c r="W999" s="132">
        <v>3.44E-2</v>
      </c>
      <c r="X999" t="s">
        <v>412</v>
      </c>
      <c r="Y999" t="s">
        <v>339</v>
      </c>
      <c r="Z999" s="131">
        <v>82000</v>
      </c>
      <c r="AA999" s="131">
        <v>1</v>
      </c>
      <c r="AB999" s="131">
        <f t="shared" si="15"/>
        <v>103.76951219512196</v>
      </c>
      <c r="AD999" s="131">
        <v>85.090999999999994</v>
      </c>
      <c r="AH999" s="132">
        <v>4.0999999999999999E-4</v>
      </c>
      <c r="AI999" s="132">
        <v>2.65E-3</v>
      </c>
      <c r="AJ999" s="132">
        <v>2.9E-4</v>
      </c>
    </row>
    <row r="1000" spans="1:36">
      <c r="A1000" t="s">
        <v>1213</v>
      </c>
      <c r="B1000" t="s">
        <v>1247</v>
      </c>
      <c r="C1000" t="s">
        <v>2364</v>
      </c>
      <c r="D1000" t="s">
        <v>2365</v>
      </c>
      <c r="E1000" t="s">
        <v>309</v>
      </c>
      <c r="F1000" t="s">
        <v>3024</v>
      </c>
      <c r="G1000" t="s">
        <v>3025</v>
      </c>
      <c r="H1000" t="s">
        <v>321</v>
      </c>
      <c r="I1000" t="s">
        <v>951</v>
      </c>
      <c r="J1000" t="s">
        <v>204</v>
      </c>
      <c r="K1000" t="s">
        <v>204</v>
      </c>
      <c r="L1000" t="s">
        <v>325</v>
      </c>
      <c r="M1000" t="s">
        <v>340</v>
      </c>
      <c r="N1000" t="s">
        <v>462</v>
      </c>
      <c r="O1000" t="s">
        <v>339</v>
      </c>
      <c r="P1000" t="s">
        <v>1551</v>
      </c>
      <c r="Q1000" t="s">
        <v>413</v>
      </c>
      <c r="R1000" t="s">
        <v>407</v>
      </c>
      <c r="S1000" t="s">
        <v>1212</v>
      </c>
      <c r="T1000" s="131">
        <v>1.92</v>
      </c>
      <c r="U1000" t="s">
        <v>1655</v>
      </c>
      <c r="V1000" s="132">
        <v>3.1649999999999998E-2</v>
      </c>
      <c r="W1000" s="132">
        <v>5.0599999999999999E-2</v>
      </c>
      <c r="X1000" t="s">
        <v>412</v>
      </c>
      <c r="Y1000" t="s">
        <v>339</v>
      </c>
      <c r="Z1000" s="131">
        <v>83153.31</v>
      </c>
      <c r="AA1000" s="131">
        <v>1</v>
      </c>
      <c r="AB1000" s="131">
        <f t="shared" si="15"/>
        <v>94.729842985204087</v>
      </c>
      <c r="AC1000" s="131">
        <v>6.0090000000000003</v>
      </c>
      <c r="AD1000" s="131">
        <v>84.78</v>
      </c>
      <c r="AH1000" s="132">
        <v>1E-4</v>
      </c>
      <c r="AI1000" s="132">
        <v>2.8300000000000001E-3</v>
      </c>
      <c r="AJ1000" s="132">
        <v>3.1E-4</v>
      </c>
    </row>
    <row r="1001" spans="1:36">
      <c r="A1001" t="s">
        <v>1213</v>
      </c>
      <c r="B1001" t="s">
        <v>1247</v>
      </c>
      <c r="C1001" t="s">
        <v>2209</v>
      </c>
      <c r="D1001" t="s">
        <v>2210</v>
      </c>
      <c r="E1001" t="s">
        <v>309</v>
      </c>
      <c r="F1001" t="s">
        <v>2211</v>
      </c>
      <c r="G1001" t="s">
        <v>2212</v>
      </c>
      <c r="H1001" t="s">
        <v>321</v>
      </c>
      <c r="I1001" t="s">
        <v>754</v>
      </c>
      <c r="J1001" t="s">
        <v>204</v>
      </c>
      <c r="K1001" t="s">
        <v>204</v>
      </c>
      <c r="L1001" t="s">
        <v>325</v>
      </c>
      <c r="M1001" t="s">
        <v>340</v>
      </c>
      <c r="N1001" t="s">
        <v>465</v>
      </c>
      <c r="O1001" t="s">
        <v>339</v>
      </c>
      <c r="P1001" t="s">
        <v>1545</v>
      </c>
      <c r="Q1001" t="s">
        <v>413</v>
      </c>
      <c r="R1001" t="s">
        <v>407</v>
      </c>
      <c r="S1001" t="s">
        <v>1212</v>
      </c>
      <c r="T1001" s="131">
        <v>3.32</v>
      </c>
      <c r="U1001" t="s">
        <v>1670</v>
      </c>
      <c r="V1001" s="132">
        <v>4.5069999999999999E-2</v>
      </c>
      <c r="W1001" s="132">
        <v>4.4299999999999999E-2</v>
      </c>
      <c r="X1001" t="s">
        <v>412</v>
      </c>
      <c r="Y1001" t="s">
        <v>339</v>
      </c>
      <c r="Z1001" s="131">
        <v>81000</v>
      </c>
      <c r="AA1001" s="131">
        <v>1</v>
      </c>
      <c r="AB1001" s="131">
        <f t="shared" si="15"/>
        <v>104.19012345679013</v>
      </c>
      <c r="AD1001" s="131">
        <v>84.394000000000005</v>
      </c>
      <c r="AH1001" s="132">
        <v>6.0000000000000002E-5</v>
      </c>
      <c r="AI1001" s="132">
        <v>2.63E-3</v>
      </c>
      <c r="AJ1001" s="132">
        <v>2.7999999999999998E-4</v>
      </c>
    </row>
    <row r="1002" spans="1:36">
      <c r="A1002" t="s">
        <v>1213</v>
      </c>
      <c r="B1002" t="s">
        <v>1247</v>
      </c>
      <c r="C1002" t="s">
        <v>2430</v>
      </c>
      <c r="D1002" t="s">
        <v>2431</v>
      </c>
      <c r="E1002" t="s">
        <v>309</v>
      </c>
      <c r="F1002" t="s">
        <v>2774</v>
      </c>
      <c r="G1002" t="s">
        <v>2775</v>
      </c>
      <c r="H1002" t="s">
        <v>321</v>
      </c>
      <c r="I1002" t="s">
        <v>755</v>
      </c>
      <c r="J1002" t="s">
        <v>204</v>
      </c>
      <c r="K1002" t="s">
        <v>204</v>
      </c>
      <c r="L1002" t="s">
        <v>325</v>
      </c>
      <c r="M1002" t="s">
        <v>340</v>
      </c>
      <c r="N1002" t="s">
        <v>446</v>
      </c>
      <c r="O1002" t="s">
        <v>339</v>
      </c>
      <c r="P1002" t="s">
        <v>1696</v>
      </c>
      <c r="Q1002" t="s">
        <v>413</v>
      </c>
      <c r="R1002" t="s">
        <v>407</v>
      </c>
      <c r="S1002" t="s">
        <v>1212</v>
      </c>
      <c r="T1002" s="131">
        <v>4.76</v>
      </c>
      <c r="U1002" t="s">
        <v>2011</v>
      </c>
      <c r="V1002" s="132">
        <v>2.4750000000000001E-2</v>
      </c>
      <c r="W1002" s="132">
        <v>5.6500000000000002E-2</v>
      </c>
      <c r="X1002" t="s">
        <v>412</v>
      </c>
      <c r="Y1002" t="s">
        <v>339</v>
      </c>
      <c r="Z1002" s="131">
        <v>87087.87</v>
      </c>
      <c r="AA1002" s="131">
        <v>1</v>
      </c>
      <c r="AB1002" s="131">
        <f t="shared" si="15"/>
        <v>96.859643024912657</v>
      </c>
      <c r="AD1002" s="131">
        <v>84.352999999999994</v>
      </c>
      <c r="AH1002" s="132">
        <v>5.5000000000000003E-4</v>
      </c>
      <c r="AI1002" s="132">
        <v>2.63E-3</v>
      </c>
      <c r="AJ1002" s="132">
        <v>2.7999999999999998E-4</v>
      </c>
    </row>
    <row r="1003" spans="1:36">
      <c r="A1003" t="s">
        <v>1213</v>
      </c>
      <c r="B1003" t="s">
        <v>1247</v>
      </c>
      <c r="C1003" t="s">
        <v>2209</v>
      </c>
      <c r="D1003" t="s">
        <v>2210</v>
      </c>
      <c r="E1003" t="s">
        <v>309</v>
      </c>
      <c r="F1003" t="s">
        <v>3026</v>
      </c>
      <c r="G1003" t="s">
        <v>3027</v>
      </c>
      <c r="H1003" t="s">
        <v>321</v>
      </c>
      <c r="I1003" t="s">
        <v>952</v>
      </c>
      <c r="J1003" t="s">
        <v>204</v>
      </c>
      <c r="K1003" t="s">
        <v>204</v>
      </c>
      <c r="L1003" t="s">
        <v>325</v>
      </c>
      <c r="M1003" t="s">
        <v>340</v>
      </c>
      <c r="N1003" t="s">
        <v>465</v>
      </c>
      <c r="O1003" t="s">
        <v>339</v>
      </c>
      <c r="P1003" t="s">
        <v>1545</v>
      </c>
      <c r="Q1003" t="s">
        <v>413</v>
      </c>
      <c r="R1003" t="s">
        <v>407</v>
      </c>
      <c r="S1003" t="s">
        <v>1212</v>
      </c>
      <c r="T1003" s="131">
        <v>3.69</v>
      </c>
      <c r="U1003" t="s">
        <v>1563</v>
      </c>
      <c r="V1003" s="132">
        <v>6.1010000000000002E-2</v>
      </c>
      <c r="W1003" s="132">
        <v>3.8600000000000002E-2</v>
      </c>
      <c r="X1003" t="s">
        <v>412</v>
      </c>
      <c r="Y1003" t="s">
        <v>339</v>
      </c>
      <c r="Z1003" s="131">
        <v>76000</v>
      </c>
      <c r="AA1003" s="131">
        <v>1</v>
      </c>
      <c r="AB1003" s="131">
        <f t="shared" si="15"/>
        <v>108.80000000000001</v>
      </c>
      <c r="AD1003" s="131">
        <v>82.688000000000002</v>
      </c>
      <c r="AH1003" s="132">
        <v>1.2999999999999999E-4</v>
      </c>
      <c r="AI1003" s="132">
        <v>2.5799999999999998E-3</v>
      </c>
      <c r="AJ1003" s="132">
        <v>2.7999999999999998E-4</v>
      </c>
    </row>
    <row r="1004" spans="1:36">
      <c r="A1004" t="s">
        <v>1213</v>
      </c>
      <c r="B1004" t="s">
        <v>1247</v>
      </c>
      <c r="C1004" t="s">
        <v>2364</v>
      </c>
      <c r="D1004" t="s">
        <v>2365</v>
      </c>
      <c r="E1004" t="s">
        <v>309</v>
      </c>
      <c r="F1004" t="s">
        <v>2608</v>
      </c>
      <c r="G1004" t="s">
        <v>2609</v>
      </c>
      <c r="H1004" t="s">
        <v>321</v>
      </c>
      <c r="I1004" t="s">
        <v>951</v>
      </c>
      <c r="J1004" t="s">
        <v>204</v>
      </c>
      <c r="K1004" t="s">
        <v>204</v>
      </c>
      <c r="L1004" t="s">
        <v>325</v>
      </c>
      <c r="M1004" t="s">
        <v>340</v>
      </c>
      <c r="N1004" t="s">
        <v>462</v>
      </c>
      <c r="O1004" t="s">
        <v>339</v>
      </c>
      <c r="P1004" t="s">
        <v>1551</v>
      </c>
      <c r="Q1004" t="s">
        <v>413</v>
      </c>
      <c r="R1004" t="s">
        <v>407</v>
      </c>
      <c r="S1004" t="s">
        <v>1212</v>
      </c>
      <c r="T1004" s="131">
        <v>0.9</v>
      </c>
      <c r="U1004" t="s">
        <v>2302</v>
      </c>
      <c r="V1004" s="132">
        <v>2.674E-2</v>
      </c>
      <c r="W1004" s="132">
        <v>4.9099999999999998E-2</v>
      </c>
      <c r="X1004" t="s">
        <v>412</v>
      </c>
      <c r="Y1004" t="s">
        <v>339</v>
      </c>
      <c r="Z1004" s="131">
        <v>83000.929999999993</v>
      </c>
      <c r="AA1004" s="131">
        <v>1</v>
      </c>
      <c r="AB1004" s="131">
        <f t="shared" si="15"/>
        <v>99.069974276191857</v>
      </c>
      <c r="AD1004" s="131">
        <v>82.228999999999999</v>
      </c>
      <c r="AH1004" s="132">
        <v>4.6000000000000001E-4</v>
      </c>
      <c r="AI1004" s="132">
        <v>2.5600000000000002E-3</v>
      </c>
      <c r="AJ1004" s="132">
        <v>2.7999999999999998E-4</v>
      </c>
    </row>
    <row r="1005" spans="1:36">
      <c r="A1005" t="s">
        <v>1213</v>
      </c>
      <c r="B1005" t="s">
        <v>1247</v>
      </c>
      <c r="C1005" t="s">
        <v>3028</v>
      </c>
      <c r="D1005" t="s">
        <v>3029</v>
      </c>
      <c r="E1005" t="s">
        <v>309</v>
      </c>
      <c r="F1005" t="s">
        <v>3030</v>
      </c>
      <c r="G1005" t="s">
        <v>3031</v>
      </c>
      <c r="H1005" t="s">
        <v>321</v>
      </c>
      <c r="I1005" t="s">
        <v>754</v>
      </c>
      <c r="J1005" t="s">
        <v>204</v>
      </c>
      <c r="K1005" t="s">
        <v>204</v>
      </c>
      <c r="L1005" t="s">
        <v>325</v>
      </c>
      <c r="M1005" t="s">
        <v>340</v>
      </c>
      <c r="N1005" t="s">
        <v>464</v>
      </c>
      <c r="O1005" t="s">
        <v>339</v>
      </c>
      <c r="Q1005" t="s">
        <v>410</v>
      </c>
      <c r="R1005" t="s">
        <v>410</v>
      </c>
      <c r="S1005" t="s">
        <v>1212</v>
      </c>
      <c r="T1005" s="131">
        <v>5.09</v>
      </c>
      <c r="U1005" t="s">
        <v>1717</v>
      </c>
      <c r="V1005" s="132">
        <v>3.8260000000000002E-2</v>
      </c>
      <c r="W1005" s="132">
        <v>3.7100000000000001E-2</v>
      </c>
      <c r="X1005" t="s">
        <v>412</v>
      </c>
      <c r="Y1005" t="s">
        <v>339</v>
      </c>
      <c r="Z1005" s="131">
        <v>82632.960000000006</v>
      </c>
      <c r="AA1005" s="131">
        <v>1</v>
      </c>
      <c r="AB1005" s="131">
        <f t="shared" si="15"/>
        <v>97.860466332078616</v>
      </c>
      <c r="AD1005" s="131">
        <v>80.864999999999995</v>
      </c>
      <c r="AH1005" s="132">
        <v>3.3E-4</v>
      </c>
      <c r="AI1005" s="132">
        <v>2.5200000000000001E-3</v>
      </c>
      <c r="AJ1005" s="132">
        <v>2.7E-4</v>
      </c>
    </row>
    <row r="1006" spans="1:36">
      <c r="A1006" t="s">
        <v>1213</v>
      </c>
      <c r="B1006" t="s">
        <v>1247</v>
      </c>
      <c r="C1006" t="s">
        <v>1896</v>
      </c>
      <c r="D1006" t="s">
        <v>1897</v>
      </c>
      <c r="E1006" t="s">
        <v>309</v>
      </c>
      <c r="F1006" t="s">
        <v>3032</v>
      </c>
      <c r="G1006" t="s">
        <v>3033</v>
      </c>
      <c r="H1006" t="s">
        <v>321</v>
      </c>
      <c r="I1006" t="s">
        <v>754</v>
      </c>
      <c r="J1006" t="s">
        <v>204</v>
      </c>
      <c r="K1006" t="s">
        <v>204</v>
      </c>
      <c r="L1006" t="s">
        <v>325</v>
      </c>
      <c r="M1006" t="s">
        <v>340</v>
      </c>
      <c r="N1006" t="s">
        <v>464</v>
      </c>
      <c r="O1006" t="s">
        <v>339</v>
      </c>
      <c r="P1006" t="s">
        <v>1696</v>
      </c>
      <c r="Q1006" t="s">
        <v>413</v>
      </c>
      <c r="R1006" t="s">
        <v>407</v>
      </c>
      <c r="S1006" t="s">
        <v>1212</v>
      </c>
      <c r="T1006" s="131">
        <v>3.32</v>
      </c>
      <c r="U1006" t="s">
        <v>3034</v>
      </c>
      <c r="V1006" s="132">
        <v>2.5300000000000001E-3</v>
      </c>
      <c r="W1006" s="132">
        <v>2.52E-2</v>
      </c>
      <c r="X1006" t="s">
        <v>412</v>
      </c>
      <c r="Y1006" t="s">
        <v>339</v>
      </c>
      <c r="Z1006" s="131">
        <v>73289.759999999995</v>
      </c>
      <c r="AA1006" s="131">
        <v>1</v>
      </c>
      <c r="AB1006" s="131">
        <f t="shared" si="15"/>
        <v>108.81056234868282</v>
      </c>
      <c r="AD1006" s="131">
        <v>79.747</v>
      </c>
      <c r="AH1006" s="132">
        <v>4.0000000000000002E-4</v>
      </c>
      <c r="AI1006" s="132">
        <v>2.49E-3</v>
      </c>
      <c r="AJ1006" s="132">
        <v>2.7E-4</v>
      </c>
    </row>
    <row r="1007" spans="1:36">
      <c r="A1007" t="s">
        <v>1213</v>
      </c>
      <c r="B1007" t="s">
        <v>1247</v>
      </c>
      <c r="C1007" t="s">
        <v>2918</v>
      </c>
      <c r="D1007" t="s">
        <v>2919</v>
      </c>
      <c r="E1007" t="s">
        <v>309</v>
      </c>
      <c r="F1007" t="s">
        <v>3035</v>
      </c>
      <c r="G1007" t="s">
        <v>3036</v>
      </c>
      <c r="H1007" t="s">
        <v>321</v>
      </c>
      <c r="I1007" t="s">
        <v>754</v>
      </c>
      <c r="J1007" t="s">
        <v>204</v>
      </c>
      <c r="K1007" t="s">
        <v>204</v>
      </c>
      <c r="L1007" t="s">
        <v>327</v>
      </c>
      <c r="M1007" t="s">
        <v>340</v>
      </c>
      <c r="N1007" t="s">
        <v>464</v>
      </c>
      <c r="O1007" t="s">
        <v>339</v>
      </c>
      <c r="P1007" t="s">
        <v>1545</v>
      </c>
      <c r="Q1007" t="s">
        <v>413</v>
      </c>
      <c r="R1007" t="s">
        <v>407</v>
      </c>
      <c r="S1007" t="s">
        <v>1212</v>
      </c>
      <c r="T1007" s="131">
        <v>1.99</v>
      </c>
      <c r="U1007" t="s">
        <v>1660</v>
      </c>
      <c r="V1007" s="132">
        <v>3.8830000000000003E-2</v>
      </c>
      <c r="W1007" s="132">
        <v>2.6200000000000001E-2</v>
      </c>
      <c r="X1007" t="s">
        <v>412</v>
      </c>
      <c r="Y1007" t="s">
        <v>339</v>
      </c>
      <c r="Z1007" s="131">
        <v>80000</v>
      </c>
      <c r="AA1007" s="131">
        <v>1</v>
      </c>
      <c r="AB1007" s="131">
        <f t="shared" si="15"/>
        <v>98.753749999999997</v>
      </c>
      <c r="AD1007" s="131">
        <f>79.136-0.133</f>
        <v>79.003</v>
      </c>
      <c r="AH1007" s="132">
        <v>2.4000000000000001E-4</v>
      </c>
      <c r="AI1007" s="132">
        <v>2.47E-3</v>
      </c>
      <c r="AJ1007" s="132">
        <v>2.7E-4</v>
      </c>
    </row>
    <row r="1008" spans="1:36">
      <c r="A1008" t="s">
        <v>1213</v>
      </c>
      <c r="B1008" t="s">
        <v>1247</v>
      </c>
      <c r="C1008" t="s">
        <v>1713</v>
      </c>
      <c r="D1008" t="s">
        <v>1714</v>
      </c>
      <c r="E1008" t="s">
        <v>309</v>
      </c>
      <c r="F1008" t="s">
        <v>1715</v>
      </c>
      <c r="G1008" t="s">
        <v>1716</v>
      </c>
      <c r="H1008" t="s">
        <v>321</v>
      </c>
      <c r="I1008" t="s">
        <v>754</v>
      </c>
      <c r="J1008" t="s">
        <v>204</v>
      </c>
      <c r="K1008" t="s">
        <v>204</v>
      </c>
      <c r="L1008" t="s">
        <v>325</v>
      </c>
      <c r="M1008" t="s">
        <v>340</v>
      </c>
      <c r="N1008" t="s">
        <v>459</v>
      </c>
      <c r="O1008" t="s">
        <v>339</v>
      </c>
      <c r="Q1008" t="s">
        <v>410</v>
      </c>
      <c r="R1008" t="s">
        <v>410</v>
      </c>
      <c r="S1008" t="s">
        <v>1212</v>
      </c>
      <c r="T1008" s="131">
        <v>4.34</v>
      </c>
      <c r="U1008" t="s">
        <v>1717</v>
      </c>
      <c r="V1008" s="132">
        <v>3.5150000000000001E-2</v>
      </c>
      <c r="W1008" s="132">
        <v>3.5200000000000002E-2</v>
      </c>
      <c r="X1008" t="s">
        <v>412</v>
      </c>
      <c r="Y1008" t="s">
        <v>339</v>
      </c>
      <c r="Z1008" s="131">
        <v>76000</v>
      </c>
      <c r="AA1008" s="131">
        <v>1</v>
      </c>
      <c r="AB1008" s="131">
        <f t="shared" si="15"/>
        <v>103.68026315789474</v>
      </c>
      <c r="AD1008" s="131">
        <v>78.796999999999997</v>
      </c>
      <c r="AH1008" s="132">
        <v>2.2000000000000001E-4</v>
      </c>
      <c r="AI1008" s="132">
        <v>2.4599999999999999E-3</v>
      </c>
      <c r="AJ1008" s="132">
        <v>2.7E-4</v>
      </c>
    </row>
    <row r="1009" spans="1:36">
      <c r="A1009" t="s">
        <v>1213</v>
      </c>
      <c r="B1009" t="s">
        <v>1247</v>
      </c>
      <c r="C1009" t="s">
        <v>2899</v>
      </c>
      <c r="D1009" t="s">
        <v>2900</v>
      </c>
      <c r="E1009" t="s">
        <v>309</v>
      </c>
      <c r="F1009" t="s">
        <v>2901</v>
      </c>
      <c r="G1009" t="s">
        <v>2902</v>
      </c>
      <c r="H1009" t="s">
        <v>321</v>
      </c>
      <c r="I1009" t="s">
        <v>951</v>
      </c>
      <c r="J1009" t="s">
        <v>204</v>
      </c>
      <c r="K1009" t="s">
        <v>204</v>
      </c>
      <c r="L1009" t="s">
        <v>325</v>
      </c>
      <c r="M1009" t="s">
        <v>340</v>
      </c>
      <c r="N1009" t="s">
        <v>446</v>
      </c>
      <c r="O1009" t="s">
        <v>339</v>
      </c>
      <c r="P1009" t="s">
        <v>1211</v>
      </c>
      <c r="Q1009" t="s">
        <v>413</v>
      </c>
      <c r="R1009" t="s">
        <v>407</v>
      </c>
      <c r="S1009" t="s">
        <v>1212</v>
      </c>
      <c r="T1009" s="131">
        <v>0.9</v>
      </c>
      <c r="U1009" t="s">
        <v>2516</v>
      </c>
      <c r="V1009" s="132">
        <v>-6.9499999999999996E-3</v>
      </c>
      <c r="W1009" s="132">
        <v>4.4600000000000001E-2</v>
      </c>
      <c r="X1009" t="s">
        <v>412</v>
      </c>
      <c r="Y1009" t="s">
        <v>339</v>
      </c>
      <c r="Z1009" s="131">
        <v>77633.2</v>
      </c>
      <c r="AA1009" s="131">
        <v>1</v>
      </c>
      <c r="AB1009" s="131">
        <f t="shared" si="15"/>
        <v>101.38059490012006</v>
      </c>
      <c r="AD1009" s="131">
        <v>78.704999999999998</v>
      </c>
      <c r="AH1009" s="132">
        <v>5.0000000000000001E-4</v>
      </c>
      <c r="AI1009" s="132">
        <v>2.4499999999999999E-3</v>
      </c>
      <c r="AJ1009" s="132">
        <v>2.7E-4</v>
      </c>
    </row>
    <row r="1010" spans="1:36">
      <c r="A1010" t="s">
        <v>1213</v>
      </c>
      <c r="B1010" t="s">
        <v>1247</v>
      </c>
      <c r="C1010" t="s">
        <v>3037</v>
      </c>
      <c r="D1010" t="s">
        <v>3038</v>
      </c>
      <c r="E1010" t="s">
        <v>309</v>
      </c>
      <c r="F1010" t="s">
        <v>3039</v>
      </c>
      <c r="G1010" t="s">
        <v>3040</v>
      </c>
      <c r="H1010" t="s">
        <v>321</v>
      </c>
      <c r="I1010" t="s">
        <v>951</v>
      </c>
      <c r="J1010" t="s">
        <v>204</v>
      </c>
      <c r="K1010" t="s">
        <v>204</v>
      </c>
      <c r="L1010" t="s">
        <v>325</v>
      </c>
      <c r="M1010" t="s">
        <v>340</v>
      </c>
      <c r="N1010" t="s">
        <v>447</v>
      </c>
      <c r="O1010" t="s">
        <v>339</v>
      </c>
      <c r="P1010" t="s">
        <v>1545</v>
      </c>
      <c r="Q1010" t="s">
        <v>413</v>
      </c>
      <c r="R1010" t="s">
        <v>407</v>
      </c>
      <c r="S1010" t="s">
        <v>1212</v>
      </c>
      <c r="T1010" s="131">
        <v>0.74</v>
      </c>
      <c r="U1010" t="s">
        <v>1795</v>
      </c>
      <c r="V1010" s="132">
        <v>4.7660000000000001E-2</v>
      </c>
      <c r="W1010" s="132">
        <v>5.6599999999999998E-2</v>
      </c>
      <c r="X1010" t="s">
        <v>412</v>
      </c>
      <c r="Y1010" t="s">
        <v>339</v>
      </c>
      <c r="Z1010" s="131">
        <v>78000</v>
      </c>
      <c r="AA1010" s="131">
        <v>1</v>
      </c>
      <c r="AB1010" s="131">
        <f t="shared" si="15"/>
        <v>99.570512820512818</v>
      </c>
      <c r="AD1010" s="131">
        <v>77.665000000000006</v>
      </c>
      <c r="AH1010" s="132">
        <v>1.7700000000000001E-3</v>
      </c>
      <c r="AI1010" s="132">
        <v>2.4199999999999998E-3</v>
      </c>
      <c r="AJ1010" s="132">
        <v>2.5999999999999998E-4</v>
      </c>
    </row>
    <row r="1011" spans="1:36">
      <c r="A1011" t="s">
        <v>1213</v>
      </c>
      <c r="B1011" t="s">
        <v>1247</v>
      </c>
      <c r="C1011" t="s">
        <v>2629</v>
      </c>
      <c r="D1011" t="s">
        <v>2630</v>
      </c>
      <c r="E1011" t="s">
        <v>309</v>
      </c>
      <c r="F1011" t="s">
        <v>2639</v>
      </c>
      <c r="G1011" t="s">
        <v>2640</v>
      </c>
      <c r="H1011" t="s">
        <v>321</v>
      </c>
      <c r="I1011" t="s">
        <v>951</v>
      </c>
      <c r="J1011" t="s">
        <v>204</v>
      </c>
      <c r="K1011" t="s">
        <v>204</v>
      </c>
      <c r="L1011" t="s">
        <v>325</v>
      </c>
      <c r="M1011" t="s">
        <v>340</v>
      </c>
      <c r="N1011" t="s">
        <v>451</v>
      </c>
      <c r="O1011" t="s">
        <v>339</v>
      </c>
      <c r="P1011" t="s">
        <v>1584</v>
      </c>
      <c r="Q1011" t="s">
        <v>413</v>
      </c>
      <c r="R1011" t="s">
        <v>407</v>
      </c>
      <c r="S1011" t="s">
        <v>1212</v>
      </c>
      <c r="T1011" s="131">
        <v>1.24</v>
      </c>
      <c r="U1011" t="s">
        <v>1594</v>
      </c>
      <c r="V1011" s="132">
        <v>4.9270000000000001E-2</v>
      </c>
      <c r="W1011" s="132">
        <v>4.87E-2</v>
      </c>
      <c r="X1011" t="s">
        <v>412</v>
      </c>
      <c r="Y1011" t="s">
        <v>339</v>
      </c>
      <c r="Z1011" s="131">
        <v>77000.05</v>
      </c>
      <c r="AA1011" s="131">
        <v>1</v>
      </c>
      <c r="AB1011" s="131">
        <f t="shared" si="15"/>
        <v>99.429805565061315</v>
      </c>
      <c r="AD1011" s="131">
        <v>76.561000000000007</v>
      </c>
      <c r="AH1011" s="132">
        <v>3.6999999999999999E-4</v>
      </c>
      <c r="AI1011" s="132">
        <v>2.3900000000000002E-3</v>
      </c>
      <c r="AJ1011" s="132">
        <v>2.5999999999999998E-4</v>
      </c>
    </row>
    <row r="1012" spans="1:36">
      <c r="A1012" t="s">
        <v>1213</v>
      </c>
      <c r="B1012" t="s">
        <v>1247</v>
      </c>
      <c r="C1012" t="s">
        <v>1804</v>
      </c>
      <c r="D1012" t="s">
        <v>1805</v>
      </c>
      <c r="E1012" t="s">
        <v>309</v>
      </c>
      <c r="F1012" t="s">
        <v>1806</v>
      </c>
      <c r="G1012" t="s">
        <v>1807</v>
      </c>
      <c r="H1012" t="s">
        <v>321</v>
      </c>
      <c r="I1012" t="s">
        <v>952</v>
      </c>
      <c r="J1012" t="s">
        <v>204</v>
      </c>
      <c r="K1012" t="s">
        <v>204</v>
      </c>
      <c r="L1012" t="s">
        <v>325</v>
      </c>
      <c r="M1012" t="s">
        <v>340</v>
      </c>
      <c r="N1012" t="s">
        <v>461</v>
      </c>
      <c r="O1012" t="s">
        <v>339</v>
      </c>
      <c r="Q1012" t="s">
        <v>410</v>
      </c>
      <c r="R1012" t="s">
        <v>410</v>
      </c>
      <c r="S1012" t="s">
        <v>1212</v>
      </c>
      <c r="T1012" s="131">
        <v>3.26</v>
      </c>
      <c r="U1012" t="s">
        <v>1686</v>
      </c>
      <c r="V1012" s="132">
        <v>4.7039999999999998E-2</v>
      </c>
      <c r="W1012" s="132">
        <v>3.0599999999999999E-2</v>
      </c>
      <c r="X1012" t="s">
        <v>412</v>
      </c>
      <c r="Y1012" t="s">
        <v>339</v>
      </c>
      <c r="Z1012" s="131">
        <v>72000</v>
      </c>
      <c r="AA1012" s="131">
        <v>1</v>
      </c>
      <c r="AB1012" s="131">
        <f t="shared" si="15"/>
        <v>106</v>
      </c>
      <c r="AD1012" s="131">
        <v>76.319999999999993</v>
      </c>
      <c r="AH1012" s="132">
        <v>2.4000000000000001E-4</v>
      </c>
      <c r="AI1012" s="132">
        <v>2.3800000000000002E-3</v>
      </c>
      <c r="AJ1012" s="132">
        <v>2.5999999999999998E-4</v>
      </c>
    </row>
    <row r="1013" spans="1:36">
      <c r="A1013" t="s">
        <v>1213</v>
      </c>
      <c r="B1013" t="s">
        <v>1247</v>
      </c>
      <c r="C1013" t="s">
        <v>1945</v>
      </c>
      <c r="D1013" t="s">
        <v>1946</v>
      </c>
      <c r="E1013" t="s">
        <v>309</v>
      </c>
      <c r="F1013" t="s">
        <v>1947</v>
      </c>
      <c r="G1013" t="s">
        <v>1948</v>
      </c>
      <c r="H1013" t="s">
        <v>321</v>
      </c>
      <c r="I1013" t="s">
        <v>754</v>
      </c>
      <c r="J1013" t="s">
        <v>204</v>
      </c>
      <c r="K1013" t="s">
        <v>204</v>
      </c>
      <c r="L1013" t="s">
        <v>325</v>
      </c>
      <c r="M1013" t="s">
        <v>340</v>
      </c>
      <c r="N1013" t="s">
        <v>464</v>
      </c>
      <c r="O1013" t="s">
        <v>339</v>
      </c>
      <c r="P1013" t="s">
        <v>1696</v>
      </c>
      <c r="Q1013" t="s">
        <v>413</v>
      </c>
      <c r="R1013" t="s">
        <v>407</v>
      </c>
      <c r="S1013" t="s">
        <v>1212</v>
      </c>
      <c r="T1013" s="131">
        <v>4.71</v>
      </c>
      <c r="U1013" t="s">
        <v>1949</v>
      </c>
      <c r="V1013" s="132">
        <v>2.5579999999999999E-2</v>
      </c>
      <c r="W1013" s="132">
        <v>2.5999999999999999E-2</v>
      </c>
      <c r="X1013" t="s">
        <v>412</v>
      </c>
      <c r="Y1013" t="s">
        <v>339</v>
      </c>
      <c r="Z1013" s="131">
        <v>71923.08</v>
      </c>
      <c r="AA1013" s="131">
        <v>1</v>
      </c>
      <c r="AB1013" s="131">
        <f t="shared" si="15"/>
        <v>105.54053024425538</v>
      </c>
      <c r="AD1013" s="131">
        <v>75.908000000000001</v>
      </c>
      <c r="AH1013" s="132">
        <v>9.0000000000000006E-5</v>
      </c>
      <c r="AI1013" s="132">
        <v>2.3700000000000001E-3</v>
      </c>
      <c r="AJ1013" s="132">
        <v>2.5999999999999998E-4</v>
      </c>
    </row>
    <row r="1014" spans="1:36">
      <c r="A1014" t="s">
        <v>1213</v>
      </c>
      <c r="B1014" t="s">
        <v>1247</v>
      </c>
      <c r="C1014" t="s">
        <v>1736</v>
      </c>
      <c r="D1014" t="s">
        <v>1737</v>
      </c>
      <c r="E1014" t="s">
        <v>309</v>
      </c>
      <c r="F1014" t="s">
        <v>2316</v>
      </c>
      <c r="G1014" t="s">
        <v>2317</v>
      </c>
      <c r="H1014" t="s">
        <v>321</v>
      </c>
      <c r="I1014" t="s">
        <v>952</v>
      </c>
      <c r="J1014" t="s">
        <v>204</v>
      </c>
      <c r="K1014" t="s">
        <v>204</v>
      </c>
      <c r="L1014" t="s">
        <v>325</v>
      </c>
      <c r="M1014" t="s">
        <v>340</v>
      </c>
      <c r="N1014" t="s">
        <v>441</v>
      </c>
      <c r="O1014" t="s">
        <v>339</v>
      </c>
      <c r="Q1014" t="s">
        <v>410</v>
      </c>
      <c r="R1014" t="s">
        <v>410</v>
      </c>
      <c r="S1014" t="s">
        <v>1212</v>
      </c>
      <c r="T1014" s="131">
        <v>3.69</v>
      </c>
      <c r="U1014" t="s">
        <v>1563</v>
      </c>
      <c r="V1014" s="132">
        <v>5.2839999999999998E-2</v>
      </c>
      <c r="W1014" s="132">
        <v>2.6800000000000001E-2</v>
      </c>
      <c r="X1014" t="s">
        <v>412</v>
      </c>
      <c r="Y1014" t="s">
        <v>339</v>
      </c>
      <c r="Z1014" s="131">
        <v>69000</v>
      </c>
      <c r="AA1014" s="131">
        <v>1</v>
      </c>
      <c r="AB1014" s="131">
        <f t="shared" si="15"/>
        <v>108.80000000000001</v>
      </c>
      <c r="AD1014" s="131">
        <v>75.072000000000003</v>
      </c>
      <c r="AH1014" s="132">
        <v>1.7000000000000001E-4</v>
      </c>
      <c r="AI1014" s="132">
        <v>2.3400000000000001E-3</v>
      </c>
      <c r="AJ1014" s="132">
        <v>2.5000000000000001E-4</v>
      </c>
    </row>
    <row r="1015" spans="1:36">
      <c r="A1015" t="s">
        <v>1213</v>
      </c>
      <c r="B1015" t="s">
        <v>1247</v>
      </c>
      <c r="C1015" t="s">
        <v>3041</v>
      </c>
      <c r="D1015" t="s">
        <v>3042</v>
      </c>
      <c r="E1015" t="s">
        <v>309</v>
      </c>
      <c r="F1015" t="s">
        <v>3043</v>
      </c>
      <c r="G1015" t="s">
        <v>3044</v>
      </c>
      <c r="H1015" t="s">
        <v>321</v>
      </c>
      <c r="I1015" t="s">
        <v>951</v>
      </c>
      <c r="J1015" t="s">
        <v>204</v>
      </c>
      <c r="K1015" t="s">
        <v>204</v>
      </c>
      <c r="L1015" t="s">
        <v>325</v>
      </c>
      <c r="M1015" t="s">
        <v>340</v>
      </c>
      <c r="N1015" t="s">
        <v>458</v>
      </c>
      <c r="O1015" t="s">
        <v>339</v>
      </c>
      <c r="Q1015" t="s">
        <v>410</v>
      </c>
      <c r="R1015" t="s">
        <v>410</v>
      </c>
      <c r="S1015" t="s">
        <v>1212</v>
      </c>
      <c r="T1015" s="131">
        <v>0.99</v>
      </c>
      <c r="U1015" t="s">
        <v>1795</v>
      </c>
      <c r="V1015" s="132">
        <v>4.4350000000000001E-2</v>
      </c>
      <c r="W1015" s="132">
        <v>4.7399999999999998E-2</v>
      </c>
      <c r="X1015" t="s">
        <v>412</v>
      </c>
      <c r="Y1015" t="s">
        <v>339</v>
      </c>
      <c r="Z1015" s="131">
        <v>76000</v>
      </c>
      <c r="AA1015" s="131">
        <v>1</v>
      </c>
      <c r="AB1015" s="131">
        <f t="shared" si="15"/>
        <v>97.410526315789468</v>
      </c>
      <c r="AD1015" s="131">
        <v>74.031999999999996</v>
      </c>
      <c r="AH1015" s="132">
        <v>5.1000000000000004E-4</v>
      </c>
      <c r="AI1015" s="132">
        <v>2.31E-3</v>
      </c>
      <c r="AJ1015" s="132">
        <v>2.5000000000000001E-4</v>
      </c>
    </row>
    <row r="1016" spans="1:36">
      <c r="A1016" t="s">
        <v>1213</v>
      </c>
      <c r="B1016" t="s">
        <v>1247</v>
      </c>
      <c r="C1016" t="s">
        <v>2490</v>
      </c>
      <c r="D1016" t="s">
        <v>2491</v>
      </c>
      <c r="E1016" t="s">
        <v>309</v>
      </c>
      <c r="F1016" t="s">
        <v>2492</v>
      </c>
      <c r="G1016" t="s">
        <v>2493</v>
      </c>
      <c r="H1016" t="s">
        <v>321</v>
      </c>
      <c r="I1016" t="s">
        <v>951</v>
      </c>
      <c r="J1016" t="s">
        <v>204</v>
      </c>
      <c r="K1016" t="s">
        <v>204</v>
      </c>
      <c r="L1016" t="s">
        <v>325</v>
      </c>
      <c r="M1016" t="s">
        <v>340</v>
      </c>
      <c r="N1016" t="s">
        <v>440</v>
      </c>
      <c r="O1016" t="s">
        <v>339</v>
      </c>
      <c r="P1016" t="s">
        <v>1578</v>
      </c>
      <c r="Q1016" t="s">
        <v>415</v>
      </c>
      <c r="R1016" t="s">
        <v>407</v>
      </c>
      <c r="S1016" t="s">
        <v>1212</v>
      </c>
      <c r="T1016" s="131">
        <v>1.68</v>
      </c>
      <c r="U1016" t="s">
        <v>1367</v>
      </c>
      <c r="V1016" s="132">
        <v>5.9060000000000001E-2</v>
      </c>
      <c r="W1016" s="132">
        <v>4.9000000000000002E-2</v>
      </c>
      <c r="X1016" t="s">
        <v>412</v>
      </c>
      <c r="Y1016" t="s">
        <v>339</v>
      </c>
      <c r="Z1016" s="131">
        <v>75000</v>
      </c>
      <c r="AA1016" s="131">
        <v>1</v>
      </c>
      <c r="AB1016" s="131">
        <f t="shared" si="15"/>
        <v>98.290666666666667</v>
      </c>
      <c r="AD1016" s="131">
        <v>73.718000000000004</v>
      </c>
      <c r="AH1016" s="132">
        <v>1E-4</v>
      </c>
      <c r="AI1016" s="132">
        <v>2.3E-3</v>
      </c>
      <c r="AJ1016" s="132">
        <v>2.5000000000000001E-4</v>
      </c>
    </row>
    <row r="1017" spans="1:36">
      <c r="A1017" t="s">
        <v>1213</v>
      </c>
      <c r="B1017" t="s">
        <v>1247</v>
      </c>
      <c r="C1017" t="s">
        <v>2045</v>
      </c>
      <c r="D1017" t="s">
        <v>2046</v>
      </c>
      <c r="E1017" t="s">
        <v>309</v>
      </c>
      <c r="F1017" t="s">
        <v>2047</v>
      </c>
      <c r="G1017" t="s">
        <v>2048</v>
      </c>
      <c r="H1017" t="s">
        <v>321</v>
      </c>
      <c r="I1017" t="s">
        <v>951</v>
      </c>
      <c r="J1017" t="s">
        <v>204</v>
      </c>
      <c r="K1017" t="s">
        <v>204</v>
      </c>
      <c r="L1017" t="s">
        <v>325</v>
      </c>
      <c r="M1017" t="s">
        <v>340</v>
      </c>
      <c r="N1017" t="s">
        <v>451</v>
      </c>
      <c r="O1017" t="s">
        <v>339</v>
      </c>
      <c r="P1017" t="s">
        <v>1696</v>
      </c>
      <c r="Q1017" t="s">
        <v>413</v>
      </c>
      <c r="R1017" t="s">
        <v>407</v>
      </c>
      <c r="S1017" t="s">
        <v>1212</v>
      </c>
      <c r="T1017" s="131">
        <v>2.65</v>
      </c>
      <c r="U1017" t="s">
        <v>2049</v>
      </c>
      <c r="V1017" s="132">
        <v>4.8399999999999999E-2</v>
      </c>
      <c r="W1017" s="132">
        <v>4.9799999999999997E-2</v>
      </c>
      <c r="X1017" t="s">
        <v>412</v>
      </c>
      <c r="Y1017" t="s">
        <v>339</v>
      </c>
      <c r="Z1017" s="131">
        <v>80000</v>
      </c>
      <c r="AA1017" s="131">
        <v>1</v>
      </c>
      <c r="AB1017" s="131">
        <f t="shared" si="15"/>
        <v>92.12</v>
      </c>
      <c r="AD1017" s="131">
        <v>73.695999999999998</v>
      </c>
      <c r="AH1017" s="132">
        <v>2.5999999999999998E-4</v>
      </c>
      <c r="AI1017" s="132">
        <v>2.3E-3</v>
      </c>
      <c r="AJ1017" s="132">
        <v>2.5000000000000001E-4</v>
      </c>
    </row>
    <row r="1018" spans="1:36">
      <c r="A1018" t="s">
        <v>1213</v>
      </c>
      <c r="B1018" t="s">
        <v>1247</v>
      </c>
      <c r="C1018" t="s">
        <v>3045</v>
      </c>
      <c r="D1018" t="s">
        <v>3046</v>
      </c>
      <c r="E1018" t="s">
        <v>309</v>
      </c>
      <c r="F1018" t="s">
        <v>3047</v>
      </c>
      <c r="G1018" t="s">
        <v>3048</v>
      </c>
      <c r="H1018" t="s">
        <v>321</v>
      </c>
      <c r="I1018" t="s">
        <v>951</v>
      </c>
      <c r="J1018" t="s">
        <v>204</v>
      </c>
      <c r="K1018" t="s">
        <v>204</v>
      </c>
      <c r="L1018" t="s">
        <v>325</v>
      </c>
      <c r="M1018" t="s">
        <v>340</v>
      </c>
      <c r="N1018" t="s">
        <v>478</v>
      </c>
      <c r="O1018" t="s">
        <v>339</v>
      </c>
      <c r="P1018" t="s">
        <v>2257</v>
      </c>
      <c r="Q1018" t="s">
        <v>415</v>
      </c>
      <c r="R1018" t="s">
        <v>407</v>
      </c>
      <c r="S1018" t="s">
        <v>1212</v>
      </c>
      <c r="T1018" s="131">
        <v>0.57999999999999996</v>
      </c>
      <c r="U1018" t="s">
        <v>3049</v>
      </c>
      <c r="V1018" s="132">
        <v>4.6780000000000002E-2</v>
      </c>
      <c r="W1018" s="132">
        <v>5.1499999999999997E-2</v>
      </c>
      <c r="X1018" t="s">
        <v>412</v>
      </c>
      <c r="Y1018" t="s">
        <v>339</v>
      </c>
      <c r="Z1018" s="131">
        <v>73000</v>
      </c>
      <c r="AA1018" s="131">
        <v>1</v>
      </c>
      <c r="AB1018" s="131">
        <f t="shared" si="15"/>
        <v>99.430136986301363</v>
      </c>
      <c r="AD1018" s="131">
        <v>72.584000000000003</v>
      </c>
      <c r="AH1018" s="132">
        <v>4.8000000000000001E-4</v>
      </c>
      <c r="AI1018" s="132">
        <v>2.2599999999999999E-3</v>
      </c>
      <c r="AJ1018" s="132">
        <v>2.5000000000000001E-4</v>
      </c>
    </row>
    <row r="1019" spans="1:36">
      <c r="A1019" t="s">
        <v>1213</v>
      </c>
      <c r="B1019" t="s">
        <v>1247</v>
      </c>
      <c r="C1019" t="s">
        <v>2283</v>
      </c>
      <c r="D1019" t="s">
        <v>2284</v>
      </c>
      <c r="E1019" t="s">
        <v>309</v>
      </c>
      <c r="F1019" t="s">
        <v>2285</v>
      </c>
      <c r="G1019" t="s">
        <v>2286</v>
      </c>
      <c r="H1019" t="s">
        <v>321</v>
      </c>
      <c r="I1019" t="s">
        <v>951</v>
      </c>
      <c r="J1019" t="s">
        <v>204</v>
      </c>
      <c r="K1019" t="s">
        <v>204</v>
      </c>
      <c r="L1019" t="s">
        <v>325</v>
      </c>
      <c r="M1019" t="s">
        <v>340</v>
      </c>
      <c r="N1019" t="s">
        <v>454</v>
      </c>
      <c r="O1019" t="s">
        <v>339</v>
      </c>
      <c r="P1019" t="s">
        <v>1599</v>
      </c>
      <c r="Q1019" t="s">
        <v>415</v>
      </c>
      <c r="R1019" t="s">
        <v>407</v>
      </c>
      <c r="S1019" t="s">
        <v>1212</v>
      </c>
      <c r="T1019" s="131">
        <v>3.73</v>
      </c>
      <c r="U1019" t="s">
        <v>2287</v>
      </c>
      <c r="V1019" s="132">
        <v>4.5670000000000002E-2</v>
      </c>
      <c r="W1019" s="132">
        <v>5.5500000000000001E-2</v>
      </c>
      <c r="X1019" t="s">
        <v>412</v>
      </c>
      <c r="Y1019" t="s">
        <v>339</v>
      </c>
      <c r="Z1019" s="131">
        <v>67000</v>
      </c>
      <c r="AA1019" s="131">
        <v>1</v>
      </c>
      <c r="AB1019" s="131">
        <f t="shared" si="15"/>
        <v>104.95970149253731</v>
      </c>
      <c r="AD1019" s="131">
        <v>70.322999999999993</v>
      </c>
      <c r="AH1019" s="132">
        <v>5.0000000000000002E-5</v>
      </c>
      <c r="AI1019" s="132">
        <v>2.1900000000000001E-3</v>
      </c>
      <c r="AJ1019" s="132">
        <v>2.4000000000000001E-4</v>
      </c>
    </row>
    <row r="1020" spans="1:36">
      <c r="A1020" t="s">
        <v>1213</v>
      </c>
      <c r="B1020" t="s">
        <v>1247</v>
      </c>
      <c r="C1020" t="s">
        <v>3050</v>
      </c>
      <c r="D1020" t="s">
        <v>3051</v>
      </c>
      <c r="E1020" t="s">
        <v>309</v>
      </c>
      <c r="F1020" t="s">
        <v>3052</v>
      </c>
      <c r="G1020" t="s">
        <v>3053</v>
      </c>
      <c r="H1020" t="s">
        <v>321</v>
      </c>
      <c r="I1020" t="s">
        <v>952</v>
      </c>
      <c r="J1020" t="s">
        <v>204</v>
      </c>
      <c r="K1020" t="s">
        <v>204</v>
      </c>
      <c r="L1020" t="s">
        <v>325</v>
      </c>
      <c r="M1020" t="s">
        <v>340</v>
      </c>
      <c r="N1020" t="s">
        <v>478</v>
      </c>
      <c r="O1020" t="s">
        <v>339</v>
      </c>
      <c r="P1020" t="s">
        <v>1530</v>
      </c>
      <c r="Q1020" t="s">
        <v>415</v>
      </c>
      <c r="R1020" t="s">
        <v>407</v>
      </c>
      <c r="S1020" t="s">
        <v>1212</v>
      </c>
      <c r="T1020" s="131">
        <v>1</v>
      </c>
      <c r="U1020" t="s">
        <v>1840</v>
      </c>
      <c r="V1020" s="132">
        <v>5.9389999999999998E-2</v>
      </c>
      <c r="W1020" s="132">
        <v>-5.1700000000000003E-2</v>
      </c>
      <c r="X1020" t="s">
        <v>412</v>
      </c>
      <c r="Y1020" t="s">
        <v>339</v>
      </c>
      <c r="Z1020" s="131">
        <v>65224.67</v>
      </c>
      <c r="AA1020" s="131">
        <v>1</v>
      </c>
      <c r="AB1020" s="131">
        <f t="shared" si="15"/>
        <v>107.7997021679067</v>
      </c>
      <c r="AD1020" s="131">
        <v>70.311999999999998</v>
      </c>
      <c r="AH1020" s="132">
        <v>1.91E-3</v>
      </c>
      <c r="AI1020" s="132">
        <v>2.1900000000000001E-3</v>
      </c>
      <c r="AJ1020" s="132">
        <v>2.4000000000000001E-4</v>
      </c>
    </row>
    <row r="1021" spans="1:36">
      <c r="A1021" t="s">
        <v>1213</v>
      </c>
      <c r="B1021" t="s">
        <v>1247</v>
      </c>
      <c r="C1021" t="s">
        <v>1521</v>
      </c>
      <c r="D1021" t="s">
        <v>1522</v>
      </c>
      <c r="E1021" t="s">
        <v>309</v>
      </c>
      <c r="F1021" t="s">
        <v>3054</v>
      </c>
      <c r="G1021" t="s">
        <v>3055</v>
      </c>
      <c r="H1021" t="s">
        <v>321</v>
      </c>
      <c r="I1021" t="s">
        <v>754</v>
      </c>
      <c r="J1021" t="s">
        <v>204</v>
      </c>
      <c r="K1021" t="s">
        <v>204</v>
      </c>
      <c r="L1021" t="s">
        <v>325</v>
      </c>
      <c r="M1021" t="s">
        <v>340</v>
      </c>
      <c r="N1021" t="s">
        <v>448</v>
      </c>
      <c r="O1021" t="s">
        <v>339</v>
      </c>
      <c r="P1021" t="s">
        <v>1235</v>
      </c>
      <c r="Q1021" t="s">
        <v>415</v>
      </c>
      <c r="R1021" t="s">
        <v>407</v>
      </c>
      <c r="S1021" t="s">
        <v>1212</v>
      </c>
      <c r="T1021" s="131">
        <v>0.16</v>
      </c>
      <c r="U1021" t="s">
        <v>1959</v>
      </c>
      <c r="V1021" s="132">
        <v>9.4999999999999998E-3</v>
      </c>
      <c r="W1021" s="132">
        <v>3.2599999999999997E-2</v>
      </c>
      <c r="X1021" t="s">
        <v>412</v>
      </c>
      <c r="Y1021" t="s">
        <v>339</v>
      </c>
      <c r="Z1021" s="131">
        <v>60000.52</v>
      </c>
      <c r="AA1021" s="131">
        <v>1</v>
      </c>
      <c r="AB1021" s="131">
        <f t="shared" si="15"/>
        <v>116.63065586764915</v>
      </c>
      <c r="AD1021" s="131">
        <v>69.978999999999999</v>
      </c>
      <c r="AH1021" s="132">
        <v>3.6999999999999999E-4</v>
      </c>
      <c r="AI1021" s="132">
        <v>2.1800000000000001E-3</v>
      </c>
      <c r="AJ1021" s="132">
        <v>2.4000000000000001E-4</v>
      </c>
    </row>
    <row r="1022" spans="1:36">
      <c r="A1022" t="s">
        <v>1213</v>
      </c>
      <c r="B1022" t="s">
        <v>1247</v>
      </c>
      <c r="C1022" t="s">
        <v>1687</v>
      </c>
      <c r="D1022" t="s">
        <v>1688</v>
      </c>
      <c r="E1022" t="s">
        <v>309</v>
      </c>
      <c r="F1022" t="s">
        <v>1689</v>
      </c>
      <c r="G1022" t="s">
        <v>1690</v>
      </c>
      <c r="H1022" t="s">
        <v>321</v>
      </c>
      <c r="I1022" t="s">
        <v>951</v>
      </c>
      <c r="J1022" t="s">
        <v>204</v>
      </c>
      <c r="K1022" t="s">
        <v>204</v>
      </c>
      <c r="L1022" t="s">
        <v>325</v>
      </c>
      <c r="M1022" t="s">
        <v>340</v>
      </c>
      <c r="N1022" t="s">
        <v>447</v>
      </c>
      <c r="O1022" t="s">
        <v>339</v>
      </c>
      <c r="Q1022" t="s">
        <v>410</v>
      </c>
      <c r="R1022" t="s">
        <v>410</v>
      </c>
      <c r="S1022" t="s">
        <v>1212</v>
      </c>
      <c r="T1022" s="131">
        <v>1.88</v>
      </c>
      <c r="U1022" t="s">
        <v>1691</v>
      </c>
      <c r="V1022" s="132">
        <v>7.3969999999999994E-2</v>
      </c>
      <c r="W1022" s="132">
        <v>6.3799999999999996E-2</v>
      </c>
      <c r="X1022" t="s">
        <v>412</v>
      </c>
      <c r="Y1022" t="s">
        <v>339</v>
      </c>
      <c r="Z1022" s="131">
        <v>67000</v>
      </c>
      <c r="AA1022" s="131">
        <v>1</v>
      </c>
      <c r="AB1022" s="131">
        <f t="shared" si="15"/>
        <v>104.12985074626866</v>
      </c>
      <c r="AD1022" s="131">
        <v>69.766999999999996</v>
      </c>
      <c r="AH1022" s="132">
        <v>5.1999999999999995E-4</v>
      </c>
      <c r="AI1022" s="132">
        <v>2.1800000000000001E-3</v>
      </c>
      <c r="AJ1022" s="132">
        <v>2.4000000000000001E-4</v>
      </c>
    </row>
    <row r="1023" spans="1:36">
      <c r="A1023" t="s">
        <v>1213</v>
      </c>
      <c r="B1023" t="s">
        <v>1247</v>
      </c>
      <c r="C1023" t="s">
        <v>1547</v>
      </c>
      <c r="D1023" t="s">
        <v>1548</v>
      </c>
      <c r="E1023" t="s">
        <v>309</v>
      </c>
      <c r="F1023" t="s">
        <v>3056</v>
      </c>
      <c r="G1023" t="s">
        <v>3057</v>
      </c>
      <c r="H1023" t="s">
        <v>321</v>
      </c>
      <c r="I1023" t="s">
        <v>951</v>
      </c>
      <c r="J1023" t="s">
        <v>204</v>
      </c>
      <c r="K1023" t="s">
        <v>204</v>
      </c>
      <c r="L1023" t="s">
        <v>325</v>
      </c>
      <c r="M1023" t="s">
        <v>340</v>
      </c>
      <c r="N1023" t="s">
        <v>448</v>
      </c>
      <c r="O1023" t="s">
        <v>339</v>
      </c>
      <c r="P1023" t="s">
        <v>1211</v>
      </c>
      <c r="Q1023" t="s">
        <v>413</v>
      </c>
      <c r="R1023" t="s">
        <v>407</v>
      </c>
      <c r="S1023" t="s">
        <v>1212</v>
      </c>
      <c r="T1023" s="131">
        <v>0.69</v>
      </c>
      <c r="U1023" t="s">
        <v>2970</v>
      </c>
      <c r="V1023" s="132">
        <v>5.0000000000000001E-4</v>
      </c>
      <c r="W1023" s="132">
        <v>4.5499999999999999E-2</v>
      </c>
      <c r="X1023" t="s">
        <v>412</v>
      </c>
      <c r="Y1023" t="s">
        <v>339</v>
      </c>
      <c r="Z1023" s="131">
        <v>6600</v>
      </c>
      <c r="AA1023" s="131">
        <v>1</v>
      </c>
      <c r="AB1023" s="131">
        <f t="shared" si="15"/>
        <v>1014</v>
      </c>
      <c r="AD1023" s="131">
        <v>66.924000000000007</v>
      </c>
      <c r="AH1023" s="132">
        <v>0</v>
      </c>
      <c r="AI1023" s="132">
        <v>2.0899999999999998E-3</v>
      </c>
      <c r="AJ1023" s="132">
        <v>2.3000000000000001E-4</v>
      </c>
    </row>
    <row r="1024" spans="1:36">
      <c r="A1024" t="s">
        <v>1213</v>
      </c>
      <c r="B1024" t="s">
        <v>1247</v>
      </c>
      <c r="C1024" t="s">
        <v>2170</v>
      </c>
      <c r="D1024" t="s">
        <v>2171</v>
      </c>
      <c r="E1024" t="s">
        <v>309</v>
      </c>
      <c r="F1024" t="s">
        <v>3058</v>
      </c>
      <c r="G1024" t="s">
        <v>3059</v>
      </c>
      <c r="H1024" t="s">
        <v>321</v>
      </c>
      <c r="I1024" t="s">
        <v>951</v>
      </c>
      <c r="J1024" t="s">
        <v>204</v>
      </c>
      <c r="K1024" t="s">
        <v>204</v>
      </c>
      <c r="L1024" t="s">
        <v>325</v>
      </c>
      <c r="M1024" t="s">
        <v>340</v>
      </c>
      <c r="N1024" t="s">
        <v>462</v>
      </c>
      <c r="O1024" t="s">
        <v>339</v>
      </c>
      <c r="P1024" t="s">
        <v>1551</v>
      </c>
      <c r="Q1024" t="s">
        <v>413</v>
      </c>
      <c r="R1024" t="s">
        <v>407</v>
      </c>
      <c r="S1024" t="s">
        <v>1212</v>
      </c>
      <c r="T1024" s="131">
        <v>2</v>
      </c>
      <c r="U1024" t="s">
        <v>3060</v>
      </c>
      <c r="V1024" s="132">
        <v>4.6760000000000003E-2</v>
      </c>
      <c r="W1024" s="132">
        <v>5.21E-2</v>
      </c>
      <c r="X1024" t="s">
        <v>412</v>
      </c>
      <c r="Y1024" t="s">
        <v>339</v>
      </c>
      <c r="Z1024" s="131">
        <v>69889.11</v>
      </c>
      <c r="AA1024" s="131">
        <v>1</v>
      </c>
      <c r="AB1024" s="131">
        <f t="shared" si="15"/>
        <v>94.589843825454352</v>
      </c>
      <c r="AD1024" s="131">
        <v>66.108000000000004</v>
      </c>
      <c r="AH1024" s="132">
        <v>2.2000000000000001E-4</v>
      </c>
      <c r="AI1024" s="132">
        <v>2.0600000000000002E-3</v>
      </c>
      <c r="AJ1024" s="132">
        <v>2.2000000000000001E-4</v>
      </c>
    </row>
    <row r="1025" spans="1:36">
      <c r="A1025" t="s">
        <v>1213</v>
      </c>
      <c r="B1025" t="s">
        <v>1247</v>
      </c>
      <c r="C1025" t="s">
        <v>2933</v>
      </c>
      <c r="D1025" t="s">
        <v>2934</v>
      </c>
      <c r="E1025" t="s">
        <v>309</v>
      </c>
      <c r="F1025" t="s">
        <v>3061</v>
      </c>
      <c r="G1025" t="s">
        <v>3062</v>
      </c>
      <c r="H1025" t="s">
        <v>321</v>
      </c>
      <c r="I1025" t="s">
        <v>951</v>
      </c>
      <c r="J1025" t="s">
        <v>204</v>
      </c>
      <c r="K1025" t="s">
        <v>204</v>
      </c>
      <c r="L1025" t="s">
        <v>325</v>
      </c>
      <c r="M1025" t="s">
        <v>340</v>
      </c>
      <c r="N1025" t="s">
        <v>441</v>
      </c>
      <c r="O1025" t="s">
        <v>339</v>
      </c>
      <c r="Q1025" t="s">
        <v>410</v>
      </c>
      <c r="R1025" t="s">
        <v>410</v>
      </c>
      <c r="S1025" t="s">
        <v>1212</v>
      </c>
      <c r="T1025" s="131">
        <v>4.57</v>
      </c>
      <c r="U1025" t="s">
        <v>1944</v>
      </c>
      <c r="V1025" s="132">
        <v>6.7369999999999999E-2</v>
      </c>
      <c r="W1025" s="132">
        <v>6.7500000000000004E-2</v>
      </c>
      <c r="X1025" t="s">
        <v>412</v>
      </c>
      <c r="Y1025" t="s">
        <v>339</v>
      </c>
      <c r="Z1025" s="131">
        <v>65000</v>
      </c>
      <c r="AA1025" s="131">
        <v>1</v>
      </c>
      <c r="AB1025" s="131">
        <f t="shared" si="15"/>
        <v>101.4</v>
      </c>
      <c r="AD1025" s="131">
        <v>65.91</v>
      </c>
      <c r="AH1025" s="132">
        <v>2.0000000000000001E-4</v>
      </c>
      <c r="AI1025" s="132">
        <v>2.0600000000000002E-3</v>
      </c>
      <c r="AJ1025" s="132">
        <v>2.2000000000000001E-4</v>
      </c>
    </row>
    <row r="1026" spans="1:36">
      <c r="A1026" t="s">
        <v>1213</v>
      </c>
      <c r="B1026" t="s">
        <v>1247</v>
      </c>
      <c r="C1026" t="s">
        <v>1785</v>
      </c>
      <c r="D1026" t="s">
        <v>1786</v>
      </c>
      <c r="E1026" t="s">
        <v>309</v>
      </c>
      <c r="F1026" t="s">
        <v>1787</v>
      </c>
      <c r="G1026" t="s">
        <v>1788</v>
      </c>
      <c r="H1026" t="s">
        <v>321</v>
      </c>
      <c r="I1026" t="s">
        <v>951</v>
      </c>
      <c r="J1026" t="s">
        <v>204</v>
      </c>
      <c r="K1026" t="s">
        <v>204</v>
      </c>
      <c r="L1026" t="s">
        <v>325</v>
      </c>
      <c r="M1026" t="s">
        <v>340</v>
      </c>
      <c r="N1026" t="s">
        <v>447</v>
      </c>
      <c r="O1026" t="s">
        <v>339</v>
      </c>
      <c r="Q1026" t="s">
        <v>410</v>
      </c>
      <c r="R1026" t="s">
        <v>410</v>
      </c>
      <c r="S1026" t="s">
        <v>1212</v>
      </c>
      <c r="T1026" s="131">
        <v>3.63</v>
      </c>
      <c r="U1026" t="s">
        <v>1563</v>
      </c>
      <c r="V1026" s="132">
        <v>5.8209999999999998E-2</v>
      </c>
      <c r="W1026" s="132">
        <v>6.9099999999999995E-2</v>
      </c>
      <c r="X1026" t="s">
        <v>412</v>
      </c>
      <c r="Y1026" t="s">
        <v>339</v>
      </c>
      <c r="Z1026" s="131">
        <v>65000</v>
      </c>
      <c r="AA1026" s="131">
        <v>1</v>
      </c>
      <c r="AB1026" s="131">
        <f t="shared" si="15"/>
        <v>101.17076923076922</v>
      </c>
      <c r="AD1026" s="131">
        <v>65.760999999999996</v>
      </c>
      <c r="AH1026" s="132">
        <v>5.0000000000000001E-4</v>
      </c>
      <c r="AI1026" s="132">
        <v>2.0500000000000002E-3</v>
      </c>
      <c r="AJ1026" s="132">
        <v>2.2000000000000001E-4</v>
      </c>
    </row>
    <row r="1027" spans="1:36">
      <c r="A1027" t="s">
        <v>1213</v>
      </c>
      <c r="B1027" t="s">
        <v>1247</v>
      </c>
      <c r="C1027" t="s">
        <v>1671</v>
      </c>
      <c r="D1027" t="s">
        <v>1672</v>
      </c>
      <c r="E1027" t="s">
        <v>309</v>
      </c>
      <c r="F1027" t="s">
        <v>1673</v>
      </c>
      <c r="G1027" t="s">
        <v>1674</v>
      </c>
      <c r="H1027" t="s">
        <v>321</v>
      </c>
      <c r="I1027" t="s">
        <v>951</v>
      </c>
      <c r="J1027" t="s">
        <v>204</v>
      </c>
      <c r="K1027" t="s">
        <v>204</v>
      </c>
      <c r="L1027" t="s">
        <v>325</v>
      </c>
      <c r="M1027" t="s">
        <v>340</v>
      </c>
      <c r="N1027" t="s">
        <v>441</v>
      </c>
      <c r="O1027" t="s">
        <v>339</v>
      </c>
      <c r="P1027" t="s">
        <v>1578</v>
      </c>
      <c r="Q1027" t="s">
        <v>415</v>
      </c>
      <c r="R1027" t="s">
        <v>407</v>
      </c>
      <c r="S1027" t="s">
        <v>1212</v>
      </c>
      <c r="T1027" s="131">
        <v>3.51</v>
      </c>
      <c r="U1027" t="s">
        <v>1675</v>
      </c>
      <c r="V1027" s="132">
        <v>5.9830000000000001E-2</v>
      </c>
      <c r="W1027" s="132">
        <v>5.5599999999999997E-2</v>
      </c>
      <c r="X1027" t="s">
        <v>412</v>
      </c>
      <c r="Y1027" t="s">
        <v>339</v>
      </c>
      <c r="Z1027" s="131">
        <v>75000</v>
      </c>
      <c r="AA1027" s="131">
        <v>1</v>
      </c>
      <c r="AB1027" s="131">
        <f t="shared" ref="AB1027:AB1090" si="16">(AD1027-(AC1027*AA1027))*1000/AA1027/Z1027*100</f>
        <v>87.5</v>
      </c>
      <c r="AD1027" s="131">
        <v>65.625</v>
      </c>
      <c r="AH1027" s="132">
        <v>6.0000000000000002E-5</v>
      </c>
      <c r="AI1027" s="132">
        <v>2.0500000000000002E-3</v>
      </c>
      <c r="AJ1027" s="132">
        <v>2.2000000000000001E-4</v>
      </c>
    </row>
    <row r="1028" spans="1:36">
      <c r="A1028" t="s">
        <v>1213</v>
      </c>
      <c r="B1028" t="s">
        <v>1247</v>
      </c>
      <c r="C1028" t="s">
        <v>1831</v>
      </c>
      <c r="D1028" t="s">
        <v>1832</v>
      </c>
      <c r="E1028" t="s">
        <v>309</v>
      </c>
      <c r="F1028" t="s">
        <v>2842</v>
      </c>
      <c r="G1028" t="s">
        <v>2843</v>
      </c>
      <c r="H1028" t="s">
        <v>321</v>
      </c>
      <c r="I1028" t="s">
        <v>951</v>
      </c>
      <c r="J1028" t="s">
        <v>204</v>
      </c>
      <c r="K1028" t="s">
        <v>204</v>
      </c>
      <c r="L1028" t="s">
        <v>325</v>
      </c>
      <c r="M1028" t="s">
        <v>340</v>
      </c>
      <c r="N1028" t="s">
        <v>441</v>
      </c>
      <c r="O1028" t="s">
        <v>339</v>
      </c>
      <c r="Q1028" t="s">
        <v>410</v>
      </c>
      <c r="R1028" t="s">
        <v>410</v>
      </c>
      <c r="S1028" t="s">
        <v>1212</v>
      </c>
      <c r="T1028" s="131">
        <v>2.5</v>
      </c>
      <c r="U1028" t="s">
        <v>1670</v>
      </c>
      <c r="V1028" s="132">
        <v>5.1549999999999999E-2</v>
      </c>
      <c r="W1028" s="132">
        <v>6.0699999999999997E-2</v>
      </c>
      <c r="X1028" t="s">
        <v>412</v>
      </c>
      <c r="Y1028" t="s">
        <v>339</v>
      </c>
      <c r="Z1028" s="131">
        <v>63000</v>
      </c>
      <c r="AA1028" s="131">
        <v>1</v>
      </c>
      <c r="AB1028" s="131">
        <f t="shared" si="16"/>
        <v>101.6904761904762</v>
      </c>
      <c r="AD1028" s="131">
        <v>64.064999999999998</v>
      </c>
      <c r="AH1028" s="132">
        <v>2.9E-4</v>
      </c>
      <c r="AI1028" s="132">
        <v>2E-3</v>
      </c>
      <c r="AJ1028" s="132">
        <v>2.2000000000000001E-4</v>
      </c>
    </row>
    <row r="1029" spans="1:36">
      <c r="A1029" t="s">
        <v>1213</v>
      </c>
      <c r="B1029" t="s">
        <v>1247</v>
      </c>
      <c r="C1029" t="s">
        <v>455</v>
      </c>
      <c r="D1029" t="s">
        <v>2144</v>
      </c>
      <c r="E1029" t="s">
        <v>309</v>
      </c>
      <c r="F1029" t="s">
        <v>2145</v>
      </c>
      <c r="G1029" t="s">
        <v>2146</v>
      </c>
      <c r="H1029" t="s">
        <v>321</v>
      </c>
      <c r="I1029" t="s">
        <v>754</v>
      </c>
      <c r="J1029" t="s">
        <v>204</v>
      </c>
      <c r="K1029" t="s">
        <v>204</v>
      </c>
      <c r="L1029" t="s">
        <v>325</v>
      </c>
      <c r="M1029" t="s">
        <v>340</v>
      </c>
      <c r="N1029" t="s">
        <v>440</v>
      </c>
      <c r="O1029" t="s">
        <v>339</v>
      </c>
      <c r="P1029" t="s">
        <v>1966</v>
      </c>
      <c r="Q1029" t="s">
        <v>415</v>
      </c>
      <c r="R1029" t="s">
        <v>407</v>
      </c>
      <c r="S1029" t="s">
        <v>1212</v>
      </c>
      <c r="T1029" s="131">
        <v>10.38</v>
      </c>
      <c r="U1029" t="s">
        <v>2147</v>
      </c>
      <c r="V1029" s="132">
        <v>2.3980000000000001E-2</v>
      </c>
      <c r="W1029" s="132">
        <v>3.0300000000000001E-2</v>
      </c>
      <c r="X1029" t="s">
        <v>412</v>
      </c>
      <c r="Y1029" t="s">
        <v>339</v>
      </c>
      <c r="Z1029" s="131">
        <v>60000</v>
      </c>
      <c r="AA1029" s="131">
        <v>1</v>
      </c>
      <c r="AB1029" s="131">
        <f t="shared" si="16"/>
        <v>106.74</v>
      </c>
      <c r="AD1029" s="131">
        <v>64.043999999999997</v>
      </c>
      <c r="AH1029" s="132">
        <v>1.0000000000000001E-5</v>
      </c>
      <c r="AI1029" s="132">
        <v>2E-3</v>
      </c>
      <c r="AJ1029" s="132">
        <v>2.2000000000000001E-4</v>
      </c>
    </row>
    <row r="1030" spans="1:36">
      <c r="A1030" t="s">
        <v>1213</v>
      </c>
      <c r="B1030" t="s">
        <v>1247</v>
      </c>
      <c r="C1030" t="s">
        <v>1536</v>
      </c>
      <c r="D1030" t="s">
        <v>1537</v>
      </c>
      <c r="E1030" t="s">
        <v>311</v>
      </c>
      <c r="F1030" t="s">
        <v>3063</v>
      </c>
      <c r="G1030" t="s">
        <v>3064</v>
      </c>
      <c r="H1030" t="s">
        <v>321</v>
      </c>
      <c r="I1030" t="s">
        <v>951</v>
      </c>
      <c r="J1030" t="s">
        <v>204</v>
      </c>
      <c r="K1030" t="s">
        <v>204</v>
      </c>
      <c r="L1030" t="s">
        <v>325</v>
      </c>
      <c r="M1030" t="s">
        <v>340</v>
      </c>
      <c r="N1030" t="s">
        <v>465</v>
      </c>
      <c r="O1030" t="s">
        <v>339</v>
      </c>
      <c r="P1030" t="s">
        <v>1584</v>
      </c>
      <c r="Q1030" t="s">
        <v>413</v>
      </c>
      <c r="R1030" t="s">
        <v>407</v>
      </c>
      <c r="S1030" t="s">
        <v>1212</v>
      </c>
      <c r="T1030" s="131">
        <v>2.5299999999999998</v>
      </c>
      <c r="U1030" t="s">
        <v>1367</v>
      </c>
      <c r="V1030" s="132">
        <v>6.8229999999999999E-2</v>
      </c>
      <c r="W1030" s="132">
        <v>5.9200000000000003E-2</v>
      </c>
      <c r="X1030" t="s">
        <v>412</v>
      </c>
      <c r="Y1030" t="s">
        <v>339</v>
      </c>
      <c r="Z1030" s="131">
        <v>62000</v>
      </c>
      <c r="AA1030" s="131">
        <v>1</v>
      </c>
      <c r="AB1030" s="131">
        <f t="shared" si="16"/>
        <v>102.59032258064515</v>
      </c>
      <c r="AD1030" s="131">
        <v>63.606000000000002</v>
      </c>
      <c r="AH1030" s="132">
        <v>1E-4</v>
      </c>
      <c r="AI1030" s="132">
        <v>1.98E-3</v>
      </c>
      <c r="AJ1030" s="132">
        <v>2.1000000000000001E-4</v>
      </c>
    </row>
    <row r="1031" spans="1:36">
      <c r="A1031" t="s">
        <v>1213</v>
      </c>
      <c r="B1031" t="s">
        <v>1247</v>
      </c>
      <c r="C1031" t="s">
        <v>1536</v>
      </c>
      <c r="D1031" t="s">
        <v>1537</v>
      </c>
      <c r="E1031" t="s">
        <v>311</v>
      </c>
      <c r="F1031" t="s">
        <v>3065</v>
      </c>
      <c r="G1031" t="s">
        <v>3066</v>
      </c>
      <c r="H1031" t="s">
        <v>321</v>
      </c>
      <c r="I1031" t="s">
        <v>951</v>
      </c>
      <c r="J1031" t="s">
        <v>204</v>
      </c>
      <c r="K1031" t="s">
        <v>204</v>
      </c>
      <c r="L1031" t="s">
        <v>325</v>
      </c>
      <c r="M1031" t="s">
        <v>340</v>
      </c>
      <c r="N1031" t="s">
        <v>465</v>
      </c>
      <c r="O1031" t="s">
        <v>339</v>
      </c>
      <c r="P1031" t="s">
        <v>1584</v>
      </c>
      <c r="Q1031" t="s">
        <v>413</v>
      </c>
      <c r="R1031" t="s">
        <v>407</v>
      </c>
      <c r="S1031" t="s">
        <v>1212</v>
      </c>
      <c r="T1031" s="131">
        <v>3.36</v>
      </c>
      <c r="U1031" t="s">
        <v>1655</v>
      </c>
      <c r="V1031" s="132">
        <v>5.9429999999999997E-2</v>
      </c>
      <c r="W1031" s="132">
        <v>5.8099999999999999E-2</v>
      </c>
      <c r="X1031" t="s">
        <v>412</v>
      </c>
      <c r="Y1031" t="s">
        <v>339</v>
      </c>
      <c r="Z1031" s="131">
        <v>61000</v>
      </c>
      <c r="AA1031" s="131">
        <v>1</v>
      </c>
      <c r="AB1031" s="131">
        <f t="shared" si="16"/>
        <v>103.25081967213114</v>
      </c>
      <c r="AD1031" s="131">
        <v>62.982999999999997</v>
      </c>
      <c r="AH1031" s="132">
        <v>1.4999999999999999E-4</v>
      </c>
      <c r="AI1031" s="132">
        <v>1.9599999999999999E-3</v>
      </c>
      <c r="AJ1031" s="132">
        <v>2.1000000000000001E-4</v>
      </c>
    </row>
    <row r="1032" spans="1:36">
      <c r="A1032" t="s">
        <v>1213</v>
      </c>
      <c r="B1032" t="s">
        <v>1247</v>
      </c>
      <c r="C1032" t="s">
        <v>3067</v>
      </c>
      <c r="D1032" t="s">
        <v>3068</v>
      </c>
      <c r="E1032" t="s">
        <v>309</v>
      </c>
      <c r="F1032" t="s">
        <v>3069</v>
      </c>
      <c r="G1032" t="s">
        <v>3070</v>
      </c>
      <c r="H1032" t="s">
        <v>321</v>
      </c>
      <c r="I1032" t="s">
        <v>755</v>
      </c>
      <c r="J1032" t="s">
        <v>204</v>
      </c>
      <c r="K1032" t="s">
        <v>204</v>
      </c>
      <c r="L1032" t="s">
        <v>325</v>
      </c>
      <c r="M1032" t="s">
        <v>340</v>
      </c>
      <c r="N1032" t="s">
        <v>454</v>
      </c>
      <c r="O1032" t="s">
        <v>339</v>
      </c>
      <c r="P1032" t="s">
        <v>2257</v>
      </c>
      <c r="Q1032" t="s">
        <v>415</v>
      </c>
      <c r="R1032" t="s">
        <v>407</v>
      </c>
      <c r="S1032" t="s">
        <v>1212</v>
      </c>
      <c r="T1032" s="131">
        <v>2.4900000000000002</v>
      </c>
      <c r="U1032" t="s">
        <v>2449</v>
      </c>
      <c r="V1032" s="132">
        <v>5.1810000000000002E-2</v>
      </c>
      <c r="W1032" s="132">
        <v>6.8000000000000005E-2</v>
      </c>
      <c r="X1032" t="s">
        <v>412</v>
      </c>
      <c r="Y1032" t="s">
        <v>339</v>
      </c>
      <c r="Z1032" s="131">
        <v>61749.21</v>
      </c>
      <c r="AA1032" s="131">
        <v>1</v>
      </c>
      <c r="AB1032" s="131">
        <f t="shared" si="16"/>
        <v>101.16080837309498</v>
      </c>
      <c r="AD1032" s="131">
        <v>62.466000000000001</v>
      </c>
      <c r="AH1032" s="132">
        <v>2.3000000000000001E-4</v>
      </c>
      <c r="AI1032" s="132">
        <v>1.9499999999999999E-3</v>
      </c>
      <c r="AJ1032" s="132">
        <v>2.1000000000000001E-4</v>
      </c>
    </row>
    <row r="1033" spans="1:36">
      <c r="A1033" t="s">
        <v>1213</v>
      </c>
      <c r="B1033" t="s">
        <v>1247</v>
      </c>
      <c r="C1033" t="s">
        <v>2825</v>
      </c>
      <c r="D1033" t="s">
        <v>2826</v>
      </c>
      <c r="E1033" t="s">
        <v>309</v>
      </c>
      <c r="F1033" t="s">
        <v>2903</v>
      </c>
      <c r="G1033" t="s">
        <v>2904</v>
      </c>
      <c r="H1033" t="s">
        <v>321</v>
      </c>
      <c r="I1033" t="s">
        <v>951</v>
      </c>
      <c r="J1033" t="s">
        <v>204</v>
      </c>
      <c r="K1033" t="s">
        <v>204</v>
      </c>
      <c r="L1033" t="s">
        <v>325</v>
      </c>
      <c r="M1033" t="s">
        <v>340</v>
      </c>
      <c r="N1033" t="s">
        <v>447</v>
      </c>
      <c r="O1033" t="s">
        <v>339</v>
      </c>
      <c r="P1033" t="s">
        <v>1578</v>
      </c>
      <c r="Q1033" t="s">
        <v>415</v>
      </c>
      <c r="R1033" t="s">
        <v>407</v>
      </c>
      <c r="S1033" t="s">
        <v>1212</v>
      </c>
      <c r="T1033" s="131">
        <v>0.49</v>
      </c>
      <c r="U1033" t="s">
        <v>1858</v>
      </c>
      <c r="V1033" s="132">
        <v>5.6680000000000001E-2</v>
      </c>
      <c r="W1033" s="132">
        <v>5.3400000000000003E-2</v>
      </c>
      <c r="X1033" t="s">
        <v>412</v>
      </c>
      <c r="Y1033" t="s">
        <v>339</v>
      </c>
      <c r="Z1033" s="131">
        <v>63000</v>
      </c>
      <c r="AA1033" s="131">
        <v>1</v>
      </c>
      <c r="AB1033" s="131">
        <f t="shared" si="16"/>
        <v>99</v>
      </c>
      <c r="AD1033" s="131">
        <v>62.37</v>
      </c>
      <c r="AH1033" s="132">
        <v>1.1100000000000001E-3</v>
      </c>
      <c r="AI1033" s="132">
        <v>1.9499999999999999E-3</v>
      </c>
      <c r="AJ1033" s="132">
        <v>2.1000000000000001E-4</v>
      </c>
    </row>
    <row r="1034" spans="1:36">
      <c r="A1034" t="s">
        <v>1213</v>
      </c>
      <c r="B1034" t="s">
        <v>1247</v>
      </c>
      <c r="C1034" t="s">
        <v>2238</v>
      </c>
      <c r="D1034" t="s">
        <v>2239</v>
      </c>
      <c r="E1034" t="s">
        <v>309</v>
      </c>
      <c r="F1034" t="s">
        <v>2471</v>
      </c>
      <c r="G1034" t="s">
        <v>2472</v>
      </c>
      <c r="H1034" t="s">
        <v>321</v>
      </c>
      <c r="I1034" t="s">
        <v>951</v>
      </c>
      <c r="J1034" t="s">
        <v>204</v>
      </c>
      <c r="K1034" t="s">
        <v>204</v>
      </c>
      <c r="L1034" t="s">
        <v>325</v>
      </c>
      <c r="M1034" t="s">
        <v>340</v>
      </c>
      <c r="N1034" t="s">
        <v>451</v>
      </c>
      <c r="O1034" t="s">
        <v>339</v>
      </c>
      <c r="P1034" t="s">
        <v>1584</v>
      </c>
      <c r="Q1034" t="s">
        <v>413</v>
      </c>
      <c r="R1034" t="s">
        <v>407</v>
      </c>
      <c r="S1034" t="s">
        <v>1212</v>
      </c>
      <c r="T1034" s="131">
        <v>1.21</v>
      </c>
      <c r="U1034" t="s">
        <v>1594</v>
      </c>
      <c r="V1034" s="132">
        <v>5.5739999999999998E-2</v>
      </c>
      <c r="W1034" s="132">
        <v>5.1999999999999998E-2</v>
      </c>
      <c r="X1034" t="s">
        <v>412</v>
      </c>
      <c r="Y1034" t="s">
        <v>339</v>
      </c>
      <c r="Z1034" s="131">
        <v>62000</v>
      </c>
      <c r="AA1034" s="131">
        <v>1</v>
      </c>
      <c r="AB1034" s="131">
        <f t="shared" si="16"/>
        <v>99.519354838709674</v>
      </c>
      <c r="AD1034" s="131">
        <v>61.701999999999998</v>
      </c>
      <c r="AH1034" s="132">
        <v>1.1E-4</v>
      </c>
      <c r="AI1034" s="132">
        <v>1.92E-3</v>
      </c>
      <c r="AJ1034" s="132">
        <v>2.1000000000000001E-4</v>
      </c>
    </row>
    <row r="1035" spans="1:36">
      <c r="A1035" t="s">
        <v>1213</v>
      </c>
      <c r="B1035" t="s">
        <v>1247</v>
      </c>
      <c r="C1035" t="s">
        <v>1896</v>
      </c>
      <c r="D1035" t="s">
        <v>1897</v>
      </c>
      <c r="E1035" t="s">
        <v>309</v>
      </c>
      <c r="F1035" t="s">
        <v>2387</v>
      </c>
      <c r="G1035" t="s">
        <v>2388</v>
      </c>
      <c r="H1035" t="s">
        <v>321</v>
      </c>
      <c r="I1035" t="s">
        <v>754</v>
      </c>
      <c r="J1035" t="s">
        <v>204</v>
      </c>
      <c r="K1035" t="s">
        <v>204</v>
      </c>
      <c r="L1035" t="s">
        <v>325</v>
      </c>
      <c r="M1035" t="s">
        <v>340</v>
      </c>
      <c r="N1035" t="s">
        <v>464</v>
      </c>
      <c r="O1035" t="s">
        <v>339</v>
      </c>
      <c r="P1035" t="s">
        <v>1696</v>
      </c>
      <c r="Q1035" t="s">
        <v>413</v>
      </c>
      <c r="R1035" t="s">
        <v>407</v>
      </c>
      <c r="S1035" t="s">
        <v>1212</v>
      </c>
      <c r="T1035" s="131">
        <v>2.67</v>
      </c>
      <c r="U1035" t="s">
        <v>2389</v>
      </c>
      <c r="V1035" s="132">
        <v>2.8000000000000001E-2</v>
      </c>
      <c r="W1035" s="132">
        <v>2.4799999999999999E-2</v>
      </c>
      <c r="X1035" t="s">
        <v>412</v>
      </c>
      <c r="Y1035" t="s">
        <v>339</v>
      </c>
      <c r="Z1035" s="131">
        <v>53418.5</v>
      </c>
      <c r="AA1035" s="131">
        <v>1</v>
      </c>
      <c r="AB1035" s="131">
        <f t="shared" si="16"/>
        <v>113.58986119041157</v>
      </c>
      <c r="AD1035" s="131">
        <v>60.677999999999997</v>
      </c>
      <c r="AH1035" s="132">
        <v>1.1E-4</v>
      </c>
      <c r="AI1035" s="132">
        <v>1.89E-3</v>
      </c>
      <c r="AJ1035" s="132">
        <v>2.0000000000000001E-4</v>
      </c>
    </row>
    <row r="1036" spans="1:36">
      <c r="A1036" t="s">
        <v>1213</v>
      </c>
      <c r="B1036" t="s">
        <v>1247</v>
      </c>
      <c r="C1036" t="s">
        <v>3071</v>
      </c>
      <c r="D1036" t="s">
        <v>3072</v>
      </c>
      <c r="E1036" t="s">
        <v>309</v>
      </c>
      <c r="F1036" t="s">
        <v>3073</v>
      </c>
      <c r="G1036" t="s">
        <v>3074</v>
      </c>
      <c r="H1036" t="s">
        <v>321</v>
      </c>
      <c r="I1036" t="s">
        <v>951</v>
      </c>
      <c r="J1036" t="s">
        <v>204</v>
      </c>
      <c r="K1036" t="s">
        <v>204</v>
      </c>
      <c r="L1036" t="s">
        <v>327</v>
      </c>
      <c r="M1036" t="s">
        <v>340</v>
      </c>
      <c r="N1036" t="s">
        <v>447</v>
      </c>
      <c r="O1036" t="s">
        <v>339</v>
      </c>
      <c r="Q1036" t="s">
        <v>410</v>
      </c>
      <c r="R1036" t="s">
        <v>410</v>
      </c>
      <c r="S1036" t="s">
        <v>1212</v>
      </c>
      <c r="T1036" s="131">
        <v>3.17</v>
      </c>
      <c r="U1036" t="s">
        <v>1563</v>
      </c>
      <c r="V1036" s="132">
        <v>8.9300000000000004E-2</v>
      </c>
      <c r="W1036" s="132">
        <v>7.0099999999999996E-2</v>
      </c>
      <c r="X1036" t="s">
        <v>412</v>
      </c>
      <c r="Y1036" t="s">
        <v>339</v>
      </c>
      <c r="Z1036" s="131">
        <v>60000</v>
      </c>
      <c r="AA1036" s="131">
        <v>1</v>
      </c>
      <c r="AB1036" s="131">
        <f t="shared" si="16"/>
        <v>97.543333333333337</v>
      </c>
      <c r="AD1036" s="131">
        <f>59.304-0.778</f>
        <v>58.526000000000003</v>
      </c>
      <c r="AH1036" s="132">
        <v>3.2000000000000003E-4</v>
      </c>
      <c r="AI1036" s="132">
        <v>1.8500000000000001E-3</v>
      </c>
      <c r="AJ1036" s="132">
        <v>2.0000000000000001E-4</v>
      </c>
    </row>
    <row r="1037" spans="1:36">
      <c r="A1037" t="s">
        <v>1213</v>
      </c>
      <c r="B1037" t="s">
        <v>1247</v>
      </c>
      <c r="C1037" t="s">
        <v>1827</v>
      </c>
      <c r="D1037" t="s">
        <v>1828</v>
      </c>
      <c r="E1037" t="s">
        <v>309</v>
      </c>
      <c r="F1037" t="s">
        <v>1829</v>
      </c>
      <c r="G1037" t="s">
        <v>1830</v>
      </c>
      <c r="H1037" t="s">
        <v>321</v>
      </c>
      <c r="I1037" t="s">
        <v>951</v>
      </c>
      <c r="J1037" t="s">
        <v>204</v>
      </c>
      <c r="K1037" t="s">
        <v>204</v>
      </c>
      <c r="L1037" t="s">
        <v>325</v>
      </c>
      <c r="M1037" t="s">
        <v>340</v>
      </c>
      <c r="N1037" t="s">
        <v>443</v>
      </c>
      <c r="O1037" t="s">
        <v>339</v>
      </c>
      <c r="P1037" t="s">
        <v>1599</v>
      </c>
      <c r="Q1037" t="s">
        <v>415</v>
      </c>
      <c r="R1037" t="s">
        <v>407</v>
      </c>
      <c r="S1037" t="s">
        <v>1212</v>
      </c>
      <c r="T1037" s="131">
        <v>1.2</v>
      </c>
      <c r="U1037" t="s">
        <v>1594</v>
      </c>
      <c r="V1037" s="132">
        <v>3.1099999999999999E-3</v>
      </c>
      <c r="W1037" s="132">
        <v>5.9799999999999999E-2</v>
      </c>
      <c r="X1037" t="s">
        <v>412</v>
      </c>
      <c r="Y1037" t="s">
        <v>339</v>
      </c>
      <c r="Z1037" s="131">
        <v>53600</v>
      </c>
      <c r="AA1037" s="131">
        <v>1</v>
      </c>
      <c r="AB1037" s="131">
        <f t="shared" si="16"/>
        <v>102.94029850746269</v>
      </c>
      <c r="AD1037" s="131">
        <v>55.176000000000002</v>
      </c>
      <c r="AH1037" s="132">
        <v>2.2000000000000001E-4</v>
      </c>
      <c r="AI1037" s="132">
        <v>1.72E-3</v>
      </c>
      <c r="AJ1037" s="132">
        <v>1.9000000000000001E-4</v>
      </c>
    </row>
    <row r="1038" spans="1:36">
      <c r="A1038" t="s">
        <v>1213</v>
      </c>
      <c r="B1038" t="s">
        <v>1247</v>
      </c>
      <c r="C1038" t="s">
        <v>1671</v>
      </c>
      <c r="D1038" t="s">
        <v>1672</v>
      </c>
      <c r="E1038" t="s">
        <v>309</v>
      </c>
      <c r="F1038" t="s">
        <v>2300</v>
      </c>
      <c r="G1038" t="s">
        <v>2301</v>
      </c>
      <c r="H1038" t="s">
        <v>321</v>
      </c>
      <c r="I1038" t="s">
        <v>951</v>
      </c>
      <c r="J1038" t="s">
        <v>204</v>
      </c>
      <c r="K1038" t="s">
        <v>204</v>
      </c>
      <c r="L1038" t="s">
        <v>325</v>
      </c>
      <c r="M1038" t="s">
        <v>340</v>
      </c>
      <c r="N1038" t="s">
        <v>441</v>
      </c>
      <c r="O1038" t="s">
        <v>339</v>
      </c>
      <c r="P1038" t="s">
        <v>1578</v>
      </c>
      <c r="Q1038" t="s">
        <v>415</v>
      </c>
      <c r="R1038" t="s">
        <v>407</v>
      </c>
      <c r="S1038" t="s">
        <v>1212</v>
      </c>
      <c r="T1038" s="131">
        <v>1.49</v>
      </c>
      <c r="U1038" t="s">
        <v>2302</v>
      </c>
      <c r="V1038" s="132">
        <v>3.5319999999999997E-2</v>
      </c>
      <c r="W1038" s="132">
        <v>5.1900000000000002E-2</v>
      </c>
      <c r="X1038" t="s">
        <v>412</v>
      </c>
      <c r="Y1038" t="s">
        <v>339</v>
      </c>
      <c r="Z1038" s="131">
        <v>54705.88</v>
      </c>
      <c r="AA1038" s="131">
        <v>1</v>
      </c>
      <c r="AB1038" s="131">
        <f t="shared" si="16"/>
        <v>98.709681664932546</v>
      </c>
      <c r="AD1038" s="131">
        <v>54</v>
      </c>
      <c r="AH1038" s="132">
        <v>9.0000000000000006E-5</v>
      </c>
      <c r="AI1038" s="132">
        <v>1.6800000000000001E-3</v>
      </c>
      <c r="AJ1038" s="132">
        <v>1.8000000000000001E-4</v>
      </c>
    </row>
    <row r="1039" spans="1:36">
      <c r="A1039" t="s">
        <v>1213</v>
      </c>
      <c r="B1039" t="s">
        <v>1247</v>
      </c>
      <c r="C1039" t="s">
        <v>2309</v>
      </c>
      <c r="D1039" t="s">
        <v>2310</v>
      </c>
      <c r="E1039" t="s">
        <v>309</v>
      </c>
      <c r="F1039" t="s">
        <v>2849</v>
      </c>
      <c r="G1039" t="s">
        <v>2850</v>
      </c>
      <c r="H1039" t="s">
        <v>321</v>
      </c>
      <c r="I1039" t="s">
        <v>951</v>
      </c>
      <c r="J1039" t="s">
        <v>204</v>
      </c>
      <c r="K1039" t="s">
        <v>204</v>
      </c>
      <c r="L1039" t="s">
        <v>325</v>
      </c>
      <c r="M1039" t="s">
        <v>340</v>
      </c>
      <c r="N1039" t="s">
        <v>447</v>
      </c>
      <c r="O1039" t="s">
        <v>339</v>
      </c>
      <c r="P1039" t="s">
        <v>1530</v>
      </c>
      <c r="Q1039" t="s">
        <v>415</v>
      </c>
      <c r="R1039" t="s">
        <v>407</v>
      </c>
      <c r="S1039" t="s">
        <v>1212</v>
      </c>
      <c r="T1039" s="131">
        <v>0.49</v>
      </c>
      <c r="U1039" t="s">
        <v>1858</v>
      </c>
      <c r="V1039" s="132">
        <v>5.5480000000000002E-2</v>
      </c>
      <c r="W1039" s="132">
        <v>5.2699999999999997E-2</v>
      </c>
      <c r="X1039" t="s">
        <v>412</v>
      </c>
      <c r="Y1039" t="s">
        <v>339</v>
      </c>
      <c r="Z1039" s="131">
        <v>51125.09</v>
      </c>
      <c r="AA1039" s="131">
        <v>1</v>
      </c>
      <c r="AB1039" s="131">
        <f t="shared" si="16"/>
        <v>99.53038713477082</v>
      </c>
      <c r="AD1039" s="131">
        <v>50.884999999999998</v>
      </c>
      <c r="AH1039" s="132">
        <v>4.8999999999999998E-4</v>
      </c>
      <c r="AI1039" s="132">
        <v>1.5900000000000001E-3</v>
      </c>
      <c r="AJ1039" s="132">
        <v>1.7000000000000001E-4</v>
      </c>
    </row>
    <row r="1040" spans="1:36">
      <c r="A1040" t="s">
        <v>1213</v>
      </c>
      <c r="B1040" t="s">
        <v>1247</v>
      </c>
      <c r="C1040" t="s">
        <v>3075</v>
      </c>
      <c r="D1040" t="s">
        <v>3076</v>
      </c>
      <c r="E1040" t="s">
        <v>309</v>
      </c>
      <c r="F1040" t="s">
        <v>3077</v>
      </c>
      <c r="G1040" t="s">
        <v>3078</v>
      </c>
      <c r="H1040" t="s">
        <v>321</v>
      </c>
      <c r="I1040" t="s">
        <v>754</v>
      </c>
      <c r="J1040" t="s">
        <v>204</v>
      </c>
      <c r="K1040" t="s">
        <v>204</v>
      </c>
      <c r="L1040" t="s">
        <v>325</v>
      </c>
      <c r="M1040" t="s">
        <v>340</v>
      </c>
      <c r="N1040" t="s">
        <v>440</v>
      </c>
      <c r="O1040" t="s">
        <v>339</v>
      </c>
      <c r="Q1040" t="s">
        <v>410</v>
      </c>
      <c r="R1040" t="s">
        <v>410</v>
      </c>
      <c r="S1040" t="s">
        <v>1212</v>
      </c>
      <c r="T1040" s="131">
        <v>1.2</v>
      </c>
      <c r="U1040" t="s">
        <v>1784</v>
      </c>
      <c r="V1040" s="132">
        <v>2.1049999999999999E-2</v>
      </c>
      <c r="W1040" s="132">
        <v>2.2499999999999999E-2</v>
      </c>
      <c r="X1040" t="s">
        <v>412</v>
      </c>
      <c r="Y1040" t="s">
        <v>339</v>
      </c>
      <c r="Z1040" s="131">
        <v>42929.1</v>
      </c>
      <c r="AA1040" s="131">
        <v>1</v>
      </c>
      <c r="AB1040" s="131">
        <f t="shared" si="16"/>
        <v>114.99891681866148</v>
      </c>
      <c r="AD1040" s="131">
        <v>49.368000000000002</v>
      </c>
      <c r="AH1040" s="132">
        <v>1.8000000000000001E-4</v>
      </c>
      <c r="AI1040" s="132">
        <v>1.5399999999999999E-3</v>
      </c>
      <c r="AJ1040" s="132">
        <v>1.7000000000000001E-4</v>
      </c>
    </row>
    <row r="1041" spans="1:36">
      <c r="A1041" t="s">
        <v>1213</v>
      </c>
      <c r="B1041" t="s">
        <v>1247</v>
      </c>
      <c r="C1041" t="s">
        <v>2867</v>
      </c>
      <c r="D1041" t="s">
        <v>2868</v>
      </c>
      <c r="E1041" t="s">
        <v>309</v>
      </c>
      <c r="F1041" t="s">
        <v>3079</v>
      </c>
      <c r="G1041" t="s">
        <v>3080</v>
      </c>
      <c r="H1041" t="s">
        <v>321</v>
      </c>
      <c r="I1041" t="s">
        <v>951</v>
      </c>
      <c r="J1041" t="s">
        <v>204</v>
      </c>
      <c r="K1041" t="s">
        <v>204</v>
      </c>
      <c r="L1041" t="s">
        <v>325</v>
      </c>
      <c r="M1041" t="s">
        <v>340</v>
      </c>
      <c r="N1041" t="s">
        <v>447</v>
      </c>
      <c r="O1041" t="s">
        <v>339</v>
      </c>
      <c r="P1041" t="s">
        <v>1530</v>
      </c>
      <c r="Q1041" t="s">
        <v>415</v>
      </c>
      <c r="R1041" t="s">
        <v>407</v>
      </c>
      <c r="S1041" t="s">
        <v>1212</v>
      </c>
      <c r="T1041" s="131">
        <v>0.24</v>
      </c>
      <c r="U1041" t="s">
        <v>3081</v>
      </c>
      <c r="V1041" s="132">
        <v>5.6849999999999998E-2</v>
      </c>
      <c r="W1041" s="132">
        <v>5.0700000000000002E-2</v>
      </c>
      <c r="X1041" t="s">
        <v>412</v>
      </c>
      <c r="Y1041" t="s">
        <v>339</v>
      </c>
      <c r="Z1041" s="131">
        <v>48000</v>
      </c>
      <c r="AA1041" s="131">
        <v>1</v>
      </c>
      <c r="AB1041" s="131">
        <f t="shared" si="16"/>
        <v>100.16041666666666</v>
      </c>
      <c r="AD1041" s="131">
        <v>48.076999999999998</v>
      </c>
      <c r="AH1041" s="132">
        <v>5.4000000000000001E-4</v>
      </c>
      <c r="AI1041" s="132">
        <v>1.5E-3</v>
      </c>
      <c r="AJ1041" s="132">
        <v>1.6000000000000001E-4</v>
      </c>
    </row>
    <row r="1042" spans="1:36">
      <c r="A1042" t="s">
        <v>1213</v>
      </c>
      <c r="B1042" t="s">
        <v>1247</v>
      </c>
      <c r="C1042" t="s">
        <v>2170</v>
      </c>
      <c r="D1042" t="s">
        <v>2171</v>
      </c>
      <c r="E1042" t="s">
        <v>309</v>
      </c>
      <c r="F1042" t="s">
        <v>2497</v>
      </c>
      <c r="G1042" t="s">
        <v>2498</v>
      </c>
      <c r="H1042" t="s">
        <v>321</v>
      </c>
      <c r="I1042" t="s">
        <v>754</v>
      </c>
      <c r="J1042" t="s">
        <v>204</v>
      </c>
      <c r="K1042" t="s">
        <v>204</v>
      </c>
      <c r="L1042" t="s">
        <v>325</v>
      </c>
      <c r="M1042" t="s">
        <v>340</v>
      </c>
      <c r="N1042" t="s">
        <v>462</v>
      </c>
      <c r="O1042" t="s">
        <v>339</v>
      </c>
      <c r="P1042" t="s">
        <v>1551</v>
      </c>
      <c r="Q1042" t="s">
        <v>413</v>
      </c>
      <c r="R1042" t="s">
        <v>407</v>
      </c>
      <c r="S1042" t="s">
        <v>1212</v>
      </c>
      <c r="T1042" s="131">
        <v>2.95</v>
      </c>
      <c r="U1042" t="s">
        <v>2340</v>
      </c>
      <c r="V1042" s="132">
        <v>1.856E-2</v>
      </c>
      <c r="W1042" s="132">
        <v>2.76E-2</v>
      </c>
      <c r="X1042" t="s">
        <v>412</v>
      </c>
      <c r="Y1042" t="s">
        <v>339</v>
      </c>
      <c r="Z1042" s="131">
        <v>41346.629999999997</v>
      </c>
      <c r="AA1042" s="131">
        <v>1</v>
      </c>
      <c r="AB1042" s="131">
        <f t="shared" si="16"/>
        <v>105.56120293237925</v>
      </c>
      <c r="AD1042" s="131">
        <v>43.646000000000001</v>
      </c>
      <c r="AH1042" s="132">
        <v>1.2999999999999999E-4</v>
      </c>
      <c r="AI1042" s="132">
        <v>1.3600000000000001E-3</v>
      </c>
      <c r="AJ1042" s="132">
        <v>1.4999999999999999E-4</v>
      </c>
    </row>
    <row r="1043" spans="1:36">
      <c r="A1043" t="s">
        <v>1213</v>
      </c>
      <c r="B1043" t="s">
        <v>1247</v>
      </c>
      <c r="C1043" t="s">
        <v>1918</v>
      </c>
      <c r="D1043" t="s">
        <v>1919</v>
      </c>
      <c r="E1043" t="s">
        <v>309</v>
      </c>
      <c r="F1043" t="s">
        <v>1971</v>
      </c>
      <c r="G1043" t="s">
        <v>1972</v>
      </c>
      <c r="H1043" t="s">
        <v>321</v>
      </c>
      <c r="I1043" t="s">
        <v>754</v>
      </c>
      <c r="J1043" t="s">
        <v>204</v>
      </c>
      <c r="K1043" t="s">
        <v>204</v>
      </c>
      <c r="L1043" t="s">
        <v>325</v>
      </c>
      <c r="M1043" t="s">
        <v>340</v>
      </c>
      <c r="N1043" t="s">
        <v>464</v>
      </c>
      <c r="O1043" t="s">
        <v>339</v>
      </c>
      <c r="P1043" t="s">
        <v>1696</v>
      </c>
      <c r="Q1043" t="s">
        <v>413</v>
      </c>
      <c r="R1043" t="s">
        <v>407</v>
      </c>
      <c r="S1043" t="s">
        <v>1212</v>
      </c>
      <c r="T1043" s="131">
        <v>4.17</v>
      </c>
      <c r="U1043" t="s">
        <v>1563</v>
      </c>
      <c r="V1043" s="132">
        <v>1.7600000000000001E-3</v>
      </c>
      <c r="W1043" s="132">
        <v>2.7099999999999999E-2</v>
      </c>
      <c r="X1043" t="s">
        <v>412</v>
      </c>
      <c r="Y1043" t="s">
        <v>339</v>
      </c>
      <c r="Z1043" s="131">
        <v>38723.599999999999</v>
      </c>
      <c r="AA1043" s="131">
        <v>1</v>
      </c>
      <c r="AB1043" s="131">
        <f t="shared" si="16"/>
        <v>109.38032620934001</v>
      </c>
      <c r="AC1043" s="131">
        <v>0.81299999999999994</v>
      </c>
      <c r="AD1043" s="131">
        <v>43.168999999999997</v>
      </c>
      <c r="AH1043" s="132">
        <v>2.0000000000000002E-5</v>
      </c>
      <c r="AI1043" s="132">
        <v>1.3699999999999999E-3</v>
      </c>
      <c r="AJ1043" s="132">
        <v>1.4999999999999999E-4</v>
      </c>
    </row>
    <row r="1044" spans="1:36">
      <c r="A1044" t="s">
        <v>1213</v>
      </c>
      <c r="B1044" t="s">
        <v>1247</v>
      </c>
      <c r="C1044" t="s">
        <v>1736</v>
      </c>
      <c r="D1044" t="s">
        <v>1737</v>
      </c>
      <c r="E1044" t="s">
        <v>309</v>
      </c>
      <c r="F1044" t="s">
        <v>1738</v>
      </c>
      <c r="G1044" t="s">
        <v>1739</v>
      </c>
      <c r="H1044" t="s">
        <v>321</v>
      </c>
      <c r="I1044" t="s">
        <v>754</v>
      </c>
      <c r="J1044" t="s">
        <v>204</v>
      </c>
      <c r="K1044" t="s">
        <v>204</v>
      </c>
      <c r="L1044" t="s">
        <v>325</v>
      </c>
      <c r="M1044" t="s">
        <v>340</v>
      </c>
      <c r="N1044" t="s">
        <v>441</v>
      </c>
      <c r="O1044" t="s">
        <v>339</v>
      </c>
      <c r="Q1044" t="s">
        <v>410</v>
      </c>
      <c r="R1044" t="s">
        <v>410</v>
      </c>
      <c r="S1044" t="s">
        <v>1212</v>
      </c>
      <c r="T1044" s="131">
        <v>2.46</v>
      </c>
      <c r="U1044" t="s">
        <v>1600</v>
      </c>
      <c r="V1044" s="132">
        <v>4.4429999999999997E-2</v>
      </c>
      <c r="W1044" s="132">
        <v>3.04E-2</v>
      </c>
      <c r="X1044" t="s">
        <v>412</v>
      </c>
      <c r="Y1044" t="s">
        <v>339</v>
      </c>
      <c r="Z1044" s="131">
        <v>38769.760000000002</v>
      </c>
      <c r="AA1044" s="131">
        <v>1</v>
      </c>
      <c r="AB1044" s="131">
        <f t="shared" si="16"/>
        <v>108.94057636673531</v>
      </c>
      <c r="AD1044" s="131">
        <v>42.235999999999997</v>
      </c>
      <c r="AH1044" s="132">
        <v>6.0000000000000002E-5</v>
      </c>
      <c r="AI1044" s="132">
        <v>1.32E-3</v>
      </c>
      <c r="AJ1044" s="132">
        <v>1.3999999999999999E-4</v>
      </c>
    </row>
    <row r="1045" spans="1:36">
      <c r="A1045" t="s">
        <v>1213</v>
      </c>
      <c r="B1045" t="s">
        <v>1247</v>
      </c>
      <c r="C1045" t="s">
        <v>2376</v>
      </c>
      <c r="D1045" t="s">
        <v>2377</v>
      </c>
      <c r="E1045" t="s">
        <v>309</v>
      </c>
      <c r="F1045" t="s">
        <v>3082</v>
      </c>
      <c r="G1045" t="s">
        <v>3083</v>
      </c>
      <c r="H1045" t="s">
        <v>321</v>
      </c>
      <c r="I1045" t="s">
        <v>951</v>
      </c>
      <c r="J1045" t="s">
        <v>204</v>
      </c>
      <c r="K1045" t="s">
        <v>204</v>
      </c>
      <c r="L1045" t="s">
        <v>325</v>
      </c>
      <c r="M1045" t="s">
        <v>340</v>
      </c>
      <c r="N1045" t="s">
        <v>445</v>
      </c>
      <c r="O1045" t="s">
        <v>339</v>
      </c>
      <c r="P1045" t="s">
        <v>1530</v>
      </c>
      <c r="Q1045" t="s">
        <v>415</v>
      </c>
      <c r="R1045" t="s">
        <v>407</v>
      </c>
      <c r="S1045" t="s">
        <v>1212</v>
      </c>
      <c r="T1045" s="131">
        <v>1</v>
      </c>
      <c r="U1045" t="s">
        <v>1795</v>
      </c>
      <c r="V1045" s="132">
        <v>5.6230000000000002E-2</v>
      </c>
      <c r="W1045" s="132">
        <v>4.7699999999999999E-2</v>
      </c>
      <c r="X1045" t="s">
        <v>412</v>
      </c>
      <c r="Y1045" t="s">
        <v>339</v>
      </c>
      <c r="Z1045" s="131">
        <v>43000</v>
      </c>
      <c r="AA1045" s="131">
        <v>1</v>
      </c>
      <c r="AB1045" s="131">
        <f t="shared" si="16"/>
        <v>97.969767441860469</v>
      </c>
      <c r="AD1045" s="131">
        <v>42.127000000000002</v>
      </c>
      <c r="AH1045" s="132">
        <v>5.0000000000000002E-5</v>
      </c>
      <c r="AI1045" s="132">
        <v>1.31E-3</v>
      </c>
      <c r="AJ1045" s="132">
        <v>1.3999999999999999E-4</v>
      </c>
    </row>
    <row r="1046" spans="1:36">
      <c r="A1046" t="s">
        <v>1213</v>
      </c>
      <c r="B1046" t="s">
        <v>1247</v>
      </c>
      <c r="C1046" t="s">
        <v>2309</v>
      </c>
      <c r="D1046" t="s">
        <v>2310</v>
      </c>
      <c r="E1046" t="s">
        <v>309</v>
      </c>
      <c r="F1046" t="s">
        <v>3084</v>
      </c>
      <c r="G1046" t="s">
        <v>3085</v>
      </c>
      <c r="H1046" t="s">
        <v>321</v>
      </c>
      <c r="I1046" t="s">
        <v>951</v>
      </c>
      <c r="J1046" t="s">
        <v>204</v>
      </c>
      <c r="K1046" t="s">
        <v>204</v>
      </c>
      <c r="L1046" t="s">
        <v>325</v>
      </c>
      <c r="M1046" t="s">
        <v>340</v>
      </c>
      <c r="N1046" t="s">
        <v>447</v>
      </c>
      <c r="O1046" t="s">
        <v>339</v>
      </c>
      <c r="P1046" t="s">
        <v>1530</v>
      </c>
      <c r="Q1046" t="s">
        <v>415</v>
      </c>
      <c r="R1046" t="s">
        <v>407</v>
      </c>
      <c r="S1046" t="s">
        <v>1212</v>
      </c>
      <c r="T1046" s="131">
        <v>0.49</v>
      </c>
      <c r="U1046" t="s">
        <v>1858</v>
      </c>
      <c r="V1046" s="132">
        <v>5.6800000000000003E-2</v>
      </c>
      <c r="W1046" s="132">
        <v>5.4600000000000003E-2</v>
      </c>
      <c r="X1046" t="s">
        <v>412</v>
      </c>
      <c r="Y1046" t="s">
        <v>339</v>
      </c>
      <c r="Z1046" s="131">
        <v>39000.67</v>
      </c>
      <c r="AA1046" s="131">
        <v>1</v>
      </c>
      <c r="AB1046" s="131">
        <f t="shared" si="16"/>
        <v>98.900865036421166</v>
      </c>
      <c r="AD1046" s="131">
        <v>38.572000000000003</v>
      </c>
      <c r="AH1046" s="132">
        <v>1.74E-3</v>
      </c>
      <c r="AI1046" s="132">
        <v>1.1999999999999999E-3</v>
      </c>
      <c r="AJ1046" s="132">
        <v>1.2999999999999999E-4</v>
      </c>
    </row>
    <row r="1047" spans="1:36">
      <c r="A1047" t="s">
        <v>1213</v>
      </c>
      <c r="B1047" t="s">
        <v>1247</v>
      </c>
      <c r="C1047" t="s">
        <v>1635</v>
      </c>
      <c r="D1047" t="s">
        <v>1636</v>
      </c>
      <c r="E1047" t="s">
        <v>309</v>
      </c>
      <c r="F1047" t="s">
        <v>1773</v>
      </c>
      <c r="G1047" t="s">
        <v>1774</v>
      </c>
      <c r="H1047" t="s">
        <v>321</v>
      </c>
      <c r="I1047" t="s">
        <v>951</v>
      </c>
      <c r="J1047" t="s">
        <v>204</v>
      </c>
      <c r="K1047" t="s">
        <v>204</v>
      </c>
      <c r="L1047" t="s">
        <v>325</v>
      </c>
      <c r="M1047" t="s">
        <v>340</v>
      </c>
      <c r="N1047" t="s">
        <v>454</v>
      </c>
      <c r="O1047" t="s">
        <v>339</v>
      </c>
      <c r="P1047" t="s">
        <v>1545</v>
      </c>
      <c r="Q1047" t="s">
        <v>413</v>
      </c>
      <c r="R1047" t="s">
        <v>407</v>
      </c>
      <c r="S1047" t="s">
        <v>1212</v>
      </c>
      <c r="T1047" s="131">
        <v>3.52</v>
      </c>
      <c r="U1047" t="s">
        <v>1610</v>
      </c>
      <c r="V1047" s="132">
        <v>5.5100000000000003E-2</v>
      </c>
      <c r="W1047" s="132">
        <v>5.4899999999999997E-2</v>
      </c>
      <c r="X1047" t="s">
        <v>412</v>
      </c>
      <c r="Y1047" t="s">
        <v>339</v>
      </c>
      <c r="Z1047" s="131">
        <v>36000</v>
      </c>
      <c r="AA1047" s="131">
        <v>1</v>
      </c>
      <c r="AB1047" s="131">
        <f t="shared" si="16"/>
        <v>106.21944444444445</v>
      </c>
      <c r="AD1047" s="131">
        <v>38.238999999999997</v>
      </c>
      <c r="AH1047" s="132">
        <v>4.0000000000000003E-5</v>
      </c>
      <c r="AI1047" s="132">
        <v>1.1900000000000001E-3</v>
      </c>
      <c r="AJ1047" s="132">
        <v>1.2999999999999999E-4</v>
      </c>
    </row>
    <row r="1048" spans="1:36">
      <c r="A1048" t="s">
        <v>1213</v>
      </c>
      <c r="B1048" t="s">
        <v>1247</v>
      </c>
      <c r="C1048" t="s">
        <v>2202</v>
      </c>
      <c r="D1048" t="s">
        <v>2203</v>
      </c>
      <c r="E1048" t="s">
        <v>309</v>
      </c>
      <c r="F1048" t="s">
        <v>2264</v>
      </c>
      <c r="G1048" t="s">
        <v>2265</v>
      </c>
      <c r="H1048" t="s">
        <v>321</v>
      </c>
      <c r="I1048" t="s">
        <v>951</v>
      </c>
      <c r="J1048" t="s">
        <v>204</v>
      </c>
      <c r="K1048" t="s">
        <v>204</v>
      </c>
      <c r="L1048" t="s">
        <v>325</v>
      </c>
      <c r="M1048" t="s">
        <v>340</v>
      </c>
      <c r="N1048" t="s">
        <v>477</v>
      </c>
      <c r="O1048" t="s">
        <v>339</v>
      </c>
      <c r="P1048" t="s">
        <v>1696</v>
      </c>
      <c r="Q1048" t="s">
        <v>413</v>
      </c>
      <c r="R1048" t="s">
        <v>407</v>
      </c>
      <c r="S1048" t="s">
        <v>1212</v>
      </c>
      <c r="T1048" s="131">
        <v>3.23</v>
      </c>
      <c r="U1048" t="s">
        <v>2206</v>
      </c>
      <c r="V1048" s="132">
        <v>4.727E-2</v>
      </c>
      <c r="W1048" s="132">
        <v>5.1299999999999998E-2</v>
      </c>
      <c r="X1048" t="s">
        <v>412</v>
      </c>
      <c r="Y1048" t="s">
        <v>339</v>
      </c>
      <c r="Z1048" s="131">
        <v>38266.68</v>
      </c>
      <c r="AA1048" s="131">
        <v>1</v>
      </c>
      <c r="AB1048" s="131">
        <f t="shared" si="16"/>
        <v>98.628885495161839</v>
      </c>
      <c r="AD1048" s="131">
        <v>37.741999999999997</v>
      </c>
      <c r="AH1048" s="132">
        <v>6.0000000000000002E-5</v>
      </c>
      <c r="AI1048" s="132">
        <v>1.1800000000000001E-3</v>
      </c>
      <c r="AJ1048" s="132">
        <v>1.2999999999999999E-4</v>
      </c>
    </row>
    <row r="1049" spans="1:36">
      <c r="A1049" t="s">
        <v>1213</v>
      </c>
      <c r="B1049" t="s">
        <v>1247</v>
      </c>
      <c r="C1049" t="s">
        <v>1526</v>
      </c>
      <c r="D1049" t="s">
        <v>1527</v>
      </c>
      <c r="E1049" t="s">
        <v>80</v>
      </c>
      <c r="F1049" t="s">
        <v>1528</v>
      </c>
      <c r="G1049" t="s">
        <v>1529</v>
      </c>
      <c r="H1049" t="s">
        <v>321</v>
      </c>
      <c r="I1049" t="s">
        <v>755</v>
      </c>
      <c r="J1049" t="s">
        <v>204</v>
      </c>
      <c r="K1049" t="s">
        <v>224</v>
      </c>
      <c r="L1049" t="s">
        <v>325</v>
      </c>
      <c r="M1049" t="s">
        <v>340</v>
      </c>
      <c r="N1049" t="s">
        <v>443</v>
      </c>
      <c r="O1049" t="s">
        <v>339</v>
      </c>
      <c r="P1049" t="s">
        <v>1530</v>
      </c>
      <c r="Q1049" t="s">
        <v>415</v>
      </c>
      <c r="R1049" t="s">
        <v>407</v>
      </c>
      <c r="S1049" t="s">
        <v>1212</v>
      </c>
      <c r="T1049" s="131">
        <v>1.56</v>
      </c>
      <c r="U1049" t="s">
        <v>1531</v>
      </c>
      <c r="V1049" s="132">
        <v>8.8999999999999995E-4</v>
      </c>
      <c r="W1049" s="132">
        <v>8.1100000000000005E-2</v>
      </c>
      <c r="X1049" t="s">
        <v>412</v>
      </c>
      <c r="Y1049" t="s">
        <v>339</v>
      </c>
      <c r="Z1049" s="131">
        <v>36000</v>
      </c>
      <c r="AA1049" s="131">
        <v>1</v>
      </c>
      <c r="AB1049" s="131">
        <f t="shared" si="16"/>
        <v>101.44999999999999</v>
      </c>
      <c r="AD1049" s="131">
        <v>36.521999999999998</v>
      </c>
      <c r="AH1049" s="132">
        <v>9.0000000000000006E-5</v>
      </c>
      <c r="AI1049" s="132">
        <v>1.14E-3</v>
      </c>
      <c r="AJ1049" s="132">
        <v>1.2E-4</v>
      </c>
    </row>
    <row r="1050" spans="1:36">
      <c r="A1050" t="s">
        <v>1213</v>
      </c>
      <c r="B1050" t="s">
        <v>1247</v>
      </c>
      <c r="C1050" t="s">
        <v>2877</v>
      </c>
      <c r="D1050" t="s">
        <v>2878</v>
      </c>
      <c r="E1050" t="s">
        <v>309</v>
      </c>
      <c r="F1050" t="s">
        <v>3086</v>
      </c>
      <c r="G1050" t="s">
        <v>3087</v>
      </c>
      <c r="H1050" t="s">
        <v>321</v>
      </c>
      <c r="I1050" t="s">
        <v>951</v>
      </c>
      <c r="J1050" t="s">
        <v>204</v>
      </c>
      <c r="K1050" t="s">
        <v>204</v>
      </c>
      <c r="L1050" t="s">
        <v>325</v>
      </c>
      <c r="M1050" t="s">
        <v>340</v>
      </c>
      <c r="N1050" t="s">
        <v>463</v>
      </c>
      <c r="O1050" t="s">
        <v>339</v>
      </c>
      <c r="P1050" t="s">
        <v>1584</v>
      </c>
      <c r="Q1050" t="s">
        <v>413</v>
      </c>
      <c r="R1050" t="s">
        <v>407</v>
      </c>
      <c r="S1050" t="s">
        <v>1212</v>
      </c>
      <c r="T1050" s="131">
        <v>0.74</v>
      </c>
      <c r="U1050" t="s">
        <v>3088</v>
      </c>
      <c r="V1050" s="132">
        <v>1.5140000000000001E-2</v>
      </c>
      <c r="W1050" s="132">
        <v>5.3600000000000002E-2</v>
      </c>
      <c r="X1050" s="4" t="s">
        <v>412</v>
      </c>
      <c r="Y1050" s="4" t="s">
        <v>339</v>
      </c>
      <c r="Z1050" s="131">
        <v>36000</v>
      </c>
      <c r="AA1050" s="131">
        <v>1</v>
      </c>
      <c r="AB1050" s="131">
        <f t="shared" si="16"/>
        <v>99.411111111111111</v>
      </c>
      <c r="AD1050" s="131">
        <v>35.787999999999997</v>
      </c>
      <c r="AH1050" s="132">
        <v>5.1999999999999995E-4</v>
      </c>
      <c r="AI1050" s="132">
        <v>1.1199999999999999E-3</v>
      </c>
      <c r="AJ1050" s="132">
        <v>1.2E-4</v>
      </c>
    </row>
    <row r="1051" spans="1:36">
      <c r="A1051" t="s">
        <v>1213</v>
      </c>
      <c r="B1051" t="s">
        <v>1247</v>
      </c>
      <c r="C1051" t="s">
        <v>1868</v>
      </c>
      <c r="D1051" t="s">
        <v>1869</v>
      </c>
      <c r="E1051" t="s">
        <v>309</v>
      </c>
      <c r="F1051" t="s">
        <v>2034</v>
      </c>
      <c r="G1051" t="s">
        <v>2035</v>
      </c>
      <c r="H1051" t="s">
        <v>321</v>
      </c>
      <c r="I1051" t="s">
        <v>754</v>
      </c>
      <c r="J1051" t="s">
        <v>204</v>
      </c>
      <c r="K1051" t="s">
        <v>204</v>
      </c>
      <c r="L1051" t="s">
        <v>325</v>
      </c>
      <c r="M1051" t="s">
        <v>340</v>
      </c>
      <c r="N1051" t="s">
        <v>464</v>
      </c>
      <c r="O1051" t="s">
        <v>339</v>
      </c>
      <c r="P1051" t="s">
        <v>1872</v>
      </c>
      <c r="Q1051" t="s">
        <v>413</v>
      </c>
      <c r="R1051" t="s">
        <v>407</v>
      </c>
      <c r="S1051" t="s">
        <v>1212</v>
      </c>
      <c r="T1051" s="131">
        <v>0.25</v>
      </c>
      <c r="U1051" t="s">
        <v>1984</v>
      </c>
      <c r="V1051" s="132">
        <v>3.7089999999999998E-2</v>
      </c>
      <c r="W1051" s="132">
        <v>2.9700000000000001E-2</v>
      </c>
      <c r="X1051" t="s">
        <v>412</v>
      </c>
      <c r="Y1051" t="s">
        <v>339</v>
      </c>
      <c r="Z1051" s="131">
        <v>31000</v>
      </c>
      <c r="AA1051" s="131">
        <v>1</v>
      </c>
      <c r="AB1051" s="131">
        <f t="shared" si="16"/>
        <v>114.76129032258065</v>
      </c>
      <c r="AD1051" s="131">
        <v>35.576000000000001</v>
      </c>
      <c r="AH1051" s="132">
        <v>6.0000000000000002E-5</v>
      </c>
      <c r="AI1051" s="132">
        <v>1.1100000000000001E-3</v>
      </c>
      <c r="AJ1051" s="132">
        <v>1.2E-4</v>
      </c>
    </row>
    <row r="1052" spans="1:36">
      <c r="A1052" t="s">
        <v>1213</v>
      </c>
      <c r="B1052" t="s">
        <v>1247</v>
      </c>
      <c r="C1052" t="s">
        <v>1678</v>
      </c>
      <c r="D1052" t="s">
        <v>1679</v>
      </c>
      <c r="E1052" t="s">
        <v>309</v>
      </c>
      <c r="F1052" t="s">
        <v>1680</v>
      </c>
      <c r="G1052" t="s">
        <v>1681</v>
      </c>
      <c r="H1052" t="s">
        <v>321</v>
      </c>
      <c r="I1052" t="s">
        <v>754</v>
      </c>
      <c r="J1052" t="s">
        <v>204</v>
      </c>
      <c r="K1052" t="s">
        <v>204</v>
      </c>
      <c r="L1052" t="s">
        <v>325</v>
      </c>
      <c r="M1052" t="s">
        <v>340</v>
      </c>
      <c r="N1052" t="s">
        <v>464</v>
      </c>
      <c r="O1052" t="s">
        <v>339</v>
      </c>
      <c r="P1052" t="s">
        <v>1540</v>
      </c>
      <c r="Q1052" t="s">
        <v>413</v>
      </c>
      <c r="R1052" t="s">
        <v>407</v>
      </c>
      <c r="S1052" t="s">
        <v>1212</v>
      </c>
      <c r="T1052" s="131">
        <v>3.33</v>
      </c>
      <c r="U1052" t="s">
        <v>1665</v>
      </c>
      <c r="V1052" s="132">
        <v>2.4920000000000001E-2</v>
      </c>
      <c r="W1052" s="132">
        <v>3.04E-2</v>
      </c>
      <c r="X1052" t="s">
        <v>412</v>
      </c>
      <c r="Y1052" t="s">
        <v>339</v>
      </c>
      <c r="Z1052" s="131">
        <v>33300</v>
      </c>
      <c r="AA1052" s="131">
        <v>1</v>
      </c>
      <c r="AB1052" s="131">
        <f t="shared" si="16"/>
        <v>105.87087087087087</v>
      </c>
      <c r="AD1052" s="131">
        <v>35.255000000000003</v>
      </c>
      <c r="AH1052" s="132">
        <v>8.0000000000000007E-5</v>
      </c>
      <c r="AI1052" s="132">
        <v>1.1000000000000001E-3</v>
      </c>
      <c r="AJ1052" s="132">
        <v>1.2E-4</v>
      </c>
    </row>
    <row r="1053" spans="1:36">
      <c r="A1053" t="s">
        <v>1213</v>
      </c>
      <c r="B1053" t="s">
        <v>1247</v>
      </c>
      <c r="C1053" t="s">
        <v>3089</v>
      </c>
      <c r="D1053" t="s">
        <v>3090</v>
      </c>
      <c r="E1053" t="s">
        <v>309</v>
      </c>
      <c r="F1053" t="s">
        <v>3091</v>
      </c>
      <c r="G1053" t="s">
        <v>3092</v>
      </c>
      <c r="H1053" t="s">
        <v>321</v>
      </c>
      <c r="I1053" t="s">
        <v>754</v>
      </c>
      <c r="J1053" t="s">
        <v>204</v>
      </c>
      <c r="K1053" t="s">
        <v>204</v>
      </c>
      <c r="L1053" t="s">
        <v>325</v>
      </c>
      <c r="M1053" t="s">
        <v>340</v>
      </c>
      <c r="N1053" t="s">
        <v>441</v>
      </c>
      <c r="O1053" t="s">
        <v>339</v>
      </c>
      <c r="Q1053" t="s">
        <v>410</v>
      </c>
      <c r="R1053" t="s">
        <v>410</v>
      </c>
      <c r="S1053" t="s">
        <v>1212</v>
      </c>
      <c r="T1053" s="131">
        <v>2.06</v>
      </c>
      <c r="U1053" t="s">
        <v>1686</v>
      </c>
      <c r="V1053" s="132">
        <v>3.7409999999999999E-2</v>
      </c>
      <c r="W1053" s="132">
        <v>4.6699999999999998E-2</v>
      </c>
      <c r="X1053" t="s">
        <v>412</v>
      </c>
      <c r="Y1053" t="s">
        <v>339</v>
      </c>
      <c r="Z1053" s="131">
        <v>31500</v>
      </c>
      <c r="AA1053" s="131">
        <v>1</v>
      </c>
      <c r="AB1053" s="131">
        <f t="shared" si="16"/>
        <v>110.84126984126985</v>
      </c>
      <c r="AD1053" s="131">
        <v>34.914999999999999</v>
      </c>
      <c r="AH1053" s="132">
        <v>3.8000000000000002E-4</v>
      </c>
      <c r="AI1053" s="132">
        <v>1.09E-3</v>
      </c>
      <c r="AJ1053" s="132">
        <v>1.2E-4</v>
      </c>
    </row>
    <row r="1054" spans="1:36">
      <c r="A1054" t="s">
        <v>1213</v>
      </c>
      <c r="B1054" t="s">
        <v>1247</v>
      </c>
      <c r="C1054" t="s">
        <v>1940</v>
      </c>
      <c r="D1054" t="s">
        <v>1941</v>
      </c>
      <c r="E1054" t="s">
        <v>309</v>
      </c>
      <c r="F1054" t="s">
        <v>3093</v>
      </c>
      <c r="G1054" t="s">
        <v>3094</v>
      </c>
      <c r="H1054" t="s">
        <v>321</v>
      </c>
      <c r="I1054" t="s">
        <v>754</v>
      </c>
      <c r="J1054" t="s">
        <v>204</v>
      </c>
      <c r="K1054" t="s">
        <v>204</v>
      </c>
      <c r="L1054" t="s">
        <v>325</v>
      </c>
      <c r="M1054" t="s">
        <v>340</v>
      </c>
      <c r="N1054" t="s">
        <v>464</v>
      </c>
      <c r="O1054" t="s">
        <v>339</v>
      </c>
      <c r="P1054" t="s">
        <v>1584</v>
      </c>
      <c r="Q1054" t="s">
        <v>413</v>
      </c>
      <c r="R1054" t="s">
        <v>407</v>
      </c>
      <c r="S1054" t="s">
        <v>1212</v>
      </c>
      <c r="T1054" s="131">
        <v>3.21</v>
      </c>
      <c r="U1054" t="s">
        <v>1266</v>
      </c>
      <c r="V1054" s="132">
        <v>-1.7899999999999999E-3</v>
      </c>
      <c r="W1054" s="132">
        <v>2.7400000000000001E-2</v>
      </c>
      <c r="X1054" t="s">
        <v>412</v>
      </c>
      <c r="Y1054" t="s">
        <v>339</v>
      </c>
      <c r="Z1054" s="131">
        <v>31000.5</v>
      </c>
      <c r="AA1054" s="131">
        <v>1</v>
      </c>
      <c r="AB1054" s="131">
        <f t="shared" si="16"/>
        <v>112.25947968581151</v>
      </c>
      <c r="AD1054" s="131">
        <v>34.801000000000002</v>
      </c>
      <c r="AH1054" s="132">
        <v>1.6000000000000001E-4</v>
      </c>
      <c r="AI1054" s="132">
        <v>1.09E-3</v>
      </c>
      <c r="AJ1054" s="132">
        <v>1.2E-4</v>
      </c>
    </row>
    <row r="1055" spans="1:36">
      <c r="A1055" t="s">
        <v>1213</v>
      </c>
      <c r="B1055" t="s">
        <v>1247</v>
      </c>
      <c r="C1055" t="s">
        <v>2805</v>
      </c>
      <c r="D1055" t="s">
        <v>2806</v>
      </c>
      <c r="E1055" t="s">
        <v>309</v>
      </c>
      <c r="F1055" t="s">
        <v>2897</v>
      </c>
      <c r="G1055" t="s">
        <v>2898</v>
      </c>
      <c r="H1055" t="s">
        <v>321</v>
      </c>
      <c r="I1055" t="s">
        <v>951</v>
      </c>
      <c r="J1055" t="s">
        <v>204</v>
      </c>
      <c r="K1055" t="s">
        <v>204</v>
      </c>
      <c r="L1055" t="s">
        <v>325</v>
      </c>
      <c r="M1055" t="s">
        <v>340</v>
      </c>
      <c r="N1055" t="s">
        <v>447</v>
      </c>
      <c r="O1055" t="s">
        <v>339</v>
      </c>
      <c r="P1055" t="s">
        <v>1573</v>
      </c>
      <c r="Q1055" t="s">
        <v>415</v>
      </c>
      <c r="R1055" t="s">
        <v>407</v>
      </c>
      <c r="S1055" t="s">
        <v>1212</v>
      </c>
      <c r="T1055" s="131">
        <v>0.49</v>
      </c>
      <c r="U1055" t="s">
        <v>1858</v>
      </c>
      <c r="V1055" s="132">
        <v>6.2609999999999999E-2</v>
      </c>
      <c r="W1055" s="132">
        <v>5.5399999999999998E-2</v>
      </c>
      <c r="X1055" t="s">
        <v>412</v>
      </c>
      <c r="Y1055" t="s">
        <v>339</v>
      </c>
      <c r="Z1055" s="131">
        <v>34159</v>
      </c>
      <c r="AA1055" s="131">
        <v>1</v>
      </c>
      <c r="AB1055" s="131">
        <f t="shared" si="16"/>
        <v>99.519892268509039</v>
      </c>
      <c r="AD1055" s="131">
        <v>33.994999999999997</v>
      </c>
      <c r="AH1055" s="132">
        <v>5.1999999999999995E-4</v>
      </c>
      <c r="AI1055" s="132">
        <v>1.06E-3</v>
      </c>
      <c r="AJ1055" s="132">
        <v>1.1E-4</v>
      </c>
    </row>
    <row r="1056" spans="1:36">
      <c r="A1056" t="s">
        <v>1213</v>
      </c>
      <c r="B1056" t="s">
        <v>1247</v>
      </c>
      <c r="C1056" t="s">
        <v>2318</v>
      </c>
      <c r="D1056" t="s">
        <v>2319</v>
      </c>
      <c r="E1056" t="s">
        <v>309</v>
      </c>
      <c r="F1056" t="s">
        <v>2690</v>
      </c>
      <c r="G1056" t="s">
        <v>2691</v>
      </c>
      <c r="H1056" t="s">
        <v>321</v>
      </c>
      <c r="I1056" t="s">
        <v>754</v>
      </c>
      <c r="J1056" t="s">
        <v>204</v>
      </c>
      <c r="K1056" t="s">
        <v>204</v>
      </c>
      <c r="L1056" t="s">
        <v>325</v>
      </c>
      <c r="M1056" t="s">
        <v>340</v>
      </c>
      <c r="N1056" t="s">
        <v>448</v>
      </c>
      <c r="O1056" t="s">
        <v>339</v>
      </c>
      <c r="P1056" t="s">
        <v>1211</v>
      </c>
      <c r="Q1056" t="s">
        <v>413</v>
      </c>
      <c r="R1056" t="s">
        <v>407</v>
      </c>
      <c r="S1056" t="s">
        <v>1212</v>
      </c>
      <c r="T1056" s="131">
        <v>1.92</v>
      </c>
      <c r="U1056" t="s">
        <v>2692</v>
      </c>
      <c r="V1056" s="132">
        <v>-1.184E-2</v>
      </c>
      <c r="W1056" s="132">
        <v>2.2200000000000001E-2</v>
      </c>
      <c r="X1056" t="s">
        <v>412</v>
      </c>
      <c r="Y1056" t="s">
        <v>339</v>
      </c>
      <c r="Z1056" s="131">
        <v>30000</v>
      </c>
      <c r="AA1056" s="131">
        <v>1</v>
      </c>
      <c r="AB1056" s="131">
        <f t="shared" si="16"/>
        <v>107.99000000000001</v>
      </c>
      <c r="AD1056" s="131">
        <v>32.396999999999998</v>
      </c>
      <c r="AH1056" s="132">
        <v>6.0000000000000002E-5</v>
      </c>
      <c r="AI1056" s="132">
        <v>1.01E-3</v>
      </c>
      <c r="AJ1056" s="132">
        <v>1.1E-4</v>
      </c>
    </row>
    <row r="1057" spans="1:36">
      <c r="A1057" t="s">
        <v>1213</v>
      </c>
      <c r="B1057" t="s">
        <v>1247</v>
      </c>
      <c r="C1057" t="s">
        <v>2020</v>
      </c>
      <c r="D1057" t="s">
        <v>2021</v>
      </c>
      <c r="E1057" t="s">
        <v>309</v>
      </c>
      <c r="F1057" t="s">
        <v>2514</v>
      </c>
      <c r="G1057" t="s">
        <v>2515</v>
      </c>
      <c r="H1057" t="s">
        <v>321</v>
      </c>
      <c r="I1057" t="s">
        <v>754</v>
      </c>
      <c r="J1057" t="s">
        <v>204</v>
      </c>
      <c r="K1057" t="s">
        <v>204</v>
      </c>
      <c r="L1057" t="s">
        <v>325</v>
      </c>
      <c r="M1057" t="s">
        <v>340</v>
      </c>
      <c r="N1057" t="s">
        <v>484</v>
      </c>
      <c r="O1057" t="s">
        <v>339</v>
      </c>
      <c r="P1057" t="s">
        <v>1696</v>
      </c>
      <c r="Q1057" t="s">
        <v>413</v>
      </c>
      <c r="R1057" t="s">
        <v>407</v>
      </c>
      <c r="S1057" t="s">
        <v>1212</v>
      </c>
      <c r="T1057" s="131">
        <v>0.91</v>
      </c>
      <c r="U1057" t="s">
        <v>2516</v>
      </c>
      <c r="V1057" s="132">
        <v>1.8500000000000001E-3</v>
      </c>
      <c r="W1057" s="132">
        <v>2.3900000000000001E-2</v>
      </c>
      <c r="X1057" t="s">
        <v>412</v>
      </c>
      <c r="Y1057" t="s">
        <v>339</v>
      </c>
      <c r="Z1057" s="131">
        <v>27000</v>
      </c>
      <c r="AA1057" s="131">
        <v>1</v>
      </c>
      <c r="AB1057" s="131">
        <f t="shared" si="16"/>
        <v>115.48148148148147</v>
      </c>
      <c r="AD1057" s="131">
        <v>31.18</v>
      </c>
      <c r="AH1057" s="132">
        <v>1E-4</v>
      </c>
      <c r="AI1057" s="132">
        <v>9.7000000000000005E-4</v>
      </c>
      <c r="AJ1057" s="132">
        <v>1.1E-4</v>
      </c>
    </row>
    <row r="1058" spans="1:36">
      <c r="A1058" t="s">
        <v>1213</v>
      </c>
      <c r="B1058" t="s">
        <v>1247</v>
      </c>
      <c r="C1058" t="s">
        <v>1541</v>
      </c>
      <c r="D1058" t="s">
        <v>1542</v>
      </c>
      <c r="E1058" t="s">
        <v>311</v>
      </c>
      <c r="F1058" t="s">
        <v>1676</v>
      </c>
      <c r="G1058" t="s">
        <v>1677</v>
      </c>
      <c r="H1058" t="s">
        <v>321</v>
      </c>
      <c r="I1058" t="s">
        <v>951</v>
      </c>
      <c r="J1058" t="s">
        <v>204</v>
      </c>
      <c r="K1058" t="s">
        <v>224</v>
      </c>
      <c r="L1058" t="s">
        <v>325</v>
      </c>
      <c r="M1058" t="s">
        <v>340</v>
      </c>
      <c r="N1058" t="s">
        <v>465</v>
      </c>
      <c r="O1058" t="s">
        <v>339</v>
      </c>
      <c r="P1058" t="s">
        <v>1540</v>
      </c>
      <c r="Q1058" t="s">
        <v>413</v>
      </c>
      <c r="R1058" t="s">
        <v>407</v>
      </c>
      <c r="S1058" t="s">
        <v>1212</v>
      </c>
      <c r="T1058" s="131">
        <v>1.86</v>
      </c>
      <c r="U1058" t="s">
        <v>1660</v>
      </c>
      <c r="V1058" s="132">
        <v>7.7920000000000003E-2</v>
      </c>
      <c r="W1058" s="132">
        <v>5.8299999999999998E-2</v>
      </c>
      <c r="X1058" t="s">
        <v>412</v>
      </c>
      <c r="Y1058" t="s">
        <v>339</v>
      </c>
      <c r="Z1058" s="131">
        <v>28650</v>
      </c>
      <c r="AA1058" s="131">
        <v>1</v>
      </c>
      <c r="AB1058" s="131">
        <f t="shared" si="16"/>
        <v>101.93019197207678</v>
      </c>
      <c r="AD1058" s="131">
        <v>29.202999999999999</v>
      </c>
      <c r="AH1058" s="132">
        <v>8.0000000000000007E-5</v>
      </c>
      <c r="AI1058" s="132">
        <v>9.1E-4</v>
      </c>
      <c r="AJ1058" s="132">
        <v>1E-4</v>
      </c>
    </row>
    <row r="1059" spans="1:36">
      <c r="A1059" t="s">
        <v>1213</v>
      </c>
      <c r="B1059" t="s">
        <v>1247</v>
      </c>
      <c r="C1059" t="s">
        <v>1896</v>
      </c>
      <c r="D1059" t="s">
        <v>1897</v>
      </c>
      <c r="E1059" t="s">
        <v>309</v>
      </c>
      <c r="F1059" t="s">
        <v>1898</v>
      </c>
      <c r="G1059" t="s">
        <v>1899</v>
      </c>
      <c r="H1059" t="s">
        <v>321</v>
      </c>
      <c r="I1059" t="s">
        <v>754</v>
      </c>
      <c r="J1059" t="s">
        <v>204</v>
      </c>
      <c r="K1059" t="s">
        <v>204</v>
      </c>
      <c r="L1059" t="s">
        <v>325</v>
      </c>
      <c r="M1059" t="s">
        <v>340</v>
      </c>
      <c r="N1059" t="s">
        <v>464</v>
      </c>
      <c r="O1059" t="s">
        <v>339</v>
      </c>
      <c r="P1059" t="s">
        <v>1696</v>
      </c>
      <c r="Q1059" t="s">
        <v>413</v>
      </c>
      <c r="R1059" t="s">
        <v>407</v>
      </c>
      <c r="S1059" t="s">
        <v>1212</v>
      </c>
      <c r="T1059" s="131">
        <v>3.42</v>
      </c>
      <c r="U1059" t="s">
        <v>1900</v>
      </c>
      <c r="V1059" s="132">
        <v>2.759E-2</v>
      </c>
      <c r="W1059" s="132">
        <v>2.7300000000000001E-2</v>
      </c>
      <c r="X1059" t="s">
        <v>412</v>
      </c>
      <c r="Y1059" t="s">
        <v>339</v>
      </c>
      <c r="Z1059" s="131">
        <v>27000</v>
      </c>
      <c r="AA1059" s="131">
        <v>1</v>
      </c>
      <c r="AB1059" s="131">
        <f t="shared" si="16"/>
        <v>107.14074074074074</v>
      </c>
      <c r="AD1059" s="131">
        <v>28.928000000000001</v>
      </c>
      <c r="AH1059" s="132">
        <v>5.0000000000000002E-5</v>
      </c>
      <c r="AI1059" s="132">
        <v>8.9999999999999998E-4</v>
      </c>
      <c r="AJ1059" s="132">
        <v>1E-4</v>
      </c>
    </row>
    <row r="1060" spans="1:36">
      <c r="A1060" t="s">
        <v>1213</v>
      </c>
      <c r="B1060" t="s">
        <v>1247</v>
      </c>
      <c r="C1060" t="s">
        <v>2402</v>
      </c>
      <c r="D1060" t="s">
        <v>2403</v>
      </c>
      <c r="E1060" t="s">
        <v>309</v>
      </c>
      <c r="F1060" t="s">
        <v>3095</v>
      </c>
      <c r="G1060" t="s">
        <v>3096</v>
      </c>
      <c r="H1060" t="s">
        <v>321</v>
      </c>
      <c r="I1060" t="s">
        <v>951</v>
      </c>
      <c r="J1060" t="s">
        <v>204</v>
      </c>
      <c r="K1060" t="s">
        <v>204</v>
      </c>
      <c r="L1060" t="s">
        <v>325</v>
      </c>
      <c r="M1060" t="s">
        <v>340</v>
      </c>
      <c r="N1060" t="s">
        <v>465</v>
      </c>
      <c r="O1060" t="s">
        <v>339</v>
      </c>
      <c r="P1060" t="s">
        <v>1966</v>
      </c>
      <c r="Q1060" t="s">
        <v>415</v>
      </c>
      <c r="R1060" t="s">
        <v>407</v>
      </c>
      <c r="S1060" t="s">
        <v>1212</v>
      </c>
      <c r="T1060" s="131">
        <v>1.85</v>
      </c>
      <c r="U1060" t="s">
        <v>1660</v>
      </c>
      <c r="V1060" s="132">
        <v>5.2409999999999998E-2</v>
      </c>
      <c r="W1060" s="132">
        <v>4.87E-2</v>
      </c>
      <c r="X1060" t="s">
        <v>412</v>
      </c>
      <c r="Y1060" t="s">
        <v>339</v>
      </c>
      <c r="Z1060" s="131">
        <v>29910.2</v>
      </c>
      <c r="AA1060" s="131">
        <v>1</v>
      </c>
      <c r="AB1060" s="131">
        <f t="shared" si="16"/>
        <v>96.338372862769219</v>
      </c>
      <c r="AD1060" s="131">
        <v>28.815000000000001</v>
      </c>
      <c r="AH1060" s="132">
        <v>3.8999999999999999E-4</v>
      </c>
      <c r="AI1060" s="132">
        <v>8.9999999999999998E-4</v>
      </c>
      <c r="AJ1060" s="132">
        <v>1E-4</v>
      </c>
    </row>
    <row r="1061" spans="1:36">
      <c r="A1061" t="s">
        <v>1213</v>
      </c>
      <c r="B1061" t="s">
        <v>1247</v>
      </c>
      <c r="C1061" t="s">
        <v>2800</v>
      </c>
      <c r="D1061" t="s">
        <v>2801</v>
      </c>
      <c r="E1061" t="s">
        <v>309</v>
      </c>
      <c r="F1061" t="s">
        <v>3097</v>
      </c>
      <c r="G1061" t="s">
        <v>3098</v>
      </c>
      <c r="H1061" t="s">
        <v>321</v>
      </c>
      <c r="I1061" t="s">
        <v>754</v>
      </c>
      <c r="J1061" t="s">
        <v>204</v>
      </c>
      <c r="K1061" t="s">
        <v>204</v>
      </c>
      <c r="L1061" t="s">
        <v>325</v>
      </c>
      <c r="M1061" t="s">
        <v>340</v>
      </c>
      <c r="N1061" t="s">
        <v>464</v>
      </c>
      <c r="O1061" t="s">
        <v>339</v>
      </c>
      <c r="P1061" t="s">
        <v>1530</v>
      </c>
      <c r="Q1061" t="s">
        <v>415</v>
      </c>
      <c r="R1061" t="s">
        <v>407</v>
      </c>
      <c r="S1061" t="s">
        <v>1212</v>
      </c>
      <c r="T1061" s="131">
        <v>0.99</v>
      </c>
      <c r="U1061" t="s">
        <v>1795</v>
      </c>
      <c r="V1061" s="132">
        <v>2.3700000000000001E-3</v>
      </c>
      <c r="W1061" s="132">
        <v>2.8899999999999999E-2</v>
      </c>
      <c r="X1061" t="s">
        <v>412</v>
      </c>
      <c r="Y1061" t="s">
        <v>339</v>
      </c>
      <c r="Z1061" s="131">
        <v>24337.41</v>
      </c>
      <c r="AA1061" s="131">
        <v>1</v>
      </c>
      <c r="AB1061" s="131">
        <f t="shared" si="16"/>
        <v>116.19971065121555</v>
      </c>
      <c r="AD1061" s="131">
        <v>28.28</v>
      </c>
      <c r="AH1061" s="132">
        <v>8.0000000000000007E-5</v>
      </c>
      <c r="AI1061" s="132">
        <v>8.8000000000000003E-4</v>
      </c>
      <c r="AJ1061" s="132">
        <v>1E-4</v>
      </c>
    </row>
    <row r="1062" spans="1:36">
      <c r="A1062" t="s">
        <v>1213</v>
      </c>
      <c r="B1062" t="s">
        <v>1247</v>
      </c>
      <c r="C1062" t="s">
        <v>2407</v>
      </c>
      <c r="D1062" t="s">
        <v>2408</v>
      </c>
      <c r="E1062" t="s">
        <v>309</v>
      </c>
      <c r="F1062" t="s">
        <v>2684</v>
      </c>
      <c r="G1062" t="s">
        <v>2685</v>
      </c>
      <c r="H1062" t="s">
        <v>321</v>
      </c>
      <c r="I1062" t="s">
        <v>754</v>
      </c>
      <c r="J1062" t="s">
        <v>204</v>
      </c>
      <c r="K1062" t="s">
        <v>204</v>
      </c>
      <c r="L1062" t="s">
        <v>325</v>
      </c>
      <c r="M1062" t="s">
        <v>340</v>
      </c>
      <c r="N1062" t="s">
        <v>464</v>
      </c>
      <c r="O1062" t="s">
        <v>339</v>
      </c>
      <c r="P1062" t="s">
        <v>2257</v>
      </c>
      <c r="Q1062" t="s">
        <v>415</v>
      </c>
      <c r="R1062" t="s">
        <v>407</v>
      </c>
      <c r="S1062" t="s">
        <v>1212</v>
      </c>
      <c r="T1062" s="131">
        <v>0.03</v>
      </c>
      <c r="U1062" t="s">
        <v>2686</v>
      </c>
      <c r="V1062" s="132">
        <v>-1E-4</v>
      </c>
      <c r="W1062" s="132">
        <v>5.96E-2</v>
      </c>
      <c r="X1062" t="s">
        <v>412</v>
      </c>
      <c r="Y1062" t="s">
        <v>339</v>
      </c>
      <c r="Z1062" s="131">
        <v>23000</v>
      </c>
      <c r="AA1062" s="131">
        <v>1</v>
      </c>
      <c r="AB1062" s="131">
        <f t="shared" si="16"/>
        <v>117.9304347826087</v>
      </c>
      <c r="AD1062" s="131">
        <v>27.123999999999999</v>
      </c>
      <c r="AH1062" s="132">
        <v>1.7000000000000001E-4</v>
      </c>
      <c r="AI1062" s="132">
        <v>8.4999999999999995E-4</v>
      </c>
      <c r="AJ1062" s="132">
        <v>9.0000000000000006E-5</v>
      </c>
    </row>
    <row r="1063" spans="1:36">
      <c r="A1063" t="s">
        <v>1213</v>
      </c>
      <c r="B1063" t="s">
        <v>1247</v>
      </c>
      <c r="C1063" t="s">
        <v>2219</v>
      </c>
      <c r="D1063" t="s">
        <v>2220</v>
      </c>
      <c r="E1063" t="s">
        <v>309</v>
      </c>
      <c r="F1063" t="s">
        <v>2648</v>
      </c>
      <c r="G1063" t="s">
        <v>2649</v>
      </c>
      <c r="H1063" t="s">
        <v>321</v>
      </c>
      <c r="I1063" t="s">
        <v>951</v>
      </c>
      <c r="J1063" t="s">
        <v>204</v>
      </c>
      <c r="K1063" t="s">
        <v>204</v>
      </c>
      <c r="L1063" t="s">
        <v>325</v>
      </c>
      <c r="M1063" t="s">
        <v>340</v>
      </c>
      <c r="N1063" t="s">
        <v>451</v>
      </c>
      <c r="O1063" t="s">
        <v>339</v>
      </c>
      <c r="P1063" t="s">
        <v>1584</v>
      </c>
      <c r="Q1063" t="s">
        <v>413</v>
      </c>
      <c r="R1063" t="s">
        <v>407</v>
      </c>
      <c r="S1063" t="s">
        <v>1212</v>
      </c>
      <c r="T1063" s="131">
        <v>0.98</v>
      </c>
      <c r="U1063" t="s">
        <v>1840</v>
      </c>
      <c r="V1063" s="132">
        <v>4.7160000000000001E-2</v>
      </c>
      <c r="W1063" s="132">
        <v>4.6100000000000002E-2</v>
      </c>
      <c r="X1063" t="s">
        <v>412</v>
      </c>
      <c r="Y1063" t="s">
        <v>339</v>
      </c>
      <c r="Z1063" s="131">
        <v>26000.02</v>
      </c>
      <c r="AA1063" s="131">
        <v>1</v>
      </c>
      <c r="AB1063" s="131">
        <f t="shared" si="16"/>
        <v>99.488385008934614</v>
      </c>
      <c r="AD1063" s="131">
        <v>25.867000000000001</v>
      </c>
      <c r="AH1063" s="132">
        <v>2.0000000000000001E-4</v>
      </c>
      <c r="AI1063" s="132">
        <v>8.0999999999999996E-4</v>
      </c>
      <c r="AJ1063" s="132">
        <v>9.0000000000000006E-5</v>
      </c>
    </row>
    <row r="1064" spans="1:36">
      <c r="A1064" t="s">
        <v>1213</v>
      </c>
      <c r="B1064" t="s">
        <v>1247</v>
      </c>
      <c r="C1064" t="s">
        <v>1635</v>
      </c>
      <c r="D1064" t="s">
        <v>1636</v>
      </c>
      <c r="E1064" t="s">
        <v>309</v>
      </c>
      <c r="F1064" t="s">
        <v>3099</v>
      </c>
      <c r="G1064" t="s">
        <v>3100</v>
      </c>
      <c r="H1064" t="s">
        <v>321</v>
      </c>
      <c r="I1064" t="s">
        <v>951</v>
      </c>
      <c r="J1064" t="s">
        <v>204</v>
      </c>
      <c r="K1064" t="s">
        <v>204</v>
      </c>
      <c r="L1064" t="s">
        <v>325</v>
      </c>
      <c r="M1064" t="s">
        <v>340</v>
      </c>
      <c r="N1064" t="s">
        <v>454</v>
      </c>
      <c r="O1064" t="s">
        <v>339</v>
      </c>
      <c r="P1064" t="s">
        <v>1545</v>
      </c>
      <c r="Q1064" t="s">
        <v>413</v>
      </c>
      <c r="R1064" t="s">
        <v>407</v>
      </c>
      <c r="S1064" t="s">
        <v>1212</v>
      </c>
      <c r="T1064" s="131">
        <v>2.15</v>
      </c>
      <c r="U1064" t="s">
        <v>3101</v>
      </c>
      <c r="V1064" s="132">
        <v>4.9419999999999999E-2</v>
      </c>
      <c r="W1064" s="132">
        <v>5.6399999999999999E-2</v>
      </c>
      <c r="X1064" t="s">
        <v>412</v>
      </c>
      <c r="Y1064" t="s">
        <v>339</v>
      </c>
      <c r="Z1064" s="131">
        <v>23000</v>
      </c>
      <c r="AA1064" s="131">
        <v>1</v>
      </c>
      <c r="AB1064" s="131">
        <f t="shared" si="16"/>
        <v>101.76956521739132</v>
      </c>
      <c r="AD1064" s="131">
        <v>23.407</v>
      </c>
      <c r="AH1064" s="132">
        <v>6.9999999999999994E-5</v>
      </c>
      <c r="AI1064" s="132">
        <v>7.2999999999999996E-4</v>
      </c>
      <c r="AJ1064" s="132">
        <v>8.0000000000000007E-5</v>
      </c>
    </row>
    <row r="1065" spans="1:36">
      <c r="A1065" t="s">
        <v>1213</v>
      </c>
      <c r="B1065" t="s">
        <v>1247</v>
      </c>
      <c r="C1065" t="s">
        <v>1973</v>
      </c>
      <c r="D1065" t="s">
        <v>1974</v>
      </c>
      <c r="E1065" t="s">
        <v>309</v>
      </c>
      <c r="F1065" t="s">
        <v>1975</v>
      </c>
      <c r="G1065" t="s">
        <v>1976</v>
      </c>
      <c r="H1065" t="s">
        <v>321</v>
      </c>
      <c r="I1065" t="s">
        <v>754</v>
      </c>
      <c r="J1065" t="s">
        <v>204</v>
      </c>
      <c r="K1065" t="s">
        <v>204</v>
      </c>
      <c r="L1065" t="s">
        <v>325</v>
      </c>
      <c r="M1065" t="s">
        <v>340</v>
      </c>
      <c r="N1065" t="s">
        <v>464</v>
      </c>
      <c r="O1065" t="s">
        <v>339</v>
      </c>
      <c r="P1065" t="s">
        <v>1696</v>
      </c>
      <c r="Q1065" t="s">
        <v>413</v>
      </c>
      <c r="R1065" t="s">
        <v>407</v>
      </c>
      <c r="S1065" t="s">
        <v>1212</v>
      </c>
      <c r="T1065" s="131">
        <v>1.93</v>
      </c>
      <c r="U1065" t="s">
        <v>1334</v>
      </c>
      <c r="V1065" s="132">
        <v>2.8379999999999999E-2</v>
      </c>
      <c r="W1065" s="132">
        <v>2.6700000000000002E-2</v>
      </c>
      <c r="X1065" t="s">
        <v>412</v>
      </c>
      <c r="Y1065" t="s">
        <v>339</v>
      </c>
      <c r="Z1065" s="131">
        <v>20000</v>
      </c>
      <c r="AA1065" s="131">
        <v>1</v>
      </c>
      <c r="AB1065" s="131">
        <f t="shared" si="16"/>
        <v>116.51</v>
      </c>
      <c r="AD1065" s="131">
        <v>23.302</v>
      </c>
      <c r="AH1065" s="132">
        <v>1.0000000000000001E-5</v>
      </c>
      <c r="AI1065" s="132">
        <v>7.2999999999999996E-4</v>
      </c>
      <c r="AJ1065" s="132">
        <v>8.0000000000000007E-5</v>
      </c>
    </row>
    <row r="1066" spans="1:36">
      <c r="A1066" t="s">
        <v>1213</v>
      </c>
      <c r="B1066" t="s">
        <v>1247</v>
      </c>
      <c r="C1066" t="s">
        <v>2407</v>
      </c>
      <c r="D1066" t="s">
        <v>2408</v>
      </c>
      <c r="E1066" t="s">
        <v>309</v>
      </c>
      <c r="F1066" t="s">
        <v>2409</v>
      </c>
      <c r="G1066" t="s">
        <v>2410</v>
      </c>
      <c r="H1066" t="s">
        <v>321</v>
      </c>
      <c r="I1066" t="s">
        <v>754</v>
      </c>
      <c r="J1066" t="s">
        <v>204</v>
      </c>
      <c r="K1066" t="s">
        <v>204</v>
      </c>
      <c r="L1066" t="s">
        <v>325</v>
      </c>
      <c r="M1066" t="s">
        <v>340</v>
      </c>
      <c r="N1066" t="s">
        <v>464</v>
      </c>
      <c r="O1066" t="s">
        <v>339</v>
      </c>
      <c r="P1066" t="s">
        <v>2257</v>
      </c>
      <c r="Q1066" t="s">
        <v>415</v>
      </c>
      <c r="R1066" t="s">
        <v>407</v>
      </c>
      <c r="S1066" t="s">
        <v>1212</v>
      </c>
      <c r="T1066" s="131">
        <v>5.62</v>
      </c>
      <c r="U1066" t="s">
        <v>2411</v>
      </c>
      <c r="V1066" s="132">
        <v>1.9890000000000001E-2</v>
      </c>
      <c r="W1066" s="132">
        <v>2.98E-2</v>
      </c>
      <c r="X1066" t="s">
        <v>412</v>
      </c>
      <c r="Y1066" t="s">
        <v>339</v>
      </c>
      <c r="Z1066" s="131">
        <v>21001.439999999999</v>
      </c>
      <c r="AA1066" s="131">
        <v>1</v>
      </c>
      <c r="AB1066" s="131">
        <f t="shared" si="16"/>
        <v>107.20217280338873</v>
      </c>
      <c r="AD1066" s="131">
        <v>22.513999999999999</v>
      </c>
      <c r="AH1066" s="132">
        <v>2.0000000000000002E-5</v>
      </c>
      <c r="AI1066" s="132">
        <v>6.9999999999999999E-4</v>
      </c>
      <c r="AJ1066" s="132">
        <v>8.0000000000000007E-5</v>
      </c>
    </row>
    <row r="1067" spans="1:36">
      <c r="A1067" t="s">
        <v>1213</v>
      </c>
      <c r="B1067" t="s">
        <v>1247</v>
      </c>
      <c r="C1067" t="s">
        <v>1585</v>
      </c>
      <c r="D1067" t="s">
        <v>1586</v>
      </c>
      <c r="E1067" t="s">
        <v>309</v>
      </c>
      <c r="F1067" t="s">
        <v>3102</v>
      </c>
      <c r="G1067" t="s">
        <v>3103</v>
      </c>
      <c r="H1067" t="s">
        <v>321</v>
      </c>
      <c r="I1067" t="s">
        <v>754</v>
      </c>
      <c r="J1067" t="s">
        <v>204</v>
      </c>
      <c r="K1067" t="s">
        <v>204</v>
      </c>
      <c r="L1067" t="s">
        <v>325</v>
      </c>
      <c r="M1067" t="s">
        <v>340</v>
      </c>
      <c r="N1067" t="s">
        <v>447</v>
      </c>
      <c r="O1067" t="s">
        <v>339</v>
      </c>
      <c r="Q1067" t="s">
        <v>410</v>
      </c>
      <c r="R1067" t="s">
        <v>410</v>
      </c>
      <c r="S1067" t="s">
        <v>1212</v>
      </c>
      <c r="T1067" s="131">
        <v>1.59</v>
      </c>
      <c r="U1067" t="s">
        <v>1660</v>
      </c>
      <c r="V1067" s="132">
        <v>3.1949999999999999E-2</v>
      </c>
      <c r="W1067" s="132">
        <v>3.8699999999999998E-2</v>
      </c>
      <c r="X1067" t="s">
        <v>412</v>
      </c>
      <c r="Y1067" t="s">
        <v>339</v>
      </c>
      <c r="Z1067" s="131">
        <v>20444.439999999999</v>
      </c>
      <c r="AA1067" s="131">
        <v>1</v>
      </c>
      <c r="AB1067" s="131">
        <f t="shared" si="16"/>
        <v>108.55763229513747</v>
      </c>
      <c r="AD1067" s="131">
        <v>22.193999999999999</v>
      </c>
      <c r="AH1067" s="132">
        <v>1.2999999999999999E-4</v>
      </c>
      <c r="AI1067" s="132">
        <v>6.8999999999999997E-4</v>
      </c>
      <c r="AJ1067" s="132">
        <v>6.9999999999999994E-5</v>
      </c>
    </row>
    <row r="1068" spans="1:36">
      <c r="A1068" t="s">
        <v>1213</v>
      </c>
      <c r="B1068" t="s">
        <v>1247</v>
      </c>
      <c r="C1068" t="s">
        <v>1923</v>
      </c>
      <c r="D1068" t="s">
        <v>1924</v>
      </c>
      <c r="E1068" t="s">
        <v>309</v>
      </c>
      <c r="F1068" t="s">
        <v>2332</v>
      </c>
      <c r="G1068" t="s">
        <v>2333</v>
      </c>
      <c r="H1068" t="s">
        <v>321</v>
      </c>
      <c r="I1068" t="s">
        <v>754</v>
      </c>
      <c r="J1068" t="s">
        <v>204</v>
      </c>
      <c r="K1068" t="s">
        <v>204</v>
      </c>
      <c r="L1068" t="s">
        <v>325</v>
      </c>
      <c r="M1068" t="s">
        <v>340</v>
      </c>
      <c r="N1068" t="s">
        <v>464</v>
      </c>
      <c r="O1068" t="s">
        <v>339</v>
      </c>
      <c r="P1068" t="s">
        <v>1696</v>
      </c>
      <c r="Q1068" t="s">
        <v>413</v>
      </c>
      <c r="R1068" t="s">
        <v>407</v>
      </c>
      <c r="S1068" t="s">
        <v>1212</v>
      </c>
      <c r="T1068" s="131">
        <v>0.73</v>
      </c>
      <c r="U1068" t="s">
        <v>1784</v>
      </c>
      <c r="V1068" s="132">
        <v>-1.2330000000000001E-2</v>
      </c>
      <c r="W1068" s="132">
        <v>2.5100000000000001E-2</v>
      </c>
      <c r="X1068" t="s">
        <v>412</v>
      </c>
      <c r="Y1068" t="s">
        <v>339</v>
      </c>
      <c r="Z1068" s="131">
        <v>15333.35</v>
      </c>
      <c r="AA1068" s="131">
        <v>1</v>
      </c>
      <c r="AB1068" s="131">
        <f t="shared" si="16"/>
        <v>143.81723498126632</v>
      </c>
      <c r="AD1068" s="131">
        <v>22.052</v>
      </c>
      <c r="AH1068" s="132">
        <v>2.0000000000000002E-5</v>
      </c>
      <c r="AI1068" s="132">
        <v>6.8999999999999997E-4</v>
      </c>
      <c r="AJ1068" s="132">
        <v>6.9999999999999994E-5</v>
      </c>
    </row>
    <row r="1069" spans="1:36">
      <c r="A1069" t="s">
        <v>1213</v>
      </c>
      <c r="B1069" t="s">
        <v>1247</v>
      </c>
      <c r="C1069" t="s">
        <v>3104</v>
      </c>
      <c r="D1069" t="s">
        <v>3105</v>
      </c>
      <c r="E1069" t="s">
        <v>311</v>
      </c>
      <c r="F1069" t="s">
        <v>3106</v>
      </c>
      <c r="G1069" t="s">
        <v>3107</v>
      </c>
      <c r="H1069" t="s">
        <v>321</v>
      </c>
      <c r="I1069" t="s">
        <v>754</v>
      </c>
      <c r="J1069" t="s">
        <v>204</v>
      </c>
      <c r="K1069" t="s">
        <v>204</v>
      </c>
      <c r="L1069" t="s">
        <v>325</v>
      </c>
      <c r="M1069" t="s">
        <v>340</v>
      </c>
      <c r="N1069" t="s">
        <v>464</v>
      </c>
      <c r="O1069" t="s">
        <v>339</v>
      </c>
      <c r="Q1069" t="s">
        <v>410</v>
      </c>
      <c r="R1069" t="s">
        <v>410</v>
      </c>
      <c r="S1069" t="s">
        <v>1212</v>
      </c>
      <c r="T1069" s="131">
        <v>2.7</v>
      </c>
      <c r="U1069" t="s">
        <v>1686</v>
      </c>
      <c r="V1069" s="132">
        <v>6.234E-2</v>
      </c>
      <c r="W1069" s="132">
        <v>3.9899999999999998E-2</v>
      </c>
      <c r="X1069" t="s">
        <v>412</v>
      </c>
      <c r="Y1069" t="s">
        <v>339</v>
      </c>
      <c r="Z1069" s="131">
        <v>20000</v>
      </c>
      <c r="AA1069" s="131">
        <v>1</v>
      </c>
      <c r="AB1069" s="131">
        <f t="shared" si="16"/>
        <v>110.1</v>
      </c>
      <c r="AD1069" s="131">
        <v>22.02</v>
      </c>
      <c r="AH1069" s="132">
        <v>2.5999999999999998E-4</v>
      </c>
      <c r="AI1069" s="132">
        <v>6.8999999999999997E-4</v>
      </c>
      <c r="AJ1069" s="132">
        <v>6.9999999999999994E-5</v>
      </c>
    </row>
    <row r="1070" spans="1:36">
      <c r="A1070" t="s">
        <v>1213</v>
      </c>
      <c r="B1070" t="s">
        <v>1247</v>
      </c>
      <c r="C1070" t="s">
        <v>3108</v>
      </c>
      <c r="D1070" t="s">
        <v>3109</v>
      </c>
      <c r="E1070" t="s">
        <v>309</v>
      </c>
      <c r="F1070" t="s">
        <v>3110</v>
      </c>
      <c r="G1070" t="s">
        <v>3111</v>
      </c>
      <c r="H1070" t="s">
        <v>321</v>
      </c>
      <c r="I1070" t="s">
        <v>951</v>
      </c>
      <c r="J1070" t="s">
        <v>204</v>
      </c>
      <c r="K1070" t="s">
        <v>204</v>
      </c>
      <c r="L1070" t="s">
        <v>325</v>
      </c>
      <c r="M1070" t="s">
        <v>340</v>
      </c>
      <c r="N1070" t="s">
        <v>463</v>
      </c>
      <c r="O1070" t="s">
        <v>339</v>
      </c>
      <c r="Q1070" t="s">
        <v>410</v>
      </c>
      <c r="R1070" t="s">
        <v>410</v>
      </c>
      <c r="S1070" t="s">
        <v>1212</v>
      </c>
      <c r="T1070" s="131">
        <v>3.51</v>
      </c>
      <c r="U1070" t="s">
        <v>1717</v>
      </c>
      <c r="V1070" s="132">
        <v>6.5320000000000003E-2</v>
      </c>
      <c r="W1070" s="132">
        <v>6.3899999999999998E-2</v>
      </c>
      <c r="X1070" t="s">
        <v>412</v>
      </c>
      <c r="Y1070" t="s">
        <v>339</v>
      </c>
      <c r="Z1070" s="131">
        <v>21000</v>
      </c>
      <c r="AA1070" s="131">
        <v>1</v>
      </c>
      <c r="AB1070" s="131">
        <f t="shared" si="16"/>
        <v>104.4904761904762</v>
      </c>
      <c r="AD1070" s="131">
        <v>21.943000000000001</v>
      </c>
      <c r="AH1070" s="132">
        <v>4.0000000000000002E-4</v>
      </c>
      <c r="AI1070" s="132">
        <v>6.8000000000000005E-4</v>
      </c>
      <c r="AJ1070" s="132">
        <v>6.9999999999999994E-5</v>
      </c>
    </row>
    <row r="1071" spans="1:36">
      <c r="A1071" t="s">
        <v>1213</v>
      </c>
      <c r="B1071" t="s">
        <v>1247</v>
      </c>
      <c r="C1071" t="s">
        <v>2063</v>
      </c>
      <c r="D1071" t="s">
        <v>2064</v>
      </c>
      <c r="E1071" t="s">
        <v>309</v>
      </c>
      <c r="F1071" t="s">
        <v>3112</v>
      </c>
      <c r="G1071" t="s">
        <v>3113</v>
      </c>
      <c r="H1071" t="s">
        <v>321</v>
      </c>
      <c r="I1071" t="s">
        <v>951</v>
      </c>
      <c r="J1071" t="s">
        <v>204</v>
      </c>
      <c r="K1071" t="s">
        <v>204</v>
      </c>
      <c r="L1071" t="s">
        <v>325</v>
      </c>
      <c r="M1071" t="s">
        <v>340</v>
      </c>
      <c r="N1071" t="s">
        <v>445</v>
      </c>
      <c r="O1071" t="s">
        <v>339</v>
      </c>
      <c r="P1071" t="s">
        <v>1696</v>
      </c>
      <c r="Q1071" t="s">
        <v>413</v>
      </c>
      <c r="R1071" t="s">
        <v>407</v>
      </c>
      <c r="S1071" t="s">
        <v>1212</v>
      </c>
      <c r="T1071" s="131">
        <v>0.56999999999999995</v>
      </c>
      <c r="U1071" t="s">
        <v>2475</v>
      </c>
      <c r="V1071" s="132">
        <v>5.2040000000000003E-2</v>
      </c>
      <c r="W1071" s="132">
        <v>5.0200000000000002E-2</v>
      </c>
      <c r="X1071" t="s">
        <v>412</v>
      </c>
      <c r="Y1071" t="s">
        <v>339</v>
      </c>
      <c r="Z1071" s="131">
        <v>21000</v>
      </c>
      <c r="AA1071" s="131">
        <v>1</v>
      </c>
      <c r="AB1071" s="131">
        <f t="shared" si="16"/>
        <v>100.76190476190476</v>
      </c>
      <c r="AD1071" s="131">
        <v>21.16</v>
      </c>
      <c r="AH1071" s="132">
        <v>3.0000000000000001E-5</v>
      </c>
      <c r="AI1071" s="132">
        <v>6.6E-4</v>
      </c>
      <c r="AJ1071" s="132">
        <v>6.9999999999999994E-5</v>
      </c>
    </row>
    <row r="1072" spans="1:36">
      <c r="A1072" t="s">
        <v>1213</v>
      </c>
      <c r="B1072" t="s">
        <v>1247</v>
      </c>
      <c r="C1072" t="s">
        <v>3114</v>
      </c>
      <c r="D1072" t="s">
        <v>3115</v>
      </c>
      <c r="E1072" t="s">
        <v>309</v>
      </c>
      <c r="F1072" t="s">
        <v>3116</v>
      </c>
      <c r="G1072" t="s">
        <v>3117</v>
      </c>
      <c r="H1072" t="s">
        <v>321</v>
      </c>
      <c r="I1072" t="s">
        <v>951</v>
      </c>
      <c r="J1072" t="s">
        <v>204</v>
      </c>
      <c r="K1072" t="s">
        <v>204</v>
      </c>
      <c r="L1072" t="s">
        <v>325</v>
      </c>
      <c r="M1072" t="s">
        <v>340</v>
      </c>
      <c r="N1072" t="s">
        <v>440</v>
      </c>
      <c r="O1072" t="s">
        <v>339</v>
      </c>
      <c r="Q1072" t="s">
        <v>410</v>
      </c>
      <c r="R1072" t="s">
        <v>410</v>
      </c>
      <c r="S1072" t="s">
        <v>1212</v>
      </c>
      <c r="T1072" s="131">
        <v>2.33</v>
      </c>
      <c r="U1072" t="s">
        <v>2079</v>
      </c>
      <c r="V1072" s="132">
        <v>7.4999999999999997E-2</v>
      </c>
      <c r="W1072" s="132">
        <v>5.4300000000000001E-2</v>
      </c>
      <c r="X1072" t="s">
        <v>412</v>
      </c>
      <c r="Y1072" t="s">
        <v>339</v>
      </c>
      <c r="Z1072" s="131">
        <v>16002.94</v>
      </c>
      <c r="AA1072" s="131">
        <v>1</v>
      </c>
      <c r="AB1072" s="131">
        <f t="shared" si="16"/>
        <v>119.14060791329592</v>
      </c>
      <c r="AD1072" s="131">
        <v>19.065999999999999</v>
      </c>
      <c r="AH1072" s="132">
        <v>1.1E-4</v>
      </c>
      <c r="AI1072" s="132">
        <v>5.9000000000000003E-4</v>
      </c>
      <c r="AJ1072" s="132">
        <v>6.0000000000000002E-5</v>
      </c>
    </row>
    <row r="1073" spans="1:36">
      <c r="A1073" t="s">
        <v>1213</v>
      </c>
      <c r="B1073" t="s">
        <v>1247</v>
      </c>
      <c r="C1073" t="s">
        <v>3118</v>
      </c>
      <c r="D1073" t="s">
        <v>3119</v>
      </c>
      <c r="E1073" t="s">
        <v>311</v>
      </c>
      <c r="F1073" t="s">
        <v>3120</v>
      </c>
      <c r="G1073" t="s">
        <v>3121</v>
      </c>
      <c r="H1073" t="s">
        <v>321</v>
      </c>
      <c r="I1073" t="s">
        <v>951</v>
      </c>
      <c r="J1073" t="s">
        <v>204</v>
      </c>
      <c r="K1073" t="s">
        <v>224</v>
      </c>
      <c r="L1073" t="s">
        <v>325</v>
      </c>
      <c r="M1073" t="s">
        <v>340</v>
      </c>
      <c r="N1073" t="s">
        <v>465</v>
      </c>
      <c r="O1073" t="s">
        <v>339</v>
      </c>
      <c r="P1073" t="s">
        <v>1540</v>
      </c>
      <c r="Q1073" t="s">
        <v>413</v>
      </c>
      <c r="R1073" t="s">
        <v>407</v>
      </c>
      <c r="S1073" t="s">
        <v>1212</v>
      </c>
      <c r="T1073" s="131">
        <v>1.43</v>
      </c>
      <c r="U1073" t="s">
        <v>2991</v>
      </c>
      <c r="V1073" s="132">
        <v>7.6499999999999999E-2</v>
      </c>
      <c r="W1073" s="132">
        <v>6.3E-2</v>
      </c>
      <c r="X1073" t="s">
        <v>412</v>
      </c>
      <c r="Y1073" t="s">
        <v>339</v>
      </c>
      <c r="Z1073" s="131">
        <v>18000</v>
      </c>
      <c r="AA1073" s="131">
        <v>1</v>
      </c>
      <c r="AB1073" s="131">
        <f t="shared" si="16"/>
        <v>104.87777777777778</v>
      </c>
      <c r="AD1073" s="131">
        <v>18.878</v>
      </c>
      <c r="AH1073" s="132">
        <v>1.3999999999999999E-4</v>
      </c>
      <c r="AI1073" s="132">
        <v>5.9000000000000003E-4</v>
      </c>
      <c r="AJ1073" s="132">
        <v>6.0000000000000002E-5</v>
      </c>
    </row>
    <row r="1074" spans="1:36">
      <c r="A1074" t="s">
        <v>1213</v>
      </c>
      <c r="B1074" t="s">
        <v>1247</v>
      </c>
      <c r="C1074" t="s">
        <v>1687</v>
      </c>
      <c r="D1074" t="s">
        <v>1688</v>
      </c>
      <c r="E1074" t="s">
        <v>309</v>
      </c>
      <c r="F1074" t="s">
        <v>1843</v>
      </c>
      <c r="G1074" t="s">
        <v>1844</v>
      </c>
      <c r="H1074" t="s">
        <v>321</v>
      </c>
      <c r="I1074" t="s">
        <v>951</v>
      </c>
      <c r="J1074" t="s">
        <v>204</v>
      </c>
      <c r="K1074" t="s">
        <v>204</v>
      </c>
      <c r="L1074" t="s">
        <v>325</v>
      </c>
      <c r="M1074" t="s">
        <v>340</v>
      </c>
      <c r="N1074" t="s">
        <v>447</v>
      </c>
      <c r="O1074" t="s">
        <v>339</v>
      </c>
      <c r="Q1074" t="s">
        <v>410</v>
      </c>
      <c r="R1074" t="s">
        <v>410</v>
      </c>
      <c r="S1074" t="s">
        <v>1212</v>
      </c>
      <c r="T1074" s="131">
        <v>3.21</v>
      </c>
      <c r="U1074" t="s">
        <v>1639</v>
      </c>
      <c r="V1074" s="132">
        <v>6.9019999999999998E-2</v>
      </c>
      <c r="W1074" s="132">
        <v>6.6600000000000006E-2</v>
      </c>
      <c r="X1074" t="s">
        <v>412</v>
      </c>
      <c r="Y1074" t="s">
        <v>339</v>
      </c>
      <c r="Z1074" s="131">
        <v>17000</v>
      </c>
      <c r="AA1074" s="131">
        <v>1</v>
      </c>
      <c r="AB1074" s="131">
        <f t="shared" si="16"/>
        <v>101.97058823529413</v>
      </c>
      <c r="AD1074" s="131">
        <v>17.335000000000001</v>
      </c>
      <c r="AH1074" s="132">
        <v>1.2E-4</v>
      </c>
      <c r="AI1074" s="132">
        <v>5.4000000000000001E-4</v>
      </c>
      <c r="AJ1074" s="132">
        <v>6.0000000000000002E-5</v>
      </c>
    </row>
    <row r="1075" spans="1:36">
      <c r="A1075" t="s">
        <v>1213</v>
      </c>
      <c r="B1075" t="s">
        <v>1247</v>
      </c>
      <c r="C1075" t="s">
        <v>1868</v>
      </c>
      <c r="D1075" t="s">
        <v>1869</v>
      </c>
      <c r="E1075" t="s">
        <v>309</v>
      </c>
      <c r="F1075" t="s">
        <v>2348</v>
      </c>
      <c r="G1075" t="s">
        <v>2349</v>
      </c>
      <c r="H1075" t="s">
        <v>321</v>
      </c>
      <c r="I1075" t="s">
        <v>754</v>
      </c>
      <c r="J1075" t="s">
        <v>204</v>
      </c>
      <c r="K1075" t="s">
        <v>204</v>
      </c>
      <c r="L1075" t="s">
        <v>325</v>
      </c>
      <c r="M1075" t="s">
        <v>340</v>
      </c>
      <c r="N1075" t="s">
        <v>464</v>
      </c>
      <c r="O1075" t="s">
        <v>339</v>
      </c>
      <c r="P1075" t="s">
        <v>1966</v>
      </c>
      <c r="Q1075" t="s">
        <v>415</v>
      </c>
      <c r="R1075" t="s">
        <v>407</v>
      </c>
      <c r="S1075" t="s">
        <v>1212</v>
      </c>
      <c r="T1075" s="131">
        <v>5.3</v>
      </c>
      <c r="U1075" t="s">
        <v>1760</v>
      </c>
      <c r="V1075" s="132">
        <v>2.6950000000000002E-2</v>
      </c>
      <c r="W1075" s="132">
        <v>2.8400000000000002E-2</v>
      </c>
      <c r="X1075" t="s">
        <v>412</v>
      </c>
      <c r="Y1075" t="s">
        <v>339</v>
      </c>
      <c r="Z1075" s="131">
        <v>15000</v>
      </c>
      <c r="AA1075" s="131">
        <v>1</v>
      </c>
      <c r="AB1075" s="131">
        <f t="shared" si="16"/>
        <v>113.17333333333333</v>
      </c>
      <c r="AD1075" s="131">
        <v>16.975999999999999</v>
      </c>
      <c r="AH1075" s="132">
        <v>0</v>
      </c>
      <c r="AI1075" s="132">
        <v>5.2999999999999998E-4</v>
      </c>
      <c r="AJ1075" s="132">
        <v>6.0000000000000002E-5</v>
      </c>
    </row>
    <row r="1076" spans="1:36">
      <c r="A1076" t="s">
        <v>1213</v>
      </c>
      <c r="B1076" t="s">
        <v>1247</v>
      </c>
      <c r="C1076" t="s">
        <v>3122</v>
      </c>
      <c r="D1076" t="s">
        <v>3123</v>
      </c>
      <c r="E1076" t="s">
        <v>309</v>
      </c>
      <c r="F1076" t="s">
        <v>3124</v>
      </c>
      <c r="G1076" t="s">
        <v>3125</v>
      </c>
      <c r="H1076" t="s">
        <v>321</v>
      </c>
      <c r="I1076" t="s">
        <v>951</v>
      </c>
      <c r="J1076" t="s">
        <v>204</v>
      </c>
      <c r="K1076" t="s">
        <v>204</v>
      </c>
      <c r="L1076" s="139" t="s">
        <v>325</v>
      </c>
      <c r="M1076" t="s">
        <v>340</v>
      </c>
      <c r="N1076" t="s">
        <v>484</v>
      </c>
      <c r="O1076" t="s">
        <v>339</v>
      </c>
      <c r="P1076" t="s">
        <v>1584</v>
      </c>
      <c r="Q1076" t="s">
        <v>413</v>
      </c>
      <c r="R1076" t="s">
        <v>407</v>
      </c>
      <c r="S1076" t="s">
        <v>1212</v>
      </c>
      <c r="T1076" s="131">
        <v>0.51</v>
      </c>
      <c r="U1076" t="s">
        <v>3126</v>
      </c>
      <c r="V1076" s="132">
        <v>5.3089999999999998E-2</v>
      </c>
      <c r="W1076" s="132">
        <v>4.99E-2</v>
      </c>
      <c r="X1076" s="4" t="s">
        <v>412</v>
      </c>
      <c r="Y1076" s="4" t="s">
        <v>339</v>
      </c>
      <c r="Z1076" s="131">
        <v>16000</v>
      </c>
      <c r="AA1076" s="131">
        <v>1</v>
      </c>
      <c r="AB1076" s="131">
        <f t="shared" si="16"/>
        <v>99.568750000000009</v>
      </c>
      <c r="AC1076" s="131">
        <v>0.311</v>
      </c>
      <c r="AD1076" s="131">
        <v>16.242000000000001</v>
      </c>
      <c r="AH1076" s="132">
        <v>1.3999999999999999E-4</v>
      </c>
      <c r="AI1076" s="132">
        <v>5.1999999999999995E-4</v>
      </c>
      <c r="AJ1076" s="132">
        <v>6.0000000000000002E-5</v>
      </c>
    </row>
    <row r="1077" spans="1:36">
      <c r="A1077" t="s">
        <v>1213</v>
      </c>
      <c r="B1077" t="s">
        <v>1247</v>
      </c>
      <c r="C1077" t="s">
        <v>2293</v>
      </c>
      <c r="D1077" t="s">
        <v>2294</v>
      </c>
      <c r="E1077" t="s">
        <v>309</v>
      </c>
      <c r="F1077" t="s">
        <v>3127</v>
      </c>
      <c r="G1077" t="s">
        <v>3128</v>
      </c>
      <c r="H1077" t="s">
        <v>321</v>
      </c>
      <c r="I1077" t="s">
        <v>951</v>
      </c>
      <c r="J1077" t="s">
        <v>204</v>
      </c>
      <c r="K1077" t="s">
        <v>204</v>
      </c>
      <c r="L1077" t="s">
        <v>325</v>
      </c>
      <c r="M1077" t="s">
        <v>340</v>
      </c>
      <c r="N1077" t="s">
        <v>464</v>
      </c>
      <c r="O1077" t="s">
        <v>339</v>
      </c>
      <c r="P1077" t="s">
        <v>1696</v>
      </c>
      <c r="Q1077" t="s">
        <v>413</v>
      </c>
      <c r="R1077" t="s">
        <v>407</v>
      </c>
      <c r="S1077" t="s">
        <v>1212</v>
      </c>
      <c r="T1077" s="131">
        <v>0.48</v>
      </c>
      <c r="U1077" t="s">
        <v>3129</v>
      </c>
      <c r="V1077" s="132">
        <v>4.9050000000000003E-2</v>
      </c>
      <c r="W1077" s="132">
        <v>4.5600000000000002E-2</v>
      </c>
      <c r="X1077" t="s">
        <v>412</v>
      </c>
      <c r="Y1077" t="s">
        <v>339</v>
      </c>
      <c r="Z1077" s="131">
        <v>16000</v>
      </c>
      <c r="AA1077" s="131">
        <v>1</v>
      </c>
      <c r="AB1077" s="131">
        <f t="shared" si="16"/>
        <v>99.112499999999997</v>
      </c>
      <c r="AD1077" s="131">
        <v>15.858000000000001</v>
      </c>
      <c r="AH1077" s="132">
        <v>2.4000000000000001E-4</v>
      </c>
      <c r="AI1077" s="132">
        <v>4.8999999999999998E-4</v>
      </c>
      <c r="AJ1077" s="132">
        <v>5.0000000000000002E-5</v>
      </c>
    </row>
    <row r="1078" spans="1:36">
      <c r="A1078" t="s">
        <v>1213</v>
      </c>
      <c r="B1078" t="s">
        <v>1247</v>
      </c>
      <c r="C1078" t="s">
        <v>2412</v>
      </c>
      <c r="D1078" t="s">
        <v>2413</v>
      </c>
      <c r="E1078" t="s">
        <v>309</v>
      </c>
      <c r="F1078" t="s">
        <v>2414</v>
      </c>
      <c r="G1078" t="s">
        <v>2415</v>
      </c>
      <c r="H1078" t="s">
        <v>321</v>
      </c>
      <c r="I1078" t="s">
        <v>951</v>
      </c>
      <c r="J1078" t="s">
        <v>204</v>
      </c>
      <c r="K1078" t="s">
        <v>204</v>
      </c>
      <c r="L1078" t="s">
        <v>325</v>
      </c>
      <c r="M1078" t="s">
        <v>340</v>
      </c>
      <c r="N1078" t="s">
        <v>476</v>
      </c>
      <c r="O1078" t="s">
        <v>339</v>
      </c>
      <c r="P1078" t="s">
        <v>1551</v>
      </c>
      <c r="Q1078" t="s">
        <v>413</v>
      </c>
      <c r="R1078" t="s">
        <v>407</v>
      </c>
      <c r="S1078" t="s">
        <v>1212</v>
      </c>
      <c r="T1078" s="131">
        <v>5.49</v>
      </c>
      <c r="U1078" t="s">
        <v>2416</v>
      </c>
      <c r="V1078" s="132">
        <v>5.552E-2</v>
      </c>
      <c r="W1078" s="132">
        <v>4.8599999999999997E-2</v>
      </c>
      <c r="X1078" t="s">
        <v>412</v>
      </c>
      <c r="Y1078" t="s">
        <v>339</v>
      </c>
      <c r="Z1078" s="131">
        <v>14000</v>
      </c>
      <c r="AA1078" s="131">
        <v>1</v>
      </c>
      <c r="AB1078" s="131">
        <f t="shared" si="16"/>
        <v>105.25</v>
      </c>
      <c r="AD1078" s="131">
        <v>14.734999999999999</v>
      </c>
      <c r="AH1078" s="132">
        <v>9.0000000000000006E-5</v>
      </c>
      <c r="AI1078" s="132">
        <v>4.6000000000000001E-4</v>
      </c>
      <c r="AJ1078" s="132">
        <v>5.0000000000000002E-5</v>
      </c>
    </row>
    <row r="1079" spans="1:36">
      <c r="A1079" t="s">
        <v>1213</v>
      </c>
      <c r="B1079" t="s">
        <v>1247</v>
      </c>
      <c r="C1079" t="s">
        <v>3071</v>
      </c>
      <c r="D1079" t="s">
        <v>3072</v>
      </c>
      <c r="E1079" t="s">
        <v>309</v>
      </c>
      <c r="F1079" t="s">
        <v>3130</v>
      </c>
      <c r="G1079" t="s">
        <v>3131</v>
      </c>
      <c r="H1079" t="s">
        <v>321</v>
      </c>
      <c r="I1079" t="s">
        <v>951</v>
      </c>
      <c r="J1079" t="s">
        <v>204</v>
      </c>
      <c r="K1079" t="s">
        <v>204</v>
      </c>
      <c r="L1079" t="s">
        <v>325</v>
      </c>
      <c r="M1079" t="s">
        <v>340</v>
      </c>
      <c r="N1079" t="s">
        <v>447</v>
      </c>
      <c r="O1079" t="s">
        <v>339</v>
      </c>
      <c r="Q1079" t="s">
        <v>410</v>
      </c>
      <c r="R1079" t="s">
        <v>410</v>
      </c>
      <c r="S1079" t="s">
        <v>1212</v>
      </c>
      <c r="T1079" s="131">
        <v>2.02</v>
      </c>
      <c r="U1079" t="s">
        <v>2044</v>
      </c>
      <c r="V1079" s="132">
        <v>4.6739999999999997E-2</v>
      </c>
      <c r="W1079" s="132">
        <v>6.6900000000000001E-2</v>
      </c>
      <c r="X1079" t="s">
        <v>412</v>
      </c>
      <c r="Y1079" t="s">
        <v>339</v>
      </c>
      <c r="Z1079" s="131">
        <v>15000</v>
      </c>
      <c r="AA1079" s="131">
        <v>1</v>
      </c>
      <c r="AB1079" s="131">
        <f t="shared" si="16"/>
        <v>96.333333333333343</v>
      </c>
      <c r="AD1079" s="131">
        <v>14.45</v>
      </c>
      <c r="AH1079" s="132">
        <v>9.0000000000000006E-5</v>
      </c>
      <c r="AI1079" s="132">
        <v>4.4999999999999999E-4</v>
      </c>
      <c r="AJ1079" s="132">
        <v>5.0000000000000002E-5</v>
      </c>
    </row>
    <row r="1080" spans="1:36">
      <c r="A1080" t="s">
        <v>1213</v>
      </c>
      <c r="B1080" t="s">
        <v>1247</v>
      </c>
      <c r="C1080" t="s">
        <v>3104</v>
      </c>
      <c r="D1080" t="s">
        <v>3105</v>
      </c>
      <c r="E1080" t="s">
        <v>311</v>
      </c>
      <c r="F1080" t="s">
        <v>3132</v>
      </c>
      <c r="G1080" t="s">
        <v>3133</v>
      </c>
      <c r="H1080" t="s">
        <v>321</v>
      </c>
      <c r="I1080" t="s">
        <v>754</v>
      </c>
      <c r="J1080" t="s">
        <v>204</v>
      </c>
      <c r="K1080" t="s">
        <v>204</v>
      </c>
      <c r="L1080" t="s">
        <v>325</v>
      </c>
      <c r="M1080" t="s">
        <v>340</v>
      </c>
      <c r="N1080" t="s">
        <v>464</v>
      </c>
      <c r="O1080" t="s">
        <v>339</v>
      </c>
      <c r="Q1080" t="s">
        <v>410</v>
      </c>
      <c r="R1080" t="s">
        <v>410</v>
      </c>
      <c r="S1080" t="s">
        <v>1212</v>
      </c>
      <c r="T1080" s="131">
        <v>2.66</v>
      </c>
      <c r="U1080" t="s">
        <v>1600</v>
      </c>
      <c r="V1080" s="132">
        <v>6.3020000000000007E-2</v>
      </c>
      <c r="W1080" s="132">
        <v>4.1000000000000002E-2</v>
      </c>
      <c r="X1080" t="s">
        <v>412</v>
      </c>
      <c r="Y1080" t="s">
        <v>339</v>
      </c>
      <c r="Z1080" s="131">
        <v>13000</v>
      </c>
      <c r="AA1080" s="131">
        <v>1</v>
      </c>
      <c r="AB1080" s="131">
        <f t="shared" si="16"/>
        <v>109.16923076923078</v>
      </c>
      <c r="AD1080" s="131">
        <v>14.192</v>
      </c>
      <c r="AH1080" s="132">
        <v>1.4999999999999999E-4</v>
      </c>
      <c r="AI1080" s="132">
        <v>4.4000000000000002E-4</v>
      </c>
      <c r="AJ1080" s="132">
        <v>5.0000000000000002E-5</v>
      </c>
    </row>
    <row r="1081" spans="1:36">
      <c r="A1081" t="s">
        <v>1213</v>
      </c>
      <c r="B1081" t="s">
        <v>1247</v>
      </c>
      <c r="C1081" t="s">
        <v>1896</v>
      </c>
      <c r="D1081" t="s">
        <v>1897</v>
      </c>
      <c r="E1081" t="s">
        <v>309</v>
      </c>
      <c r="F1081" t="s">
        <v>2012</v>
      </c>
      <c r="G1081" t="s">
        <v>2013</v>
      </c>
      <c r="H1081" t="s">
        <v>321</v>
      </c>
      <c r="I1081" t="s">
        <v>754</v>
      </c>
      <c r="J1081" t="s">
        <v>204</v>
      </c>
      <c r="K1081" t="s">
        <v>204</v>
      </c>
      <c r="L1081" t="s">
        <v>325</v>
      </c>
      <c r="M1081" t="s">
        <v>340</v>
      </c>
      <c r="N1081" t="s">
        <v>464</v>
      </c>
      <c r="O1081" t="s">
        <v>339</v>
      </c>
      <c r="P1081" t="s">
        <v>1551</v>
      </c>
      <c r="Q1081" t="s">
        <v>413</v>
      </c>
      <c r="R1081" t="s">
        <v>407</v>
      </c>
      <c r="S1081" t="s">
        <v>1212</v>
      </c>
      <c r="T1081" s="131">
        <v>0.36</v>
      </c>
      <c r="U1081" t="s">
        <v>2014</v>
      </c>
      <c r="V1081" s="132">
        <v>2.8490000000000001E-2</v>
      </c>
      <c r="W1081" s="132">
        <v>3.1600000000000003E-2</v>
      </c>
      <c r="X1081" t="s">
        <v>412</v>
      </c>
      <c r="Y1081" t="s">
        <v>339</v>
      </c>
      <c r="Z1081" s="131">
        <v>12000</v>
      </c>
      <c r="AA1081" s="131">
        <v>1</v>
      </c>
      <c r="AB1081" s="131">
        <f t="shared" si="16"/>
        <v>115.6</v>
      </c>
      <c r="AD1081" s="131">
        <v>13.872</v>
      </c>
      <c r="AH1081" s="132">
        <v>5.0000000000000002E-5</v>
      </c>
      <c r="AI1081" s="132">
        <v>4.2999999999999999E-4</v>
      </c>
      <c r="AJ1081" s="132">
        <v>5.0000000000000002E-5</v>
      </c>
    </row>
    <row r="1082" spans="1:36">
      <c r="A1082" t="s">
        <v>1213</v>
      </c>
      <c r="B1082" t="s">
        <v>1247</v>
      </c>
      <c r="C1082" t="s">
        <v>2283</v>
      </c>
      <c r="D1082" t="s">
        <v>2284</v>
      </c>
      <c r="E1082" t="s">
        <v>309</v>
      </c>
      <c r="F1082" t="s">
        <v>2453</v>
      </c>
      <c r="G1082" t="s">
        <v>2454</v>
      </c>
      <c r="H1082" t="s">
        <v>321</v>
      </c>
      <c r="I1082" t="s">
        <v>951</v>
      </c>
      <c r="J1082" t="s">
        <v>204</v>
      </c>
      <c r="K1082" t="s">
        <v>204</v>
      </c>
      <c r="L1082" t="s">
        <v>325</v>
      </c>
      <c r="M1082" t="s">
        <v>340</v>
      </c>
      <c r="N1082" t="s">
        <v>454</v>
      </c>
      <c r="O1082" t="s">
        <v>339</v>
      </c>
      <c r="P1082" t="s">
        <v>1599</v>
      </c>
      <c r="Q1082" t="s">
        <v>415</v>
      </c>
      <c r="R1082" t="s">
        <v>407</v>
      </c>
      <c r="S1082" t="s">
        <v>1212</v>
      </c>
      <c r="T1082" s="131">
        <v>2.4900000000000002</v>
      </c>
      <c r="U1082" t="s">
        <v>1772</v>
      </c>
      <c r="V1082" s="132">
        <v>6.4570000000000002E-2</v>
      </c>
      <c r="W1082" s="132">
        <v>5.5199999999999999E-2</v>
      </c>
      <c r="X1082" t="s">
        <v>412</v>
      </c>
      <c r="Y1082" t="s">
        <v>339</v>
      </c>
      <c r="Z1082" s="131">
        <v>13000.96</v>
      </c>
      <c r="AA1082" s="131">
        <v>1</v>
      </c>
      <c r="AB1082" s="131">
        <f t="shared" si="16"/>
        <v>106.06909028256375</v>
      </c>
      <c r="AD1082" s="131">
        <v>13.79</v>
      </c>
      <c r="AH1082" s="132">
        <v>1.0000000000000001E-5</v>
      </c>
      <c r="AI1082" s="132">
        <v>4.2999999999999999E-4</v>
      </c>
      <c r="AJ1082" s="132">
        <v>5.0000000000000002E-5</v>
      </c>
    </row>
    <row r="1083" spans="1:36">
      <c r="A1083" t="s">
        <v>1213</v>
      </c>
      <c r="B1083" t="s">
        <v>1247</v>
      </c>
      <c r="C1083" t="s">
        <v>2618</v>
      </c>
      <c r="D1083" t="s">
        <v>2619</v>
      </c>
      <c r="E1083" t="s">
        <v>309</v>
      </c>
      <c r="F1083" t="s">
        <v>2633</v>
      </c>
      <c r="G1083" t="s">
        <v>2634</v>
      </c>
      <c r="H1083" t="s">
        <v>321</v>
      </c>
      <c r="I1083" t="s">
        <v>754</v>
      </c>
      <c r="J1083" t="s">
        <v>204</v>
      </c>
      <c r="K1083" t="s">
        <v>204</v>
      </c>
      <c r="L1083" t="s">
        <v>325</v>
      </c>
      <c r="M1083" t="s">
        <v>340</v>
      </c>
      <c r="N1083" t="s">
        <v>464</v>
      </c>
      <c r="O1083" t="s">
        <v>339</v>
      </c>
      <c r="P1083" t="s">
        <v>2622</v>
      </c>
      <c r="Q1083" t="s">
        <v>413</v>
      </c>
      <c r="R1083" t="s">
        <v>407</v>
      </c>
      <c r="S1083" t="s">
        <v>1212</v>
      </c>
      <c r="T1083" s="131">
        <v>1</v>
      </c>
      <c r="U1083" t="s">
        <v>1795</v>
      </c>
      <c r="V1083" s="132">
        <v>4.6920000000000003E-2</v>
      </c>
      <c r="W1083" s="132">
        <v>3.3599999999999998E-2</v>
      </c>
      <c r="X1083" t="s">
        <v>412</v>
      </c>
      <c r="Y1083" t="s">
        <v>339</v>
      </c>
      <c r="Z1083" s="131">
        <v>9500</v>
      </c>
      <c r="AA1083" s="131">
        <v>1</v>
      </c>
      <c r="AB1083" s="131">
        <f t="shared" si="16"/>
        <v>141.3578947368421</v>
      </c>
      <c r="AD1083" s="131">
        <v>13.429</v>
      </c>
      <c r="AH1083" s="132">
        <v>5.0000000000000002E-5</v>
      </c>
      <c r="AI1083" s="132">
        <v>4.2000000000000002E-4</v>
      </c>
      <c r="AJ1083" s="132">
        <v>5.0000000000000002E-5</v>
      </c>
    </row>
    <row r="1084" spans="1:36">
      <c r="A1084" t="s">
        <v>1213</v>
      </c>
      <c r="B1084" t="s">
        <v>1247</v>
      </c>
      <c r="C1084" t="s">
        <v>2430</v>
      </c>
      <c r="D1084" t="s">
        <v>2431</v>
      </c>
      <c r="E1084" t="s">
        <v>309</v>
      </c>
      <c r="F1084" t="s">
        <v>2432</v>
      </c>
      <c r="G1084" t="s">
        <v>2433</v>
      </c>
      <c r="H1084" t="s">
        <v>321</v>
      </c>
      <c r="I1084" t="s">
        <v>951</v>
      </c>
      <c r="J1084" t="s">
        <v>204</v>
      </c>
      <c r="K1084" t="s">
        <v>204</v>
      </c>
      <c r="L1084" t="s">
        <v>325</v>
      </c>
      <c r="M1084" t="s">
        <v>340</v>
      </c>
      <c r="N1084" t="s">
        <v>446</v>
      </c>
      <c r="O1084" t="s">
        <v>339</v>
      </c>
      <c r="P1084" t="s">
        <v>1696</v>
      </c>
      <c r="Q1084" t="s">
        <v>413</v>
      </c>
      <c r="R1084" t="s">
        <v>407</v>
      </c>
      <c r="S1084" t="s">
        <v>1212</v>
      </c>
      <c r="T1084" s="131">
        <v>2.39</v>
      </c>
      <c r="U1084" t="s">
        <v>1563</v>
      </c>
      <c r="V1084" s="132">
        <v>4.3090000000000003E-2</v>
      </c>
      <c r="W1084" s="132">
        <v>4.58E-2</v>
      </c>
      <c r="X1084" t="s">
        <v>412</v>
      </c>
      <c r="Y1084" t="s">
        <v>339</v>
      </c>
      <c r="Z1084" s="131">
        <v>13333.33</v>
      </c>
      <c r="AA1084" s="131">
        <v>1</v>
      </c>
      <c r="AB1084" s="131">
        <f t="shared" si="16"/>
        <v>92.092523023130752</v>
      </c>
      <c r="AD1084" s="131">
        <v>12.279</v>
      </c>
      <c r="AH1084" s="132">
        <v>1.0000000000000001E-5</v>
      </c>
      <c r="AI1084" s="132">
        <v>3.8000000000000002E-4</v>
      </c>
      <c r="AJ1084" s="132">
        <v>4.0000000000000003E-5</v>
      </c>
    </row>
    <row r="1085" spans="1:36">
      <c r="A1085" t="s">
        <v>1213</v>
      </c>
      <c r="B1085" t="s">
        <v>1247</v>
      </c>
      <c r="C1085" t="s">
        <v>1756</v>
      </c>
      <c r="D1085" t="s">
        <v>1757</v>
      </c>
      <c r="E1085" t="s">
        <v>309</v>
      </c>
      <c r="F1085" t="s">
        <v>3134</v>
      </c>
      <c r="G1085" t="s">
        <v>3135</v>
      </c>
      <c r="H1085" t="s">
        <v>321</v>
      </c>
      <c r="I1085" t="s">
        <v>951</v>
      </c>
      <c r="J1085" t="s">
        <v>204</v>
      </c>
      <c r="K1085" t="s">
        <v>204</v>
      </c>
      <c r="L1085" t="s">
        <v>325</v>
      </c>
      <c r="M1085" t="s">
        <v>340</v>
      </c>
      <c r="N1085" t="s">
        <v>461</v>
      </c>
      <c r="O1085" t="s">
        <v>339</v>
      </c>
      <c r="P1085" t="s">
        <v>1578</v>
      </c>
      <c r="Q1085" t="s">
        <v>415</v>
      </c>
      <c r="R1085" t="s">
        <v>407</v>
      </c>
      <c r="S1085" t="s">
        <v>1212</v>
      </c>
      <c r="T1085" s="131">
        <v>1.22</v>
      </c>
      <c r="U1085" t="s">
        <v>1660</v>
      </c>
      <c r="V1085" s="132">
        <v>6.6479999999999997E-2</v>
      </c>
      <c r="W1085" s="132">
        <v>4.7600000000000003E-2</v>
      </c>
      <c r="X1085" t="s">
        <v>412</v>
      </c>
      <c r="Y1085" t="s">
        <v>339</v>
      </c>
      <c r="Z1085" s="131">
        <v>11674.52</v>
      </c>
      <c r="AA1085" s="131">
        <v>1</v>
      </c>
      <c r="AB1085" s="131">
        <f t="shared" si="16"/>
        <v>98.290978986716368</v>
      </c>
      <c r="AD1085" s="131">
        <v>11.475</v>
      </c>
      <c r="AH1085" s="132">
        <v>6.0000000000000002E-5</v>
      </c>
      <c r="AI1085" s="132">
        <v>3.6000000000000002E-4</v>
      </c>
      <c r="AJ1085" s="132">
        <v>4.0000000000000003E-5</v>
      </c>
    </row>
    <row r="1086" spans="1:36">
      <c r="A1086" t="s">
        <v>1213</v>
      </c>
      <c r="B1086" t="s">
        <v>1247</v>
      </c>
      <c r="C1086" t="s">
        <v>2407</v>
      </c>
      <c r="D1086" t="s">
        <v>2408</v>
      </c>
      <c r="E1086" t="s">
        <v>309</v>
      </c>
      <c r="F1086" t="s">
        <v>2851</v>
      </c>
      <c r="G1086" t="s">
        <v>2852</v>
      </c>
      <c r="H1086" t="s">
        <v>321</v>
      </c>
      <c r="I1086" t="s">
        <v>754</v>
      </c>
      <c r="J1086" t="s">
        <v>204</v>
      </c>
      <c r="K1086" t="s">
        <v>204</v>
      </c>
      <c r="L1086" t="s">
        <v>325</v>
      </c>
      <c r="M1086" t="s">
        <v>340</v>
      </c>
      <c r="N1086" t="s">
        <v>464</v>
      </c>
      <c r="O1086" t="s">
        <v>339</v>
      </c>
      <c r="P1086" t="s">
        <v>2257</v>
      </c>
      <c r="Q1086" t="s">
        <v>415</v>
      </c>
      <c r="R1086" t="s">
        <v>407</v>
      </c>
      <c r="S1086" t="s">
        <v>1212</v>
      </c>
      <c r="T1086" s="131">
        <v>2.69</v>
      </c>
      <c r="U1086" t="s">
        <v>2853</v>
      </c>
      <c r="V1086" s="132">
        <v>1.942E-2</v>
      </c>
      <c r="W1086" s="132">
        <v>2.69E-2</v>
      </c>
      <c r="X1086" t="s">
        <v>412</v>
      </c>
      <c r="Y1086" t="s">
        <v>339</v>
      </c>
      <c r="Z1086" s="131">
        <v>10000</v>
      </c>
      <c r="AA1086" s="131">
        <v>1</v>
      </c>
      <c r="AB1086" s="131">
        <f t="shared" si="16"/>
        <v>114.22000000000001</v>
      </c>
      <c r="AD1086" s="131">
        <v>11.422000000000001</v>
      </c>
      <c r="AH1086" s="132">
        <v>1.0000000000000001E-5</v>
      </c>
      <c r="AI1086" s="132">
        <v>3.6000000000000002E-4</v>
      </c>
      <c r="AJ1086" s="132">
        <v>4.0000000000000003E-5</v>
      </c>
    </row>
    <row r="1087" spans="1:36">
      <c r="A1087" t="s">
        <v>1213</v>
      </c>
      <c r="B1087" t="s">
        <v>1247</v>
      </c>
      <c r="C1087" t="s">
        <v>1532</v>
      </c>
      <c r="D1087" t="s">
        <v>1533</v>
      </c>
      <c r="E1087" t="s">
        <v>309</v>
      </c>
      <c r="F1087" t="s">
        <v>1835</v>
      </c>
      <c r="G1087" t="s">
        <v>1836</v>
      </c>
      <c r="H1087" t="s">
        <v>321</v>
      </c>
      <c r="I1087" t="s">
        <v>754</v>
      </c>
      <c r="J1087" t="s">
        <v>204</v>
      </c>
      <c r="K1087" t="s">
        <v>204</v>
      </c>
      <c r="L1087" t="s">
        <v>325</v>
      </c>
      <c r="M1087" t="s">
        <v>340</v>
      </c>
      <c r="N1087" t="s">
        <v>443</v>
      </c>
      <c r="O1087" t="s">
        <v>339</v>
      </c>
      <c r="P1087" t="s">
        <v>1530</v>
      </c>
      <c r="Q1087" t="s">
        <v>415</v>
      </c>
      <c r="R1087" t="s">
        <v>407</v>
      </c>
      <c r="S1087" t="s">
        <v>1212</v>
      </c>
      <c r="T1087" s="131">
        <v>0.41</v>
      </c>
      <c r="U1087" t="s">
        <v>1837</v>
      </c>
      <c r="V1087" s="132">
        <v>2.051E-2</v>
      </c>
      <c r="W1087" s="132">
        <v>4.02E-2</v>
      </c>
      <c r="X1087" t="s">
        <v>412</v>
      </c>
      <c r="Y1087" t="s">
        <v>339</v>
      </c>
      <c r="Z1087" s="131">
        <v>10000.77</v>
      </c>
      <c r="AA1087" s="131">
        <v>1</v>
      </c>
      <c r="AB1087" s="131">
        <f t="shared" si="16"/>
        <v>113.19128427111112</v>
      </c>
      <c r="AD1087" s="131">
        <v>11.32</v>
      </c>
      <c r="AH1087" s="132">
        <v>3.0000000000000001E-5</v>
      </c>
      <c r="AI1087" s="132">
        <v>3.5E-4</v>
      </c>
      <c r="AJ1087" s="132">
        <v>4.0000000000000003E-5</v>
      </c>
    </row>
    <row r="1088" spans="1:36">
      <c r="A1088" t="s">
        <v>1213</v>
      </c>
      <c r="B1088" t="s">
        <v>1247</v>
      </c>
      <c r="C1088" t="s">
        <v>2490</v>
      </c>
      <c r="D1088" t="s">
        <v>2491</v>
      </c>
      <c r="E1088" t="s">
        <v>309</v>
      </c>
      <c r="F1088" t="s">
        <v>3136</v>
      </c>
      <c r="G1088" t="s">
        <v>3137</v>
      </c>
      <c r="H1088" t="s">
        <v>321</v>
      </c>
      <c r="I1088" t="s">
        <v>951</v>
      </c>
      <c r="J1088" t="s">
        <v>204</v>
      </c>
      <c r="K1088" t="s">
        <v>204</v>
      </c>
      <c r="L1088" s="139" t="s">
        <v>325</v>
      </c>
      <c r="M1088" t="s">
        <v>340</v>
      </c>
      <c r="N1088" t="s">
        <v>440</v>
      </c>
      <c r="O1088" t="s">
        <v>339</v>
      </c>
      <c r="P1088" t="s">
        <v>1578</v>
      </c>
      <c r="Q1088" t="s">
        <v>415</v>
      </c>
      <c r="R1088" t="s">
        <v>407</v>
      </c>
      <c r="S1088" t="s">
        <v>1212</v>
      </c>
      <c r="T1088" s="131">
        <v>0.41</v>
      </c>
      <c r="U1088" t="s">
        <v>3138</v>
      </c>
      <c r="V1088" s="132">
        <v>4.589E-2</v>
      </c>
      <c r="W1088" s="132">
        <v>5.5800000000000002E-2</v>
      </c>
      <c r="X1088" s="4" t="s">
        <v>412</v>
      </c>
      <c r="Y1088" s="4" t="s">
        <v>339</v>
      </c>
      <c r="Z1088" s="131">
        <v>11000</v>
      </c>
      <c r="AA1088" s="131">
        <v>1</v>
      </c>
      <c r="AB1088" s="131">
        <f t="shared" si="16"/>
        <v>99.218181818181819</v>
      </c>
      <c r="AD1088" s="131">
        <v>10.914</v>
      </c>
      <c r="AH1088" s="132">
        <v>1.8000000000000001E-4</v>
      </c>
      <c r="AI1088" s="132">
        <v>3.4000000000000002E-4</v>
      </c>
      <c r="AJ1088" s="132">
        <v>4.0000000000000003E-5</v>
      </c>
    </row>
    <row r="1089" spans="1:36">
      <c r="A1089" t="s">
        <v>1213</v>
      </c>
      <c r="B1089" t="s">
        <v>1247</v>
      </c>
      <c r="C1089" t="s">
        <v>1935</v>
      </c>
      <c r="D1089" t="s">
        <v>1936</v>
      </c>
      <c r="E1089" t="s">
        <v>309</v>
      </c>
      <c r="F1089" t="s">
        <v>2358</v>
      </c>
      <c r="G1089" t="s">
        <v>2359</v>
      </c>
      <c r="H1089" t="s">
        <v>321</v>
      </c>
      <c r="I1089" t="s">
        <v>951</v>
      </c>
      <c r="J1089" t="s">
        <v>204</v>
      </c>
      <c r="K1089" t="s">
        <v>204</v>
      </c>
      <c r="L1089" t="s">
        <v>325</v>
      </c>
      <c r="M1089" t="s">
        <v>340</v>
      </c>
      <c r="N1089" t="s">
        <v>448</v>
      </c>
      <c r="O1089" t="s">
        <v>339</v>
      </c>
      <c r="P1089" t="s">
        <v>1211</v>
      </c>
      <c r="Q1089" t="s">
        <v>413</v>
      </c>
      <c r="R1089" t="s">
        <v>407</v>
      </c>
      <c r="S1089" t="s">
        <v>1212</v>
      </c>
      <c r="T1089" s="131">
        <v>3.23</v>
      </c>
      <c r="U1089" t="s">
        <v>2360</v>
      </c>
      <c r="V1089" s="132">
        <v>3.5529999999999999E-2</v>
      </c>
      <c r="W1089" s="132">
        <v>4.5199999999999997E-2</v>
      </c>
      <c r="X1089" t="s">
        <v>412</v>
      </c>
      <c r="Y1089" t="s">
        <v>339</v>
      </c>
      <c r="Z1089" s="131">
        <v>11144.13</v>
      </c>
      <c r="AA1089" s="131">
        <v>1</v>
      </c>
      <c r="AB1089" s="131">
        <f t="shared" si="16"/>
        <v>94.552019762870685</v>
      </c>
      <c r="AD1089" s="131">
        <v>10.537000000000001</v>
      </c>
      <c r="AH1089" s="132">
        <v>1.0000000000000001E-5</v>
      </c>
      <c r="AI1089" s="132">
        <v>3.3E-4</v>
      </c>
      <c r="AJ1089" s="132">
        <v>4.0000000000000003E-5</v>
      </c>
    </row>
    <row r="1090" spans="1:36">
      <c r="A1090" t="s">
        <v>1213</v>
      </c>
      <c r="B1090" t="s">
        <v>1247</v>
      </c>
      <c r="C1090" t="s">
        <v>3139</v>
      </c>
      <c r="D1090" t="s">
        <v>3140</v>
      </c>
      <c r="E1090" t="s">
        <v>311</v>
      </c>
      <c r="F1090" t="s">
        <v>3141</v>
      </c>
      <c r="G1090" t="s">
        <v>3142</v>
      </c>
      <c r="H1090" t="s">
        <v>321</v>
      </c>
      <c r="I1090" t="s">
        <v>951</v>
      </c>
      <c r="J1090" t="s">
        <v>204</v>
      </c>
      <c r="K1090" t="s">
        <v>224</v>
      </c>
      <c r="L1090" t="s">
        <v>325</v>
      </c>
      <c r="M1090" t="s">
        <v>340</v>
      </c>
      <c r="N1090" t="s">
        <v>465</v>
      </c>
      <c r="O1090" t="s">
        <v>339</v>
      </c>
      <c r="Q1090" t="s">
        <v>410</v>
      </c>
      <c r="R1090" t="s">
        <v>410</v>
      </c>
      <c r="S1090" t="s">
        <v>1212</v>
      </c>
      <c r="T1090" s="131">
        <v>1.07</v>
      </c>
      <c r="U1090" t="s">
        <v>2226</v>
      </c>
      <c r="V1090" s="132">
        <v>8.6190000000000003E-2</v>
      </c>
      <c r="W1090" s="132">
        <v>0.1653</v>
      </c>
      <c r="X1090" t="s">
        <v>412</v>
      </c>
      <c r="Y1090" t="s">
        <v>338</v>
      </c>
      <c r="Z1090" s="131">
        <v>10377.52</v>
      </c>
      <c r="AA1090" s="131">
        <v>1</v>
      </c>
      <c r="AB1090" s="131">
        <f t="shared" si="16"/>
        <v>95.99596049923295</v>
      </c>
      <c r="AD1090" s="131">
        <v>9.9619999999999997</v>
      </c>
      <c r="AH1090" s="132">
        <v>5.0000000000000002E-5</v>
      </c>
      <c r="AI1090" s="132">
        <v>3.1E-4</v>
      </c>
      <c r="AJ1090" s="132">
        <v>3.0000000000000001E-5</v>
      </c>
    </row>
    <row r="1091" spans="1:36">
      <c r="A1091" t="s">
        <v>1213</v>
      </c>
      <c r="B1091" t="s">
        <v>1247</v>
      </c>
      <c r="C1091" t="s">
        <v>3143</v>
      </c>
      <c r="D1091" t="s">
        <v>3144</v>
      </c>
      <c r="E1091" t="s">
        <v>309</v>
      </c>
      <c r="F1091" t="s">
        <v>3145</v>
      </c>
      <c r="G1091" t="s">
        <v>3146</v>
      </c>
      <c r="H1091" t="s">
        <v>321</v>
      </c>
      <c r="I1091" t="s">
        <v>951</v>
      </c>
      <c r="J1091" t="s">
        <v>204</v>
      </c>
      <c r="K1091" t="s">
        <v>204</v>
      </c>
      <c r="L1091" t="s">
        <v>325</v>
      </c>
      <c r="M1091" t="s">
        <v>340</v>
      </c>
      <c r="N1091" t="s">
        <v>451</v>
      </c>
      <c r="O1091" t="s">
        <v>339</v>
      </c>
      <c r="Q1091" t="s">
        <v>410</v>
      </c>
      <c r="R1091" t="s">
        <v>410</v>
      </c>
      <c r="S1091" t="s">
        <v>1212</v>
      </c>
      <c r="T1091" s="131">
        <v>0.99</v>
      </c>
      <c r="U1091" t="s">
        <v>1795</v>
      </c>
      <c r="V1091" s="132">
        <v>5.9589999999999997E-2</v>
      </c>
      <c r="W1091" s="132">
        <v>5.5199999999999999E-2</v>
      </c>
      <c r="X1091" t="s">
        <v>412</v>
      </c>
      <c r="Y1091" t="s">
        <v>339</v>
      </c>
      <c r="Z1091" s="131">
        <v>9400.33</v>
      </c>
      <c r="AA1091" s="131">
        <v>1</v>
      </c>
      <c r="AB1091" s="131">
        <f t="shared" ref="AB1091:AB1154" si="17">(AD1091-(AC1091*AA1091))*1000/AA1091/Z1091*100</f>
        <v>98.145490637030832</v>
      </c>
      <c r="AD1091" s="131">
        <v>9.2260000000000009</v>
      </c>
      <c r="AH1091" s="132">
        <v>2.4000000000000001E-4</v>
      </c>
      <c r="AI1091" s="132">
        <v>2.9E-4</v>
      </c>
      <c r="AJ1091" s="132">
        <v>3.0000000000000001E-5</v>
      </c>
    </row>
    <row r="1092" spans="1:36">
      <c r="A1092" t="s">
        <v>1213</v>
      </c>
      <c r="B1092" t="s">
        <v>1247</v>
      </c>
      <c r="C1092" t="s">
        <v>3114</v>
      </c>
      <c r="D1092" t="s">
        <v>3115</v>
      </c>
      <c r="E1092" t="s">
        <v>309</v>
      </c>
      <c r="F1092" t="s">
        <v>3147</v>
      </c>
      <c r="G1092" t="s">
        <v>3148</v>
      </c>
      <c r="H1092" t="s">
        <v>321</v>
      </c>
      <c r="I1092" t="s">
        <v>951</v>
      </c>
      <c r="J1092" t="s">
        <v>204</v>
      </c>
      <c r="K1092" t="s">
        <v>204</v>
      </c>
      <c r="L1092" t="s">
        <v>325</v>
      </c>
      <c r="M1092" t="s">
        <v>340</v>
      </c>
      <c r="N1092" t="s">
        <v>440</v>
      </c>
      <c r="O1092" t="s">
        <v>339</v>
      </c>
      <c r="Q1092" t="s">
        <v>410</v>
      </c>
      <c r="R1092" t="s">
        <v>410</v>
      </c>
      <c r="S1092" t="s">
        <v>1212</v>
      </c>
      <c r="T1092" s="131">
        <v>2.58</v>
      </c>
      <c r="U1092" t="s">
        <v>3149</v>
      </c>
      <c r="V1092" s="132">
        <v>-5.706E-2</v>
      </c>
      <c r="W1092" s="132">
        <v>7.0800000000000002E-2</v>
      </c>
      <c r="X1092" t="s">
        <v>412</v>
      </c>
      <c r="Y1092" t="s">
        <v>339</v>
      </c>
      <c r="Z1092" s="131">
        <v>6000</v>
      </c>
      <c r="AA1092" s="131">
        <v>1</v>
      </c>
      <c r="AB1092" s="131">
        <f t="shared" si="17"/>
        <v>126.91666666666667</v>
      </c>
      <c r="AD1092" s="131">
        <v>7.6150000000000002</v>
      </c>
      <c r="AH1092" s="132">
        <v>2.0000000000000002E-5</v>
      </c>
      <c r="AI1092" s="132">
        <v>2.4000000000000001E-4</v>
      </c>
      <c r="AJ1092" s="132">
        <v>3.0000000000000001E-5</v>
      </c>
    </row>
    <row r="1093" spans="1:36">
      <c r="A1093" t="s">
        <v>1213</v>
      </c>
      <c r="B1093" t="s">
        <v>1247</v>
      </c>
      <c r="C1093" t="s">
        <v>1864</v>
      </c>
      <c r="D1093" t="s">
        <v>1865</v>
      </c>
      <c r="E1093" t="s">
        <v>309</v>
      </c>
      <c r="F1093" t="s">
        <v>2417</v>
      </c>
      <c r="G1093" t="s">
        <v>2418</v>
      </c>
      <c r="H1093" t="s">
        <v>321</v>
      </c>
      <c r="I1093" t="s">
        <v>754</v>
      </c>
      <c r="J1093" t="s">
        <v>204</v>
      </c>
      <c r="K1093" t="s">
        <v>204</v>
      </c>
      <c r="L1093" t="s">
        <v>325</v>
      </c>
      <c r="M1093" t="s">
        <v>340</v>
      </c>
      <c r="N1093" t="s">
        <v>448</v>
      </c>
      <c r="O1093" t="s">
        <v>339</v>
      </c>
      <c r="P1093" t="s">
        <v>1551</v>
      </c>
      <c r="Q1093" t="s">
        <v>413</v>
      </c>
      <c r="R1093" t="s">
        <v>407</v>
      </c>
      <c r="S1093" t="s">
        <v>1212</v>
      </c>
      <c r="T1093" s="131">
        <v>1.96</v>
      </c>
      <c r="U1093" t="s">
        <v>1686</v>
      </c>
      <c r="V1093" s="132">
        <v>2.7609999999999999E-2</v>
      </c>
      <c r="W1093" s="132">
        <v>2.52E-2</v>
      </c>
      <c r="X1093" t="s">
        <v>412</v>
      </c>
      <c r="Y1093" t="s">
        <v>339</v>
      </c>
      <c r="Z1093" s="131">
        <v>5000</v>
      </c>
      <c r="AA1093" s="131">
        <v>1</v>
      </c>
      <c r="AB1093" s="131">
        <f t="shared" si="17"/>
        <v>110.35999999999999</v>
      </c>
      <c r="AD1093" s="131">
        <v>5.5179999999999998</v>
      </c>
      <c r="AH1093" s="132">
        <v>1.0000000000000001E-5</v>
      </c>
      <c r="AI1093" s="132">
        <v>1.7000000000000001E-4</v>
      </c>
      <c r="AJ1093" s="132">
        <v>2.0000000000000002E-5</v>
      </c>
    </row>
    <row r="1094" spans="1:36">
      <c r="A1094" t="s">
        <v>1213</v>
      </c>
      <c r="B1094" t="s">
        <v>1247</v>
      </c>
      <c r="C1094" t="s">
        <v>2209</v>
      </c>
      <c r="D1094" t="s">
        <v>2210</v>
      </c>
      <c r="E1094" t="s">
        <v>309</v>
      </c>
      <c r="F1094" t="s">
        <v>3150</v>
      </c>
      <c r="G1094" t="s">
        <v>3151</v>
      </c>
      <c r="H1094" t="s">
        <v>321</v>
      </c>
      <c r="I1094" t="s">
        <v>754</v>
      </c>
      <c r="J1094" t="s">
        <v>204</v>
      </c>
      <c r="K1094" t="s">
        <v>204</v>
      </c>
      <c r="L1094" t="s">
        <v>325</v>
      </c>
      <c r="M1094" t="s">
        <v>340</v>
      </c>
      <c r="N1094" t="s">
        <v>465</v>
      </c>
      <c r="O1094" t="s">
        <v>339</v>
      </c>
      <c r="P1094" t="s">
        <v>1540</v>
      </c>
      <c r="Q1094" t="s">
        <v>413</v>
      </c>
      <c r="R1094" t="s">
        <v>407</v>
      </c>
      <c r="S1094" t="s">
        <v>1212</v>
      </c>
      <c r="T1094" s="131">
        <v>4.51</v>
      </c>
      <c r="U1094" t="s">
        <v>2218</v>
      </c>
      <c r="V1094" s="132">
        <v>4.6739999999999997E-2</v>
      </c>
      <c r="W1094" s="132">
        <v>3.8600000000000002E-2</v>
      </c>
      <c r="X1094" t="s">
        <v>412</v>
      </c>
      <c r="Y1094" t="s">
        <v>339</v>
      </c>
      <c r="Z1094" s="131">
        <v>5000</v>
      </c>
      <c r="AA1094" s="131">
        <v>1</v>
      </c>
      <c r="AB1094" s="131">
        <f t="shared" si="17"/>
        <v>109.52</v>
      </c>
      <c r="AD1094" s="131">
        <v>5.476</v>
      </c>
      <c r="AH1094" s="132">
        <v>1.0000000000000001E-5</v>
      </c>
      <c r="AI1094" s="132">
        <v>1.7000000000000001E-4</v>
      </c>
      <c r="AJ1094" s="132">
        <v>2.0000000000000002E-5</v>
      </c>
    </row>
    <row r="1095" spans="1:36">
      <c r="A1095" t="s">
        <v>1213</v>
      </c>
      <c r="B1095" t="s">
        <v>1247</v>
      </c>
      <c r="C1095" t="s">
        <v>3152</v>
      </c>
      <c r="D1095" t="s">
        <v>3153</v>
      </c>
      <c r="E1095" t="s">
        <v>309</v>
      </c>
      <c r="F1095" t="s">
        <v>3154</v>
      </c>
      <c r="G1095" t="s">
        <v>3155</v>
      </c>
      <c r="H1095" t="s">
        <v>321</v>
      </c>
      <c r="I1095" t="s">
        <v>754</v>
      </c>
      <c r="J1095" t="s">
        <v>204</v>
      </c>
      <c r="K1095" t="s">
        <v>204</v>
      </c>
      <c r="L1095" t="s">
        <v>325</v>
      </c>
      <c r="M1095" t="s">
        <v>340</v>
      </c>
      <c r="N1095" t="s">
        <v>441</v>
      </c>
      <c r="O1095" t="s">
        <v>339</v>
      </c>
      <c r="Q1095" t="s">
        <v>410</v>
      </c>
      <c r="R1095" t="s">
        <v>410</v>
      </c>
      <c r="S1095" t="s">
        <v>1212</v>
      </c>
      <c r="T1095" s="131">
        <v>2.48</v>
      </c>
      <c r="U1095" t="s">
        <v>1686</v>
      </c>
      <c r="V1095" s="132">
        <v>3.7920000000000002E-2</v>
      </c>
      <c r="W1095" s="132">
        <v>3.6499999999999998E-2</v>
      </c>
      <c r="X1095" t="s">
        <v>412</v>
      </c>
      <c r="Y1095" t="s">
        <v>339</v>
      </c>
      <c r="Z1095" s="131">
        <v>5000</v>
      </c>
      <c r="AA1095" s="131">
        <v>1</v>
      </c>
      <c r="AB1095" s="131">
        <f t="shared" si="17"/>
        <v>107.98</v>
      </c>
      <c r="AD1095" s="131">
        <v>5.399</v>
      </c>
      <c r="AH1095" s="132">
        <v>1.0000000000000001E-5</v>
      </c>
      <c r="AI1095" s="132">
        <v>1.7000000000000001E-4</v>
      </c>
      <c r="AJ1095" s="132">
        <v>2.0000000000000002E-5</v>
      </c>
    </row>
    <row r="1096" spans="1:36">
      <c r="A1096" t="s">
        <v>1213</v>
      </c>
      <c r="B1096" t="s">
        <v>1247</v>
      </c>
      <c r="C1096" t="s">
        <v>2618</v>
      </c>
      <c r="D1096" t="s">
        <v>2619</v>
      </c>
      <c r="E1096" t="s">
        <v>309</v>
      </c>
      <c r="F1096" t="s">
        <v>2620</v>
      </c>
      <c r="G1096" t="s">
        <v>2621</v>
      </c>
      <c r="H1096" t="s">
        <v>321</v>
      </c>
      <c r="I1096" t="s">
        <v>951</v>
      </c>
      <c r="J1096" t="s">
        <v>204</v>
      </c>
      <c r="K1096" t="s">
        <v>204</v>
      </c>
      <c r="L1096" t="s">
        <v>325</v>
      </c>
      <c r="M1096" t="s">
        <v>340</v>
      </c>
      <c r="N1096" t="s">
        <v>464</v>
      </c>
      <c r="O1096" t="s">
        <v>339</v>
      </c>
      <c r="P1096" t="s">
        <v>2622</v>
      </c>
      <c r="Q1096" t="s">
        <v>413</v>
      </c>
      <c r="R1096" t="s">
        <v>407</v>
      </c>
      <c r="S1096" t="s">
        <v>1212</v>
      </c>
      <c r="T1096" s="131">
        <v>1.45</v>
      </c>
      <c r="U1096" t="s">
        <v>2623</v>
      </c>
      <c r="V1096" s="132">
        <v>6.3420000000000004E-2</v>
      </c>
      <c r="W1096" s="132">
        <v>5.6099999999999997E-2</v>
      </c>
      <c r="X1096" t="s">
        <v>412</v>
      </c>
      <c r="Y1096" t="s">
        <v>339</v>
      </c>
      <c r="Z1096" s="131">
        <v>5335.47</v>
      </c>
      <c r="AA1096" s="131">
        <v>1</v>
      </c>
      <c r="AB1096" s="131">
        <f t="shared" si="17"/>
        <v>99.335203833964016</v>
      </c>
      <c r="AD1096" s="131">
        <v>5.3</v>
      </c>
      <c r="AH1096" s="132">
        <v>1.0000000000000001E-5</v>
      </c>
      <c r="AI1096" s="132">
        <v>1.7000000000000001E-4</v>
      </c>
      <c r="AJ1096" s="132">
        <v>2.0000000000000002E-5</v>
      </c>
    </row>
    <row r="1097" spans="1:36">
      <c r="A1097" t="s">
        <v>1213</v>
      </c>
      <c r="B1097" t="s">
        <v>1247</v>
      </c>
      <c r="C1097" t="s">
        <v>3156</v>
      </c>
      <c r="D1097" t="s">
        <v>3157</v>
      </c>
      <c r="E1097" t="s">
        <v>309</v>
      </c>
      <c r="F1097" t="s">
        <v>3158</v>
      </c>
      <c r="G1097" t="s">
        <v>3159</v>
      </c>
      <c r="H1097" t="s">
        <v>321</v>
      </c>
      <c r="I1097" t="s">
        <v>951</v>
      </c>
      <c r="J1097" t="s">
        <v>204</v>
      </c>
      <c r="K1097" t="s">
        <v>204</v>
      </c>
      <c r="L1097" t="s">
        <v>325</v>
      </c>
      <c r="M1097" t="s">
        <v>340</v>
      </c>
      <c r="N1097" t="s">
        <v>464</v>
      </c>
      <c r="O1097" t="s">
        <v>339</v>
      </c>
      <c r="P1097" t="s">
        <v>1545</v>
      </c>
      <c r="Q1097" t="s">
        <v>413</v>
      </c>
      <c r="R1097" t="s">
        <v>407</v>
      </c>
      <c r="S1097" t="s">
        <v>1212</v>
      </c>
      <c r="T1097" s="131">
        <v>0.33</v>
      </c>
      <c r="U1097" t="s">
        <v>1379</v>
      </c>
      <c r="V1097" s="132">
        <v>6.1679999999999999E-2</v>
      </c>
      <c r="W1097" s="132">
        <v>5.5399999999999998E-2</v>
      </c>
      <c r="X1097" t="s">
        <v>412</v>
      </c>
      <c r="Y1097" t="s">
        <v>339</v>
      </c>
      <c r="Z1097" s="131">
        <v>5000</v>
      </c>
      <c r="AA1097" s="131">
        <v>1</v>
      </c>
      <c r="AB1097" s="131">
        <f t="shared" si="17"/>
        <v>100</v>
      </c>
      <c r="AD1097" s="131">
        <v>5</v>
      </c>
      <c r="AH1097" s="132">
        <v>9.0000000000000006E-5</v>
      </c>
      <c r="AI1097" s="132">
        <v>1.6000000000000001E-4</v>
      </c>
      <c r="AJ1097" s="132">
        <v>2.0000000000000002E-5</v>
      </c>
    </row>
    <row r="1098" spans="1:36">
      <c r="A1098" t="s">
        <v>1213</v>
      </c>
      <c r="B1098" t="s">
        <v>1247</v>
      </c>
      <c r="C1098" t="s">
        <v>3160</v>
      </c>
      <c r="D1098" t="s">
        <v>3161</v>
      </c>
      <c r="E1098" t="s">
        <v>309</v>
      </c>
      <c r="F1098" t="s">
        <v>3162</v>
      </c>
      <c r="G1098" t="s">
        <v>3163</v>
      </c>
      <c r="H1098" t="s">
        <v>321</v>
      </c>
      <c r="I1098" t="s">
        <v>951</v>
      </c>
      <c r="J1098" t="s">
        <v>204</v>
      </c>
      <c r="K1098" t="s">
        <v>204</v>
      </c>
      <c r="L1098" t="s">
        <v>325</v>
      </c>
      <c r="M1098" t="s">
        <v>340</v>
      </c>
      <c r="N1098" t="s">
        <v>447</v>
      </c>
      <c r="O1098" t="s">
        <v>339</v>
      </c>
      <c r="P1098" t="s">
        <v>1545</v>
      </c>
      <c r="Q1098" t="s">
        <v>413</v>
      </c>
      <c r="R1098" t="s">
        <v>407</v>
      </c>
      <c r="S1098" t="s">
        <v>1212</v>
      </c>
      <c r="T1098" s="131">
        <v>0.41</v>
      </c>
      <c r="U1098" t="s">
        <v>3138</v>
      </c>
      <c r="V1098" s="132">
        <v>6.0909999999999999E-2</v>
      </c>
      <c r="W1098" s="132">
        <v>6.0600000000000001E-2</v>
      </c>
      <c r="X1098" t="s">
        <v>412</v>
      </c>
      <c r="Y1098" t="s">
        <v>339</v>
      </c>
      <c r="Z1098" s="131">
        <v>5000</v>
      </c>
      <c r="AA1098" s="131">
        <v>1</v>
      </c>
      <c r="AB1098" s="131">
        <f t="shared" si="17"/>
        <v>99.9</v>
      </c>
      <c r="AD1098" s="131">
        <v>4.9950000000000001</v>
      </c>
      <c r="AH1098" s="132">
        <v>2.5000000000000001E-4</v>
      </c>
      <c r="AI1098" s="132">
        <v>1.6000000000000001E-4</v>
      </c>
      <c r="AJ1098" s="132">
        <v>2.0000000000000002E-5</v>
      </c>
    </row>
    <row r="1099" spans="1:36">
      <c r="A1099" t="s">
        <v>1213</v>
      </c>
      <c r="B1099" t="s">
        <v>1247</v>
      </c>
      <c r="C1099" t="s">
        <v>3089</v>
      </c>
      <c r="D1099" t="s">
        <v>3090</v>
      </c>
      <c r="E1099" t="s">
        <v>309</v>
      </c>
      <c r="F1099" t="s">
        <v>3164</v>
      </c>
      <c r="G1099" t="s">
        <v>3165</v>
      </c>
      <c r="H1099" t="s">
        <v>321</v>
      </c>
      <c r="I1099" t="s">
        <v>952</v>
      </c>
      <c r="J1099" t="s">
        <v>204</v>
      </c>
      <c r="K1099" t="s">
        <v>204</v>
      </c>
      <c r="L1099" t="s">
        <v>325</v>
      </c>
      <c r="M1099" t="s">
        <v>340</v>
      </c>
      <c r="N1099" t="s">
        <v>441</v>
      </c>
      <c r="O1099" t="s">
        <v>339</v>
      </c>
      <c r="Q1099" t="s">
        <v>410</v>
      </c>
      <c r="R1099" t="s">
        <v>410</v>
      </c>
      <c r="S1099" t="s">
        <v>1212</v>
      </c>
      <c r="T1099" s="131">
        <v>0.97</v>
      </c>
      <c r="U1099" t="s">
        <v>1840</v>
      </c>
      <c r="V1099" s="132">
        <v>7.8380000000000005E-2</v>
      </c>
      <c r="W1099" s="132">
        <v>6.7500000000000004E-2</v>
      </c>
      <c r="X1099" t="s">
        <v>412</v>
      </c>
      <c r="Y1099" t="s">
        <v>339</v>
      </c>
      <c r="Z1099" s="131">
        <v>4530</v>
      </c>
      <c r="AA1099" s="131">
        <v>1</v>
      </c>
      <c r="AB1099" s="131">
        <f t="shared" si="17"/>
        <v>96.600441501103745</v>
      </c>
      <c r="AD1099" s="131">
        <v>4.3760000000000003</v>
      </c>
      <c r="AH1099" s="132">
        <v>8.0000000000000007E-5</v>
      </c>
      <c r="AI1099" s="132">
        <v>1.3999999999999999E-4</v>
      </c>
      <c r="AJ1099" s="132">
        <v>1.0000000000000001E-5</v>
      </c>
    </row>
    <row r="1100" spans="1:36">
      <c r="A1100" t="s">
        <v>1213</v>
      </c>
      <c r="B1100" t="s">
        <v>1247</v>
      </c>
      <c r="C1100" t="s">
        <v>1740</v>
      </c>
      <c r="D1100" t="s">
        <v>1741</v>
      </c>
      <c r="E1100" t="s">
        <v>309</v>
      </c>
      <c r="F1100" t="s">
        <v>3166</v>
      </c>
      <c r="G1100" t="s">
        <v>3167</v>
      </c>
      <c r="H1100" t="s">
        <v>321</v>
      </c>
      <c r="I1100" t="s">
        <v>951</v>
      </c>
      <c r="J1100" t="s">
        <v>204</v>
      </c>
      <c r="K1100" t="s">
        <v>204</v>
      </c>
      <c r="L1100" t="s">
        <v>325</v>
      </c>
      <c r="M1100" t="s">
        <v>340</v>
      </c>
      <c r="N1100" t="s">
        <v>447</v>
      </c>
      <c r="O1100" t="s">
        <v>339</v>
      </c>
      <c r="Q1100" t="s">
        <v>410</v>
      </c>
      <c r="R1100" t="s">
        <v>410</v>
      </c>
      <c r="S1100" t="s">
        <v>1212</v>
      </c>
      <c r="T1100" s="131">
        <v>0.52</v>
      </c>
      <c r="U1100" t="s">
        <v>2041</v>
      </c>
      <c r="V1100" s="132">
        <v>3.2899999999999999E-2</v>
      </c>
      <c r="W1100" s="132">
        <v>6.1499999999999999E-2</v>
      </c>
      <c r="X1100" t="s">
        <v>412</v>
      </c>
      <c r="Y1100" t="s">
        <v>339</v>
      </c>
      <c r="Z1100" s="131">
        <v>4333.33</v>
      </c>
      <c r="AA1100" s="131">
        <v>1</v>
      </c>
      <c r="AB1100" s="131">
        <f t="shared" si="17"/>
        <v>100.38469260360969</v>
      </c>
      <c r="AD1100" s="131">
        <v>4.3499999999999996</v>
      </c>
      <c r="AH1100" s="132">
        <v>1.3999999999999999E-4</v>
      </c>
      <c r="AI1100" s="132">
        <v>1.3999999999999999E-4</v>
      </c>
      <c r="AJ1100" s="132">
        <v>1.0000000000000001E-5</v>
      </c>
    </row>
    <row r="1101" spans="1:36">
      <c r="A1101" t="s">
        <v>1213</v>
      </c>
      <c r="B1101" t="s">
        <v>1247</v>
      </c>
      <c r="C1101" t="s">
        <v>1918</v>
      </c>
      <c r="D1101" t="s">
        <v>1919</v>
      </c>
      <c r="E1101" t="s">
        <v>309</v>
      </c>
      <c r="F1101" t="s">
        <v>2610</v>
      </c>
      <c r="G1101" t="s">
        <v>2611</v>
      </c>
      <c r="H1101" t="s">
        <v>321</v>
      </c>
      <c r="I1101" t="s">
        <v>754</v>
      </c>
      <c r="J1101" t="s">
        <v>204</v>
      </c>
      <c r="K1101" t="s">
        <v>204</v>
      </c>
      <c r="L1101" t="s">
        <v>325</v>
      </c>
      <c r="M1101" t="s">
        <v>340</v>
      </c>
      <c r="N1101" t="s">
        <v>464</v>
      </c>
      <c r="O1101" t="s">
        <v>339</v>
      </c>
      <c r="P1101" t="s">
        <v>1696</v>
      </c>
      <c r="Q1101" t="s">
        <v>413</v>
      </c>
      <c r="R1101" t="s">
        <v>407</v>
      </c>
      <c r="S1101" t="s">
        <v>1212</v>
      </c>
      <c r="T1101" s="131">
        <v>0.52</v>
      </c>
      <c r="U1101" t="s">
        <v>2612</v>
      </c>
      <c r="V1101" s="132">
        <v>3.058E-2</v>
      </c>
      <c r="W1101" s="132">
        <v>2.8199999999999999E-2</v>
      </c>
      <c r="X1101" t="s">
        <v>412</v>
      </c>
      <c r="Y1101" t="s">
        <v>339</v>
      </c>
      <c r="Z1101" s="131">
        <v>2963.41</v>
      </c>
      <c r="AA1101" s="131">
        <v>1</v>
      </c>
      <c r="AB1101" s="131">
        <f t="shared" si="17"/>
        <v>116.72363932091744</v>
      </c>
      <c r="AC1101" s="131">
        <v>8.3000000000000004E-2</v>
      </c>
      <c r="AD1101" s="131">
        <v>3.5419999999999998</v>
      </c>
      <c r="AH1101" s="132">
        <v>0</v>
      </c>
      <c r="AI1101" s="132">
        <v>1.1E-4</v>
      </c>
      <c r="AJ1101" s="132">
        <v>1.0000000000000001E-5</v>
      </c>
    </row>
    <row r="1102" spans="1:36">
      <c r="A1102" t="s">
        <v>1213</v>
      </c>
      <c r="B1102" t="s">
        <v>1247</v>
      </c>
      <c r="C1102" t="s">
        <v>3168</v>
      </c>
      <c r="D1102" t="s">
        <v>3169</v>
      </c>
      <c r="E1102" t="s">
        <v>309</v>
      </c>
      <c r="F1102" t="s">
        <v>3170</v>
      </c>
      <c r="G1102" t="s">
        <v>3171</v>
      </c>
      <c r="H1102" t="s">
        <v>321</v>
      </c>
      <c r="I1102" t="s">
        <v>951</v>
      </c>
      <c r="J1102" t="s">
        <v>204</v>
      </c>
      <c r="K1102" t="s">
        <v>204</v>
      </c>
      <c r="L1102" s="139" t="s">
        <v>325</v>
      </c>
      <c r="M1102" t="s">
        <v>340</v>
      </c>
      <c r="N1102" t="s">
        <v>443</v>
      </c>
      <c r="O1102" t="s">
        <v>339</v>
      </c>
      <c r="P1102" t="s">
        <v>1540</v>
      </c>
      <c r="Q1102" t="s">
        <v>413</v>
      </c>
      <c r="R1102" t="s">
        <v>407</v>
      </c>
      <c r="S1102" t="s">
        <v>1212</v>
      </c>
      <c r="T1102" s="131">
        <v>0.65</v>
      </c>
      <c r="U1102" t="s">
        <v>2226</v>
      </c>
      <c r="V1102" s="132">
        <v>4.8230000000000002E-2</v>
      </c>
      <c r="W1102" s="132">
        <v>5.2499999999999998E-2</v>
      </c>
      <c r="X1102" s="4" t="s">
        <v>412</v>
      </c>
      <c r="Y1102" s="4" t="s">
        <v>339</v>
      </c>
      <c r="Z1102" s="131">
        <v>2000</v>
      </c>
      <c r="AA1102" s="131">
        <v>1</v>
      </c>
      <c r="AB1102" s="131">
        <f t="shared" si="17"/>
        <v>98.2</v>
      </c>
      <c r="AD1102" s="131">
        <v>1.964</v>
      </c>
      <c r="AH1102" s="132">
        <v>4.0000000000000003E-5</v>
      </c>
      <c r="AI1102" s="132">
        <v>6.0000000000000002E-5</v>
      </c>
      <c r="AJ1102" s="132">
        <v>1.0000000000000001E-5</v>
      </c>
    </row>
    <row r="1103" spans="1:36">
      <c r="A1103" t="s">
        <v>1213</v>
      </c>
      <c r="B1103" t="s">
        <v>1247</v>
      </c>
      <c r="C1103" t="s">
        <v>2893</v>
      </c>
      <c r="D1103" t="s">
        <v>2894</v>
      </c>
      <c r="E1103" t="s">
        <v>309</v>
      </c>
      <c r="F1103" t="s">
        <v>2895</v>
      </c>
      <c r="G1103" t="s">
        <v>2896</v>
      </c>
      <c r="H1103" t="s">
        <v>321</v>
      </c>
      <c r="I1103" t="s">
        <v>755</v>
      </c>
      <c r="J1103" t="s">
        <v>204</v>
      </c>
      <c r="K1103" t="s">
        <v>204</v>
      </c>
      <c r="L1103" t="s">
        <v>325</v>
      </c>
      <c r="M1103" t="s">
        <v>340</v>
      </c>
      <c r="N1103" t="s">
        <v>466</v>
      </c>
      <c r="O1103" t="s">
        <v>339</v>
      </c>
      <c r="P1103" t="s">
        <v>1584</v>
      </c>
      <c r="Q1103" t="s">
        <v>413</v>
      </c>
      <c r="R1103" t="s">
        <v>407</v>
      </c>
      <c r="S1103" t="s">
        <v>1212</v>
      </c>
      <c r="T1103" s="131">
        <v>0.99</v>
      </c>
      <c r="U1103" t="s">
        <v>1795</v>
      </c>
      <c r="V1103" s="132">
        <v>7.7679999999999999E-2</v>
      </c>
      <c r="W1103" s="132">
        <v>6.3600000000000004E-2</v>
      </c>
      <c r="X1103" t="s">
        <v>412</v>
      </c>
      <c r="Y1103" t="s">
        <v>339</v>
      </c>
      <c r="Z1103" s="131">
        <v>1500</v>
      </c>
      <c r="AA1103" s="131">
        <v>1</v>
      </c>
      <c r="AB1103" s="131">
        <f t="shared" si="17"/>
        <v>97.466666666666669</v>
      </c>
      <c r="AD1103" s="131">
        <v>1.462</v>
      </c>
      <c r="AH1103" s="132">
        <v>4.0000000000000003E-5</v>
      </c>
      <c r="AI1103" s="132">
        <v>5.0000000000000002E-5</v>
      </c>
      <c r="AJ1103" s="132">
        <v>0</v>
      </c>
    </row>
    <row r="1104" spans="1:36">
      <c r="A1104" t="s">
        <v>1213</v>
      </c>
      <c r="B1104" t="s">
        <v>1247</v>
      </c>
      <c r="C1104" t="s">
        <v>1967</v>
      </c>
      <c r="D1104" t="s">
        <v>1968</v>
      </c>
      <c r="E1104" t="s">
        <v>309</v>
      </c>
      <c r="F1104" t="s">
        <v>3172</v>
      </c>
      <c r="G1104" t="s">
        <v>3173</v>
      </c>
      <c r="H1104" t="s">
        <v>321</v>
      </c>
      <c r="I1104" t="s">
        <v>754</v>
      </c>
      <c r="J1104" t="s">
        <v>204</v>
      </c>
      <c r="K1104" t="s">
        <v>204</v>
      </c>
      <c r="L1104" s="139" t="s">
        <v>325</v>
      </c>
      <c r="M1104" t="s">
        <v>340</v>
      </c>
      <c r="N1104" t="s">
        <v>447</v>
      </c>
      <c r="O1104" t="s">
        <v>339</v>
      </c>
      <c r="P1104" t="s">
        <v>1540</v>
      </c>
      <c r="Q1104" t="s">
        <v>413</v>
      </c>
      <c r="R1104" t="s">
        <v>407</v>
      </c>
      <c r="S1104" t="s">
        <v>1212</v>
      </c>
      <c r="T1104" s="131">
        <v>0.6</v>
      </c>
      <c r="U1104" t="s">
        <v>3174</v>
      </c>
      <c r="V1104" s="132">
        <v>3.5619999999999999E-2</v>
      </c>
      <c r="W1104" s="132">
        <v>3.2500000000000001E-2</v>
      </c>
      <c r="X1104" s="4" t="s">
        <v>412</v>
      </c>
      <c r="Y1104" s="4" t="s">
        <v>339</v>
      </c>
      <c r="Z1104" s="131">
        <v>1000</v>
      </c>
      <c r="AA1104" s="131">
        <v>1</v>
      </c>
      <c r="AB1104" s="131">
        <f t="shared" si="17"/>
        <v>115.3</v>
      </c>
      <c r="AD1104" s="131">
        <v>1.153</v>
      </c>
      <c r="AH1104" s="132">
        <v>1.0000000000000001E-5</v>
      </c>
      <c r="AI1104" s="132">
        <v>4.0000000000000003E-5</v>
      </c>
      <c r="AJ1104" s="132">
        <v>0</v>
      </c>
    </row>
    <row r="1105" spans="1:36">
      <c r="A1105" t="s">
        <v>1213</v>
      </c>
      <c r="B1105" t="s">
        <v>1247</v>
      </c>
      <c r="C1105" t="s">
        <v>3175</v>
      </c>
      <c r="D1105" t="s">
        <v>3176</v>
      </c>
      <c r="E1105" t="s">
        <v>311</v>
      </c>
      <c r="F1105" t="s">
        <v>3177</v>
      </c>
      <c r="G1105" t="s">
        <v>3178</v>
      </c>
      <c r="H1105" t="s">
        <v>321</v>
      </c>
      <c r="I1105" t="s">
        <v>951</v>
      </c>
      <c r="J1105" t="s">
        <v>204</v>
      </c>
      <c r="K1105" t="s">
        <v>204</v>
      </c>
      <c r="L1105" t="s">
        <v>314</v>
      </c>
      <c r="M1105" t="s">
        <v>340</v>
      </c>
      <c r="N1105" t="s">
        <v>447</v>
      </c>
      <c r="O1105" t="s">
        <v>339</v>
      </c>
      <c r="Q1105" t="s">
        <v>410</v>
      </c>
      <c r="R1105" t="s">
        <v>410</v>
      </c>
      <c r="S1105" t="s">
        <v>1212</v>
      </c>
      <c r="T1105" s="131">
        <v>0.28999999999999998</v>
      </c>
      <c r="U1105" t="s">
        <v>3179</v>
      </c>
      <c r="V1105" s="132">
        <v>9.8500000000000004E-2</v>
      </c>
      <c r="W1105" s="132"/>
      <c r="X1105" t="s">
        <v>412</v>
      </c>
      <c r="Y1105" t="s">
        <v>338</v>
      </c>
      <c r="Z1105" s="131">
        <v>39680</v>
      </c>
      <c r="AA1105" s="131">
        <v>1</v>
      </c>
      <c r="AB1105" s="131">
        <f t="shared" si="17"/>
        <v>0</v>
      </c>
      <c r="AD1105" s="131">
        <v>0</v>
      </c>
      <c r="AH1105" s="132">
        <v>6.2E-4</v>
      </c>
    </row>
    <row r="1106" spans="1:36">
      <c r="A1106" t="s">
        <v>1213</v>
      </c>
      <c r="B1106" t="s">
        <v>1247</v>
      </c>
      <c r="C1106" t="s">
        <v>3180</v>
      </c>
      <c r="D1106" t="s">
        <v>3181</v>
      </c>
      <c r="E1106" t="s">
        <v>311</v>
      </c>
      <c r="F1106" t="s">
        <v>3182</v>
      </c>
      <c r="G1106" t="s">
        <v>3183</v>
      </c>
      <c r="H1106" t="s">
        <v>312</v>
      </c>
      <c r="I1106" t="s">
        <v>951</v>
      </c>
      <c r="J1106" t="s">
        <v>204</v>
      </c>
      <c r="K1106" t="s">
        <v>224</v>
      </c>
      <c r="L1106" t="s">
        <v>314</v>
      </c>
      <c r="M1106" t="s">
        <v>340</v>
      </c>
      <c r="N1106" t="s">
        <v>465</v>
      </c>
      <c r="O1106" t="s">
        <v>339</v>
      </c>
      <c r="Q1106" t="s">
        <v>410</v>
      </c>
      <c r="R1106" t="s">
        <v>410</v>
      </c>
      <c r="S1106" t="s">
        <v>1212</v>
      </c>
      <c r="T1106" s="131">
        <v>6.44</v>
      </c>
      <c r="U1106" t="s">
        <v>3184</v>
      </c>
      <c r="V1106" s="132">
        <v>0.03</v>
      </c>
      <c r="W1106" s="132"/>
      <c r="X1106" t="s">
        <v>412</v>
      </c>
      <c r="Y1106" t="s">
        <v>338</v>
      </c>
      <c r="Z1106" s="131">
        <v>46780.07</v>
      </c>
      <c r="AA1106" s="131">
        <v>1</v>
      </c>
      <c r="AB1106" s="131">
        <f t="shared" si="17"/>
        <v>0</v>
      </c>
      <c r="AD1106" s="131">
        <v>0</v>
      </c>
      <c r="AH1106" s="132">
        <v>5.6999999999999998E-4</v>
      </c>
      <c r="AI1106" s="132">
        <v>0</v>
      </c>
      <c r="AJ1106" s="132">
        <v>0</v>
      </c>
    </row>
    <row r="1107" spans="1:36">
      <c r="A1107" t="s">
        <v>1213</v>
      </c>
      <c r="B1107" t="s">
        <v>1247</v>
      </c>
      <c r="C1107" t="s">
        <v>2193</v>
      </c>
      <c r="D1107" t="s">
        <v>2194</v>
      </c>
      <c r="E1107" t="s">
        <v>309</v>
      </c>
      <c r="F1107" t="s">
        <v>3016</v>
      </c>
      <c r="G1107" t="s">
        <v>3017</v>
      </c>
      <c r="H1107" t="s">
        <v>321</v>
      </c>
      <c r="I1107" t="s">
        <v>754</v>
      </c>
      <c r="J1107" t="s">
        <v>204</v>
      </c>
      <c r="K1107" t="s">
        <v>204</v>
      </c>
      <c r="L1107" t="s">
        <v>325</v>
      </c>
      <c r="M1107" t="s">
        <v>340</v>
      </c>
      <c r="N1107" t="s">
        <v>464</v>
      </c>
      <c r="O1107" t="s">
        <v>339</v>
      </c>
      <c r="P1107" t="s">
        <v>1696</v>
      </c>
      <c r="Q1107" t="s">
        <v>413</v>
      </c>
      <c r="R1107" t="s">
        <v>407</v>
      </c>
      <c r="S1107" t="s">
        <v>1212</v>
      </c>
      <c r="T1107" s="131">
        <v>1.41</v>
      </c>
      <c r="U1107" t="s">
        <v>2603</v>
      </c>
      <c r="V1107" s="132">
        <v>6.3899999999999998E-3</v>
      </c>
      <c r="W1107" s="132">
        <v>2.5100000000000001E-2</v>
      </c>
      <c r="X1107" t="s">
        <v>412</v>
      </c>
      <c r="Y1107" t="s">
        <v>339</v>
      </c>
      <c r="Z1107" s="131">
        <v>26594.339999999997</v>
      </c>
      <c r="AA1107" s="131">
        <v>1</v>
      </c>
      <c r="AB1107" s="131">
        <f t="shared" si="17"/>
        <v>115.56000000000002</v>
      </c>
      <c r="AD1107" s="131">
        <f>30732.419304/1000</f>
        <v>30.732419304</v>
      </c>
      <c r="AH1107" s="132">
        <v>2.7E-4</v>
      </c>
      <c r="AI1107" s="132">
        <v>2.7599999999999999E-3</v>
      </c>
      <c r="AJ1107" s="132">
        <v>2.9999999999999997E-4</v>
      </c>
    </row>
    <row r="1108" spans="1:36">
      <c r="A1108" t="s">
        <v>1213</v>
      </c>
      <c r="B1108" t="s">
        <v>1247</v>
      </c>
      <c r="C1108" t="s">
        <v>1547</v>
      </c>
      <c r="D1108" t="s">
        <v>1548</v>
      </c>
      <c r="E1108" t="s">
        <v>309</v>
      </c>
      <c r="F1108" t="s">
        <v>3186</v>
      </c>
      <c r="G1108" t="s">
        <v>3187</v>
      </c>
      <c r="H1108" t="s">
        <v>321</v>
      </c>
      <c r="I1108" t="s">
        <v>755</v>
      </c>
      <c r="J1108" t="s">
        <v>205</v>
      </c>
      <c r="K1108" t="s">
        <v>204</v>
      </c>
      <c r="L1108" t="s">
        <v>325</v>
      </c>
      <c r="M1108" t="s">
        <v>340</v>
      </c>
      <c r="N1108" t="s">
        <v>536</v>
      </c>
      <c r="O1108" t="s">
        <v>339</v>
      </c>
      <c r="P1108" t="s">
        <v>3188</v>
      </c>
      <c r="Q1108" t="s">
        <v>433</v>
      </c>
      <c r="R1108" t="s">
        <v>407</v>
      </c>
      <c r="S1108" t="s">
        <v>1215</v>
      </c>
      <c r="T1108" s="131">
        <v>2.3250000000000002</v>
      </c>
      <c r="U1108" t="s">
        <v>3189</v>
      </c>
      <c r="V1108" s="132">
        <v>4.7289999999999999E-2</v>
      </c>
      <c r="W1108" s="132">
        <v>5.3260000000000002E-2</v>
      </c>
      <c r="X1108" t="s">
        <v>412</v>
      </c>
      <c r="Y1108" t="s">
        <v>339</v>
      </c>
      <c r="Z1108" s="131">
        <v>140000</v>
      </c>
      <c r="AA1108" s="131">
        <v>3.6469999999999998</v>
      </c>
      <c r="AB1108" s="131">
        <f t="shared" si="17"/>
        <v>101.22507736299895</v>
      </c>
      <c r="AD1108" s="131">
        <v>516.83500000000004</v>
      </c>
      <c r="AH1108" s="132">
        <v>2.7999999999999998E-4</v>
      </c>
      <c r="AI1108" s="132">
        <v>1.6119999999999999E-2</v>
      </c>
      <c r="AJ1108" s="132">
        <v>1.74E-3</v>
      </c>
    </row>
    <row r="1109" spans="1:36">
      <c r="A1109" t="s">
        <v>1213</v>
      </c>
      <c r="B1109" t="s">
        <v>1247</v>
      </c>
      <c r="C1109" t="s">
        <v>3190</v>
      </c>
      <c r="D1109" t="s">
        <v>3191</v>
      </c>
      <c r="E1109" t="s">
        <v>309</v>
      </c>
      <c r="F1109" t="s">
        <v>3192</v>
      </c>
      <c r="G1109" t="s">
        <v>3193</v>
      </c>
      <c r="H1109" t="s">
        <v>321</v>
      </c>
      <c r="I1109" t="s">
        <v>755</v>
      </c>
      <c r="J1109" t="s">
        <v>205</v>
      </c>
      <c r="K1109" t="s">
        <v>204</v>
      </c>
      <c r="L1109" t="s">
        <v>325</v>
      </c>
      <c r="M1109" t="s">
        <v>340</v>
      </c>
      <c r="N1109" t="s">
        <v>536</v>
      </c>
      <c r="O1109" t="s">
        <v>339</v>
      </c>
      <c r="P1109" t="s">
        <v>1411</v>
      </c>
      <c r="Q1109" t="s">
        <v>431</v>
      </c>
      <c r="R1109" t="s">
        <v>407</v>
      </c>
      <c r="S1109" t="s">
        <v>1215</v>
      </c>
      <c r="T1109" s="131">
        <v>2.726</v>
      </c>
      <c r="U1109" t="s">
        <v>3194</v>
      </c>
      <c r="V1109" s="132">
        <v>4.8280000000000003E-2</v>
      </c>
      <c r="W1109" s="132">
        <v>5.5980000000000002E-2</v>
      </c>
      <c r="X1109" t="s">
        <v>412</v>
      </c>
      <c r="Y1109" t="s">
        <v>339</v>
      </c>
      <c r="Z1109" s="131">
        <v>75000</v>
      </c>
      <c r="AA1109" s="131">
        <v>3.6469999999999998</v>
      </c>
      <c r="AB1109" s="131">
        <f t="shared" si="17"/>
        <v>101.38232337080706</v>
      </c>
      <c r="AD1109" s="131">
        <v>277.30599999999998</v>
      </c>
      <c r="AH1109" s="132">
        <v>9.0000000000000006E-5</v>
      </c>
      <c r="AI1109" s="132">
        <v>8.6499999999999997E-3</v>
      </c>
      <c r="AJ1109" s="132">
        <v>9.3999999999999997E-4</v>
      </c>
    </row>
    <row r="1110" spans="1:36">
      <c r="A1110" t="s">
        <v>1213</v>
      </c>
      <c r="B1110" t="s">
        <v>1247</v>
      </c>
      <c r="C1110" t="s">
        <v>3195</v>
      </c>
      <c r="D1110" t="s">
        <v>3196</v>
      </c>
      <c r="E1110" t="s">
        <v>80</v>
      </c>
      <c r="F1110" t="s">
        <v>3197</v>
      </c>
      <c r="G1110" t="s">
        <v>3198</v>
      </c>
      <c r="H1110" t="s">
        <v>321</v>
      </c>
      <c r="I1110" t="s">
        <v>755</v>
      </c>
      <c r="J1110" t="s">
        <v>205</v>
      </c>
      <c r="K1110" t="s">
        <v>224</v>
      </c>
      <c r="L1110" t="s">
        <v>325</v>
      </c>
      <c r="M1110" t="s">
        <v>314</v>
      </c>
      <c r="N1110" t="s">
        <v>521</v>
      </c>
      <c r="O1110" t="s">
        <v>339</v>
      </c>
      <c r="P1110" t="s">
        <v>3199</v>
      </c>
      <c r="Q1110" t="s">
        <v>431</v>
      </c>
      <c r="R1110" t="s">
        <v>407</v>
      </c>
      <c r="S1110" t="s">
        <v>1215</v>
      </c>
      <c r="T1110" s="131">
        <v>2.621</v>
      </c>
      <c r="U1110" t="s">
        <v>3200</v>
      </c>
      <c r="V1110" s="132">
        <v>4.1070000000000002E-2</v>
      </c>
      <c r="W1110" s="132">
        <v>4.2959999999999998E-2</v>
      </c>
      <c r="X1110" t="s">
        <v>412</v>
      </c>
      <c r="Y1110" t="s">
        <v>339</v>
      </c>
      <c r="Z1110" s="131">
        <v>60000</v>
      </c>
      <c r="AA1110" s="131">
        <v>3.6469999999999998</v>
      </c>
      <c r="AB1110" s="131">
        <f t="shared" si="17"/>
        <v>100.85961063888126</v>
      </c>
      <c r="AD1110" s="131">
        <v>220.70099999999999</v>
      </c>
      <c r="AH1110" s="132">
        <v>3.0000000000000001E-5</v>
      </c>
      <c r="AI1110" s="132">
        <v>6.8799999999999998E-3</v>
      </c>
      <c r="AJ1110" s="132">
        <v>7.5000000000000002E-4</v>
      </c>
    </row>
    <row r="1111" spans="1:36">
      <c r="A1111" t="s">
        <v>1213</v>
      </c>
      <c r="B1111" t="s">
        <v>1247</v>
      </c>
      <c r="C1111" t="s">
        <v>3201</v>
      </c>
      <c r="D1111" t="s">
        <v>3202</v>
      </c>
      <c r="E1111" t="s">
        <v>309</v>
      </c>
      <c r="F1111" t="s">
        <v>3203</v>
      </c>
      <c r="G1111" t="s">
        <v>3204</v>
      </c>
      <c r="H1111" t="s">
        <v>321</v>
      </c>
      <c r="I1111" t="s">
        <v>755</v>
      </c>
      <c r="J1111" t="s">
        <v>205</v>
      </c>
      <c r="K1111" t="s">
        <v>224</v>
      </c>
      <c r="L1111" t="s">
        <v>325</v>
      </c>
      <c r="M1111" t="s">
        <v>314</v>
      </c>
      <c r="N1111" t="s">
        <v>554</v>
      </c>
      <c r="O1111" t="s">
        <v>339</v>
      </c>
      <c r="Q1111" t="s">
        <v>410</v>
      </c>
      <c r="R1111" t="s">
        <v>410</v>
      </c>
      <c r="S1111" t="s">
        <v>1215</v>
      </c>
      <c r="T1111" s="2">
        <v>2.4500000000000002</v>
      </c>
      <c r="U1111" t="s">
        <v>3205</v>
      </c>
      <c r="V1111" s="132">
        <v>2.5000000000000001E-2</v>
      </c>
      <c r="W1111" s="132">
        <v>2.9399999999999999E-2</v>
      </c>
      <c r="X1111" s="4" t="s">
        <v>412</v>
      </c>
      <c r="Y1111" s="4" t="s">
        <v>339</v>
      </c>
      <c r="Z1111" s="131">
        <v>60000</v>
      </c>
      <c r="AA1111" s="131">
        <v>3.6469999999999998</v>
      </c>
      <c r="AB1111" s="131">
        <f t="shared" si="17"/>
        <v>100.1457819212138</v>
      </c>
      <c r="AD1111" s="131">
        <v>219.13900000000001</v>
      </c>
      <c r="AH1111" s="132">
        <v>1.33E-3</v>
      </c>
      <c r="AI1111" s="132">
        <v>6.8300000000000001E-3</v>
      </c>
      <c r="AJ1111" s="132">
        <v>7.3999999999999999E-4</v>
      </c>
    </row>
    <row r="1112" spans="1:36">
      <c r="A1112" t="s">
        <v>1213</v>
      </c>
      <c r="B1112" t="s">
        <v>1247</v>
      </c>
      <c r="C1112" t="s">
        <v>3206</v>
      </c>
      <c r="D1112" t="s">
        <v>3207</v>
      </c>
      <c r="E1112" t="s">
        <v>80</v>
      </c>
      <c r="F1112" t="s">
        <v>3208</v>
      </c>
      <c r="G1112" t="s">
        <v>3209</v>
      </c>
      <c r="H1112" t="s">
        <v>321</v>
      </c>
      <c r="I1112" t="s">
        <v>755</v>
      </c>
      <c r="J1112" t="s">
        <v>205</v>
      </c>
      <c r="K1112" t="s">
        <v>233</v>
      </c>
      <c r="L1112" t="s">
        <v>325</v>
      </c>
      <c r="M1112" t="s">
        <v>314</v>
      </c>
      <c r="N1112" t="s">
        <v>486</v>
      </c>
      <c r="O1112" t="s">
        <v>339</v>
      </c>
      <c r="P1112" t="s">
        <v>3210</v>
      </c>
      <c r="Q1112" t="s">
        <v>431</v>
      </c>
      <c r="R1112" t="s">
        <v>407</v>
      </c>
      <c r="S1112" t="s">
        <v>1215</v>
      </c>
      <c r="T1112" s="131">
        <v>3.1680000000000001</v>
      </c>
      <c r="U1112" t="s">
        <v>2731</v>
      </c>
      <c r="V1112" s="132">
        <v>8.2470000000000002E-2</v>
      </c>
      <c r="W1112" s="132">
        <v>7.639E-2</v>
      </c>
      <c r="X1112" t="s">
        <v>412</v>
      </c>
      <c r="Y1112" t="s">
        <v>339</v>
      </c>
      <c r="Z1112" s="131">
        <v>45000</v>
      </c>
      <c r="AA1112" s="131">
        <v>3.6469999999999998</v>
      </c>
      <c r="AB1112" s="131">
        <f t="shared" si="17"/>
        <v>102.67739085397436</v>
      </c>
      <c r="AD1112" s="131">
        <v>168.50899999999999</v>
      </c>
      <c r="AH1112" s="132">
        <v>6.0000000000000002E-5</v>
      </c>
      <c r="AI1112" s="132">
        <v>5.2599999999999999E-3</v>
      </c>
      <c r="AJ1112" s="132">
        <v>5.6999999999999998E-4</v>
      </c>
    </row>
    <row r="1113" spans="1:36">
      <c r="A1113" t="s">
        <v>1213</v>
      </c>
      <c r="B1113" t="s">
        <v>1247</v>
      </c>
      <c r="C1113" t="s">
        <v>3211</v>
      </c>
      <c r="D1113" t="s">
        <v>3212</v>
      </c>
      <c r="E1113" t="s">
        <v>80</v>
      </c>
      <c r="F1113" t="s">
        <v>3213</v>
      </c>
      <c r="G1113" t="s">
        <v>3214</v>
      </c>
      <c r="H1113" t="s">
        <v>321</v>
      </c>
      <c r="I1113" t="s">
        <v>755</v>
      </c>
      <c r="J1113" t="s">
        <v>205</v>
      </c>
      <c r="K1113" t="s">
        <v>224</v>
      </c>
      <c r="L1113" t="s">
        <v>325</v>
      </c>
      <c r="M1113" t="s">
        <v>314</v>
      </c>
      <c r="N1113" t="s">
        <v>534</v>
      </c>
      <c r="O1113" t="s">
        <v>339</v>
      </c>
      <c r="P1113" t="s">
        <v>2116</v>
      </c>
      <c r="Q1113" t="s">
        <v>433</v>
      </c>
      <c r="R1113" t="s">
        <v>407</v>
      </c>
      <c r="S1113" t="s">
        <v>1215</v>
      </c>
      <c r="T1113" s="131">
        <v>3.5609999999999999</v>
      </c>
      <c r="U1113" t="s">
        <v>3215</v>
      </c>
      <c r="V1113" s="132">
        <v>5.0520000000000002E-2</v>
      </c>
      <c r="W1113" s="132">
        <v>5.4550000000000001E-2</v>
      </c>
      <c r="X1113" t="s">
        <v>412</v>
      </c>
      <c r="Y1113" t="s">
        <v>339</v>
      </c>
      <c r="Z1113" s="131">
        <v>45000</v>
      </c>
      <c r="AA1113" s="131">
        <v>3.6469999999999998</v>
      </c>
      <c r="AB1113" s="131">
        <f t="shared" si="17"/>
        <v>96.125278006276091</v>
      </c>
      <c r="AD1113" s="131">
        <v>157.756</v>
      </c>
      <c r="AH1113" s="132">
        <v>1.0000000000000001E-5</v>
      </c>
      <c r="AI1113" s="132">
        <v>4.9199999999999999E-3</v>
      </c>
      <c r="AJ1113" s="132">
        <v>5.2999999999999998E-4</v>
      </c>
    </row>
    <row r="1114" spans="1:36">
      <c r="A1114" t="s">
        <v>1213</v>
      </c>
      <c r="B1114" t="s">
        <v>1247</v>
      </c>
      <c r="C1114" t="s">
        <v>2123</v>
      </c>
      <c r="D1114" t="s">
        <v>2124</v>
      </c>
      <c r="E1114" t="s">
        <v>309</v>
      </c>
      <c r="F1114" t="s">
        <v>3216</v>
      </c>
      <c r="G1114" t="s">
        <v>3217</v>
      </c>
      <c r="H1114" t="s">
        <v>321</v>
      </c>
      <c r="I1114" t="s">
        <v>755</v>
      </c>
      <c r="J1114" t="s">
        <v>205</v>
      </c>
      <c r="K1114" t="s">
        <v>204</v>
      </c>
      <c r="L1114" t="s">
        <v>325</v>
      </c>
      <c r="M1114" t="s">
        <v>314</v>
      </c>
      <c r="N1114" t="s">
        <v>534</v>
      </c>
      <c r="O1114" t="s">
        <v>339</v>
      </c>
      <c r="P1114" t="s">
        <v>2127</v>
      </c>
      <c r="Q1114" t="s">
        <v>433</v>
      </c>
      <c r="R1114" t="s">
        <v>407</v>
      </c>
      <c r="S1114" t="s">
        <v>1216</v>
      </c>
      <c r="T1114" s="131">
        <v>1.9950000000000001</v>
      </c>
      <c r="U1114" t="s">
        <v>2128</v>
      </c>
      <c r="V1114" s="132">
        <v>3.5209999999999998E-2</v>
      </c>
      <c r="W1114" s="132">
        <v>3.3239999999999999E-2</v>
      </c>
      <c r="X1114" t="s">
        <v>412</v>
      </c>
      <c r="Y1114" t="s">
        <v>339</v>
      </c>
      <c r="Z1114" s="131">
        <v>40000</v>
      </c>
      <c r="AA1114" s="131">
        <v>3.7959999999999998</v>
      </c>
      <c r="AB1114" s="131">
        <f t="shared" si="17"/>
        <v>101.0840358271865</v>
      </c>
      <c r="AD1114" s="131">
        <v>153.48599999999999</v>
      </c>
      <c r="AH1114" s="132">
        <v>4.0000000000000003E-5</v>
      </c>
      <c r="AI1114" s="132">
        <v>4.79E-3</v>
      </c>
      <c r="AJ1114" s="132">
        <v>5.1999999999999995E-4</v>
      </c>
    </row>
    <row r="1115" spans="1:36">
      <c r="A1115" t="s">
        <v>1213</v>
      </c>
      <c r="B1115" t="s">
        <v>1247</v>
      </c>
      <c r="C1115" t="s">
        <v>2095</v>
      </c>
      <c r="D1115" t="s">
        <v>2096</v>
      </c>
      <c r="E1115" t="s">
        <v>80</v>
      </c>
      <c r="F1115" t="s">
        <v>3218</v>
      </c>
      <c r="G1115" t="s">
        <v>3219</v>
      </c>
      <c r="H1115" t="s">
        <v>321</v>
      </c>
      <c r="I1115" t="s">
        <v>755</v>
      </c>
      <c r="J1115" t="s">
        <v>205</v>
      </c>
      <c r="K1115" t="s">
        <v>224</v>
      </c>
      <c r="L1115" t="s">
        <v>325</v>
      </c>
      <c r="M1115" t="s">
        <v>314</v>
      </c>
      <c r="N1115" t="s">
        <v>537</v>
      </c>
      <c r="O1115" t="s">
        <v>339</v>
      </c>
      <c r="P1115" t="s">
        <v>2750</v>
      </c>
      <c r="Q1115" t="s">
        <v>431</v>
      </c>
      <c r="R1115" t="s">
        <v>407</v>
      </c>
      <c r="S1115" t="s">
        <v>1215</v>
      </c>
      <c r="T1115" s="131">
        <v>3.452</v>
      </c>
      <c r="U1115" t="s">
        <v>3220</v>
      </c>
      <c r="V1115" s="132">
        <v>2.9420000000000002E-2</v>
      </c>
      <c r="W1115" s="132">
        <v>5.9110000000000003E-2</v>
      </c>
      <c r="X1115" t="s">
        <v>412</v>
      </c>
      <c r="Y1115" t="s">
        <v>339</v>
      </c>
      <c r="Z1115" s="131">
        <v>40000</v>
      </c>
      <c r="AA1115" s="131">
        <v>3.6469999999999998</v>
      </c>
      <c r="AB1115" s="131">
        <f t="shared" si="17"/>
        <v>91.111187277214157</v>
      </c>
      <c r="AD1115" s="131">
        <v>132.91300000000001</v>
      </c>
      <c r="AH1115" s="132">
        <v>5.0000000000000002E-5</v>
      </c>
      <c r="AI1115" s="132">
        <v>4.15E-3</v>
      </c>
      <c r="AJ1115" s="132">
        <v>4.4999999999999999E-4</v>
      </c>
    </row>
    <row r="1116" spans="1:36">
      <c r="A1116" t="s">
        <v>1213</v>
      </c>
      <c r="B1116" t="s">
        <v>1247</v>
      </c>
      <c r="C1116" t="s">
        <v>3221</v>
      </c>
      <c r="D1116" t="s">
        <v>3222</v>
      </c>
      <c r="E1116" t="s">
        <v>80</v>
      </c>
      <c r="F1116" t="s">
        <v>3223</v>
      </c>
      <c r="G1116" t="s">
        <v>3224</v>
      </c>
      <c r="H1116" t="s">
        <v>321</v>
      </c>
      <c r="I1116" t="s">
        <v>755</v>
      </c>
      <c r="J1116" t="s">
        <v>205</v>
      </c>
      <c r="K1116" t="s">
        <v>224</v>
      </c>
      <c r="L1116" t="s">
        <v>325</v>
      </c>
      <c r="M1116" t="s">
        <v>314</v>
      </c>
      <c r="N1116" t="s">
        <v>512</v>
      </c>
      <c r="O1116" t="s">
        <v>339</v>
      </c>
      <c r="P1116" t="s">
        <v>3210</v>
      </c>
      <c r="Q1116" t="s">
        <v>431</v>
      </c>
      <c r="R1116" t="s">
        <v>407</v>
      </c>
      <c r="S1116" t="s">
        <v>1215</v>
      </c>
      <c r="T1116" s="131">
        <v>5.8360000000000003</v>
      </c>
      <c r="U1116" t="s">
        <v>1491</v>
      </c>
      <c r="V1116" s="132">
        <v>4.2610000000000002E-2</v>
      </c>
      <c r="W1116" s="132">
        <v>5.9029999999999999E-2</v>
      </c>
      <c r="X1116" t="s">
        <v>412</v>
      </c>
      <c r="Y1116" t="s">
        <v>339</v>
      </c>
      <c r="Z1116" s="131">
        <v>35000</v>
      </c>
      <c r="AA1116" s="131">
        <v>3.6469999999999998</v>
      </c>
      <c r="AB1116" s="131">
        <f t="shared" si="17"/>
        <v>93.241411727838937</v>
      </c>
      <c r="AD1116" s="131">
        <v>119.018</v>
      </c>
      <c r="AH1116" s="132">
        <v>1E-4</v>
      </c>
      <c r="AI1116" s="132">
        <v>3.7100000000000002E-3</v>
      </c>
      <c r="AJ1116" s="132">
        <v>4.0000000000000002E-4</v>
      </c>
    </row>
    <row r="1117" spans="1:36">
      <c r="A1117" t="s">
        <v>1213</v>
      </c>
      <c r="B1117" t="s">
        <v>1247</v>
      </c>
      <c r="C1117" t="s">
        <v>3225</v>
      </c>
      <c r="D1117" t="s">
        <v>3226</v>
      </c>
      <c r="E1117" t="s">
        <v>80</v>
      </c>
      <c r="F1117" t="s">
        <v>3227</v>
      </c>
      <c r="G1117" t="s">
        <v>3228</v>
      </c>
      <c r="H1117" t="s">
        <v>321</v>
      </c>
      <c r="I1117" t="s">
        <v>755</v>
      </c>
      <c r="J1117" t="s">
        <v>205</v>
      </c>
      <c r="K1117" t="s">
        <v>224</v>
      </c>
      <c r="L1117" t="s">
        <v>325</v>
      </c>
      <c r="M1117" t="s">
        <v>314</v>
      </c>
      <c r="N1117" t="s">
        <v>521</v>
      </c>
      <c r="O1117" t="s">
        <v>339</v>
      </c>
      <c r="P1117" t="s">
        <v>2116</v>
      </c>
      <c r="Q1117" t="s">
        <v>433</v>
      </c>
      <c r="R1117" t="s">
        <v>407</v>
      </c>
      <c r="S1117" t="s">
        <v>1215</v>
      </c>
      <c r="T1117" s="131">
        <v>6.0469999999999997</v>
      </c>
      <c r="U1117" t="s">
        <v>3229</v>
      </c>
      <c r="V1117" s="132">
        <v>6.7449999999999996E-2</v>
      </c>
      <c r="W1117" s="132">
        <v>5.2069999999999998E-2</v>
      </c>
      <c r="X1117" t="s">
        <v>412</v>
      </c>
      <c r="Y1117" t="s">
        <v>339</v>
      </c>
      <c r="Z1117" s="131">
        <v>35000</v>
      </c>
      <c r="AA1117" s="131">
        <v>3.6469999999999998</v>
      </c>
      <c r="AB1117" s="131">
        <f t="shared" si="17"/>
        <v>88.925535665321803</v>
      </c>
      <c r="AD1117" s="131">
        <v>113.509</v>
      </c>
      <c r="AH1117" s="132">
        <v>5.0000000000000002E-5</v>
      </c>
      <c r="AI1117" s="132">
        <v>3.5400000000000002E-3</v>
      </c>
      <c r="AJ1117" s="132">
        <v>3.8000000000000002E-4</v>
      </c>
    </row>
    <row r="1118" spans="1:36">
      <c r="A1118" t="s">
        <v>1213</v>
      </c>
      <c r="B1118" t="s">
        <v>1247</v>
      </c>
      <c r="C1118" t="s">
        <v>2705</v>
      </c>
      <c r="D1118" t="s">
        <v>2706</v>
      </c>
      <c r="E1118" t="s">
        <v>80</v>
      </c>
      <c r="F1118" t="s">
        <v>3230</v>
      </c>
      <c r="G1118" t="s">
        <v>3231</v>
      </c>
      <c r="H1118" t="s">
        <v>321</v>
      </c>
      <c r="I1118" t="s">
        <v>755</v>
      </c>
      <c r="J1118" t="s">
        <v>205</v>
      </c>
      <c r="K1118" t="s">
        <v>293</v>
      </c>
      <c r="L1118" t="s">
        <v>325</v>
      </c>
      <c r="M1118" t="s">
        <v>314</v>
      </c>
      <c r="N1118" t="s">
        <v>568</v>
      </c>
      <c r="O1118" t="s">
        <v>339</v>
      </c>
      <c r="P1118" t="s">
        <v>3188</v>
      </c>
      <c r="Q1118" t="s">
        <v>433</v>
      </c>
      <c r="R1118" t="s">
        <v>407</v>
      </c>
      <c r="S1118" t="s">
        <v>1216</v>
      </c>
      <c r="T1118" s="131">
        <v>2.9180000000000001</v>
      </c>
      <c r="U1118" t="s">
        <v>3232</v>
      </c>
      <c r="V1118" s="132">
        <v>6.9269999999999998E-2</v>
      </c>
      <c r="W1118" s="132">
        <v>3.2910000000000002E-2</v>
      </c>
      <c r="X1118" t="s">
        <v>412</v>
      </c>
      <c r="Y1118" t="s">
        <v>339</v>
      </c>
      <c r="Z1118" s="131">
        <v>30000</v>
      </c>
      <c r="AA1118" s="131">
        <v>3.7959999999999998</v>
      </c>
      <c r="AB1118" s="131">
        <f t="shared" si="17"/>
        <v>90.945732349841947</v>
      </c>
      <c r="AD1118" s="131">
        <v>103.569</v>
      </c>
      <c r="AH1118" s="132">
        <v>3.0000000000000001E-5</v>
      </c>
      <c r="AI1118" s="132">
        <v>3.2299999999999998E-3</v>
      </c>
      <c r="AJ1118" s="132">
        <v>3.5E-4</v>
      </c>
    </row>
    <row r="1119" spans="1:36">
      <c r="A1119" t="s">
        <v>1213</v>
      </c>
      <c r="B1119" t="s">
        <v>1247</v>
      </c>
      <c r="C1119" t="s">
        <v>1875</v>
      </c>
      <c r="D1119" t="s">
        <v>1876</v>
      </c>
      <c r="E1119" t="s">
        <v>80</v>
      </c>
      <c r="F1119" t="s">
        <v>3233</v>
      </c>
      <c r="G1119" t="s">
        <v>3234</v>
      </c>
      <c r="H1119" t="s">
        <v>321</v>
      </c>
      <c r="I1119" t="s">
        <v>755</v>
      </c>
      <c r="J1119" t="s">
        <v>205</v>
      </c>
      <c r="K1119" t="s">
        <v>224</v>
      </c>
      <c r="L1119" t="s">
        <v>325</v>
      </c>
      <c r="M1119" t="s">
        <v>314</v>
      </c>
      <c r="N1119" t="s">
        <v>534</v>
      </c>
      <c r="O1119" t="s">
        <v>339</v>
      </c>
      <c r="P1119" t="s">
        <v>1879</v>
      </c>
      <c r="Q1119" t="s">
        <v>433</v>
      </c>
      <c r="R1119" t="s">
        <v>407</v>
      </c>
      <c r="S1119" t="s">
        <v>1215</v>
      </c>
      <c r="T1119" s="131">
        <v>2.355</v>
      </c>
      <c r="U1119" t="s">
        <v>3235</v>
      </c>
      <c r="V1119" s="132">
        <v>6.6710000000000005E-2</v>
      </c>
      <c r="W1119" s="132">
        <v>4.9750000000000003E-2</v>
      </c>
      <c r="X1119" t="s">
        <v>412</v>
      </c>
      <c r="Y1119" t="s">
        <v>339</v>
      </c>
      <c r="Z1119" s="131">
        <v>30000</v>
      </c>
      <c r="AA1119" s="131">
        <v>3.6469999999999998</v>
      </c>
      <c r="AB1119" s="131">
        <f t="shared" si="17"/>
        <v>93.726350425006856</v>
      </c>
      <c r="AD1119" s="131">
        <v>102.54600000000001</v>
      </c>
      <c r="AH1119" s="132">
        <v>4.0000000000000003E-5</v>
      </c>
      <c r="AI1119" s="132">
        <v>3.2000000000000002E-3</v>
      </c>
      <c r="AJ1119" s="132">
        <v>3.5E-4</v>
      </c>
    </row>
    <row r="1120" spans="1:36">
      <c r="A1120" t="s">
        <v>1213</v>
      </c>
      <c r="B1120" t="s">
        <v>1247</v>
      </c>
      <c r="C1120" t="s">
        <v>3236</v>
      </c>
      <c r="D1120" t="s">
        <v>3237</v>
      </c>
      <c r="E1120" t="s">
        <v>80</v>
      </c>
      <c r="F1120" t="s">
        <v>3238</v>
      </c>
      <c r="G1120" t="s">
        <v>3239</v>
      </c>
      <c r="H1120" t="s">
        <v>321</v>
      </c>
      <c r="I1120" t="s">
        <v>755</v>
      </c>
      <c r="J1120" t="s">
        <v>205</v>
      </c>
      <c r="K1120" t="s">
        <v>293</v>
      </c>
      <c r="L1120" t="s">
        <v>325</v>
      </c>
      <c r="M1120" t="s">
        <v>314</v>
      </c>
      <c r="N1120" t="s">
        <v>568</v>
      </c>
      <c r="O1120" t="s">
        <v>339</v>
      </c>
      <c r="P1120" t="s">
        <v>2703</v>
      </c>
      <c r="Q1120" t="s">
        <v>431</v>
      </c>
      <c r="R1120" t="s">
        <v>407</v>
      </c>
      <c r="S1120" t="s">
        <v>1216</v>
      </c>
      <c r="T1120" s="131">
        <v>2.4169999999999998</v>
      </c>
      <c r="U1120" t="s">
        <v>3240</v>
      </c>
      <c r="V1120" s="132">
        <v>4.6179999999999999E-2</v>
      </c>
      <c r="W1120" s="132">
        <v>7.1379999999999999E-2</v>
      </c>
      <c r="X1120" t="s">
        <v>412</v>
      </c>
      <c r="Y1120" t="s">
        <v>339</v>
      </c>
      <c r="Z1120" s="131">
        <v>30000</v>
      </c>
      <c r="AA1120" s="131">
        <v>3.7959999999999998</v>
      </c>
      <c r="AB1120" s="131">
        <f t="shared" si="17"/>
        <v>89.498595012293649</v>
      </c>
      <c r="AD1120" s="131">
        <v>101.92100000000001</v>
      </c>
      <c r="AH1120" s="132">
        <v>1.2999999999999999E-4</v>
      </c>
      <c r="AI1120" s="132">
        <v>3.1800000000000001E-3</v>
      </c>
      <c r="AJ1120" s="132">
        <v>3.4000000000000002E-4</v>
      </c>
    </row>
    <row r="1121" spans="1:36">
      <c r="A1121" t="s">
        <v>1213</v>
      </c>
      <c r="B1121" t="s">
        <v>1247</v>
      </c>
      <c r="C1121" t="s">
        <v>3241</v>
      </c>
      <c r="D1121" t="s">
        <v>3242</v>
      </c>
      <c r="E1121" t="s">
        <v>80</v>
      </c>
      <c r="F1121" t="s">
        <v>3243</v>
      </c>
      <c r="G1121" t="s">
        <v>3244</v>
      </c>
      <c r="H1121" t="s">
        <v>321</v>
      </c>
      <c r="I1121" t="s">
        <v>755</v>
      </c>
      <c r="J1121" t="s">
        <v>205</v>
      </c>
      <c r="K1121" t="s">
        <v>224</v>
      </c>
      <c r="L1121" t="s">
        <v>325</v>
      </c>
      <c r="M1121" t="s">
        <v>314</v>
      </c>
      <c r="N1121" t="s">
        <v>509</v>
      </c>
      <c r="O1121" t="s">
        <v>339</v>
      </c>
      <c r="P1121" t="s">
        <v>2116</v>
      </c>
      <c r="Q1121" t="s">
        <v>433</v>
      </c>
      <c r="R1121" t="s">
        <v>407</v>
      </c>
      <c r="S1121" t="s">
        <v>1215</v>
      </c>
      <c r="T1121" s="131">
        <v>4.7050000000000001</v>
      </c>
      <c r="U1121" t="s">
        <v>3245</v>
      </c>
      <c r="V1121" s="132">
        <v>4.4589999999999998E-2</v>
      </c>
      <c r="W1121" s="132">
        <v>4.879E-2</v>
      </c>
      <c r="X1121" t="s">
        <v>412</v>
      </c>
      <c r="Y1121" t="s">
        <v>339</v>
      </c>
      <c r="Z1121" s="131">
        <v>25000</v>
      </c>
      <c r="AA1121" s="131">
        <v>3.6469999999999998</v>
      </c>
      <c r="AB1121" s="131">
        <f t="shared" si="17"/>
        <v>97.323827803674263</v>
      </c>
      <c r="AD1121" s="131">
        <v>88.734999999999999</v>
      </c>
      <c r="AH1121" s="132">
        <v>3.0000000000000001E-5</v>
      </c>
      <c r="AI1121" s="132">
        <v>2.7699999999999999E-3</v>
      </c>
      <c r="AJ1121" s="132">
        <v>2.9999999999999997E-4</v>
      </c>
    </row>
    <row r="1122" spans="1:36">
      <c r="A1122" t="s">
        <v>1213</v>
      </c>
      <c r="B1122" t="s">
        <v>1247</v>
      </c>
      <c r="C1122" t="s">
        <v>3246</v>
      </c>
      <c r="D1122" t="s">
        <v>3247</v>
      </c>
      <c r="E1122" t="s">
        <v>80</v>
      </c>
      <c r="F1122" t="s">
        <v>3248</v>
      </c>
      <c r="G1122" t="s">
        <v>3249</v>
      </c>
      <c r="H1122" t="s">
        <v>321</v>
      </c>
      <c r="I1122" t="s">
        <v>755</v>
      </c>
      <c r="J1122" t="s">
        <v>205</v>
      </c>
      <c r="K1122" t="s">
        <v>224</v>
      </c>
      <c r="L1122" t="s">
        <v>325</v>
      </c>
      <c r="M1122" t="s">
        <v>314</v>
      </c>
      <c r="N1122" t="s">
        <v>550</v>
      </c>
      <c r="O1122" t="s">
        <v>339</v>
      </c>
      <c r="P1122" t="s">
        <v>3188</v>
      </c>
      <c r="Q1122" t="s">
        <v>433</v>
      </c>
      <c r="R1122" t="s">
        <v>407</v>
      </c>
      <c r="S1122" t="s">
        <v>1215</v>
      </c>
      <c r="T1122" s="131">
        <v>4.38</v>
      </c>
      <c r="U1122" t="s">
        <v>3250</v>
      </c>
      <c r="V1122" s="132">
        <v>4.4350000000000001E-2</v>
      </c>
      <c r="W1122" s="132">
        <v>4.9189999999999998E-2</v>
      </c>
      <c r="X1122" t="s">
        <v>412</v>
      </c>
      <c r="Y1122" t="s">
        <v>339</v>
      </c>
      <c r="Z1122" s="131">
        <v>25000</v>
      </c>
      <c r="AA1122" s="131">
        <v>3.6469999999999998</v>
      </c>
      <c r="AB1122" s="131">
        <f t="shared" si="17"/>
        <v>96.177680285165906</v>
      </c>
      <c r="AD1122" s="131">
        <v>87.69</v>
      </c>
      <c r="AH1122" s="132">
        <v>1.0000000000000001E-5</v>
      </c>
      <c r="AI1122" s="132">
        <v>2.7299999999999998E-3</v>
      </c>
      <c r="AJ1122" s="132">
        <v>2.9999999999999997E-4</v>
      </c>
    </row>
    <row r="1123" spans="1:36">
      <c r="A1123" t="s">
        <v>1213</v>
      </c>
      <c r="B1123" t="s">
        <v>1247</v>
      </c>
      <c r="C1123" t="s">
        <v>3251</v>
      </c>
      <c r="D1123" t="s">
        <v>3252</v>
      </c>
      <c r="E1123" t="s">
        <v>80</v>
      </c>
      <c r="F1123" t="s">
        <v>3253</v>
      </c>
      <c r="G1123" t="s">
        <v>3254</v>
      </c>
      <c r="H1123" t="s">
        <v>321</v>
      </c>
      <c r="I1123" t="s">
        <v>755</v>
      </c>
      <c r="J1123" t="s">
        <v>205</v>
      </c>
      <c r="K1123" t="s">
        <v>224</v>
      </c>
      <c r="L1123" t="s">
        <v>325</v>
      </c>
      <c r="M1123" t="s">
        <v>314</v>
      </c>
      <c r="N1123" t="s">
        <v>488</v>
      </c>
      <c r="O1123" t="s">
        <v>339</v>
      </c>
      <c r="P1123" t="s">
        <v>2116</v>
      </c>
      <c r="Q1123" t="s">
        <v>433</v>
      </c>
      <c r="R1123" t="s">
        <v>407</v>
      </c>
      <c r="S1123" t="s">
        <v>1215</v>
      </c>
      <c r="T1123" s="131">
        <v>5.8120000000000003</v>
      </c>
      <c r="U1123" t="s">
        <v>3255</v>
      </c>
      <c r="V1123" s="132">
        <v>6.166E-2</v>
      </c>
      <c r="W1123" s="132">
        <v>5.8720000000000001E-2</v>
      </c>
      <c r="X1123" t="s">
        <v>412</v>
      </c>
      <c r="Y1123" t="s">
        <v>339</v>
      </c>
      <c r="Z1123" s="131">
        <v>20000</v>
      </c>
      <c r="AA1123" s="131">
        <v>3.6469999999999998</v>
      </c>
      <c r="AB1123" s="131">
        <f t="shared" si="17"/>
        <v>108.93611187277214</v>
      </c>
      <c r="AD1123" s="131">
        <v>79.457999999999998</v>
      </c>
      <c r="AH1123" s="132">
        <v>3.0000000000000001E-5</v>
      </c>
      <c r="AI1123" s="132">
        <v>2.48E-3</v>
      </c>
      <c r="AJ1123" s="132">
        <v>2.7E-4</v>
      </c>
    </row>
    <row r="1124" spans="1:36">
      <c r="A1124" t="s">
        <v>1213</v>
      </c>
      <c r="B1124" t="s">
        <v>1247</v>
      </c>
      <c r="C1124" t="s">
        <v>2123</v>
      </c>
      <c r="D1124" t="s">
        <v>2124</v>
      </c>
      <c r="E1124" t="s">
        <v>309</v>
      </c>
      <c r="F1124" t="s">
        <v>2125</v>
      </c>
      <c r="G1124" t="s">
        <v>2126</v>
      </c>
      <c r="H1124" t="s">
        <v>321</v>
      </c>
      <c r="I1124" t="s">
        <v>755</v>
      </c>
      <c r="J1124" t="s">
        <v>205</v>
      </c>
      <c r="K1124" t="s">
        <v>204</v>
      </c>
      <c r="L1124" t="s">
        <v>325</v>
      </c>
      <c r="M1124" t="s">
        <v>314</v>
      </c>
      <c r="N1124" t="s">
        <v>534</v>
      </c>
      <c r="O1124" t="s">
        <v>339</v>
      </c>
      <c r="P1124" t="s">
        <v>2127</v>
      </c>
      <c r="Q1124" t="s">
        <v>433</v>
      </c>
      <c r="R1124" t="s">
        <v>407</v>
      </c>
      <c r="S1124" t="s">
        <v>1216</v>
      </c>
      <c r="T1124" s="131">
        <v>4.5179999999999998</v>
      </c>
      <c r="U1124" t="s">
        <v>2128</v>
      </c>
      <c r="V1124" s="132">
        <v>4.1000000000000002E-2</v>
      </c>
      <c r="W1124" s="132">
        <v>3.8249999999999999E-2</v>
      </c>
      <c r="X1124" t="s">
        <v>412</v>
      </c>
      <c r="Y1124" t="s">
        <v>339</v>
      </c>
      <c r="Z1124" s="131">
        <v>20000</v>
      </c>
      <c r="AA1124" s="131">
        <v>3.7959999999999998</v>
      </c>
      <c r="AB1124" s="131">
        <f t="shared" si="17"/>
        <v>102.74894625922022</v>
      </c>
      <c r="AD1124" s="131">
        <v>78.007000000000005</v>
      </c>
      <c r="AH1124" s="132">
        <v>1.0000000000000001E-5</v>
      </c>
      <c r="AI1124" s="132">
        <v>2.4299999999999999E-3</v>
      </c>
      <c r="AJ1124" s="132">
        <v>2.5999999999999998E-4</v>
      </c>
    </row>
    <row r="1125" spans="1:36">
      <c r="A1125" t="s">
        <v>1213</v>
      </c>
      <c r="B1125" t="s">
        <v>1247</v>
      </c>
      <c r="C1125" t="s">
        <v>3256</v>
      </c>
      <c r="D1125" t="s">
        <v>3257</v>
      </c>
      <c r="E1125" t="s">
        <v>80</v>
      </c>
      <c r="F1125" t="s">
        <v>3258</v>
      </c>
      <c r="G1125" t="s">
        <v>3259</v>
      </c>
      <c r="H1125" t="s">
        <v>321</v>
      </c>
      <c r="I1125" t="s">
        <v>755</v>
      </c>
      <c r="J1125" t="s">
        <v>205</v>
      </c>
      <c r="K1125" t="s">
        <v>224</v>
      </c>
      <c r="L1125" t="s">
        <v>325</v>
      </c>
      <c r="M1125" t="s">
        <v>314</v>
      </c>
      <c r="N1125" t="s">
        <v>537</v>
      </c>
      <c r="O1125" t="s">
        <v>339</v>
      </c>
      <c r="P1125" t="s">
        <v>1879</v>
      </c>
      <c r="Q1125" t="s">
        <v>433</v>
      </c>
      <c r="R1125" t="s">
        <v>407</v>
      </c>
      <c r="S1125" t="s">
        <v>1215</v>
      </c>
      <c r="T1125" s="131">
        <v>3.5659999999999998</v>
      </c>
      <c r="U1125" t="s">
        <v>2853</v>
      </c>
      <c r="V1125" s="132">
        <v>6.1920000000000003E-2</v>
      </c>
      <c r="W1125" s="132">
        <v>5.9069999999999998E-2</v>
      </c>
      <c r="X1125" t="s">
        <v>412</v>
      </c>
      <c r="Y1125" t="s">
        <v>339</v>
      </c>
      <c r="Z1125" s="131">
        <v>20000</v>
      </c>
      <c r="AA1125" s="131">
        <v>3.6469999999999998</v>
      </c>
      <c r="AB1125" s="131">
        <f t="shared" si="17"/>
        <v>104.65176857691254</v>
      </c>
      <c r="AD1125" s="131">
        <v>76.332999999999998</v>
      </c>
      <c r="AH1125" s="132">
        <v>2.0000000000000002E-5</v>
      </c>
      <c r="AI1125" s="132">
        <v>2.3800000000000002E-3</v>
      </c>
      <c r="AJ1125" s="132">
        <v>2.5999999999999998E-4</v>
      </c>
    </row>
    <row r="1126" spans="1:36">
      <c r="A1126" t="s">
        <v>1213</v>
      </c>
      <c r="B1126" t="s">
        <v>1247</v>
      </c>
      <c r="C1126" t="s">
        <v>3260</v>
      </c>
      <c r="D1126" t="s">
        <v>3261</v>
      </c>
      <c r="E1126" t="s">
        <v>80</v>
      </c>
      <c r="F1126" t="s">
        <v>3262</v>
      </c>
      <c r="G1126" t="s">
        <v>3263</v>
      </c>
      <c r="H1126" t="s">
        <v>321</v>
      </c>
      <c r="I1126" t="s">
        <v>755</v>
      </c>
      <c r="J1126" t="s">
        <v>205</v>
      </c>
      <c r="K1126" t="s">
        <v>224</v>
      </c>
      <c r="L1126" t="s">
        <v>325</v>
      </c>
      <c r="M1126" t="s">
        <v>314</v>
      </c>
      <c r="N1126" t="s">
        <v>556</v>
      </c>
      <c r="O1126" t="s">
        <v>339</v>
      </c>
      <c r="P1126" t="s">
        <v>2116</v>
      </c>
      <c r="Q1126" t="s">
        <v>433</v>
      </c>
      <c r="R1126" t="s">
        <v>407</v>
      </c>
      <c r="S1126" t="s">
        <v>1215</v>
      </c>
      <c r="T1126" s="131">
        <v>2.97</v>
      </c>
      <c r="U1126" t="s">
        <v>3264</v>
      </c>
      <c r="V1126" s="132">
        <v>5.0650000000000001E-2</v>
      </c>
      <c r="W1126" s="132">
        <v>5.0880000000000002E-2</v>
      </c>
      <c r="X1126" t="s">
        <v>412</v>
      </c>
      <c r="Y1126" t="s">
        <v>339</v>
      </c>
      <c r="Z1126" s="131">
        <v>20000</v>
      </c>
      <c r="AA1126" s="131">
        <v>3.6469999999999998</v>
      </c>
      <c r="AB1126" s="131">
        <f t="shared" si="17"/>
        <v>102.03180696462846</v>
      </c>
      <c r="AD1126" s="131">
        <v>74.421999999999997</v>
      </c>
      <c r="AH1126" s="132">
        <v>2.0000000000000002E-5</v>
      </c>
      <c r="AI1126" s="132">
        <v>2.32E-3</v>
      </c>
      <c r="AJ1126" s="132">
        <v>2.5000000000000001E-4</v>
      </c>
    </row>
    <row r="1127" spans="1:36">
      <c r="A1127" t="s">
        <v>1213</v>
      </c>
      <c r="B1127" t="s">
        <v>1247</v>
      </c>
      <c r="C1127" t="s">
        <v>3260</v>
      </c>
      <c r="D1127" t="s">
        <v>3261</v>
      </c>
      <c r="E1127" t="s">
        <v>80</v>
      </c>
      <c r="F1127" t="s">
        <v>3262</v>
      </c>
      <c r="G1127" t="s">
        <v>3265</v>
      </c>
      <c r="H1127" t="s">
        <v>321</v>
      </c>
      <c r="I1127" t="s">
        <v>755</v>
      </c>
      <c r="J1127" t="s">
        <v>205</v>
      </c>
      <c r="K1127" t="s">
        <v>224</v>
      </c>
      <c r="L1127" t="s">
        <v>325</v>
      </c>
      <c r="M1127" t="s">
        <v>314</v>
      </c>
      <c r="N1127" t="s">
        <v>556</v>
      </c>
      <c r="O1127" t="s">
        <v>339</v>
      </c>
      <c r="P1127" t="s">
        <v>2116</v>
      </c>
      <c r="Q1127" t="s">
        <v>433</v>
      </c>
      <c r="R1127" t="s">
        <v>407</v>
      </c>
      <c r="S1127" t="s">
        <v>1215</v>
      </c>
      <c r="T1127" s="131">
        <v>2.97</v>
      </c>
      <c r="U1127" t="s">
        <v>3264</v>
      </c>
      <c r="V1127" s="132">
        <v>4.8349999999999997E-2</v>
      </c>
      <c r="W1127" s="132">
        <v>5.1060000000000001E-2</v>
      </c>
      <c r="X1127" t="s">
        <v>412</v>
      </c>
      <c r="Y1127" t="s">
        <v>339</v>
      </c>
      <c r="Z1127" s="131">
        <v>20000</v>
      </c>
      <c r="AA1127" s="131">
        <v>3.6469999999999998</v>
      </c>
      <c r="AB1127" s="131">
        <f t="shared" si="17"/>
        <v>101.94817658349329</v>
      </c>
      <c r="AD1127" s="131">
        <v>74.361000000000004</v>
      </c>
      <c r="AH1127" s="132">
        <v>2.0000000000000002E-5</v>
      </c>
      <c r="AI1127" s="132">
        <v>2.32E-3</v>
      </c>
      <c r="AJ1127" s="132">
        <v>2.5000000000000001E-4</v>
      </c>
    </row>
    <row r="1128" spans="1:36">
      <c r="A1128" t="s">
        <v>1213</v>
      </c>
      <c r="B1128" t="s">
        <v>1247</v>
      </c>
      <c r="C1128" t="s">
        <v>2074</v>
      </c>
      <c r="D1128" t="s">
        <v>2075</v>
      </c>
      <c r="E1128" t="s">
        <v>80</v>
      </c>
      <c r="F1128" t="s">
        <v>2076</v>
      </c>
      <c r="G1128" t="s">
        <v>2077</v>
      </c>
      <c r="H1128" t="s">
        <v>321</v>
      </c>
      <c r="I1128" t="s">
        <v>755</v>
      </c>
      <c r="J1128" t="s">
        <v>205</v>
      </c>
      <c r="K1128" t="s">
        <v>233</v>
      </c>
      <c r="L1128" t="s">
        <v>325</v>
      </c>
      <c r="M1128" t="s">
        <v>314</v>
      </c>
      <c r="N1128" t="s">
        <v>486</v>
      </c>
      <c r="O1128" t="s">
        <v>339</v>
      </c>
      <c r="P1128" t="s">
        <v>2078</v>
      </c>
      <c r="Q1128" t="s">
        <v>433</v>
      </c>
      <c r="R1128" t="s">
        <v>407</v>
      </c>
      <c r="S1128" t="s">
        <v>1215</v>
      </c>
      <c r="T1128" s="131">
        <v>2.105</v>
      </c>
      <c r="U1128" t="s">
        <v>2079</v>
      </c>
      <c r="V1128" s="132">
        <v>6.5839999999999996E-2</v>
      </c>
      <c r="W1128" s="132">
        <v>6.6210000000000005E-2</v>
      </c>
      <c r="X1128" t="s">
        <v>412</v>
      </c>
      <c r="Y1128" t="s">
        <v>339</v>
      </c>
      <c r="Z1128" s="131">
        <v>20000</v>
      </c>
      <c r="AA1128" s="131">
        <v>3.6469999999999998</v>
      </c>
      <c r="AB1128" s="131">
        <f t="shared" si="17"/>
        <v>100.43871675349602</v>
      </c>
      <c r="AD1128" s="131">
        <v>73.260000000000005</v>
      </c>
      <c r="AH1128" s="132">
        <v>4.0000000000000003E-5</v>
      </c>
      <c r="AI1128" s="132">
        <v>2.2799999999999999E-3</v>
      </c>
      <c r="AJ1128" s="132">
        <v>2.5000000000000001E-4</v>
      </c>
    </row>
    <row r="1129" spans="1:36">
      <c r="A1129" t="s">
        <v>1213</v>
      </c>
      <c r="B1129" t="s">
        <v>1247</v>
      </c>
      <c r="C1129" t="s">
        <v>1889</v>
      </c>
      <c r="D1129" t="s">
        <v>1890</v>
      </c>
      <c r="E1129" t="s">
        <v>80</v>
      </c>
      <c r="F1129" t="s">
        <v>1891</v>
      </c>
      <c r="G1129" t="s">
        <v>1892</v>
      </c>
      <c r="H1129" t="s">
        <v>321</v>
      </c>
      <c r="I1129" t="s">
        <v>755</v>
      </c>
      <c r="J1129" t="s">
        <v>205</v>
      </c>
      <c r="K1129" t="s">
        <v>204</v>
      </c>
      <c r="L1129" t="s">
        <v>325</v>
      </c>
      <c r="M1129" t="s">
        <v>314</v>
      </c>
      <c r="N1129" t="s">
        <v>486</v>
      </c>
      <c r="O1129" t="s">
        <v>339</v>
      </c>
      <c r="P1129" t="s">
        <v>1893</v>
      </c>
      <c r="Q1129" t="s">
        <v>433</v>
      </c>
      <c r="R1129" t="s">
        <v>407</v>
      </c>
      <c r="S1129" t="s">
        <v>1215</v>
      </c>
      <c r="T1129" s="131">
        <v>0.47599999999999998</v>
      </c>
      <c r="U1129" t="s">
        <v>1858</v>
      </c>
      <c r="V1129" s="132">
        <v>7.5700000000000003E-2</v>
      </c>
      <c r="W1129" s="132">
        <v>6.9110000000000005E-2</v>
      </c>
      <c r="X1129" t="s">
        <v>412</v>
      </c>
      <c r="Y1129" t="s">
        <v>339</v>
      </c>
      <c r="Z1129" s="131">
        <v>20000</v>
      </c>
      <c r="AA1129" s="131">
        <v>3.6469999999999998</v>
      </c>
      <c r="AB1129" s="131">
        <f t="shared" si="17"/>
        <v>99.174664107485611</v>
      </c>
      <c r="AD1129" s="131">
        <v>72.337999999999994</v>
      </c>
      <c r="AH1129" s="132">
        <v>3.0000000000000001E-5</v>
      </c>
      <c r="AI1129" s="132">
        <v>2.2599999999999999E-3</v>
      </c>
      <c r="AJ1129" s="132">
        <v>2.4000000000000001E-4</v>
      </c>
    </row>
    <row r="1130" spans="1:36">
      <c r="A1130" t="s">
        <v>1213</v>
      </c>
      <c r="B1130" t="s">
        <v>1247</v>
      </c>
      <c r="C1130" t="s">
        <v>3266</v>
      </c>
      <c r="D1130" t="s">
        <v>3267</v>
      </c>
      <c r="E1130" t="s">
        <v>80</v>
      </c>
      <c r="F1130" t="s">
        <v>3268</v>
      </c>
      <c r="G1130" t="s">
        <v>3269</v>
      </c>
      <c r="H1130" t="s">
        <v>321</v>
      </c>
      <c r="I1130" t="s">
        <v>755</v>
      </c>
      <c r="J1130" t="s">
        <v>205</v>
      </c>
      <c r="K1130" t="s">
        <v>245</v>
      </c>
      <c r="L1130" t="s">
        <v>325</v>
      </c>
      <c r="M1130" t="s">
        <v>364</v>
      </c>
      <c r="N1130" t="s">
        <v>568</v>
      </c>
      <c r="O1130" t="s">
        <v>339</v>
      </c>
      <c r="P1130" t="s">
        <v>2722</v>
      </c>
      <c r="Q1130" t="s">
        <v>431</v>
      </c>
      <c r="R1130" t="s">
        <v>407</v>
      </c>
      <c r="S1130" t="s">
        <v>1216</v>
      </c>
      <c r="T1130" s="131">
        <v>2.9529999999999998</v>
      </c>
      <c r="U1130" t="s">
        <v>3270</v>
      </c>
      <c r="V1130" s="132">
        <v>3.687E-2</v>
      </c>
      <c r="W1130" s="132">
        <v>4.5339999999999998E-2</v>
      </c>
      <c r="X1130" t="s">
        <v>412</v>
      </c>
      <c r="Y1130" t="s">
        <v>339</v>
      </c>
      <c r="Z1130" s="131">
        <v>20000</v>
      </c>
      <c r="AA1130" s="131">
        <v>3.7959999999999998</v>
      </c>
      <c r="AB1130" s="131">
        <f t="shared" si="17"/>
        <v>92.438092729188625</v>
      </c>
      <c r="AD1130" s="131">
        <v>70.179000000000002</v>
      </c>
      <c r="AH1130" s="132">
        <v>6.0000000000000002E-5</v>
      </c>
      <c r="AI1130" s="132">
        <v>2.1900000000000001E-3</v>
      </c>
      <c r="AJ1130" s="132">
        <v>2.4000000000000001E-4</v>
      </c>
    </row>
    <row r="1131" spans="1:36">
      <c r="A1131" t="s">
        <v>1213</v>
      </c>
      <c r="B1131" t="s">
        <v>1247</v>
      </c>
      <c r="C1131" t="s">
        <v>3271</v>
      </c>
      <c r="D1131" t="s">
        <v>3272</v>
      </c>
      <c r="E1131" t="s">
        <v>80</v>
      </c>
      <c r="F1131" t="s">
        <v>3273</v>
      </c>
      <c r="G1131" t="s">
        <v>3274</v>
      </c>
      <c r="H1131" t="s">
        <v>321</v>
      </c>
      <c r="I1131" t="s">
        <v>755</v>
      </c>
      <c r="J1131" t="s">
        <v>205</v>
      </c>
      <c r="K1131" t="s">
        <v>224</v>
      </c>
      <c r="L1131" t="s">
        <v>325</v>
      </c>
      <c r="M1131" t="s">
        <v>314</v>
      </c>
      <c r="N1131" t="s">
        <v>537</v>
      </c>
      <c r="O1131" t="s">
        <v>339</v>
      </c>
      <c r="P1131" t="s">
        <v>1879</v>
      </c>
      <c r="Q1131" t="s">
        <v>433</v>
      </c>
      <c r="R1131" t="s">
        <v>407</v>
      </c>
      <c r="S1131" t="s">
        <v>1215</v>
      </c>
      <c r="T1131" s="131">
        <v>2.931</v>
      </c>
      <c r="U1131" t="s">
        <v>3275</v>
      </c>
      <c r="V1131" s="132">
        <v>7.9500000000000001E-2</v>
      </c>
      <c r="W1131" s="132">
        <v>5.8360000000000002E-2</v>
      </c>
      <c r="X1131" t="s">
        <v>412</v>
      </c>
      <c r="Y1131" t="s">
        <v>339</v>
      </c>
      <c r="Z1131" s="131">
        <v>17000</v>
      </c>
      <c r="AA1131" s="131">
        <v>3.6469999999999998</v>
      </c>
      <c r="AB1131" s="131">
        <f t="shared" si="17"/>
        <v>106.45816868014002</v>
      </c>
      <c r="AD1131" s="131">
        <v>66.003</v>
      </c>
      <c r="AH1131" s="132">
        <v>3.0000000000000001E-5</v>
      </c>
      <c r="AI1131" s="132">
        <v>2.0600000000000002E-3</v>
      </c>
      <c r="AJ1131" s="132">
        <v>2.2000000000000001E-4</v>
      </c>
    </row>
    <row r="1132" spans="1:36">
      <c r="A1132" t="s">
        <v>1213</v>
      </c>
      <c r="B1132" t="s">
        <v>1247</v>
      </c>
      <c r="C1132" t="s">
        <v>3236</v>
      </c>
      <c r="D1132" t="s">
        <v>3237</v>
      </c>
      <c r="E1132" t="s">
        <v>80</v>
      </c>
      <c r="F1132" t="s">
        <v>3276</v>
      </c>
      <c r="G1132" t="s">
        <v>3277</v>
      </c>
      <c r="H1132" t="s">
        <v>321</v>
      </c>
      <c r="I1132" t="s">
        <v>755</v>
      </c>
      <c r="J1132" t="s">
        <v>205</v>
      </c>
      <c r="K1132" t="s">
        <v>293</v>
      </c>
      <c r="L1132" t="s">
        <v>325</v>
      </c>
      <c r="M1132" t="s">
        <v>314</v>
      </c>
      <c r="N1132" t="s">
        <v>568</v>
      </c>
      <c r="O1132" t="s">
        <v>339</v>
      </c>
      <c r="P1132" t="s">
        <v>2703</v>
      </c>
      <c r="Q1132" t="s">
        <v>431</v>
      </c>
      <c r="R1132" t="s">
        <v>407</v>
      </c>
      <c r="S1132" t="s">
        <v>1216</v>
      </c>
      <c r="T1132" s="131">
        <v>0.66100000000000003</v>
      </c>
      <c r="U1132" t="s">
        <v>3278</v>
      </c>
      <c r="V1132" s="132">
        <v>4.2500000000000003E-2</v>
      </c>
      <c r="W1132" s="132">
        <v>5.7880000000000001E-2</v>
      </c>
      <c r="X1132" t="s">
        <v>412</v>
      </c>
      <c r="Y1132" t="s">
        <v>339</v>
      </c>
      <c r="Z1132" s="131">
        <v>15000</v>
      </c>
      <c r="AA1132" s="131">
        <v>3.7959999999999998</v>
      </c>
      <c r="AB1132" s="131">
        <f t="shared" si="17"/>
        <v>99.687390235335442</v>
      </c>
      <c r="AD1132" s="131">
        <v>56.762</v>
      </c>
      <c r="AH1132" s="132">
        <v>1.7000000000000001E-4</v>
      </c>
      <c r="AI1132" s="132">
        <v>1.7700000000000001E-3</v>
      </c>
      <c r="AJ1132" s="132">
        <v>1.9000000000000001E-4</v>
      </c>
    </row>
    <row r="1133" spans="1:36">
      <c r="A1133" t="s">
        <v>1213</v>
      </c>
      <c r="B1133" t="s">
        <v>1247</v>
      </c>
      <c r="C1133" t="s">
        <v>3279</v>
      </c>
      <c r="D1133" t="s">
        <v>3280</v>
      </c>
      <c r="E1133" t="s">
        <v>80</v>
      </c>
      <c r="F1133" t="s">
        <v>3281</v>
      </c>
      <c r="G1133" t="s">
        <v>3282</v>
      </c>
      <c r="H1133" t="s">
        <v>321</v>
      </c>
      <c r="I1133" t="s">
        <v>755</v>
      </c>
      <c r="J1133" t="s">
        <v>205</v>
      </c>
      <c r="K1133" t="s">
        <v>224</v>
      </c>
      <c r="L1133" t="s">
        <v>325</v>
      </c>
      <c r="M1133" t="s">
        <v>314</v>
      </c>
      <c r="N1133" t="s">
        <v>521</v>
      </c>
      <c r="O1133" t="s">
        <v>339</v>
      </c>
      <c r="P1133" t="s">
        <v>2116</v>
      </c>
      <c r="Q1133" t="s">
        <v>433</v>
      </c>
      <c r="R1133" t="s">
        <v>407</v>
      </c>
      <c r="S1133" t="s">
        <v>1215</v>
      </c>
      <c r="T1133" s="131">
        <v>3.0249999999999999</v>
      </c>
      <c r="U1133" t="s">
        <v>3283</v>
      </c>
      <c r="V1133" s="132">
        <v>4.6780000000000002E-2</v>
      </c>
      <c r="W1133" s="132">
        <v>5.0270000000000002E-2</v>
      </c>
      <c r="X1133" t="s">
        <v>412</v>
      </c>
      <c r="Y1133" t="s">
        <v>339</v>
      </c>
      <c r="Z1133" s="131">
        <v>15000</v>
      </c>
      <c r="AA1133" s="131">
        <v>3.6469999999999998</v>
      </c>
      <c r="AB1133" s="131">
        <f t="shared" si="17"/>
        <v>102.68348414221735</v>
      </c>
      <c r="AD1133" s="131">
        <v>56.173000000000002</v>
      </c>
      <c r="AH1133" s="132">
        <v>3.0000000000000001E-5</v>
      </c>
      <c r="AI1133" s="132">
        <v>1.75E-3</v>
      </c>
      <c r="AJ1133" s="132">
        <v>1.9000000000000001E-4</v>
      </c>
    </row>
    <row r="1134" spans="1:36">
      <c r="A1134" t="s">
        <v>1213</v>
      </c>
      <c r="B1134" t="s">
        <v>1247</v>
      </c>
      <c r="C1134" t="s">
        <v>3284</v>
      </c>
      <c r="D1134" t="s">
        <v>3285</v>
      </c>
      <c r="E1134" t="s">
        <v>80</v>
      </c>
      <c r="F1134" t="s">
        <v>3286</v>
      </c>
      <c r="G1134" t="s">
        <v>3287</v>
      </c>
      <c r="H1134" t="s">
        <v>321</v>
      </c>
      <c r="I1134" t="s">
        <v>755</v>
      </c>
      <c r="J1134" t="s">
        <v>205</v>
      </c>
      <c r="K1134" t="s">
        <v>224</v>
      </c>
      <c r="L1134" t="s">
        <v>325</v>
      </c>
      <c r="M1134" t="s">
        <v>314</v>
      </c>
      <c r="N1134" t="s">
        <v>548</v>
      </c>
      <c r="O1134" t="s">
        <v>339</v>
      </c>
      <c r="P1134" t="s">
        <v>2116</v>
      </c>
      <c r="Q1134" t="s">
        <v>433</v>
      </c>
      <c r="R1134" t="s">
        <v>407</v>
      </c>
      <c r="S1134" t="s">
        <v>1215</v>
      </c>
      <c r="T1134" s="131">
        <v>1.0449999999999999</v>
      </c>
      <c r="U1134" t="s">
        <v>3288</v>
      </c>
      <c r="V1134" s="132">
        <v>5.3629999999999997E-2</v>
      </c>
      <c r="W1134" s="132">
        <v>4.8129999999999999E-2</v>
      </c>
      <c r="X1134" t="s">
        <v>412</v>
      </c>
      <c r="Y1134" t="s">
        <v>339</v>
      </c>
      <c r="Z1134" s="131">
        <v>15000</v>
      </c>
      <c r="AA1134" s="131">
        <v>3.6469999999999998</v>
      </c>
      <c r="AB1134" s="131">
        <f t="shared" si="17"/>
        <v>101.83895439173752</v>
      </c>
      <c r="AD1134" s="131">
        <v>55.710999999999999</v>
      </c>
      <c r="AH1134" s="132">
        <v>1.0000000000000001E-5</v>
      </c>
      <c r="AI1134" s="132">
        <v>1.74E-3</v>
      </c>
      <c r="AJ1134" s="132">
        <v>1.9000000000000001E-4</v>
      </c>
    </row>
    <row r="1135" spans="1:36">
      <c r="A1135" t="s">
        <v>1213</v>
      </c>
      <c r="B1135" t="s">
        <v>1247</v>
      </c>
      <c r="C1135" t="s">
        <v>3289</v>
      </c>
      <c r="D1135" t="s">
        <v>3290</v>
      </c>
      <c r="E1135" t="s">
        <v>80</v>
      </c>
      <c r="F1135" t="s">
        <v>3291</v>
      </c>
      <c r="G1135" t="s">
        <v>3292</v>
      </c>
      <c r="H1135" t="s">
        <v>321</v>
      </c>
      <c r="I1135" t="s">
        <v>755</v>
      </c>
      <c r="J1135" t="s">
        <v>205</v>
      </c>
      <c r="K1135" t="s">
        <v>224</v>
      </c>
      <c r="L1135" t="s">
        <v>325</v>
      </c>
      <c r="M1135" t="s">
        <v>314</v>
      </c>
      <c r="N1135" t="s">
        <v>548</v>
      </c>
      <c r="O1135" t="s">
        <v>339</v>
      </c>
      <c r="P1135" t="s">
        <v>1879</v>
      </c>
      <c r="Q1135" t="s">
        <v>433</v>
      </c>
      <c r="R1135" t="s">
        <v>407</v>
      </c>
      <c r="S1135" t="s">
        <v>1215</v>
      </c>
      <c r="T1135" s="131">
        <v>6.843</v>
      </c>
      <c r="U1135" t="s">
        <v>3293</v>
      </c>
      <c r="V1135" s="132">
        <v>5.5559999999999998E-2</v>
      </c>
      <c r="W1135" s="132">
        <v>5.7389999999999997E-2</v>
      </c>
      <c r="X1135" t="s">
        <v>412</v>
      </c>
      <c r="Y1135" t="s">
        <v>339</v>
      </c>
      <c r="Z1135" s="131">
        <v>15000</v>
      </c>
      <c r="AA1135" s="131">
        <v>3.6469999999999998</v>
      </c>
      <c r="AB1135" s="131">
        <f t="shared" si="17"/>
        <v>101.5446485696006</v>
      </c>
      <c r="AD1135" s="131">
        <v>55.55</v>
      </c>
      <c r="AH1135" s="132">
        <v>3.0000000000000001E-5</v>
      </c>
      <c r="AI1135" s="132">
        <v>1.73E-3</v>
      </c>
      <c r="AJ1135" s="132">
        <v>1.9000000000000001E-4</v>
      </c>
    </row>
    <row r="1136" spans="1:36">
      <c r="A1136" t="s">
        <v>1213</v>
      </c>
      <c r="B1136" t="s">
        <v>1247</v>
      </c>
      <c r="C1136" t="s">
        <v>3294</v>
      </c>
      <c r="D1136" t="s">
        <v>3295</v>
      </c>
      <c r="E1136" t="s">
        <v>80</v>
      </c>
      <c r="F1136" t="s">
        <v>3296</v>
      </c>
      <c r="G1136" t="s">
        <v>3297</v>
      </c>
      <c r="H1136" t="s">
        <v>321</v>
      </c>
      <c r="I1136" t="s">
        <v>755</v>
      </c>
      <c r="J1136" t="s">
        <v>205</v>
      </c>
      <c r="K1136" t="s">
        <v>301</v>
      </c>
      <c r="L1136" t="s">
        <v>325</v>
      </c>
      <c r="M1136" t="s">
        <v>314</v>
      </c>
      <c r="N1136" t="s">
        <v>546</v>
      </c>
      <c r="O1136" t="s">
        <v>339</v>
      </c>
      <c r="P1136" t="s">
        <v>2661</v>
      </c>
      <c r="Q1136" t="s">
        <v>433</v>
      </c>
      <c r="R1136" t="s">
        <v>407</v>
      </c>
      <c r="S1136" t="s">
        <v>1215</v>
      </c>
      <c r="T1136" s="131">
        <v>2.3439999999999999</v>
      </c>
      <c r="U1136" t="s">
        <v>2305</v>
      </c>
      <c r="V1136" s="132">
        <v>3.9320000000000001E-2</v>
      </c>
      <c r="W1136" s="132">
        <v>4.6929999999999999E-2</v>
      </c>
      <c r="X1136" t="s">
        <v>412</v>
      </c>
      <c r="Y1136" t="s">
        <v>339</v>
      </c>
      <c r="Z1136" s="131">
        <v>15000</v>
      </c>
      <c r="AA1136" s="131">
        <v>3.6469999999999998</v>
      </c>
      <c r="AB1136" s="131">
        <f t="shared" si="17"/>
        <v>101.10958778905037</v>
      </c>
      <c r="AD1136" s="131">
        <v>55.311999999999998</v>
      </c>
      <c r="AH1136" s="132">
        <v>4.0000000000000003E-5</v>
      </c>
      <c r="AI1136" s="132">
        <v>1.73E-3</v>
      </c>
      <c r="AJ1136" s="132">
        <v>1.9000000000000001E-4</v>
      </c>
    </row>
    <row r="1137" spans="1:36">
      <c r="A1137" t="s">
        <v>1213</v>
      </c>
      <c r="B1137" t="s">
        <v>1247</v>
      </c>
      <c r="C1137" t="s">
        <v>3279</v>
      </c>
      <c r="D1137" t="s">
        <v>3280</v>
      </c>
      <c r="E1137" t="s">
        <v>80</v>
      </c>
      <c r="F1137" t="s">
        <v>3298</v>
      </c>
      <c r="G1137" t="s">
        <v>3299</v>
      </c>
      <c r="H1137" t="s">
        <v>321</v>
      </c>
      <c r="I1137" t="s">
        <v>755</v>
      </c>
      <c r="J1137" t="s">
        <v>205</v>
      </c>
      <c r="K1137" t="s">
        <v>224</v>
      </c>
      <c r="L1137" t="s">
        <v>325</v>
      </c>
      <c r="M1137" t="s">
        <v>314</v>
      </c>
      <c r="N1137" t="s">
        <v>521</v>
      </c>
      <c r="O1137" t="s">
        <v>339</v>
      </c>
      <c r="P1137" t="s">
        <v>2116</v>
      </c>
      <c r="Q1137" t="s">
        <v>433</v>
      </c>
      <c r="R1137" t="s">
        <v>407</v>
      </c>
      <c r="S1137" t="s">
        <v>1215</v>
      </c>
      <c r="T1137" s="131">
        <v>6.5350000000000001</v>
      </c>
      <c r="U1137" t="s">
        <v>3300</v>
      </c>
      <c r="V1137" s="132">
        <v>5.185E-2</v>
      </c>
      <c r="W1137" s="132">
        <v>5.6329999999999998E-2</v>
      </c>
      <c r="X1137" t="s">
        <v>412</v>
      </c>
      <c r="Y1137" t="s">
        <v>339</v>
      </c>
      <c r="Z1137" s="131">
        <v>15000</v>
      </c>
      <c r="AA1137" s="131">
        <v>3.6469999999999998</v>
      </c>
      <c r="AB1137" s="131">
        <f t="shared" si="17"/>
        <v>100.76409834567224</v>
      </c>
      <c r="AD1137" s="131">
        <v>55.122999999999998</v>
      </c>
      <c r="AH1137" s="132">
        <v>2.0000000000000002E-5</v>
      </c>
      <c r="AI1137" s="132">
        <v>1.72E-3</v>
      </c>
      <c r="AJ1137" s="132">
        <v>1.9000000000000001E-4</v>
      </c>
    </row>
    <row r="1138" spans="1:36">
      <c r="A1138" t="s">
        <v>1213</v>
      </c>
      <c r="B1138" t="s">
        <v>1247</v>
      </c>
      <c r="C1138" t="s">
        <v>3301</v>
      </c>
      <c r="D1138" t="s">
        <v>3302</v>
      </c>
      <c r="E1138" t="s">
        <v>80</v>
      </c>
      <c r="F1138" t="s">
        <v>3303</v>
      </c>
      <c r="G1138" t="s">
        <v>3304</v>
      </c>
      <c r="H1138" t="s">
        <v>321</v>
      </c>
      <c r="I1138" t="s">
        <v>755</v>
      </c>
      <c r="J1138" t="s">
        <v>205</v>
      </c>
      <c r="K1138" t="s">
        <v>224</v>
      </c>
      <c r="L1138" t="s">
        <v>325</v>
      </c>
      <c r="M1138" t="s">
        <v>314</v>
      </c>
      <c r="N1138" t="s">
        <v>545</v>
      </c>
      <c r="O1138" t="s">
        <v>339</v>
      </c>
      <c r="P1138" t="s">
        <v>2661</v>
      </c>
      <c r="Q1138" t="s">
        <v>433</v>
      </c>
      <c r="R1138" t="s">
        <v>407</v>
      </c>
      <c r="S1138" t="s">
        <v>1215</v>
      </c>
      <c r="T1138" s="131">
        <v>3.0009999999999999</v>
      </c>
      <c r="U1138" t="s">
        <v>3305</v>
      </c>
      <c r="V1138" s="132">
        <v>4.1320000000000003E-2</v>
      </c>
      <c r="W1138" s="132">
        <v>4.514E-2</v>
      </c>
      <c r="X1138" t="s">
        <v>412</v>
      </c>
      <c r="Y1138" t="s">
        <v>339</v>
      </c>
      <c r="Z1138" s="131">
        <v>15000</v>
      </c>
      <c r="AA1138" s="131">
        <v>3.6469999999999998</v>
      </c>
      <c r="AB1138" s="131">
        <f t="shared" si="17"/>
        <v>100.59957956311125</v>
      </c>
      <c r="AD1138" s="131">
        <v>55.033000000000001</v>
      </c>
      <c r="AH1138" s="132">
        <v>1.0000000000000001E-5</v>
      </c>
      <c r="AI1138" s="132">
        <v>1.72E-3</v>
      </c>
      <c r="AJ1138" s="132">
        <v>1.9000000000000001E-4</v>
      </c>
    </row>
    <row r="1139" spans="1:36">
      <c r="A1139" t="s">
        <v>1213</v>
      </c>
      <c r="B1139" t="s">
        <v>1247</v>
      </c>
      <c r="C1139" t="s">
        <v>3306</v>
      </c>
      <c r="D1139" t="s">
        <v>3307</v>
      </c>
      <c r="E1139" t="s">
        <v>80</v>
      </c>
      <c r="F1139" t="s">
        <v>3308</v>
      </c>
      <c r="G1139" t="s">
        <v>3309</v>
      </c>
      <c r="H1139" t="s">
        <v>321</v>
      </c>
      <c r="I1139" t="s">
        <v>755</v>
      </c>
      <c r="J1139" t="s">
        <v>205</v>
      </c>
      <c r="K1139" t="s">
        <v>224</v>
      </c>
      <c r="L1139" t="s">
        <v>325</v>
      </c>
      <c r="M1139" t="s">
        <v>314</v>
      </c>
      <c r="N1139" t="s">
        <v>545</v>
      </c>
      <c r="O1139" t="s">
        <v>339</v>
      </c>
      <c r="P1139" t="s">
        <v>2110</v>
      </c>
      <c r="Q1139" t="s">
        <v>423</v>
      </c>
      <c r="R1139" t="s">
        <v>407</v>
      </c>
      <c r="S1139" t="s">
        <v>1215</v>
      </c>
      <c r="T1139" s="131">
        <v>0.22600000000000001</v>
      </c>
      <c r="U1139" t="s">
        <v>3310</v>
      </c>
      <c r="V1139" s="132">
        <v>5.6340000000000001E-2</v>
      </c>
      <c r="W1139" s="132">
        <v>4.4949999999999997E-2</v>
      </c>
      <c r="X1139" t="s">
        <v>412</v>
      </c>
      <c r="Y1139" t="s">
        <v>339</v>
      </c>
      <c r="Z1139" s="131">
        <v>15000</v>
      </c>
      <c r="AA1139" s="131">
        <v>3.6469999999999998</v>
      </c>
      <c r="AB1139" s="131">
        <f t="shared" si="17"/>
        <v>100.55753587423455</v>
      </c>
      <c r="AD1139" s="131">
        <v>55.01</v>
      </c>
      <c r="AH1139" s="132">
        <v>1.0000000000000001E-5</v>
      </c>
      <c r="AI1139" s="132">
        <v>1.72E-3</v>
      </c>
      <c r="AJ1139" s="132">
        <v>1.9000000000000001E-4</v>
      </c>
    </row>
    <row r="1140" spans="1:36">
      <c r="A1140" t="s">
        <v>1213</v>
      </c>
      <c r="B1140" t="s">
        <v>1247</v>
      </c>
      <c r="C1140" t="s">
        <v>3311</v>
      </c>
      <c r="D1140" t="s">
        <v>3312</v>
      </c>
      <c r="E1140" t="s">
        <v>80</v>
      </c>
      <c r="F1140" t="s">
        <v>3313</v>
      </c>
      <c r="G1140" t="s">
        <v>3314</v>
      </c>
      <c r="H1140" t="s">
        <v>321</v>
      </c>
      <c r="I1140" t="s">
        <v>755</v>
      </c>
      <c r="J1140" t="s">
        <v>205</v>
      </c>
      <c r="K1140" t="s">
        <v>224</v>
      </c>
      <c r="L1140" t="s">
        <v>325</v>
      </c>
      <c r="M1140" t="s">
        <v>314</v>
      </c>
      <c r="N1140" t="s">
        <v>546</v>
      </c>
      <c r="O1140" t="s">
        <v>339</v>
      </c>
      <c r="P1140" t="s">
        <v>1879</v>
      </c>
      <c r="Q1140" t="s">
        <v>421</v>
      </c>
      <c r="R1140" t="s">
        <v>407</v>
      </c>
      <c r="S1140" t="s">
        <v>1215</v>
      </c>
      <c r="T1140" s="131">
        <v>3.9060000000000001</v>
      </c>
      <c r="U1140" t="s">
        <v>3315</v>
      </c>
      <c r="V1140" s="132">
        <v>5.0869999999999999E-2</v>
      </c>
      <c r="W1140" s="132">
        <v>4.9730000000000003E-2</v>
      </c>
      <c r="X1140" t="s">
        <v>412</v>
      </c>
      <c r="Y1140" t="s">
        <v>339</v>
      </c>
      <c r="Z1140" s="131">
        <v>15000</v>
      </c>
      <c r="AA1140" s="131">
        <v>3.6469999999999998</v>
      </c>
      <c r="AB1140" s="131">
        <f t="shared" si="17"/>
        <v>98.72589342838863</v>
      </c>
      <c r="AD1140" s="131">
        <v>54.008000000000003</v>
      </c>
      <c r="AH1140" s="132">
        <v>2.0000000000000002E-5</v>
      </c>
      <c r="AI1140" s="132">
        <v>1.6800000000000001E-3</v>
      </c>
      <c r="AJ1140" s="132">
        <v>1.8000000000000001E-4</v>
      </c>
    </row>
    <row r="1141" spans="1:36">
      <c r="A1141" t="s">
        <v>1213</v>
      </c>
      <c r="B1141" t="s">
        <v>1247</v>
      </c>
      <c r="C1141" t="s">
        <v>3316</v>
      </c>
      <c r="D1141" t="s">
        <v>3317</v>
      </c>
      <c r="E1141" t="s">
        <v>80</v>
      </c>
      <c r="F1141" t="s">
        <v>3318</v>
      </c>
      <c r="G1141" t="s">
        <v>3319</v>
      </c>
      <c r="H1141" t="s">
        <v>321</v>
      </c>
      <c r="I1141" t="s">
        <v>755</v>
      </c>
      <c r="J1141" t="s">
        <v>205</v>
      </c>
      <c r="K1141" t="s">
        <v>224</v>
      </c>
      <c r="L1141" t="s">
        <v>325</v>
      </c>
      <c r="M1141" t="s">
        <v>314</v>
      </c>
      <c r="N1141" t="s">
        <v>544</v>
      </c>
      <c r="O1141" t="s">
        <v>339</v>
      </c>
      <c r="P1141" t="s">
        <v>2116</v>
      </c>
      <c r="Q1141" t="s">
        <v>433</v>
      </c>
      <c r="R1141" t="s">
        <v>407</v>
      </c>
      <c r="S1141" t="s">
        <v>1215</v>
      </c>
      <c r="T1141" s="131">
        <v>2.6859999999999999</v>
      </c>
      <c r="U1141" t="s">
        <v>3320</v>
      </c>
      <c r="V1141" s="132">
        <v>4.53E-2</v>
      </c>
      <c r="W1141" s="132">
        <v>4.6789999999999998E-2</v>
      </c>
      <c r="X1141" t="s">
        <v>412</v>
      </c>
      <c r="Y1141" t="s">
        <v>339</v>
      </c>
      <c r="Z1141" s="131">
        <v>15000</v>
      </c>
      <c r="AA1141" s="131">
        <v>3.6469999999999998</v>
      </c>
      <c r="AB1141" s="131">
        <f t="shared" si="17"/>
        <v>96.481126039667302</v>
      </c>
      <c r="AD1141" s="131">
        <v>52.78</v>
      </c>
      <c r="AH1141" s="132">
        <v>1.0000000000000001E-5</v>
      </c>
      <c r="AI1141" s="132">
        <v>1.65E-3</v>
      </c>
      <c r="AJ1141" s="132">
        <v>1.8000000000000001E-4</v>
      </c>
    </row>
    <row r="1142" spans="1:36">
      <c r="A1142" t="s">
        <v>1213</v>
      </c>
      <c r="B1142" t="s">
        <v>1247</v>
      </c>
      <c r="C1142" t="s">
        <v>3321</v>
      </c>
      <c r="D1142" t="s">
        <v>3322</v>
      </c>
      <c r="E1142" t="s">
        <v>80</v>
      </c>
      <c r="F1142" t="s">
        <v>3323</v>
      </c>
      <c r="G1142" t="s">
        <v>3324</v>
      </c>
      <c r="H1142" t="s">
        <v>321</v>
      </c>
      <c r="I1142" t="s">
        <v>755</v>
      </c>
      <c r="J1142" t="s">
        <v>205</v>
      </c>
      <c r="K1142" t="s">
        <v>224</v>
      </c>
      <c r="L1142" t="s">
        <v>325</v>
      </c>
      <c r="M1142" t="s">
        <v>314</v>
      </c>
      <c r="N1142" t="s">
        <v>525</v>
      </c>
      <c r="O1142" t="s">
        <v>339</v>
      </c>
      <c r="P1142" t="s">
        <v>1879</v>
      </c>
      <c r="Q1142" t="s">
        <v>421</v>
      </c>
      <c r="R1142" t="s">
        <v>407</v>
      </c>
      <c r="S1142" t="s">
        <v>1215</v>
      </c>
      <c r="T1142" s="131">
        <v>4.8970000000000002</v>
      </c>
      <c r="U1142" t="s">
        <v>1922</v>
      </c>
      <c r="V1142" s="132">
        <v>4.1959999999999997E-2</v>
      </c>
      <c r="W1142" s="132">
        <v>4.8480000000000002E-2</v>
      </c>
      <c r="X1142" t="s">
        <v>412</v>
      </c>
      <c r="Y1142" t="s">
        <v>339</v>
      </c>
      <c r="Z1142" s="131">
        <v>15000</v>
      </c>
      <c r="AA1142" s="131">
        <v>3.6469999999999998</v>
      </c>
      <c r="AB1142" s="131">
        <f t="shared" si="17"/>
        <v>93.688529384882571</v>
      </c>
      <c r="AC1142" s="131">
        <v>0.27</v>
      </c>
      <c r="AD1142" s="131">
        <v>52.237000000000002</v>
      </c>
      <c r="AH1142" s="132">
        <v>2.0000000000000002E-5</v>
      </c>
      <c r="AI1142" s="132">
        <v>1.64E-3</v>
      </c>
      <c r="AJ1142" s="132">
        <v>1.8000000000000001E-4</v>
      </c>
    </row>
    <row r="1143" spans="1:36">
      <c r="A1143" t="s">
        <v>1213</v>
      </c>
      <c r="B1143" t="s">
        <v>1247</v>
      </c>
      <c r="C1143" t="s">
        <v>3325</v>
      </c>
      <c r="D1143" t="s">
        <v>3326</v>
      </c>
      <c r="E1143" t="s">
        <v>80</v>
      </c>
      <c r="F1143" t="s">
        <v>3327</v>
      </c>
      <c r="G1143" t="s">
        <v>3328</v>
      </c>
      <c r="H1143" t="s">
        <v>321</v>
      </c>
      <c r="I1143" t="s">
        <v>755</v>
      </c>
      <c r="J1143" t="s">
        <v>205</v>
      </c>
      <c r="K1143" t="s">
        <v>224</v>
      </c>
      <c r="L1143" t="s">
        <v>325</v>
      </c>
      <c r="M1143" t="s">
        <v>314</v>
      </c>
      <c r="N1143" t="s">
        <v>525</v>
      </c>
      <c r="O1143" t="s">
        <v>339</v>
      </c>
      <c r="P1143" t="s">
        <v>2116</v>
      </c>
      <c r="Q1143" t="s">
        <v>433</v>
      </c>
      <c r="R1143" t="s">
        <v>407</v>
      </c>
      <c r="S1143" t="s">
        <v>1215</v>
      </c>
      <c r="T1143" s="131">
        <v>4.6360000000000001</v>
      </c>
      <c r="U1143" t="s">
        <v>3329</v>
      </c>
      <c r="V1143" s="132">
        <v>4.6580000000000003E-2</v>
      </c>
      <c r="W1143" s="132">
        <v>4.9119999999999997E-2</v>
      </c>
      <c r="X1143" t="s">
        <v>412</v>
      </c>
      <c r="Y1143" t="s">
        <v>339</v>
      </c>
      <c r="Z1143" s="131">
        <v>15000</v>
      </c>
      <c r="AA1143" s="131">
        <v>3.6469999999999998</v>
      </c>
      <c r="AB1143" s="131">
        <f t="shared" si="17"/>
        <v>95.272826981080357</v>
      </c>
      <c r="AD1143" s="131">
        <v>52.119</v>
      </c>
      <c r="AH1143" s="132">
        <v>2.0000000000000002E-5</v>
      </c>
      <c r="AI1143" s="132">
        <v>1.6299999999999999E-3</v>
      </c>
      <c r="AJ1143" s="132">
        <v>1.8000000000000001E-4</v>
      </c>
    </row>
    <row r="1144" spans="1:36">
      <c r="A1144" t="s">
        <v>1213</v>
      </c>
      <c r="B1144" t="s">
        <v>1247</v>
      </c>
      <c r="C1144" t="s">
        <v>3330</v>
      </c>
      <c r="D1144" t="s">
        <v>3331</v>
      </c>
      <c r="E1144" t="s">
        <v>80</v>
      </c>
      <c r="F1144" t="s">
        <v>3332</v>
      </c>
      <c r="G1144" t="s">
        <v>3333</v>
      </c>
      <c r="H1144" t="s">
        <v>321</v>
      </c>
      <c r="I1144" t="s">
        <v>755</v>
      </c>
      <c r="J1144" t="s">
        <v>205</v>
      </c>
      <c r="K1144" t="s">
        <v>224</v>
      </c>
      <c r="L1144" t="s">
        <v>325</v>
      </c>
      <c r="M1144" t="s">
        <v>314</v>
      </c>
      <c r="N1144" t="s">
        <v>521</v>
      </c>
      <c r="O1144" t="s">
        <v>339</v>
      </c>
      <c r="P1144" t="s">
        <v>3188</v>
      </c>
      <c r="Q1144" t="s">
        <v>433</v>
      </c>
      <c r="R1144" t="s">
        <v>407</v>
      </c>
      <c r="S1144" t="s">
        <v>1215</v>
      </c>
      <c r="T1144" s="131">
        <v>4.6970000000000001</v>
      </c>
      <c r="U1144" t="s">
        <v>3334</v>
      </c>
      <c r="V1144" s="132">
        <v>4.6699999999999998E-2</v>
      </c>
      <c r="W1144" s="132">
        <v>4.929E-2</v>
      </c>
      <c r="X1144" t="s">
        <v>412</v>
      </c>
      <c r="Y1144" t="s">
        <v>339</v>
      </c>
      <c r="Z1144" s="131">
        <v>15000</v>
      </c>
      <c r="AA1144" s="131">
        <v>3.6469999999999998</v>
      </c>
      <c r="AB1144" s="131">
        <f t="shared" si="17"/>
        <v>90.421350882003466</v>
      </c>
      <c r="AD1144" s="131">
        <v>49.465000000000003</v>
      </c>
      <c r="AH1144" s="132">
        <v>2.0000000000000002E-5</v>
      </c>
      <c r="AI1144" s="132">
        <v>1.5399999999999999E-3</v>
      </c>
      <c r="AJ1144" s="132">
        <v>1.7000000000000001E-4</v>
      </c>
    </row>
    <row r="1145" spans="1:36">
      <c r="A1145" t="s">
        <v>1213</v>
      </c>
      <c r="B1145" t="s">
        <v>1247</v>
      </c>
      <c r="C1145" t="s">
        <v>3335</v>
      </c>
      <c r="D1145" t="s">
        <v>3336</v>
      </c>
      <c r="E1145" t="s">
        <v>80</v>
      </c>
      <c r="F1145" t="s">
        <v>3337</v>
      </c>
      <c r="G1145" t="s">
        <v>3338</v>
      </c>
      <c r="H1145" t="s">
        <v>321</v>
      </c>
      <c r="I1145" t="s">
        <v>755</v>
      </c>
      <c r="J1145" t="s">
        <v>205</v>
      </c>
      <c r="K1145" t="s">
        <v>224</v>
      </c>
      <c r="L1145" t="s">
        <v>325</v>
      </c>
      <c r="M1145" t="s">
        <v>314</v>
      </c>
      <c r="N1145" t="s">
        <v>548</v>
      </c>
      <c r="O1145" t="s">
        <v>339</v>
      </c>
      <c r="P1145" t="s">
        <v>2116</v>
      </c>
      <c r="Q1145" t="s">
        <v>433</v>
      </c>
      <c r="R1145" t="s">
        <v>407</v>
      </c>
      <c r="S1145" t="s">
        <v>1215</v>
      </c>
      <c r="T1145" s="131">
        <v>5.4829999999999997</v>
      </c>
      <c r="U1145" t="s">
        <v>3339</v>
      </c>
      <c r="V1145" s="132">
        <v>2.334E-2</v>
      </c>
      <c r="W1145" s="132">
        <v>4.9930000000000002E-2</v>
      </c>
      <c r="X1145" t="s">
        <v>412</v>
      </c>
      <c r="Y1145" t="s">
        <v>339</v>
      </c>
      <c r="Z1145" s="131">
        <v>12000</v>
      </c>
      <c r="AA1145" s="131">
        <v>3.6469999999999998</v>
      </c>
      <c r="AB1145" s="131">
        <f t="shared" si="17"/>
        <v>87.130975230783307</v>
      </c>
      <c r="AD1145" s="131">
        <v>38.131999999999998</v>
      </c>
      <c r="AH1145" s="132">
        <v>0</v>
      </c>
      <c r="AI1145" s="132">
        <v>1.1900000000000001E-3</v>
      </c>
      <c r="AJ1145" s="132">
        <v>1.2999999999999999E-4</v>
      </c>
    </row>
    <row r="1146" spans="1:36">
      <c r="A1146" t="s">
        <v>1213</v>
      </c>
      <c r="B1146" t="s">
        <v>1247</v>
      </c>
      <c r="C1146" t="s">
        <v>3340</v>
      </c>
      <c r="D1146" t="s">
        <v>3341</v>
      </c>
      <c r="E1146" t="s">
        <v>80</v>
      </c>
      <c r="F1146" t="s">
        <v>3342</v>
      </c>
      <c r="G1146" t="s">
        <v>3343</v>
      </c>
      <c r="H1146" t="s">
        <v>321</v>
      </c>
      <c r="I1146" t="s">
        <v>755</v>
      </c>
      <c r="J1146" t="s">
        <v>205</v>
      </c>
      <c r="K1146" t="s">
        <v>224</v>
      </c>
      <c r="L1146" t="s">
        <v>325</v>
      </c>
      <c r="M1146" t="s">
        <v>314</v>
      </c>
      <c r="N1146" t="s">
        <v>530</v>
      </c>
      <c r="O1146" t="s">
        <v>339</v>
      </c>
      <c r="P1146" t="s">
        <v>1879</v>
      </c>
      <c r="Q1146" t="s">
        <v>433</v>
      </c>
      <c r="R1146" t="s">
        <v>407</v>
      </c>
      <c r="S1146" t="s">
        <v>1215</v>
      </c>
      <c r="T1146" s="131">
        <v>2.9449999999999998</v>
      </c>
      <c r="U1146" t="s">
        <v>3305</v>
      </c>
      <c r="V1146" s="132">
        <v>5.7000000000000002E-2</v>
      </c>
      <c r="W1146" s="132">
        <v>5.2769999999999997E-2</v>
      </c>
      <c r="X1146" t="s">
        <v>412</v>
      </c>
      <c r="Y1146" t="s">
        <v>339</v>
      </c>
      <c r="Z1146" s="131">
        <v>10000</v>
      </c>
      <c r="AA1146" s="131">
        <v>3.6469999999999998</v>
      </c>
      <c r="AB1146" s="131">
        <f t="shared" si="17"/>
        <v>101.84261036468331</v>
      </c>
      <c r="AD1146" s="131">
        <v>37.142000000000003</v>
      </c>
      <c r="AH1146" s="132">
        <v>1.0000000000000001E-5</v>
      </c>
      <c r="AI1146" s="132">
        <v>1.16E-3</v>
      </c>
      <c r="AJ1146" s="132">
        <v>1.2999999999999999E-4</v>
      </c>
    </row>
    <row r="1147" spans="1:36">
      <c r="A1147" t="s">
        <v>1213</v>
      </c>
      <c r="B1147" t="s">
        <v>1247</v>
      </c>
      <c r="C1147" t="s">
        <v>3344</v>
      </c>
      <c r="D1147" t="s">
        <v>3345</v>
      </c>
      <c r="E1147" t="s">
        <v>311</v>
      </c>
      <c r="F1147" t="s">
        <v>3346</v>
      </c>
      <c r="G1147" t="s">
        <v>3347</v>
      </c>
      <c r="H1147" t="s">
        <v>321</v>
      </c>
      <c r="I1147" t="s">
        <v>755</v>
      </c>
      <c r="J1147" t="s">
        <v>205</v>
      </c>
      <c r="K1147" t="s">
        <v>233</v>
      </c>
      <c r="L1147" t="s">
        <v>325</v>
      </c>
      <c r="M1147" t="s">
        <v>314</v>
      </c>
      <c r="N1147" t="s">
        <v>486</v>
      </c>
      <c r="O1147" t="s">
        <v>339</v>
      </c>
      <c r="P1147" t="s">
        <v>1893</v>
      </c>
      <c r="Q1147" t="s">
        <v>433</v>
      </c>
      <c r="R1147" t="s">
        <v>407</v>
      </c>
      <c r="S1147" t="s">
        <v>1215</v>
      </c>
      <c r="T1147" s="131">
        <v>5.931</v>
      </c>
      <c r="U1147" t="s">
        <v>2237</v>
      </c>
      <c r="V1147" s="132">
        <v>8.0229999999999996E-2</v>
      </c>
      <c r="W1147" s="132">
        <v>8.7300000000000003E-2</v>
      </c>
      <c r="X1147" t="s">
        <v>412</v>
      </c>
      <c r="Y1147" t="s">
        <v>339</v>
      </c>
      <c r="Z1147" s="131">
        <v>10000</v>
      </c>
      <c r="AA1147" s="131">
        <v>3.6469999999999998</v>
      </c>
      <c r="AB1147" s="131">
        <f t="shared" si="17"/>
        <v>100.05483959418702</v>
      </c>
      <c r="AD1147" s="131">
        <v>36.49</v>
      </c>
      <c r="AH1147" s="132">
        <v>1.0000000000000001E-5</v>
      </c>
      <c r="AI1147" s="132">
        <v>1.14E-3</v>
      </c>
      <c r="AJ1147" s="132">
        <v>1.2E-4</v>
      </c>
    </row>
    <row r="1148" spans="1:36">
      <c r="A1148" t="s">
        <v>1213</v>
      </c>
      <c r="B1148" t="s">
        <v>1247</v>
      </c>
      <c r="C1148" t="s">
        <v>3348</v>
      </c>
      <c r="D1148" t="s">
        <v>3349</v>
      </c>
      <c r="E1148" t="s">
        <v>312</v>
      </c>
      <c r="F1148" t="s">
        <v>3350</v>
      </c>
      <c r="G1148" t="s">
        <v>3351</v>
      </c>
      <c r="H1148" t="s">
        <v>321</v>
      </c>
      <c r="I1148" t="s">
        <v>755</v>
      </c>
      <c r="J1148" t="s">
        <v>205</v>
      </c>
      <c r="K1148" t="s">
        <v>282</v>
      </c>
      <c r="L1148" t="s">
        <v>325</v>
      </c>
      <c r="M1148" t="s">
        <v>314</v>
      </c>
      <c r="N1148" t="s">
        <v>487</v>
      </c>
      <c r="O1148" t="s">
        <v>339</v>
      </c>
      <c r="P1148" t="s">
        <v>1879</v>
      </c>
      <c r="Q1148" t="s">
        <v>433</v>
      </c>
      <c r="R1148" t="s">
        <v>407</v>
      </c>
      <c r="S1148" t="s">
        <v>1215</v>
      </c>
      <c r="T1148" s="131">
        <v>4.0949999999999998</v>
      </c>
      <c r="U1148" t="s">
        <v>3352</v>
      </c>
      <c r="V1148" s="132">
        <v>4.487E-2</v>
      </c>
      <c r="W1148" s="132">
        <v>5.4120000000000001E-2</v>
      </c>
      <c r="X1148" t="s">
        <v>412</v>
      </c>
      <c r="Y1148" t="s">
        <v>339</v>
      </c>
      <c r="Z1148" s="131">
        <v>10000</v>
      </c>
      <c r="AA1148" s="131">
        <v>3.6469999999999998</v>
      </c>
      <c r="AB1148" s="131">
        <f t="shared" si="17"/>
        <v>99.8574170551138</v>
      </c>
      <c r="AD1148" s="131">
        <v>36.417999999999999</v>
      </c>
      <c r="AH1148" s="132">
        <v>1.0000000000000001E-5</v>
      </c>
      <c r="AI1148" s="132">
        <v>1.14E-3</v>
      </c>
      <c r="AJ1148" s="132">
        <v>1.2E-4</v>
      </c>
    </row>
    <row r="1149" spans="1:36">
      <c r="A1149" t="s">
        <v>1213</v>
      </c>
      <c r="B1149" t="s">
        <v>1247</v>
      </c>
      <c r="C1149" t="s">
        <v>3353</v>
      </c>
      <c r="D1149" t="s">
        <v>3354</v>
      </c>
      <c r="E1149" t="s">
        <v>312</v>
      </c>
      <c r="F1149" t="s">
        <v>3355</v>
      </c>
      <c r="G1149" t="s">
        <v>3356</v>
      </c>
      <c r="H1149" t="s">
        <v>321</v>
      </c>
      <c r="I1149" t="s">
        <v>755</v>
      </c>
      <c r="J1149" t="s">
        <v>205</v>
      </c>
      <c r="K1149" t="s">
        <v>224</v>
      </c>
      <c r="L1149" t="s">
        <v>325</v>
      </c>
      <c r="M1149" t="s">
        <v>314</v>
      </c>
      <c r="N1149" t="s">
        <v>537</v>
      </c>
      <c r="O1149" t="s">
        <v>339</v>
      </c>
      <c r="P1149" t="s">
        <v>1879</v>
      </c>
      <c r="Q1149" t="s">
        <v>433</v>
      </c>
      <c r="R1149" t="s">
        <v>407</v>
      </c>
      <c r="S1149" t="s">
        <v>1215</v>
      </c>
      <c r="T1149" s="131">
        <v>3.9729999999999999</v>
      </c>
      <c r="U1149" t="s">
        <v>3357</v>
      </c>
      <c r="V1149" s="132">
        <v>5.4539999999999998E-2</v>
      </c>
      <c r="W1149" s="132">
        <v>6.2050000000000001E-2</v>
      </c>
      <c r="X1149" t="s">
        <v>412</v>
      </c>
      <c r="Y1149" t="s">
        <v>339</v>
      </c>
      <c r="Z1149" s="131">
        <v>10000</v>
      </c>
      <c r="AA1149" s="131">
        <v>3.6469999999999998</v>
      </c>
      <c r="AB1149" s="131">
        <f t="shared" si="17"/>
        <v>99.605154921853583</v>
      </c>
      <c r="AD1149" s="131">
        <v>36.326000000000001</v>
      </c>
      <c r="AH1149" s="132">
        <v>2.0000000000000002E-5</v>
      </c>
      <c r="AI1149" s="132">
        <v>1.1299999999999999E-3</v>
      </c>
      <c r="AJ1149" s="132">
        <v>1.2E-4</v>
      </c>
    </row>
    <row r="1150" spans="1:36">
      <c r="A1150" t="s">
        <v>1213</v>
      </c>
      <c r="B1150" t="s">
        <v>1247</v>
      </c>
      <c r="C1150" t="s">
        <v>3358</v>
      </c>
      <c r="D1150" t="s">
        <v>3359</v>
      </c>
      <c r="E1150" t="s">
        <v>80</v>
      </c>
      <c r="F1150" t="s">
        <v>3360</v>
      </c>
      <c r="G1150" t="s">
        <v>3361</v>
      </c>
      <c r="H1150" t="s">
        <v>321</v>
      </c>
      <c r="I1150" t="s">
        <v>755</v>
      </c>
      <c r="J1150" t="s">
        <v>205</v>
      </c>
      <c r="K1150" t="s">
        <v>224</v>
      </c>
      <c r="L1150" t="s">
        <v>325</v>
      </c>
      <c r="M1150" t="s">
        <v>314</v>
      </c>
      <c r="N1150" t="s">
        <v>486</v>
      </c>
      <c r="O1150" t="s">
        <v>339</v>
      </c>
      <c r="P1150" t="s">
        <v>1879</v>
      </c>
      <c r="Q1150" t="s">
        <v>433</v>
      </c>
      <c r="R1150" t="s">
        <v>407</v>
      </c>
      <c r="S1150" t="s">
        <v>1215</v>
      </c>
      <c r="T1150" s="131">
        <v>4.9080000000000004</v>
      </c>
      <c r="U1150" t="s">
        <v>3362</v>
      </c>
      <c r="V1150" s="132">
        <v>4.4999999999999998E-2</v>
      </c>
      <c r="W1150" s="132">
        <v>5.6500000000000002E-2</v>
      </c>
      <c r="X1150" t="s">
        <v>412</v>
      </c>
      <c r="Y1150" t="s">
        <v>339</v>
      </c>
      <c r="Z1150" s="131">
        <v>10000</v>
      </c>
      <c r="AA1150" s="131">
        <v>3.6469999999999998</v>
      </c>
      <c r="AB1150" s="131">
        <f t="shared" si="17"/>
        <v>95.341376473814108</v>
      </c>
      <c r="AD1150" s="131">
        <v>34.771000000000001</v>
      </c>
      <c r="AH1150" s="132">
        <v>3.0000000000000001E-5</v>
      </c>
      <c r="AI1150" s="132">
        <v>1.08E-3</v>
      </c>
      <c r="AJ1150" s="132">
        <v>1.2E-4</v>
      </c>
    </row>
    <row r="1151" spans="1:36">
      <c r="A1151" t="s">
        <v>1213</v>
      </c>
      <c r="B1151" t="s">
        <v>1247</v>
      </c>
      <c r="C1151" t="s">
        <v>3363</v>
      </c>
      <c r="D1151" t="s">
        <v>3364</v>
      </c>
      <c r="E1151" t="s">
        <v>80</v>
      </c>
      <c r="F1151" t="s">
        <v>3365</v>
      </c>
      <c r="G1151" t="s">
        <v>3366</v>
      </c>
      <c r="H1151" t="s">
        <v>321</v>
      </c>
      <c r="I1151" t="s">
        <v>755</v>
      </c>
      <c r="J1151" t="s">
        <v>205</v>
      </c>
      <c r="K1151" t="s">
        <v>233</v>
      </c>
      <c r="L1151" t="s">
        <v>325</v>
      </c>
      <c r="M1151" t="s">
        <v>314</v>
      </c>
      <c r="N1151" t="s">
        <v>503</v>
      </c>
      <c r="O1151" t="s">
        <v>339</v>
      </c>
      <c r="P1151" t="s">
        <v>2661</v>
      </c>
      <c r="Q1151" t="s">
        <v>433</v>
      </c>
      <c r="R1151" t="s">
        <v>407</v>
      </c>
      <c r="S1151" t="s">
        <v>1215</v>
      </c>
      <c r="T1151" s="131">
        <v>4.907</v>
      </c>
      <c r="U1151" t="s">
        <v>3367</v>
      </c>
      <c r="V1151" s="132">
        <v>2.921E-2</v>
      </c>
      <c r="W1151" s="132">
        <v>5.348E-2</v>
      </c>
      <c r="X1151" t="s">
        <v>412</v>
      </c>
      <c r="Y1151" t="s">
        <v>339</v>
      </c>
      <c r="Z1151" s="131">
        <v>10000</v>
      </c>
      <c r="AA1151" s="131">
        <v>3.6469999999999998</v>
      </c>
      <c r="AB1151" s="131">
        <f t="shared" si="17"/>
        <v>84.592816013161496</v>
      </c>
      <c r="AD1151" s="131">
        <v>30.850999999999999</v>
      </c>
      <c r="AH1151" s="132">
        <v>3.0000000000000001E-5</v>
      </c>
      <c r="AI1151" s="132">
        <v>9.6000000000000002E-4</v>
      </c>
      <c r="AJ1151" s="132">
        <v>1E-4</v>
      </c>
    </row>
    <row r="1152" spans="1:36">
      <c r="A1152" t="s">
        <v>1213</v>
      </c>
      <c r="B1152" t="s">
        <v>1247</v>
      </c>
      <c r="C1152" t="s">
        <v>3368</v>
      </c>
      <c r="D1152" t="s">
        <v>3369</v>
      </c>
      <c r="E1152" t="s">
        <v>80</v>
      </c>
      <c r="F1152" t="s">
        <v>3370</v>
      </c>
      <c r="G1152" t="s">
        <v>3371</v>
      </c>
      <c r="H1152" t="s">
        <v>321</v>
      </c>
      <c r="I1152" t="s">
        <v>755</v>
      </c>
      <c r="J1152" t="s">
        <v>205</v>
      </c>
      <c r="K1152" t="s">
        <v>224</v>
      </c>
      <c r="L1152" t="s">
        <v>325</v>
      </c>
      <c r="M1152" t="s">
        <v>314</v>
      </c>
      <c r="N1152" t="s">
        <v>539</v>
      </c>
      <c r="O1152" t="s">
        <v>339</v>
      </c>
      <c r="P1152" t="s">
        <v>2110</v>
      </c>
      <c r="Q1152" t="s">
        <v>433</v>
      </c>
      <c r="R1152" t="s">
        <v>407</v>
      </c>
      <c r="S1152" t="s">
        <v>1216</v>
      </c>
      <c r="T1152" s="131">
        <v>3.484</v>
      </c>
      <c r="U1152" t="s">
        <v>3372</v>
      </c>
      <c r="V1152" s="132">
        <v>3.6360000000000003E-2</v>
      </c>
      <c r="W1152" s="132">
        <v>2.7390000000000001E-2</v>
      </c>
      <c r="X1152" t="s">
        <v>412</v>
      </c>
      <c r="Y1152" t="s">
        <v>339</v>
      </c>
      <c r="Z1152" s="131">
        <v>5000</v>
      </c>
      <c r="AA1152" s="131">
        <v>3.7959999999999998</v>
      </c>
      <c r="AB1152" s="131">
        <f t="shared" si="17"/>
        <v>103.49315068493152</v>
      </c>
      <c r="AD1152" s="131">
        <v>19.643000000000001</v>
      </c>
      <c r="AH1152" s="132">
        <v>1.0000000000000001E-5</v>
      </c>
      <c r="AI1152" s="132">
        <v>6.0999999999999997E-4</v>
      </c>
      <c r="AJ1152" s="132">
        <v>6.9999999999999994E-5</v>
      </c>
    </row>
    <row r="1153" spans="1:36">
      <c r="A1153" t="s">
        <v>1213</v>
      </c>
      <c r="B1153" t="s">
        <v>1247</v>
      </c>
      <c r="C1153" t="s">
        <v>3271</v>
      </c>
      <c r="D1153" t="s">
        <v>3272</v>
      </c>
      <c r="E1153" t="s">
        <v>80</v>
      </c>
      <c r="F1153" t="s">
        <v>3373</v>
      </c>
      <c r="G1153" t="s">
        <v>3374</v>
      </c>
      <c r="H1153" t="s">
        <v>321</v>
      </c>
      <c r="I1153" t="s">
        <v>755</v>
      </c>
      <c r="J1153" t="s">
        <v>205</v>
      </c>
      <c r="K1153" t="s">
        <v>224</v>
      </c>
      <c r="L1153" t="s">
        <v>325</v>
      </c>
      <c r="M1153" t="s">
        <v>314</v>
      </c>
      <c r="N1153" t="s">
        <v>537</v>
      </c>
      <c r="O1153" t="s">
        <v>339</v>
      </c>
      <c r="P1153" t="s">
        <v>1879</v>
      </c>
      <c r="Q1153" t="s">
        <v>433</v>
      </c>
      <c r="R1153" t="s">
        <v>407</v>
      </c>
      <c r="S1153" t="s">
        <v>1215</v>
      </c>
      <c r="T1153" s="131">
        <v>4.8330000000000002</v>
      </c>
      <c r="U1153" t="s">
        <v>3375</v>
      </c>
      <c r="V1153" s="132">
        <v>6.6500000000000004E-2</v>
      </c>
      <c r="W1153" s="132">
        <v>6.2059999999999997E-2</v>
      </c>
      <c r="X1153" t="s">
        <v>412</v>
      </c>
      <c r="Y1153" t="s">
        <v>339</v>
      </c>
      <c r="Z1153" s="131">
        <v>4000</v>
      </c>
      <c r="AA1153" s="131">
        <v>3.6469999999999998</v>
      </c>
      <c r="AB1153" s="131">
        <f t="shared" si="17"/>
        <v>103.57142857142858</v>
      </c>
      <c r="AD1153" s="131">
        <v>15.109</v>
      </c>
      <c r="AH1153" s="132">
        <v>1.0000000000000001E-5</v>
      </c>
      <c r="AI1153" s="132">
        <v>4.6999999999999999E-4</v>
      </c>
      <c r="AJ1153" s="132">
        <v>5.0000000000000002E-5</v>
      </c>
    </row>
    <row r="1154" spans="1:36">
      <c r="A1154" t="s">
        <v>1213</v>
      </c>
      <c r="B1154" t="s">
        <v>1247</v>
      </c>
      <c r="C1154" t="s">
        <v>2123</v>
      </c>
      <c r="D1154" t="s">
        <v>2124</v>
      </c>
      <c r="E1154" t="s">
        <v>309</v>
      </c>
      <c r="F1154" t="s">
        <v>3376</v>
      </c>
      <c r="G1154" t="s">
        <v>3377</v>
      </c>
      <c r="H1154" t="s">
        <v>321</v>
      </c>
      <c r="I1154" t="s">
        <v>755</v>
      </c>
      <c r="J1154" t="s">
        <v>205</v>
      </c>
      <c r="K1154" t="s">
        <v>204</v>
      </c>
      <c r="L1154" t="s">
        <v>325</v>
      </c>
      <c r="M1154" t="s">
        <v>314</v>
      </c>
      <c r="N1154" t="s">
        <v>534</v>
      </c>
      <c r="O1154" t="s">
        <v>339</v>
      </c>
      <c r="P1154" t="s">
        <v>2127</v>
      </c>
      <c r="Q1154" t="s">
        <v>433</v>
      </c>
      <c r="R1154" t="s">
        <v>407</v>
      </c>
      <c r="S1154" t="s">
        <v>1216</v>
      </c>
      <c r="T1154" s="131">
        <v>5.1130000000000004</v>
      </c>
      <c r="U1154" t="s">
        <v>3378</v>
      </c>
      <c r="V1154" s="132">
        <v>7.3660000000000003E-2</v>
      </c>
      <c r="W1154" s="132">
        <v>4.0140000000000002E-2</v>
      </c>
      <c r="X1154" t="s">
        <v>412</v>
      </c>
      <c r="Y1154" t="s">
        <v>339</v>
      </c>
      <c r="Z1154" s="131">
        <v>3000</v>
      </c>
      <c r="AA1154" s="131">
        <v>3.7959999999999998</v>
      </c>
      <c r="AB1154" s="131">
        <f t="shared" si="17"/>
        <v>123.55110642781875</v>
      </c>
      <c r="AD1154" s="131">
        <v>14.07</v>
      </c>
      <c r="AH1154" s="132">
        <v>1.0000000000000001E-5</v>
      </c>
      <c r="AI1154" s="132">
        <v>4.4000000000000002E-4</v>
      </c>
      <c r="AJ1154" s="132">
        <v>5.0000000000000002E-5</v>
      </c>
    </row>
    <row r="1155" spans="1:36">
      <c r="A1155" t="s">
        <v>1213</v>
      </c>
      <c r="B1155" t="s">
        <v>1247</v>
      </c>
      <c r="C1155" t="s">
        <v>2123</v>
      </c>
      <c r="D1155" t="s">
        <v>2124</v>
      </c>
      <c r="E1155" t="s">
        <v>309</v>
      </c>
      <c r="F1155" t="s">
        <v>3379</v>
      </c>
      <c r="G1155" t="s">
        <v>3380</v>
      </c>
      <c r="H1155" t="s">
        <v>321</v>
      </c>
      <c r="I1155" t="s">
        <v>755</v>
      </c>
      <c r="J1155" t="s">
        <v>205</v>
      </c>
      <c r="K1155" t="s">
        <v>204</v>
      </c>
      <c r="L1155" t="s">
        <v>325</v>
      </c>
      <c r="M1155" t="s">
        <v>314</v>
      </c>
      <c r="N1155" t="s">
        <v>534</v>
      </c>
      <c r="O1155" t="s">
        <v>339</v>
      </c>
      <c r="P1155" t="s">
        <v>2127</v>
      </c>
      <c r="Q1155" t="s">
        <v>433</v>
      </c>
      <c r="R1155" t="s">
        <v>407</v>
      </c>
      <c r="S1155" t="s">
        <v>1216</v>
      </c>
      <c r="T1155" s="131">
        <v>3.778</v>
      </c>
      <c r="U1155" t="s">
        <v>3381</v>
      </c>
      <c r="V1155" s="132">
        <v>6.762E-2</v>
      </c>
      <c r="W1155" s="132">
        <v>3.6159999999999998E-2</v>
      </c>
      <c r="X1155" t="s">
        <v>412</v>
      </c>
      <c r="Y1155" t="s">
        <v>339</v>
      </c>
      <c r="Z1155" s="131">
        <v>3000</v>
      </c>
      <c r="AA1155" s="131">
        <v>3.7959999999999998</v>
      </c>
      <c r="AB1155" s="131">
        <f t="shared" ref="AB1155:AB1218" si="18">(AD1155-(AC1155*AA1155))*1000/AA1155/Z1155*100</f>
        <v>117.0003512469266</v>
      </c>
      <c r="AD1155" s="131">
        <v>13.324</v>
      </c>
      <c r="AH1155" s="132">
        <v>0</v>
      </c>
      <c r="AI1155" s="132">
        <v>4.2000000000000002E-4</v>
      </c>
      <c r="AJ1155" s="132">
        <v>4.0000000000000003E-5</v>
      </c>
    </row>
    <row r="1156" spans="1:36">
      <c r="A1156" t="s">
        <v>1213</v>
      </c>
      <c r="B1156" t="s">
        <v>1248</v>
      </c>
      <c r="C1156" t="s">
        <v>1601</v>
      </c>
      <c r="D1156" t="s">
        <v>1602</v>
      </c>
      <c r="E1156" t="s">
        <v>309</v>
      </c>
      <c r="F1156" t="s">
        <v>2450</v>
      </c>
      <c r="G1156" t="s">
        <v>2451</v>
      </c>
      <c r="H1156" t="s">
        <v>321</v>
      </c>
      <c r="I1156" t="s">
        <v>951</v>
      </c>
      <c r="J1156" t="s">
        <v>204</v>
      </c>
      <c r="K1156" t="s">
        <v>204</v>
      </c>
      <c r="L1156" t="s">
        <v>325</v>
      </c>
      <c r="M1156" t="s">
        <v>340</v>
      </c>
      <c r="N1156" t="s">
        <v>448</v>
      </c>
      <c r="O1156" t="s">
        <v>339</v>
      </c>
      <c r="P1156" t="s">
        <v>1211</v>
      </c>
      <c r="Q1156" t="s">
        <v>413</v>
      </c>
      <c r="R1156" t="s">
        <v>407</v>
      </c>
      <c r="S1156" t="s">
        <v>1212</v>
      </c>
      <c r="T1156" s="131">
        <v>0.41</v>
      </c>
      <c r="U1156" t="s">
        <v>2452</v>
      </c>
      <c r="V1156" s="132">
        <v>4.4819999999999999E-2</v>
      </c>
      <c r="W1156" s="132">
        <v>4.4400000000000002E-2</v>
      </c>
      <c r="X1156" t="s">
        <v>412</v>
      </c>
      <c r="Y1156" t="s">
        <v>339</v>
      </c>
      <c r="Z1156" s="131">
        <v>1160000</v>
      </c>
      <c r="AA1156" s="131">
        <v>1</v>
      </c>
      <c r="AB1156" s="131">
        <f t="shared" si="18"/>
        <v>100.1</v>
      </c>
      <c r="AD1156" s="131">
        <v>1161.1600000000001</v>
      </c>
      <c r="AH1156" s="132">
        <v>9.6000000000000002E-4</v>
      </c>
      <c r="AI1156" s="132">
        <v>4.8309999999999999E-2</v>
      </c>
      <c r="AJ1156" s="132">
        <v>1.3799999999999999E-3</v>
      </c>
    </row>
    <row r="1157" spans="1:36">
      <c r="A1157" t="s">
        <v>1213</v>
      </c>
      <c r="B1157" t="s">
        <v>1248</v>
      </c>
      <c r="C1157" t="s">
        <v>1521</v>
      </c>
      <c r="D1157" t="s">
        <v>1522</v>
      </c>
      <c r="E1157" t="s">
        <v>309</v>
      </c>
      <c r="F1157" t="s">
        <v>2259</v>
      </c>
      <c r="G1157" t="s">
        <v>2260</v>
      </c>
      <c r="H1157" t="s">
        <v>321</v>
      </c>
      <c r="I1157" t="s">
        <v>754</v>
      </c>
      <c r="J1157" t="s">
        <v>204</v>
      </c>
      <c r="K1157" t="s">
        <v>204</v>
      </c>
      <c r="L1157" t="s">
        <v>325</v>
      </c>
      <c r="M1157" t="s">
        <v>340</v>
      </c>
      <c r="N1157" t="s">
        <v>448</v>
      </c>
      <c r="O1157" t="s">
        <v>339</v>
      </c>
      <c r="P1157" t="s">
        <v>1211</v>
      </c>
      <c r="Q1157" t="s">
        <v>413</v>
      </c>
      <c r="R1157" t="s">
        <v>407</v>
      </c>
      <c r="S1157" t="s">
        <v>1212</v>
      </c>
      <c r="T1157" s="131">
        <v>1.47</v>
      </c>
      <c r="U1157" t="s">
        <v>2261</v>
      </c>
      <c r="V1157" s="132">
        <v>2.1530000000000001E-2</v>
      </c>
      <c r="W1157" s="132">
        <v>2.2100000000000002E-2</v>
      </c>
      <c r="X1157" t="s">
        <v>412</v>
      </c>
      <c r="Y1157" t="s">
        <v>339</v>
      </c>
      <c r="Z1157" s="131">
        <v>923252</v>
      </c>
      <c r="AA1157" s="131">
        <v>1</v>
      </c>
      <c r="AB1157" s="131">
        <f t="shared" si="18"/>
        <v>110.76997396160529</v>
      </c>
      <c r="AD1157" s="131">
        <v>1022.686</v>
      </c>
      <c r="AH1157" s="132">
        <v>3.1E-4</v>
      </c>
      <c r="AI1157" s="132">
        <v>4.2549999999999998E-2</v>
      </c>
      <c r="AJ1157" s="132">
        <v>1.2099999999999999E-3</v>
      </c>
    </row>
    <row r="1158" spans="1:36">
      <c r="A1158" t="s">
        <v>1213</v>
      </c>
      <c r="B1158" t="s">
        <v>1248</v>
      </c>
      <c r="C1158" t="s">
        <v>1521</v>
      </c>
      <c r="D1158" t="s">
        <v>1522</v>
      </c>
      <c r="E1158" t="s">
        <v>309</v>
      </c>
      <c r="F1158" t="s">
        <v>2290</v>
      </c>
      <c r="G1158" t="s">
        <v>2291</v>
      </c>
      <c r="H1158" t="s">
        <v>321</v>
      </c>
      <c r="I1158" t="s">
        <v>951</v>
      </c>
      <c r="J1158" t="s">
        <v>204</v>
      </c>
      <c r="K1158" t="s">
        <v>204</v>
      </c>
      <c r="L1158" t="s">
        <v>325</v>
      </c>
      <c r="M1158" t="s">
        <v>340</v>
      </c>
      <c r="N1158" t="s">
        <v>448</v>
      </c>
      <c r="O1158" t="s">
        <v>339</v>
      </c>
      <c r="P1158" t="s">
        <v>1211</v>
      </c>
      <c r="Q1158" t="s">
        <v>413</v>
      </c>
      <c r="R1158" t="s">
        <v>407</v>
      </c>
      <c r="S1158" t="s">
        <v>1212</v>
      </c>
      <c r="T1158" s="131">
        <v>0.43</v>
      </c>
      <c r="U1158" t="s">
        <v>2292</v>
      </c>
      <c r="V1158" s="132">
        <v>1.813E-2</v>
      </c>
      <c r="W1158" s="132">
        <v>4.4400000000000002E-2</v>
      </c>
      <c r="X1158" t="s">
        <v>412</v>
      </c>
      <c r="Y1158" t="s">
        <v>339</v>
      </c>
      <c r="Z1158" s="131">
        <v>1005077</v>
      </c>
      <c r="AA1158" s="131">
        <v>1</v>
      </c>
      <c r="AB1158" s="131">
        <f t="shared" si="18"/>
        <v>101.06001828715611</v>
      </c>
      <c r="AD1158" s="131">
        <v>1015.731</v>
      </c>
      <c r="AH1158" s="132">
        <v>4.0000000000000002E-4</v>
      </c>
      <c r="AI1158" s="132">
        <v>4.2259999999999999E-2</v>
      </c>
      <c r="AJ1158" s="132">
        <v>1.2099999999999999E-3</v>
      </c>
    </row>
    <row r="1159" spans="1:36">
      <c r="A1159" t="s">
        <v>1213</v>
      </c>
      <c r="B1159" t="s">
        <v>1248</v>
      </c>
      <c r="C1159" t="s">
        <v>455</v>
      </c>
      <c r="D1159" t="s">
        <v>2144</v>
      </c>
      <c r="E1159" t="s">
        <v>309</v>
      </c>
      <c r="F1159" t="s">
        <v>2224</v>
      </c>
      <c r="G1159" t="s">
        <v>2225</v>
      </c>
      <c r="H1159" t="s">
        <v>321</v>
      </c>
      <c r="I1159" t="s">
        <v>754</v>
      </c>
      <c r="J1159" t="s">
        <v>204</v>
      </c>
      <c r="K1159" t="s">
        <v>204</v>
      </c>
      <c r="L1159" t="s">
        <v>325</v>
      </c>
      <c r="M1159" t="s">
        <v>340</v>
      </c>
      <c r="N1159" t="s">
        <v>440</v>
      </c>
      <c r="O1159" t="s">
        <v>339</v>
      </c>
      <c r="P1159" t="s">
        <v>1966</v>
      </c>
      <c r="Q1159" t="s">
        <v>415</v>
      </c>
      <c r="R1159" t="s">
        <v>407</v>
      </c>
      <c r="S1159" t="s">
        <v>1212</v>
      </c>
      <c r="T1159" s="131">
        <v>0.65</v>
      </c>
      <c r="U1159" t="s">
        <v>2226</v>
      </c>
      <c r="V1159" s="132">
        <v>2.9270000000000001E-2</v>
      </c>
      <c r="W1159" s="132">
        <v>2.8199999999999999E-2</v>
      </c>
      <c r="X1159" t="s">
        <v>412</v>
      </c>
      <c r="Y1159" t="s">
        <v>339</v>
      </c>
      <c r="Z1159" s="131">
        <v>649000</v>
      </c>
      <c r="AA1159" s="131">
        <v>1</v>
      </c>
      <c r="AB1159" s="131">
        <f t="shared" si="18"/>
        <v>119.91001540832049</v>
      </c>
      <c r="AD1159" s="131">
        <v>778.21600000000001</v>
      </c>
      <c r="AH1159" s="132">
        <v>2.2000000000000001E-4</v>
      </c>
      <c r="AI1159" s="132">
        <v>3.2379999999999999E-2</v>
      </c>
      <c r="AJ1159" s="132">
        <v>9.2000000000000003E-4</v>
      </c>
    </row>
    <row r="1160" spans="1:36">
      <c r="A1160" t="s">
        <v>1213</v>
      </c>
      <c r="B1160" t="s">
        <v>1248</v>
      </c>
      <c r="C1160" t="s">
        <v>1547</v>
      </c>
      <c r="D1160" t="s">
        <v>1548</v>
      </c>
      <c r="E1160" t="s">
        <v>309</v>
      </c>
      <c r="F1160" t="s">
        <v>2752</v>
      </c>
      <c r="G1160" t="s">
        <v>2753</v>
      </c>
      <c r="H1160" t="s">
        <v>321</v>
      </c>
      <c r="I1160" t="s">
        <v>754</v>
      </c>
      <c r="J1160" t="s">
        <v>204</v>
      </c>
      <c r="K1160" t="s">
        <v>204</v>
      </c>
      <c r="L1160" t="s">
        <v>325</v>
      </c>
      <c r="M1160" t="s">
        <v>340</v>
      </c>
      <c r="N1160" t="s">
        <v>448</v>
      </c>
      <c r="O1160" t="s">
        <v>339</v>
      </c>
      <c r="P1160" t="s">
        <v>1211</v>
      </c>
      <c r="Q1160" t="s">
        <v>413</v>
      </c>
      <c r="R1160" t="s">
        <v>407</v>
      </c>
      <c r="S1160" t="s">
        <v>1212</v>
      </c>
      <c r="T1160" s="131">
        <v>2.33</v>
      </c>
      <c r="U1160" t="s">
        <v>1314</v>
      </c>
      <c r="V1160" s="132">
        <v>1.619E-2</v>
      </c>
      <c r="W1160" s="132">
        <v>2.3199999999999998E-2</v>
      </c>
      <c r="X1160" t="s">
        <v>412</v>
      </c>
      <c r="Y1160" t="s">
        <v>339</v>
      </c>
      <c r="Z1160" s="131">
        <v>721000</v>
      </c>
      <c r="AA1160" s="131">
        <v>1</v>
      </c>
      <c r="AB1160" s="131">
        <f t="shared" si="18"/>
        <v>103.00998613037449</v>
      </c>
      <c r="AD1160" s="131">
        <v>742.702</v>
      </c>
      <c r="AH1160" s="132">
        <v>3.8999999999999999E-4</v>
      </c>
      <c r="AI1160" s="132">
        <v>3.09E-2</v>
      </c>
      <c r="AJ1160" s="132">
        <v>8.8000000000000003E-4</v>
      </c>
    </row>
    <row r="1161" spans="1:36">
      <c r="A1161" t="s">
        <v>1213</v>
      </c>
      <c r="B1161" t="s">
        <v>1248</v>
      </c>
      <c r="C1161" t="s">
        <v>2209</v>
      </c>
      <c r="D1161" t="s">
        <v>2210</v>
      </c>
      <c r="E1161" t="s">
        <v>309</v>
      </c>
      <c r="F1161" t="s">
        <v>3026</v>
      </c>
      <c r="G1161" t="s">
        <v>3027</v>
      </c>
      <c r="H1161" t="s">
        <v>321</v>
      </c>
      <c r="I1161" t="s">
        <v>952</v>
      </c>
      <c r="J1161" t="s">
        <v>204</v>
      </c>
      <c r="K1161" t="s">
        <v>204</v>
      </c>
      <c r="L1161" t="s">
        <v>325</v>
      </c>
      <c r="M1161" t="s">
        <v>340</v>
      </c>
      <c r="N1161" t="s">
        <v>465</v>
      </c>
      <c r="O1161" t="s">
        <v>339</v>
      </c>
      <c r="P1161" t="s">
        <v>1545</v>
      </c>
      <c r="Q1161" t="s">
        <v>413</v>
      </c>
      <c r="R1161" t="s">
        <v>407</v>
      </c>
      <c r="S1161" t="s">
        <v>1212</v>
      </c>
      <c r="T1161" s="131">
        <v>3.69</v>
      </c>
      <c r="U1161" t="s">
        <v>1563</v>
      </c>
      <c r="V1161" s="132">
        <v>4.4720000000000003E-2</v>
      </c>
      <c r="W1161" s="132">
        <v>3.8600000000000002E-2</v>
      </c>
      <c r="X1161" t="s">
        <v>412</v>
      </c>
      <c r="Y1161" t="s">
        <v>339</v>
      </c>
      <c r="Z1161" s="131">
        <v>504000</v>
      </c>
      <c r="AA1161" s="131">
        <v>1</v>
      </c>
      <c r="AB1161" s="131">
        <f t="shared" si="18"/>
        <v>108.80000000000001</v>
      </c>
      <c r="AD1161" s="131">
        <v>548.35199999999998</v>
      </c>
      <c r="AH1161" s="132">
        <v>8.8000000000000003E-4</v>
      </c>
      <c r="AI1161" s="132">
        <v>2.281E-2</v>
      </c>
      <c r="AJ1161" s="132">
        <v>6.4999999999999997E-4</v>
      </c>
    </row>
    <row r="1162" spans="1:36">
      <c r="A1162" t="s">
        <v>1213</v>
      </c>
      <c r="B1162" t="s">
        <v>1248</v>
      </c>
      <c r="C1162" t="s">
        <v>1547</v>
      </c>
      <c r="D1162" t="s">
        <v>1548</v>
      </c>
      <c r="E1162" t="s">
        <v>309</v>
      </c>
      <c r="F1162" t="s">
        <v>2583</v>
      </c>
      <c r="G1162" t="s">
        <v>2584</v>
      </c>
      <c r="H1162" t="s">
        <v>321</v>
      </c>
      <c r="I1162" t="s">
        <v>951</v>
      </c>
      <c r="J1162" t="s">
        <v>204</v>
      </c>
      <c r="K1162" t="s">
        <v>204</v>
      </c>
      <c r="L1162" t="s">
        <v>325</v>
      </c>
      <c r="M1162" t="s">
        <v>340</v>
      </c>
      <c r="N1162" t="s">
        <v>448</v>
      </c>
      <c r="O1162" t="s">
        <v>339</v>
      </c>
      <c r="P1162" t="s">
        <v>1211</v>
      </c>
      <c r="Q1162" t="s">
        <v>413</v>
      </c>
      <c r="R1162" t="s">
        <v>407</v>
      </c>
      <c r="S1162" t="s">
        <v>1212</v>
      </c>
      <c r="T1162" s="131">
        <v>0.16</v>
      </c>
      <c r="U1162" t="s">
        <v>1392</v>
      </c>
      <c r="V1162" s="132">
        <v>1.9480000000000001E-2</v>
      </c>
      <c r="W1162" s="132">
        <v>4.4299999999999999E-2</v>
      </c>
      <c r="X1162" t="s">
        <v>412</v>
      </c>
      <c r="Y1162" t="s">
        <v>339</v>
      </c>
      <c r="Z1162" s="131">
        <v>498000</v>
      </c>
      <c r="AA1162" s="131">
        <v>1</v>
      </c>
      <c r="AB1162" s="131">
        <f t="shared" si="18"/>
        <v>101.32008032128515</v>
      </c>
      <c r="AD1162" s="131">
        <v>504.57400000000001</v>
      </c>
      <c r="AH1162" s="132">
        <v>5.9000000000000003E-4</v>
      </c>
      <c r="AI1162" s="132">
        <v>2.0990000000000002E-2</v>
      </c>
      <c r="AJ1162" s="132">
        <v>5.9999999999999995E-4</v>
      </c>
    </row>
    <row r="1163" spans="1:36">
      <c r="A1163" t="s">
        <v>1213</v>
      </c>
      <c r="B1163" t="s">
        <v>1248</v>
      </c>
      <c r="C1163" t="s">
        <v>1547</v>
      </c>
      <c r="D1163" t="s">
        <v>1548</v>
      </c>
      <c r="E1163" t="s">
        <v>309</v>
      </c>
      <c r="F1163" t="s">
        <v>2385</v>
      </c>
      <c r="G1163" t="s">
        <v>2386</v>
      </c>
      <c r="H1163" t="s">
        <v>321</v>
      </c>
      <c r="I1163" t="s">
        <v>754</v>
      </c>
      <c r="J1163" t="s">
        <v>204</v>
      </c>
      <c r="K1163" t="s">
        <v>204</v>
      </c>
      <c r="L1163" t="s">
        <v>325</v>
      </c>
      <c r="M1163" t="s">
        <v>340</v>
      </c>
      <c r="N1163" t="s">
        <v>448</v>
      </c>
      <c r="O1163" t="s">
        <v>339</v>
      </c>
      <c r="P1163" t="s">
        <v>1211</v>
      </c>
      <c r="Q1163" t="s">
        <v>413</v>
      </c>
      <c r="R1163" t="s">
        <v>407</v>
      </c>
      <c r="S1163" t="s">
        <v>1212</v>
      </c>
      <c r="T1163" s="131">
        <v>1.48</v>
      </c>
      <c r="U1163" t="s">
        <v>1840</v>
      </c>
      <c r="V1163" s="132">
        <v>1.9990000000000001E-2</v>
      </c>
      <c r="W1163" s="132">
        <v>2.2599999999999999E-2</v>
      </c>
      <c r="X1163" t="s">
        <v>412</v>
      </c>
      <c r="Y1163" t="s">
        <v>339</v>
      </c>
      <c r="Z1163" s="131">
        <v>375000</v>
      </c>
      <c r="AA1163" s="131">
        <v>1</v>
      </c>
      <c r="AB1163" s="131">
        <f t="shared" si="18"/>
        <v>113.32</v>
      </c>
      <c r="AD1163" s="131">
        <v>424.95</v>
      </c>
      <c r="AH1163" s="132">
        <v>2.5000000000000001E-4</v>
      </c>
      <c r="AI1163" s="132">
        <v>1.7680000000000001E-2</v>
      </c>
      <c r="AJ1163" s="132">
        <v>5.0000000000000001E-4</v>
      </c>
    </row>
    <row r="1164" spans="1:36">
      <c r="A1164" t="s">
        <v>1213</v>
      </c>
      <c r="B1164" t="s">
        <v>1248</v>
      </c>
      <c r="C1164" t="s">
        <v>1935</v>
      </c>
      <c r="D1164" t="s">
        <v>1936</v>
      </c>
      <c r="E1164" t="s">
        <v>309</v>
      </c>
      <c r="F1164" t="s">
        <v>1937</v>
      </c>
      <c r="G1164" t="s">
        <v>1938</v>
      </c>
      <c r="H1164" t="s">
        <v>321</v>
      </c>
      <c r="I1164" t="s">
        <v>754</v>
      </c>
      <c r="J1164" t="s">
        <v>204</v>
      </c>
      <c r="K1164" t="s">
        <v>204</v>
      </c>
      <c r="L1164" t="s">
        <v>325</v>
      </c>
      <c r="M1164" t="s">
        <v>340</v>
      </c>
      <c r="N1164" t="s">
        <v>448</v>
      </c>
      <c r="O1164" t="s">
        <v>339</v>
      </c>
      <c r="P1164" t="s">
        <v>1211</v>
      </c>
      <c r="Q1164" t="s">
        <v>413</v>
      </c>
      <c r="R1164" t="s">
        <v>407</v>
      </c>
      <c r="S1164" t="s">
        <v>1212</v>
      </c>
      <c r="T1164" s="131">
        <v>3.74</v>
      </c>
      <c r="U1164" t="s">
        <v>1939</v>
      </c>
      <c r="V1164" s="132">
        <v>2.3879999999999998E-2</v>
      </c>
      <c r="W1164" s="132">
        <v>2.3800000000000002E-2</v>
      </c>
      <c r="X1164" t="s">
        <v>412</v>
      </c>
      <c r="Y1164" t="s">
        <v>339</v>
      </c>
      <c r="Z1164" s="131">
        <v>360000.88</v>
      </c>
      <c r="AA1164" s="131">
        <v>1</v>
      </c>
      <c r="AB1164" s="131">
        <f t="shared" si="18"/>
        <v>103.66002438660706</v>
      </c>
      <c r="AD1164" s="131">
        <v>373.17700000000002</v>
      </c>
      <c r="AH1164" s="132">
        <v>1E-4</v>
      </c>
      <c r="AI1164" s="132">
        <v>1.553E-2</v>
      </c>
      <c r="AJ1164" s="132">
        <v>4.4000000000000002E-4</v>
      </c>
    </row>
    <row r="1165" spans="1:36">
      <c r="A1165" t="s">
        <v>1213</v>
      </c>
      <c r="B1165" t="s">
        <v>1248</v>
      </c>
      <c r="C1165" t="s">
        <v>1521</v>
      </c>
      <c r="D1165" t="s">
        <v>1522</v>
      </c>
      <c r="E1165" t="s">
        <v>309</v>
      </c>
      <c r="F1165" t="s">
        <v>1915</v>
      </c>
      <c r="G1165" t="s">
        <v>1916</v>
      </c>
      <c r="H1165" t="s">
        <v>321</v>
      </c>
      <c r="I1165" t="s">
        <v>754</v>
      </c>
      <c r="J1165" t="s">
        <v>204</v>
      </c>
      <c r="K1165" t="s">
        <v>204</v>
      </c>
      <c r="L1165" t="s">
        <v>325</v>
      </c>
      <c r="M1165" t="s">
        <v>340</v>
      </c>
      <c r="N1165" t="s">
        <v>448</v>
      </c>
      <c r="O1165" t="s">
        <v>339</v>
      </c>
      <c r="P1165" t="s">
        <v>1211</v>
      </c>
      <c r="Q1165" t="s">
        <v>413</v>
      </c>
      <c r="R1165" t="s">
        <v>407</v>
      </c>
      <c r="S1165" t="s">
        <v>1212</v>
      </c>
      <c r="T1165" s="131">
        <v>3.18</v>
      </c>
      <c r="U1165" t="s">
        <v>1917</v>
      </c>
      <c r="V1165" s="132">
        <v>2.0209999999999999E-2</v>
      </c>
      <c r="W1165" s="132">
        <v>2.4199999999999999E-2</v>
      </c>
      <c r="X1165" t="s">
        <v>412</v>
      </c>
      <c r="Y1165" t="s">
        <v>339</v>
      </c>
      <c r="Z1165" s="131">
        <v>311000.33</v>
      </c>
      <c r="AA1165" s="131">
        <v>1</v>
      </c>
      <c r="AB1165" s="131">
        <f t="shared" si="18"/>
        <v>103.36998677782753</v>
      </c>
      <c r="AD1165" s="131">
        <v>321.48099999999999</v>
      </c>
      <c r="AH1165" s="132">
        <v>1.2E-4</v>
      </c>
      <c r="AI1165" s="132">
        <v>1.337E-2</v>
      </c>
      <c r="AJ1165" s="132">
        <v>3.8000000000000002E-4</v>
      </c>
    </row>
    <row r="1166" spans="1:36">
      <c r="A1166" t="s">
        <v>1213</v>
      </c>
      <c r="B1166" t="s">
        <v>1248</v>
      </c>
      <c r="C1166" t="s">
        <v>2369</v>
      </c>
      <c r="D1166" t="s">
        <v>2370</v>
      </c>
      <c r="E1166" t="s">
        <v>309</v>
      </c>
      <c r="F1166" t="s">
        <v>2374</v>
      </c>
      <c r="G1166" t="s">
        <v>2375</v>
      </c>
      <c r="H1166" t="s">
        <v>321</v>
      </c>
      <c r="I1166" t="s">
        <v>754</v>
      </c>
      <c r="J1166" t="s">
        <v>204</v>
      </c>
      <c r="K1166" t="s">
        <v>204</v>
      </c>
      <c r="L1166" t="s">
        <v>325</v>
      </c>
      <c r="M1166" t="s">
        <v>340</v>
      </c>
      <c r="N1166" t="s">
        <v>477</v>
      </c>
      <c r="O1166" t="s">
        <v>339</v>
      </c>
      <c r="P1166" t="s">
        <v>1211</v>
      </c>
      <c r="Q1166" t="s">
        <v>413</v>
      </c>
      <c r="R1166" t="s">
        <v>407</v>
      </c>
      <c r="S1166" t="s">
        <v>1212</v>
      </c>
      <c r="T1166" s="131">
        <v>1.98</v>
      </c>
      <c r="U1166" t="s">
        <v>1600</v>
      </c>
      <c r="V1166" s="132">
        <v>1.916E-2</v>
      </c>
      <c r="W1166" s="132">
        <v>2.23E-2</v>
      </c>
      <c r="X1166" t="s">
        <v>412</v>
      </c>
      <c r="Y1166" t="s">
        <v>339</v>
      </c>
      <c r="Z1166" s="131">
        <v>290750</v>
      </c>
      <c r="AA1166" s="131">
        <v>1</v>
      </c>
      <c r="AB1166" s="131">
        <f t="shared" si="18"/>
        <v>108.8701633705933</v>
      </c>
      <c r="AD1166" s="131">
        <v>316.54000000000002</v>
      </c>
      <c r="AH1166" s="132">
        <v>4.4999999999999999E-4</v>
      </c>
      <c r="AI1166" s="132">
        <v>1.3169999999999999E-2</v>
      </c>
      <c r="AJ1166" s="132">
        <v>3.8000000000000002E-4</v>
      </c>
    </row>
    <row r="1167" spans="1:36">
      <c r="A1167" t="s">
        <v>1213</v>
      </c>
      <c r="B1167" t="s">
        <v>1248</v>
      </c>
      <c r="C1167" t="s">
        <v>2336</v>
      </c>
      <c r="D1167" t="s">
        <v>2337</v>
      </c>
      <c r="E1167" t="s">
        <v>309</v>
      </c>
      <c r="F1167" t="s">
        <v>2909</v>
      </c>
      <c r="G1167" t="s">
        <v>2910</v>
      </c>
      <c r="H1167" t="s">
        <v>321</v>
      </c>
      <c r="I1167" t="s">
        <v>755</v>
      </c>
      <c r="J1167" t="s">
        <v>204</v>
      </c>
      <c r="K1167" t="s">
        <v>204</v>
      </c>
      <c r="L1167" t="s">
        <v>325</v>
      </c>
      <c r="M1167" t="s">
        <v>340</v>
      </c>
      <c r="N1167" t="s">
        <v>436</v>
      </c>
      <c r="O1167" t="s">
        <v>339</v>
      </c>
      <c r="P1167" t="s">
        <v>1211</v>
      </c>
      <c r="Q1167" t="s">
        <v>413</v>
      </c>
      <c r="R1167" t="s">
        <v>407</v>
      </c>
      <c r="S1167" t="s">
        <v>1212</v>
      </c>
      <c r="T1167" s="131">
        <v>1.23</v>
      </c>
      <c r="U1167" t="s">
        <v>2911</v>
      </c>
      <c r="V1167" s="132">
        <v>1.7700000000000001E-3</v>
      </c>
      <c r="W1167" s="132">
        <v>6.0100000000000001E-2</v>
      </c>
      <c r="X1167" t="s">
        <v>412</v>
      </c>
      <c r="Y1167" t="s">
        <v>339</v>
      </c>
      <c r="Z1167" s="131">
        <v>296000</v>
      </c>
      <c r="AA1167" s="131">
        <v>1</v>
      </c>
      <c r="AB1167" s="131">
        <f t="shared" si="18"/>
        <v>106.2</v>
      </c>
      <c r="AD1167" s="131">
        <v>314.35199999999998</v>
      </c>
      <c r="AH1167" s="132">
        <v>1.6000000000000001E-4</v>
      </c>
      <c r="AI1167" s="132">
        <v>1.308E-2</v>
      </c>
      <c r="AJ1167" s="132">
        <v>3.6999999999999999E-4</v>
      </c>
    </row>
    <row r="1168" spans="1:36">
      <c r="A1168" t="s">
        <v>1213</v>
      </c>
      <c r="B1168" t="s">
        <v>1248</v>
      </c>
      <c r="C1168" t="s">
        <v>1868</v>
      </c>
      <c r="D1168" t="s">
        <v>1869</v>
      </c>
      <c r="E1168" t="s">
        <v>309</v>
      </c>
      <c r="F1168" t="s">
        <v>2034</v>
      </c>
      <c r="G1168" t="s">
        <v>2035</v>
      </c>
      <c r="H1168" t="s">
        <v>321</v>
      </c>
      <c r="I1168" t="s">
        <v>754</v>
      </c>
      <c r="J1168" t="s">
        <v>204</v>
      </c>
      <c r="K1168" t="s">
        <v>204</v>
      </c>
      <c r="L1168" t="s">
        <v>325</v>
      </c>
      <c r="M1168" t="s">
        <v>340</v>
      </c>
      <c r="N1168" t="s">
        <v>464</v>
      </c>
      <c r="O1168" t="s">
        <v>339</v>
      </c>
      <c r="P1168" t="s">
        <v>1872</v>
      </c>
      <c r="Q1168" t="s">
        <v>413</v>
      </c>
      <c r="R1168" t="s">
        <v>407</v>
      </c>
      <c r="S1168" t="s">
        <v>1212</v>
      </c>
      <c r="T1168" s="131">
        <v>0.25</v>
      </c>
      <c r="U1168" t="s">
        <v>1984</v>
      </c>
      <c r="V1168" s="132">
        <v>3.3500000000000002E-2</v>
      </c>
      <c r="W1168" s="132">
        <v>2.9700000000000001E-2</v>
      </c>
      <c r="X1168" t="s">
        <v>412</v>
      </c>
      <c r="Y1168" t="s">
        <v>339</v>
      </c>
      <c r="Z1168" s="131">
        <v>260000</v>
      </c>
      <c r="AA1168" s="131">
        <v>1</v>
      </c>
      <c r="AB1168" s="131">
        <f t="shared" si="18"/>
        <v>114.75999999999999</v>
      </c>
      <c r="AD1168" s="131">
        <v>298.37599999999998</v>
      </c>
      <c r="AH1168" s="132">
        <v>4.8000000000000001E-4</v>
      </c>
      <c r="AI1168" s="132">
        <v>1.2409999999999999E-2</v>
      </c>
      <c r="AJ1168" s="132">
        <v>3.5E-4</v>
      </c>
    </row>
    <row r="1169" spans="1:36">
      <c r="A1169" t="s">
        <v>1213</v>
      </c>
      <c r="B1169" t="s">
        <v>1248</v>
      </c>
      <c r="C1169" t="s">
        <v>1532</v>
      </c>
      <c r="D1169" t="s">
        <v>1533</v>
      </c>
      <c r="E1169" t="s">
        <v>309</v>
      </c>
      <c r="F1169" t="s">
        <v>1835</v>
      </c>
      <c r="G1169" t="s">
        <v>1836</v>
      </c>
      <c r="H1169" t="s">
        <v>321</v>
      </c>
      <c r="I1169" t="s">
        <v>754</v>
      </c>
      <c r="J1169" t="s">
        <v>204</v>
      </c>
      <c r="K1169" t="s">
        <v>204</v>
      </c>
      <c r="L1169" t="s">
        <v>325</v>
      </c>
      <c r="M1169" t="s">
        <v>340</v>
      </c>
      <c r="N1169" t="s">
        <v>443</v>
      </c>
      <c r="O1169" t="s">
        <v>339</v>
      </c>
      <c r="P1169" t="s">
        <v>1530</v>
      </c>
      <c r="Q1169" t="s">
        <v>415</v>
      </c>
      <c r="R1169" t="s">
        <v>407</v>
      </c>
      <c r="S1169" t="s">
        <v>1212</v>
      </c>
      <c r="T1169" s="131">
        <v>0.41</v>
      </c>
      <c r="U1169" t="s">
        <v>1837</v>
      </c>
      <c r="V1169" s="132">
        <v>3.857E-2</v>
      </c>
      <c r="W1169" s="132">
        <v>4.02E-2</v>
      </c>
      <c r="X1169" t="s">
        <v>412</v>
      </c>
      <c r="Y1169" t="s">
        <v>339</v>
      </c>
      <c r="Z1169" s="131">
        <v>262000.65</v>
      </c>
      <c r="AA1169" s="131">
        <v>1</v>
      </c>
      <c r="AB1169" s="131">
        <f t="shared" si="18"/>
        <v>113.19017719994207</v>
      </c>
      <c r="AD1169" s="131">
        <v>296.55900000000003</v>
      </c>
      <c r="AH1169" s="132">
        <v>8.5999999999999998E-4</v>
      </c>
      <c r="AI1169" s="132">
        <v>1.234E-2</v>
      </c>
      <c r="AJ1169" s="132">
        <v>3.5E-4</v>
      </c>
    </row>
    <row r="1170" spans="1:36">
      <c r="A1170" t="s">
        <v>1213</v>
      </c>
      <c r="B1170" t="s">
        <v>1248</v>
      </c>
      <c r="C1170" t="s">
        <v>1864</v>
      </c>
      <c r="D1170" t="s">
        <v>1865</v>
      </c>
      <c r="E1170" t="s">
        <v>309</v>
      </c>
      <c r="F1170" t="s">
        <v>2417</v>
      </c>
      <c r="G1170" t="s">
        <v>2418</v>
      </c>
      <c r="H1170" t="s">
        <v>321</v>
      </c>
      <c r="I1170" t="s">
        <v>754</v>
      </c>
      <c r="J1170" t="s">
        <v>204</v>
      </c>
      <c r="K1170" t="s">
        <v>204</v>
      </c>
      <c r="L1170" t="s">
        <v>325</v>
      </c>
      <c r="M1170" t="s">
        <v>340</v>
      </c>
      <c r="N1170" t="s">
        <v>448</v>
      </c>
      <c r="O1170" t="s">
        <v>339</v>
      </c>
      <c r="P1170" t="s">
        <v>1551</v>
      </c>
      <c r="Q1170" t="s">
        <v>413</v>
      </c>
      <c r="R1170" t="s">
        <v>407</v>
      </c>
      <c r="S1170" t="s">
        <v>1212</v>
      </c>
      <c r="T1170" s="131">
        <v>1.96</v>
      </c>
      <c r="U1170" t="s">
        <v>1686</v>
      </c>
      <c r="V1170" s="132">
        <v>2.734E-2</v>
      </c>
      <c r="W1170" s="132">
        <v>2.52E-2</v>
      </c>
      <c r="X1170" t="s">
        <v>412</v>
      </c>
      <c r="Y1170" t="s">
        <v>339</v>
      </c>
      <c r="Z1170" s="131">
        <v>267000</v>
      </c>
      <c r="AA1170" s="131">
        <v>1</v>
      </c>
      <c r="AB1170" s="131">
        <f t="shared" si="18"/>
        <v>110.35992509363295</v>
      </c>
      <c r="AD1170" s="131">
        <v>294.661</v>
      </c>
      <c r="AH1170" s="132">
        <v>3.2000000000000003E-4</v>
      </c>
      <c r="AI1170" s="132">
        <v>1.226E-2</v>
      </c>
      <c r="AJ1170" s="132">
        <v>3.5E-4</v>
      </c>
    </row>
    <row r="1171" spans="1:36">
      <c r="A1171" t="s">
        <v>1213</v>
      </c>
      <c r="B1171" t="s">
        <v>1248</v>
      </c>
      <c r="C1171" t="s">
        <v>2336</v>
      </c>
      <c r="D1171" t="s">
        <v>2337</v>
      </c>
      <c r="E1171" t="s">
        <v>309</v>
      </c>
      <c r="F1171" t="s">
        <v>2338</v>
      </c>
      <c r="G1171" t="s">
        <v>2339</v>
      </c>
      <c r="H1171" t="s">
        <v>321</v>
      </c>
      <c r="I1171" t="s">
        <v>754</v>
      </c>
      <c r="J1171" t="s">
        <v>204</v>
      </c>
      <c r="K1171" t="s">
        <v>204</v>
      </c>
      <c r="L1171" t="s">
        <v>325</v>
      </c>
      <c r="M1171" t="s">
        <v>340</v>
      </c>
      <c r="N1171" t="s">
        <v>436</v>
      </c>
      <c r="O1171" t="s">
        <v>339</v>
      </c>
      <c r="P1171" t="s">
        <v>1211</v>
      </c>
      <c r="Q1171" t="s">
        <v>413</v>
      </c>
      <c r="R1171" t="s">
        <v>407</v>
      </c>
      <c r="S1171" t="s">
        <v>1212</v>
      </c>
      <c r="T1171" s="131">
        <v>3.01</v>
      </c>
      <c r="U1171" t="s">
        <v>2340</v>
      </c>
      <c r="V1171" s="132">
        <v>5.0000000000000001E-4</v>
      </c>
      <c r="W1171" s="132">
        <v>2.3900000000000001E-2</v>
      </c>
      <c r="X1171" t="s">
        <v>412</v>
      </c>
      <c r="Y1171" t="s">
        <v>339</v>
      </c>
      <c r="Z1171" s="131">
        <v>270000.38</v>
      </c>
      <c r="AA1171" s="131">
        <v>1</v>
      </c>
      <c r="AB1171" s="131">
        <f t="shared" si="18"/>
        <v>106.75984974539665</v>
      </c>
      <c r="AD1171" s="131">
        <v>288.25200000000001</v>
      </c>
      <c r="AH1171" s="132">
        <v>2.5999999999999998E-4</v>
      </c>
      <c r="AI1171" s="132">
        <v>1.1990000000000001E-2</v>
      </c>
      <c r="AJ1171" s="132">
        <v>3.4000000000000002E-4</v>
      </c>
    </row>
    <row r="1172" spans="1:36">
      <c r="A1172" t="s">
        <v>1213</v>
      </c>
      <c r="B1172" t="s">
        <v>1248</v>
      </c>
      <c r="C1172" t="s">
        <v>1601</v>
      </c>
      <c r="D1172" t="s">
        <v>1602</v>
      </c>
      <c r="E1172" t="s">
        <v>309</v>
      </c>
      <c r="F1172" t="s">
        <v>2427</v>
      </c>
      <c r="G1172" t="s">
        <v>2428</v>
      </c>
      <c r="H1172" t="s">
        <v>321</v>
      </c>
      <c r="I1172" t="s">
        <v>754</v>
      </c>
      <c r="J1172" t="s">
        <v>204</v>
      </c>
      <c r="K1172" t="s">
        <v>204</v>
      </c>
      <c r="L1172" t="s">
        <v>325</v>
      </c>
      <c r="M1172" t="s">
        <v>340</v>
      </c>
      <c r="N1172" t="s">
        <v>448</v>
      </c>
      <c r="O1172" t="s">
        <v>339</v>
      </c>
      <c r="P1172" t="s">
        <v>1211</v>
      </c>
      <c r="Q1172" t="s">
        <v>413</v>
      </c>
      <c r="R1172" t="s">
        <v>407</v>
      </c>
      <c r="S1172" t="s">
        <v>1212</v>
      </c>
      <c r="T1172" s="131">
        <v>1.79</v>
      </c>
      <c r="U1172" t="s">
        <v>2429</v>
      </c>
      <c r="V1172" s="132">
        <v>1.235E-2</v>
      </c>
      <c r="W1172" s="132">
        <v>2.23E-2</v>
      </c>
      <c r="X1172" t="s">
        <v>412</v>
      </c>
      <c r="Y1172" t="s">
        <v>339</v>
      </c>
      <c r="Z1172" s="131">
        <v>246000</v>
      </c>
      <c r="AA1172" s="131">
        <v>1</v>
      </c>
      <c r="AB1172" s="131">
        <f t="shared" si="18"/>
        <v>113.39999999999999</v>
      </c>
      <c r="AD1172" s="131">
        <v>278.964</v>
      </c>
      <c r="AH1172" s="132">
        <v>2.7999999999999998E-4</v>
      </c>
      <c r="AI1172" s="132">
        <v>1.1610000000000001E-2</v>
      </c>
      <c r="AJ1172" s="132">
        <v>3.3E-4</v>
      </c>
    </row>
    <row r="1173" spans="1:36">
      <c r="A1173" t="s">
        <v>1213</v>
      </c>
      <c r="B1173" t="s">
        <v>1248</v>
      </c>
      <c r="C1173" t="s">
        <v>2567</v>
      </c>
      <c r="D1173" t="s">
        <v>2568</v>
      </c>
      <c r="E1173" t="s">
        <v>309</v>
      </c>
      <c r="F1173" t="s">
        <v>2569</v>
      </c>
      <c r="G1173" t="s">
        <v>2570</v>
      </c>
      <c r="H1173" t="s">
        <v>321</v>
      </c>
      <c r="I1173" t="s">
        <v>951</v>
      </c>
      <c r="J1173" t="s">
        <v>204</v>
      </c>
      <c r="K1173" t="s">
        <v>204</v>
      </c>
      <c r="L1173" t="s">
        <v>325</v>
      </c>
      <c r="M1173" t="s">
        <v>340</v>
      </c>
      <c r="N1173" t="s">
        <v>464</v>
      </c>
      <c r="O1173" t="s">
        <v>339</v>
      </c>
      <c r="P1173" t="s">
        <v>1211</v>
      </c>
      <c r="Q1173" t="s">
        <v>413</v>
      </c>
      <c r="R1173" t="s">
        <v>407</v>
      </c>
      <c r="S1173" t="s">
        <v>1212</v>
      </c>
      <c r="T1173" s="131">
        <v>1.69</v>
      </c>
      <c r="U1173" t="s">
        <v>2571</v>
      </c>
      <c r="V1173" s="132">
        <v>4.5859999999999998E-2</v>
      </c>
      <c r="W1173" s="132">
        <v>4.4699999999999997E-2</v>
      </c>
      <c r="X1173" t="s">
        <v>412</v>
      </c>
      <c r="Y1173" t="s">
        <v>339</v>
      </c>
      <c r="Z1173" s="131">
        <v>288000.38</v>
      </c>
      <c r="AA1173" s="131">
        <v>1</v>
      </c>
      <c r="AB1173" s="131">
        <f t="shared" si="18"/>
        <v>95.47001292151073</v>
      </c>
      <c r="AD1173" s="131">
        <v>274.95400000000001</v>
      </c>
      <c r="AH1173" s="132">
        <v>8.1999999999999998E-4</v>
      </c>
      <c r="AI1173" s="132">
        <v>1.1440000000000001E-2</v>
      </c>
      <c r="AJ1173" s="132">
        <v>3.3E-4</v>
      </c>
    </row>
    <row r="1174" spans="1:36">
      <c r="A1174" t="s">
        <v>1213</v>
      </c>
      <c r="B1174" t="s">
        <v>1248</v>
      </c>
      <c r="C1174" t="s">
        <v>2209</v>
      </c>
      <c r="D1174" t="s">
        <v>2210</v>
      </c>
      <c r="E1174" t="s">
        <v>309</v>
      </c>
      <c r="F1174" t="s">
        <v>2211</v>
      </c>
      <c r="G1174" t="s">
        <v>2212</v>
      </c>
      <c r="H1174" t="s">
        <v>321</v>
      </c>
      <c r="I1174" t="s">
        <v>754</v>
      </c>
      <c r="J1174" t="s">
        <v>204</v>
      </c>
      <c r="K1174" t="s">
        <v>204</v>
      </c>
      <c r="L1174" t="s">
        <v>325</v>
      </c>
      <c r="M1174" t="s">
        <v>340</v>
      </c>
      <c r="N1174" t="s">
        <v>465</v>
      </c>
      <c r="O1174" t="s">
        <v>339</v>
      </c>
      <c r="P1174" t="s">
        <v>1545</v>
      </c>
      <c r="Q1174" t="s">
        <v>413</v>
      </c>
      <c r="R1174" t="s">
        <v>407</v>
      </c>
      <c r="S1174" t="s">
        <v>1212</v>
      </c>
      <c r="T1174" s="131">
        <v>3.32</v>
      </c>
      <c r="U1174" t="s">
        <v>1670</v>
      </c>
      <c r="V1174" s="132">
        <v>8.6699999999999999E-2</v>
      </c>
      <c r="W1174" s="132">
        <v>4.4299999999999999E-2</v>
      </c>
      <c r="X1174" t="s">
        <v>412</v>
      </c>
      <c r="Y1174" t="s">
        <v>339</v>
      </c>
      <c r="Z1174" s="131">
        <v>261000</v>
      </c>
      <c r="AA1174" s="131">
        <v>1</v>
      </c>
      <c r="AB1174" s="131">
        <f t="shared" si="18"/>
        <v>104.19003831417623</v>
      </c>
      <c r="AD1174" s="131">
        <v>271.93599999999998</v>
      </c>
      <c r="AH1174" s="132">
        <v>1.8000000000000001E-4</v>
      </c>
      <c r="AI1174" s="132">
        <v>1.1310000000000001E-2</v>
      </c>
      <c r="AJ1174" s="132">
        <v>3.2000000000000003E-4</v>
      </c>
    </row>
    <row r="1175" spans="1:36">
      <c r="A1175" t="s">
        <v>1213</v>
      </c>
      <c r="B1175" t="s">
        <v>1248</v>
      </c>
      <c r="C1175" t="s">
        <v>3020</v>
      </c>
      <c r="D1175" t="s">
        <v>3021</v>
      </c>
      <c r="E1175" t="s">
        <v>309</v>
      </c>
      <c r="F1175" t="s">
        <v>3022</v>
      </c>
      <c r="G1175" t="s">
        <v>3023</v>
      </c>
      <c r="H1175" t="s">
        <v>321</v>
      </c>
      <c r="I1175" t="s">
        <v>754</v>
      </c>
      <c r="J1175" t="s">
        <v>204</v>
      </c>
      <c r="K1175" t="s">
        <v>204</v>
      </c>
      <c r="L1175" t="s">
        <v>325</v>
      </c>
      <c r="M1175" t="s">
        <v>340</v>
      </c>
      <c r="N1175" t="s">
        <v>464</v>
      </c>
      <c r="O1175" t="s">
        <v>339</v>
      </c>
      <c r="Q1175" t="s">
        <v>410</v>
      </c>
      <c r="R1175" t="s">
        <v>410</v>
      </c>
      <c r="S1175" t="s">
        <v>1212</v>
      </c>
      <c r="T1175" s="131">
        <v>3.36</v>
      </c>
      <c r="U1175" t="s">
        <v>2496</v>
      </c>
      <c r="V1175" s="132">
        <v>3.0540000000000001E-2</v>
      </c>
      <c r="W1175" s="132">
        <v>3.44E-2</v>
      </c>
      <c r="X1175" t="s">
        <v>412</v>
      </c>
      <c r="Y1175" t="s">
        <v>339</v>
      </c>
      <c r="Z1175" s="131">
        <v>254000</v>
      </c>
      <c r="AA1175" s="131">
        <v>1</v>
      </c>
      <c r="AB1175" s="131">
        <f t="shared" si="18"/>
        <v>103.77007874015749</v>
      </c>
      <c r="AD1175" s="131">
        <v>263.57600000000002</v>
      </c>
      <c r="AH1175" s="132">
        <v>1.2800000000000001E-3</v>
      </c>
      <c r="AI1175" s="132">
        <v>1.0970000000000001E-2</v>
      </c>
      <c r="AJ1175" s="132">
        <v>3.1E-4</v>
      </c>
    </row>
    <row r="1176" spans="1:36">
      <c r="A1176" t="s">
        <v>1213</v>
      </c>
      <c r="B1176" t="s">
        <v>1248</v>
      </c>
      <c r="C1176" t="s">
        <v>2275</v>
      </c>
      <c r="D1176" t="s">
        <v>2276</v>
      </c>
      <c r="E1176" t="s">
        <v>309</v>
      </c>
      <c r="F1176" t="s">
        <v>2782</v>
      </c>
      <c r="G1176" t="s">
        <v>2783</v>
      </c>
      <c r="H1176" t="s">
        <v>321</v>
      </c>
      <c r="I1176" t="s">
        <v>951</v>
      </c>
      <c r="J1176" t="s">
        <v>204</v>
      </c>
      <c r="K1176" t="s">
        <v>204</v>
      </c>
      <c r="L1176" t="s">
        <v>325</v>
      </c>
      <c r="M1176" t="s">
        <v>340</v>
      </c>
      <c r="N1176" t="s">
        <v>459</v>
      </c>
      <c r="O1176" t="s">
        <v>339</v>
      </c>
      <c r="P1176" t="s">
        <v>1872</v>
      </c>
      <c r="Q1176" t="s">
        <v>413</v>
      </c>
      <c r="R1176" t="s">
        <v>407</v>
      </c>
      <c r="S1176" t="s">
        <v>1212</v>
      </c>
      <c r="T1176" s="131">
        <v>1.45</v>
      </c>
      <c r="U1176" t="s">
        <v>1691</v>
      </c>
      <c r="V1176" s="132">
        <v>4.5420000000000002E-2</v>
      </c>
      <c r="W1176" s="132">
        <v>4.5999999999999999E-2</v>
      </c>
      <c r="X1176" t="s">
        <v>412</v>
      </c>
      <c r="Y1176" t="s">
        <v>339</v>
      </c>
      <c r="Z1176" s="131">
        <v>247126</v>
      </c>
      <c r="AA1176" s="131">
        <v>1</v>
      </c>
      <c r="AB1176" s="131">
        <f t="shared" si="18"/>
        <v>97.269813779205748</v>
      </c>
      <c r="AD1176" s="131">
        <v>240.37899999999999</v>
      </c>
      <c r="AH1176" s="132">
        <v>6.8000000000000005E-4</v>
      </c>
      <c r="AI1176" s="132">
        <v>0.01</v>
      </c>
      <c r="AJ1176" s="132">
        <v>2.9E-4</v>
      </c>
    </row>
    <row r="1177" spans="1:36">
      <c r="A1177" t="s">
        <v>1213</v>
      </c>
      <c r="B1177" t="s">
        <v>1248</v>
      </c>
      <c r="C1177" t="s">
        <v>1973</v>
      </c>
      <c r="D1177" t="s">
        <v>1974</v>
      </c>
      <c r="E1177" t="s">
        <v>309</v>
      </c>
      <c r="F1177" t="s">
        <v>1975</v>
      </c>
      <c r="G1177" t="s">
        <v>1976</v>
      </c>
      <c r="H1177" t="s">
        <v>321</v>
      </c>
      <c r="I1177" t="s">
        <v>754</v>
      </c>
      <c r="J1177" t="s">
        <v>204</v>
      </c>
      <c r="K1177" t="s">
        <v>204</v>
      </c>
      <c r="L1177" t="s">
        <v>325</v>
      </c>
      <c r="M1177" t="s">
        <v>340</v>
      </c>
      <c r="N1177" t="s">
        <v>464</v>
      </c>
      <c r="O1177" t="s">
        <v>339</v>
      </c>
      <c r="P1177" t="s">
        <v>1696</v>
      </c>
      <c r="Q1177" t="s">
        <v>413</v>
      </c>
      <c r="R1177" t="s">
        <v>407</v>
      </c>
      <c r="S1177" t="s">
        <v>1212</v>
      </c>
      <c r="T1177" s="131">
        <v>1.93</v>
      </c>
      <c r="U1177" t="s">
        <v>1334</v>
      </c>
      <c r="V1177" s="132">
        <v>2.8139999999999998E-2</v>
      </c>
      <c r="W1177" s="132">
        <v>2.6700000000000002E-2</v>
      </c>
      <c r="X1177" t="s">
        <v>412</v>
      </c>
      <c r="Y1177" t="s">
        <v>339</v>
      </c>
      <c r="Z1177" s="131">
        <v>201000</v>
      </c>
      <c r="AA1177" s="131">
        <v>1</v>
      </c>
      <c r="AB1177" s="131">
        <f t="shared" si="18"/>
        <v>116.50995024875621</v>
      </c>
      <c r="AD1177" s="131">
        <v>234.185</v>
      </c>
      <c r="AH1177" s="132">
        <v>1E-4</v>
      </c>
      <c r="AI1177" s="132">
        <v>9.7400000000000004E-3</v>
      </c>
      <c r="AJ1177" s="132">
        <v>2.7999999999999998E-4</v>
      </c>
    </row>
    <row r="1178" spans="1:36">
      <c r="A1178" t="s">
        <v>1213</v>
      </c>
      <c r="B1178" t="s">
        <v>1248</v>
      </c>
      <c r="C1178" t="s">
        <v>1848</v>
      </c>
      <c r="D1178" t="s">
        <v>1849</v>
      </c>
      <c r="E1178" t="s">
        <v>309</v>
      </c>
      <c r="F1178" t="s">
        <v>2945</v>
      </c>
      <c r="G1178" t="s">
        <v>2946</v>
      </c>
      <c r="H1178" t="s">
        <v>321</v>
      </c>
      <c r="I1178" t="s">
        <v>754</v>
      </c>
      <c r="J1178" t="s">
        <v>204</v>
      </c>
      <c r="K1178" t="s">
        <v>204</v>
      </c>
      <c r="L1178" t="s">
        <v>325</v>
      </c>
      <c r="M1178" t="s">
        <v>340</v>
      </c>
      <c r="N1178" t="s">
        <v>441</v>
      </c>
      <c r="O1178" t="s">
        <v>339</v>
      </c>
      <c r="Q1178" t="s">
        <v>410</v>
      </c>
      <c r="R1178" t="s">
        <v>410</v>
      </c>
      <c r="S1178" t="s">
        <v>1212</v>
      </c>
      <c r="T1178" s="131">
        <v>4.4000000000000004</v>
      </c>
      <c r="U1178" t="s">
        <v>1717</v>
      </c>
      <c r="V1178" s="132">
        <v>4.3130000000000002E-2</v>
      </c>
      <c r="W1178" s="132">
        <v>4.5499999999999999E-2</v>
      </c>
      <c r="X1178" t="s">
        <v>412</v>
      </c>
      <c r="Y1178" t="s">
        <v>339</v>
      </c>
      <c r="Z1178" s="131">
        <v>229690</v>
      </c>
      <c r="AA1178" s="131">
        <v>1</v>
      </c>
      <c r="AB1178" s="131">
        <f t="shared" si="18"/>
        <v>101.84988462710609</v>
      </c>
      <c r="AD1178" s="131">
        <v>233.93899999999999</v>
      </c>
      <c r="AH1178" s="132">
        <v>7.3999999999999999E-4</v>
      </c>
      <c r="AI1178" s="132">
        <v>9.7300000000000008E-3</v>
      </c>
      <c r="AJ1178" s="132">
        <v>2.7999999999999998E-4</v>
      </c>
    </row>
    <row r="1179" spans="1:36">
      <c r="A1179" t="s">
        <v>1213</v>
      </c>
      <c r="B1179" t="s">
        <v>1248</v>
      </c>
      <c r="C1179" t="s">
        <v>1918</v>
      </c>
      <c r="D1179" t="s">
        <v>1919</v>
      </c>
      <c r="E1179" t="s">
        <v>309</v>
      </c>
      <c r="F1179" t="s">
        <v>2697</v>
      </c>
      <c r="G1179" t="s">
        <v>2698</v>
      </c>
      <c r="H1179" t="s">
        <v>321</v>
      </c>
      <c r="I1179" t="s">
        <v>754</v>
      </c>
      <c r="J1179" t="s">
        <v>204</v>
      </c>
      <c r="K1179" t="s">
        <v>204</v>
      </c>
      <c r="L1179" t="s">
        <v>325</v>
      </c>
      <c r="M1179" t="s">
        <v>340</v>
      </c>
      <c r="N1179" t="s">
        <v>464</v>
      </c>
      <c r="O1179" t="s">
        <v>339</v>
      </c>
      <c r="P1179" t="s">
        <v>1696</v>
      </c>
      <c r="Q1179" t="s">
        <v>413</v>
      </c>
      <c r="R1179" t="s">
        <v>407</v>
      </c>
      <c r="S1179" t="s">
        <v>1212</v>
      </c>
      <c r="T1179" s="131">
        <v>2.13</v>
      </c>
      <c r="U1179" t="s">
        <v>2161</v>
      </c>
      <c r="V1179" s="132">
        <v>2.35E-2</v>
      </c>
      <c r="W1179" s="132">
        <v>2.64E-2</v>
      </c>
      <c r="X1179" t="s">
        <v>412</v>
      </c>
      <c r="Y1179" t="s">
        <v>339</v>
      </c>
      <c r="Z1179" s="131">
        <v>200000.39</v>
      </c>
      <c r="AA1179" s="131">
        <v>1</v>
      </c>
      <c r="AB1179" s="131">
        <f t="shared" si="18"/>
        <v>116.6397725524435</v>
      </c>
      <c r="AD1179" s="131">
        <v>233.28</v>
      </c>
      <c r="AH1179" s="132">
        <v>2.2000000000000001E-4</v>
      </c>
      <c r="AI1179" s="132">
        <v>9.7099999999999999E-3</v>
      </c>
      <c r="AJ1179" s="132">
        <v>2.7999999999999998E-4</v>
      </c>
    </row>
    <row r="1180" spans="1:36">
      <c r="A1180" t="s">
        <v>1213</v>
      </c>
      <c r="B1180" t="s">
        <v>1248</v>
      </c>
      <c r="C1180" t="s">
        <v>1901</v>
      </c>
      <c r="D1180" t="s">
        <v>1902</v>
      </c>
      <c r="E1180" t="s">
        <v>309</v>
      </c>
      <c r="F1180" t="s">
        <v>2674</v>
      </c>
      <c r="G1180" t="s">
        <v>2675</v>
      </c>
      <c r="H1180" t="s">
        <v>321</v>
      </c>
      <c r="I1180" t="s">
        <v>754</v>
      </c>
      <c r="J1180" t="s">
        <v>204</v>
      </c>
      <c r="K1180" t="s">
        <v>204</v>
      </c>
      <c r="L1180" t="s">
        <v>325</v>
      </c>
      <c r="M1180" t="s">
        <v>340</v>
      </c>
      <c r="N1180" t="s">
        <v>464</v>
      </c>
      <c r="O1180" t="s">
        <v>339</v>
      </c>
      <c r="P1180" t="s">
        <v>1551</v>
      </c>
      <c r="Q1180" t="s">
        <v>413</v>
      </c>
      <c r="R1180" t="s">
        <v>407</v>
      </c>
      <c r="S1180" t="s">
        <v>1212</v>
      </c>
      <c r="T1180" s="131">
        <v>1.46</v>
      </c>
      <c r="U1180" t="s">
        <v>1343</v>
      </c>
      <c r="V1180" s="132">
        <v>2.3529999999999999E-2</v>
      </c>
      <c r="W1180" s="132">
        <v>2.7799999999999998E-2</v>
      </c>
      <c r="X1180" t="s">
        <v>412</v>
      </c>
      <c r="Y1180" t="s">
        <v>339</v>
      </c>
      <c r="Z1180" s="131">
        <v>192533</v>
      </c>
      <c r="AA1180" s="131">
        <v>1</v>
      </c>
      <c r="AB1180" s="131">
        <f t="shared" si="18"/>
        <v>113.93994795697363</v>
      </c>
      <c r="AD1180" s="131">
        <v>219.37200000000001</v>
      </c>
      <c r="AH1180" s="132">
        <v>2.4000000000000001E-4</v>
      </c>
      <c r="AI1180" s="132">
        <v>9.1299999999999992E-3</v>
      </c>
      <c r="AJ1180" s="132">
        <v>2.5999999999999998E-4</v>
      </c>
    </row>
    <row r="1181" spans="1:36">
      <c r="A1181" t="s">
        <v>1213</v>
      </c>
      <c r="B1181" t="s">
        <v>1248</v>
      </c>
      <c r="C1181" t="s">
        <v>2459</v>
      </c>
      <c r="D1181" t="s">
        <v>2460</v>
      </c>
      <c r="E1181" t="s">
        <v>309</v>
      </c>
      <c r="F1181" t="s">
        <v>2465</v>
      </c>
      <c r="G1181" t="s">
        <v>2466</v>
      </c>
      <c r="H1181" t="s">
        <v>321</v>
      </c>
      <c r="I1181" t="s">
        <v>754</v>
      </c>
      <c r="J1181" t="s">
        <v>204</v>
      </c>
      <c r="K1181" t="s">
        <v>204</v>
      </c>
      <c r="L1181" t="s">
        <v>325</v>
      </c>
      <c r="M1181" t="s">
        <v>340</v>
      </c>
      <c r="N1181" t="s">
        <v>464</v>
      </c>
      <c r="O1181" t="s">
        <v>339</v>
      </c>
      <c r="P1181" t="s">
        <v>1211</v>
      </c>
      <c r="Q1181" t="s">
        <v>413</v>
      </c>
      <c r="R1181" t="s">
        <v>407</v>
      </c>
      <c r="S1181" t="s">
        <v>1212</v>
      </c>
      <c r="T1181" s="131">
        <v>1.51</v>
      </c>
      <c r="U1181" t="s">
        <v>1660</v>
      </c>
      <c r="V1181" s="132">
        <v>1.6969999999999999E-2</v>
      </c>
      <c r="W1181" s="132">
        <v>2.41E-2</v>
      </c>
      <c r="X1181" t="s">
        <v>412</v>
      </c>
      <c r="Y1181" t="s">
        <v>339</v>
      </c>
      <c r="Z1181" s="131">
        <v>192000.61</v>
      </c>
      <c r="AA1181" s="131">
        <v>1</v>
      </c>
      <c r="AB1181" s="131">
        <f t="shared" si="18"/>
        <v>113.57984748069289</v>
      </c>
      <c r="AD1181" s="131">
        <v>218.07400000000001</v>
      </c>
      <c r="AH1181" s="132">
        <v>2.0000000000000001E-4</v>
      </c>
      <c r="AI1181" s="132">
        <v>9.0699999999999999E-3</v>
      </c>
      <c r="AJ1181" s="132">
        <v>2.5999999999999998E-4</v>
      </c>
    </row>
    <row r="1182" spans="1:36">
      <c r="A1182" t="s">
        <v>1213</v>
      </c>
      <c r="B1182" t="s">
        <v>1248</v>
      </c>
      <c r="C1182" t="s">
        <v>1532</v>
      </c>
      <c r="D1182" t="s">
        <v>1533</v>
      </c>
      <c r="E1182" t="s">
        <v>309</v>
      </c>
      <c r="F1182" t="s">
        <v>2565</v>
      </c>
      <c r="G1182" t="s">
        <v>2566</v>
      </c>
      <c r="H1182" t="s">
        <v>321</v>
      </c>
      <c r="I1182" t="s">
        <v>754</v>
      </c>
      <c r="J1182" t="s">
        <v>204</v>
      </c>
      <c r="K1182" t="s">
        <v>204</v>
      </c>
      <c r="L1182" t="s">
        <v>325</v>
      </c>
      <c r="M1182" t="s">
        <v>340</v>
      </c>
      <c r="N1182" t="s">
        <v>443</v>
      </c>
      <c r="O1182" t="s">
        <v>339</v>
      </c>
      <c r="P1182" t="s">
        <v>1530</v>
      </c>
      <c r="Q1182" t="s">
        <v>415</v>
      </c>
      <c r="R1182" t="s">
        <v>407</v>
      </c>
      <c r="S1182" t="s">
        <v>1212</v>
      </c>
      <c r="T1182" s="131">
        <v>0.78</v>
      </c>
      <c r="U1182" t="s">
        <v>1795</v>
      </c>
      <c r="V1182" s="132">
        <v>2.7879999999999999E-2</v>
      </c>
      <c r="W1182" s="132">
        <v>2.86E-2</v>
      </c>
      <c r="X1182" t="s">
        <v>412</v>
      </c>
      <c r="Y1182" t="s">
        <v>339</v>
      </c>
      <c r="Z1182" s="131">
        <v>180100</v>
      </c>
      <c r="AA1182" s="131">
        <v>1</v>
      </c>
      <c r="AB1182" s="131">
        <f t="shared" si="18"/>
        <v>114.35980011104942</v>
      </c>
      <c r="AD1182" s="131">
        <v>205.96199999999999</v>
      </c>
      <c r="AH1182" s="132">
        <v>6.9999999999999999E-4</v>
      </c>
      <c r="AI1182" s="132">
        <v>8.5699999999999995E-3</v>
      </c>
      <c r="AJ1182" s="132">
        <v>2.4000000000000001E-4</v>
      </c>
    </row>
    <row r="1183" spans="1:36">
      <c r="A1183" t="s">
        <v>1213</v>
      </c>
      <c r="B1183" t="s">
        <v>1248</v>
      </c>
      <c r="C1183" t="s">
        <v>1521</v>
      </c>
      <c r="D1183" t="s">
        <v>1522</v>
      </c>
      <c r="E1183" t="s">
        <v>309</v>
      </c>
      <c r="F1183" t="s">
        <v>2754</v>
      </c>
      <c r="G1183" t="s">
        <v>2755</v>
      </c>
      <c r="H1183" t="s">
        <v>321</v>
      </c>
      <c r="I1183" t="s">
        <v>754</v>
      </c>
      <c r="J1183" t="s">
        <v>204</v>
      </c>
      <c r="K1183" t="s">
        <v>204</v>
      </c>
      <c r="L1183" t="s">
        <v>325</v>
      </c>
      <c r="M1183" t="s">
        <v>340</v>
      </c>
      <c r="N1183" t="s">
        <v>448</v>
      </c>
      <c r="O1183" t="s">
        <v>339</v>
      </c>
      <c r="P1183" t="s">
        <v>1211</v>
      </c>
      <c r="Q1183" t="s">
        <v>413</v>
      </c>
      <c r="R1183" t="s">
        <v>407</v>
      </c>
      <c r="S1183" t="s">
        <v>1212</v>
      </c>
      <c r="T1183" s="131">
        <v>5.84</v>
      </c>
      <c r="U1183" t="s">
        <v>2756</v>
      </c>
      <c r="V1183" s="132">
        <v>2.273E-2</v>
      </c>
      <c r="W1183" s="132">
        <v>2.5499999999999998E-2</v>
      </c>
      <c r="X1183" t="s">
        <v>412</v>
      </c>
      <c r="Y1183" t="s">
        <v>339</v>
      </c>
      <c r="Z1183" s="131">
        <v>200000</v>
      </c>
      <c r="AA1183" s="131">
        <v>1</v>
      </c>
      <c r="AB1183" s="131">
        <f t="shared" si="18"/>
        <v>100.6</v>
      </c>
      <c r="AD1183" s="131">
        <v>201.2</v>
      </c>
      <c r="AH1183" s="132">
        <v>6.9999999999999994E-5</v>
      </c>
      <c r="AI1183" s="132">
        <v>8.3700000000000007E-3</v>
      </c>
      <c r="AJ1183" s="132">
        <v>2.4000000000000001E-4</v>
      </c>
    </row>
    <row r="1184" spans="1:36">
      <c r="A1184" t="s">
        <v>1213</v>
      </c>
      <c r="B1184" t="s">
        <v>1248</v>
      </c>
      <c r="C1184" t="s">
        <v>1918</v>
      </c>
      <c r="D1184" t="s">
        <v>1919</v>
      </c>
      <c r="E1184" t="s">
        <v>309</v>
      </c>
      <c r="F1184" t="s">
        <v>2031</v>
      </c>
      <c r="G1184" t="s">
        <v>2032</v>
      </c>
      <c r="H1184" t="s">
        <v>321</v>
      </c>
      <c r="I1184" t="s">
        <v>754</v>
      </c>
      <c r="J1184" t="s">
        <v>204</v>
      </c>
      <c r="K1184" t="s">
        <v>204</v>
      </c>
      <c r="L1184" t="s">
        <v>325</v>
      </c>
      <c r="M1184" t="s">
        <v>340</v>
      </c>
      <c r="N1184" t="s">
        <v>464</v>
      </c>
      <c r="O1184" t="s">
        <v>339</v>
      </c>
      <c r="P1184" t="s">
        <v>1696</v>
      </c>
      <c r="Q1184" t="s">
        <v>413</v>
      </c>
      <c r="R1184" t="s">
        <v>407</v>
      </c>
      <c r="S1184" t="s">
        <v>1212</v>
      </c>
      <c r="T1184" s="131">
        <v>1.28</v>
      </c>
      <c r="U1184" t="s">
        <v>2033</v>
      </c>
      <c r="V1184" s="132">
        <v>2.2429999999999999E-2</v>
      </c>
      <c r="W1184" s="132">
        <v>2.7E-2</v>
      </c>
      <c r="X1184" t="s">
        <v>412</v>
      </c>
      <c r="Y1184" t="s">
        <v>339</v>
      </c>
      <c r="Z1184" s="131">
        <v>169975.92</v>
      </c>
      <c r="AA1184" s="131">
        <v>1</v>
      </c>
      <c r="AB1184" s="131">
        <f t="shared" si="18"/>
        <v>116.99010071544251</v>
      </c>
      <c r="AD1184" s="131">
        <v>198.85499999999999</v>
      </c>
      <c r="AH1184" s="132">
        <v>1.3999999999999999E-4</v>
      </c>
      <c r="AI1184" s="132">
        <v>8.2699999999999996E-3</v>
      </c>
      <c r="AJ1184" s="132">
        <v>2.4000000000000001E-4</v>
      </c>
    </row>
    <row r="1185" spans="1:38">
      <c r="A1185" t="s">
        <v>1213</v>
      </c>
      <c r="B1185" t="s">
        <v>1248</v>
      </c>
      <c r="C1185" t="s">
        <v>3067</v>
      </c>
      <c r="D1185" t="s">
        <v>3068</v>
      </c>
      <c r="E1185" t="s">
        <v>309</v>
      </c>
      <c r="F1185" t="s">
        <v>3069</v>
      </c>
      <c r="G1185" t="s">
        <v>3070</v>
      </c>
      <c r="H1185" t="s">
        <v>321</v>
      </c>
      <c r="I1185" t="s">
        <v>755</v>
      </c>
      <c r="J1185" t="s">
        <v>204</v>
      </c>
      <c r="K1185" t="s">
        <v>204</v>
      </c>
      <c r="L1185" t="s">
        <v>325</v>
      </c>
      <c r="M1185" t="s">
        <v>340</v>
      </c>
      <c r="N1185" t="s">
        <v>454</v>
      </c>
      <c r="O1185" t="s">
        <v>339</v>
      </c>
      <c r="P1185" t="s">
        <v>2257</v>
      </c>
      <c r="Q1185" t="s">
        <v>415</v>
      </c>
      <c r="R1185" t="s">
        <v>407</v>
      </c>
      <c r="S1185" t="s">
        <v>1212</v>
      </c>
      <c r="T1185" s="131">
        <v>2.4900000000000002</v>
      </c>
      <c r="U1185" t="s">
        <v>2449</v>
      </c>
      <c r="V1185" s="132">
        <v>4.4249999999999998E-2</v>
      </c>
      <c r="W1185" s="132">
        <v>6.8000000000000005E-2</v>
      </c>
      <c r="X1185" t="s">
        <v>412</v>
      </c>
      <c r="Y1185" t="s">
        <v>339</v>
      </c>
      <c r="Z1185" s="131">
        <v>187802.32</v>
      </c>
      <c r="AA1185" s="131">
        <v>1</v>
      </c>
      <c r="AB1185" s="131">
        <f t="shared" si="18"/>
        <v>101.16009216499562</v>
      </c>
      <c r="AD1185" s="131">
        <v>189.98099999999999</v>
      </c>
      <c r="AH1185" s="132">
        <v>6.9999999999999999E-4</v>
      </c>
      <c r="AI1185" s="132">
        <v>7.9000000000000008E-3</v>
      </c>
      <c r="AJ1185" s="132">
        <v>2.3000000000000001E-4</v>
      </c>
    </row>
    <row r="1186" spans="1:38">
      <c r="A1186" t="s">
        <v>1213</v>
      </c>
      <c r="B1186" t="s">
        <v>1248</v>
      </c>
      <c r="C1186" t="s">
        <v>1723</v>
      </c>
      <c r="D1186" t="s">
        <v>1724</v>
      </c>
      <c r="E1186" t="s">
        <v>309</v>
      </c>
      <c r="F1186" t="s">
        <v>1725</v>
      </c>
      <c r="G1186" t="s">
        <v>1726</v>
      </c>
      <c r="H1186" t="s">
        <v>321</v>
      </c>
      <c r="I1186" t="s">
        <v>951</v>
      </c>
      <c r="J1186" t="s">
        <v>204</v>
      </c>
      <c r="K1186" t="s">
        <v>204</v>
      </c>
      <c r="L1186" t="s">
        <v>325</v>
      </c>
      <c r="M1186" t="s">
        <v>340</v>
      </c>
      <c r="N1186" t="s">
        <v>447</v>
      </c>
      <c r="O1186" t="s">
        <v>339</v>
      </c>
      <c r="Q1186" t="s">
        <v>410</v>
      </c>
      <c r="R1186" t="s">
        <v>410</v>
      </c>
      <c r="S1186" t="s">
        <v>1212</v>
      </c>
      <c r="T1186" s="131">
        <v>3.95</v>
      </c>
      <c r="U1186" t="s">
        <v>1727</v>
      </c>
      <c r="V1186" s="132">
        <v>5.8900000000000001E-2</v>
      </c>
      <c r="W1186" s="132">
        <v>5.8700000000000002E-2</v>
      </c>
      <c r="X1186" t="s">
        <v>412</v>
      </c>
      <c r="Y1186" t="s">
        <v>339</v>
      </c>
      <c r="Z1186" s="131">
        <v>180000</v>
      </c>
      <c r="AA1186" s="131">
        <v>1</v>
      </c>
      <c r="AB1186" s="131">
        <f t="shared" si="18"/>
        <v>104.22</v>
      </c>
      <c r="AD1186" s="131">
        <v>187.596</v>
      </c>
      <c r="AH1186" s="132">
        <v>6.4999999999999997E-4</v>
      </c>
      <c r="AI1186" s="132">
        <v>7.7999999999999996E-3</v>
      </c>
      <c r="AJ1186" s="132">
        <v>2.2000000000000001E-4</v>
      </c>
    </row>
    <row r="1187" spans="1:38">
      <c r="A1187" t="s">
        <v>1213</v>
      </c>
      <c r="B1187" t="s">
        <v>1248</v>
      </c>
      <c r="C1187" t="s">
        <v>1831</v>
      </c>
      <c r="D1187" t="s">
        <v>1832</v>
      </c>
      <c r="E1187" t="s">
        <v>309</v>
      </c>
      <c r="F1187" t="s">
        <v>2947</v>
      </c>
      <c r="G1187" t="s">
        <v>2948</v>
      </c>
      <c r="H1187" t="s">
        <v>321</v>
      </c>
      <c r="I1187" t="s">
        <v>951</v>
      </c>
      <c r="J1187" t="s">
        <v>204</v>
      </c>
      <c r="K1187" t="s">
        <v>204</v>
      </c>
      <c r="L1187" t="s">
        <v>325</v>
      </c>
      <c r="M1187" t="s">
        <v>340</v>
      </c>
      <c r="N1187" t="s">
        <v>441</v>
      </c>
      <c r="O1187" t="s">
        <v>339</v>
      </c>
      <c r="Q1187" t="s">
        <v>410</v>
      </c>
      <c r="R1187" t="s">
        <v>410</v>
      </c>
      <c r="S1187" t="s">
        <v>1212</v>
      </c>
      <c r="T1187" s="131">
        <v>0.49</v>
      </c>
      <c r="U1187" t="s">
        <v>1858</v>
      </c>
      <c r="V1187" s="132">
        <v>4.0800000000000003E-2</v>
      </c>
      <c r="W1187" s="132">
        <v>0.06</v>
      </c>
      <c r="X1187" t="s">
        <v>412</v>
      </c>
      <c r="Y1187" t="s">
        <v>339</v>
      </c>
      <c r="Z1187" s="131">
        <v>181000.47</v>
      </c>
      <c r="AA1187" s="131">
        <v>1</v>
      </c>
      <c r="AB1187" s="131">
        <f t="shared" si="18"/>
        <v>98.889798462954275</v>
      </c>
      <c r="AD1187" s="131">
        <v>178.99100000000001</v>
      </c>
      <c r="AH1187" s="132">
        <v>1.2600000000000001E-3</v>
      </c>
      <c r="AI1187" s="132">
        <v>7.45E-3</v>
      </c>
      <c r="AJ1187" s="132">
        <v>2.1000000000000001E-4</v>
      </c>
    </row>
    <row r="1188" spans="1:38">
      <c r="A1188" t="s">
        <v>1213</v>
      </c>
      <c r="B1188" t="s">
        <v>1248</v>
      </c>
      <c r="C1188" t="s">
        <v>455</v>
      </c>
      <c r="D1188" t="s">
        <v>2144</v>
      </c>
      <c r="E1188" t="s">
        <v>309</v>
      </c>
      <c r="F1188" t="s">
        <v>2480</v>
      </c>
      <c r="G1188" t="s">
        <v>2481</v>
      </c>
      <c r="H1188" t="s">
        <v>321</v>
      </c>
      <c r="I1188" t="s">
        <v>754</v>
      </c>
      <c r="J1188" t="s">
        <v>204</v>
      </c>
      <c r="K1188" t="s">
        <v>204</v>
      </c>
      <c r="L1188" t="s">
        <v>325</v>
      </c>
      <c r="M1188" t="s">
        <v>340</v>
      </c>
      <c r="N1188" t="s">
        <v>440</v>
      </c>
      <c r="O1188" t="s">
        <v>339</v>
      </c>
      <c r="P1188" t="s">
        <v>1966</v>
      </c>
      <c r="Q1188" t="s">
        <v>415</v>
      </c>
      <c r="R1188" t="s">
        <v>407</v>
      </c>
      <c r="S1188" t="s">
        <v>1212</v>
      </c>
      <c r="T1188" s="131">
        <v>7.52</v>
      </c>
      <c r="U1188" t="s">
        <v>2482</v>
      </c>
      <c r="V1188" s="132">
        <v>2.802E-2</v>
      </c>
      <c r="W1188" s="132">
        <v>2.87E-2</v>
      </c>
      <c r="X1188" t="s">
        <v>412</v>
      </c>
      <c r="Y1188" t="s">
        <v>339</v>
      </c>
      <c r="Z1188" s="131">
        <v>165000</v>
      </c>
      <c r="AA1188" s="131">
        <v>1</v>
      </c>
      <c r="AB1188" s="131">
        <f t="shared" si="18"/>
        <v>105.85030303030302</v>
      </c>
      <c r="AD1188" s="131">
        <v>174.65299999999999</v>
      </c>
      <c r="AH1188" s="132">
        <v>4.0000000000000003E-5</v>
      </c>
      <c r="AI1188" s="132">
        <v>7.2700000000000004E-3</v>
      </c>
      <c r="AJ1188" s="132">
        <v>2.1000000000000001E-4</v>
      </c>
    </row>
    <row r="1189" spans="1:38">
      <c r="A1189" t="s">
        <v>1213</v>
      </c>
      <c r="B1189" t="s">
        <v>1248</v>
      </c>
      <c r="C1189" t="s">
        <v>2005</v>
      </c>
      <c r="D1189" t="s">
        <v>2006</v>
      </c>
      <c r="E1189" t="s">
        <v>309</v>
      </c>
      <c r="F1189" t="s">
        <v>2015</v>
      </c>
      <c r="G1189" t="s">
        <v>2016</v>
      </c>
      <c r="H1189" t="s">
        <v>321</v>
      </c>
      <c r="I1189" t="s">
        <v>754</v>
      </c>
      <c r="J1189" t="s">
        <v>204</v>
      </c>
      <c r="K1189" t="s">
        <v>204</v>
      </c>
      <c r="L1189" t="s">
        <v>325</v>
      </c>
      <c r="M1189" t="s">
        <v>340</v>
      </c>
      <c r="N1189" t="s">
        <v>464</v>
      </c>
      <c r="O1189" t="s">
        <v>339</v>
      </c>
      <c r="P1189" t="s">
        <v>1696</v>
      </c>
      <c r="Q1189" t="s">
        <v>413</v>
      </c>
      <c r="R1189" t="s">
        <v>407</v>
      </c>
      <c r="S1189" t="s">
        <v>1212</v>
      </c>
      <c r="T1189" s="131">
        <v>1.64</v>
      </c>
      <c r="U1189" t="s">
        <v>1594</v>
      </c>
      <c r="V1189" s="132">
        <v>2.4E-2</v>
      </c>
      <c r="W1189" s="132">
        <v>2.6200000000000001E-2</v>
      </c>
      <c r="X1189" t="s">
        <v>412</v>
      </c>
      <c r="Y1189" t="s">
        <v>339</v>
      </c>
      <c r="Z1189" s="131">
        <v>150000.18</v>
      </c>
      <c r="AA1189" s="131">
        <v>1</v>
      </c>
      <c r="AB1189" s="131">
        <f t="shared" si="18"/>
        <v>116.22986052416738</v>
      </c>
      <c r="AD1189" s="131">
        <v>174.345</v>
      </c>
      <c r="AH1189" s="132">
        <v>2.7999999999999998E-4</v>
      </c>
      <c r="AI1189" s="132">
        <v>7.2500000000000004E-3</v>
      </c>
      <c r="AJ1189" s="132">
        <v>2.1000000000000001E-4</v>
      </c>
    </row>
    <row r="1190" spans="1:38">
      <c r="A1190" t="s">
        <v>1213</v>
      </c>
      <c r="B1190" t="s">
        <v>1248</v>
      </c>
      <c r="C1190" t="s">
        <v>1601</v>
      </c>
      <c r="D1190" t="s">
        <v>1602</v>
      </c>
      <c r="E1190" t="s">
        <v>309</v>
      </c>
      <c r="F1190" t="s">
        <v>2341</v>
      </c>
      <c r="G1190" t="s">
        <v>2342</v>
      </c>
      <c r="H1190" t="s">
        <v>321</v>
      </c>
      <c r="I1190" t="s">
        <v>754</v>
      </c>
      <c r="J1190" t="s">
        <v>204</v>
      </c>
      <c r="K1190" t="s">
        <v>204</v>
      </c>
      <c r="L1190" t="s">
        <v>325</v>
      </c>
      <c r="M1190" t="s">
        <v>340</v>
      </c>
      <c r="N1190" t="s">
        <v>448</v>
      </c>
      <c r="O1190" t="s">
        <v>339</v>
      </c>
      <c r="P1190" t="s">
        <v>1211</v>
      </c>
      <c r="Q1190" t="s">
        <v>413</v>
      </c>
      <c r="R1190" t="s">
        <v>407</v>
      </c>
      <c r="S1190" t="s">
        <v>1212</v>
      </c>
      <c r="T1190" s="131">
        <v>3.31</v>
      </c>
      <c r="U1190" t="s">
        <v>2343</v>
      </c>
      <c r="V1190" s="132">
        <v>1.7500000000000002E-2</v>
      </c>
      <c r="W1190" s="132">
        <v>2.3400000000000001E-2</v>
      </c>
      <c r="X1190" t="s">
        <v>412</v>
      </c>
      <c r="Y1190" t="s">
        <v>339</v>
      </c>
      <c r="Z1190" s="131">
        <v>151000.49</v>
      </c>
      <c r="AA1190" s="131">
        <v>1</v>
      </c>
      <c r="AB1190" s="131">
        <f t="shared" si="18"/>
        <v>112.53009841226344</v>
      </c>
      <c r="AD1190" s="131">
        <v>169.92099999999999</v>
      </c>
      <c r="AH1190" s="132">
        <v>6.9999999999999994E-5</v>
      </c>
      <c r="AI1190" s="132">
        <v>7.0699999999999999E-3</v>
      </c>
      <c r="AJ1190" s="132">
        <v>2.0000000000000001E-4</v>
      </c>
    </row>
    <row r="1191" spans="1:38">
      <c r="A1191" t="s">
        <v>1213</v>
      </c>
      <c r="B1191" t="s">
        <v>1248</v>
      </c>
      <c r="C1191" t="s">
        <v>1521</v>
      </c>
      <c r="D1191" t="s">
        <v>1522</v>
      </c>
      <c r="E1191" t="s">
        <v>309</v>
      </c>
      <c r="F1191" t="s">
        <v>3054</v>
      </c>
      <c r="G1191" t="s">
        <v>3055</v>
      </c>
      <c r="H1191" t="s">
        <v>321</v>
      </c>
      <c r="I1191" t="s">
        <v>754</v>
      </c>
      <c r="J1191" t="s">
        <v>204</v>
      </c>
      <c r="K1191" t="s">
        <v>204</v>
      </c>
      <c r="L1191" t="s">
        <v>325</v>
      </c>
      <c r="M1191" t="s">
        <v>340</v>
      </c>
      <c r="N1191" t="s">
        <v>448</v>
      </c>
      <c r="O1191" t="s">
        <v>339</v>
      </c>
      <c r="P1191" t="s">
        <v>1235</v>
      </c>
      <c r="Q1191" t="s">
        <v>415</v>
      </c>
      <c r="R1191" t="s">
        <v>407</v>
      </c>
      <c r="S1191" t="s">
        <v>1212</v>
      </c>
      <c r="T1191" s="131">
        <v>0.16</v>
      </c>
      <c r="U1191" t="s">
        <v>1959</v>
      </c>
      <c r="V1191" s="132">
        <v>9.4999999999999998E-3</v>
      </c>
      <c r="W1191" s="132">
        <v>3.2599999999999997E-2</v>
      </c>
      <c r="X1191" t="s">
        <v>412</v>
      </c>
      <c r="Y1191" t="s">
        <v>339</v>
      </c>
      <c r="Z1191" s="131">
        <v>136000.10999999999</v>
      </c>
      <c r="AA1191" s="131">
        <v>1</v>
      </c>
      <c r="AB1191" s="131">
        <f t="shared" si="18"/>
        <v>116.63005272569266</v>
      </c>
      <c r="AD1191" s="131">
        <v>158.61699999999999</v>
      </c>
      <c r="AH1191" s="132">
        <v>8.4999999999999995E-4</v>
      </c>
      <c r="AI1191" s="132">
        <v>6.6E-3</v>
      </c>
      <c r="AJ1191" s="132">
        <v>1.9000000000000001E-4</v>
      </c>
    </row>
    <row r="1192" spans="1:38">
      <c r="A1192" t="s">
        <v>1213</v>
      </c>
      <c r="B1192" t="s">
        <v>1248</v>
      </c>
      <c r="C1192" t="s">
        <v>1940</v>
      </c>
      <c r="D1192" t="s">
        <v>1941</v>
      </c>
      <c r="E1192" t="s">
        <v>309</v>
      </c>
      <c r="F1192" t="s">
        <v>2971</v>
      </c>
      <c r="G1192" t="s">
        <v>2972</v>
      </c>
      <c r="H1192" t="s">
        <v>321</v>
      </c>
      <c r="I1192" t="s">
        <v>754</v>
      </c>
      <c r="J1192" t="s">
        <v>204</v>
      </c>
      <c r="K1192" t="s">
        <v>204</v>
      </c>
      <c r="L1192" t="s">
        <v>325</v>
      </c>
      <c r="M1192" t="s">
        <v>340</v>
      </c>
      <c r="N1192" t="s">
        <v>464</v>
      </c>
      <c r="O1192" t="s">
        <v>339</v>
      </c>
      <c r="P1192" t="s">
        <v>1584</v>
      </c>
      <c r="Q1192" t="s">
        <v>413</v>
      </c>
      <c r="R1192" t="s">
        <v>407</v>
      </c>
      <c r="S1192" t="s">
        <v>1212</v>
      </c>
      <c r="T1192" s="131">
        <v>3.79</v>
      </c>
      <c r="U1192" t="s">
        <v>1563</v>
      </c>
      <c r="V1192" s="132">
        <v>2.6270000000000002E-2</v>
      </c>
      <c r="W1192" s="132">
        <v>2.7400000000000001E-2</v>
      </c>
      <c r="X1192" t="s">
        <v>412</v>
      </c>
      <c r="Y1192" t="s">
        <v>339</v>
      </c>
      <c r="Z1192" s="131">
        <v>133130.35</v>
      </c>
      <c r="AA1192" s="131">
        <v>1</v>
      </c>
      <c r="AB1192" s="131">
        <f t="shared" si="18"/>
        <v>110.30993308437932</v>
      </c>
      <c r="AC1192" s="131">
        <v>5.673</v>
      </c>
      <c r="AD1192" s="131">
        <v>152.529</v>
      </c>
      <c r="AH1192" s="132">
        <v>2.9E-4</v>
      </c>
      <c r="AI1192" s="132">
        <v>6.5799999999999999E-3</v>
      </c>
      <c r="AJ1192" s="132">
        <v>1.9000000000000001E-4</v>
      </c>
    </row>
    <row r="1193" spans="1:38">
      <c r="A1193" t="s">
        <v>1213</v>
      </c>
      <c r="B1193" t="s">
        <v>1248</v>
      </c>
      <c r="C1193" t="s">
        <v>2918</v>
      </c>
      <c r="D1193" t="s">
        <v>2919</v>
      </c>
      <c r="E1193" t="s">
        <v>309</v>
      </c>
      <c r="F1193" t="s">
        <v>2941</v>
      </c>
      <c r="G1193" t="s">
        <v>2942</v>
      </c>
      <c r="H1193" t="s">
        <v>321</v>
      </c>
      <c r="I1193" t="s">
        <v>754</v>
      </c>
      <c r="J1193" t="s">
        <v>204</v>
      </c>
      <c r="K1193" t="s">
        <v>204</v>
      </c>
      <c r="L1193" t="s">
        <v>325</v>
      </c>
      <c r="M1193" t="s">
        <v>340</v>
      </c>
      <c r="N1193" t="s">
        <v>464</v>
      </c>
      <c r="O1193" t="s">
        <v>339</v>
      </c>
      <c r="P1193" t="s">
        <v>1545</v>
      </c>
      <c r="Q1193" t="s">
        <v>413</v>
      </c>
      <c r="R1193" t="s">
        <v>407</v>
      </c>
      <c r="S1193" t="s">
        <v>1212</v>
      </c>
      <c r="T1193" s="131">
        <v>1</v>
      </c>
      <c r="U1193" t="s">
        <v>1795</v>
      </c>
      <c r="V1193" s="132">
        <v>1.278E-2</v>
      </c>
      <c r="W1193" s="132">
        <v>-1.6999999999999999E-3</v>
      </c>
      <c r="X1193" t="s">
        <v>412</v>
      </c>
      <c r="Y1193" t="s">
        <v>339</v>
      </c>
      <c r="Z1193" s="131">
        <v>132000</v>
      </c>
      <c r="AA1193" s="131">
        <v>1</v>
      </c>
      <c r="AB1193" s="131">
        <f t="shared" si="18"/>
        <v>115.54015151515151</v>
      </c>
      <c r="AD1193" s="131">
        <v>152.51300000000001</v>
      </c>
      <c r="AH1193" s="132">
        <v>2.3000000000000001E-4</v>
      </c>
      <c r="AI1193" s="132">
        <v>6.3499999999999997E-3</v>
      </c>
      <c r="AJ1193" s="132">
        <v>1.8000000000000001E-4</v>
      </c>
    </row>
    <row r="1194" spans="1:38">
      <c r="A1194" t="s">
        <v>1213</v>
      </c>
      <c r="B1194" t="s">
        <v>1248</v>
      </c>
      <c r="C1194" t="s">
        <v>1521</v>
      </c>
      <c r="D1194" t="s">
        <v>1522</v>
      </c>
      <c r="E1194" t="s">
        <v>309</v>
      </c>
      <c r="F1194" t="s">
        <v>2524</v>
      </c>
      <c r="G1194" t="s">
        <v>2525</v>
      </c>
      <c r="H1194" t="s">
        <v>321</v>
      </c>
      <c r="I1194" t="s">
        <v>754</v>
      </c>
      <c r="J1194" t="s">
        <v>204</v>
      </c>
      <c r="K1194" t="s">
        <v>204</v>
      </c>
      <c r="L1194" t="s">
        <v>325</v>
      </c>
      <c r="M1194" t="s">
        <v>340</v>
      </c>
      <c r="N1194" t="s">
        <v>448</v>
      </c>
      <c r="O1194" t="s">
        <v>339</v>
      </c>
      <c r="P1194" t="s">
        <v>1211</v>
      </c>
      <c r="Q1194" t="s">
        <v>413</v>
      </c>
      <c r="R1194" t="s">
        <v>407</v>
      </c>
      <c r="S1194" t="s">
        <v>1212</v>
      </c>
      <c r="T1194" s="131">
        <v>2.7</v>
      </c>
      <c r="U1194" t="s">
        <v>2526</v>
      </c>
      <c r="V1194" s="132">
        <v>2.4039999999999999E-2</v>
      </c>
      <c r="W1194" s="132">
        <v>2.3800000000000002E-2</v>
      </c>
      <c r="X1194" t="s">
        <v>412</v>
      </c>
      <c r="Y1194" t="s">
        <v>339</v>
      </c>
      <c r="Z1194" s="131">
        <v>134000</v>
      </c>
      <c r="AA1194" s="131">
        <v>1</v>
      </c>
      <c r="AB1194" s="131">
        <f t="shared" si="18"/>
        <v>113.19999999999999</v>
      </c>
      <c r="AD1194" s="131">
        <v>151.68799999999999</v>
      </c>
      <c r="AH1194" s="132">
        <v>4.0000000000000003E-5</v>
      </c>
      <c r="AI1194" s="132">
        <v>6.3099999999999996E-3</v>
      </c>
      <c r="AJ1194" s="132">
        <v>1.8000000000000001E-4</v>
      </c>
    </row>
    <row r="1195" spans="1:38">
      <c r="A1195" t="s">
        <v>1213</v>
      </c>
      <c r="B1195" t="s">
        <v>1248</v>
      </c>
      <c r="C1195" t="s">
        <v>3041</v>
      </c>
      <c r="D1195" t="s">
        <v>3042</v>
      </c>
      <c r="E1195" t="s">
        <v>309</v>
      </c>
      <c r="F1195" t="s">
        <v>3043</v>
      </c>
      <c r="G1195" t="s">
        <v>3044</v>
      </c>
      <c r="H1195" t="s">
        <v>321</v>
      </c>
      <c r="I1195" t="s">
        <v>951</v>
      </c>
      <c r="J1195" t="s">
        <v>204</v>
      </c>
      <c r="K1195" t="s">
        <v>204</v>
      </c>
      <c r="L1195" t="s">
        <v>325</v>
      </c>
      <c r="M1195" t="s">
        <v>340</v>
      </c>
      <c r="N1195" t="s">
        <v>458</v>
      </c>
      <c r="O1195" t="s">
        <v>339</v>
      </c>
      <c r="Q1195" t="s">
        <v>410</v>
      </c>
      <c r="R1195" t="s">
        <v>410</v>
      </c>
      <c r="S1195" t="s">
        <v>1212</v>
      </c>
      <c r="T1195" s="131">
        <v>0.99</v>
      </c>
      <c r="U1195" t="s">
        <v>1795</v>
      </c>
      <c r="V1195" s="132">
        <v>4.2810000000000001E-2</v>
      </c>
      <c r="W1195" s="132">
        <v>4.7399999999999998E-2</v>
      </c>
      <c r="X1195" t="s">
        <v>412</v>
      </c>
      <c r="Y1195" t="s">
        <v>339</v>
      </c>
      <c r="Z1195" s="131">
        <v>153000</v>
      </c>
      <c r="AA1195" s="131">
        <v>1</v>
      </c>
      <c r="AB1195" s="131">
        <f t="shared" si="18"/>
        <v>97.409803921568624</v>
      </c>
      <c r="AD1195" s="131">
        <v>149.03700000000001</v>
      </c>
      <c r="AH1195" s="132">
        <v>1.0200000000000001E-3</v>
      </c>
      <c r="AI1195" s="132">
        <v>6.1999999999999998E-3</v>
      </c>
      <c r="AJ1195" s="132">
        <v>1.8000000000000001E-4</v>
      </c>
    </row>
    <row r="1196" spans="1:38">
      <c r="A1196" t="s">
        <v>1213</v>
      </c>
      <c r="B1196" t="s">
        <v>1248</v>
      </c>
      <c r="C1196" t="s">
        <v>2202</v>
      </c>
      <c r="D1196" t="s">
        <v>2203</v>
      </c>
      <c r="E1196" t="s">
        <v>309</v>
      </c>
      <c r="F1196" t="s">
        <v>2960</v>
      </c>
      <c r="G1196" t="s">
        <v>2961</v>
      </c>
      <c r="H1196" t="s">
        <v>321</v>
      </c>
      <c r="I1196" t="s">
        <v>951</v>
      </c>
      <c r="J1196" t="s">
        <v>204</v>
      </c>
      <c r="K1196" t="s">
        <v>204</v>
      </c>
      <c r="L1196" t="s">
        <v>325</v>
      </c>
      <c r="M1196" t="s">
        <v>340</v>
      </c>
      <c r="N1196" t="s">
        <v>477</v>
      </c>
      <c r="O1196" t="s">
        <v>339</v>
      </c>
      <c r="P1196" t="s">
        <v>1696</v>
      </c>
      <c r="Q1196" t="s">
        <v>413</v>
      </c>
      <c r="R1196" t="s">
        <v>407</v>
      </c>
      <c r="S1196" t="s">
        <v>1212</v>
      </c>
      <c r="T1196" s="131">
        <v>0.83</v>
      </c>
      <c r="U1196" t="s">
        <v>2541</v>
      </c>
      <c r="V1196" s="132">
        <v>5.1990000000000001E-2</v>
      </c>
      <c r="W1196" s="132">
        <v>5.2600000000000001E-2</v>
      </c>
      <c r="X1196" t="s">
        <v>412</v>
      </c>
      <c r="Y1196" t="s">
        <v>339</v>
      </c>
      <c r="Z1196" s="131">
        <v>144568.89000000001</v>
      </c>
      <c r="AA1196" s="131">
        <v>1</v>
      </c>
      <c r="AB1196" s="131">
        <f t="shared" si="18"/>
        <v>98.09025994458419</v>
      </c>
      <c r="AD1196" s="131">
        <v>141.80799999999999</v>
      </c>
      <c r="AH1196" s="132">
        <v>1.5399999999999999E-3</v>
      </c>
      <c r="AI1196" s="132">
        <v>5.8999999999999999E-3</v>
      </c>
      <c r="AJ1196" s="132">
        <v>1.7000000000000001E-4</v>
      </c>
    </row>
    <row r="1197" spans="1:38">
      <c r="A1197" t="s">
        <v>1213</v>
      </c>
      <c r="B1197" t="s">
        <v>1248</v>
      </c>
      <c r="C1197" t="s">
        <v>2954</v>
      </c>
      <c r="D1197" t="s">
        <v>2955</v>
      </c>
      <c r="E1197" t="s">
        <v>309</v>
      </c>
      <c r="F1197" t="s">
        <v>2956</v>
      </c>
      <c r="G1197" t="s">
        <v>2957</v>
      </c>
      <c r="H1197" t="s">
        <v>321</v>
      </c>
      <c r="I1197" t="s">
        <v>754</v>
      </c>
      <c r="J1197" t="s">
        <v>204</v>
      </c>
      <c r="K1197" t="s">
        <v>204</v>
      </c>
      <c r="L1197" t="s">
        <v>329</v>
      </c>
      <c r="M1197" t="s">
        <v>340</v>
      </c>
      <c r="N1197" t="s">
        <v>447</v>
      </c>
      <c r="O1197" t="s">
        <v>339</v>
      </c>
      <c r="Q1197" t="s">
        <v>410</v>
      </c>
      <c r="R1197" t="s">
        <v>410</v>
      </c>
      <c r="S1197" t="s">
        <v>1212</v>
      </c>
      <c r="T1197" s="131">
        <v>3.21</v>
      </c>
      <c r="U1197" t="s">
        <v>1655</v>
      </c>
      <c r="V1197" s="132">
        <v>5.4710000000000002E-2</v>
      </c>
      <c r="W1197" s="132">
        <v>2.3E-2</v>
      </c>
      <c r="X1197" t="s">
        <v>412</v>
      </c>
      <c r="Y1197" t="s">
        <v>339</v>
      </c>
      <c r="Z1197" s="131">
        <v>144000</v>
      </c>
      <c r="AA1197" s="131">
        <v>1</v>
      </c>
      <c r="AB1197" s="131">
        <f t="shared" si="18"/>
        <v>96.1</v>
      </c>
      <c r="AD1197" s="131">
        <v>138.38399999999999</v>
      </c>
      <c r="AH1197" s="132">
        <v>1.1800000000000001E-3</v>
      </c>
      <c r="AI1197" s="132">
        <v>5.7600000000000004E-3</v>
      </c>
      <c r="AJ1197" s="132">
        <v>1.6000000000000001E-4</v>
      </c>
      <c r="AL1197" s="158"/>
    </row>
    <row r="1198" spans="1:38">
      <c r="A1198" t="s">
        <v>1213</v>
      </c>
      <c r="B1198" t="s">
        <v>1248</v>
      </c>
      <c r="C1198" t="s">
        <v>1692</v>
      </c>
      <c r="D1198" t="s">
        <v>1693</v>
      </c>
      <c r="E1198" t="s">
        <v>309</v>
      </c>
      <c r="F1198" t="s">
        <v>2185</v>
      </c>
      <c r="G1198" t="s">
        <v>2186</v>
      </c>
      <c r="H1198" t="s">
        <v>321</v>
      </c>
      <c r="I1198" t="s">
        <v>754</v>
      </c>
      <c r="J1198" t="s">
        <v>204</v>
      </c>
      <c r="K1198" t="s">
        <v>204</v>
      </c>
      <c r="L1198" t="s">
        <v>325</v>
      </c>
      <c r="M1198" t="s">
        <v>340</v>
      </c>
      <c r="N1198" t="s">
        <v>464</v>
      </c>
      <c r="O1198" t="s">
        <v>339</v>
      </c>
      <c r="P1198" t="s">
        <v>1696</v>
      </c>
      <c r="Q1198" t="s">
        <v>413</v>
      </c>
      <c r="R1198" t="s">
        <v>407</v>
      </c>
      <c r="S1198" t="s">
        <v>1212</v>
      </c>
      <c r="T1198" s="131">
        <v>1.88</v>
      </c>
      <c r="U1198" t="s">
        <v>2187</v>
      </c>
      <c r="V1198" s="132">
        <v>1.585E-2</v>
      </c>
      <c r="W1198" s="132">
        <v>2.69E-2</v>
      </c>
      <c r="X1198" t="s">
        <v>412</v>
      </c>
      <c r="Y1198" t="s">
        <v>339</v>
      </c>
      <c r="Z1198" s="131">
        <v>110635.83</v>
      </c>
      <c r="AA1198" s="131">
        <v>1</v>
      </c>
      <c r="AB1198" s="131">
        <f t="shared" si="18"/>
        <v>120.13016036486552</v>
      </c>
      <c r="AD1198" s="131">
        <v>132.90700000000001</v>
      </c>
      <c r="AH1198" s="132">
        <v>1.1E-4</v>
      </c>
      <c r="AI1198" s="132">
        <v>5.5300000000000002E-3</v>
      </c>
      <c r="AJ1198" s="132">
        <v>1.6000000000000001E-4</v>
      </c>
    </row>
    <row r="1199" spans="1:38">
      <c r="A1199" t="s">
        <v>1213</v>
      </c>
      <c r="B1199" t="s">
        <v>1248</v>
      </c>
      <c r="C1199" t="s">
        <v>2445</v>
      </c>
      <c r="D1199" t="s">
        <v>2446</v>
      </c>
      <c r="E1199" t="s">
        <v>309</v>
      </c>
      <c r="F1199" t="s">
        <v>2447</v>
      </c>
      <c r="G1199" t="s">
        <v>2448</v>
      </c>
      <c r="H1199" t="s">
        <v>321</v>
      </c>
      <c r="I1199" t="s">
        <v>755</v>
      </c>
      <c r="J1199" t="s">
        <v>204</v>
      </c>
      <c r="K1199" t="s">
        <v>204</v>
      </c>
      <c r="L1199" t="s">
        <v>325</v>
      </c>
      <c r="M1199" t="s">
        <v>340</v>
      </c>
      <c r="N1199" t="s">
        <v>454</v>
      </c>
      <c r="O1199" t="s">
        <v>339</v>
      </c>
      <c r="P1199" t="s">
        <v>1530</v>
      </c>
      <c r="Q1199" t="s">
        <v>415</v>
      </c>
      <c r="R1199" t="s">
        <v>407</v>
      </c>
      <c r="S1199" t="s">
        <v>1212</v>
      </c>
      <c r="T1199" s="131">
        <v>2.72</v>
      </c>
      <c r="U1199" t="s">
        <v>2449</v>
      </c>
      <c r="V1199" s="132">
        <v>6.9889999999999994E-2</v>
      </c>
      <c r="W1199" s="132">
        <v>7.3700000000000002E-2</v>
      </c>
      <c r="X1199" t="s">
        <v>412</v>
      </c>
      <c r="Y1199" t="s">
        <v>339</v>
      </c>
      <c r="Z1199" s="131">
        <v>130036.92</v>
      </c>
      <c r="AA1199" s="131">
        <v>1</v>
      </c>
      <c r="AB1199" s="131">
        <f t="shared" si="18"/>
        <v>98.209800724286609</v>
      </c>
      <c r="AD1199" s="131">
        <v>127.709</v>
      </c>
      <c r="AH1199" s="132">
        <v>1E-4</v>
      </c>
      <c r="AI1199" s="132">
        <v>5.3099999999999996E-3</v>
      </c>
      <c r="AJ1199" s="132">
        <v>1.4999999999999999E-4</v>
      </c>
    </row>
    <row r="1200" spans="1:38">
      <c r="A1200" t="s">
        <v>1213</v>
      </c>
      <c r="B1200" t="s">
        <v>1248</v>
      </c>
      <c r="C1200" t="s">
        <v>2918</v>
      </c>
      <c r="D1200" t="s">
        <v>2919</v>
      </c>
      <c r="E1200" t="s">
        <v>309</v>
      </c>
      <c r="F1200" t="s">
        <v>2920</v>
      </c>
      <c r="G1200" t="s">
        <v>2921</v>
      </c>
      <c r="H1200" t="s">
        <v>321</v>
      </c>
      <c r="I1200" t="s">
        <v>754</v>
      </c>
      <c r="J1200" t="s">
        <v>204</v>
      </c>
      <c r="K1200" t="s">
        <v>204</v>
      </c>
      <c r="L1200" t="s">
        <v>325</v>
      </c>
      <c r="M1200" t="s">
        <v>340</v>
      </c>
      <c r="N1200" t="s">
        <v>464</v>
      </c>
      <c r="O1200" t="s">
        <v>339</v>
      </c>
      <c r="P1200" t="s">
        <v>1545</v>
      </c>
      <c r="Q1200" t="s">
        <v>413</v>
      </c>
      <c r="R1200" t="s">
        <v>407</v>
      </c>
      <c r="S1200" t="s">
        <v>1212</v>
      </c>
      <c r="T1200" s="131">
        <v>2.2400000000000002</v>
      </c>
      <c r="U1200" t="s">
        <v>1343</v>
      </c>
      <c r="V1200" s="132">
        <v>1.3440000000000001E-2</v>
      </c>
      <c r="W1200" s="132">
        <v>0.03</v>
      </c>
      <c r="X1200" t="s">
        <v>412</v>
      </c>
      <c r="Y1200" t="s">
        <v>339</v>
      </c>
      <c r="Z1200" s="131">
        <v>121000</v>
      </c>
      <c r="AA1200" s="131">
        <v>1</v>
      </c>
      <c r="AB1200" s="131">
        <f t="shared" si="18"/>
        <v>104.88016528925618</v>
      </c>
      <c r="AD1200" s="131">
        <v>126.905</v>
      </c>
      <c r="AH1200" s="132">
        <v>2.4000000000000001E-4</v>
      </c>
      <c r="AI1200" s="132">
        <v>5.28E-3</v>
      </c>
      <c r="AJ1200" s="132">
        <v>1.4999999999999999E-4</v>
      </c>
    </row>
    <row r="1201" spans="1:38">
      <c r="A1201" t="s">
        <v>1213</v>
      </c>
      <c r="B1201" t="s">
        <v>1248</v>
      </c>
      <c r="C1201" t="s">
        <v>1896</v>
      </c>
      <c r="D1201" t="s">
        <v>1897</v>
      </c>
      <c r="E1201" t="s">
        <v>309</v>
      </c>
      <c r="F1201" t="s">
        <v>2394</v>
      </c>
      <c r="G1201" t="s">
        <v>2395</v>
      </c>
      <c r="H1201" t="s">
        <v>321</v>
      </c>
      <c r="I1201" t="s">
        <v>754</v>
      </c>
      <c r="J1201" t="s">
        <v>204</v>
      </c>
      <c r="K1201" t="s">
        <v>204</v>
      </c>
      <c r="L1201" t="s">
        <v>325</v>
      </c>
      <c r="M1201" t="s">
        <v>340</v>
      </c>
      <c r="N1201" t="s">
        <v>464</v>
      </c>
      <c r="O1201" t="s">
        <v>339</v>
      </c>
      <c r="P1201" t="s">
        <v>1696</v>
      </c>
      <c r="Q1201" t="s">
        <v>413</v>
      </c>
      <c r="R1201" t="s">
        <v>407</v>
      </c>
      <c r="S1201" t="s">
        <v>1212</v>
      </c>
      <c r="T1201" s="131">
        <v>1.18</v>
      </c>
      <c r="U1201" t="s">
        <v>2396</v>
      </c>
      <c r="V1201" s="132">
        <v>1.6049999999999998E-2</v>
      </c>
      <c r="W1201" s="132">
        <v>2.6700000000000002E-2</v>
      </c>
      <c r="X1201" t="s">
        <v>412</v>
      </c>
      <c r="Y1201" t="s">
        <v>339</v>
      </c>
      <c r="Z1201" s="131">
        <v>103307.69</v>
      </c>
      <c r="AA1201" s="131">
        <v>1</v>
      </c>
      <c r="AB1201" s="131">
        <f t="shared" si="18"/>
        <v>114.94013659583328</v>
      </c>
      <c r="AD1201" s="131">
        <v>118.742</v>
      </c>
      <c r="AH1201" s="132">
        <v>2.1000000000000001E-4</v>
      </c>
      <c r="AI1201" s="132">
        <v>4.9399999999999999E-3</v>
      </c>
      <c r="AJ1201" s="132">
        <v>1.3999999999999999E-4</v>
      </c>
    </row>
    <row r="1202" spans="1:38">
      <c r="A1202" t="s">
        <v>1213</v>
      </c>
      <c r="B1202" t="s">
        <v>1248</v>
      </c>
      <c r="C1202" t="s">
        <v>2867</v>
      </c>
      <c r="D1202" t="s">
        <v>2868</v>
      </c>
      <c r="E1202" t="s">
        <v>309</v>
      </c>
      <c r="F1202" t="s">
        <v>3079</v>
      </c>
      <c r="G1202" t="s">
        <v>3080</v>
      </c>
      <c r="H1202" t="s">
        <v>321</v>
      </c>
      <c r="I1202" t="s">
        <v>951</v>
      </c>
      <c r="J1202" t="s">
        <v>204</v>
      </c>
      <c r="K1202" t="s">
        <v>204</v>
      </c>
      <c r="L1202" t="s">
        <v>325</v>
      </c>
      <c r="M1202" t="s">
        <v>340</v>
      </c>
      <c r="N1202" t="s">
        <v>447</v>
      </c>
      <c r="O1202" t="s">
        <v>339</v>
      </c>
      <c r="P1202" t="s">
        <v>1530</v>
      </c>
      <c r="Q1202" t="s">
        <v>415</v>
      </c>
      <c r="R1202" t="s">
        <v>407</v>
      </c>
      <c r="S1202" t="s">
        <v>1212</v>
      </c>
      <c r="T1202" s="131">
        <v>0.24</v>
      </c>
      <c r="U1202" t="s">
        <v>3081</v>
      </c>
      <c r="V1202" s="132">
        <v>5.4379999999999998E-2</v>
      </c>
      <c r="W1202" s="132">
        <v>5.0700000000000002E-2</v>
      </c>
      <c r="X1202" t="s">
        <v>412</v>
      </c>
      <c r="Y1202" t="s">
        <v>339</v>
      </c>
      <c r="Z1202" s="131">
        <v>118000.67</v>
      </c>
      <c r="AA1202" s="131">
        <v>1</v>
      </c>
      <c r="AB1202" s="131">
        <f t="shared" si="18"/>
        <v>100.15960078870738</v>
      </c>
      <c r="AD1202" s="131">
        <v>118.18899999999999</v>
      </c>
      <c r="AH1202" s="132">
        <v>1.32E-3</v>
      </c>
      <c r="AI1202" s="132">
        <v>4.9199999999999999E-3</v>
      </c>
      <c r="AJ1202" s="132">
        <v>1.3999999999999999E-4</v>
      </c>
    </row>
    <row r="1203" spans="1:38">
      <c r="A1203" t="s">
        <v>1213</v>
      </c>
      <c r="B1203" t="s">
        <v>1248</v>
      </c>
      <c r="C1203" t="s">
        <v>1635</v>
      </c>
      <c r="D1203" t="s">
        <v>1636</v>
      </c>
      <c r="E1203" t="s">
        <v>309</v>
      </c>
      <c r="F1203" t="s">
        <v>1773</v>
      </c>
      <c r="G1203" t="s">
        <v>1774</v>
      </c>
      <c r="H1203" t="s">
        <v>321</v>
      </c>
      <c r="I1203" t="s">
        <v>951</v>
      </c>
      <c r="J1203" t="s">
        <v>204</v>
      </c>
      <c r="K1203" t="s">
        <v>204</v>
      </c>
      <c r="L1203" t="s">
        <v>325</v>
      </c>
      <c r="M1203" t="s">
        <v>340</v>
      </c>
      <c r="N1203" t="s">
        <v>454</v>
      </c>
      <c r="O1203" t="s">
        <v>339</v>
      </c>
      <c r="P1203" t="s">
        <v>1545</v>
      </c>
      <c r="Q1203" t="s">
        <v>413</v>
      </c>
      <c r="R1203" t="s">
        <v>407</v>
      </c>
      <c r="S1203" t="s">
        <v>1212</v>
      </c>
      <c r="T1203" s="131">
        <v>3.52</v>
      </c>
      <c r="U1203" t="s">
        <v>1610</v>
      </c>
      <c r="V1203" s="132">
        <v>5.5100000000000003E-2</v>
      </c>
      <c r="W1203" s="132">
        <v>5.4899999999999997E-2</v>
      </c>
      <c r="X1203" t="s">
        <v>412</v>
      </c>
      <c r="Y1203" t="s">
        <v>339</v>
      </c>
      <c r="Z1203" s="131">
        <v>108000</v>
      </c>
      <c r="AA1203" s="131">
        <v>1</v>
      </c>
      <c r="AB1203" s="131">
        <f t="shared" si="18"/>
        <v>106.22037037037038</v>
      </c>
      <c r="AD1203" s="131">
        <v>114.718</v>
      </c>
      <c r="AH1203" s="132">
        <v>1.2E-4</v>
      </c>
      <c r="AI1203" s="132">
        <v>4.7699999999999999E-3</v>
      </c>
      <c r="AJ1203" s="132">
        <v>1.3999999999999999E-4</v>
      </c>
    </row>
    <row r="1204" spans="1:38">
      <c r="A1204" t="s">
        <v>1213</v>
      </c>
      <c r="B1204" t="s">
        <v>1248</v>
      </c>
      <c r="C1204" t="s">
        <v>2924</v>
      </c>
      <c r="D1204" t="s">
        <v>2925</v>
      </c>
      <c r="E1204" t="s">
        <v>309</v>
      </c>
      <c r="F1204" t="s">
        <v>2926</v>
      </c>
      <c r="G1204" t="s">
        <v>2927</v>
      </c>
      <c r="H1204" t="s">
        <v>321</v>
      </c>
      <c r="I1204" t="s">
        <v>754</v>
      </c>
      <c r="J1204" t="s">
        <v>204</v>
      </c>
      <c r="K1204" t="s">
        <v>204</v>
      </c>
      <c r="L1204" t="s">
        <v>325</v>
      </c>
      <c r="M1204" t="s">
        <v>340</v>
      </c>
      <c r="N1204" t="s">
        <v>464</v>
      </c>
      <c r="O1204" t="s">
        <v>339</v>
      </c>
      <c r="Q1204" t="s">
        <v>410</v>
      </c>
      <c r="R1204" t="s">
        <v>410</v>
      </c>
      <c r="S1204" t="s">
        <v>1212</v>
      </c>
      <c r="T1204" s="131">
        <v>2.72</v>
      </c>
      <c r="U1204" t="s">
        <v>1600</v>
      </c>
      <c r="V1204" s="132">
        <v>2.7189999999999999E-2</v>
      </c>
      <c r="W1204" s="132">
        <v>2.5899999999999999E-2</v>
      </c>
      <c r="X1204" t="s">
        <v>412</v>
      </c>
      <c r="Y1204" t="s">
        <v>339</v>
      </c>
      <c r="Z1204" s="131">
        <v>98824.37</v>
      </c>
      <c r="AA1204" s="131">
        <v>1</v>
      </c>
      <c r="AB1204" s="131">
        <f t="shared" si="18"/>
        <v>115.11027087751738</v>
      </c>
      <c r="AD1204" s="131">
        <v>113.75700000000001</v>
      </c>
      <c r="AH1204" s="132">
        <v>1.9000000000000001E-4</v>
      </c>
      <c r="AI1204" s="132">
        <v>4.7299999999999998E-3</v>
      </c>
      <c r="AJ1204" s="132">
        <v>1.3999999999999999E-4</v>
      </c>
    </row>
    <row r="1205" spans="1:38">
      <c r="A1205" t="s">
        <v>1213</v>
      </c>
      <c r="B1205" t="s">
        <v>1248</v>
      </c>
      <c r="C1205" t="s">
        <v>2397</v>
      </c>
      <c r="D1205" t="s">
        <v>2398</v>
      </c>
      <c r="E1205" t="s">
        <v>309</v>
      </c>
      <c r="F1205" t="s">
        <v>2399</v>
      </c>
      <c r="G1205" t="s">
        <v>2400</v>
      </c>
      <c r="H1205" t="s">
        <v>321</v>
      </c>
      <c r="I1205" t="s">
        <v>754</v>
      </c>
      <c r="J1205" t="s">
        <v>204</v>
      </c>
      <c r="K1205" t="s">
        <v>204</v>
      </c>
      <c r="L1205" t="s">
        <v>325</v>
      </c>
      <c r="M1205" t="s">
        <v>340</v>
      </c>
      <c r="N1205" t="s">
        <v>448</v>
      </c>
      <c r="O1205" t="s">
        <v>339</v>
      </c>
      <c r="P1205" t="s">
        <v>1211</v>
      </c>
      <c r="Q1205" t="s">
        <v>413</v>
      </c>
      <c r="R1205" t="s">
        <v>407</v>
      </c>
      <c r="S1205" t="s">
        <v>1212</v>
      </c>
      <c r="T1205" s="131">
        <v>2.48</v>
      </c>
      <c r="U1205" t="s">
        <v>2401</v>
      </c>
      <c r="V1205" s="132">
        <v>1.4999999999999999E-2</v>
      </c>
      <c r="W1205" s="132">
        <v>2.3599999999999999E-2</v>
      </c>
      <c r="X1205" t="s">
        <v>412</v>
      </c>
      <c r="Y1205" t="s">
        <v>339</v>
      </c>
      <c r="Z1205" s="131">
        <v>99000.66</v>
      </c>
      <c r="AA1205" s="131">
        <v>1</v>
      </c>
      <c r="AB1205" s="131">
        <f t="shared" si="18"/>
        <v>114.39014648993249</v>
      </c>
      <c r="AD1205" s="131">
        <v>113.247</v>
      </c>
      <c r="AH1205" s="132">
        <v>3.5E-4</v>
      </c>
      <c r="AI1205" s="132">
        <v>4.7099999999999998E-3</v>
      </c>
      <c r="AJ1205" s="132">
        <v>1.2999999999999999E-4</v>
      </c>
    </row>
    <row r="1206" spans="1:38">
      <c r="A1206" t="s">
        <v>1213</v>
      </c>
      <c r="B1206" t="s">
        <v>1248</v>
      </c>
      <c r="C1206" t="s">
        <v>2534</v>
      </c>
      <c r="D1206" t="s">
        <v>2535</v>
      </c>
      <c r="E1206" t="s">
        <v>311</v>
      </c>
      <c r="F1206" t="s">
        <v>2549</v>
      </c>
      <c r="G1206" t="s">
        <v>2550</v>
      </c>
      <c r="H1206" t="s">
        <v>321</v>
      </c>
      <c r="I1206" t="s">
        <v>951</v>
      </c>
      <c r="J1206" t="s">
        <v>204</v>
      </c>
      <c r="K1206" t="s">
        <v>224</v>
      </c>
      <c r="L1206" t="s">
        <v>325</v>
      </c>
      <c r="M1206" t="s">
        <v>340</v>
      </c>
      <c r="N1206" t="s">
        <v>465</v>
      </c>
      <c r="O1206" t="s">
        <v>339</v>
      </c>
      <c r="P1206" t="s">
        <v>1584</v>
      </c>
      <c r="Q1206" t="s">
        <v>413</v>
      </c>
      <c r="R1206" t="s">
        <v>407</v>
      </c>
      <c r="S1206" t="s">
        <v>1212</v>
      </c>
      <c r="T1206" s="131">
        <v>0.65</v>
      </c>
      <c r="U1206" t="s">
        <v>1287</v>
      </c>
      <c r="V1206" s="132">
        <v>4.6210000000000001E-2</v>
      </c>
      <c r="W1206" s="132">
        <v>7.8399999999999997E-2</v>
      </c>
      <c r="X1206" t="s">
        <v>412</v>
      </c>
      <c r="Y1206" t="s">
        <v>339</v>
      </c>
      <c r="Z1206" s="131">
        <v>113000.9</v>
      </c>
      <c r="AA1206" s="131">
        <v>1</v>
      </c>
      <c r="AB1206" s="131">
        <f t="shared" si="18"/>
        <v>99.760267396100389</v>
      </c>
      <c r="AD1206" s="131">
        <v>112.73</v>
      </c>
      <c r="AH1206" s="132">
        <v>4.0000000000000002E-4</v>
      </c>
      <c r="AI1206" s="132">
        <v>4.6899999999999997E-3</v>
      </c>
      <c r="AJ1206" s="132">
        <v>1.2999999999999999E-4</v>
      </c>
    </row>
    <row r="1207" spans="1:38">
      <c r="A1207" t="s">
        <v>1213</v>
      </c>
      <c r="B1207" t="s">
        <v>1248</v>
      </c>
      <c r="C1207" t="s">
        <v>1626</v>
      </c>
      <c r="D1207" t="s">
        <v>1627</v>
      </c>
      <c r="E1207" t="s">
        <v>309</v>
      </c>
      <c r="F1207" t="s">
        <v>2987</v>
      </c>
      <c r="G1207" t="s">
        <v>2988</v>
      </c>
      <c r="H1207" t="s">
        <v>321</v>
      </c>
      <c r="I1207" t="s">
        <v>754</v>
      </c>
      <c r="J1207" t="s">
        <v>204</v>
      </c>
      <c r="K1207" t="s">
        <v>204</v>
      </c>
      <c r="L1207" t="s">
        <v>325</v>
      </c>
      <c r="M1207" t="s">
        <v>340</v>
      </c>
      <c r="N1207" t="s">
        <v>465</v>
      </c>
      <c r="O1207" t="s">
        <v>339</v>
      </c>
      <c r="P1207" t="s">
        <v>1578</v>
      </c>
      <c r="Q1207" t="s">
        <v>415</v>
      </c>
      <c r="R1207" t="s">
        <v>407</v>
      </c>
      <c r="S1207" t="s">
        <v>1212</v>
      </c>
      <c r="T1207" s="131">
        <v>0.49</v>
      </c>
      <c r="U1207" t="s">
        <v>1858</v>
      </c>
      <c r="V1207" s="132">
        <v>3.0120000000000001E-2</v>
      </c>
      <c r="W1207" s="132">
        <v>3.0099999999999998E-2</v>
      </c>
      <c r="X1207" t="s">
        <v>412</v>
      </c>
      <c r="Y1207" t="s">
        <v>339</v>
      </c>
      <c r="Z1207" s="131">
        <v>98000</v>
      </c>
      <c r="AA1207" s="131">
        <v>1</v>
      </c>
      <c r="AB1207" s="131">
        <f t="shared" si="18"/>
        <v>114.25</v>
      </c>
      <c r="AD1207" s="131">
        <v>111.965</v>
      </c>
      <c r="AH1207" s="132">
        <v>4.2999999999999999E-4</v>
      </c>
      <c r="AI1207" s="132">
        <v>4.6600000000000001E-3</v>
      </c>
      <c r="AJ1207" s="132">
        <v>1.2999999999999999E-4</v>
      </c>
    </row>
    <row r="1208" spans="1:38">
      <c r="A1208" t="s">
        <v>1213</v>
      </c>
      <c r="B1208" t="s">
        <v>1248</v>
      </c>
      <c r="C1208" t="s">
        <v>3122</v>
      </c>
      <c r="D1208" t="s">
        <v>3123</v>
      </c>
      <c r="E1208" t="s">
        <v>309</v>
      </c>
      <c r="F1208" t="s">
        <v>3124</v>
      </c>
      <c r="G1208" t="s">
        <v>3125</v>
      </c>
      <c r="H1208" t="s">
        <v>321</v>
      </c>
      <c r="I1208" t="s">
        <v>951</v>
      </c>
      <c r="J1208" t="s">
        <v>204</v>
      </c>
      <c r="K1208" t="s">
        <v>204</v>
      </c>
      <c r="L1208" s="139" t="s">
        <v>325</v>
      </c>
      <c r="M1208" t="s">
        <v>340</v>
      </c>
      <c r="N1208" t="s">
        <v>484</v>
      </c>
      <c r="O1208" t="s">
        <v>339</v>
      </c>
      <c r="P1208" t="s">
        <v>1584</v>
      </c>
      <c r="Q1208" t="s">
        <v>413</v>
      </c>
      <c r="R1208" t="s">
        <v>407</v>
      </c>
      <c r="S1208" t="s">
        <v>1212</v>
      </c>
      <c r="T1208" s="131">
        <v>0.51</v>
      </c>
      <c r="U1208" t="s">
        <v>3126</v>
      </c>
      <c r="V1208" s="132">
        <v>5.1749999999999997E-2</v>
      </c>
      <c r="W1208" s="132">
        <v>4.99E-2</v>
      </c>
      <c r="X1208" s="4" t="s">
        <v>412</v>
      </c>
      <c r="Y1208" s="4" t="s">
        <v>339</v>
      </c>
      <c r="Z1208" s="131">
        <v>112000</v>
      </c>
      <c r="AA1208" s="131">
        <v>1</v>
      </c>
      <c r="AB1208" s="131">
        <f t="shared" si="18"/>
        <v>99.569642857142853</v>
      </c>
      <c r="AC1208" s="131">
        <v>0.16600000000000001</v>
      </c>
      <c r="AD1208" s="131">
        <v>111.684</v>
      </c>
      <c r="AH1208" s="132">
        <v>1E-3</v>
      </c>
      <c r="AI1208" s="132">
        <v>4.6499999999999996E-3</v>
      </c>
      <c r="AJ1208" s="132">
        <v>1.2999999999999999E-4</v>
      </c>
    </row>
    <row r="1209" spans="1:38">
      <c r="A1209" t="s">
        <v>1213</v>
      </c>
      <c r="B1209" t="s">
        <v>1248</v>
      </c>
      <c r="C1209" t="s">
        <v>2954</v>
      </c>
      <c r="D1209" t="s">
        <v>2955</v>
      </c>
      <c r="E1209" t="s">
        <v>309</v>
      </c>
      <c r="F1209" t="s">
        <v>2989</v>
      </c>
      <c r="G1209" t="s">
        <v>2990</v>
      </c>
      <c r="H1209" t="s">
        <v>321</v>
      </c>
      <c r="I1209" t="s">
        <v>754</v>
      </c>
      <c r="J1209" t="s">
        <v>204</v>
      </c>
      <c r="K1209" t="s">
        <v>204</v>
      </c>
      <c r="L1209" t="s">
        <v>329</v>
      </c>
      <c r="M1209" t="s">
        <v>340</v>
      </c>
      <c r="N1209" t="s">
        <v>447</v>
      </c>
      <c r="O1209" t="s">
        <v>339</v>
      </c>
      <c r="Q1209" t="s">
        <v>410</v>
      </c>
      <c r="R1209" t="s">
        <v>410</v>
      </c>
      <c r="S1209" t="s">
        <v>1212</v>
      </c>
      <c r="T1209" s="131">
        <v>1.35</v>
      </c>
      <c r="U1209" t="s">
        <v>2991</v>
      </c>
      <c r="V1209" s="132">
        <v>3.1040000000000002E-2</v>
      </c>
      <c r="W1209" s="132">
        <v>1.0699999999999999E-2</v>
      </c>
      <c r="X1209" t="s">
        <v>412</v>
      </c>
      <c r="Y1209" t="s">
        <v>339</v>
      </c>
      <c r="Z1209" s="131">
        <v>107519.74</v>
      </c>
      <c r="AA1209" s="131">
        <v>1</v>
      </c>
      <c r="AB1209" s="131">
        <f t="shared" si="18"/>
        <v>103.39961759580147</v>
      </c>
      <c r="AD1209" s="131">
        <v>111.175</v>
      </c>
      <c r="AH1209" s="132">
        <v>8.0999999999999996E-4</v>
      </c>
      <c r="AI1209" s="132">
        <v>4.6299999999999996E-3</v>
      </c>
      <c r="AJ1209" s="132">
        <v>1.2999999999999999E-4</v>
      </c>
      <c r="AL1209" s="158"/>
    </row>
    <row r="1210" spans="1:38">
      <c r="A1210" t="s">
        <v>1213</v>
      </c>
      <c r="B1210" t="s">
        <v>1248</v>
      </c>
      <c r="C1210" t="s">
        <v>1700</v>
      </c>
      <c r="D1210" t="s">
        <v>1701</v>
      </c>
      <c r="E1210" t="s">
        <v>311</v>
      </c>
      <c r="F1210" t="s">
        <v>1702</v>
      </c>
      <c r="G1210" t="s">
        <v>1703</v>
      </c>
      <c r="H1210" t="s">
        <v>321</v>
      </c>
      <c r="I1210" t="s">
        <v>951</v>
      </c>
      <c r="J1210" t="s">
        <v>204</v>
      </c>
      <c r="K1210" t="s">
        <v>224</v>
      </c>
      <c r="L1210" t="s">
        <v>325</v>
      </c>
      <c r="M1210" t="s">
        <v>340</v>
      </c>
      <c r="N1210" t="s">
        <v>443</v>
      </c>
      <c r="O1210" t="s">
        <v>339</v>
      </c>
      <c r="P1210" t="s">
        <v>1530</v>
      </c>
      <c r="Q1210" t="s">
        <v>415</v>
      </c>
      <c r="R1210" t="s">
        <v>407</v>
      </c>
      <c r="S1210" t="s">
        <v>1212</v>
      </c>
      <c r="T1210" s="131">
        <v>0.71</v>
      </c>
      <c r="U1210" t="s">
        <v>1704</v>
      </c>
      <c r="V1210" s="132">
        <v>5.3109999999999997E-2</v>
      </c>
      <c r="W1210" s="132">
        <v>6.0299999999999999E-2</v>
      </c>
      <c r="X1210" t="s">
        <v>412</v>
      </c>
      <c r="Y1210" t="s">
        <v>339</v>
      </c>
      <c r="Z1210" s="131">
        <v>110476.5</v>
      </c>
      <c r="AA1210" s="131">
        <v>1</v>
      </c>
      <c r="AB1210" s="131">
        <f t="shared" si="18"/>
        <v>100.4901494888053</v>
      </c>
      <c r="AD1210" s="131">
        <v>111.018</v>
      </c>
      <c r="AH1210" s="132">
        <v>1.8000000000000001E-4</v>
      </c>
      <c r="AI1210" s="132">
        <v>4.62E-3</v>
      </c>
      <c r="AJ1210" s="132">
        <v>1.2999999999999999E-4</v>
      </c>
    </row>
    <row r="1211" spans="1:38">
      <c r="A1211" t="s">
        <v>1213</v>
      </c>
      <c r="B1211" t="s">
        <v>1248</v>
      </c>
      <c r="C1211" t="s">
        <v>1935</v>
      </c>
      <c r="D1211" t="s">
        <v>1936</v>
      </c>
      <c r="E1211" t="s">
        <v>309</v>
      </c>
      <c r="F1211" t="s">
        <v>2132</v>
      </c>
      <c r="G1211" t="s">
        <v>2133</v>
      </c>
      <c r="H1211" t="s">
        <v>321</v>
      </c>
      <c r="I1211" t="s">
        <v>754</v>
      </c>
      <c r="J1211" t="s">
        <v>204</v>
      </c>
      <c r="K1211" t="s">
        <v>204</v>
      </c>
      <c r="L1211" t="s">
        <v>325</v>
      </c>
      <c r="M1211" t="s">
        <v>340</v>
      </c>
      <c r="N1211" t="s">
        <v>448</v>
      </c>
      <c r="O1211" t="s">
        <v>339</v>
      </c>
      <c r="P1211" t="s">
        <v>1211</v>
      </c>
      <c r="Q1211" t="s">
        <v>413</v>
      </c>
      <c r="R1211" t="s">
        <v>407</v>
      </c>
      <c r="S1211" t="s">
        <v>1212</v>
      </c>
      <c r="T1211" s="131">
        <v>4.82</v>
      </c>
      <c r="U1211" t="s">
        <v>2134</v>
      </c>
      <c r="V1211" s="132">
        <v>1.583E-2</v>
      </c>
      <c r="W1211" s="132">
        <v>2.4299999999999999E-2</v>
      </c>
      <c r="X1211" t="s">
        <v>412</v>
      </c>
      <c r="Y1211" t="s">
        <v>339</v>
      </c>
      <c r="Z1211" s="131">
        <v>105000</v>
      </c>
      <c r="AA1211" s="131">
        <v>1</v>
      </c>
      <c r="AB1211" s="131">
        <f t="shared" si="18"/>
        <v>104.01047619047618</v>
      </c>
      <c r="AD1211" s="131">
        <v>109.211</v>
      </c>
      <c r="AH1211" s="132">
        <v>4.0000000000000003E-5</v>
      </c>
      <c r="AI1211" s="132">
        <v>4.5399999999999998E-3</v>
      </c>
      <c r="AJ1211" s="132">
        <v>1.2999999999999999E-4</v>
      </c>
    </row>
    <row r="1212" spans="1:38">
      <c r="A1212" t="s">
        <v>1213</v>
      </c>
      <c r="B1212" t="s">
        <v>1248</v>
      </c>
      <c r="C1212" t="s">
        <v>2193</v>
      </c>
      <c r="D1212" t="s">
        <v>2194</v>
      </c>
      <c r="E1212" t="s">
        <v>309</v>
      </c>
      <c r="F1212" t="s">
        <v>2483</v>
      </c>
      <c r="G1212" t="s">
        <v>2484</v>
      </c>
      <c r="H1212" t="s">
        <v>321</v>
      </c>
      <c r="I1212" t="s">
        <v>754</v>
      </c>
      <c r="J1212" t="s">
        <v>204</v>
      </c>
      <c r="K1212" t="s">
        <v>204</v>
      </c>
      <c r="L1212" t="s">
        <v>325</v>
      </c>
      <c r="M1212" t="s">
        <v>340</v>
      </c>
      <c r="N1212" t="s">
        <v>464</v>
      </c>
      <c r="O1212" t="s">
        <v>339</v>
      </c>
      <c r="P1212" t="s">
        <v>1696</v>
      </c>
      <c r="Q1212" t="s">
        <v>413</v>
      </c>
      <c r="R1212" t="s">
        <v>407</v>
      </c>
      <c r="S1212" t="s">
        <v>1212</v>
      </c>
      <c r="T1212" s="131">
        <v>2.54</v>
      </c>
      <c r="U1212" t="s">
        <v>2485</v>
      </c>
      <c r="V1212" s="132">
        <v>1.8759999999999999E-2</v>
      </c>
      <c r="W1212" s="132">
        <v>2.6100000000000002E-2</v>
      </c>
      <c r="X1212" t="s">
        <v>412</v>
      </c>
      <c r="Y1212" t="s">
        <v>339</v>
      </c>
      <c r="Z1212" s="131">
        <v>97137.27</v>
      </c>
      <c r="AA1212" s="131">
        <v>1</v>
      </c>
      <c r="AB1212" s="131">
        <f t="shared" si="18"/>
        <v>112.12997853450071</v>
      </c>
      <c r="AD1212" s="131">
        <v>108.92</v>
      </c>
      <c r="AH1212" s="132">
        <v>1E-4</v>
      </c>
      <c r="AI1212" s="132">
        <v>4.5300000000000002E-3</v>
      </c>
      <c r="AJ1212" s="132">
        <v>1.2999999999999999E-4</v>
      </c>
    </row>
    <row r="1213" spans="1:38">
      <c r="A1213" t="s">
        <v>1213</v>
      </c>
      <c r="B1213" t="s">
        <v>1248</v>
      </c>
      <c r="C1213" t="s">
        <v>2293</v>
      </c>
      <c r="D1213" t="s">
        <v>2294</v>
      </c>
      <c r="E1213" t="s">
        <v>309</v>
      </c>
      <c r="F1213" t="s">
        <v>3127</v>
      </c>
      <c r="G1213" t="s">
        <v>3128</v>
      </c>
      <c r="H1213" t="s">
        <v>321</v>
      </c>
      <c r="I1213" t="s">
        <v>951</v>
      </c>
      <c r="J1213" t="s">
        <v>204</v>
      </c>
      <c r="K1213" t="s">
        <v>204</v>
      </c>
      <c r="L1213" t="s">
        <v>325</v>
      </c>
      <c r="M1213" t="s">
        <v>340</v>
      </c>
      <c r="N1213" t="s">
        <v>464</v>
      </c>
      <c r="O1213" t="s">
        <v>339</v>
      </c>
      <c r="P1213" t="s">
        <v>1696</v>
      </c>
      <c r="Q1213" t="s">
        <v>413</v>
      </c>
      <c r="R1213" t="s">
        <v>407</v>
      </c>
      <c r="S1213" t="s">
        <v>1212</v>
      </c>
      <c r="T1213" s="131">
        <v>0.48</v>
      </c>
      <c r="U1213" t="s">
        <v>3129</v>
      </c>
      <c r="V1213" s="132">
        <v>4.8660000000000002E-2</v>
      </c>
      <c r="W1213" s="132">
        <v>4.5600000000000002E-2</v>
      </c>
      <c r="X1213" t="s">
        <v>412</v>
      </c>
      <c r="Y1213" t="s">
        <v>339</v>
      </c>
      <c r="Z1213" s="131">
        <v>108666.67</v>
      </c>
      <c r="AA1213" s="131">
        <v>1</v>
      </c>
      <c r="AB1213" s="131">
        <f t="shared" si="18"/>
        <v>99.110426407655638</v>
      </c>
      <c r="AD1213" s="131">
        <v>107.7</v>
      </c>
      <c r="AH1213" s="132">
        <v>1.6199999999999999E-3</v>
      </c>
      <c r="AI1213" s="132">
        <v>4.4799999999999996E-3</v>
      </c>
      <c r="AJ1213" s="132">
        <v>1.2999999999999999E-4</v>
      </c>
    </row>
    <row r="1214" spans="1:38">
      <c r="A1214" t="s">
        <v>1213</v>
      </c>
      <c r="B1214" t="s">
        <v>1248</v>
      </c>
      <c r="C1214" t="s">
        <v>2933</v>
      </c>
      <c r="D1214" t="s">
        <v>2934</v>
      </c>
      <c r="E1214" t="s">
        <v>309</v>
      </c>
      <c r="F1214" t="s">
        <v>2935</v>
      </c>
      <c r="G1214" t="s">
        <v>2936</v>
      </c>
      <c r="H1214" t="s">
        <v>321</v>
      </c>
      <c r="I1214" t="s">
        <v>952</v>
      </c>
      <c r="J1214" t="s">
        <v>204</v>
      </c>
      <c r="K1214" t="s">
        <v>204</v>
      </c>
      <c r="L1214" t="s">
        <v>325</v>
      </c>
      <c r="M1214" t="s">
        <v>340</v>
      </c>
      <c r="N1214" t="s">
        <v>441</v>
      </c>
      <c r="O1214" t="s">
        <v>339</v>
      </c>
      <c r="Q1214" t="s">
        <v>410</v>
      </c>
      <c r="R1214" t="s">
        <v>410</v>
      </c>
      <c r="S1214" t="s">
        <v>1212</v>
      </c>
      <c r="T1214" s="131">
        <v>1.47</v>
      </c>
      <c r="U1214" t="s">
        <v>1840</v>
      </c>
      <c r="V1214" s="132">
        <v>6.3710000000000003E-2</v>
      </c>
      <c r="W1214" s="132">
        <v>4.8899999999999999E-2</v>
      </c>
      <c r="X1214" t="s">
        <v>412</v>
      </c>
      <c r="Y1214" t="s">
        <v>339</v>
      </c>
      <c r="Z1214" s="131">
        <v>111000</v>
      </c>
      <c r="AA1214" s="131">
        <v>1</v>
      </c>
      <c r="AB1214" s="131">
        <f t="shared" si="18"/>
        <v>96.7</v>
      </c>
      <c r="AD1214" s="131">
        <v>107.337</v>
      </c>
      <c r="AH1214" s="132">
        <v>3.3E-4</v>
      </c>
      <c r="AI1214" s="132">
        <v>4.47E-3</v>
      </c>
      <c r="AJ1214" s="132">
        <v>1.2999999999999999E-4</v>
      </c>
    </row>
    <row r="1215" spans="1:38">
      <c r="A1215" t="s">
        <v>1213</v>
      </c>
      <c r="B1215" t="s">
        <v>1248</v>
      </c>
      <c r="C1215" t="s">
        <v>2519</v>
      </c>
      <c r="D1215" t="s">
        <v>2520</v>
      </c>
      <c r="E1215" t="s">
        <v>309</v>
      </c>
      <c r="F1215" t="s">
        <v>2521</v>
      </c>
      <c r="G1215" t="s">
        <v>2522</v>
      </c>
      <c r="H1215" t="s">
        <v>321</v>
      </c>
      <c r="I1215" t="s">
        <v>755</v>
      </c>
      <c r="J1215" t="s">
        <v>204</v>
      </c>
      <c r="K1215" t="s">
        <v>204</v>
      </c>
      <c r="L1215" t="s">
        <v>325</v>
      </c>
      <c r="M1215" t="s">
        <v>340</v>
      </c>
      <c r="N1215" t="s">
        <v>454</v>
      </c>
      <c r="O1215" t="s">
        <v>339</v>
      </c>
      <c r="P1215" t="s">
        <v>1696</v>
      </c>
      <c r="Q1215" t="s">
        <v>413</v>
      </c>
      <c r="R1215" t="s">
        <v>407</v>
      </c>
      <c r="S1215" t="s">
        <v>1212</v>
      </c>
      <c r="T1215" s="131">
        <v>0.52</v>
      </c>
      <c r="U1215" t="s">
        <v>2523</v>
      </c>
      <c r="V1215" s="132">
        <v>5.9810000000000002E-2</v>
      </c>
      <c r="W1215" s="132">
        <v>5.7799999999999997E-2</v>
      </c>
      <c r="X1215" t="s">
        <v>412</v>
      </c>
      <c r="Y1215" t="s">
        <v>339</v>
      </c>
      <c r="Z1215" s="131">
        <v>103000.09</v>
      </c>
      <c r="AA1215" s="131">
        <v>1</v>
      </c>
      <c r="AB1215" s="131">
        <f t="shared" si="18"/>
        <v>100.57952376546469</v>
      </c>
      <c r="AD1215" s="131">
        <v>103.59699999999999</v>
      </c>
      <c r="AH1215" s="132">
        <v>3.1E-4</v>
      </c>
      <c r="AI1215" s="132">
        <v>4.3099999999999996E-3</v>
      </c>
      <c r="AJ1215" s="132">
        <v>1.2E-4</v>
      </c>
    </row>
    <row r="1216" spans="1:38">
      <c r="A1216" t="s">
        <v>1213</v>
      </c>
      <c r="B1216" t="s">
        <v>1248</v>
      </c>
      <c r="C1216" t="s">
        <v>2996</v>
      </c>
      <c r="D1216" t="s">
        <v>2997</v>
      </c>
      <c r="E1216" t="s">
        <v>309</v>
      </c>
      <c r="F1216" t="s">
        <v>2998</v>
      </c>
      <c r="G1216" t="s">
        <v>2999</v>
      </c>
      <c r="H1216" t="s">
        <v>321</v>
      </c>
      <c r="I1216" t="s">
        <v>951</v>
      </c>
      <c r="J1216" t="s">
        <v>204</v>
      </c>
      <c r="K1216" t="s">
        <v>204</v>
      </c>
      <c r="L1216" t="s">
        <v>325</v>
      </c>
      <c r="M1216" t="s">
        <v>340</v>
      </c>
      <c r="N1216" t="s">
        <v>445</v>
      </c>
      <c r="O1216" t="s">
        <v>339</v>
      </c>
      <c r="P1216" t="s">
        <v>1578</v>
      </c>
      <c r="Q1216" t="s">
        <v>415</v>
      </c>
      <c r="R1216" t="s">
        <v>407</v>
      </c>
      <c r="S1216" t="s">
        <v>1212</v>
      </c>
      <c r="T1216" s="131">
        <v>0.87</v>
      </c>
      <c r="U1216" t="s">
        <v>3000</v>
      </c>
      <c r="V1216" s="132">
        <v>5.4780000000000002E-2</v>
      </c>
      <c r="W1216" s="132">
        <v>5.2400000000000002E-2</v>
      </c>
      <c r="X1216" t="s">
        <v>412</v>
      </c>
      <c r="Y1216" t="s">
        <v>339</v>
      </c>
      <c r="Z1216" s="131">
        <v>104000</v>
      </c>
      <c r="AA1216" s="131">
        <v>1</v>
      </c>
      <c r="AB1216" s="131">
        <f t="shared" si="18"/>
        <v>98.8</v>
      </c>
      <c r="AD1216" s="131">
        <v>102.752</v>
      </c>
      <c r="AH1216" s="132">
        <v>3.3E-4</v>
      </c>
      <c r="AI1216" s="132">
        <v>4.2700000000000004E-3</v>
      </c>
      <c r="AJ1216" s="132">
        <v>1.2E-4</v>
      </c>
    </row>
    <row r="1217" spans="1:36">
      <c r="A1217" t="s">
        <v>1213</v>
      </c>
      <c r="B1217" t="s">
        <v>1248</v>
      </c>
      <c r="C1217" t="s">
        <v>1547</v>
      </c>
      <c r="D1217" t="s">
        <v>1548</v>
      </c>
      <c r="E1217" t="s">
        <v>309</v>
      </c>
      <c r="F1217" t="s">
        <v>2129</v>
      </c>
      <c r="G1217" t="s">
        <v>2130</v>
      </c>
      <c r="H1217" t="s">
        <v>321</v>
      </c>
      <c r="I1217" t="s">
        <v>754</v>
      </c>
      <c r="J1217" t="s">
        <v>204</v>
      </c>
      <c r="K1217" t="s">
        <v>204</v>
      </c>
      <c r="L1217" t="s">
        <v>325</v>
      </c>
      <c r="M1217" t="s">
        <v>340</v>
      </c>
      <c r="N1217" t="s">
        <v>448</v>
      </c>
      <c r="O1217" t="s">
        <v>339</v>
      </c>
      <c r="P1217" t="s">
        <v>1211</v>
      </c>
      <c r="Q1217" t="s">
        <v>413</v>
      </c>
      <c r="R1217" t="s">
        <v>407</v>
      </c>
      <c r="S1217" t="s">
        <v>1212</v>
      </c>
      <c r="T1217" s="131">
        <v>4.8499999999999996</v>
      </c>
      <c r="U1217" t="s">
        <v>2131</v>
      </c>
      <c r="V1217" s="132">
        <v>2.0969999999999999E-2</v>
      </c>
      <c r="W1217" s="132">
        <v>2.4299999999999999E-2</v>
      </c>
      <c r="X1217" t="s">
        <v>412</v>
      </c>
      <c r="Y1217" t="s">
        <v>339</v>
      </c>
      <c r="Z1217" s="131">
        <v>100000</v>
      </c>
      <c r="AA1217" s="131">
        <v>1</v>
      </c>
      <c r="AB1217" s="131">
        <f t="shared" si="18"/>
        <v>101.64999999999999</v>
      </c>
      <c r="AD1217" s="131">
        <v>101.65</v>
      </c>
      <c r="AH1217" s="132">
        <v>3.0000000000000001E-5</v>
      </c>
      <c r="AI1217" s="132">
        <v>4.2300000000000003E-3</v>
      </c>
      <c r="AJ1217" s="132">
        <v>1.2E-4</v>
      </c>
    </row>
    <row r="1218" spans="1:36">
      <c r="A1218" t="s">
        <v>1213</v>
      </c>
      <c r="B1218" t="s">
        <v>1248</v>
      </c>
      <c r="C1218" t="s">
        <v>1671</v>
      </c>
      <c r="D1218" t="s">
        <v>1672</v>
      </c>
      <c r="E1218" t="s">
        <v>309</v>
      </c>
      <c r="F1218" t="s">
        <v>2494</v>
      </c>
      <c r="G1218" t="s">
        <v>2495</v>
      </c>
      <c r="H1218" t="s">
        <v>321</v>
      </c>
      <c r="I1218" t="s">
        <v>952</v>
      </c>
      <c r="J1218" t="s">
        <v>204</v>
      </c>
      <c r="K1218" t="s">
        <v>204</v>
      </c>
      <c r="L1218" t="s">
        <v>325</v>
      </c>
      <c r="M1218" t="s">
        <v>340</v>
      </c>
      <c r="N1218" t="s">
        <v>441</v>
      </c>
      <c r="O1218" t="s">
        <v>339</v>
      </c>
      <c r="P1218" t="s">
        <v>1578</v>
      </c>
      <c r="Q1218" t="s">
        <v>415</v>
      </c>
      <c r="R1218" t="s">
        <v>407</v>
      </c>
      <c r="S1218" t="s">
        <v>1212</v>
      </c>
      <c r="T1218" s="131">
        <v>3.61</v>
      </c>
      <c r="U1218" t="s">
        <v>2496</v>
      </c>
      <c r="V1218" s="132">
        <v>1.6150000000000001E-2</v>
      </c>
      <c r="W1218" s="132">
        <v>5.5599999999999997E-2</v>
      </c>
      <c r="X1218" t="s">
        <v>412</v>
      </c>
      <c r="Y1218" t="s">
        <v>339</v>
      </c>
      <c r="Z1218" s="131">
        <v>118000</v>
      </c>
      <c r="AA1218" s="131">
        <v>1</v>
      </c>
      <c r="AB1218" s="131">
        <f t="shared" si="18"/>
        <v>84.7</v>
      </c>
      <c r="AD1218" s="131">
        <v>99.945999999999998</v>
      </c>
      <c r="AH1218" s="132">
        <v>2.2000000000000001E-4</v>
      </c>
      <c r="AI1218" s="132">
        <v>4.1599999999999996E-3</v>
      </c>
      <c r="AJ1218" s="132">
        <v>1.2E-4</v>
      </c>
    </row>
    <row r="1219" spans="1:36">
      <c r="A1219" t="s">
        <v>1213</v>
      </c>
      <c r="B1219" t="s">
        <v>1248</v>
      </c>
      <c r="C1219" t="s">
        <v>3075</v>
      </c>
      <c r="D1219" t="s">
        <v>3076</v>
      </c>
      <c r="E1219" t="s">
        <v>309</v>
      </c>
      <c r="F1219" t="s">
        <v>3077</v>
      </c>
      <c r="G1219" t="s">
        <v>3078</v>
      </c>
      <c r="H1219" t="s">
        <v>321</v>
      </c>
      <c r="I1219" t="s">
        <v>754</v>
      </c>
      <c r="J1219" t="s">
        <v>204</v>
      </c>
      <c r="K1219" t="s">
        <v>204</v>
      </c>
      <c r="L1219" t="s">
        <v>325</v>
      </c>
      <c r="M1219" t="s">
        <v>340</v>
      </c>
      <c r="N1219" t="s">
        <v>440</v>
      </c>
      <c r="O1219" t="s">
        <v>339</v>
      </c>
      <c r="Q1219" t="s">
        <v>410</v>
      </c>
      <c r="R1219" t="s">
        <v>410</v>
      </c>
      <c r="S1219" t="s">
        <v>1212</v>
      </c>
      <c r="T1219" s="131">
        <v>1.2</v>
      </c>
      <c r="U1219" t="s">
        <v>1784</v>
      </c>
      <c r="V1219" s="132">
        <v>2.8469999999999999E-2</v>
      </c>
      <c r="W1219" s="132">
        <v>2.2499999999999999E-2</v>
      </c>
      <c r="X1219" t="s">
        <v>412</v>
      </c>
      <c r="Y1219" t="s">
        <v>339</v>
      </c>
      <c r="Z1219" s="131">
        <v>85856.99</v>
      </c>
      <c r="AA1219" s="131">
        <v>1</v>
      </c>
      <c r="AB1219" s="131">
        <f t="shared" ref="AB1219:AB1282" si="19">(AD1219-(AC1219*AA1219))*1000/AA1219/Z1219*100</f>
        <v>115.00053752175565</v>
      </c>
      <c r="AD1219" s="131">
        <v>98.736000000000004</v>
      </c>
      <c r="AH1219" s="132">
        <v>3.6000000000000002E-4</v>
      </c>
      <c r="AI1219" s="132">
        <v>4.1099999999999999E-3</v>
      </c>
      <c r="AJ1219" s="132">
        <v>1.2E-4</v>
      </c>
    </row>
    <row r="1220" spans="1:36">
      <c r="A1220" t="s">
        <v>1213</v>
      </c>
      <c r="B1220" t="s">
        <v>1248</v>
      </c>
      <c r="C1220" t="s">
        <v>3005</v>
      </c>
      <c r="D1220" t="s">
        <v>3006</v>
      </c>
      <c r="E1220" t="s">
        <v>311</v>
      </c>
      <c r="F1220" t="s">
        <v>3007</v>
      </c>
      <c r="G1220" t="s">
        <v>3008</v>
      </c>
      <c r="H1220" t="s">
        <v>321</v>
      </c>
      <c r="I1220" t="s">
        <v>951</v>
      </c>
      <c r="J1220" t="s">
        <v>204</v>
      </c>
      <c r="K1220" t="s">
        <v>204</v>
      </c>
      <c r="L1220" t="s">
        <v>325</v>
      </c>
      <c r="M1220" t="s">
        <v>340</v>
      </c>
      <c r="N1220" t="s">
        <v>465</v>
      </c>
      <c r="O1220" t="s">
        <v>339</v>
      </c>
      <c r="P1220" t="s">
        <v>1599</v>
      </c>
      <c r="Q1220" t="s">
        <v>415</v>
      </c>
      <c r="R1220" t="s">
        <v>407</v>
      </c>
      <c r="S1220" t="s">
        <v>1212</v>
      </c>
      <c r="T1220" s="131">
        <v>2.65</v>
      </c>
      <c r="U1220" t="s">
        <v>1600</v>
      </c>
      <c r="V1220" s="132">
        <v>8.3330000000000001E-2</v>
      </c>
      <c r="W1220" s="132">
        <v>6.7699999999999996E-2</v>
      </c>
      <c r="X1220" t="s">
        <v>412</v>
      </c>
      <c r="Y1220" t="s">
        <v>339</v>
      </c>
      <c r="Z1220" s="131">
        <v>95000</v>
      </c>
      <c r="AA1220" s="131">
        <v>1</v>
      </c>
      <c r="AB1220" s="131">
        <f t="shared" si="19"/>
        <v>103.38000000000001</v>
      </c>
      <c r="AD1220" s="131">
        <v>98.210999999999999</v>
      </c>
      <c r="AH1220" s="132">
        <v>5.2999999999999998E-4</v>
      </c>
      <c r="AI1220" s="132">
        <v>4.0899999999999999E-3</v>
      </c>
      <c r="AJ1220" s="132">
        <v>1.2E-4</v>
      </c>
    </row>
    <row r="1221" spans="1:36">
      <c r="A1221" t="s">
        <v>1213</v>
      </c>
      <c r="B1221" t="s">
        <v>1248</v>
      </c>
      <c r="C1221" t="s">
        <v>2973</v>
      </c>
      <c r="D1221" t="s">
        <v>2974</v>
      </c>
      <c r="E1221" t="s">
        <v>309</v>
      </c>
      <c r="F1221" t="s">
        <v>2975</v>
      </c>
      <c r="G1221" t="s">
        <v>2976</v>
      </c>
      <c r="H1221" t="s">
        <v>321</v>
      </c>
      <c r="I1221" t="s">
        <v>951</v>
      </c>
      <c r="J1221" t="s">
        <v>204</v>
      </c>
      <c r="K1221" t="s">
        <v>204</v>
      </c>
      <c r="L1221" t="s">
        <v>325</v>
      </c>
      <c r="M1221" t="s">
        <v>314</v>
      </c>
      <c r="N1221" t="s">
        <v>451</v>
      </c>
      <c r="O1221" t="s">
        <v>339</v>
      </c>
      <c r="Q1221" t="s">
        <v>410</v>
      </c>
      <c r="R1221" t="s">
        <v>410</v>
      </c>
      <c r="S1221" t="s">
        <v>1212</v>
      </c>
      <c r="T1221" s="131">
        <v>2.08</v>
      </c>
      <c r="U1221" t="s">
        <v>1691</v>
      </c>
      <c r="V1221" s="132">
        <v>7.8950000000000006E-2</v>
      </c>
      <c r="W1221" s="132">
        <v>6.9000000000000006E-2</v>
      </c>
      <c r="X1221" t="s">
        <v>412</v>
      </c>
      <c r="Y1221" t="s">
        <v>339</v>
      </c>
      <c r="Z1221" s="131">
        <v>92150</v>
      </c>
      <c r="AA1221" s="131">
        <v>1</v>
      </c>
      <c r="AB1221" s="131">
        <f t="shared" si="19"/>
        <v>103.02984264785675</v>
      </c>
      <c r="AD1221" s="131">
        <v>94.941999999999993</v>
      </c>
      <c r="AH1221" s="132">
        <v>1.17E-3</v>
      </c>
      <c r="AI1221" s="132">
        <v>3.9500000000000004E-3</v>
      </c>
      <c r="AJ1221" s="132">
        <v>1.1E-4</v>
      </c>
    </row>
    <row r="1222" spans="1:36">
      <c r="A1222" t="s">
        <v>1213</v>
      </c>
      <c r="B1222" t="s">
        <v>1248</v>
      </c>
      <c r="C1222" t="s">
        <v>1918</v>
      </c>
      <c r="D1222" t="s">
        <v>1919</v>
      </c>
      <c r="E1222" t="s">
        <v>309</v>
      </c>
      <c r="F1222" t="s">
        <v>2922</v>
      </c>
      <c r="G1222" t="s">
        <v>2923</v>
      </c>
      <c r="H1222" t="s">
        <v>321</v>
      </c>
      <c r="I1222" t="s">
        <v>754</v>
      </c>
      <c r="J1222" t="s">
        <v>204</v>
      </c>
      <c r="K1222" t="s">
        <v>204</v>
      </c>
      <c r="L1222" t="s">
        <v>325</v>
      </c>
      <c r="M1222" t="s">
        <v>340</v>
      </c>
      <c r="N1222" t="s">
        <v>464</v>
      </c>
      <c r="O1222" t="s">
        <v>339</v>
      </c>
      <c r="P1222" t="s">
        <v>1696</v>
      </c>
      <c r="Q1222" t="s">
        <v>413</v>
      </c>
      <c r="R1222" t="s">
        <v>407</v>
      </c>
      <c r="S1222" t="s">
        <v>1212</v>
      </c>
      <c r="T1222" s="131">
        <v>0.52</v>
      </c>
      <c r="U1222" t="s">
        <v>2612</v>
      </c>
      <c r="V1222" s="132">
        <v>1.2789999999999999E-2</v>
      </c>
      <c r="W1222" s="132">
        <v>2.6499999999999999E-2</v>
      </c>
      <c r="X1222" t="s">
        <v>412</v>
      </c>
      <c r="Y1222" t="s">
        <v>339</v>
      </c>
      <c r="Z1222" s="131">
        <v>79000.070000000007</v>
      </c>
      <c r="AA1222" s="131">
        <v>1</v>
      </c>
      <c r="AB1222" s="131">
        <f t="shared" si="19"/>
        <v>116.52014991885449</v>
      </c>
      <c r="AC1222" s="131">
        <v>1.9530000000000001</v>
      </c>
      <c r="AD1222" s="131">
        <v>94.004000000000005</v>
      </c>
      <c r="AH1222" s="132">
        <v>2.9E-4</v>
      </c>
      <c r="AI1222" s="132">
        <v>3.9899999999999996E-3</v>
      </c>
      <c r="AJ1222" s="132">
        <v>1.1E-4</v>
      </c>
    </row>
    <row r="1223" spans="1:36">
      <c r="A1223" t="s">
        <v>1213</v>
      </c>
      <c r="B1223" t="s">
        <v>1248</v>
      </c>
      <c r="C1223" t="s">
        <v>2380</v>
      </c>
      <c r="D1223" t="s">
        <v>2381</v>
      </c>
      <c r="E1223" t="s">
        <v>309</v>
      </c>
      <c r="F1223" t="s">
        <v>3382</v>
      </c>
      <c r="G1223" t="s">
        <v>3383</v>
      </c>
      <c r="H1223" t="s">
        <v>321</v>
      </c>
      <c r="I1223" t="s">
        <v>951</v>
      </c>
      <c r="J1223" t="s">
        <v>204</v>
      </c>
      <c r="K1223" t="s">
        <v>204</v>
      </c>
      <c r="L1223" t="s">
        <v>325</v>
      </c>
      <c r="M1223" t="s">
        <v>340</v>
      </c>
      <c r="N1223" t="s">
        <v>484</v>
      </c>
      <c r="O1223" t="s">
        <v>339</v>
      </c>
      <c r="P1223" t="s">
        <v>1599</v>
      </c>
      <c r="Q1223" t="s">
        <v>415</v>
      </c>
      <c r="R1223" t="s">
        <v>407</v>
      </c>
      <c r="S1223" t="s">
        <v>1212</v>
      </c>
      <c r="T1223" s="131">
        <v>1.86</v>
      </c>
      <c r="U1223" t="s">
        <v>2603</v>
      </c>
      <c r="V1223" s="132">
        <v>3.295E-2</v>
      </c>
      <c r="W1223" s="132">
        <v>5.1299999999999998E-2</v>
      </c>
      <c r="X1223" t="s">
        <v>412</v>
      </c>
      <c r="Y1223" t="s">
        <v>339</v>
      </c>
      <c r="Z1223" s="131">
        <v>96000</v>
      </c>
      <c r="AA1223" s="131">
        <v>1</v>
      </c>
      <c r="AB1223" s="131">
        <f t="shared" si="19"/>
        <v>97.769791666666677</v>
      </c>
      <c r="AD1223" s="131">
        <v>93.858999999999995</v>
      </c>
      <c r="AH1223" s="132">
        <v>9.0000000000000006E-5</v>
      </c>
      <c r="AI1223" s="132">
        <v>3.8999999999999998E-3</v>
      </c>
      <c r="AJ1223" s="132">
        <v>1.1E-4</v>
      </c>
    </row>
    <row r="1224" spans="1:36">
      <c r="A1224" t="s">
        <v>1213</v>
      </c>
      <c r="B1224" t="s">
        <v>1248</v>
      </c>
      <c r="C1224" t="s">
        <v>3118</v>
      </c>
      <c r="D1224" t="s">
        <v>3119</v>
      </c>
      <c r="E1224" t="s">
        <v>311</v>
      </c>
      <c r="F1224" t="s">
        <v>3120</v>
      </c>
      <c r="G1224" t="s">
        <v>3121</v>
      </c>
      <c r="H1224" t="s">
        <v>321</v>
      </c>
      <c r="I1224" t="s">
        <v>951</v>
      </c>
      <c r="J1224" t="s">
        <v>204</v>
      </c>
      <c r="K1224" t="s">
        <v>224</v>
      </c>
      <c r="L1224" t="s">
        <v>325</v>
      </c>
      <c r="M1224" t="s">
        <v>340</v>
      </c>
      <c r="N1224" t="s">
        <v>465</v>
      </c>
      <c r="O1224" t="s">
        <v>339</v>
      </c>
      <c r="P1224" t="s">
        <v>1540</v>
      </c>
      <c r="Q1224" t="s">
        <v>413</v>
      </c>
      <c r="R1224" t="s">
        <v>407</v>
      </c>
      <c r="S1224" t="s">
        <v>1212</v>
      </c>
      <c r="T1224" s="131">
        <v>1.43</v>
      </c>
      <c r="U1224" t="s">
        <v>2991</v>
      </c>
      <c r="V1224" s="132">
        <v>7.6530000000000001E-2</v>
      </c>
      <c r="W1224" s="132">
        <v>6.3E-2</v>
      </c>
      <c r="X1224" t="s">
        <v>412</v>
      </c>
      <c r="Y1224" t="s">
        <v>339</v>
      </c>
      <c r="Z1224" s="131">
        <v>89000</v>
      </c>
      <c r="AA1224" s="131">
        <v>1</v>
      </c>
      <c r="AB1224" s="131">
        <f t="shared" si="19"/>
        <v>104.87977528089887</v>
      </c>
      <c r="AD1224" s="131">
        <v>93.343000000000004</v>
      </c>
      <c r="AH1224" s="132">
        <v>6.8000000000000005E-4</v>
      </c>
      <c r="AI1224" s="132">
        <v>3.8800000000000002E-3</v>
      </c>
      <c r="AJ1224" s="132">
        <v>1.1E-4</v>
      </c>
    </row>
    <row r="1225" spans="1:36">
      <c r="A1225" t="s">
        <v>1213</v>
      </c>
      <c r="B1225" t="s">
        <v>1248</v>
      </c>
      <c r="C1225" t="s">
        <v>2800</v>
      </c>
      <c r="D1225" t="s">
        <v>2801</v>
      </c>
      <c r="E1225" t="s">
        <v>309</v>
      </c>
      <c r="F1225" t="s">
        <v>3097</v>
      </c>
      <c r="G1225" t="s">
        <v>3098</v>
      </c>
      <c r="H1225" t="s">
        <v>321</v>
      </c>
      <c r="I1225" t="s">
        <v>754</v>
      </c>
      <c r="J1225" t="s">
        <v>204</v>
      </c>
      <c r="K1225" t="s">
        <v>204</v>
      </c>
      <c r="L1225" t="s">
        <v>325</v>
      </c>
      <c r="M1225" t="s">
        <v>340</v>
      </c>
      <c r="N1225" t="s">
        <v>464</v>
      </c>
      <c r="O1225" t="s">
        <v>339</v>
      </c>
      <c r="P1225" t="s">
        <v>1530</v>
      </c>
      <c r="Q1225" t="s">
        <v>415</v>
      </c>
      <c r="R1225" t="s">
        <v>407</v>
      </c>
      <c r="S1225" t="s">
        <v>1212</v>
      </c>
      <c r="T1225" s="131">
        <v>0.99</v>
      </c>
      <c r="U1225" t="s">
        <v>1795</v>
      </c>
      <c r="V1225" s="132">
        <v>2.0049999999999998E-2</v>
      </c>
      <c r="W1225" s="132">
        <v>2.8899999999999999E-2</v>
      </c>
      <c r="X1225" t="s">
        <v>412</v>
      </c>
      <c r="Y1225" t="s">
        <v>339</v>
      </c>
      <c r="Z1225" s="131">
        <v>76571.5</v>
      </c>
      <c r="AA1225" s="131">
        <v>1</v>
      </c>
      <c r="AB1225" s="131">
        <f t="shared" si="19"/>
        <v>116.19989160457874</v>
      </c>
      <c r="AD1225" s="131">
        <v>88.975999999999999</v>
      </c>
      <c r="AH1225" s="132">
        <v>2.5000000000000001E-4</v>
      </c>
      <c r="AI1225" s="132">
        <v>3.7000000000000002E-3</v>
      </c>
      <c r="AJ1225" s="132">
        <v>1.1E-4</v>
      </c>
    </row>
    <row r="1226" spans="1:36">
      <c r="A1226" t="s">
        <v>1213</v>
      </c>
      <c r="B1226" t="s">
        <v>1248</v>
      </c>
      <c r="C1226" t="s">
        <v>1827</v>
      </c>
      <c r="D1226" t="s">
        <v>1828</v>
      </c>
      <c r="E1226" t="s">
        <v>309</v>
      </c>
      <c r="F1226" t="s">
        <v>1829</v>
      </c>
      <c r="G1226" t="s">
        <v>1830</v>
      </c>
      <c r="H1226" t="s">
        <v>321</v>
      </c>
      <c r="I1226" t="s">
        <v>951</v>
      </c>
      <c r="J1226" t="s">
        <v>204</v>
      </c>
      <c r="K1226" t="s">
        <v>204</v>
      </c>
      <c r="L1226" t="s">
        <v>325</v>
      </c>
      <c r="M1226" t="s">
        <v>340</v>
      </c>
      <c r="N1226" t="s">
        <v>443</v>
      </c>
      <c r="O1226" t="s">
        <v>339</v>
      </c>
      <c r="P1226" t="s">
        <v>1599</v>
      </c>
      <c r="Q1226" t="s">
        <v>415</v>
      </c>
      <c r="R1226" t="s">
        <v>407</v>
      </c>
      <c r="S1226" t="s">
        <v>1212</v>
      </c>
      <c r="T1226" s="131">
        <v>1.2</v>
      </c>
      <c r="U1226" t="s">
        <v>1594</v>
      </c>
      <c r="V1226" s="132">
        <v>1.8000000000000001E-4</v>
      </c>
      <c r="W1226" s="132">
        <v>5.9799999999999999E-2</v>
      </c>
      <c r="X1226" t="s">
        <v>412</v>
      </c>
      <c r="Y1226" t="s">
        <v>339</v>
      </c>
      <c r="Z1226" s="131">
        <v>85390</v>
      </c>
      <c r="AA1226" s="131">
        <v>1</v>
      </c>
      <c r="AB1226" s="131">
        <f t="shared" si="19"/>
        <v>102.93945426864973</v>
      </c>
      <c r="AD1226" s="131">
        <v>87.9</v>
      </c>
      <c r="AH1226" s="132">
        <v>3.5E-4</v>
      </c>
      <c r="AI1226" s="132">
        <v>3.6600000000000001E-3</v>
      </c>
      <c r="AJ1226" s="132">
        <v>1E-4</v>
      </c>
    </row>
    <row r="1227" spans="1:36">
      <c r="A1227" t="s">
        <v>1213</v>
      </c>
      <c r="B1227" t="s">
        <v>1248</v>
      </c>
      <c r="C1227" t="s">
        <v>1736</v>
      </c>
      <c r="D1227" t="s">
        <v>1737</v>
      </c>
      <c r="E1227" t="s">
        <v>309</v>
      </c>
      <c r="F1227" t="s">
        <v>1738</v>
      </c>
      <c r="G1227" t="s">
        <v>1739</v>
      </c>
      <c r="H1227" t="s">
        <v>321</v>
      </c>
      <c r="I1227" t="s">
        <v>754</v>
      </c>
      <c r="J1227" t="s">
        <v>204</v>
      </c>
      <c r="K1227" t="s">
        <v>204</v>
      </c>
      <c r="L1227" t="s">
        <v>325</v>
      </c>
      <c r="M1227" t="s">
        <v>340</v>
      </c>
      <c r="N1227" t="s">
        <v>441</v>
      </c>
      <c r="O1227" t="s">
        <v>339</v>
      </c>
      <c r="Q1227" t="s">
        <v>410</v>
      </c>
      <c r="R1227" t="s">
        <v>410</v>
      </c>
      <c r="S1227" t="s">
        <v>1212</v>
      </c>
      <c r="T1227" s="131">
        <v>2.46</v>
      </c>
      <c r="U1227" t="s">
        <v>1600</v>
      </c>
      <c r="V1227" s="132">
        <v>3.483E-2</v>
      </c>
      <c r="W1227" s="132">
        <v>3.04E-2</v>
      </c>
      <c r="X1227" t="s">
        <v>412</v>
      </c>
      <c r="Y1227" t="s">
        <v>339</v>
      </c>
      <c r="Z1227" s="131">
        <v>79384.62</v>
      </c>
      <c r="AA1227" s="131">
        <v>1</v>
      </c>
      <c r="AB1227" s="131">
        <f t="shared" si="19"/>
        <v>108.94049754221915</v>
      </c>
      <c r="AD1227" s="131">
        <v>86.481999999999999</v>
      </c>
      <c r="AH1227" s="132">
        <v>1.1E-4</v>
      </c>
      <c r="AI1227" s="132">
        <v>3.5999999999999999E-3</v>
      </c>
      <c r="AJ1227" s="132">
        <v>1E-4</v>
      </c>
    </row>
    <row r="1228" spans="1:36">
      <c r="A1228" t="s">
        <v>1213</v>
      </c>
      <c r="B1228" t="s">
        <v>1248</v>
      </c>
      <c r="C1228" t="s">
        <v>1985</v>
      </c>
      <c r="D1228" t="s">
        <v>1986</v>
      </c>
      <c r="E1228" t="s">
        <v>309</v>
      </c>
      <c r="F1228" t="s">
        <v>2951</v>
      </c>
      <c r="G1228" t="s">
        <v>2952</v>
      </c>
      <c r="H1228" t="s">
        <v>321</v>
      </c>
      <c r="I1228" t="s">
        <v>951</v>
      </c>
      <c r="J1228" t="s">
        <v>204</v>
      </c>
      <c r="K1228" t="s">
        <v>204</v>
      </c>
      <c r="L1228" t="s">
        <v>325</v>
      </c>
      <c r="M1228" t="s">
        <v>340</v>
      </c>
      <c r="N1228" t="s">
        <v>464</v>
      </c>
      <c r="O1228" t="s">
        <v>339</v>
      </c>
      <c r="P1228" t="s">
        <v>1696</v>
      </c>
      <c r="Q1228" t="s">
        <v>413</v>
      </c>
      <c r="R1228" t="s">
        <v>407</v>
      </c>
      <c r="S1228" t="s">
        <v>1212</v>
      </c>
      <c r="T1228" s="131">
        <v>1.01</v>
      </c>
      <c r="U1228" t="s">
        <v>2953</v>
      </c>
      <c r="V1228" s="132">
        <v>5.3800000000000001E-2</v>
      </c>
      <c r="W1228" s="132">
        <v>4.4299999999999999E-2</v>
      </c>
      <c r="X1228" t="s">
        <v>412</v>
      </c>
      <c r="Y1228" t="s">
        <v>339</v>
      </c>
      <c r="Z1228" s="131">
        <v>41500</v>
      </c>
      <c r="AA1228" s="131">
        <v>1</v>
      </c>
      <c r="AB1228" s="131">
        <f t="shared" si="19"/>
        <v>98.968674698795169</v>
      </c>
      <c r="AC1228" s="131">
        <v>44.314</v>
      </c>
      <c r="AD1228" s="131">
        <v>85.385999999999996</v>
      </c>
      <c r="AH1228" s="132">
        <v>2.5000000000000001E-4</v>
      </c>
      <c r="AI1228" s="132">
        <v>5.4000000000000003E-3</v>
      </c>
      <c r="AJ1228" s="132">
        <v>1.4999999999999999E-4</v>
      </c>
    </row>
    <row r="1229" spans="1:36">
      <c r="A1229" t="s">
        <v>1213</v>
      </c>
      <c r="B1229" t="s">
        <v>1248</v>
      </c>
      <c r="C1229" t="s">
        <v>2063</v>
      </c>
      <c r="D1229" t="s">
        <v>2064</v>
      </c>
      <c r="E1229" t="s">
        <v>309</v>
      </c>
      <c r="F1229" t="s">
        <v>3112</v>
      </c>
      <c r="G1229" t="s">
        <v>3113</v>
      </c>
      <c r="H1229" t="s">
        <v>321</v>
      </c>
      <c r="I1229" t="s">
        <v>951</v>
      </c>
      <c r="J1229" t="s">
        <v>204</v>
      </c>
      <c r="K1229" t="s">
        <v>204</v>
      </c>
      <c r="L1229" t="s">
        <v>325</v>
      </c>
      <c r="M1229" t="s">
        <v>340</v>
      </c>
      <c r="N1229" t="s">
        <v>445</v>
      </c>
      <c r="O1229" t="s">
        <v>339</v>
      </c>
      <c r="P1229" t="s">
        <v>1696</v>
      </c>
      <c r="Q1229" t="s">
        <v>413</v>
      </c>
      <c r="R1229" t="s">
        <v>407</v>
      </c>
      <c r="S1229" t="s">
        <v>1212</v>
      </c>
      <c r="T1229" s="131">
        <v>0.56999999999999995</v>
      </c>
      <c r="U1229" t="s">
        <v>2475</v>
      </c>
      <c r="V1229" s="132">
        <v>5.1450000000000003E-2</v>
      </c>
      <c r="W1229" s="132">
        <v>5.0200000000000002E-2</v>
      </c>
      <c r="X1229" t="s">
        <v>412</v>
      </c>
      <c r="Y1229" t="s">
        <v>339</v>
      </c>
      <c r="Z1229" s="131">
        <v>84000</v>
      </c>
      <c r="AA1229" s="131">
        <v>1</v>
      </c>
      <c r="AB1229" s="131">
        <f t="shared" si="19"/>
        <v>100.7595238095238</v>
      </c>
      <c r="AD1229" s="131">
        <v>84.638000000000005</v>
      </c>
      <c r="AH1229" s="132">
        <v>1.1E-4</v>
      </c>
      <c r="AI1229" s="132">
        <v>3.5200000000000001E-3</v>
      </c>
      <c r="AJ1229" s="132">
        <v>1E-4</v>
      </c>
    </row>
    <row r="1230" spans="1:36">
      <c r="A1230" t="s">
        <v>1213</v>
      </c>
      <c r="B1230" t="s">
        <v>1248</v>
      </c>
      <c r="C1230" t="s">
        <v>2364</v>
      </c>
      <c r="D1230" t="s">
        <v>2365</v>
      </c>
      <c r="E1230" t="s">
        <v>309</v>
      </c>
      <c r="F1230" t="s">
        <v>3024</v>
      </c>
      <c r="G1230" t="s">
        <v>3025</v>
      </c>
      <c r="H1230" t="s">
        <v>321</v>
      </c>
      <c r="I1230" t="s">
        <v>951</v>
      </c>
      <c r="J1230" t="s">
        <v>204</v>
      </c>
      <c r="K1230" t="s">
        <v>204</v>
      </c>
      <c r="L1230" t="s">
        <v>325</v>
      </c>
      <c r="M1230" t="s">
        <v>340</v>
      </c>
      <c r="N1230" t="s">
        <v>462</v>
      </c>
      <c r="O1230" t="s">
        <v>339</v>
      </c>
      <c r="P1230" t="s">
        <v>1551</v>
      </c>
      <c r="Q1230" t="s">
        <v>413</v>
      </c>
      <c r="R1230" t="s">
        <v>407</v>
      </c>
      <c r="S1230" t="s">
        <v>1212</v>
      </c>
      <c r="T1230" s="131">
        <v>1.92</v>
      </c>
      <c r="U1230" t="s">
        <v>1655</v>
      </c>
      <c r="V1230" s="132">
        <v>3.2590000000000001E-2</v>
      </c>
      <c r="W1230" s="132">
        <v>5.0599999999999999E-2</v>
      </c>
      <c r="X1230" t="s">
        <v>412</v>
      </c>
      <c r="Y1230" t="s">
        <v>339</v>
      </c>
      <c r="Z1230" s="131">
        <v>82841.289999999994</v>
      </c>
      <c r="AA1230" s="131">
        <v>1</v>
      </c>
      <c r="AB1230" s="131">
        <f t="shared" si="19"/>
        <v>94.729331230839136</v>
      </c>
      <c r="AC1230" s="131">
        <v>5.9870000000000001</v>
      </c>
      <c r="AD1230" s="131">
        <v>84.462000000000003</v>
      </c>
      <c r="AH1230" s="132">
        <v>1E-4</v>
      </c>
      <c r="AI1230" s="132">
        <v>3.7599999999999999E-3</v>
      </c>
      <c r="AJ1230" s="132">
        <v>1.1E-4</v>
      </c>
    </row>
    <row r="1231" spans="1:36">
      <c r="A1231" t="s">
        <v>1213</v>
      </c>
      <c r="B1231" t="s">
        <v>1248</v>
      </c>
      <c r="C1231" t="s">
        <v>2928</v>
      </c>
      <c r="D1231" t="s">
        <v>2929</v>
      </c>
      <c r="E1231" t="s">
        <v>309</v>
      </c>
      <c r="F1231" t="s">
        <v>2930</v>
      </c>
      <c r="G1231" t="s">
        <v>2931</v>
      </c>
      <c r="H1231" t="s">
        <v>321</v>
      </c>
      <c r="I1231" t="s">
        <v>951</v>
      </c>
      <c r="J1231" t="s">
        <v>204</v>
      </c>
      <c r="K1231" t="s">
        <v>204</v>
      </c>
      <c r="L1231" t="s">
        <v>325</v>
      </c>
      <c r="M1231" t="s">
        <v>340</v>
      </c>
      <c r="N1231" t="s">
        <v>436</v>
      </c>
      <c r="O1231" t="s">
        <v>339</v>
      </c>
      <c r="P1231" t="s">
        <v>1235</v>
      </c>
      <c r="Q1231" t="s">
        <v>415</v>
      </c>
      <c r="R1231" t="s">
        <v>407</v>
      </c>
      <c r="S1231" t="s">
        <v>1212</v>
      </c>
      <c r="T1231" s="131">
        <v>2.06</v>
      </c>
      <c r="U1231" t="s">
        <v>2932</v>
      </c>
      <c r="V1231" s="132">
        <v>2.1940000000000001E-2</v>
      </c>
      <c r="W1231" s="132">
        <v>4.9599999999999998E-2</v>
      </c>
      <c r="X1231" t="s">
        <v>412</v>
      </c>
      <c r="Y1231" t="s">
        <v>339</v>
      </c>
      <c r="Z1231" s="131">
        <v>84183</v>
      </c>
      <c r="AA1231" s="131">
        <v>1</v>
      </c>
      <c r="AB1231" s="131">
        <f t="shared" si="19"/>
        <v>98.379720371096298</v>
      </c>
      <c r="AD1231" s="131">
        <v>82.819000000000003</v>
      </c>
      <c r="AH1231" s="132">
        <v>7.6999999999999996E-4</v>
      </c>
      <c r="AI1231" s="132">
        <v>3.4499999999999999E-3</v>
      </c>
      <c r="AJ1231" s="132">
        <v>1E-4</v>
      </c>
    </row>
    <row r="1232" spans="1:36">
      <c r="A1232" t="s">
        <v>1213</v>
      </c>
      <c r="B1232" t="s">
        <v>1248</v>
      </c>
      <c r="C1232" t="s">
        <v>2309</v>
      </c>
      <c r="D1232" t="s">
        <v>2310</v>
      </c>
      <c r="E1232" t="s">
        <v>309</v>
      </c>
      <c r="F1232" t="s">
        <v>3084</v>
      </c>
      <c r="G1232" t="s">
        <v>3085</v>
      </c>
      <c r="H1232" t="s">
        <v>321</v>
      </c>
      <c r="I1232" t="s">
        <v>951</v>
      </c>
      <c r="J1232" t="s">
        <v>204</v>
      </c>
      <c r="K1232" t="s">
        <v>204</v>
      </c>
      <c r="L1232" t="s">
        <v>325</v>
      </c>
      <c r="M1232" t="s">
        <v>340</v>
      </c>
      <c r="N1232" t="s">
        <v>447</v>
      </c>
      <c r="O1232" t="s">
        <v>339</v>
      </c>
      <c r="P1232" t="s">
        <v>1530</v>
      </c>
      <c r="Q1232" t="s">
        <v>415</v>
      </c>
      <c r="R1232" t="s">
        <v>407</v>
      </c>
      <c r="S1232" t="s">
        <v>1212</v>
      </c>
      <c r="T1232" s="131">
        <v>0.49</v>
      </c>
      <c r="U1232" t="s">
        <v>1858</v>
      </c>
      <c r="V1232" s="132">
        <v>5.4800000000000001E-2</v>
      </c>
      <c r="W1232" s="132">
        <v>5.4600000000000003E-2</v>
      </c>
      <c r="X1232" t="s">
        <v>412</v>
      </c>
      <c r="Y1232" t="s">
        <v>339</v>
      </c>
      <c r="Z1232" s="131">
        <v>83000.33</v>
      </c>
      <c r="AA1232" s="131">
        <v>1</v>
      </c>
      <c r="AB1232" s="131">
        <f t="shared" si="19"/>
        <v>98.899606784695919</v>
      </c>
      <c r="AD1232" s="131">
        <v>82.087000000000003</v>
      </c>
      <c r="AH1232" s="132">
        <v>3.7100000000000002E-3</v>
      </c>
      <c r="AI1232" s="132">
        <v>3.4199999999999999E-3</v>
      </c>
      <c r="AJ1232" s="132">
        <v>1E-4</v>
      </c>
    </row>
    <row r="1233" spans="1:36">
      <c r="A1233" t="s">
        <v>1213</v>
      </c>
      <c r="B1233" t="s">
        <v>1248</v>
      </c>
      <c r="C1233" t="s">
        <v>2937</v>
      </c>
      <c r="D1233" t="s">
        <v>2938</v>
      </c>
      <c r="E1233" t="s">
        <v>311</v>
      </c>
      <c r="F1233" t="s">
        <v>2939</v>
      </c>
      <c r="G1233" t="s">
        <v>2940</v>
      </c>
      <c r="H1233" t="s">
        <v>321</v>
      </c>
      <c r="I1233" t="s">
        <v>755</v>
      </c>
      <c r="J1233" t="s">
        <v>204</v>
      </c>
      <c r="K1233" t="s">
        <v>204</v>
      </c>
      <c r="L1233" t="s">
        <v>325</v>
      </c>
      <c r="M1233" t="s">
        <v>340</v>
      </c>
      <c r="N1233" t="s">
        <v>480</v>
      </c>
      <c r="O1233" t="s">
        <v>339</v>
      </c>
      <c r="P1233" t="s">
        <v>1551</v>
      </c>
      <c r="Q1233" t="s">
        <v>413</v>
      </c>
      <c r="R1233" t="s">
        <v>407</v>
      </c>
      <c r="S1233" t="s">
        <v>1212</v>
      </c>
      <c r="T1233" s="131">
        <v>0.99</v>
      </c>
      <c r="U1233" t="s">
        <v>1755</v>
      </c>
      <c r="V1233" s="132">
        <v>3.8490000000000003E-2</v>
      </c>
      <c r="W1233" s="132">
        <v>5.79E-2</v>
      </c>
      <c r="X1233" t="s">
        <v>412</v>
      </c>
      <c r="Y1233" t="s">
        <v>339</v>
      </c>
      <c r="Z1233" s="131">
        <v>37666.730000000003</v>
      </c>
      <c r="AA1233" s="131">
        <v>1</v>
      </c>
      <c r="AB1233" s="131">
        <f t="shared" si="19"/>
        <v>100.76000757166868</v>
      </c>
      <c r="AC1233" s="131">
        <v>40.158000000000001</v>
      </c>
      <c r="AD1233" s="131">
        <v>78.111000000000004</v>
      </c>
      <c r="AH1233" s="132">
        <v>5.4000000000000001E-4</v>
      </c>
      <c r="AI1233" s="132">
        <v>4.9199999999999999E-3</v>
      </c>
      <c r="AJ1233" s="132">
        <v>1.3999999999999999E-4</v>
      </c>
    </row>
    <row r="1234" spans="1:36">
      <c r="A1234" t="s">
        <v>1213</v>
      </c>
      <c r="B1234" t="s">
        <v>1248</v>
      </c>
      <c r="C1234" t="s">
        <v>1804</v>
      </c>
      <c r="D1234" t="s">
        <v>1805</v>
      </c>
      <c r="E1234" t="s">
        <v>309</v>
      </c>
      <c r="F1234" t="s">
        <v>1806</v>
      </c>
      <c r="G1234" t="s">
        <v>1807</v>
      </c>
      <c r="H1234" t="s">
        <v>321</v>
      </c>
      <c r="I1234" t="s">
        <v>952</v>
      </c>
      <c r="J1234" t="s">
        <v>204</v>
      </c>
      <c r="K1234" t="s">
        <v>204</v>
      </c>
      <c r="L1234" t="s">
        <v>325</v>
      </c>
      <c r="M1234" t="s">
        <v>340</v>
      </c>
      <c r="N1234" t="s">
        <v>461</v>
      </c>
      <c r="O1234" t="s">
        <v>339</v>
      </c>
      <c r="Q1234" t="s">
        <v>410</v>
      </c>
      <c r="R1234" t="s">
        <v>410</v>
      </c>
      <c r="S1234" t="s">
        <v>1212</v>
      </c>
      <c r="T1234" s="131">
        <v>3.26</v>
      </c>
      <c r="U1234" t="s">
        <v>1686</v>
      </c>
      <c r="V1234" s="132">
        <v>4.7039999999999998E-2</v>
      </c>
      <c r="W1234" s="132">
        <v>3.0599999999999999E-2</v>
      </c>
      <c r="X1234" t="s">
        <v>412</v>
      </c>
      <c r="Y1234" t="s">
        <v>339</v>
      </c>
      <c r="Z1234" s="131">
        <v>72000</v>
      </c>
      <c r="AA1234" s="131">
        <v>1</v>
      </c>
      <c r="AB1234" s="131">
        <f t="shared" si="19"/>
        <v>106</v>
      </c>
      <c r="AD1234" s="131">
        <v>76.319999999999993</v>
      </c>
      <c r="AH1234" s="132">
        <v>2.4000000000000001E-4</v>
      </c>
      <c r="AI1234" s="132">
        <v>3.1800000000000001E-3</v>
      </c>
      <c r="AJ1234" s="132">
        <v>9.0000000000000006E-5</v>
      </c>
    </row>
    <row r="1235" spans="1:36">
      <c r="A1235" t="s">
        <v>1213</v>
      </c>
      <c r="B1235" t="s">
        <v>1248</v>
      </c>
      <c r="C1235" t="s">
        <v>2309</v>
      </c>
      <c r="D1235" t="s">
        <v>2310</v>
      </c>
      <c r="E1235" t="s">
        <v>309</v>
      </c>
      <c r="F1235" t="s">
        <v>2849</v>
      </c>
      <c r="G1235" t="s">
        <v>2850</v>
      </c>
      <c r="H1235" t="s">
        <v>321</v>
      </c>
      <c r="I1235" t="s">
        <v>951</v>
      </c>
      <c r="J1235" t="s">
        <v>204</v>
      </c>
      <c r="K1235" t="s">
        <v>204</v>
      </c>
      <c r="L1235" t="s">
        <v>325</v>
      </c>
      <c r="M1235" t="s">
        <v>340</v>
      </c>
      <c r="N1235" t="s">
        <v>447</v>
      </c>
      <c r="O1235" t="s">
        <v>339</v>
      </c>
      <c r="P1235" t="s">
        <v>1530</v>
      </c>
      <c r="Q1235" t="s">
        <v>415</v>
      </c>
      <c r="R1235" t="s">
        <v>407</v>
      </c>
      <c r="S1235" t="s">
        <v>1212</v>
      </c>
      <c r="T1235" s="131">
        <v>0.49</v>
      </c>
      <c r="U1235" t="s">
        <v>1858</v>
      </c>
      <c r="V1235" s="132">
        <v>5.3060000000000003E-2</v>
      </c>
      <c r="W1235" s="132">
        <v>5.2699999999999997E-2</v>
      </c>
      <c r="X1235" t="s">
        <v>412</v>
      </c>
      <c r="Y1235" t="s">
        <v>339</v>
      </c>
      <c r="Z1235" s="131">
        <v>76000.27</v>
      </c>
      <c r="AA1235" s="131">
        <v>1</v>
      </c>
      <c r="AB1235" s="131">
        <f t="shared" si="19"/>
        <v>99.529909564794963</v>
      </c>
      <c r="AD1235" s="131">
        <v>75.643000000000001</v>
      </c>
      <c r="AH1235" s="132">
        <v>7.2999999999999996E-4</v>
      </c>
      <c r="AI1235" s="132">
        <v>3.15E-3</v>
      </c>
      <c r="AJ1235" s="132">
        <v>9.0000000000000006E-5</v>
      </c>
    </row>
    <row r="1236" spans="1:36">
      <c r="A1236" t="s">
        <v>1213</v>
      </c>
      <c r="B1236" t="s">
        <v>1248</v>
      </c>
      <c r="C1236" t="s">
        <v>2209</v>
      </c>
      <c r="D1236" t="s">
        <v>2210</v>
      </c>
      <c r="E1236" t="s">
        <v>309</v>
      </c>
      <c r="F1236" t="s">
        <v>2517</v>
      </c>
      <c r="G1236" t="s">
        <v>2518</v>
      </c>
      <c r="H1236" t="s">
        <v>321</v>
      </c>
      <c r="I1236" t="s">
        <v>754</v>
      </c>
      <c r="J1236" t="s">
        <v>204</v>
      </c>
      <c r="K1236" t="s">
        <v>204</v>
      </c>
      <c r="L1236" t="s">
        <v>327</v>
      </c>
      <c r="M1236" t="s">
        <v>340</v>
      </c>
      <c r="N1236" t="s">
        <v>465</v>
      </c>
      <c r="O1236" t="s">
        <v>339</v>
      </c>
      <c r="P1236" t="s">
        <v>1545</v>
      </c>
      <c r="Q1236" t="s">
        <v>413</v>
      </c>
      <c r="R1236" t="s">
        <v>407</v>
      </c>
      <c r="S1236" t="s">
        <v>1212</v>
      </c>
      <c r="T1236" s="131">
        <v>2.02</v>
      </c>
      <c r="U1236" t="s">
        <v>1686</v>
      </c>
      <c r="V1236" s="132">
        <v>5.0470000000000001E-2</v>
      </c>
      <c r="W1236" s="132">
        <v>4.0399999999999998E-2</v>
      </c>
      <c r="X1236" t="s">
        <v>412</v>
      </c>
      <c r="Y1236" t="s">
        <v>339</v>
      </c>
      <c r="Z1236" s="131">
        <v>65000</v>
      </c>
      <c r="AA1236" s="131">
        <v>1</v>
      </c>
      <c r="AB1236" s="131">
        <f t="shared" si="19"/>
        <v>114.77999999999999</v>
      </c>
      <c r="AD1236" s="131">
        <f>74.815-0.208</f>
        <v>74.606999999999999</v>
      </c>
      <c r="AH1236" s="132">
        <v>4.0000000000000003E-5</v>
      </c>
      <c r="AI1236" s="132">
        <v>3.1099999999999999E-3</v>
      </c>
      <c r="AJ1236" s="132">
        <v>9.0000000000000006E-5</v>
      </c>
    </row>
    <row r="1237" spans="1:36">
      <c r="A1237" t="s">
        <v>1213</v>
      </c>
      <c r="B1237" t="s">
        <v>1248</v>
      </c>
      <c r="C1237" t="s">
        <v>1601</v>
      </c>
      <c r="D1237" t="s">
        <v>1602</v>
      </c>
      <c r="E1237" t="s">
        <v>309</v>
      </c>
      <c r="F1237" t="s">
        <v>2419</v>
      </c>
      <c r="G1237" t="s">
        <v>2420</v>
      </c>
      <c r="H1237" t="s">
        <v>321</v>
      </c>
      <c r="I1237" t="s">
        <v>754</v>
      </c>
      <c r="J1237" t="s">
        <v>204</v>
      </c>
      <c r="K1237" t="s">
        <v>204</v>
      </c>
      <c r="L1237" t="s">
        <v>325</v>
      </c>
      <c r="M1237" t="s">
        <v>340</v>
      </c>
      <c r="N1237" t="s">
        <v>448</v>
      </c>
      <c r="O1237" t="s">
        <v>339</v>
      </c>
      <c r="P1237" t="s">
        <v>1211</v>
      </c>
      <c r="Q1237" t="s">
        <v>413</v>
      </c>
      <c r="R1237" t="s">
        <v>407</v>
      </c>
      <c r="S1237" t="s">
        <v>1212</v>
      </c>
      <c r="T1237" s="131">
        <v>3.84</v>
      </c>
      <c r="U1237" t="s">
        <v>2421</v>
      </c>
      <c r="V1237" s="132">
        <v>1.9779999999999999E-2</v>
      </c>
      <c r="W1237" s="132">
        <v>2.3599999999999999E-2</v>
      </c>
      <c r="X1237" t="s">
        <v>412</v>
      </c>
      <c r="Y1237" t="s">
        <v>339</v>
      </c>
      <c r="Z1237" s="131">
        <v>70901.25</v>
      </c>
      <c r="AA1237" s="131">
        <v>1</v>
      </c>
      <c r="AB1237" s="131">
        <f t="shared" si="19"/>
        <v>103.08986089808008</v>
      </c>
      <c r="AD1237" s="131">
        <v>73.091999999999999</v>
      </c>
      <c r="AH1237" s="132">
        <v>6.9999999999999994E-5</v>
      </c>
      <c r="AI1237" s="132">
        <v>3.0400000000000002E-3</v>
      </c>
      <c r="AJ1237" s="132">
        <v>9.0000000000000006E-5</v>
      </c>
    </row>
    <row r="1238" spans="1:36">
      <c r="A1238" t="s">
        <v>1213</v>
      </c>
      <c r="B1238" t="s">
        <v>1248</v>
      </c>
      <c r="C1238" t="s">
        <v>2020</v>
      </c>
      <c r="D1238" t="s">
        <v>2021</v>
      </c>
      <c r="E1238" t="s">
        <v>309</v>
      </c>
      <c r="F1238" t="s">
        <v>2590</v>
      </c>
      <c r="G1238" t="s">
        <v>2591</v>
      </c>
      <c r="H1238" t="s">
        <v>321</v>
      </c>
      <c r="I1238" t="s">
        <v>951</v>
      </c>
      <c r="J1238" t="s">
        <v>204</v>
      </c>
      <c r="K1238" t="s">
        <v>204</v>
      </c>
      <c r="L1238" t="s">
        <v>325</v>
      </c>
      <c r="M1238" t="s">
        <v>340</v>
      </c>
      <c r="N1238" t="s">
        <v>484</v>
      </c>
      <c r="O1238" t="s">
        <v>339</v>
      </c>
      <c r="P1238" t="s">
        <v>1696</v>
      </c>
      <c r="Q1238" t="s">
        <v>413</v>
      </c>
      <c r="R1238" t="s">
        <v>407</v>
      </c>
      <c r="S1238" t="s">
        <v>1212</v>
      </c>
      <c r="T1238" s="131">
        <v>0.91</v>
      </c>
      <c r="U1238" t="s">
        <v>2516</v>
      </c>
      <c r="V1238" s="132">
        <v>3.6499999999999998E-2</v>
      </c>
      <c r="W1238" s="132">
        <v>4.4699999999999997E-2</v>
      </c>
      <c r="X1238" t="s">
        <v>412</v>
      </c>
      <c r="Y1238" t="s">
        <v>339</v>
      </c>
      <c r="Z1238" s="131">
        <v>72500</v>
      </c>
      <c r="AA1238" s="131">
        <v>1</v>
      </c>
      <c r="AB1238" s="131">
        <f t="shared" si="19"/>
        <v>99.620689655172413</v>
      </c>
      <c r="AD1238" s="131">
        <v>72.224999999999994</v>
      </c>
      <c r="AH1238" s="132">
        <v>1.3999999999999999E-4</v>
      </c>
      <c r="AI1238" s="132">
        <v>3.0000000000000001E-3</v>
      </c>
      <c r="AJ1238" s="132">
        <v>9.0000000000000006E-5</v>
      </c>
    </row>
    <row r="1239" spans="1:36">
      <c r="A1239" t="s">
        <v>1213</v>
      </c>
      <c r="B1239" t="s">
        <v>1248</v>
      </c>
      <c r="C1239" t="s">
        <v>1521</v>
      </c>
      <c r="D1239" t="s">
        <v>1522</v>
      </c>
      <c r="E1239" t="s">
        <v>309</v>
      </c>
      <c r="F1239" t="s">
        <v>2992</v>
      </c>
      <c r="G1239" t="s">
        <v>2993</v>
      </c>
      <c r="H1239" t="s">
        <v>321</v>
      </c>
      <c r="I1239" t="s">
        <v>754</v>
      </c>
      <c r="J1239" t="s">
        <v>204</v>
      </c>
      <c r="K1239" t="s">
        <v>204</v>
      </c>
      <c r="L1239" t="s">
        <v>325</v>
      </c>
      <c r="M1239" t="s">
        <v>340</v>
      </c>
      <c r="N1239" t="s">
        <v>448</v>
      </c>
      <c r="O1239" t="s">
        <v>339</v>
      </c>
      <c r="P1239" t="s">
        <v>1211</v>
      </c>
      <c r="Q1239" t="s">
        <v>413</v>
      </c>
      <c r="R1239" t="s">
        <v>407</v>
      </c>
      <c r="S1239" t="s">
        <v>1212</v>
      </c>
      <c r="T1239" s="131">
        <v>4.17</v>
      </c>
      <c r="U1239" t="s">
        <v>2482</v>
      </c>
      <c r="V1239" s="132">
        <v>1.4749999999999999E-2</v>
      </c>
      <c r="W1239" s="132">
        <v>2.3900000000000001E-2</v>
      </c>
      <c r="X1239" t="s">
        <v>412</v>
      </c>
      <c r="Y1239" t="s">
        <v>339</v>
      </c>
      <c r="Z1239" s="131">
        <v>69000</v>
      </c>
      <c r="AA1239" s="131">
        <v>1</v>
      </c>
      <c r="AB1239" s="131">
        <f t="shared" si="19"/>
        <v>104.28985507246378</v>
      </c>
      <c r="AD1239" s="131">
        <v>71.959999999999994</v>
      </c>
      <c r="AH1239" s="132">
        <v>4.0000000000000003E-5</v>
      </c>
      <c r="AI1239" s="132">
        <v>2.99E-3</v>
      </c>
      <c r="AJ1239" s="132">
        <v>9.0000000000000006E-5</v>
      </c>
    </row>
    <row r="1240" spans="1:36">
      <c r="A1240" t="s">
        <v>1213</v>
      </c>
      <c r="B1240" t="s">
        <v>1248</v>
      </c>
      <c r="C1240" t="s">
        <v>1935</v>
      </c>
      <c r="D1240" t="s">
        <v>1936</v>
      </c>
      <c r="E1240" t="s">
        <v>309</v>
      </c>
      <c r="F1240" t="s">
        <v>2968</v>
      </c>
      <c r="G1240" t="s">
        <v>2969</v>
      </c>
      <c r="H1240" t="s">
        <v>321</v>
      </c>
      <c r="I1240" t="s">
        <v>951</v>
      </c>
      <c r="J1240" t="s">
        <v>204</v>
      </c>
      <c r="K1240" t="s">
        <v>204</v>
      </c>
      <c r="L1240" t="s">
        <v>325</v>
      </c>
      <c r="M1240" t="s">
        <v>340</v>
      </c>
      <c r="N1240" t="s">
        <v>448</v>
      </c>
      <c r="O1240" t="s">
        <v>339</v>
      </c>
      <c r="P1240" t="s">
        <v>1211</v>
      </c>
      <c r="Q1240" t="s">
        <v>413</v>
      </c>
      <c r="R1240" t="s">
        <v>407</v>
      </c>
      <c r="S1240" t="s">
        <v>1212</v>
      </c>
      <c r="T1240" s="131">
        <v>0.69</v>
      </c>
      <c r="U1240" t="s">
        <v>2970</v>
      </c>
      <c r="V1240" s="132">
        <v>5.0000000000000001E-4</v>
      </c>
      <c r="W1240" s="132">
        <v>4.7699999999999999E-2</v>
      </c>
      <c r="X1240" t="s">
        <v>412</v>
      </c>
      <c r="Y1240" t="s">
        <v>339</v>
      </c>
      <c r="Z1240" s="131">
        <v>7100</v>
      </c>
      <c r="AA1240" s="131">
        <v>1</v>
      </c>
      <c r="AB1240" s="131">
        <f t="shared" si="19"/>
        <v>1012.4084507042253</v>
      </c>
      <c r="AD1240" s="131">
        <v>71.881</v>
      </c>
      <c r="AH1240" s="132">
        <v>1.0000000000000001E-5</v>
      </c>
      <c r="AI1240" s="132">
        <v>2.99E-3</v>
      </c>
      <c r="AJ1240" s="132">
        <v>9.0000000000000006E-5</v>
      </c>
    </row>
    <row r="1241" spans="1:36">
      <c r="A1241" t="s">
        <v>1213</v>
      </c>
      <c r="B1241" t="s">
        <v>1248</v>
      </c>
      <c r="C1241" t="s">
        <v>2170</v>
      </c>
      <c r="D1241" t="s">
        <v>2171</v>
      </c>
      <c r="E1241" t="s">
        <v>309</v>
      </c>
      <c r="F1241" t="s">
        <v>3058</v>
      </c>
      <c r="G1241" t="s">
        <v>3059</v>
      </c>
      <c r="H1241" t="s">
        <v>321</v>
      </c>
      <c r="I1241" t="s">
        <v>951</v>
      </c>
      <c r="J1241" t="s">
        <v>204</v>
      </c>
      <c r="K1241" t="s">
        <v>204</v>
      </c>
      <c r="L1241" t="s">
        <v>325</v>
      </c>
      <c r="M1241" t="s">
        <v>340</v>
      </c>
      <c r="N1241" t="s">
        <v>462</v>
      </c>
      <c r="O1241" t="s">
        <v>339</v>
      </c>
      <c r="P1241" t="s">
        <v>1551</v>
      </c>
      <c r="Q1241" t="s">
        <v>413</v>
      </c>
      <c r="R1241" t="s">
        <v>407</v>
      </c>
      <c r="S1241" t="s">
        <v>1212</v>
      </c>
      <c r="T1241" s="131">
        <v>2</v>
      </c>
      <c r="U1241" t="s">
        <v>3060</v>
      </c>
      <c r="V1241" s="132">
        <v>4.6789999999999998E-2</v>
      </c>
      <c r="W1241" s="132">
        <v>5.21E-2</v>
      </c>
      <c r="X1241" t="s">
        <v>412</v>
      </c>
      <c r="Y1241" t="s">
        <v>339</v>
      </c>
      <c r="Z1241" s="131">
        <v>75494.55</v>
      </c>
      <c r="AA1241" s="131">
        <v>1</v>
      </c>
      <c r="AB1241" s="131">
        <f t="shared" si="19"/>
        <v>94.589609448629076</v>
      </c>
      <c r="AD1241" s="131">
        <v>71.41</v>
      </c>
      <c r="AH1241" s="132">
        <v>2.3000000000000001E-4</v>
      </c>
      <c r="AI1241" s="132">
        <v>2.97E-3</v>
      </c>
      <c r="AJ1241" s="132">
        <v>8.0000000000000007E-5</v>
      </c>
    </row>
    <row r="1242" spans="1:36">
      <c r="A1242" t="s">
        <v>1213</v>
      </c>
      <c r="B1242" t="s">
        <v>1248</v>
      </c>
      <c r="C1242" t="s">
        <v>3139</v>
      </c>
      <c r="D1242" t="s">
        <v>3140</v>
      </c>
      <c r="E1242" t="s">
        <v>311</v>
      </c>
      <c r="F1242" t="s">
        <v>3141</v>
      </c>
      <c r="G1242" t="s">
        <v>3142</v>
      </c>
      <c r="H1242" t="s">
        <v>321</v>
      </c>
      <c r="I1242" t="s">
        <v>951</v>
      </c>
      <c r="J1242" t="s">
        <v>204</v>
      </c>
      <c r="K1242" t="s">
        <v>224</v>
      </c>
      <c r="L1242" t="s">
        <v>325</v>
      </c>
      <c r="M1242" t="s">
        <v>340</v>
      </c>
      <c r="N1242" t="s">
        <v>465</v>
      </c>
      <c r="O1242" t="s">
        <v>339</v>
      </c>
      <c r="Q1242" t="s">
        <v>410</v>
      </c>
      <c r="R1242" t="s">
        <v>410</v>
      </c>
      <c r="S1242" t="s">
        <v>1212</v>
      </c>
      <c r="T1242" s="131">
        <v>1.07</v>
      </c>
      <c r="U1242" t="s">
        <v>2226</v>
      </c>
      <c r="V1242" s="132">
        <v>6.7720000000000002E-2</v>
      </c>
      <c r="W1242" s="132">
        <v>0.1653</v>
      </c>
      <c r="X1242" t="s">
        <v>412</v>
      </c>
      <c r="Y1242" t="s">
        <v>338</v>
      </c>
      <c r="Z1242" s="131">
        <v>73586.03</v>
      </c>
      <c r="AA1242" s="131">
        <v>1</v>
      </c>
      <c r="AB1242" s="131">
        <f t="shared" si="19"/>
        <v>96.000558801718199</v>
      </c>
      <c r="AD1242" s="131">
        <v>70.643000000000001</v>
      </c>
      <c r="AH1242" s="132">
        <v>3.8000000000000002E-4</v>
      </c>
      <c r="AI1242" s="132">
        <v>2.9399999999999999E-3</v>
      </c>
      <c r="AJ1242" s="132">
        <v>8.0000000000000007E-5</v>
      </c>
    </row>
    <row r="1243" spans="1:36">
      <c r="A1243" t="s">
        <v>1213</v>
      </c>
      <c r="B1243" t="s">
        <v>1248</v>
      </c>
      <c r="C1243" t="s">
        <v>2005</v>
      </c>
      <c r="D1243" t="s">
        <v>2006</v>
      </c>
      <c r="E1243" t="s">
        <v>309</v>
      </c>
      <c r="F1243" t="s">
        <v>2007</v>
      </c>
      <c r="G1243" t="s">
        <v>2008</v>
      </c>
      <c r="H1243" t="s">
        <v>321</v>
      </c>
      <c r="I1243" t="s">
        <v>754</v>
      </c>
      <c r="J1243" t="s">
        <v>204</v>
      </c>
      <c r="K1243" t="s">
        <v>204</v>
      </c>
      <c r="L1243" t="s">
        <v>325</v>
      </c>
      <c r="M1243" t="s">
        <v>340</v>
      </c>
      <c r="N1243" t="s">
        <v>464</v>
      </c>
      <c r="O1243" t="s">
        <v>339</v>
      </c>
      <c r="P1243" t="s">
        <v>1696</v>
      </c>
      <c r="Q1243" t="s">
        <v>413</v>
      </c>
      <c r="R1243" t="s">
        <v>407</v>
      </c>
      <c r="S1243" t="s">
        <v>1212</v>
      </c>
      <c r="T1243" s="131">
        <v>2</v>
      </c>
      <c r="U1243" t="s">
        <v>1343</v>
      </c>
      <c r="V1243" s="132">
        <v>2.707E-2</v>
      </c>
      <c r="W1243" s="132">
        <v>2.5700000000000001E-2</v>
      </c>
      <c r="X1243" t="s">
        <v>412</v>
      </c>
      <c r="Y1243" t="s">
        <v>339</v>
      </c>
      <c r="Z1243" s="131">
        <v>60000</v>
      </c>
      <c r="AA1243" s="131">
        <v>1</v>
      </c>
      <c r="AB1243" s="131">
        <f t="shared" si="19"/>
        <v>117.15</v>
      </c>
      <c r="AD1243" s="131">
        <v>70.290000000000006</v>
      </c>
      <c r="AH1243" s="132">
        <v>1.7000000000000001E-4</v>
      </c>
      <c r="AI1243" s="132">
        <v>2.9199999999999999E-3</v>
      </c>
      <c r="AJ1243" s="132">
        <v>8.0000000000000007E-5</v>
      </c>
    </row>
    <row r="1244" spans="1:36">
      <c r="A1244" t="s">
        <v>1213</v>
      </c>
      <c r="B1244" t="s">
        <v>1248</v>
      </c>
      <c r="C1244" t="s">
        <v>3108</v>
      </c>
      <c r="D1244" t="s">
        <v>3109</v>
      </c>
      <c r="E1244" t="s">
        <v>309</v>
      </c>
      <c r="F1244" t="s">
        <v>3110</v>
      </c>
      <c r="G1244" t="s">
        <v>3111</v>
      </c>
      <c r="H1244" t="s">
        <v>321</v>
      </c>
      <c r="I1244" t="s">
        <v>951</v>
      </c>
      <c r="J1244" t="s">
        <v>204</v>
      </c>
      <c r="K1244" t="s">
        <v>204</v>
      </c>
      <c r="L1244" t="s">
        <v>325</v>
      </c>
      <c r="M1244" t="s">
        <v>340</v>
      </c>
      <c r="N1244" t="s">
        <v>463</v>
      </c>
      <c r="O1244" t="s">
        <v>339</v>
      </c>
      <c r="Q1244" t="s">
        <v>410</v>
      </c>
      <c r="R1244" t="s">
        <v>410</v>
      </c>
      <c r="S1244" t="s">
        <v>1212</v>
      </c>
      <c r="T1244" s="131">
        <v>3.51</v>
      </c>
      <c r="U1244" t="s">
        <v>1717</v>
      </c>
      <c r="V1244" s="132">
        <v>6.5350000000000005E-2</v>
      </c>
      <c r="W1244" s="132">
        <v>6.3899999999999998E-2</v>
      </c>
      <c r="X1244" t="s">
        <v>412</v>
      </c>
      <c r="Y1244" t="s">
        <v>339</v>
      </c>
      <c r="Z1244" s="131">
        <v>67000</v>
      </c>
      <c r="AA1244" s="131">
        <v>1</v>
      </c>
      <c r="AB1244" s="131">
        <f t="shared" si="19"/>
        <v>104.48955223880596</v>
      </c>
      <c r="AD1244" s="131">
        <v>70.007999999999996</v>
      </c>
      <c r="AH1244" s="132">
        <v>1.2899999999999999E-3</v>
      </c>
      <c r="AI1244" s="132">
        <v>2.9099999999999998E-3</v>
      </c>
      <c r="AJ1244" s="132">
        <v>8.0000000000000007E-5</v>
      </c>
    </row>
    <row r="1245" spans="1:36">
      <c r="A1245" t="s">
        <v>1213</v>
      </c>
      <c r="B1245" t="s">
        <v>1248</v>
      </c>
      <c r="C1245" t="s">
        <v>1626</v>
      </c>
      <c r="D1245" t="s">
        <v>1627</v>
      </c>
      <c r="E1245" t="s">
        <v>309</v>
      </c>
      <c r="F1245" t="s">
        <v>3009</v>
      </c>
      <c r="G1245" t="s">
        <v>3010</v>
      </c>
      <c r="H1245" t="s">
        <v>321</v>
      </c>
      <c r="I1245" t="s">
        <v>951</v>
      </c>
      <c r="J1245" t="s">
        <v>204</v>
      </c>
      <c r="K1245" t="s">
        <v>204</v>
      </c>
      <c r="L1245" t="s">
        <v>325</v>
      </c>
      <c r="M1245" t="s">
        <v>340</v>
      </c>
      <c r="N1245" t="s">
        <v>465</v>
      </c>
      <c r="O1245" t="s">
        <v>339</v>
      </c>
      <c r="P1245" t="s">
        <v>1578</v>
      </c>
      <c r="Q1245" t="s">
        <v>415</v>
      </c>
      <c r="R1245" t="s">
        <v>407</v>
      </c>
      <c r="S1245" t="s">
        <v>1212</v>
      </c>
      <c r="T1245" s="131">
        <v>2.4</v>
      </c>
      <c r="U1245" t="s">
        <v>2662</v>
      </c>
      <c r="V1245" s="132">
        <v>4.9059999999999999E-2</v>
      </c>
      <c r="W1245" s="132">
        <v>5.11E-2</v>
      </c>
      <c r="X1245" t="s">
        <v>412</v>
      </c>
      <c r="Y1245" t="s">
        <v>339</v>
      </c>
      <c r="Z1245" s="131">
        <v>73000.12</v>
      </c>
      <c r="AA1245" s="131">
        <v>1</v>
      </c>
      <c r="AB1245" s="131">
        <f t="shared" si="19"/>
        <v>94.339570948650504</v>
      </c>
      <c r="AD1245" s="131">
        <v>68.867999999999995</v>
      </c>
      <c r="AH1245" s="132">
        <v>1E-4</v>
      </c>
      <c r="AI1245" s="132">
        <v>2.8700000000000002E-3</v>
      </c>
      <c r="AJ1245" s="132">
        <v>8.0000000000000007E-5</v>
      </c>
    </row>
    <row r="1246" spans="1:36">
      <c r="A1246" t="s">
        <v>1213</v>
      </c>
      <c r="B1246" t="s">
        <v>1248</v>
      </c>
      <c r="C1246" t="s">
        <v>1713</v>
      </c>
      <c r="D1246" t="s">
        <v>1714</v>
      </c>
      <c r="E1246" t="s">
        <v>309</v>
      </c>
      <c r="F1246" t="s">
        <v>1715</v>
      </c>
      <c r="G1246" t="s">
        <v>1716</v>
      </c>
      <c r="H1246" t="s">
        <v>321</v>
      </c>
      <c r="I1246" t="s">
        <v>754</v>
      </c>
      <c r="J1246" t="s">
        <v>204</v>
      </c>
      <c r="K1246" t="s">
        <v>204</v>
      </c>
      <c r="L1246" t="s">
        <v>325</v>
      </c>
      <c r="M1246" t="s">
        <v>340</v>
      </c>
      <c r="N1246" t="s">
        <v>459</v>
      </c>
      <c r="O1246" t="s">
        <v>339</v>
      </c>
      <c r="Q1246" t="s">
        <v>410</v>
      </c>
      <c r="R1246" t="s">
        <v>410</v>
      </c>
      <c r="S1246" t="s">
        <v>1212</v>
      </c>
      <c r="T1246" s="131">
        <v>4.34</v>
      </c>
      <c r="U1246" t="s">
        <v>1717</v>
      </c>
      <c r="V1246" s="132">
        <v>3.5159999999999997E-2</v>
      </c>
      <c r="W1246" s="132">
        <v>3.5200000000000002E-2</v>
      </c>
      <c r="X1246" t="s">
        <v>412</v>
      </c>
      <c r="Y1246" t="s">
        <v>339</v>
      </c>
      <c r="Z1246" s="131">
        <v>66000</v>
      </c>
      <c r="AA1246" s="131">
        <v>1</v>
      </c>
      <c r="AB1246" s="131">
        <f t="shared" si="19"/>
        <v>103.68030303030302</v>
      </c>
      <c r="AD1246" s="131">
        <v>68.429000000000002</v>
      </c>
      <c r="AH1246" s="132">
        <v>2.0000000000000001E-4</v>
      </c>
      <c r="AI1246" s="132">
        <v>2.8500000000000001E-3</v>
      </c>
      <c r="AJ1246" s="132">
        <v>8.0000000000000007E-5</v>
      </c>
    </row>
    <row r="1247" spans="1:36">
      <c r="A1247" t="s">
        <v>1213</v>
      </c>
      <c r="B1247" t="s">
        <v>1248</v>
      </c>
      <c r="C1247" t="s">
        <v>1831</v>
      </c>
      <c r="D1247" t="s">
        <v>1832</v>
      </c>
      <c r="E1247" t="s">
        <v>309</v>
      </c>
      <c r="F1247" t="s">
        <v>2842</v>
      </c>
      <c r="G1247" t="s">
        <v>2843</v>
      </c>
      <c r="H1247" t="s">
        <v>321</v>
      </c>
      <c r="I1247" t="s">
        <v>951</v>
      </c>
      <c r="J1247" t="s">
        <v>204</v>
      </c>
      <c r="K1247" t="s">
        <v>204</v>
      </c>
      <c r="L1247" t="s">
        <v>325</v>
      </c>
      <c r="M1247" t="s">
        <v>340</v>
      </c>
      <c r="N1247" t="s">
        <v>441</v>
      </c>
      <c r="O1247" t="s">
        <v>339</v>
      </c>
      <c r="Q1247" t="s">
        <v>410</v>
      </c>
      <c r="R1247" t="s">
        <v>410</v>
      </c>
      <c r="S1247" t="s">
        <v>1212</v>
      </c>
      <c r="T1247" s="131">
        <v>2.5</v>
      </c>
      <c r="U1247" t="s">
        <v>1670</v>
      </c>
      <c r="V1247" s="132">
        <v>5.525E-2</v>
      </c>
      <c r="W1247" s="132">
        <v>6.0699999999999997E-2</v>
      </c>
      <c r="X1247" t="s">
        <v>412</v>
      </c>
      <c r="Y1247" t="s">
        <v>339</v>
      </c>
      <c r="Z1247" s="131">
        <v>67000</v>
      </c>
      <c r="AA1247" s="131">
        <v>1</v>
      </c>
      <c r="AB1247" s="131">
        <f t="shared" si="19"/>
        <v>101.68955223880599</v>
      </c>
      <c r="AD1247" s="131">
        <v>68.132000000000005</v>
      </c>
      <c r="AH1247" s="132">
        <v>2.9999999999999997E-4</v>
      </c>
      <c r="AI1247" s="132">
        <v>2.8300000000000001E-3</v>
      </c>
      <c r="AJ1247" s="132">
        <v>8.0000000000000007E-5</v>
      </c>
    </row>
    <row r="1248" spans="1:36">
      <c r="A1248" t="s">
        <v>1213</v>
      </c>
      <c r="B1248" t="s">
        <v>1248</v>
      </c>
      <c r="C1248" t="s">
        <v>2455</v>
      </c>
      <c r="D1248" t="s">
        <v>2456</v>
      </c>
      <c r="E1248" t="s">
        <v>309</v>
      </c>
      <c r="F1248" t="s">
        <v>2457</v>
      </c>
      <c r="G1248" t="s">
        <v>2458</v>
      </c>
      <c r="H1248" t="s">
        <v>321</v>
      </c>
      <c r="I1248" t="s">
        <v>754</v>
      </c>
      <c r="J1248" t="s">
        <v>204</v>
      </c>
      <c r="K1248" t="s">
        <v>204</v>
      </c>
      <c r="L1248" t="s">
        <v>325</v>
      </c>
      <c r="M1248" t="s">
        <v>340</v>
      </c>
      <c r="N1248" t="s">
        <v>451</v>
      </c>
      <c r="O1248" t="s">
        <v>339</v>
      </c>
      <c r="P1248" t="s">
        <v>1584</v>
      </c>
      <c r="Q1248" t="s">
        <v>413</v>
      </c>
      <c r="R1248" t="s">
        <v>407</v>
      </c>
      <c r="S1248" t="s">
        <v>1212</v>
      </c>
      <c r="T1248" s="131">
        <v>4.4800000000000004</v>
      </c>
      <c r="U1248" t="s">
        <v>2237</v>
      </c>
      <c r="V1248" s="132">
        <v>3.7039999999999997E-2</v>
      </c>
      <c r="W1248" s="132">
        <v>3.2599999999999997E-2</v>
      </c>
      <c r="X1248" t="s">
        <v>412</v>
      </c>
      <c r="Y1248" t="s">
        <v>339</v>
      </c>
      <c r="Z1248" s="131">
        <v>67500</v>
      </c>
      <c r="AA1248" s="131">
        <v>1</v>
      </c>
      <c r="AB1248" s="131">
        <f t="shared" si="19"/>
        <v>100.30962962962964</v>
      </c>
      <c r="AD1248" s="131">
        <v>67.709000000000003</v>
      </c>
      <c r="AH1248" s="132">
        <v>6.9999999999999994E-5</v>
      </c>
      <c r="AI1248" s="132">
        <v>2.82E-3</v>
      </c>
      <c r="AJ1248" s="132">
        <v>8.0000000000000007E-5</v>
      </c>
    </row>
    <row r="1249" spans="1:36">
      <c r="A1249" t="s">
        <v>1213</v>
      </c>
      <c r="B1249" t="s">
        <v>1248</v>
      </c>
      <c r="C1249" t="s">
        <v>455</v>
      </c>
      <c r="D1249" t="s">
        <v>2144</v>
      </c>
      <c r="E1249" t="s">
        <v>309</v>
      </c>
      <c r="F1249" t="s">
        <v>2355</v>
      </c>
      <c r="G1249" t="s">
        <v>2356</v>
      </c>
      <c r="H1249" t="s">
        <v>321</v>
      </c>
      <c r="I1249" t="s">
        <v>754</v>
      </c>
      <c r="J1249" t="s">
        <v>204</v>
      </c>
      <c r="K1249" t="s">
        <v>204</v>
      </c>
      <c r="L1249" t="s">
        <v>325</v>
      </c>
      <c r="M1249" t="s">
        <v>340</v>
      </c>
      <c r="N1249" t="s">
        <v>440</v>
      </c>
      <c r="O1249" t="s">
        <v>339</v>
      </c>
      <c r="P1249" t="s">
        <v>1966</v>
      </c>
      <c r="Q1249" t="s">
        <v>415</v>
      </c>
      <c r="R1249" t="s">
        <v>407</v>
      </c>
      <c r="S1249" t="s">
        <v>1212</v>
      </c>
      <c r="T1249" s="131">
        <v>3.19</v>
      </c>
      <c r="U1249" t="s">
        <v>2357</v>
      </c>
      <c r="V1249" s="132">
        <v>2.2259999999999999E-2</v>
      </c>
      <c r="W1249" s="132">
        <v>2.4299999999999999E-2</v>
      </c>
      <c r="X1249" t="s">
        <v>412</v>
      </c>
      <c r="Y1249" t="s">
        <v>339</v>
      </c>
      <c r="Z1249" s="131">
        <v>55000.42</v>
      </c>
      <c r="AA1249" s="131">
        <v>1</v>
      </c>
      <c r="AB1249" s="131">
        <f t="shared" si="19"/>
        <v>122.38997447655855</v>
      </c>
      <c r="AD1249" s="131">
        <v>67.314999999999998</v>
      </c>
      <c r="AH1249" s="132">
        <v>2.0000000000000002E-5</v>
      </c>
      <c r="AI1249" s="132">
        <v>2.8E-3</v>
      </c>
      <c r="AJ1249" s="132">
        <v>8.0000000000000007E-5</v>
      </c>
    </row>
    <row r="1250" spans="1:36">
      <c r="A1250" t="s">
        <v>1213</v>
      </c>
      <c r="B1250" t="s">
        <v>1248</v>
      </c>
      <c r="C1250" t="s">
        <v>3071</v>
      </c>
      <c r="D1250" t="s">
        <v>3072</v>
      </c>
      <c r="E1250" t="s">
        <v>309</v>
      </c>
      <c r="F1250" t="s">
        <v>3130</v>
      </c>
      <c r="G1250" t="s">
        <v>3131</v>
      </c>
      <c r="H1250" t="s">
        <v>321</v>
      </c>
      <c r="I1250" t="s">
        <v>951</v>
      </c>
      <c r="J1250" t="s">
        <v>204</v>
      </c>
      <c r="K1250" t="s">
        <v>204</v>
      </c>
      <c r="L1250" t="s">
        <v>325</v>
      </c>
      <c r="M1250" t="s">
        <v>340</v>
      </c>
      <c r="N1250" t="s">
        <v>447</v>
      </c>
      <c r="O1250" t="s">
        <v>339</v>
      </c>
      <c r="Q1250" t="s">
        <v>410</v>
      </c>
      <c r="R1250" t="s">
        <v>410</v>
      </c>
      <c r="S1250" t="s">
        <v>1212</v>
      </c>
      <c r="T1250" s="131">
        <v>2.02</v>
      </c>
      <c r="U1250" t="s">
        <v>2044</v>
      </c>
      <c r="V1250" s="132">
        <v>4.9279999999999997E-2</v>
      </c>
      <c r="W1250" s="132">
        <v>6.6900000000000001E-2</v>
      </c>
      <c r="X1250" t="s">
        <v>412</v>
      </c>
      <c r="Y1250" t="s">
        <v>339</v>
      </c>
      <c r="Z1250" s="131">
        <v>69000</v>
      </c>
      <c r="AA1250" s="131">
        <v>1</v>
      </c>
      <c r="AB1250" s="131">
        <f t="shared" si="19"/>
        <v>96.330434782608705</v>
      </c>
      <c r="AD1250" s="131">
        <v>66.468000000000004</v>
      </c>
      <c r="AH1250" s="132">
        <v>4.2999999999999999E-4</v>
      </c>
      <c r="AI1250" s="132">
        <v>2.7699999999999999E-3</v>
      </c>
      <c r="AJ1250" s="132">
        <v>8.0000000000000007E-5</v>
      </c>
    </row>
    <row r="1251" spans="1:36">
      <c r="A1251" t="s">
        <v>1213</v>
      </c>
      <c r="B1251" t="s">
        <v>1248</v>
      </c>
      <c r="C1251" t="s">
        <v>3089</v>
      </c>
      <c r="D1251" t="s">
        <v>3090</v>
      </c>
      <c r="E1251" t="s">
        <v>309</v>
      </c>
      <c r="F1251" t="s">
        <v>3091</v>
      </c>
      <c r="G1251" t="s">
        <v>3092</v>
      </c>
      <c r="H1251" t="s">
        <v>321</v>
      </c>
      <c r="I1251" t="s">
        <v>754</v>
      </c>
      <c r="J1251" t="s">
        <v>204</v>
      </c>
      <c r="K1251" t="s">
        <v>204</v>
      </c>
      <c r="L1251" t="s">
        <v>325</v>
      </c>
      <c r="M1251" t="s">
        <v>340</v>
      </c>
      <c r="N1251" t="s">
        <v>441</v>
      </c>
      <c r="O1251" t="s">
        <v>339</v>
      </c>
      <c r="Q1251" t="s">
        <v>410</v>
      </c>
      <c r="R1251" t="s">
        <v>410</v>
      </c>
      <c r="S1251" t="s">
        <v>1212</v>
      </c>
      <c r="T1251" s="131">
        <v>2.06</v>
      </c>
      <c r="U1251" t="s">
        <v>1686</v>
      </c>
      <c r="V1251" s="132">
        <v>6.2039999999999998E-2</v>
      </c>
      <c r="W1251" s="132">
        <v>4.6699999999999998E-2</v>
      </c>
      <c r="X1251" t="s">
        <v>412</v>
      </c>
      <c r="Y1251" t="s">
        <v>339</v>
      </c>
      <c r="Z1251" s="131">
        <v>59400</v>
      </c>
      <c r="AA1251" s="131">
        <v>1</v>
      </c>
      <c r="AB1251" s="131">
        <f t="shared" si="19"/>
        <v>110.84006734006735</v>
      </c>
      <c r="AD1251" s="131">
        <v>65.838999999999999</v>
      </c>
      <c r="AH1251" s="132">
        <v>7.1000000000000002E-4</v>
      </c>
      <c r="AI1251" s="132">
        <v>2.7399999999999998E-3</v>
      </c>
      <c r="AJ1251" s="132">
        <v>8.0000000000000007E-5</v>
      </c>
    </row>
    <row r="1252" spans="1:36">
      <c r="A1252" t="s">
        <v>1213</v>
      </c>
      <c r="B1252" t="s">
        <v>1248</v>
      </c>
      <c r="C1252" t="s">
        <v>1671</v>
      </c>
      <c r="D1252" t="s">
        <v>1672</v>
      </c>
      <c r="E1252" t="s">
        <v>309</v>
      </c>
      <c r="F1252" t="s">
        <v>2949</v>
      </c>
      <c r="G1252" t="s">
        <v>2950</v>
      </c>
      <c r="H1252" t="s">
        <v>321</v>
      </c>
      <c r="I1252" t="s">
        <v>951</v>
      </c>
      <c r="J1252" t="s">
        <v>204</v>
      </c>
      <c r="K1252" t="s">
        <v>204</v>
      </c>
      <c r="L1252" t="s">
        <v>325</v>
      </c>
      <c r="M1252" t="s">
        <v>340</v>
      </c>
      <c r="N1252" t="s">
        <v>441</v>
      </c>
      <c r="O1252" t="s">
        <v>339</v>
      </c>
      <c r="Q1252" t="s">
        <v>410</v>
      </c>
      <c r="R1252" t="s">
        <v>410</v>
      </c>
      <c r="S1252" t="s">
        <v>1212</v>
      </c>
      <c r="T1252" s="131">
        <v>0.16</v>
      </c>
      <c r="U1252" t="s">
        <v>1959</v>
      </c>
      <c r="V1252" s="132">
        <v>-2.0459999999999999E-2</v>
      </c>
      <c r="W1252" s="132">
        <v>5.7500000000000002E-2</v>
      </c>
      <c r="X1252" t="s">
        <v>412</v>
      </c>
      <c r="Y1252" t="s">
        <v>339</v>
      </c>
      <c r="Z1252" s="131">
        <v>63000.41</v>
      </c>
      <c r="AA1252" s="131">
        <v>1</v>
      </c>
      <c r="AB1252" s="131">
        <f t="shared" si="19"/>
        <v>101.18981765356764</v>
      </c>
      <c r="AD1252" s="131">
        <v>63.75</v>
      </c>
      <c r="AH1252" s="132">
        <v>8.0000000000000004E-4</v>
      </c>
      <c r="AI1252" s="132">
        <v>2.65E-3</v>
      </c>
      <c r="AJ1252" s="132">
        <v>8.0000000000000007E-5</v>
      </c>
    </row>
    <row r="1253" spans="1:36">
      <c r="A1253" t="s">
        <v>1213</v>
      </c>
      <c r="B1253" t="s">
        <v>1248</v>
      </c>
      <c r="C1253" t="s">
        <v>2020</v>
      </c>
      <c r="D1253" t="s">
        <v>2021</v>
      </c>
      <c r="E1253" t="s">
        <v>309</v>
      </c>
      <c r="F1253" t="s">
        <v>2514</v>
      </c>
      <c r="G1253" t="s">
        <v>2515</v>
      </c>
      <c r="H1253" t="s">
        <v>321</v>
      </c>
      <c r="I1253" t="s">
        <v>754</v>
      </c>
      <c r="J1253" t="s">
        <v>204</v>
      </c>
      <c r="K1253" t="s">
        <v>204</v>
      </c>
      <c r="L1253" t="s">
        <v>325</v>
      </c>
      <c r="M1253" t="s">
        <v>340</v>
      </c>
      <c r="N1253" t="s">
        <v>484</v>
      </c>
      <c r="O1253" t="s">
        <v>339</v>
      </c>
      <c r="P1253" t="s">
        <v>1696</v>
      </c>
      <c r="Q1253" t="s">
        <v>413</v>
      </c>
      <c r="R1253" t="s">
        <v>407</v>
      </c>
      <c r="S1253" t="s">
        <v>1212</v>
      </c>
      <c r="T1253" s="131">
        <v>0.91</v>
      </c>
      <c r="U1253" t="s">
        <v>2516</v>
      </c>
      <c r="V1253" s="132">
        <v>8.4999999999999995E-4</v>
      </c>
      <c r="W1253" s="132">
        <v>2.3900000000000001E-2</v>
      </c>
      <c r="X1253" t="s">
        <v>412</v>
      </c>
      <c r="Y1253" t="s">
        <v>339</v>
      </c>
      <c r="Z1253" s="131">
        <v>55000</v>
      </c>
      <c r="AA1253" s="131">
        <v>1</v>
      </c>
      <c r="AB1253" s="131">
        <f t="shared" si="19"/>
        <v>115.48</v>
      </c>
      <c r="AD1253" s="131">
        <v>63.514000000000003</v>
      </c>
      <c r="AH1253" s="132">
        <v>2.1000000000000001E-4</v>
      </c>
      <c r="AI1253" s="132">
        <v>2.64E-3</v>
      </c>
      <c r="AJ1253" s="132">
        <v>8.0000000000000007E-5</v>
      </c>
    </row>
    <row r="1254" spans="1:36">
      <c r="A1254" t="s">
        <v>1213</v>
      </c>
      <c r="B1254" t="s">
        <v>1248</v>
      </c>
      <c r="C1254" t="s">
        <v>1901</v>
      </c>
      <c r="D1254" t="s">
        <v>1902</v>
      </c>
      <c r="E1254" t="s">
        <v>309</v>
      </c>
      <c r="F1254" t="s">
        <v>2966</v>
      </c>
      <c r="G1254" t="s">
        <v>2967</v>
      </c>
      <c r="H1254" t="s">
        <v>321</v>
      </c>
      <c r="I1254" t="s">
        <v>951</v>
      </c>
      <c r="J1254" t="s">
        <v>204</v>
      </c>
      <c r="K1254" t="s">
        <v>204</v>
      </c>
      <c r="L1254" t="s">
        <v>325</v>
      </c>
      <c r="M1254" t="s">
        <v>340</v>
      </c>
      <c r="N1254" t="s">
        <v>464</v>
      </c>
      <c r="O1254" t="s">
        <v>339</v>
      </c>
      <c r="P1254" t="s">
        <v>1540</v>
      </c>
      <c r="Q1254" t="s">
        <v>413</v>
      </c>
      <c r="R1254" t="s">
        <v>407</v>
      </c>
      <c r="S1254" t="s">
        <v>1212</v>
      </c>
      <c r="T1254" s="131">
        <v>0.53</v>
      </c>
      <c r="U1254" t="s">
        <v>2717</v>
      </c>
      <c r="V1254" s="132">
        <v>6.0000000000000001E-3</v>
      </c>
      <c r="W1254" s="132">
        <v>5.3999999999999999E-2</v>
      </c>
      <c r="X1254" t="s">
        <v>412</v>
      </c>
      <c r="Y1254" t="s">
        <v>339</v>
      </c>
      <c r="Z1254" s="131">
        <v>6000</v>
      </c>
      <c r="AA1254" s="131">
        <v>1</v>
      </c>
      <c r="AB1254" s="131">
        <f t="shared" si="19"/>
        <v>1022.0000000000001</v>
      </c>
      <c r="AD1254" s="131">
        <v>61.32</v>
      </c>
      <c r="AH1254" s="132">
        <v>3.0000000000000001E-5</v>
      </c>
      <c r="AI1254" s="132">
        <v>2.5500000000000002E-3</v>
      </c>
      <c r="AJ1254" s="132">
        <v>6.9999999999999994E-5</v>
      </c>
    </row>
    <row r="1255" spans="1:36">
      <c r="A1255" t="s">
        <v>1213</v>
      </c>
      <c r="B1255" t="s">
        <v>1248</v>
      </c>
      <c r="C1255" t="s">
        <v>2912</v>
      </c>
      <c r="D1255" t="s">
        <v>2913</v>
      </c>
      <c r="E1255" t="s">
        <v>309</v>
      </c>
      <c r="F1255" t="s">
        <v>2914</v>
      </c>
      <c r="G1255" t="s">
        <v>2915</v>
      </c>
      <c r="H1255" t="s">
        <v>321</v>
      </c>
      <c r="I1255" t="s">
        <v>754</v>
      </c>
      <c r="J1255" t="s">
        <v>204</v>
      </c>
      <c r="K1255" t="s">
        <v>204</v>
      </c>
      <c r="L1255" t="s">
        <v>325</v>
      </c>
      <c r="M1255" t="s">
        <v>340</v>
      </c>
      <c r="N1255" t="s">
        <v>477</v>
      </c>
      <c r="O1255" t="s">
        <v>339</v>
      </c>
      <c r="P1255" t="s">
        <v>1872</v>
      </c>
      <c r="Q1255" t="s">
        <v>413</v>
      </c>
      <c r="R1255" t="s">
        <v>407</v>
      </c>
      <c r="S1255" t="s">
        <v>1212</v>
      </c>
      <c r="T1255" s="131">
        <v>3.38</v>
      </c>
      <c r="U1255" t="s">
        <v>1546</v>
      </c>
      <c r="V1255" s="132">
        <v>1.9279999999999999E-2</v>
      </c>
      <c r="W1255" s="132">
        <v>2.2200000000000001E-2</v>
      </c>
      <c r="X1255" t="s">
        <v>412</v>
      </c>
      <c r="Y1255" t="s">
        <v>339</v>
      </c>
      <c r="Z1255" s="131">
        <v>56000</v>
      </c>
      <c r="AA1255" s="131">
        <v>1</v>
      </c>
      <c r="AB1255" s="131">
        <f t="shared" si="19"/>
        <v>108.33928571428571</v>
      </c>
      <c r="AD1255" s="131">
        <v>60.67</v>
      </c>
      <c r="AH1255" s="132">
        <v>8.0000000000000004E-4</v>
      </c>
      <c r="AI1255" s="132">
        <v>2.5200000000000001E-3</v>
      </c>
      <c r="AJ1255" s="132">
        <v>6.9999999999999994E-5</v>
      </c>
    </row>
    <row r="1256" spans="1:36">
      <c r="A1256" t="s">
        <v>1213</v>
      </c>
      <c r="B1256" t="s">
        <v>1248</v>
      </c>
      <c r="C1256" t="s">
        <v>2924</v>
      </c>
      <c r="D1256" t="s">
        <v>2925</v>
      </c>
      <c r="E1256" t="s">
        <v>309</v>
      </c>
      <c r="F1256" t="s">
        <v>2981</v>
      </c>
      <c r="G1256" t="s">
        <v>2982</v>
      </c>
      <c r="H1256" t="s">
        <v>321</v>
      </c>
      <c r="I1256" t="s">
        <v>754</v>
      </c>
      <c r="J1256" t="s">
        <v>204</v>
      </c>
      <c r="K1256" t="s">
        <v>204</v>
      </c>
      <c r="L1256" t="s">
        <v>325</v>
      </c>
      <c r="M1256" t="s">
        <v>340</v>
      </c>
      <c r="N1256" t="s">
        <v>464</v>
      </c>
      <c r="O1256" t="s">
        <v>339</v>
      </c>
      <c r="Q1256" t="s">
        <v>410</v>
      </c>
      <c r="R1256" t="s">
        <v>410</v>
      </c>
      <c r="S1256" t="s">
        <v>1212</v>
      </c>
      <c r="T1256" s="131">
        <v>5.89</v>
      </c>
      <c r="U1256" t="s">
        <v>2297</v>
      </c>
      <c r="V1256" s="132">
        <v>3.116E-2</v>
      </c>
      <c r="W1256" s="132">
        <v>3.1300000000000001E-2</v>
      </c>
      <c r="X1256" t="s">
        <v>412</v>
      </c>
      <c r="Y1256" t="s">
        <v>339</v>
      </c>
      <c r="Z1256" s="131">
        <v>53200</v>
      </c>
      <c r="AA1256" s="131">
        <v>1</v>
      </c>
      <c r="AB1256" s="131">
        <f t="shared" si="19"/>
        <v>106.53947368421053</v>
      </c>
      <c r="AD1256" s="131">
        <v>56.679000000000002</v>
      </c>
      <c r="AH1256" s="132">
        <v>1.2999999999999999E-4</v>
      </c>
      <c r="AI1256" s="132">
        <v>2.3600000000000001E-3</v>
      </c>
      <c r="AJ1256" s="132">
        <v>6.9999999999999994E-5</v>
      </c>
    </row>
    <row r="1257" spans="1:36">
      <c r="A1257" t="s">
        <v>1213</v>
      </c>
      <c r="B1257" t="s">
        <v>1248</v>
      </c>
      <c r="C1257" t="s">
        <v>2170</v>
      </c>
      <c r="D1257" t="s">
        <v>2171</v>
      </c>
      <c r="E1257" t="s">
        <v>309</v>
      </c>
      <c r="F1257" t="s">
        <v>2172</v>
      </c>
      <c r="G1257" t="s">
        <v>2173</v>
      </c>
      <c r="H1257" t="s">
        <v>321</v>
      </c>
      <c r="I1257" t="s">
        <v>754</v>
      </c>
      <c r="J1257" t="s">
        <v>204</v>
      </c>
      <c r="K1257" t="s">
        <v>204</v>
      </c>
      <c r="L1257" t="s">
        <v>325</v>
      </c>
      <c r="M1257" t="s">
        <v>340</v>
      </c>
      <c r="N1257" t="s">
        <v>462</v>
      </c>
      <c r="O1257" t="s">
        <v>339</v>
      </c>
      <c r="P1257" t="s">
        <v>1551</v>
      </c>
      <c r="Q1257" t="s">
        <v>413</v>
      </c>
      <c r="R1257" t="s">
        <v>407</v>
      </c>
      <c r="S1257" t="s">
        <v>1212</v>
      </c>
      <c r="T1257" s="131">
        <v>1.33</v>
      </c>
      <c r="U1257" t="s">
        <v>2174</v>
      </c>
      <c r="V1257" s="132">
        <v>1.8350000000000002E-2</v>
      </c>
      <c r="W1257" s="132">
        <v>2.7799999999999998E-2</v>
      </c>
      <c r="X1257" t="s">
        <v>412</v>
      </c>
      <c r="Y1257" t="s">
        <v>339</v>
      </c>
      <c r="Z1257" s="131">
        <v>49634.93</v>
      </c>
      <c r="AA1257" s="131">
        <v>1</v>
      </c>
      <c r="AB1257" s="131">
        <f t="shared" si="19"/>
        <v>111.91916660303541</v>
      </c>
      <c r="AD1257" s="131">
        <v>55.551000000000002</v>
      </c>
      <c r="AH1257" s="132">
        <v>1E-4</v>
      </c>
      <c r="AI1257" s="132">
        <v>2.31E-3</v>
      </c>
      <c r="AJ1257" s="132">
        <v>6.9999999999999994E-5</v>
      </c>
    </row>
    <row r="1258" spans="1:36">
      <c r="A1258" t="s">
        <v>1213</v>
      </c>
      <c r="B1258" t="s">
        <v>1248</v>
      </c>
      <c r="C1258" t="s">
        <v>1967</v>
      </c>
      <c r="D1258" t="s">
        <v>1968</v>
      </c>
      <c r="E1258" t="s">
        <v>309</v>
      </c>
      <c r="F1258" t="s">
        <v>2854</v>
      </c>
      <c r="G1258" t="s">
        <v>2855</v>
      </c>
      <c r="H1258" t="s">
        <v>321</v>
      </c>
      <c r="I1258" t="s">
        <v>951</v>
      </c>
      <c r="J1258" t="s">
        <v>204</v>
      </c>
      <c r="K1258" t="s">
        <v>204</v>
      </c>
      <c r="L1258" t="s">
        <v>325</v>
      </c>
      <c r="M1258" t="s">
        <v>340</v>
      </c>
      <c r="N1258" t="s">
        <v>447</v>
      </c>
      <c r="O1258" t="s">
        <v>339</v>
      </c>
      <c r="P1258" t="s">
        <v>1540</v>
      </c>
      <c r="Q1258" t="s">
        <v>413</v>
      </c>
      <c r="R1258" t="s">
        <v>407</v>
      </c>
      <c r="S1258" t="s">
        <v>1212</v>
      </c>
      <c r="T1258" s="131">
        <v>0.36</v>
      </c>
      <c r="U1258" t="s">
        <v>2856</v>
      </c>
      <c r="V1258" s="132">
        <v>5.6129999999999999E-2</v>
      </c>
      <c r="W1258" s="132">
        <v>5.3600000000000002E-2</v>
      </c>
      <c r="X1258" t="s">
        <v>412</v>
      </c>
      <c r="Y1258" t="s">
        <v>339</v>
      </c>
      <c r="Z1258" s="131">
        <v>55000</v>
      </c>
      <c r="AA1258" s="131">
        <v>1</v>
      </c>
      <c r="AB1258" s="131">
        <f t="shared" si="19"/>
        <v>100.22</v>
      </c>
      <c r="AD1258" s="131">
        <v>55.121000000000002</v>
      </c>
      <c r="AH1258" s="132">
        <v>4.6000000000000001E-4</v>
      </c>
      <c r="AI1258" s="132">
        <v>2.2899999999999999E-3</v>
      </c>
      <c r="AJ1258" s="132">
        <v>6.9999999999999994E-5</v>
      </c>
    </row>
    <row r="1259" spans="1:36">
      <c r="A1259" t="s">
        <v>1213</v>
      </c>
      <c r="B1259" t="s">
        <v>1248</v>
      </c>
      <c r="C1259" t="s">
        <v>1761</v>
      </c>
      <c r="D1259" t="s">
        <v>1762</v>
      </c>
      <c r="E1259" t="s">
        <v>309</v>
      </c>
      <c r="F1259" t="s">
        <v>2962</v>
      </c>
      <c r="G1259" t="s">
        <v>2963</v>
      </c>
      <c r="H1259" t="s">
        <v>321</v>
      </c>
      <c r="I1259" t="s">
        <v>754</v>
      </c>
      <c r="J1259" t="s">
        <v>204</v>
      </c>
      <c r="K1259" t="s">
        <v>204</v>
      </c>
      <c r="L1259" t="s">
        <v>325</v>
      </c>
      <c r="M1259" t="s">
        <v>340</v>
      </c>
      <c r="N1259" t="s">
        <v>464</v>
      </c>
      <c r="O1259" t="s">
        <v>339</v>
      </c>
      <c r="Q1259" t="s">
        <v>410</v>
      </c>
      <c r="R1259" t="s">
        <v>410</v>
      </c>
      <c r="S1259" t="s">
        <v>1212</v>
      </c>
      <c r="T1259" s="131">
        <v>2.12</v>
      </c>
      <c r="U1259" t="s">
        <v>2161</v>
      </c>
      <c r="V1259" s="132">
        <v>2.5919999999999999E-2</v>
      </c>
      <c r="W1259" s="132">
        <v>3.2599999999999997E-2</v>
      </c>
      <c r="X1259" t="s">
        <v>412</v>
      </c>
      <c r="Y1259" t="s">
        <v>339</v>
      </c>
      <c r="Z1259" s="131">
        <v>49761.55</v>
      </c>
      <c r="AA1259" s="131">
        <v>1</v>
      </c>
      <c r="AB1259" s="131">
        <f t="shared" si="19"/>
        <v>108.04928704994117</v>
      </c>
      <c r="AD1259" s="131">
        <v>53.767000000000003</v>
      </c>
      <c r="AH1259" s="132">
        <v>9.0000000000000006E-5</v>
      </c>
      <c r="AI1259" s="132">
        <v>2.2399999999999998E-3</v>
      </c>
      <c r="AJ1259" s="132">
        <v>6.0000000000000002E-5</v>
      </c>
    </row>
    <row r="1260" spans="1:36">
      <c r="A1260" t="s">
        <v>1213</v>
      </c>
      <c r="B1260" t="s">
        <v>1248</v>
      </c>
      <c r="C1260" t="s">
        <v>1626</v>
      </c>
      <c r="D1260" t="s">
        <v>1627</v>
      </c>
      <c r="E1260" t="s">
        <v>309</v>
      </c>
      <c r="F1260" t="s">
        <v>1628</v>
      </c>
      <c r="G1260" t="s">
        <v>1629</v>
      </c>
      <c r="H1260" t="s">
        <v>321</v>
      </c>
      <c r="I1260" t="s">
        <v>754</v>
      </c>
      <c r="J1260" t="s">
        <v>204</v>
      </c>
      <c r="K1260" t="s">
        <v>204</v>
      </c>
      <c r="L1260" t="s">
        <v>325</v>
      </c>
      <c r="M1260" t="s">
        <v>340</v>
      </c>
      <c r="N1260" t="s">
        <v>465</v>
      </c>
      <c r="O1260" t="s">
        <v>339</v>
      </c>
      <c r="P1260" t="s">
        <v>1584</v>
      </c>
      <c r="Q1260" t="s">
        <v>413</v>
      </c>
      <c r="R1260" t="s">
        <v>407</v>
      </c>
      <c r="S1260" t="s">
        <v>1212</v>
      </c>
      <c r="T1260" s="131">
        <v>6.94</v>
      </c>
      <c r="U1260" t="s">
        <v>1630</v>
      </c>
      <c r="V1260" s="132">
        <v>2.1860000000000001E-2</v>
      </c>
      <c r="W1260" s="132">
        <v>3.5200000000000002E-2</v>
      </c>
      <c r="X1260" t="s">
        <v>412</v>
      </c>
      <c r="Y1260" t="s">
        <v>339</v>
      </c>
      <c r="Z1260" s="131">
        <v>50000</v>
      </c>
      <c r="AA1260" s="131">
        <v>1</v>
      </c>
      <c r="AB1260" s="131">
        <f t="shared" si="19"/>
        <v>105.80000000000001</v>
      </c>
      <c r="AD1260" s="131">
        <v>52.9</v>
      </c>
      <c r="AH1260" s="132">
        <v>6.0000000000000002E-5</v>
      </c>
      <c r="AI1260" s="132">
        <v>2.2000000000000001E-3</v>
      </c>
      <c r="AJ1260" s="132">
        <v>6.0000000000000002E-5</v>
      </c>
    </row>
    <row r="1261" spans="1:36">
      <c r="A1261" t="s">
        <v>1213</v>
      </c>
      <c r="B1261" t="s">
        <v>1248</v>
      </c>
      <c r="C1261" t="s">
        <v>1901</v>
      </c>
      <c r="D1261" t="s">
        <v>1902</v>
      </c>
      <c r="E1261" t="s">
        <v>309</v>
      </c>
      <c r="F1261" t="s">
        <v>1903</v>
      </c>
      <c r="G1261" t="s">
        <v>1904</v>
      </c>
      <c r="H1261" t="s">
        <v>321</v>
      </c>
      <c r="I1261" t="s">
        <v>754</v>
      </c>
      <c r="J1261" t="s">
        <v>204</v>
      </c>
      <c r="K1261" t="s">
        <v>204</v>
      </c>
      <c r="L1261" t="s">
        <v>325</v>
      </c>
      <c r="M1261" t="s">
        <v>340</v>
      </c>
      <c r="N1261" t="s">
        <v>464</v>
      </c>
      <c r="O1261" t="s">
        <v>339</v>
      </c>
      <c r="P1261" t="s">
        <v>1551</v>
      </c>
      <c r="Q1261" t="s">
        <v>413</v>
      </c>
      <c r="R1261" t="s">
        <v>407</v>
      </c>
      <c r="S1261" t="s">
        <v>1212</v>
      </c>
      <c r="T1261" s="131">
        <v>5.42</v>
      </c>
      <c r="U1261" t="s">
        <v>1905</v>
      </c>
      <c r="V1261" s="132">
        <v>2.7009999999999999E-2</v>
      </c>
      <c r="W1261" s="132">
        <v>2.92E-2</v>
      </c>
      <c r="X1261" t="s">
        <v>412</v>
      </c>
      <c r="Y1261" t="s">
        <v>339</v>
      </c>
      <c r="Z1261" s="131">
        <v>50000</v>
      </c>
      <c r="AA1261" s="131">
        <v>1</v>
      </c>
      <c r="AB1261" s="131">
        <f t="shared" si="19"/>
        <v>103.27</v>
      </c>
      <c r="AD1261" s="131">
        <v>51.634999999999998</v>
      </c>
      <c r="AH1261" s="132">
        <v>1.3999999999999999E-4</v>
      </c>
      <c r="AI1261" s="132">
        <v>2.15E-3</v>
      </c>
      <c r="AJ1261" s="132">
        <v>6.0000000000000002E-5</v>
      </c>
    </row>
    <row r="1262" spans="1:36">
      <c r="A1262" t="s">
        <v>1213</v>
      </c>
      <c r="B1262" t="s">
        <v>1248</v>
      </c>
      <c r="C1262" t="s">
        <v>2983</v>
      </c>
      <c r="D1262" t="s">
        <v>2984</v>
      </c>
      <c r="E1262" t="s">
        <v>309</v>
      </c>
      <c r="F1262" t="s">
        <v>2985</v>
      </c>
      <c r="G1262" t="s">
        <v>2986</v>
      </c>
      <c r="H1262" t="s">
        <v>321</v>
      </c>
      <c r="I1262" t="s">
        <v>951</v>
      </c>
      <c r="J1262" t="s">
        <v>204</v>
      </c>
      <c r="K1262" t="s">
        <v>204</v>
      </c>
      <c r="L1262" t="s">
        <v>325</v>
      </c>
      <c r="M1262" t="s">
        <v>340</v>
      </c>
      <c r="N1262" t="s">
        <v>447</v>
      </c>
      <c r="O1262" t="s">
        <v>339</v>
      </c>
      <c r="P1262" t="s">
        <v>1578</v>
      </c>
      <c r="Q1262" t="s">
        <v>415</v>
      </c>
      <c r="R1262" t="s">
        <v>407</v>
      </c>
      <c r="S1262" t="s">
        <v>1212</v>
      </c>
      <c r="T1262" s="131">
        <v>1.48</v>
      </c>
      <c r="U1262" t="s">
        <v>1660</v>
      </c>
      <c r="V1262" s="132">
        <v>5.5419999999999997E-2</v>
      </c>
      <c r="W1262" s="132">
        <v>5.0999999999999997E-2</v>
      </c>
      <c r="X1262" t="s">
        <v>412</v>
      </c>
      <c r="Y1262" t="s">
        <v>339</v>
      </c>
      <c r="Z1262" s="131">
        <v>53600</v>
      </c>
      <c r="AA1262" s="131">
        <v>1</v>
      </c>
      <c r="AB1262" s="131">
        <f t="shared" si="19"/>
        <v>95.669776119402982</v>
      </c>
      <c r="AD1262" s="131">
        <v>51.279000000000003</v>
      </c>
      <c r="AH1262" s="132">
        <v>2.3000000000000001E-4</v>
      </c>
      <c r="AI1262" s="132">
        <v>2.1299999999999999E-3</v>
      </c>
      <c r="AJ1262" s="132">
        <v>6.0000000000000002E-5</v>
      </c>
    </row>
    <row r="1263" spans="1:36">
      <c r="A1263" t="s">
        <v>1213</v>
      </c>
      <c r="B1263" t="s">
        <v>1248</v>
      </c>
      <c r="C1263" t="s">
        <v>2924</v>
      </c>
      <c r="D1263" t="s">
        <v>2925</v>
      </c>
      <c r="E1263" t="s">
        <v>309</v>
      </c>
      <c r="F1263" t="s">
        <v>2943</v>
      </c>
      <c r="G1263" t="s">
        <v>2944</v>
      </c>
      <c r="H1263" t="s">
        <v>321</v>
      </c>
      <c r="I1263" t="s">
        <v>754</v>
      </c>
      <c r="J1263" t="s">
        <v>204</v>
      </c>
      <c r="K1263" t="s">
        <v>204</v>
      </c>
      <c r="L1263" t="s">
        <v>325</v>
      </c>
      <c r="M1263" t="s">
        <v>340</v>
      </c>
      <c r="N1263" t="s">
        <v>464</v>
      </c>
      <c r="O1263" t="s">
        <v>339</v>
      </c>
      <c r="Q1263" t="s">
        <v>410</v>
      </c>
      <c r="R1263" t="s">
        <v>410</v>
      </c>
      <c r="S1263" t="s">
        <v>1212</v>
      </c>
      <c r="T1263" s="131">
        <v>4.22</v>
      </c>
      <c r="U1263" t="s">
        <v>1665</v>
      </c>
      <c r="V1263" s="132">
        <v>2.5999999999999999E-2</v>
      </c>
      <c r="W1263" s="132">
        <v>2.7799999999999998E-2</v>
      </c>
      <c r="X1263" t="s">
        <v>412</v>
      </c>
      <c r="Y1263" t="s">
        <v>339</v>
      </c>
      <c r="Z1263" s="131">
        <v>48450</v>
      </c>
      <c r="AA1263" s="131">
        <v>1</v>
      </c>
      <c r="AB1263" s="131">
        <f t="shared" si="19"/>
        <v>104.88957688338493</v>
      </c>
      <c r="AD1263" s="131">
        <v>50.819000000000003</v>
      </c>
      <c r="AH1263" s="132">
        <v>8.0000000000000007E-5</v>
      </c>
      <c r="AI1263" s="132">
        <v>2.1099999999999999E-3</v>
      </c>
      <c r="AJ1263" s="132">
        <v>6.0000000000000002E-5</v>
      </c>
    </row>
    <row r="1264" spans="1:36">
      <c r="A1264" t="s">
        <v>1213</v>
      </c>
      <c r="B1264" t="s">
        <v>1248</v>
      </c>
      <c r="C1264" t="s">
        <v>2933</v>
      </c>
      <c r="D1264" t="s">
        <v>2934</v>
      </c>
      <c r="E1264" t="s">
        <v>309</v>
      </c>
      <c r="F1264" t="s">
        <v>3061</v>
      </c>
      <c r="G1264" t="s">
        <v>3062</v>
      </c>
      <c r="H1264" t="s">
        <v>321</v>
      </c>
      <c r="I1264" t="s">
        <v>951</v>
      </c>
      <c r="J1264" t="s">
        <v>204</v>
      </c>
      <c r="K1264" t="s">
        <v>204</v>
      </c>
      <c r="L1264" t="s">
        <v>325</v>
      </c>
      <c r="M1264" t="s">
        <v>340</v>
      </c>
      <c r="N1264" t="s">
        <v>441</v>
      </c>
      <c r="O1264" t="s">
        <v>339</v>
      </c>
      <c r="Q1264" t="s">
        <v>410</v>
      </c>
      <c r="R1264" t="s">
        <v>410</v>
      </c>
      <c r="S1264" t="s">
        <v>1212</v>
      </c>
      <c r="T1264" s="131">
        <v>4.57</v>
      </c>
      <c r="U1264" t="s">
        <v>1944</v>
      </c>
      <c r="V1264" s="132">
        <v>6.7369999999999999E-2</v>
      </c>
      <c r="W1264" s="132">
        <v>6.7500000000000004E-2</v>
      </c>
      <c r="X1264" t="s">
        <v>412</v>
      </c>
      <c r="Y1264" t="s">
        <v>339</v>
      </c>
      <c r="Z1264" s="131">
        <v>50000</v>
      </c>
      <c r="AA1264" s="131">
        <v>1</v>
      </c>
      <c r="AB1264" s="131">
        <f t="shared" si="19"/>
        <v>101.4</v>
      </c>
      <c r="AD1264" s="131">
        <v>50.7</v>
      </c>
      <c r="AH1264" s="132">
        <v>1.4999999999999999E-4</v>
      </c>
      <c r="AI1264" s="132">
        <v>2.1099999999999999E-3</v>
      </c>
      <c r="AJ1264" s="132">
        <v>6.0000000000000002E-5</v>
      </c>
    </row>
    <row r="1265" spans="1:36">
      <c r="A1265" t="s">
        <v>1213</v>
      </c>
      <c r="B1265" t="s">
        <v>1248</v>
      </c>
      <c r="C1265" t="s">
        <v>3114</v>
      </c>
      <c r="D1265" t="s">
        <v>3115</v>
      </c>
      <c r="E1265" t="s">
        <v>309</v>
      </c>
      <c r="F1265" t="s">
        <v>3116</v>
      </c>
      <c r="G1265" t="s">
        <v>3117</v>
      </c>
      <c r="H1265" t="s">
        <v>321</v>
      </c>
      <c r="I1265" t="s">
        <v>951</v>
      </c>
      <c r="J1265" t="s">
        <v>204</v>
      </c>
      <c r="K1265" t="s">
        <v>204</v>
      </c>
      <c r="L1265" t="s">
        <v>325</v>
      </c>
      <c r="M1265" t="s">
        <v>340</v>
      </c>
      <c r="N1265" t="s">
        <v>440</v>
      </c>
      <c r="O1265" t="s">
        <v>339</v>
      </c>
      <c r="Q1265" t="s">
        <v>410</v>
      </c>
      <c r="R1265" t="s">
        <v>410</v>
      </c>
      <c r="S1265" t="s">
        <v>1212</v>
      </c>
      <c r="T1265" s="131">
        <v>2.33</v>
      </c>
      <c r="U1265" t="s">
        <v>2079</v>
      </c>
      <c r="V1265" s="132">
        <v>7.4999999999999997E-2</v>
      </c>
      <c r="W1265" s="132">
        <v>5.4300000000000001E-2</v>
      </c>
      <c r="X1265" t="s">
        <v>412</v>
      </c>
      <c r="Y1265" t="s">
        <v>339</v>
      </c>
      <c r="Z1265" s="131">
        <v>42330.21</v>
      </c>
      <c r="AA1265" s="131">
        <v>1</v>
      </c>
      <c r="AB1265" s="131">
        <f t="shared" si="19"/>
        <v>119.1394987173463</v>
      </c>
      <c r="AD1265" s="131">
        <v>50.432000000000002</v>
      </c>
      <c r="AH1265" s="132">
        <v>2.9999999999999997E-4</v>
      </c>
      <c r="AI1265" s="132">
        <v>2.0999999999999999E-3</v>
      </c>
      <c r="AJ1265" s="132">
        <v>6.0000000000000002E-5</v>
      </c>
    </row>
    <row r="1266" spans="1:36">
      <c r="A1266" t="s">
        <v>1213</v>
      </c>
      <c r="B1266" t="s">
        <v>1248</v>
      </c>
      <c r="C1266" t="s">
        <v>2412</v>
      </c>
      <c r="D1266" t="s">
        <v>2413</v>
      </c>
      <c r="E1266" t="s">
        <v>309</v>
      </c>
      <c r="F1266" t="s">
        <v>2977</v>
      </c>
      <c r="G1266" t="s">
        <v>2978</v>
      </c>
      <c r="H1266" t="s">
        <v>321</v>
      </c>
      <c r="I1266" t="s">
        <v>951</v>
      </c>
      <c r="J1266" t="s">
        <v>204</v>
      </c>
      <c r="K1266" t="s">
        <v>204</v>
      </c>
      <c r="L1266" t="s">
        <v>325</v>
      </c>
      <c r="M1266" t="s">
        <v>340</v>
      </c>
      <c r="N1266" t="s">
        <v>476</v>
      </c>
      <c r="O1266" t="s">
        <v>339</v>
      </c>
      <c r="P1266" t="s">
        <v>1551</v>
      </c>
      <c r="Q1266" t="s">
        <v>413</v>
      </c>
      <c r="R1266" t="s">
        <v>407</v>
      </c>
      <c r="S1266" t="s">
        <v>1212</v>
      </c>
      <c r="T1266" s="131">
        <v>1.39</v>
      </c>
      <c r="U1266" t="s">
        <v>2122</v>
      </c>
      <c r="V1266" s="132">
        <v>2.366E-2</v>
      </c>
      <c r="W1266" s="132">
        <v>4.5900000000000003E-2</v>
      </c>
      <c r="X1266" t="s">
        <v>412</v>
      </c>
      <c r="Y1266" t="s">
        <v>339</v>
      </c>
      <c r="Z1266" s="131">
        <v>50000.98</v>
      </c>
      <c r="AA1266" s="131">
        <v>1</v>
      </c>
      <c r="AB1266" s="131">
        <f t="shared" si="19"/>
        <v>97.150095858121176</v>
      </c>
      <c r="AD1266" s="131">
        <v>48.576000000000001</v>
      </c>
      <c r="AH1266" s="132">
        <v>1.4999999999999999E-4</v>
      </c>
      <c r="AI1266" s="132">
        <v>2.0200000000000001E-3</v>
      </c>
      <c r="AJ1266" s="132">
        <v>6.0000000000000002E-5</v>
      </c>
    </row>
    <row r="1267" spans="1:36">
      <c r="A1267" t="s">
        <v>1213</v>
      </c>
      <c r="B1267" t="s">
        <v>1248</v>
      </c>
      <c r="C1267" t="s">
        <v>1687</v>
      </c>
      <c r="D1267" t="s">
        <v>1688</v>
      </c>
      <c r="E1267" t="s">
        <v>309</v>
      </c>
      <c r="F1267" t="s">
        <v>1689</v>
      </c>
      <c r="G1267" t="s">
        <v>1690</v>
      </c>
      <c r="H1267" t="s">
        <v>321</v>
      </c>
      <c r="I1267" t="s">
        <v>951</v>
      </c>
      <c r="J1267" t="s">
        <v>204</v>
      </c>
      <c r="K1267" t="s">
        <v>204</v>
      </c>
      <c r="L1267" t="s">
        <v>325</v>
      </c>
      <c r="M1267" t="s">
        <v>340</v>
      </c>
      <c r="N1267" t="s">
        <v>447</v>
      </c>
      <c r="O1267" t="s">
        <v>339</v>
      </c>
      <c r="Q1267" t="s">
        <v>410</v>
      </c>
      <c r="R1267" t="s">
        <v>410</v>
      </c>
      <c r="S1267" t="s">
        <v>1212</v>
      </c>
      <c r="T1267" s="131">
        <v>1.88</v>
      </c>
      <c r="U1267" t="s">
        <v>1691</v>
      </c>
      <c r="V1267" s="132">
        <v>7.3969999999999994E-2</v>
      </c>
      <c r="W1267" s="132">
        <v>6.3799999999999996E-2</v>
      </c>
      <c r="X1267" t="s">
        <v>412</v>
      </c>
      <c r="Y1267" t="s">
        <v>339</v>
      </c>
      <c r="Z1267" s="131">
        <v>46000</v>
      </c>
      <c r="AA1267" s="131">
        <v>1</v>
      </c>
      <c r="AB1267" s="131">
        <f t="shared" si="19"/>
        <v>104.1304347826087</v>
      </c>
      <c r="AD1267" s="131">
        <v>47.9</v>
      </c>
      <c r="AH1267" s="132">
        <v>3.5E-4</v>
      </c>
      <c r="AI1267" s="132">
        <v>1.99E-3</v>
      </c>
      <c r="AJ1267" s="132">
        <v>6.0000000000000002E-5</v>
      </c>
    </row>
    <row r="1268" spans="1:36">
      <c r="A1268" t="s">
        <v>1213</v>
      </c>
      <c r="B1268" t="s">
        <v>1248</v>
      </c>
      <c r="C1268" t="s">
        <v>2045</v>
      </c>
      <c r="D1268" t="s">
        <v>2046</v>
      </c>
      <c r="E1268" t="s">
        <v>309</v>
      </c>
      <c r="F1268" t="s">
        <v>2047</v>
      </c>
      <c r="G1268" t="s">
        <v>2048</v>
      </c>
      <c r="H1268" t="s">
        <v>321</v>
      </c>
      <c r="I1268" t="s">
        <v>951</v>
      </c>
      <c r="J1268" t="s">
        <v>204</v>
      </c>
      <c r="K1268" t="s">
        <v>204</v>
      </c>
      <c r="L1268" t="s">
        <v>325</v>
      </c>
      <c r="M1268" t="s">
        <v>340</v>
      </c>
      <c r="N1268" t="s">
        <v>451</v>
      </c>
      <c r="O1268" t="s">
        <v>339</v>
      </c>
      <c r="P1268" t="s">
        <v>1696</v>
      </c>
      <c r="Q1268" t="s">
        <v>413</v>
      </c>
      <c r="R1268" t="s">
        <v>407</v>
      </c>
      <c r="S1268" t="s">
        <v>1212</v>
      </c>
      <c r="T1268" s="131">
        <v>2.65</v>
      </c>
      <c r="U1268" t="s">
        <v>2049</v>
      </c>
      <c r="V1268" s="132">
        <v>4.8399999999999999E-2</v>
      </c>
      <c r="W1268" s="132">
        <v>4.9799999999999997E-2</v>
      </c>
      <c r="X1268" t="s">
        <v>412</v>
      </c>
      <c r="Y1268" t="s">
        <v>339</v>
      </c>
      <c r="Z1268" s="131">
        <v>50000</v>
      </c>
      <c r="AA1268" s="131">
        <v>1</v>
      </c>
      <c r="AB1268" s="131">
        <f t="shared" si="19"/>
        <v>92.12</v>
      </c>
      <c r="AD1268" s="131">
        <v>46.06</v>
      </c>
      <c r="AH1268" s="132">
        <v>1.6000000000000001E-4</v>
      </c>
      <c r="AI1268" s="132">
        <v>1.92E-3</v>
      </c>
      <c r="AJ1268" s="132">
        <v>5.0000000000000002E-5</v>
      </c>
    </row>
    <row r="1269" spans="1:36">
      <c r="A1269" t="s">
        <v>1213</v>
      </c>
      <c r="B1269" t="s">
        <v>1248</v>
      </c>
      <c r="C1269" t="s">
        <v>1918</v>
      </c>
      <c r="D1269" t="s">
        <v>1919</v>
      </c>
      <c r="E1269" t="s">
        <v>309</v>
      </c>
      <c r="F1269" t="s">
        <v>2610</v>
      </c>
      <c r="G1269" t="s">
        <v>2611</v>
      </c>
      <c r="H1269" t="s">
        <v>321</v>
      </c>
      <c r="I1269" t="s">
        <v>754</v>
      </c>
      <c r="J1269" t="s">
        <v>204</v>
      </c>
      <c r="K1269" t="s">
        <v>204</v>
      </c>
      <c r="L1269" t="s">
        <v>325</v>
      </c>
      <c r="M1269" t="s">
        <v>340</v>
      </c>
      <c r="N1269" t="s">
        <v>464</v>
      </c>
      <c r="O1269" t="s">
        <v>339</v>
      </c>
      <c r="P1269" t="s">
        <v>1696</v>
      </c>
      <c r="Q1269" t="s">
        <v>413</v>
      </c>
      <c r="R1269" t="s">
        <v>407</v>
      </c>
      <c r="S1269" t="s">
        <v>1212</v>
      </c>
      <c r="T1269" s="131">
        <v>0.52</v>
      </c>
      <c r="U1269" t="s">
        <v>2612</v>
      </c>
      <c r="V1269" s="132">
        <v>3.0499999999999999E-2</v>
      </c>
      <c r="W1269" s="132">
        <v>2.8199999999999999E-2</v>
      </c>
      <c r="X1269" t="s">
        <v>412</v>
      </c>
      <c r="Y1269" t="s">
        <v>339</v>
      </c>
      <c r="Z1269" s="131">
        <v>37536.58</v>
      </c>
      <c r="AA1269" s="131">
        <v>1</v>
      </c>
      <c r="AB1269" s="131">
        <f t="shared" si="19"/>
        <v>116.73146567961172</v>
      </c>
      <c r="AC1269" s="131">
        <v>1.054</v>
      </c>
      <c r="AD1269" s="131">
        <v>44.871000000000002</v>
      </c>
      <c r="AH1269" s="132">
        <v>5.0000000000000002E-5</v>
      </c>
      <c r="AI1269" s="132">
        <v>1.91E-3</v>
      </c>
      <c r="AJ1269" s="132">
        <v>5.0000000000000002E-5</v>
      </c>
    </row>
    <row r="1270" spans="1:36">
      <c r="A1270" t="s">
        <v>1213</v>
      </c>
      <c r="B1270" t="s">
        <v>1248</v>
      </c>
      <c r="C1270" t="s">
        <v>2899</v>
      </c>
      <c r="D1270" t="s">
        <v>2900</v>
      </c>
      <c r="E1270" t="s">
        <v>309</v>
      </c>
      <c r="F1270" t="s">
        <v>2901</v>
      </c>
      <c r="G1270" t="s">
        <v>2902</v>
      </c>
      <c r="H1270" t="s">
        <v>321</v>
      </c>
      <c r="I1270" t="s">
        <v>951</v>
      </c>
      <c r="J1270" t="s">
        <v>204</v>
      </c>
      <c r="K1270" t="s">
        <v>204</v>
      </c>
      <c r="L1270" t="s">
        <v>325</v>
      </c>
      <c r="M1270" t="s">
        <v>340</v>
      </c>
      <c r="N1270" t="s">
        <v>446</v>
      </c>
      <c r="O1270" t="s">
        <v>339</v>
      </c>
      <c r="P1270" t="s">
        <v>1211</v>
      </c>
      <c r="Q1270" t="s">
        <v>413</v>
      </c>
      <c r="R1270" t="s">
        <v>407</v>
      </c>
      <c r="S1270" t="s">
        <v>1212</v>
      </c>
      <c r="T1270" s="131">
        <v>0.9</v>
      </c>
      <c r="U1270" t="s">
        <v>2516</v>
      </c>
      <c r="V1270" s="132">
        <v>-9.8200000000000006E-3</v>
      </c>
      <c r="W1270" s="132">
        <v>4.4600000000000001E-2</v>
      </c>
      <c r="X1270" t="s">
        <v>412</v>
      </c>
      <c r="Y1270" t="s">
        <v>339</v>
      </c>
      <c r="Z1270" s="131">
        <v>44000.47</v>
      </c>
      <c r="AA1270" s="131">
        <v>1</v>
      </c>
      <c r="AB1270" s="131">
        <f t="shared" si="19"/>
        <v>101.3807352512371</v>
      </c>
      <c r="AD1270" s="131">
        <v>44.607999999999997</v>
      </c>
      <c r="AH1270" s="132">
        <v>2.7999999999999998E-4</v>
      </c>
      <c r="AI1270" s="132">
        <v>1.8600000000000001E-3</v>
      </c>
      <c r="AJ1270" s="132">
        <v>5.0000000000000002E-5</v>
      </c>
    </row>
    <row r="1271" spans="1:36">
      <c r="A1271" t="s">
        <v>1213</v>
      </c>
      <c r="B1271" t="s">
        <v>1248</v>
      </c>
      <c r="C1271" t="s">
        <v>3037</v>
      </c>
      <c r="D1271" t="s">
        <v>3038</v>
      </c>
      <c r="E1271" t="s">
        <v>309</v>
      </c>
      <c r="F1271" t="s">
        <v>3039</v>
      </c>
      <c r="G1271" t="s">
        <v>3040</v>
      </c>
      <c r="H1271" t="s">
        <v>321</v>
      </c>
      <c r="I1271" t="s">
        <v>951</v>
      </c>
      <c r="J1271" t="s">
        <v>204</v>
      </c>
      <c r="K1271" t="s">
        <v>204</v>
      </c>
      <c r="L1271" t="s">
        <v>325</v>
      </c>
      <c r="M1271" t="s">
        <v>340</v>
      </c>
      <c r="N1271" t="s">
        <v>447</v>
      </c>
      <c r="O1271" t="s">
        <v>339</v>
      </c>
      <c r="P1271" t="s">
        <v>1545</v>
      </c>
      <c r="Q1271" t="s">
        <v>413</v>
      </c>
      <c r="R1271" t="s">
        <v>407</v>
      </c>
      <c r="S1271" t="s">
        <v>1212</v>
      </c>
      <c r="T1271" s="131">
        <v>0.74</v>
      </c>
      <c r="U1271" t="s">
        <v>1795</v>
      </c>
      <c r="V1271" s="132">
        <v>3.7539999999999997E-2</v>
      </c>
      <c r="W1271" s="132">
        <v>5.6599999999999998E-2</v>
      </c>
      <c r="X1271" t="s">
        <v>412</v>
      </c>
      <c r="Y1271" t="s">
        <v>339</v>
      </c>
      <c r="Z1271" s="131">
        <v>44000</v>
      </c>
      <c r="AA1271" s="131">
        <v>1</v>
      </c>
      <c r="AB1271" s="131">
        <f t="shared" si="19"/>
        <v>99.570454545454538</v>
      </c>
      <c r="AD1271" s="131">
        <v>43.811</v>
      </c>
      <c r="AH1271" s="132">
        <v>1E-3</v>
      </c>
      <c r="AI1271" s="132">
        <v>1.82E-3</v>
      </c>
      <c r="AJ1271" s="132">
        <v>5.0000000000000002E-5</v>
      </c>
    </row>
    <row r="1272" spans="1:36">
      <c r="A1272" t="s">
        <v>1213</v>
      </c>
      <c r="B1272" t="s">
        <v>1248</v>
      </c>
      <c r="C1272" t="s">
        <v>1541</v>
      </c>
      <c r="D1272" t="s">
        <v>1542</v>
      </c>
      <c r="E1272" t="s">
        <v>311</v>
      </c>
      <c r="F1272" t="s">
        <v>1676</v>
      </c>
      <c r="G1272" t="s">
        <v>1677</v>
      </c>
      <c r="H1272" t="s">
        <v>321</v>
      </c>
      <c r="I1272" t="s">
        <v>951</v>
      </c>
      <c r="J1272" t="s">
        <v>204</v>
      </c>
      <c r="K1272" t="s">
        <v>224</v>
      </c>
      <c r="L1272" t="s">
        <v>325</v>
      </c>
      <c r="M1272" t="s">
        <v>340</v>
      </c>
      <c r="N1272" t="s">
        <v>465</v>
      </c>
      <c r="O1272" t="s">
        <v>339</v>
      </c>
      <c r="P1272" t="s">
        <v>1540</v>
      </c>
      <c r="Q1272" t="s">
        <v>413</v>
      </c>
      <c r="R1272" t="s">
        <v>407</v>
      </c>
      <c r="S1272" t="s">
        <v>1212</v>
      </c>
      <c r="T1272" s="131">
        <v>1.86</v>
      </c>
      <c r="U1272" t="s">
        <v>1660</v>
      </c>
      <c r="V1272" s="132">
        <v>7.7920000000000003E-2</v>
      </c>
      <c r="W1272" s="132">
        <v>5.8299999999999998E-2</v>
      </c>
      <c r="X1272" t="s">
        <v>412</v>
      </c>
      <c r="Y1272" t="s">
        <v>339</v>
      </c>
      <c r="Z1272" s="131">
        <v>42020</v>
      </c>
      <c r="AA1272" s="131">
        <v>1</v>
      </c>
      <c r="AB1272" s="131">
        <f t="shared" si="19"/>
        <v>101.93003331746789</v>
      </c>
      <c r="AD1272" s="131">
        <v>42.831000000000003</v>
      </c>
      <c r="AH1272" s="132">
        <v>1.2E-4</v>
      </c>
      <c r="AI1272" s="132">
        <v>1.7799999999999999E-3</v>
      </c>
      <c r="AJ1272" s="132">
        <v>5.0000000000000002E-5</v>
      </c>
    </row>
    <row r="1273" spans="1:36">
      <c r="A1273" t="s">
        <v>1213</v>
      </c>
      <c r="B1273" t="s">
        <v>1248</v>
      </c>
      <c r="C1273" t="s">
        <v>1661</v>
      </c>
      <c r="D1273" t="s">
        <v>1662</v>
      </c>
      <c r="E1273" t="s">
        <v>309</v>
      </c>
      <c r="F1273" t="s">
        <v>3018</v>
      </c>
      <c r="G1273" t="s">
        <v>3019</v>
      </c>
      <c r="H1273" t="s">
        <v>321</v>
      </c>
      <c r="I1273" t="s">
        <v>951</v>
      </c>
      <c r="J1273" t="s">
        <v>204</v>
      </c>
      <c r="K1273" t="s">
        <v>204</v>
      </c>
      <c r="L1273" t="s">
        <v>325</v>
      </c>
      <c r="M1273" t="s">
        <v>340</v>
      </c>
      <c r="N1273" t="s">
        <v>447</v>
      </c>
      <c r="O1273" t="s">
        <v>339</v>
      </c>
      <c r="Q1273" t="s">
        <v>410</v>
      </c>
      <c r="R1273" t="s">
        <v>410</v>
      </c>
      <c r="S1273" t="s">
        <v>1212</v>
      </c>
      <c r="T1273" s="131">
        <v>1.42</v>
      </c>
      <c r="U1273" t="s">
        <v>1840</v>
      </c>
      <c r="V1273" s="132">
        <v>5.1369999999999999E-2</v>
      </c>
      <c r="W1273" s="132">
        <v>5.9200000000000003E-2</v>
      </c>
      <c r="X1273" t="s">
        <v>412</v>
      </c>
      <c r="Y1273" t="s">
        <v>339</v>
      </c>
      <c r="Z1273" s="131">
        <v>42000.06</v>
      </c>
      <c r="AA1273" s="131">
        <v>1</v>
      </c>
      <c r="AB1273" s="131">
        <f t="shared" si="19"/>
        <v>97.330813336933332</v>
      </c>
      <c r="AD1273" s="131">
        <v>40.878999999999998</v>
      </c>
      <c r="AH1273" s="132">
        <v>1.2999999999999999E-4</v>
      </c>
      <c r="AI1273" s="132">
        <v>1.6999999999999999E-3</v>
      </c>
      <c r="AJ1273" s="132">
        <v>5.0000000000000002E-5</v>
      </c>
    </row>
    <row r="1274" spans="1:36">
      <c r="A1274" t="s">
        <v>1213</v>
      </c>
      <c r="B1274" t="s">
        <v>1248</v>
      </c>
      <c r="C1274" t="s">
        <v>1526</v>
      </c>
      <c r="D1274" t="s">
        <v>1527</v>
      </c>
      <c r="E1274" t="s">
        <v>80</v>
      </c>
      <c r="F1274" t="s">
        <v>1528</v>
      </c>
      <c r="G1274" t="s">
        <v>1529</v>
      </c>
      <c r="H1274" t="s">
        <v>321</v>
      </c>
      <c r="I1274" t="s">
        <v>755</v>
      </c>
      <c r="J1274" t="s">
        <v>204</v>
      </c>
      <c r="K1274" t="s">
        <v>224</v>
      </c>
      <c r="L1274" t="s">
        <v>325</v>
      </c>
      <c r="M1274" t="s">
        <v>340</v>
      </c>
      <c r="N1274" t="s">
        <v>443</v>
      </c>
      <c r="O1274" t="s">
        <v>339</v>
      </c>
      <c r="P1274" t="s">
        <v>1530</v>
      </c>
      <c r="Q1274" t="s">
        <v>415</v>
      </c>
      <c r="R1274" t="s">
        <v>407</v>
      </c>
      <c r="S1274" t="s">
        <v>1212</v>
      </c>
      <c r="T1274" s="131">
        <v>1.56</v>
      </c>
      <c r="U1274" t="s">
        <v>1531</v>
      </c>
      <c r="V1274" s="132">
        <v>8.8999999999999995E-4</v>
      </c>
      <c r="W1274" s="132">
        <v>8.1100000000000005E-2</v>
      </c>
      <c r="X1274" t="s">
        <v>412</v>
      </c>
      <c r="Y1274" t="s">
        <v>339</v>
      </c>
      <c r="Z1274" s="131">
        <v>40000</v>
      </c>
      <c r="AA1274" s="131">
        <v>1</v>
      </c>
      <c r="AB1274" s="131">
        <f t="shared" si="19"/>
        <v>101.44999999999999</v>
      </c>
      <c r="AD1274" s="131">
        <v>40.58</v>
      </c>
      <c r="AH1274" s="132">
        <v>1E-4</v>
      </c>
      <c r="AI1274" s="132">
        <v>1.6900000000000001E-3</v>
      </c>
      <c r="AJ1274" s="132">
        <v>5.0000000000000002E-5</v>
      </c>
    </row>
    <row r="1275" spans="1:36">
      <c r="A1275" t="s">
        <v>1213</v>
      </c>
      <c r="B1275" t="s">
        <v>1248</v>
      </c>
      <c r="C1275" t="s">
        <v>1547</v>
      </c>
      <c r="D1275" t="s">
        <v>1548</v>
      </c>
      <c r="E1275" t="s">
        <v>309</v>
      </c>
      <c r="F1275" t="s">
        <v>3056</v>
      </c>
      <c r="G1275" t="s">
        <v>3057</v>
      </c>
      <c r="H1275" t="s">
        <v>321</v>
      </c>
      <c r="I1275" t="s">
        <v>951</v>
      </c>
      <c r="J1275" t="s">
        <v>204</v>
      </c>
      <c r="K1275" t="s">
        <v>204</v>
      </c>
      <c r="L1275" t="s">
        <v>325</v>
      </c>
      <c r="M1275" t="s">
        <v>340</v>
      </c>
      <c r="N1275" t="s">
        <v>448</v>
      </c>
      <c r="O1275" t="s">
        <v>339</v>
      </c>
      <c r="P1275" t="s">
        <v>1211</v>
      </c>
      <c r="Q1275" t="s">
        <v>413</v>
      </c>
      <c r="R1275" t="s">
        <v>407</v>
      </c>
      <c r="S1275" t="s">
        <v>1212</v>
      </c>
      <c r="T1275" s="131">
        <v>0.69</v>
      </c>
      <c r="U1275" t="s">
        <v>2970</v>
      </c>
      <c r="V1275" s="132">
        <v>5.0000000000000001E-4</v>
      </c>
      <c r="W1275" s="132">
        <v>4.5499999999999999E-2</v>
      </c>
      <c r="X1275" t="s">
        <v>412</v>
      </c>
      <c r="Y1275" t="s">
        <v>339</v>
      </c>
      <c r="Z1275" s="131">
        <v>3900</v>
      </c>
      <c r="AA1275" s="131">
        <v>1</v>
      </c>
      <c r="AB1275" s="131">
        <f t="shared" si="19"/>
        <v>1014</v>
      </c>
      <c r="AD1275" s="131">
        <v>39.545999999999999</v>
      </c>
      <c r="AH1275" s="132">
        <v>0</v>
      </c>
      <c r="AI1275" s="132">
        <v>1.65E-3</v>
      </c>
      <c r="AJ1275" s="132">
        <v>5.0000000000000002E-5</v>
      </c>
    </row>
    <row r="1276" spans="1:36">
      <c r="A1276" t="s">
        <v>1213</v>
      </c>
      <c r="B1276" t="s">
        <v>1248</v>
      </c>
      <c r="C1276" t="s">
        <v>1671</v>
      </c>
      <c r="D1276" t="s">
        <v>1672</v>
      </c>
      <c r="E1276" t="s">
        <v>309</v>
      </c>
      <c r="F1276" t="s">
        <v>1673</v>
      </c>
      <c r="G1276" t="s">
        <v>1674</v>
      </c>
      <c r="H1276" t="s">
        <v>321</v>
      </c>
      <c r="I1276" t="s">
        <v>951</v>
      </c>
      <c r="J1276" t="s">
        <v>204</v>
      </c>
      <c r="K1276" t="s">
        <v>204</v>
      </c>
      <c r="L1276" t="s">
        <v>325</v>
      </c>
      <c r="M1276" t="s">
        <v>340</v>
      </c>
      <c r="N1276" t="s">
        <v>441</v>
      </c>
      <c r="O1276" t="s">
        <v>339</v>
      </c>
      <c r="P1276" t="s">
        <v>1578</v>
      </c>
      <c r="Q1276" t="s">
        <v>415</v>
      </c>
      <c r="R1276" t="s">
        <v>407</v>
      </c>
      <c r="S1276" t="s">
        <v>1212</v>
      </c>
      <c r="T1276" s="131">
        <v>3.51</v>
      </c>
      <c r="U1276" t="s">
        <v>1675</v>
      </c>
      <c r="V1276" s="132">
        <v>5.9830000000000001E-2</v>
      </c>
      <c r="W1276" s="132">
        <v>5.5599999999999997E-2</v>
      </c>
      <c r="X1276" t="s">
        <v>412</v>
      </c>
      <c r="Y1276" t="s">
        <v>339</v>
      </c>
      <c r="Z1276" s="131">
        <v>45000</v>
      </c>
      <c r="AA1276" s="131">
        <v>1</v>
      </c>
      <c r="AB1276" s="131">
        <f t="shared" si="19"/>
        <v>87.5</v>
      </c>
      <c r="AD1276" s="131">
        <v>39.375</v>
      </c>
      <c r="AH1276" s="132">
        <v>4.0000000000000003E-5</v>
      </c>
      <c r="AI1276" s="132">
        <v>1.64E-3</v>
      </c>
      <c r="AJ1276" s="132">
        <v>5.0000000000000002E-5</v>
      </c>
    </row>
    <row r="1277" spans="1:36">
      <c r="A1277" t="s">
        <v>1213</v>
      </c>
      <c r="B1277" t="s">
        <v>1248</v>
      </c>
      <c r="C1277" t="s">
        <v>2490</v>
      </c>
      <c r="D1277" t="s">
        <v>2491</v>
      </c>
      <c r="E1277" t="s">
        <v>309</v>
      </c>
      <c r="F1277" t="s">
        <v>2492</v>
      </c>
      <c r="G1277" t="s">
        <v>2493</v>
      </c>
      <c r="H1277" t="s">
        <v>321</v>
      </c>
      <c r="I1277" t="s">
        <v>951</v>
      </c>
      <c r="J1277" t="s">
        <v>204</v>
      </c>
      <c r="K1277" t="s">
        <v>204</v>
      </c>
      <c r="L1277" t="s">
        <v>325</v>
      </c>
      <c r="M1277" t="s">
        <v>340</v>
      </c>
      <c r="N1277" t="s">
        <v>440</v>
      </c>
      <c r="O1277" t="s">
        <v>339</v>
      </c>
      <c r="P1277" t="s">
        <v>1578</v>
      </c>
      <c r="Q1277" t="s">
        <v>415</v>
      </c>
      <c r="R1277" t="s">
        <v>407</v>
      </c>
      <c r="S1277" t="s">
        <v>1212</v>
      </c>
      <c r="T1277" s="131">
        <v>1.68</v>
      </c>
      <c r="U1277" t="s">
        <v>1367</v>
      </c>
      <c r="V1277" s="132">
        <v>5.9110000000000003E-2</v>
      </c>
      <c r="W1277" s="132">
        <v>4.9000000000000002E-2</v>
      </c>
      <c r="X1277" t="s">
        <v>412</v>
      </c>
      <c r="Y1277" t="s">
        <v>339</v>
      </c>
      <c r="Z1277" s="131">
        <v>40000</v>
      </c>
      <c r="AA1277" s="131">
        <v>1</v>
      </c>
      <c r="AB1277" s="131">
        <f t="shared" si="19"/>
        <v>98.29</v>
      </c>
      <c r="AD1277" s="131">
        <v>39.316000000000003</v>
      </c>
      <c r="AH1277" s="132">
        <v>6.0000000000000002E-5</v>
      </c>
      <c r="AI1277" s="132">
        <v>1.64E-3</v>
      </c>
      <c r="AJ1277" s="132">
        <v>5.0000000000000002E-5</v>
      </c>
    </row>
    <row r="1278" spans="1:36">
      <c r="A1278" t="s">
        <v>1213</v>
      </c>
      <c r="B1278" t="s">
        <v>1248</v>
      </c>
      <c r="C1278" t="s">
        <v>3011</v>
      </c>
      <c r="D1278" t="s">
        <v>3012</v>
      </c>
      <c r="E1278" t="s">
        <v>309</v>
      </c>
      <c r="F1278" t="s">
        <v>3013</v>
      </c>
      <c r="G1278" t="s">
        <v>3014</v>
      </c>
      <c r="H1278" t="s">
        <v>321</v>
      </c>
      <c r="I1278" t="s">
        <v>951</v>
      </c>
      <c r="J1278" t="s">
        <v>204</v>
      </c>
      <c r="K1278" t="s">
        <v>204</v>
      </c>
      <c r="L1278" t="s">
        <v>325</v>
      </c>
      <c r="M1278" t="s">
        <v>340</v>
      </c>
      <c r="N1278" t="s">
        <v>454</v>
      </c>
      <c r="O1278" t="s">
        <v>339</v>
      </c>
      <c r="P1278" t="s">
        <v>1696</v>
      </c>
      <c r="Q1278" t="s">
        <v>413</v>
      </c>
      <c r="R1278" t="s">
        <v>407</v>
      </c>
      <c r="S1278" t="s">
        <v>1212</v>
      </c>
      <c r="T1278" s="131">
        <v>7.0000000000000007E-2</v>
      </c>
      <c r="U1278" t="s">
        <v>3015</v>
      </c>
      <c r="V1278" s="132">
        <v>2.5659999999999999E-2</v>
      </c>
      <c r="W1278" s="132">
        <v>4.7300000000000002E-2</v>
      </c>
      <c r="X1278" t="s">
        <v>412</v>
      </c>
      <c r="Y1278" t="s">
        <v>339</v>
      </c>
      <c r="Z1278" s="131">
        <v>38500.21</v>
      </c>
      <c r="AA1278" s="131">
        <v>1</v>
      </c>
      <c r="AB1278" s="131">
        <f t="shared" si="19"/>
        <v>100.85919011870325</v>
      </c>
      <c r="AD1278" s="131">
        <v>38.831000000000003</v>
      </c>
      <c r="AH1278" s="132">
        <v>1.2199999999999999E-3</v>
      </c>
      <c r="AI1278" s="132">
        <v>1.6199999999999999E-3</v>
      </c>
      <c r="AJ1278" s="132">
        <v>5.0000000000000002E-5</v>
      </c>
    </row>
    <row r="1279" spans="1:36">
      <c r="A1279" t="s">
        <v>1213</v>
      </c>
      <c r="B1279" t="s">
        <v>1248</v>
      </c>
      <c r="C1279" t="s">
        <v>2193</v>
      </c>
      <c r="D1279" t="s">
        <v>2194</v>
      </c>
      <c r="E1279" t="s">
        <v>309</v>
      </c>
      <c r="F1279" t="s">
        <v>3016</v>
      </c>
      <c r="G1279" t="s">
        <v>3017</v>
      </c>
      <c r="H1279" t="s">
        <v>321</v>
      </c>
      <c r="I1279" t="s">
        <v>754</v>
      </c>
      <c r="J1279" t="s">
        <v>204</v>
      </c>
      <c r="K1279" t="s">
        <v>204</v>
      </c>
      <c r="L1279" t="s">
        <v>327</v>
      </c>
      <c r="M1279" t="s">
        <v>340</v>
      </c>
      <c r="N1279" t="s">
        <v>464</v>
      </c>
      <c r="O1279" t="s">
        <v>339</v>
      </c>
      <c r="P1279" t="s">
        <v>1696</v>
      </c>
      <c r="Q1279" t="s">
        <v>413</v>
      </c>
      <c r="R1279" t="s">
        <v>407</v>
      </c>
      <c r="S1279" t="s">
        <v>1212</v>
      </c>
      <c r="T1279" s="131">
        <v>1.41</v>
      </c>
      <c r="U1279" t="s">
        <v>2603</v>
      </c>
      <c r="V1279" s="132">
        <v>5.6499999999999996E-3</v>
      </c>
      <c r="W1279" s="132">
        <v>2.5100000000000001E-2</v>
      </c>
      <c r="X1279" t="s">
        <v>412</v>
      </c>
      <c r="Y1279" t="s">
        <v>339</v>
      </c>
      <c r="Z1279" s="131">
        <v>15000</v>
      </c>
      <c r="AA1279" s="131">
        <v>1</v>
      </c>
      <c r="AB1279" s="131">
        <f t="shared" si="19"/>
        <v>115.42258652094732</v>
      </c>
      <c r="AD1279" s="131">
        <f>17313.3879781421/1000</f>
        <v>17.313387978142099</v>
      </c>
      <c r="AH1279" s="132">
        <v>1.2E-4</v>
      </c>
      <c r="AI1279" s="132">
        <v>1.6199999999999999E-3</v>
      </c>
      <c r="AJ1279" s="132">
        <v>5.0000000000000002E-5</v>
      </c>
    </row>
    <row r="1280" spans="1:36">
      <c r="A1280" t="s">
        <v>1213</v>
      </c>
      <c r="B1280" t="s">
        <v>1248</v>
      </c>
      <c r="C1280" t="s">
        <v>1960</v>
      </c>
      <c r="D1280" t="s">
        <v>1961</v>
      </c>
      <c r="E1280" t="s">
        <v>309</v>
      </c>
      <c r="F1280" t="s">
        <v>2979</v>
      </c>
      <c r="G1280" t="s">
        <v>2980</v>
      </c>
      <c r="H1280" t="s">
        <v>321</v>
      </c>
      <c r="I1280" t="s">
        <v>951</v>
      </c>
      <c r="J1280" t="s">
        <v>204</v>
      </c>
      <c r="K1280" t="s">
        <v>204</v>
      </c>
      <c r="L1280" t="s">
        <v>325</v>
      </c>
      <c r="M1280" t="s">
        <v>340</v>
      </c>
      <c r="N1280" t="s">
        <v>465</v>
      </c>
      <c r="O1280" t="s">
        <v>339</v>
      </c>
      <c r="P1280" t="s">
        <v>1578</v>
      </c>
      <c r="Q1280" t="s">
        <v>415</v>
      </c>
      <c r="R1280" t="s">
        <v>407</v>
      </c>
      <c r="S1280" t="s">
        <v>1212</v>
      </c>
      <c r="T1280" s="131">
        <v>1.33</v>
      </c>
      <c r="U1280" t="s">
        <v>1594</v>
      </c>
      <c r="V1280" s="132">
        <v>5.2350000000000001E-2</v>
      </c>
      <c r="W1280" s="132">
        <v>5.0799999999999998E-2</v>
      </c>
      <c r="X1280" t="s">
        <v>412</v>
      </c>
      <c r="Y1280" t="s">
        <v>339</v>
      </c>
      <c r="Z1280" s="131">
        <v>38000.129999999997</v>
      </c>
      <c r="AA1280" s="131">
        <v>1</v>
      </c>
      <c r="AB1280" s="131">
        <f t="shared" si="19"/>
        <v>101.23123262999366</v>
      </c>
      <c r="AD1280" s="131">
        <v>38.468000000000004</v>
      </c>
      <c r="AH1280" s="132">
        <v>1.3999999999999999E-4</v>
      </c>
      <c r="AI1280" s="132">
        <v>1.6000000000000001E-3</v>
      </c>
      <c r="AJ1280" s="132">
        <v>5.0000000000000002E-5</v>
      </c>
    </row>
    <row r="1281" spans="1:36">
      <c r="A1281" t="s">
        <v>1213</v>
      </c>
      <c r="B1281" t="s">
        <v>1248</v>
      </c>
      <c r="C1281" t="s">
        <v>2209</v>
      </c>
      <c r="D1281" t="s">
        <v>2210</v>
      </c>
      <c r="E1281" t="s">
        <v>309</v>
      </c>
      <c r="F1281" t="s">
        <v>3150</v>
      </c>
      <c r="G1281" t="s">
        <v>3151</v>
      </c>
      <c r="H1281" t="s">
        <v>321</v>
      </c>
      <c r="I1281" t="s">
        <v>754</v>
      </c>
      <c r="J1281" t="s">
        <v>204</v>
      </c>
      <c r="K1281" t="s">
        <v>204</v>
      </c>
      <c r="L1281" t="s">
        <v>325</v>
      </c>
      <c r="M1281" t="s">
        <v>340</v>
      </c>
      <c r="N1281" t="s">
        <v>465</v>
      </c>
      <c r="O1281" t="s">
        <v>339</v>
      </c>
      <c r="P1281" t="s">
        <v>1540</v>
      </c>
      <c r="Q1281" t="s">
        <v>413</v>
      </c>
      <c r="R1281" t="s">
        <v>407</v>
      </c>
      <c r="S1281" t="s">
        <v>1212</v>
      </c>
      <c r="T1281" s="131">
        <v>4.51</v>
      </c>
      <c r="U1281" t="s">
        <v>2218</v>
      </c>
      <c r="V1281" s="132">
        <v>4.6760000000000003E-2</v>
      </c>
      <c r="W1281" s="132">
        <v>3.8600000000000002E-2</v>
      </c>
      <c r="X1281" t="s">
        <v>412</v>
      </c>
      <c r="Y1281" t="s">
        <v>339</v>
      </c>
      <c r="Z1281" s="131">
        <v>35000</v>
      </c>
      <c r="AA1281" s="131">
        <v>1</v>
      </c>
      <c r="AB1281" s="131">
        <f t="shared" si="19"/>
        <v>109.52</v>
      </c>
      <c r="AD1281" s="131">
        <v>38.332000000000001</v>
      </c>
      <c r="AH1281" s="132">
        <v>9.0000000000000006E-5</v>
      </c>
      <c r="AI1281" s="132">
        <v>1.5900000000000001E-3</v>
      </c>
      <c r="AJ1281" s="132">
        <v>5.0000000000000002E-5</v>
      </c>
    </row>
    <row r="1282" spans="1:36">
      <c r="A1282" t="s">
        <v>1213</v>
      </c>
      <c r="B1282" t="s">
        <v>1248</v>
      </c>
      <c r="C1282" t="s">
        <v>2318</v>
      </c>
      <c r="D1282" t="s">
        <v>2319</v>
      </c>
      <c r="E1282" t="s">
        <v>309</v>
      </c>
      <c r="F1282" t="s">
        <v>2320</v>
      </c>
      <c r="G1282" t="s">
        <v>2321</v>
      </c>
      <c r="H1282" t="s">
        <v>321</v>
      </c>
      <c r="I1282" t="s">
        <v>754</v>
      </c>
      <c r="J1282" t="s">
        <v>204</v>
      </c>
      <c r="K1282" t="s">
        <v>204</v>
      </c>
      <c r="L1282" t="s">
        <v>325</v>
      </c>
      <c r="M1282" t="s">
        <v>340</v>
      </c>
      <c r="N1282" t="s">
        <v>448</v>
      </c>
      <c r="O1282" t="s">
        <v>339</v>
      </c>
      <c r="P1282" t="s">
        <v>1211</v>
      </c>
      <c r="Q1282" t="s">
        <v>413</v>
      </c>
      <c r="R1282" t="s">
        <v>407</v>
      </c>
      <c r="S1282" t="s">
        <v>1212</v>
      </c>
      <c r="T1282" s="131">
        <v>0.69</v>
      </c>
      <c r="U1282" t="s">
        <v>2322</v>
      </c>
      <c r="V1282" s="132">
        <v>2.3519999999999999E-2</v>
      </c>
      <c r="W1282" s="132">
        <v>2.2599999999999999E-2</v>
      </c>
      <c r="X1282" t="s">
        <v>412</v>
      </c>
      <c r="Y1282" t="s">
        <v>339</v>
      </c>
      <c r="Z1282" s="131">
        <v>33000</v>
      </c>
      <c r="AA1282" s="131">
        <v>1</v>
      </c>
      <c r="AB1282" s="131">
        <f t="shared" si="19"/>
        <v>112.9</v>
      </c>
      <c r="AD1282" s="131">
        <v>37.256999999999998</v>
      </c>
      <c r="AH1282" s="132">
        <v>2.0000000000000002E-5</v>
      </c>
      <c r="AI1282" s="132">
        <v>1.5499999999999999E-3</v>
      </c>
      <c r="AJ1282" s="132">
        <v>4.0000000000000003E-5</v>
      </c>
    </row>
    <row r="1283" spans="1:36">
      <c r="A1283" t="s">
        <v>1213</v>
      </c>
      <c r="B1283" t="s">
        <v>1248</v>
      </c>
      <c r="C1283" t="s">
        <v>1736</v>
      </c>
      <c r="D1283" t="s">
        <v>1737</v>
      </c>
      <c r="E1283" t="s">
        <v>309</v>
      </c>
      <c r="F1283" t="s">
        <v>2316</v>
      </c>
      <c r="G1283" t="s">
        <v>2317</v>
      </c>
      <c r="H1283" t="s">
        <v>321</v>
      </c>
      <c r="I1283" t="s">
        <v>952</v>
      </c>
      <c r="J1283" t="s">
        <v>204</v>
      </c>
      <c r="K1283" t="s">
        <v>204</v>
      </c>
      <c r="L1283" t="s">
        <v>325</v>
      </c>
      <c r="M1283" t="s">
        <v>340</v>
      </c>
      <c r="N1283" t="s">
        <v>441</v>
      </c>
      <c r="O1283" t="s">
        <v>339</v>
      </c>
      <c r="Q1283" t="s">
        <v>410</v>
      </c>
      <c r="R1283" t="s">
        <v>410</v>
      </c>
      <c r="S1283" t="s">
        <v>1212</v>
      </c>
      <c r="T1283" s="131">
        <v>3.69</v>
      </c>
      <c r="U1283" t="s">
        <v>1563</v>
      </c>
      <c r="V1283" s="132">
        <v>5.2850000000000001E-2</v>
      </c>
      <c r="W1283" s="132">
        <v>2.6800000000000001E-2</v>
      </c>
      <c r="X1283" t="s">
        <v>412</v>
      </c>
      <c r="Y1283" t="s">
        <v>339</v>
      </c>
      <c r="Z1283" s="131">
        <v>34000</v>
      </c>
      <c r="AA1283" s="131">
        <v>1</v>
      </c>
      <c r="AB1283" s="131">
        <f t="shared" ref="AB1283:AB1346" si="20">(AD1283-(AC1283*AA1283))*1000/AA1283/Z1283*100</f>
        <v>108.80000000000001</v>
      </c>
      <c r="AD1283" s="131">
        <v>36.991999999999997</v>
      </c>
      <c r="AH1283" s="132">
        <v>8.0000000000000007E-5</v>
      </c>
      <c r="AI1283" s="132">
        <v>1.5399999999999999E-3</v>
      </c>
      <c r="AJ1283" s="132">
        <v>4.0000000000000003E-5</v>
      </c>
    </row>
    <row r="1284" spans="1:36">
      <c r="A1284" t="s">
        <v>1213</v>
      </c>
      <c r="B1284" t="s">
        <v>1248</v>
      </c>
      <c r="C1284" t="s">
        <v>3028</v>
      </c>
      <c r="D1284" t="s">
        <v>3029</v>
      </c>
      <c r="E1284" t="s">
        <v>309</v>
      </c>
      <c r="F1284" t="s">
        <v>3030</v>
      </c>
      <c r="G1284" t="s">
        <v>3031</v>
      </c>
      <c r="H1284" t="s">
        <v>321</v>
      </c>
      <c r="I1284" t="s">
        <v>754</v>
      </c>
      <c r="J1284" t="s">
        <v>204</v>
      </c>
      <c r="K1284" t="s">
        <v>204</v>
      </c>
      <c r="L1284" t="s">
        <v>325</v>
      </c>
      <c r="M1284" t="s">
        <v>340</v>
      </c>
      <c r="N1284" t="s">
        <v>464</v>
      </c>
      <c r="O1284" t="s">
        <v>339</v>
      </c>
      <c r="Q1284" t="s">
        <v>410</v>
      </c>
      <c r="R1284" t="s">
        <v>410</v>
      </c>
      <c r="S1284" t="s">
        <v>1212</v>
      </c>
      <c r="T1284" s="131">
        <v>5.09</v>
      </c>
      <c r="U1284" t="s">
        <v>1717</v>
      </c>
      <c r="V1284" s="132">
        <v>3.8269999999999998E-2</v>
      </c>
      <c r="W1284" s="132">
        <v>3.7100000000000001E-2</v>
      </c>
      <c r="X1284" t="s">
        <v>412</v>
      </c>
      <c r="Y1284" t="s">
        <v>339</v>
      </c>
      <c r="Z1284" s="131">
        <v>37463.410000000003</v>
      </c>
      <c r="AA1284" s="131">
        <v>1</v>
      </c>
      <c r="AB1284" s="131">
        <f t="shared" si="20"/>
        <v>97.860819396846139</v>
      </c>
      <c r="AD1284" s="131">
        <v>36.661999999999999</v>
      </c>
      <c r="AH1284" s="132">
        <v>1.4999999999999999E-4</v>
      </c>
      <c r="AI1284" s="132">
        <v>1.5299999999999999E-3</v>
      </c>
      <c r="AJ1284" s="132">
        <v>4.0000000000000003E-5</v>
      </c>
    </row>
    <row r="1285" spans="1:36">
      <c r="A1285" t="s">
        <v>1213</v>
      </c>
      <c r="B1285" t="s">
        <v>1248</v>
      </c>
      <c r="C1285" t="s">
        <v>2283</v>
      </c>
      <c r="D1285" t="s">
        <v>2284</v>
      </c>
      <c r="E1285" t="s">
        <v>309</v>
      </c>
      <c r="F1285" t="s">
        <v>2285</v>
      </c>
      <c r="G1285" t="s">
        <v>2286</v>
      </c>
      <c r="H1285" t="s">
        <v>321</v>
      </c>
      <c r="I1285" t="s">
        <v>951</v>
      </c>
      <c r="J1285" t="s">
        <v>204</v>
      </c>
      <c r="K1285" t="s">
        <v>204</v>
      </c>
      <c r="L1285" t="s">
        <v>325</v>
      </c>
      <c r="M1285" t="s">
        <v>340</v>
      </c>
      <c r="N1285" t="s">
        <v>454</v>
      </c>
      <c r="O1285" t="s">
        <v>339</v>
      </c>
      <c r="P1285" t="s">
        <v>1599</v>
      </c>
      <c r="Q1285" t="s">
        <v>415</v>
      </c>
      <c r="R1285" t="s">
        <v>407</v>
      </c>
      <c r="S1285" t="s">
        <v>1212</v>
      </c>
      <c r="T1285" s="131">
        <v>3.73</v>
      </c>
      <c r="U1285" t="s">
        <v>2287</v>
      </c>
      <c r="V1285" s="132">
        <v>4.5670000000000002E-2</v>
      </c>
      <c r="W1285" s="132">
        <v>5.5500000000000001E-2</v>
      </c>
      <c r="X1285" t="s">
        <v>412</v>
      </c>
      <c r="Y1285" t="s">
        <v>339</v>
      </c>
      <c r="Z1285" s="131">
        <v>34000</v>
      </c>
      <c r="AA1285" s="131">
        <v>1</v>
      </c>
      <c r="AB1285" s="131">
        <f t="shared" si="20"/>
        <v>104.95882352941177</v>
      </c>
      <c r="AD1285" s="131">
        <v>35.686</v>
      </c>
      <c r="AH1285" s="132">
        <v>3.0000000000000001E-5</v>
      </c>
      <c r="AI1285" s="132">
        <v>1.48E-3</v>
      </c>
      <c r="AJ1285" s="132">
        <v>4.0000000000000003E-5</v>
      </c>
    </row>
    <row r="1286" spans="1:36">
      <c r="A1286" t="s">
        <v>1213</v>
      </c>
      <c r="B1286" t="s">
        <v>1248</v>
      </c>
      <c r="C1286" t="s">
        <v>2238</v>
      </c>
      <c r="D1286" t="s">
        <v>2239</v>
      </c>
      <c r="E1286" t="s">
        <v>309</v>
      </c>
      <c r="F1286" t="s">
        <v>2471</v>
      </c>
      <c r="G1286" t="s">
        <v>2472</v>
      </c>
      <c r="H1286" t="s">
        <v>321</v>
      </c>
      <c r="I1286" t="s">
        <v>951</v>
      </c>
      <c r="J1286" t="s">
        <v>204</v>
      </c>
      <c r="K1286" t="s">
        <v>204</v>
      </c>
      <c r="L1286" t="s">
        <v>325</v>
      </c>
      <c r="M1286" t="s">
        <v>340</v>
      </c>
      <c r="N1286" t="s">
        <v>451</v>
      </c>
      <c r="O1286" t="s">
        <v>339</v>
      </c>
      <c r="P1286" t="s">
        <v>1584</v>
      </c>
      <c r="Q1286" t="s">
        <v>413</v>
      </c>
      <c r="R1286" t="s">
        <v>407</v>
      </c>
      <c r="S1286" t="s">
        <v>1212</v>
      </c>
      <c r="T1286" s="131">
        <v>1.21</v>
      </c>
      <c r="U1286" t="s">
        <v>1594</v>
      </c>
      <c r="V1286" s="132">
        <v>5.1319999999999998E-2</v>
      </c>
      <c r="W1286" s="132">
        <v>5.1999999999999998E-2</v>
      </c>
      <c r="X1286" t="s">
        <v>412</v>
      </c>
      <c r="Y1286" t="s">
        <v>339</v>
      </c>
      <c r="Z1286" s="131">
        <v>35000</v>
      </c>
      <c r="AA1286" s="131">
        <v>1</v>
      </c>
      <c r="AB1286" s="131">
        <f t="shared" si="20"/>
        <v>99.52</v>
      </c>
      <c r="AD1286" s="131">
        <v>34.832000000000001</v>
      </c>
      <c r="AH1286" s="132">
        <v>6.0000000000000002E-5</v>
      </c>
      <c r="AI1286" s="132">
        <v>1.4499999999999999E-3</v>
      </c>
      <c r="AJ1286" s="132">
        <v>4.0000000000000003E-5</v>
      </c>
    </row>
    <row r="1287" spans="1:36">
      <c r="A1287" t="s">
        <v>1213</v>
      </c>
      <c r="B1287" t="s">
        <v>1248</v>
      </c>
      <c r="C1287" t="s">
        <v>1678</v>
      </c>
      <c r="D1287" t="s">
        <v>1679</v>
      </c>
      <c r="E1287" t="s">
        <v>309</v>
      </c>
      <c r="F1287" t="s">
        <v>1680</v>
      </c>
      <c r="G1287" t="s">
        <v>1681</v>
      </c>
      <c r="H1287" t="s">
        <v>321</v>
      </c>
      <c r="I1287" t="s">
        <v>754</v>
      </c>
      <c r="J1287" t="s">
        <v>204</v>
      </c>
      <c r="K1287" t="s">
        <v>204</v>
      </c>
      <c r="L1287" t="s">
        <v>325</v>
      </c>
      <c r="M1287" t="s">
        <v>340</v>
      </c>
      <c r="N1287" t="s">
        <v>464</v>
      </c>
      <c r="O1287" t="s">
        <v>339</v>
      </c>
      <c r="P1287" t="s">
        <v>1540</v>
      </c>
      <c r="Q1287" t="s">
        <v>413</v>
      </c>
      <c r="R1287" t="s">
        <v>407</v>
      </c>
      <c r="S1287" t="s">
        <v>1212</v>
      </c>
      <c r="T1287" s="131">
        <v>3.33</v>
      </c>
      <c r="U1287" t="s">
        <v>1665</v>
      </c>
      <c r="V1287" s="132">
        <v>2.4920000000000001E-2</v>
      </c>
      <c r="W1287" s="132">
        <v>3.04E-2</v>
      </c>
      <c r="X1287" t="s">
        <v>412</v>
      </c>
      <c r="Y1287" t="s">
        <v>339</v>
      </c>
      <c r="Z1287" s="131">
        <v>32400</v>
      </c>
      <c r="AA1287" s="131">
        <v>1</v>
      </c>
      <c r="AB1287" s="131">
        <f t="shared" si="20"/>
        <v>105.87037037037037</v>
      </c>
      <c r="AD1287" s="131">
        <v>34.302</v>
      </c>
      <c r="AH1287" s="132">
        <v>8.0000000000000007E-5</v>
      </c>
      <c r="AI1287" s="132">
        <v>1.4300000000000001E-3</v>
      </c>
      <c r="AJ1287" s="132">
        <v>4.0000000000000003E-5</v>
      </c>
    </row>
    <row r="1288" spans="1:36">
      <c r="A1288" t="s">
        <v>1213</v>
      </c>
      <c r="B1288" t="s">
        <v>1248</v>
      </c>
      <c r="C1288" t="s">
        <v>1536</v>
      </c>
      <c r="D1288" t="s">
        <v>1537</v>
      </c>
      <c r="E1288" t="s">
        <v>311</v>
      </c>
      <c r="F1288" t="s">
        <v>3065</v>
      </c>
      <c r="G1288" t="s">
        <v>3066</v>
      </c>
      <c r="H1288" t="s">
        <v>321</v>
      </c>
      <c r="I1288" t="s">
        <v>951</v>
      </c>
      <c r="J1288" t="s">
        <v>204</v>
      </c>
      <c r="K1288" t="s">
        <v>204</v>
      </c>
      <c r="L1288" t="s">
        <v>325</v>
      </c>
      <c r="M1288" t="s">
        <v>340</v>
      </c>
      <c r="N1288" t="s">
        <v>465</v>
      </c>
      <c r="O1288" t="s">
        <v>339</v>
      </c>
      <c r="P1288" t="s">
        <v>1584</v>
      </c>
      <c r="Q1288" t="s">
        <v>413</v>
      </c>
      <c r="R1288" t="s">
        <v>407</v>
      </c>
      <c r="S1288" t="s">
        <v>1212</v>
      </c>
      <c r="T1288" s="131">
        <v>3.36</v>
      </c>
      <c r="U1288" t="s">
        <v>1655</v>
      </c>
      <c r="V1288" s="132">
        <v>5.9420000000000001E-2</v>
      </c>
      <c r="W1288" s="132">
        <v>5.8099999999999999E-2</v>
      </c>
      <c r="X1288" t="s">
        <v>412</v>
      </c>
      <c r="Y1288" t="s">
        <v>339</v>
      </c>
      <c r="Z1288" s="131">
        <v>33000</v>
      </c>
      <c r="AA1288" s="131">
        <v>1</v>
      </c>
      <c r="AB1288" s="131">
        <f t="shared" si="20"/>
        <v>103.25151515151516</v>
      </c>
      <c r="AD1288" s="131">
        <v>34.073</v>
      </c>
      <c r="AH1288" s="132">
        <v>8.0000000000000007E-5</v>
      </c>
      <c r="AI1288" s="132">
        <v>1.42E-3</v>
      </c>
      <c r="AJ1288" s="132">
        <v>4.0000000000000003E-5</v>
      </c>
    </row>
    <row r="1289" spans="1:36">
      <c r="A1289" t="s">
        <v>1213</v>
      </c>
      <c r="B1289" t="s">
        <v>1248</v>
      </c>
      <c r="C1289" t="s">
        <v>1536</v>
      </c>
      <c r="D1289" t="s">
        <v>1537</v>
      </c>
      <c r="E1289" t="s">
        <v>311</v>
      </c>
      <c r="F1289" t="s">
        <v>3063</v>
      </c>
      <c r="G1289" t="s">
        <v>3064</v>
      </c>
      <c r="H1289" t="s">
        <v>321</v>
      </c>
      <c r="I1289" t="s">
        <v>951</v>
      </c>
      <c r="J1289" t="s">
        <v>204</v>
      </c>
      <c r="K1289" t="s">
        <v>204</v>
      </c>
      <c r="L1289" t="s">
        <v>325</v>
      </c>
      <c r="M1289" t="s">
        <v>340</v>
      </c>
      <c r="N1289" t="s">
        <v>465</v>
      </c>
      <c r="O1289" t="s">
        <v>339</v>
      </c>
      <c r="P1289" t="s">
        <v>1584</v>
      </c>
      <c r="Q1289" t="s">
        <v>413</v>
      </c>
      <c r="R1289" t="s">
        <v>407</v>
      </c>
      <c r="S1289" t="s">
        <v>1212</v>
      </c>
      <c r="T1289" s="131">
        <v>2.5299999999999998</v>
      </c>
      <c r="U1289" t="s">
        <v>1367</v>
      </c>
      <c r="V1289" s="132">
        <v>6.8260000000000001E-2</v>
      </c>
      <c r="W1289" s="132">
        <v>5.9200000000000003E-2</v>
      </c>
      <c r="X1289" t="s">
        <v>412</v>
      </c>
      <c r="Y1289" t="s">
        <v>339</v>
      </c>
      <c r="Z1289" s="131">
        <v>33000</v>
      </c>
      <c r="AA1289" s="131">
        <v>1</v>
      </c>
      <c r="AB1289" s="131">
        <f t="shared" si="20"/>
        <v>102.59090909090909</v>
      </c>
      <c r="AD1289" s="131">
        <v>33.854999999999997</v>
      </c>
      <c r="AH1289" s="132">
        <v>6.0000000000000002E-5</v>
      </c>
      <c r="AI1289" s="132">
        <v>1.41E-3</v>
      </c>
      <c r="AJ1289" s="132">
        <v>4.0000000000000003E-5</v>
      </c>
    </row>
    <row r="1290" spans="1:36">
      <c r="A1290" t="s">
        <v>1213</v>
      </c>
      <c r="B1290" t="s">
        <v>1248</v>
      </c>
      <c r="C1290" t="s">
        <v>3001</v>
      </c>
      <c r="D1290" t="s">
        <v>3002</v>
      </c>
      <c r="E1290" t="s">
        <v>309</v>
      </c>
      <c r="F1290" t="s">
        <v>3003</v>
      </c>
      <c r="G1290" t="s">
        <v>3004</v>
      </c>
      <c r="H1290" t="s">
        <v>321</v>
      </c>
      <c r="I1290" t="s">
        <v>951</v>
      </c>
      <c r="J1290" t="s">
        <v>204</v>
      </c>
      <c r="K1290" t="s">
        <v>204</v>
      </c>
      <c r="L1290" t="s">
        <v>325</v>
      </c>
      <c r="M1290" t="s">
        <v>340</v>
      </c>
      <c r="N1290" t="s">
        <v>477</v>
      </c>
      <c r="O1290" t="s">
        <v>339</v>
      </c>
      <c r="P1290" t="s">
        <v>1545</v>
      </c>
      <c r="Q1290" t="s">
        <v>413</v>
      </c>
      <c r="R1290" t="s">
        <v>407</v>
      </c>
      <c r="S1290" t="s">
        <v>1212</v>
      </c>
      <c r="T1290" s="131">
        <v>1.46</v>
      </c>
      <c r="U1290" t="s">
        <v>1660</v>
      </c>
      <c r="V1290" s="132">
        <v>3.7010000000000001E-2</v>
      </c>
      <c r="W1290" s="132">
        <v>5.6399999999999999E-2</v>
      </c>
      <c r="X1290" t="s">
        <v>412</v>
      </c>
      <c r="Y1290" t="s">
        <v>339</v>
      </c>
      <c r="Z1290" s="131">
        <v>34300.36</v>
      </c>
      <c r="AA1290" s="131">
        <v>1</v>
      </c>
      <c r="AB1290" s="131">
        <f t="shared" si="20"/>
        <v>96.751171124734554</v>
      </c>
      <c r="AD1290" s="131">
        <v>33.186</v>
      </c>
      <c r="AH1290" s="132">
        <v>7.9000000000000001E-4</v>
      </c>
      <c r="AI1290" s="132">
        <v>1.3799999999999999E-3</v>
      </c>
      <c r="AJ1290" s="132">
        <v>4.0000000000000003E-5</v>
      </c>
    </row>
    <row r="1291" spans="1:36">
      <c r="A1291" t="s">
        <v>1213</v>
      </c>
      <c r="B1291" t="s">
        <v>1248</v>
      </c>
      <c r="C1291" t="s">
        <v>455</v>
      </c>
      <c r="D1291" t="s">
        <v>2144</v>
      </c>
      <c r="E1291" t="s">
        <v>309</v>
      </c>
      <c r="F1291" t="s">
        <v>2145</v>
      </c>
      <c r="G1291" t="s">
        <v>2146</v>
      </c>
      <c r="H1291" t="s">
        <v>321</v>
      </c>
      <c r="I1291" t="s">
        <v>754</v>
      </c>
      <c r="J1291" t="s">
        <v>204</v>
      </c>
      <c r="K1291" t="s">
        <v>204</v>
      </c>
      <c r="L1291" t="s">
        <v>325</v>
      </c>
      <c r="M1291" t="s">
        <v>340</v>
      </c>
      <c r="N1291" t="s">
        <v>440</v>
      </c>
      <c r="O1291" t="s">
        <v>339</v>
      </c>
      <c r="P1291" t="s">
        <v>1966</v>
      </c>
      <c r="Q1291" t="s">
        <v>415</v>
      </c>
      <c r="R1291" t="s">
        <v>407</v>
      </c>
      <c r="S1291" t="s">
        <v>1212</v>
      </c>
      <c r="T1291" s="131">
        <v>10.38</v>
      </c>
      <c r="U1291" t="s">
        <v>2147</v>
      </c>
      <c r="V1291" s="132">
        <v>2.3980000000000001E-2</v>
      </c>
      <c r="W1291" s="132">
        <v>3.0300000000000001E-2</v>
      </c>
      <c r="X1291" t="s">
        <v>412</v>
      </c>
      <c r="Y1291" t="s">
        <v>339</v>
      </c>
      <c r="Z1291" s="131">
        <v>30000</v>
      </c>
      <c r="AA1291" s="131">
        <v>1</v>
      </c>
      <c r="AB1291" s="131">
        <f t="shared" si="20"/>
        <v>106.74</v>
      </c>
      <c r="AD1291" s="131">
        <v>32.021999999999998</v>
      </c>
      <c r="AH1291" s="132">
        <v>1.0000000000000001E-5</v>
      </c>
      <c r="AI1291" s="132">
        <v>1.33E-3</v>
      </c>
      <c r="AJ1291" s="132">
        <v>4.0000000000000003E-5</v>
      </c>
    </row>
    <row r="1292" spans="1:36">
      <c r="A1292" t="s">
        <v>1213</v>
      </c>
      <c r="B1292" t="s">
        <v>1248</v>
      </c>
      <c r="C1292" t="s">
        <v>1785</v>
      </c>
      <c r="D1292" t="s">
        <v>1786</v>
      </c>
      <c r="E1292" t="s">
        <v>309</v>
      </c>
      <c r="F1292" t="s">
        <v>1787</v>
      </c>
      <c r="G1292" t="s">
        <v>1788</v>
      </c>
      <c r="H1292" t="s">
        <v>321</v>
      </c>
      <c r="I1292" t="s">
        <v>951</v>
      </c>
      <c r="J1292" t="s">
        <v>204</v>
      </c>
      <c r="K1292" t="s">
        <v>204</v>
      </c>
      <c r="L1292" t="s">
        <v>325</v>
      </c>
      <c r="M1292" t="s">
        <v>340</v>
      </c>
      <c r="N1292" t="s">
        <v>447</v>
      </c>
      <c r="O1292" t="s">
        <v>339</v>
      </c>
      <c r="Q1292" t="s">
        <v>410</v>
      </c>
      <c r="R1292" t="s">
        <v>410</v>
      </c>
      <c r="S1292" t="s">
        <v>1212</v>
      </c>
      <c r="T1292" s="131">
        <v>3.63</v>
      </c>
      <c r="U1292" t="s">
        <v>1563</v>
      </c>
      <c r="V1292" s="132">
        <v>5.8229999999999997E-2</v>
      </c>
      <c r="W1292" s="132">
        <v>6.9099999999999995E-2</v>
      </c>
      <c r="X1292" t="s">
        <v>412</v>
      </c>
      <c r="Y1292" t="s">
        <v>339</v>
      </c>
      <c r="Z1292" s="131">
        <v>30000</v>
      </c>
      <c r="AA1292" s="131">
        <v>1</v>
      </c>
      <c r="AB1292" s="131">
        <f t="shared" si="20"/>
        <v>101.17</v>
      </c>
      <c r="AD1292" s="131">
        <v>30.350999999999999</v>
      </c>
      <c r="AH1292" s="132">
        <v>2.3000000000000001E-4</v>
      </c>
      <c r="AI1292" s="132">
        <v>1.2600000000000001E-3</v>
      </c>
      <c r="AJ1292" s="132">
        <v>4.0000000000000003E-5</v>
      </c>
    </row>
    <row r="1293" spans="1:36">
      <c r="A1293" t="s">
        <v>1213</v>
      </c>
      <c r="B1293" t="s">
        <v>1248</v>
      </c>
      <c r="C1293" t="s">
        <v>2283</v>
      </c>
      <c r="D1293" t="s">
        <v>2284</v>
      </c>
      <c r="E1293" t="s">
        <v>309</v>
      </c>
      <c r="F1293" t="s">
        <v>2453</v>
      </c>
      <c r="G1293" t="s">
        <v>2454</v>
      </c>
      <c r="H1293" t="s">
        <v>321</v>
      </c>
      <c r="I1293" t="s">
        <v>951</v>
      </c>
      <c r="J1293" t="s">
        <v>204</v>
      </c>
      <c r="K1293" t="s">
        <v>204</v>
      </c>
      <c r="L1293" t="s">
        <v>325</v>
      </c>
      <c r="M1293" t="s">
        <v>340</v>
      </c>
      <c r="N1293" t="s">
        <v>454</v>
      </c>
      <c r="O1293" t="s">
        <v>339</v>
      </c>
      <c r="P1293" t="s">
        <v>1599</v>
      </c>
      <c r="Q1293" t="s">
        <v>415</v>
      </c>
      <c r="R1293" t="s">
        <v>407</v>
      </c>
      <c r="S1293" t="s">
        <v>1212</v>
      </c>
      <c r="T1293" s="131">
        <v>2.4900000000000002</v>
      </c>
      <c r="U1293" t="s">
        <v>1772</v>
      </c>
      <c r="V1293" s="132">
        <v>6.4570000000000002E-2</v>
      </c>
      <c r="W1293" s="132">
        <v>5.5199999999999999E-2</v>
      </c>
      <c r="X1293" t="s">
        <v>412</v>
      </c>
      <c r="Y1293" t="s">
        <v>339</v>
      </c>
      <c r="Z1293" s="131">
        <v>28000.44</v>
      </c>
      <c r="AA1293" s="131">
        <v>1</v>
      </c>
      <c r="AB1293" s="131">
        <f t="shared" si="20"/>
        <v>106.06976176088662</v>
      </c>
      <c r="AD1293" s="131">
        <v>29.7</v>
      </c>
      <c r="AH1293" s="132">
        <v>2.0000000000000002E-5</v>
      </c>
      <c r="AI1293" s="132">
        <v>1.24E-3</v>
      </c>
      <c r="AJ1293" s="132">
        <v>4.0000000000000003E-5</v>
      </c>
    </row>
    <row r="1294" spans="1:36">
      <c r="A1294" t="s">
        <v>1213</v>
      </c>
      <c r="B1294" t="s">
        <v>1248</v>
      </c>
      <c r="C1294" t="s">
        <v>3071</v>
      </c>
      <c r="D1294" t="s">
        <v>3072</v>
      </c>
      <c r="E1294" t="s">
        <v>309</v>
      </c>
      <c r="F1294" t="s">
        <v>3073</v>
      </c>
      <c r="G1294" t="s">
        <v>3074</v>
      </c>
      <c r="H1294" t="s">
        <v>321</v>
      </c>
      <c r="I1294" t="s">
        <v>951</v>
      </c>
      <c r="J1294" t="s">
        <v>204</v>
      </c>
      <c r="K1294" t="s">
        <v>204</v>
      </c>
      <c r="L1294" t="s">
        <v>327</v>
      </c>
      <c r="M1294" t="s">
        <v>340</v>
      </c>
      <c r="N1294" t="s">
        <v>447</v>
      </c>
      <c r="O1294" t="s">
        <v>339</v>
      </c>
      <c r="Q1294" t="s">
        <v>410</v>
      </c>
      <c r="R1294" t="s">
        <v>410</v>
      </c>
      <c r="S1294" t="s">
        <v>1212</v>
      </c>
      <c r="T1294" s="131">
        <v>3.17</v>
      </c>
      <c r="U1294" t="s">
        <v>1563</v>
      </c>
      <c r="V1294" s="132">
        <v>8.9300000000000004E-2</v>
      </c>
      <c r="W1294" s="132">
        <v>7.0099999999999996E-2</v>
      </c>
      <c r="X1294" t="s">
        <v>412</v>
      </c>
      <c r="Y1294" t="s">
        <v>339</v>
      </c>
      <c r="Z1294" s="131">
        <v>30000</v>
      </c>
      <c r="AA1294" s="131">
        <v>1</v>
      </c>
      <c r="AB1294" s="131">
        <f t="shared" si="20"/>
        <v>97.543333333333337</v>
      </c>
      <c r="AD1294" s="131">
        <f>29.652-0.389</f>
        <v>29.263000000000002</v>
      </c>
      <c r="AH1294" s="132">
        <v>1.6000000000000001E-4</v>
      </c>
      <c r="AI1294" s="132">
        <v>1.23E-3</v>
      </c>
      <c r="AJ1294" s="132">
        <v>4.0000000000000003E-5</v>
      </c>
    </row>
    <row r="1295" spans="1:36">
      <c r="A1295" t="s">
        <v>1213</v>
      </c>
      <c r="B1295" t="s">
        <v>1248</v>
      </c>
      <c r="C1295" t="s">
        <v>1896</v>
      </c>
      <c r="D1295" t="s">
        <v>1897</v>
      </c>
      <c r="E1295" t="s">
        <v>309</v>
      </c>
      <c r="F1295" t="s">
        <v>1898</v>
      </c>
      <c r="G1295" t="s">
        <v>1899</v>
      </c>
      <c r="H1295" t="s">
        <v>321</v>
      </c>
      <c r="I1295" t="s">
        <v>754</v>
      </c>
      <c r="J1295" t="s">
        <v>204</v>
      </c>
      <c r="K1295" t="s">
        <v>204</v>
      </c>
      <c r="L1295" t="s">
        <v>325</v>
      </c>
      <c r="M1295" t="s">
        <v>340</v>
      </c>
      <c r="N1295" t="s">
        <v>464</v>
      </c>
      <c r="O1295" t="s">
        <v>339</v>
      </c>
      <c r="P1295" t="s">
        <v>1696</v>
      </c>
      <c r="Q1295" t="s">
        <v>413</v>
      </c>
      <c r="R1295" t="s">
        <v>407</v>
      </c>
      <c r="S1295" t="s">
        <v>1212</v>
      </c>
      <c r="T1295" s="131">
        <v>3.42</v>
      </c>
      <c r="U1295" t="s">
        <v>1900</v>
      </c>
      <c r="V1295" s="132">
        <v>2.759E-2</v>
      </c>
      <c r="W1295" s="132">
        <v>2.7300000000000001E-2</v>
      </c>
      <c r="X1295" t="s">
        <v>412</v>
      </c>
      <c r="Y1295" t="s">
        <v>339</v>
      </c>
      <c r="Z1295" s="131">
        <v>27000</v>
      </c>
      <c r="AA1295" s="131">
        <v>1</v>
      </c>
      <c r="AB1295" s="131">
        <f t="shared" si="20"/>
        <v>107.14074074074074</v>
      </c>
      <c r="AD1295" s="131">
        <v>28.928000000000001</v>
      </c>
      <c r="AH1295" s="132">
        <v>5.0000000000000002E-5</v>
      </c>
      <c r="AI1295" s="132">
        <v>1.1999999999999999E-3</v>
      </c>
      <c r="AJ1295" s="132">
        <v>3.0000000000000001E-5</v>
      </c>
    </row>
    <row r="1296" spans="1:36">
      <c r="A1296" t="s">
        <v>1213</v>
      </c>
      <c r="B1296" t="s">
        <v>1248</v>
      </c>
      <c r="C1296" t="s">
        <v>1945</v>
      </c>
      <c r="D1296" t="s">
        <v>1946</v>
      </c>
      <c r="E1296" t="s">
        <v>309</v>
      </c>
      <c r="F1296" t="s">
        <v>1947</v>
      </c>
      <c r="G1296" t="s">
        <v>1948</v>
      </c>
      <c r="H1296" t="s">
        <v>321</v>
      </c>
      <c r="I1296" t="s">
        <v>754</v>
      </c>
      <c r="J1296" t="s">
        <v>204</v>
      </c>
      <c r="K1296" t="s">
        <v>204</v>
      </c>
      <c r="L1296" t="s">
        <v>325</v>
      </c>
      <c r="M1296" t="s">
        <v>340</v>
      </c>
      <c r="N1296" t="s">
        <v>464</v>
      </c>
      <c r="O1296" t="s">
        <v>339</v>
      </c>
      <c r="P1296" t="s">
        <v>1696</v>
      </c>
      <c r="Q1296" t="s">
        <v>413</v>
      </c>
      <c r="R1296" t="s">
        <v>407</v>
      </c>
      <c r="S1296" t="s">
        <v>1212</v>
      </c>
      <c r="T1296" s="131">
        <v>4.71</v>
      </c>
      <c r="U1296" t="s">
        <v>1949</v>
      </c>
      <c r="V1296" s="132">
        <v>2.5569999999999999E-2</v>
      </c>
      <c r="W1296" s="132">
        <v>2.5999999999999999E-2</v>
      </c>
      <c r="X1296" t="s">
        <v>412</v>
      </c>
      <c r="Y1296" t="s">
        <v>339</v>
      </c>
      <c r="Z1296" s="131">
        <v>27087.919999999998</v>
      </c>
      <c r="AA1296" s="131">
        <v>1</v>
      </c>
      <c r="AB1296" s="131">
        <f t="shared" si="20"/>
        <v>105.54151075460945</v>
      </c>
      <c r="AD1296" s="131">
        <v>28.588999999999999</v>
      </c>
      <c r="AH1296" s="132">
        <v>4.0000000000000003E-5</v>
      </c>
      <c r="AI1296" s="132">
        <v>1.1900000000000001E-3</v>
      </c>
      <c r="AJ1296" s="132">
        <v>3.0000000000000001E-5</v>
      </c>
    </row>
    <row r="1297" spans="1:36">
      <c r="A1297" t="s">
        <v>1213</v>
      </c>
      <c r="B1297" t="s">
        <v>1248</v>
      </c>
      <c r="C1297" t="s">
        <v>3104</v>
      </c>
      <c r="D1297" t="s">
        <v>3105</v>
      </c>
      <c r="E1297" t="s">
        <v>311</v>
      </c>
      <c r="F1297" t="s">
        <v>3132</v>
      </c>
      <c r="G1297" t="s">
        <v>3133</v>
      </c>
      <c r="H1297" t="s">
        <v>321</v>
      </c>
      <c r="I1297" t="s">
        <v>754</v>
      </c>
      <c r="J1297" t="s">
        <v>204</v>
      </c>
      <c r="K1297" t="s">
        <v>204</v>
      </c>
      <c r="L1297" t="s">
        <v>325</v>
      </c>
      <c r="M1297" t="s">
        <v>340</v>
      </c>
      <c r="N1297" t="s">
        <v>464</v>
      </c>
      <c r="O1297" t="s">
        <v>339</v>
      </c>
      <c r="Q1297" t="s">
        <v>410</v>
      </c>
      <c r="R1297" t="s">
        <v>410</v>
      </c>
      <c r="S1297" t="s">
        <v>1212</v>
      </c>
      <c r="T1297" s="131">
        <v>2.66</v>
      </c>
      <c r="U1297" t="s">
        <v>1600</v>
      </c>
      <c r="V1297" s="132">
        <v>6.3020000000000007E-2</v>
      </c>
      <c r="W1297" s="132">
        <v>4.1000000000000002E-2</v>
      </c>
      <c r="X1297" t="s">
        <v>412</v>
      </c>
      <c r="Y1297" t="s">
        <v>339</v>
      </c>
      <c r="Z1297" s="131">
        <v>26000</v>
      </c>
      <c r="AA1297" s="131">
        <v>1</v>
      </c>
      <c r="AB1297" s="131">
        <f t="shared" si="20"/>
        <v>109.16923076923078</v>
      </c>
      <c r="AD1297" s="131">
        <v>28.384</v>
      </c>
      <c r="AH1297" s="132">
        <v>3.1E-4</v>
      </c>
      <c r="AI1297" s="132">
        <v>1.1800000000000001E-3</v>
      </c>
      <c r="AJ1297" s="132">
        <v>3.0000000000000001E-5</v>
      </c>
    </row>
    <row r="1298" spans="1:36">
      <c r="A1298" t="s">
        <v>1213</v>
      </c>
      <c r="B1298" t="s">
        <v>1248</v>
      </c>
      <c r="C1298" t="s">
        <v>2805</v>
      </c>
      <c r="D1298" t="s">
        <v>2806</v>
      </c>
      <c r="E1298" t="s">
        <v>309</v>
      </c>
      <c r="F1298" t="s">
        <v>2897</v>
      </c>
      <c r="G1298" t="s">
        <v>2898</v>
      </c>
      <c r="H1298" t="s">
        <v>321</v>
      </c>
      <c r="I1298" t="s">
        <v>951</v>
      </c>
      <c r="J1298" t="s">
        <v>204</v>
      </c>
      <c r="K1298" t="s">
        <v>204</v>
      </c>
      <c r="L1298" t="s">
        <v>325</v>
      </c>
      <c r="M1298" t="s">
        <v>340</v>
      </c>
      <c r="N1298" t="s">
        <v>447</v>
      </c>
      <c r="O1298" t="s">
        <v>339</v>
      </c>
      <c r="P1298" t="s">
        <v>1573</v>
      </c>
      <c r="Q1298" t="s">
        <v>415</v>
      </c>
      <c r="R1298" t="s">
        <v>407</v>
      </c>
      <c r="S1298" t="s">
        <v>1212</v>
      </c>
      <c r="T1298" s="131">
        <v>0.49</v>
      </c>
      <c r="U1298" t="s">
        <v>1858</v>
      </c>
      <c r="V1298" s="132">
        <v>6.293E-2</v>
      </c>
      <c r="W1298" s="132">
        <v>5.5399999999999998E-2</v>
      </c>
      <c r="X1298" t="s">
        <v>412</v>
      </c>
      <c r="Y1298" t="s">
        <v>339</v>
      </c>
      <c r="Z1298" s="131">
        <v>28000</v>
      </c>
      <c r="AA1298" s="131">
        <v>1</v>
      </c>
      <c r="AB1298" s="131">
        <f t="shared" si="20"/>
        <v>99.521428571428572</v>
      </c>
      <c r="AD1298" s="131">
        <v>27.866</v>
      </c>
      <c r="AH1298" s="132">
        <v>4.2000000000000002E-4</v>
      </c>
      <c r="AI1298" s="132">
        <v>1.16E-3</v>
      </c>
      <c r="AJ1298" s="132">
        <v>3.0000000000000001E-5</v>
      </c>
    </row>
    <row r="1299" spans="1:36">
      <c r="A1299" t="s">
        <v>1213</v>
      </c>
      <c r="B1299" t="s">
        <v>1248</v>
      </c>
      <c r="C1299" t="s">
        <v>2209</v>
      </c>
      <c r="D1299" t="s">
        <v>2210</v>
      </c>
      <c r="E1299" t="s">
        <v>309</v>
      </c>
      <c r="F1299" t="s">
        <v>2958</v>
      </c>
      <c r="G1299" t="s">
        <v>2959</v>
      </c>
      <c r="H1299" t="s">
        <v>321</v>
      </c>
      <c r="I1299" t="s">
        <v>754</v>
      </c>
      <c r="J1299" t="s">
        <v>204</v>
      </c>
      <c r="K1299" t="s">
        <v>204</v>
      </c>
      <c r="L1299" t="s">
        <v>325</v>
      </c>
      <c r="M1299" t="s">
        <v>340</v>
      </c>
      <c r="N1299" t="s">
        <v>465</v>
      </c>
      <c r="O1299" t="s">
        <v>339</v>
      </c>
      <c r="P1299" t="s">
        <v>1540</v>
      </c>
      <c r="Q1299" t="s">
        <v>413</v>
      </c>
      <c r="R1299" t="s">
        <v>407</v>
      </c>
      <c r="S1299" t="s">
        <v>1212</v>
      </c>
      <c r="T1299" s="131">
        <v>4.75</v>
      </c>
      <c r="U1299" t="s">
        <v>2799</v>
      </c>
      <c r="V1299" s="132">
        <v>4.1169999999999998E-2</v>
      </c>
      <c r="W1299" s="132">
        <v>3.4099999999999998E-2</v>
      </c>
      <c r="X1299" s="4" t="s">
        <v>412</v>
      </c>
      <c r="Y1299" s="4" t="s">
        <v>339</v>
      </c>
      <c r="Z1299" s="131">
        <v>26000</v>
      </c>
      <c r="AA1299" s="131">
        <v>1</v>
      </c>
      <c r="AB1299" s="131">
        <f t="shared" si="20"/>
        <v>106.66153846153846</v>
      </c>
      <c r="AD1299" s="131">
        <v>27.731999999999999</v>
      </c>
      <c r="AH1299" s="132">
        <v>4.0000000000000003E-5</v>
      </c>
      <c r="AI1299" s="132">
        <v>1.15E-3</v>
      </c>
      <c r="AJ1299" s="132">
        <v>3.0000000000000001E-5</v>
      </c>
    </row>
    <row r="1300" spans="1:36">
      <c r="A1300" t="s">
        <v>1213</v>
      </c>
      <c r="B1300" t="s">
        <v>1248</v>
      </c>
      <c r="C1300" t="s">
        <v>2825</v>
      </c>
      <c r="D1300" t="s">
        <v>2826</v>
      </c>
      <c r="E1300" t="s">
        <v>309</v>
      </c>
      <c r="F1300" t="s">
        <v>2903</v>
      </c>
      <c r="G1300" t="s">
        <v>2904</v>
      </c>
      <c r="H1300" t="s">
        <v>321</v>
      </c>
      <c r="I1300" t="s">
        <v>951</v>
      </c>
      <c r="J1300" t="s">
        <v>204</v>
      </c>
      <c r="K1300" t="s">
        <v>204</v>
      </c>
      <c r="L1300" t="s">
        <v>325</v>
      </c>
      <c r="M1300" t="s">
        <v>340</v>
      </c>
      <c r="N1300" t="s">
        <v>447</v>
      </c>
      <c r="O1300" t="s">
        <v>339</v>
      </c>
      <c r="P1300" t="s">
        <v>1578</v>
      </c>
      <c r="Q1300" t="s">
        <v>415</v>
      </c>
      <c r="R1300" t="s">
        <v>407</v>
      </c>
      <c r="S1300" t="s">
        <v>1212</v>
      </c>
      <c r="T1300" s="131">
        <v>0.49</v>
      </c>
      <c r="U1300" t="s">
        <v>1858</v>
      </c>
      <c r="V1300" s="132">
        <v>5.7180000000000002E-2</v>
      </c>
      <c r="W1300" s="132">
        <v>5.3400000000000003E-2</v>
      </c>
      <c r="X1300" t="s">
        <v>412</v>
      </c>
      <c r="Y1300" t="s">
        <v>339</v>
      </c>
      <c r="Z1300" s="131">
        <v>28000</v>
      </c>
      <c r="AA1300" s="131">
        <v>1</v>
      </c>
      <c r="AB1300" s="131">
        <f t="shared" si="20"/>
        <v>99</v>
      </c>
      <c r="AD1300" s="131">
        <v>27.72</v>
      </c>
      <c r="AH1300" s="132">
        <v>4.8999999999999998E-4</v>
      </c>
      <c r="AI1300" s="132">
        <v>1.15E-3</v>
      </c>
      <c r="AJ1300" s="132">
        <v>3.0000000000000001E-5</v>
      </c>
    </row>
    <row r="1301" spans="1:36">
      <c r="A1301" t="s">
        <v>1213</v>
      </c>
      <c r="B1301" t="s">
        <v>1248</v>
      </c>
      <c r="C1301" t="s">
        <v>2809</v>
      </c>
      <c r="D1301" t="s">
        <v>2810</v>
      </c>
      <c r="E1301" t="s">
        <v>309</v>
      </c>
      <c r="F1301" t="s">
        <v>2811</v>
      </c>
      <c r="G1301" t="s">
        <v>2812</v>
      </c>
      <c r="H1301" t="s">
        <v>321</v>
      </c>
      <c r="I1301" t="s">
        <v>755</v>
      </c>
      <c r="J1301" t="s">
        <v>204</v>
      </c>
      <c r="K1301" t="s">
        <v>204</v>
      </c>
      <c r="L1301" t="s">
        <v>325</v>
      </c>
      <c r="M1301" t="s">
        <v>340</v>
      </c>
      <c r="N1301" t="s">
        <v>440</v>
      </c>
      <c r="O1301" t="s">
        <v>339</v>
      </c>
      <c r="P1301" t="s">
        <v>1584</v>
      </c>
      <c r="Q1301" t="s">
        <v>413</v>
      </c>
      <c r="R1301" t="s">
        <v>407</v>
      </c>
      <c r="S1301" t="s">
        <v>1212</v>
      </c>
      <c r="T1301" s="131">
        <v>0.49</v>
      </c>
      <c r="U1301" t="s">
        <v>2813</v>
      </c>
      <c r="V1301" s="132">
        <v>8.5040000000000004E-2</v>
      </c>
      <c r="W1301" s="132">
        <v>5.6399999999999999E-2</v>
      </c>
      <c r="X1301" t="s">
        <v>412</v>
      </c>
      <c r="Y1301" t="s">
        <v>339</v>
      </c>
      <c r="Z1301" s="131">
        <v>27000</v>
      </c>
      <c r="AA1301" s="131">
        <v>1</v>
      </c>
      <c r="AB1301" s="131">
        <f t="shared" si="20"/>
        <v>100.61111111111111</v>
      </c>
      <c r="AD1301" s="131">
        <v>27.164999999999999</v>
      </c>
      <c r="AH1301" s="132">
        <v>1.1E-4</v>
      </c>
      <c r="AI1301" s="132">
        <v>1.1299999999999999E-3</v>
      </c>
      <c r="AJ1301" s="132">
        <v>3.0000000000000001E-5</v>
      </c>
    </row>
    <row r="1302" spans="1:36">
      <c r="A1302" t="s">
        <v>1213</v>
      </c>
      <c r="B1302" t="s">
        <v>1248</v>
      </c>
      <c r="C1302" t="s">
        <v>2693</v>
      </c>
      <c r="D1302" t="s">
        <v>2694</v>
      </c>
      <c r="E1302" t="s">
        <v>311</v>
      </c>
      <c r="F1302" t="s">
        <v>2695</v>
      </c>
      <c r="G1302" t="s">
        <v>2696</v>
      </c>
      <c r="H1302" t="s">
        <v>321</v>
      </c>
      <c r="I1302" t="s">
        <v>755</v>
      </c>
      <c r="J1302" t="s">
        <v>204</v>
      </c>
      <c r="K1302" t="s">
        <v>204</v>
      </c>
      <c r="L1302" t="s">
        <v>325</v>
      </c>
      <c r="M1302" t="s">
        <v>340</v>
      </c>
      <c r="N1302" t="s">
        <v>465</v>
      </c>
      <c r="O1302" t="s">
        <v>339</v>
      </c>
      <c r="P1302" t="s">
        <v>2257</v>
      </c>
      <c r="Q1302" t="s">
        <v>415</v>
      </c>
      <c r="R1302" t="s">
        <v>407</v>
      </c>
      <c r="S1302" t="s">
        <v>1212</v>
      </c>
      <c r="T1302" s="131">
        <v>2.78</v>
      </c>
      <c r="U1302" t="s">
        <v>1579</v>
      </c>
      <c r="V1302" s="132">
        <v>7.1620000000000003E-2</v>
      </c>
      <c r="W1302" s="132">
        <v>7.7600000000000002E-2</v>
      </c>
      <c r="X1302" t="s">
        <v>412</v>
      </c>
      <c r="Y1302" t="s">
        <v>339</v>
      </c>
      <c r="Z1302" s="131">
        <v>30000.93</v>
      </c>
      <c r="AA1302" s="131">
        <v>1</v>
      </c>
      <c r="AB1302" s="131">
        <f t="shared" si="20"/>
        <v>88.400592914952966</v>
      </c>
      <c r="AD1302" s="131">
        <v>26.521000000000001</v>
      </c>
      <c r="AH1302" s="132">
        <v>3.0000000000000001E-5</v>
      </c>
      <c r="AI1302" s="132">
        <v>1.1000000000000001E-3</v>
      </c>
      <c r="AJ1302" s="132">
        <v>3.0000000000000001E-5</v>
      </c>
    </row>
    <row r="1303" spans="1:36">
      <c r="A1303" t="s">
        <v>1213</v>
      </c>
      <c r="B1303" t="s">
        <v>1248</v>
      </c>
      <c r="C1303" t="s">
        <v>1635</v>
      </c>
      <c r="D1303" t="s">
        <v>1636</v>
      </c>
      <c r="E1303" t="s">
        <v>309</v>
      </c>
      <c r="F1303" t="s">
        <v>3099</v>
      </c>
      <c r="G1303" t="s">
        <v>3100</v>
      </c>
      <c r="H1303" t="s">
        <v>321</v>
      </c>
      <c r="I1303" t="s">
        <v>951</v>
      </c>
      <c r="J1303" t="s">
        <v>204</v>
      </c>
      <c r="K1303" t="s">
        <v>204</v>
      </c>
      <c r="L1303" t="s">
        <v>325</v>
      </c>
      <c r="M1303" t="s">
        <v>340</v>
      </c>
      <c r="N1303" t="s">
        <v>454</v>
      </c>
      <c r="O1303" t="s">
        <v>339</v>
      </c>
      <c r="P1303" t="s">
        <v>1545</v>
      </c>
      <c r="Q1303" t="s">
        <v>413</v>
      </c>
      <c r="R1303" t="s">
        <v>407</v>
      </c>
      <c r="S1303" t="s">
        <v>1212</v>
      </c>
      <c r="T1303" s="131">
        <v>2.15</v>
      </c>
      <c r="U1303" t="s">
        <v>3101</v>
      </c>
      <c r="V1303" s="132">
        <v>4.9480000000000003E-2</v>
      </c>
      <c r="W1303" s="132">
        <v>5.6399999999999999E-2</v>
      </c>
      <c r="X1303" t="s">
        <v>412</v>
      </c>
      <c r="Y1303" t="s">
        <v>339</v>
      </c>
      <c r="Z1303" s="131">
        <v>26000</v>
      </c>
      <c r="AA1303" s="131">
        <v>1</v>
      </c>
      <c r="AB1303" s="131">
        <f t="shared" si="20"/>
        <v>101.76923076923077</v>
      </c>
      <c r="AD1303" s="131">
        <v>26.46</v>
      </c>
      <c r="AH1303" s="132">
        <v>8.0000000000000007E-5</v>
      </c>
      <c r="AI1303" s="132">
        <v>1.1000000000000001E-3</v>
      </c>
      <c r="AJ1303" s="132">
        <v>3.0000000000000001E-5</v>
      </c>
    </row>
    <row r="1304" spans="1:36">
      <c r="A1304" t="s">
        <v>1213</v>
      </c>
      <c r="B1304" t="s">
        <v>1248</v>
      </c>
      <c r="C1304" t="s">
        <v>1756</v>
      </c>
      <c r="D1304" t="s">
        <v>1757</v>
      </c>
      <c r="E1304" t="s">
        <v>309</v>
      </c>
      <c r="F1304" t="s">
        <v>3134</v>
      </c>
      <c r="G1304" t="s">
        <v>3135</v>
      </c>
      <c r="H1304" t="s">
        <v>321</v>
      </c>
      <c r="I1304" t="s">
        <v>951</v>
      </c>
      <c r="J1304" t="s">
        <v>204</v>
      </c>
      <c r="K1304" t="s">
        <v>204</v>
      </c>
      <c r="L1304" t="s">
        <v>325</v>
      </c>
      <c r="M1304" t="s">
        <v>340</v>
      </c>
      <c r="N1304" t="s">
        <v>461</v>
      </c>
      <c r="O1304" t="s">
        <v>339</v>
      </c>
      <c r="P1304" t="s">
        <v>1578</v>
      </c>
      <c r="Q1304" t="s">
        <v>415</v>
      </c>
      <c r="R1304" t="s">
        <v>407</v>
      </c>
      <c r="S1304" t="s">
        <v>1212</v>
      </c>
      <c r="T1304" s="131">
        <v>1.22</v>
      </c>
      <c r="U1304" t="s">
        <v>1660</v>
      </c>
      <c r="V1304" s="132">
        <v>6.6479999999999997E-2</v>
      </c>
      <c r="W1304" s="132">
        <v>4.7600000000000003E-2</v>
      </c>
      <c r="X1304" t="s">
        <v>412</v>
      </c>
      <c r="Y1304" t="s">
        <v>339</v>
      </c>
      <c r="Z1304" s="131">
        <v>25012.19</v>
      </c>
      <c r="AA1304" s="131">
        <v>1</v>
      </c>
      <c r="AB1304" s="131">
        <f t="shared" si="20"/>
        <v>98.288074734759334</v>
      </c>
      <c r="AD1304" s="131">
        <v>24.584</v>
      </c>
      <c r="AH1304" s="132">
        <v>1.2E-4</v>
      </c>
      <c r="AI1304" s="132">
        <v>1.0200000000000001E-3</v>
      </c>
      <c r="AJ1304" s="132">
        <v>3.0000000000000001E-5</v>
      </c>
    </row>
    <row r="1305" spans="1:36">
      <c r="A1305" t="s">
        <v>1213</v>
      </c>
      <c r="B1305" t="s">
        <v>1248</v>
      </c>
      <c r="C1305" t="s">
        <v>1940</v>
      </c>
      <c r="D1305" t="s">
        <v>1941</v>
      </c>
      <c r="E1305" t="s">
        <v>309</v>
      </c>
      <c r="F1305" t="s">
        <v>3093</v>
      </c>
      <c r="G1305" t="s">
        <v>3094</v>
      </c>
      <c r="H1305" t="s">
        <v>321</v>
      </c>
      <c r="I1305" t="s">
        <v>754</v>
      </c>
      <c r="J1305" t="s">
        <v>204</v>
      </c>
      <c r="K1305" t="s">
        <v>204</v>
      </c>
      <c r="L1305" t="s">
        <v>325</v>
      </c>
      <c r="M1305" t="s">
        <v>340</v>
      </c>
      <c r="N1305" t="s">
        <v>464</v>
      </c>
      <c r="O1305" t="s">
        <v>339</v>
      </c>
      <c r="P1305" t="s">
        <v>1584</v>
      </c>
      <c r="Q1305" t="s">
        <v>413</v>
      </c>
      <c r="R1305" t="s">
        <v>407</v>
      </c>
      <c r="S1305" t="s">
        <v>1212</v>
      </c>
      <c r="T1305" s="131">
        <v>3.21</v>
      </c>
      <c r="U1305" t="s">
        <v>1266</v>
      </c>
      <c r="V1305" s="132">
        <v>-5.2599999999999999E-3</v>
      </c>
      <c r="W1305" s="132">
        <v>2.7400000000000001E-2</v>
      </c>
      <c r="X1305" t="s">
        <v>412</v>
      </c>
      <c r="Y1305" t="s">
        <v>339</v>
      </c>
      <c r="Z1305" s="131">
        <v>21000</v>
      </c>
      <c r="AA1305" s="131">
        <v>1</v>
      </c>
      <c r="AB1305" s="131">
        <f t="shared" si="20"/>
        <v>112.26190476190476</v>
      </c>
      <c r="AD1305" s="131">
        <v>23.574999999999999</v>
      </c>
      <c r="AH1305" s="132">
        <v>1.1E-4</v>
      </c>
      <c r="AI1305" s="132">
        <v>9.7999999999999997E-4</v>
      </c>
      <c r="AJ1305" s="132">
        <v>3.0000000000000001E-5</v>
      </c>
    </row>
    <row r="1306" spans="1:36">
      <c r="A1306" t="s">
        <v>1213</v>
      </c>
      <c r="B1306" t="s">
        <v>1248</v>
      </c>
      <c r="C1306" t="s">
        <v>1585</v>
      </c>
      <c r="D1306" t="s">
        <v>1586</v>
      </c>
      <c r="E1306" t="s">
        <v>309</v>
      </c>
      <c r="F1306" t="s">
        <v>3102</v>
      </c>
      <c r="G1306" t="s">
        <v>3103</v>
      </c>
      <c r="H1306" t="s">
        <v>321</v>
      </c>
      <c r="I1306" t="s">
        <v>754</v>
      </c>
      <c r="J1306" t="s">
        <v>204</v>
      </c>
      <c r="K1306" t="s">
        <v>204</v>
      </c>
      <c r="L1306" t="s">
        <v>325</v>
      </c>
      <c r="M1306" t="s">
        <v>340</v>
      </c>
      <c r="N1306" t="s">
        <v>447</v>
      </c>
      <c r="O1306" t="s">
        <v>339</v>
      </c>
      <c r="Q1306" t="s">
        <v>410</v>
      </c>
      <c r="R1306" t="s">
        <v>410</v>
      </c>
      <c r="S1306" t="s">
        <v>1212</v>
      </c>
      <c r="T1306" s="131">
        <v>1.59</v>
      </c>
      <c r="U1306" t="s">
        <v>1660</v>
      </c>
      <c r="V1306" s="132">
        <v>3.1960000000000002E-2</v>
      </c>
      <c r="W1306" s="132">
        <v>3.8699999999999998E-2</v>
      </c>
      <c r="X1306" t="s">
        <v>412</v>
      </c>
      <c r="Y1306" t="s">
        <v>339</v>
      </c>
      <c r="Z1306" s="131">
        <v>21333.33</v>
      </c>
      <c r="AA1306" s="131">
        <v>1</v>
      </c>
      <c r="AB1306" s="131">
        <f t="shared" si="20"/>
        <v>108.55782946216084</v>
      </c>
      <c r="AD1306" s="131">
        <v>23.158999999999999</v>
      </c>
      <c r="AH1306" s="132">
        <v>1.3999999999999999E-4</v>
      </c>
      <c r="AI1306" s="132">
        <v>9.6000000000000002E-4</v>
      </c>
      <c r="AJ1306" s="132">
        <v>3.0000000000000001E-5</v>
      </c>
    </row>
    <row r="1307" spans="1:36">
      <c r="A1307" t="s">
        <v>1213</v>
      </c>
      <c r="B1307" t="s">
        <v>1248</v>
      </c>
      <c r="C1307" t="s">
        <v>1521</v>
      </c>
      <c r="D1307" t="s">
        <v>1522</v>
      </c>
      <c r="E1307" t="s">
        <v>309</v>
      </c>
      <c r="F1307" t="s">
        <v>2592</v>
      </c>
      <c r="G1307" t="s">
        <v>2593</v>
      </c>
      <c r="H1307" t="s">
        <v>321</v>
      </c>
      <c r="I1307" t="s">
        <v>754</v>
      </c>
      <c r="J1307" t="s">
        <v>204</v>
      </c>
      <c r="K1307" t="s">
        <v>204</v>
      </c>
      <c r="L1307" t="s">
        <v>325</v>
      </c>
      <c r="M1307" t="s">
        <v>340</v>
      </c>
      <c r="N1307" t="s">
        <v>448</v>
      </c>
      <c r="O1307" t="s">
        <v>339</v>
      </c>
      <c r="P1307" t="s">
        <v>1211</v>
      </c>
      <c r="Q1307" t="s">
        <v>413</v>
      </c>
      <c r="R1307" t="s">
        <v>407</v>
      </c>
      <c r="S1307" t="s">
        <v>1212</v>
      </c>
      <c r="T1307" s="131">
        <v>3.78</v>
      </c>
      <c r="U1307" t="s">
        <v>2594</v>
      </c>
      <c r="V1307" s="132">
        <v>2.2089999999999999E-2</v>
      </c>
      <c r="W1307" s="132">
        <v>2.4500000000000001E-2</v>
      </c>
      <c r="X1307" t="s">
        <v>412</v>
      </c>
      <c r="Y1307" t="s">
        <v>339</v>
      </c>
      <c r="Z1307" s="131">
        <v>22000.75</v>
      </c>
      <c r="AA1307" s="131">
        <v>1</v>
      </c>
      <c r="AB1307" s="131">
        <f t="shared" si="20"/>
        <v>103.91918457325318</v>
      </c>
      <c r="AD1307" s="131">
        <v>22.863</v>
      </c>
      <c r="AH1307" s="132">
        <v>2.0000000000000002E-5</v>
      </c>
      <c r="AI1307" s="132">
        <v>9.5E-4</v>
      </c>
      <c r="AJ1307" s="132">
        <v>3.0000000000000001E-5</v>
      </c>
    </row>
    <row r="1308" spans="1:36">
      <c r="A1308" t="s">
        <v>1213</v>
      </c>
      <c r="B1308" t="s">
        <v>1248</v>
      </c>
      <c r="C1308" t="s">
        <v>2376</v>
      </c>
      <c r="D1308" t="s">
        <v>2377</v>
      </c>
      <c r="E1308" t="s">
        <v>309</v>
      </c>
      <c r="F1308" t="s">
        <v>3082</v>
      </c>
      <c r="G1308" t="s">
        <v>3083</v>
      </c>
      <c r="H1308" t="s">
        <v>321</v>
      </c>
      <c r="I1308" t="s">
        <v>951</v>
      </c>
      <c r="J1308" t="s">
        <v>204</v>
      </c>
      <c r="K1308" t="s">
        <v>204</v>
      </c>
      <c r="L1308" t="s">
        <v>325</v>
      </c>
      <c r="M1308" t="s">
        <v>340</v>
      </c>
      <c r="N1308" t="s">
        <v>445</v>
      </c>
      <c r="O1308" t="s">
        <v>339</v>
      </c>
      <c r="P1308" t="s">
        <v>1530</v>
      </c>
      <c r="Q1308" t="s">
        <v>415</v>
      </c>
      <c r="R1308" t="s">
        <v>407</v>
      </c>
      <c r="S1308" t="s">
        <v>1212</v>
      </c>
      <c r="T1308" s="131">
        <v>1</v>
      </c>
      <c r="U1308" t="s">
        <v>1795</v>
      </c>
      <c r="V1308" s="132">
        <v>5.6160000000000002E-2</v>
      </c>
      <c r="W1308" s="132">
        <v>4.7699999999999999E-2</v>
      </c>
      <c r="X1308" t="s">
        <v>412</v>
      </c>
      <c r="Y1308" t="s">
        <v>339</v>
      </c>
      <c r="Z1308" s="131">
        <v>22000</v>
      </c>
      <c r="AA1308" s="131">
        <v>1</v>
      </c>
      <c r="AB1308" s="131">
        <f t="shared" si="20"/>
        <v>97.968181818181819</v>
      </c>
      <c r="AD1308" s="131">
        <v>21.553000000000001</v>
      </c>
      <c r="AH1308" s="132">
        <v>3.0000000000000001E-5</v>
      </c>
      <c r="AI1308" s="132">
        <v>8.9999999999999998E-4</v>
      </c>
      <c r="AJ1308" s="132">
        <v>3.0000000000000001E-5</v>
      </c>
    </row>
    <row r="1309" spans="1:36">
      <c r="A1309" t="s">
        <v>1213</v>
      </c>
      <c r="B1309" t="s">
        <v>1248</v>
      </c>
      <c r="C1309" t="s">
        <v>2407</v>
      </c>
      <c r="D1309" t="s">
        <v>2408</v>
      </c>
      <c r="E1309" t="s">
        <v>309</v>
      </c>
      <c r="F1309" t="s">
        <v>2409</v>
      </c>
      <c r="G1309" t="s">
        <v>2410</v>
      </c>
      <c r="H1309" t="s">
        <v>321</v>
      </c>
      <c r="I1309" t="s">
        <v>754</v>
      </c>
      <c r="J1309" t="s">
        <v>204</v>
      </c>
      <c r="K1309" t="s">
        <v>204</v>
      </c>
      <c r="L1309" t="s">
        <v>325</v>
      </c>
      <c r="M1309" t="s">
        <v>340</v>
      </c>
      <c r="N1309" t="s">
        <v>464</v>
      </c>
      <c r="O1309" t="s">
        <v>339</v>
      </c>
      <c r="P1309" t="s">
        <v>2257</v>
      </c>
      <c r="Q1309" t="s">
        <v>415</v>
      </c>
      <c r="R1309" t="s">
        <v>407</v>
      </c>
      <c r="S1309" t="s">
        <v>1212</v>
      </c>
      <c r="T1309" s="131">
        <v>5.62</v>
      </c>
      <c r="U1309" t="s">
        <v>2411</v>
      </c>
      <c r="V1309" s="132">
        <v>2.095E-2</v>
      </c>
      <c r="W1309" s="132">
        <v>2.98E-2</v>
      </c>
      <c r="X1309" t="s">
        <v>412</v>
      </c>
      <c r="Y1309" t="s">
        <v>339</v>
      </c>
      <c r="Z1309" s="131">
        <v>19501.96</v>
      </c>
      <c r="AA1309" s="131">
        <v>1</v>
      </c>
      <c r="AB1309" s="131">
        <f t="shared" si="20"/>
        <v>107.19948148801454</v>
      </c>
      <c r="AD1309" s="131">
        <v>20.905999999999999</v>
      </c>
      <c r="AH1309" s="132">
        <v>2.0000000000000002E-5</v>
      </c>
      <c r="AI1309" s="132">
        <v>8.7000000000000001E-4</v>
      </c>
      <c r="AJ1309" s="132">
        <v>2.0000000000000002E-5</v>
      </c>
    </row>
    <row r="1310" spans="1:36">
      <c r="A1310" t="s">
        <v>1213</v>
      </c>
      <c r="B1310" t="s">
        <v>1248</v>
      </c>
      <c r="C1310" t="s">
        <v>3045</v>
      </c>
      <c r="D1310" t="s">
        <v>3046</v>
      </c>
      <c r="E1310" t="s">
        <v>309</v>
      </c>
      <c r="F1310" t="s">
        <v>3047</v>
      </c>
      <c r="G1310" t="s">
        <v>3048</v>
      </c>
      <c r="H1310" t="s">
        <v>321</v>
      </c>
      <c r="I1310" t="s">
        <v>951</v>
      </c>
      <c r="J1310" t="s">
        <v>204</v>
      </c>
      <c r="K1310" t="s">
        <v>204</v>
      </c>
      <c r="L1310" t="s">
        <v>325</v>
      </c>
      <c r="M1310" t="s">
        <v>340</v>
      </c>
      <c r="N1310" t="s">
        <v>478</v>
      </c>
      <c r="O1310" t="s">
        <v>339</v>
      </c>
      <c r="P1310" t="s">
        <v>2257</v>
      </c>
      <c r="Q1310" t="s">
        <v>415</v>
      </c>
      <c r="R1310" t="s">
        <v>407</v>
      </c>
      <c r="S1310" t="s">
        <v>1212</v>
      </c>
      <c r="T1310" s="131">
        <v>0.57999999999999996</v>
      </c>
      <c r="U1310" t="s">
        <v>3049</v>
      </c>
      <c r="V1310" s="132">
        <v>4.7370000000000002E-2</v>
      </c>
      <c r="W1310" s="132">
        <v>5.1499999999999997E-2</v>
      </c>
      <c r="X1310" t="s">
        <v>412</v>
      </c>
      <c r="Y1310" t="s">
        <v>339</v>
      </c>
      <c r="Z1310" s="131">
        <v>20000</v>
      </c>
      <c r="AA1310" s="131">
        <v>1</v>
      </c>
      <c r="AB1310" s="131">
        <f t="shared" si="20"/>
        <v>99.429999999999993</v>
      </c>
      <c r="AD1310" s="131">
        <v>19.885999999999999</v>
      </c>
      <c r="AH1310" s="132">
        <v>1.2999999999999999E-4</v>
      </c>
      <c r="AI1310" s="132">
        <v>8.3000000000000001E-4</v>
      </c>
      <c r="AJ1310" s="132">
        <v>2.0000000000000002E-5</v>
      </c>
    </row>
    <row r="1311" spans="1:36">
      <c r="A1311" t="s">
        <v>1213</v>
      </c>
      <c r="B1311" t="s">
        <v>1248</v>
      </c>
      <c r="C1311" t="s">
        <v>1521</v>
      </c>
      <c r="D1311" t="s">
        <v>1522</v>
      </c>
      <c r="E1311" t="s">
        <v>309</v>
      </c>
      <c r="F1311" t="s">
        <v>2687</v>
      </c>
      <c r="G1311" t="s">
        <v>2688</v>
      </c>
      <c r="H1311" t="s">
        <v>321</v>
      </c>
      <c r="I1311" t="s">
        <v>754</v>
      </c>
      <c r="J1311" t="s">
        <v>204</v>
      </c>
      <c r="K1311" t="s">
        <v>204</v>
      </c>
      <c r="L1311" t="s">
        <v>325</v>
      </c>
      <c r="M1311" t="s">
        <v>340</v>
      </c>
      <c r="N1311" t="s">
        <v>448</v>
      </c>
      <c r="O1311" t="s">
        <v>339</v>
      </c>
      <c r="P1311" t="s">
        <v>1235</v>
      </c>
      <c r="Q1311" t="s">
        <v>415</v>
      </c>
      <c r="R1311" t="s">
        <v>407</v>
      </c>
      <c r="S1311" t="s">
        <v>1212</v>
      </c>
      <c r="T1311" s="131">
        <v>1.92</v>
      </c>
      <c r="U1311" t="s">
        <v>2689</v>
      </c>
      <c r="V1311" s="132">
        <v>2.0320000000000001E-2</v>
      </c>
      <c r="W1311" s="132">
        <v>2.3099999999999999E-2</v>
      </c>
      <c r="X1311" t="s">
        <v>412</v>
      </c>
      <c r="Y1311" t="s">
        <v>339</v>
      </c>
      <c r="Z1311" s="131">
        <v>18000</v>
      </c>
      <c r="AA1311" s="131">
        <v>1</v>
      </c>
      <c r="AB1311" s="131">
        <f t="shared" si="20"/>
        <v>110.28888888888888</v>
      </c>
      <c r="AD1311" s="131">
        <v>19.852</v>
      </c>
      <c r="AH1311" s="132">
        <v>2.0000000000000002E-5</v>
      </c>
      <c r="AI1311" s="132">
        <v>8.3000000000000001E-4</v>
      </c>
      <c r="AJ1311" s="132">
        <v>2.0000000000000002E-5</v>
      </c>
    </row>
    <row r="1312" spans="1:36">
      <c r="A1312" t="s">
        <v>1213</v>
      </c>
      <c r="B1312" t="s">
        <v>1248</v>
      </c>
      <c r="C1312" t="s">
        <v>2918</v>
      </c>
      <c r="D1312" t="s">
        <v>2919</v>
      </c>
      <c r="E1312" t="s">
        <v>309</v>
      </c>
      <c r="F1312" t="s">
        <v>3035</v>
      </c>
      <c r="G1312" t="s">
        <v>3036</v>
      </c>
      <c r="H1312" t="s">
        <v>321</v>
      </c>
      <c r="I1312" t="s">
        <v>754</v>
      </c>
      <c r="J1312" t="s">
        <v>204</v>
      </c>
      <c r="K1312" t="s">
        <v>204</v>
      </c>
      <c r="L1312" t="s">
        <v>327</v>
      </c>
      <c r="M1312" t="s">
        <v>340</v>
      </c>
      <c r="N1312" t="s">
        <v>464</v>
      </c>
      <c r="O1312" t="s">
        <v>339</v>
      </c>
      <c r="P1312" t="s">
        <v>1545</v>
      </c>
      <c r="Q1312" t="s">
        <v>413</v>
      </c>
      <c r="R1312" t="s">
        <v>407</v>
      </c>
      <c r="S1312" t="s">
        <v>1212</v>
      </c>
      <c r="T1312" s="131">
        <v>1.99</v>
      </c>
      <c r="U1312" t="s">
        <v>1660</v>
      </c>
      <c r="V1312" s="132">
        <v>3.764E-2</v>
      </c>
      <c r="W1312" s="132">
        <v>2.6200000000000001E-2</v>
      </c>
      <c r="X1312" t="s">
        <v>412</v>
      </c>
      <c r="Y1312" t="s">
        <v>339</v>
      </c>
      <c r="Z1312" s="131">
        <v>20000</v>
      </c>
      <c r="AA1312" s="131">
        <v>1</v>
      </c>
      <c r="AB1312" s="131">
        <f t="shared" si="20"/>
        <v>98.754999999999981</v>
      </c>
      <c r="AD1312" s="131">
        <f>19.784-0.033</f>
        <v>19.750999999999998</v>
      </c>
      <c r="AH1312" s="132">
        <v>6.0000000000000002E-5</v>
      </c>
      <c r="AI1312" s="132">
        <v>8.1999999999999998E-4</v>
      </c>
      <c r="AJ1312" s="132">
        <v>2.0000000000000002E-5</v>
      </c>
    </row>
    <row r="1313" spans="1:36">
      <c r="A1313" t="s">
        <v>1213</v>
      </c>
      <c r="B1313" t="s">
        <v>1248</v>
      </c>
      <c r="C1313" t="s">
        <v>1868</v>
      </c>
      <c r="D1313" t="s">
        <v>1869</v>
      </c>
      <c r="E1313" t="s">
        <v>309</v>
      </c>
      <c r="F1313" t="s">
        <v>2361</v>
      </c>
      <c r="G1313" t="s">
        <v>2362</v>
      </c>
      <c r="H1313" t="s">
        <v>321</v>
      </c>
      <c r="I1313" t="s">
        <v>754</v>
      </c>
      <c r="J1313" t="s">
        <v>204</v>
      </c>
      <c r="K1313" t="s">
        <v>204</v>
      </c>
      <c r="L1313" t="s">
        <v>325</v>
      </c>
      <c r="M1313" t="s">
        <v>340</v>
      </c>
      <c r="N1313" t="s">
        <v>464</v>
      </c>
      <c r="O1313" t="s">
        <v>339</v>
      </c>
      <c r="P1313" t="s">
        <v>1966</v>
      </c>
      <c r="Q1313" t="s">
        <v>415</v>
      </c>
      <c r="R1313" t="s">
        <v>407</v>
      </c>
      <c r="S1313" t="s">
        <v>1212</v>
      </c>
      <c r="T1313" s="131">
        <v>2.91</v>
      </c>
      <c r="U1313" t="s">
        <v>2363</v>
      </c>
      <c r="V1313" s="132">
        <v>2.3380000000000001E-2</v>
      </c>
      <c r="W1313" s="132">
        <v>2.58E-2</v>
      </c>
      <c r="X1313" t="s">
        <v>412</v>
      </c>
      <c r="Y1313" t="s">
        <v>339</v>
      </c>
      <c r="Z1313" s="131">
        <v>15583.33</v>
      </c>
      <c r="AA1313" s="131">
        <v>1</v>
      </c>
      <c r="AB1313" s="131">
        <f t="shared" si="20"/>
        <v>112.658847627561</v>
      </c>
      <c r="AC1313" s="131">
        <v>1.7869999999999999</v>
      </c>
      <c r="AD1313" s="131">
        <v>19.343</v>
      </c>
      <c r="AH1313" s="132">
        <v>1.0000000000000001E-5</v>
      </c>
      <c r="AI1313" s="132">
        <v>8.8000000000000003E-4</v>
      </c>
      <c r="AJ1313" s="132">
        <v>3.0000000000000001E-5</v>
      </c>
    </row>
    <row r="1314" spans="1:36">
      <c r="A1314" t="s">
        <v>1213</v>
      </c>
      <c r="B1314" t="s">
        <v>1248</v>
      </c>
      <c r="C1314" t="s">
        <v>2202</v>
      </c>
      <c r="D1314" t="s">
        <v>2203</v>
      </c>
      <c r="E1314" t="s">
        <v>309</v>
      </c>
      <c r="F1314" t="s">
        <v>2264</v>
      </c>
      <c r="G1314" t="s">
        <v>2265</v>
      </c>
      <c r="H1314" t="s">
        <v>321</v>
      </c>
      <c r="I1314" t="s">
        <v>951</v>
      </c>
      <c r="J1314" t="s">
        <v>204</v>
      </c>
      <c r="K1314" t="s">
        <v>204</v>
      </c>
      <c r="L1314" t="s">
        <v>325</v>
      </c>
      <c r="M1314" t="s">
        <v>340</v>
      </c>
      <c r="N1314" t="s">
        <v>477</v>
      </c>
      <c r="O1314" t="s">
        <v>339</v>
      </c>
      <c r="P1314" t="s">
        <v>1696</v>
      </c>
      <c r="Q1314" t="s">
        <v>413</v>
      </c>
      <c r="R1314" t="s">
        <v>407</v>
      </c>
      <c r="S1314" t="s">
        <v>1212</v>
      </c>
      <c r="T1314" s="131">
        <v>3.23</v>
      </c>
      <c r="U1314" t="s">
        <v>2206</v>
      </c>
      <c r="V1314" s="132">
        <v>4.727E-2</v>
      </c>
      <c r="W1314" s="132">
        <v>5.1299999999999998E-2</v>
      </c>
      <c r="X1314" t="s">
        <v>412</v>
      </c>
      <c r="Y1314" t="s">
        <v>339</v>
      </c>
      <c r="Z1314" s="131">
        <v>19600</v>
      </c>
      <c r="AA1314" s="131">
        <v>1</v>
      </c>
      <c r="AB1314" s="131">
        <f t="shared" si="20"/>
        <v>98.627551020408163</v>
      </c>
      <c r="AD1314" s="131">
        <v>19.331</v>
      </c>
      <c r="AH1314" s="132">
        <v>3.0000000000000001E-5</v>
      </c>
      <c r="AI1314" s="132">
        <v>8.0000000000000004E-4</v>
      </c>
      <c r="AJ1314" s="132">
        <v>2.0000000000000002E-5</v>
      </c>
    </row>
    <row r="1315" spans="1:36">
      <c r="A1315" t="s">
        <v>1213</v>
      </c>
      <c r="B1315" t="s">
        <v>1248</v>
      </c>
      <c r="C1315" t="s">
        <v>1896</v>
      </c>
      <c r="D1315" t="s">
        <v>1897</v>
      </c>
      <c r="E1315" t="s">
        <v>309</v>
      </c>
      <c r="F1315" t="s">
        <v>2532</v>
      </c>
      <c r="G1315" t="s">
        <v>2533</v>
      </c>
      <c r="H1315" t="s">
        <v>321</v>
      </c>
      <c r="I1315" t="s">
        <v>754</v>
      </c>
      <c r="J1315" t="s">
        <v>204</v>
      </c>
      <c r="K1315" t="s">
        <v>204</v>
      </c>
      <c r="L1315" t="s">
        <v>325</v>
      </c>
      <c r="M1315" t="s">
        <v>340</v>
      </c>
      <c r="N1315" t="s">
        <v>464</v>
      </c>
      <c r="O1315" t="s">
        <v>339</v>
      </c>
      <c r="P1315" t="s">
        <v>1696</v>
      </c>
      <c r="Q1315" t="s">
        <v>413</v>
      </c>
      <c r="R1315" t="s">
        <v>407</v>
      </c>
      <c r="S1315" t="s">
        <v>1212</v>
      </c>
      <c r="T1315" s="131">
        <v>0.91</v>
      </c>
      <c r="U1315" t="s">
        <v>1438</v>
      </c>
      <c r="V1315" s="132">
        <v>2.291E-2</v>
      </c>
      <c r="W1315" s="132">
        <v>2.5399999999999999E-2</v>
      </c>
      <c r="X1315" t="s">
        <v>412</v>
      </c>
      <c r="Y1315" t="s">
        <v>339</v>
      </c>
      <c r="Z1315" s="131">
        <v>17272.72</v>
      </c>
      <c r="AA1315" s="131">
        <v>1</v>
      </c>
      <c r="AB1315" s="131">
        <f t="shared" si="20"/>
        <v>111.7310996762525</v>
      </c>
      <c r="AD1315" s="131">
        <v>19.298999999999999</v>
      </c>
      <c r="AH1315" s="132">
        <v>6.0000000000000002E-5</v>
      </c>
      <c r="AI1315" s="132">
        <v>8.0000000000000004E-4</v>
      </c>
      <c r="AJ1315" s="132">
        <v>2.0000000000000002E-5</v>
      </c>
    </row>
    <row r="1316" spans="1:36">
      <c r="A1316" t="s">
        <v>1213</v>
      </c>
      <c r="B1316" t="s">
        <v>1248</v>
      </c>
      <c r="C1316" t="s">
        <v>2202</v>
      </c>
      <c r="D1316" t="s">
        <v>2203</v>
      </c>
      <c r="E1316" t="s">
        <v>309</v>
      </c>
      <c r="F1316" t="s">
        <v>2539</v>
      </c>
      <c r="G1316" t="s">
        <v>2540</v>
      </c>
      <c r="H1316" t="s">
        <v>321</v>
      </c>
      <c r="I1316" t="s">
        <v>754</v>
      </c>
      <c r="J1316" t="s">
        <v>204</v>
      </c>
      <c r="K1316" t="s">
        <v>204</v>
      </c>
      <c r="L1316" t="s">
        <v>325</v>
      </c>
      <c r="M1316" t="s">
        <v>340</v>
      </c>
      <c r="N1316" t="s">
        <v>477</v>
      </c>
      <c r="O1316" t="s">
        <v>339</v>
      </c>
      <c r="P1316" t="s">
        <v>1696</v>
      </c>
      <c r="Q1316" t="s">
        <v>413</v>
      </c>
      <c r="R1316" t="s">
        <v>407</v>
      </c>
      <c r="S1316" t="s">
        <v>1212</v>
      </c>
      <c r="T1316" s="131">
        <v>0.83</v>
      </c>
      <c r="U1316" t="s">
        <v>2541</v>
      </c>
      <c r="V1316" s="132">
        <v>-8.8699999999999994E-3</v>
      </c>
      <c r="W1316" s="132">
        <v>2.63E-2</v>
      </c>
      <c r="X1316" t="s">
        <v>412</v>
      </c>
      <c r="Y1316" t="s">
        <v>339</v>
      </c>
      <c r="Z1316" s="131">
        <v>16611.45</v>
      </c>
      <c r="AA1316" s="131">
        <v>1</v>
      </c>
      <c r="AB1316" s="131">
        <f t="shared" si="20"/>
        <v>115.1013307086377</v>
      </c>
      <c r="AD1316" s="131">
        <v>19.12</v>
      </c>
      <c r="AH1316" s="132">
        <v>3.0000000000000001E-5</v>
      </c>
      <c r="AI1316" s="132">
        <v>8.0000000000000004E-4</v>
      </c>
      <c r="AJ1316" s="132">
        <v>2.0000000000000002E-5</v>
      </c>
    </row>
    <row r="1317" spans="1:36">
      <c r="A1317" t="s">
        <v>1213</v>
      </c>
      <c r="B1317" t="s">
        <v>1248</v>
      </c>
      <c r="C1317" t="s">
        <v>2918</v>
      </c>
      <c r="D1317" t="s">
        <v>2919</v>
      </c>
      <c r="E1317" t="s">
        <v>309</v>
      </c>
      <c r="F1317" t="s">
        <v>2964</v>
      </c>
      <c r="G1317" t="s">
        <v>2965</v>
      </c>
      <c r="H1317" t="s">
        <v>321</v>
      </c>
      <c r="I1317" t="s">
        <v>754</v>
      </c>
      <c r="J1317" t="s">
        <v>204</v>
      </c>
      <c r="K1317" t="s">
        <v>204</v>
      </c>
      <c r="L1317" t="s">
        <v>325</v>
      </c>
      <c r="M1317" t="s">
        <v>340</v>
      </c>
      <c r="N1317" t="s">
        <v>464</v>
      </c>
      <c r="O1317" t="s">
        <v>339</v>
      </c>
      <c r="P1317" t="s">
        <v>1545</v>
      </c>
      <c r="Q1317" t="s">
        <v>413</v>
      </c>
      <c r="R1317" t="s">
        <v>407</v>
      </c>
      <c r="S1317" t="s">
        <v>1212</v>
      </c>
      <c r="T1317" s="131">
        <v>1.74</v>
      </c>
      <c r="U1317" t="s">
        <v>1594</v>
      </c>
      <c r="V1317" s="132">
        <v>4.4920000000000002E-2</v>
      </c>
      <c r="W1317" s="132">
        <v>2.8899999999999999E-2</v>
      </c>
      <c r="X1317" t="s">
        <v>412</v>
      </c>
      <c r="Y1317" t="s">
        <v>339</v>
      </c>
      <c r="Z1317" s="131">
        <v>18000</v>
      </c>
      <c r="AA1317" s="131">
        <v>1</v>
      </c>
      <c r="AB1317" s="131">
        <f t="shared" si="20"/>
        <v>102.32777777777777</v>
      </c>
      <c r="AD1317" s="131">
        <v>18.419</v>
      </c>
      <c r="AH1317" s="132">
        <v>4.0000000000000003E-5</v>
      </c>
      <c r="AI1317" s="132">
        <v>7.6999999999999996E-4</v>
      </c>
      <c r="AJ1317" s="132">
        <v>2.0000000000000002E-5</v>
      </c>
    </row>
    <row r="1318" spans="1:36">
      <c r="A1318" t="s">
        <v>1213</v>
      </c>
      <c r="B1318" t="s">
        <v>1248</v>
      </c>
      <c r="C1318" t="s">
        <v>2407</v>
      </c>
      <c r="D1318" t="s">
        <v>2408</v>
      </c>
      <c r="E1318" t="s">
        <v>309</v>
      </c>
      <c r="F1318" t="s">
        <v>2684</v>
      </c>
      <c r="G1318" t="s">
        <v>2685</v>
      </c>
      <c r="H1318" t="s">
        <v>321</v>
      </c>
      <c r="I1318" t="s">
        <v>754</v>
      </c>
      <c r="J1318" t="s">
        <v>204</v>
      </c>
      <c r="K1318" t="s">
        <v>204</v>
      </c>
      <c r="L1318" t="s">
        <v>325</v>
      </c>
      <c r="M1318" t="s">
        <v>340</v>
      </c>
      <c r="N1318" t="s">
        <v>464</v>
      </c>
      <c r="O1318" t="s">
        <v>339</v>
      </c>
      <c r="P1318" t="s">
        <v>2257</v>
      </c>
      <c r="Q1318" t="s">
        <v>415</v>
      </c>
      <c r="R1318" t="s">
        <v>407</v>
      </c>
      <c r="S1318" t="s">
        <v>1212</v>
      </c>
      <c r="T1318" s="131">
        <v>0.03</v>
      </c>
      <c r="U1318" t="s">
        <v>2686</v>
      </c>
      <c r="V1318" s="132">
        <v>-1.448E-2</v>
      </c>
      <c r="W1318" s="132">
        <v>5.96E-2</v>
      </c>
      <c r="X1318" t="s">
        <v>412</v>
      </c>
      <c r="Y1318" t="s">
        <v>339</v>
      </c>
      <c r="Z1318" s="131">
        <v>15000.37</v>
      </c>
      <c r="AA1318" s="131">
        <v>1</v>
      </c>
      <c r="AB1318" s="131">
        <f t="shared" si="20"/>
        <v>117.93042438286521</v>
      </c>
      <c r="AD1318" s="131">
        <v>17.690000000000001</v>
      </c>
      <c r="AH1318" s="132">
        <v>1.1E-4</v>
      </c>
      <c r="AI1318" s="132">
        <v>7.3999999999999999E-4</v>
      </c>
      <c r="AJ1318" s="132">
        <v>2.0000000000000002E-5</v>
      </c>
    </row>
    <row r="1319" spans="1:36">
      <c r="A1319" t="s">
        <v>1213</v>
      </c>
      <c r="B1319" t="s">
        <v>1248</v>
      </c>
      <c r="C1319" t="s">
        <v>1687</v>
      </c>
      <c r="D1319" t="s">
        <v>1688</v>
      </c>
      <c r="E1319" t="s">
        <v>309</v>
      </c>
      <c r="F1319" t="s">
        <v>1843</v>
      </c>
      <c r="G1319" t="s">
        <v>1844</v>
      </c>
      <c r="H1319" t="s">
        <v>321</v>
      </c>
      <c r="I1319" t="s">
        <v>951</v>
      </c>
      <c r="J1319" t="s">
        <v>204</v>
      </c>
      <c r="K1319" t="s">
        <v>204</v>
      </c>
      <c r="L1319" t="s">
        <v>325</v>
      </c>
      <c r="M1319" t="s">
        <v>340</v>
      </c>
      <c r="N1319" t="s">
        <v>447</v>
      </c>
      <c r="O1319" t="s">
        <v>339</v>
      </c>
      <c r="Q1319" t="s">
        <v>410</v>
      </c>
      <c r="R1319" t="s">
        <v>410</v>
      </c>
      <c r="S1319" t="s">
        <v>1212</v>
      </c>
      <c r="T1319" s="131">
        <v>3.21</v>
      </c>
      <c r="U1319" t="s">
        <v>1639</v>
      </c>
      <c r="V1319" s="132">
        <v>6.9019999999999998E-2</v>
      </c>
      <c r="W1319" s="132">
        <v>6.6600000000000006E-2</v>
      </c>
      <c r="X1319" t="s">
        <v>412</v>
      </c>
      <c r="Y1319" t="s">
        <v>339</v>
      </c>
      <c r="Z1319" s="131">
        <v>17000</v>
      </c>
      <c r="AA1319" s="131">
        <v>1</v>
      </c>
      <c r="AB1319" s="131">
        <f t="shared" si="20"/>
        <v>101.97058823529413</v>
      </c>
      <c r="AD1319" s="131">
        <v>17.335000000000001</v>
      </c>
      <c r="AH1319" s="132">
        <v>1.2E-4</v>
      </c>
      <c r="AI1319" s="132">
        <v>7.2000000000000005E-4</v>
      </c>
      <c r="AJ1319" s="132">
        <v>2.0000000000000002E-5</v>
      </c>
    </row>
    <row r="1320" spans="1:36">
      <c r="A1320" t="s">
        <v>1213</v>
      </c>
      <c r="B1320" t="s">
        <v>1248</v>
      </c>
      <c r="C1320" t="s">
        <v>2534</v>
      </c>
      <c r="D1320" t="s">
        <v>2535</v>
      </c>
      <c r="E1320" t="s">
        <v>311</v>
      </c>
      <c r="F1320" t="s">
        <v>2536</v>
      </c>
      <c r="G1320" t="s">
        <v>2537</v>
      </c>
      <c r="H1320" t="s">
        <v>321</v>
      </c>
      <c r="I1320" t="s">
        <v>951</v>
      </c>
      <c r="J1320" t="s">
        <v>204</v>
      </c>
      <c r="K1320" t="s">
        <v>224</v>
      </c>
      <c r="L1320" t="s">
        <v>325</v>
      </c>
      <c r="M1320" t="s">
        <v>340</v>
      </c>
      <c r="N1320" t="s">
        <v>465</v>
      </c>
      <c r="O1320" t="s">
        <v>339</v>
      </c>
      <c r="P1320" t="s">
        <v>1545</v>
      </c>
      <c r="Q1320" t="s">
        <v>413</v>
      </c>
      <c r="R1320" t="s">
        <v>407</v>
      </c>
      <c r="S1320" t="s">
        <v>1212</v>
      </c>
      <c r="T1320" s="131">
        <v>2.4</v>
      </c>
      <c r="U1320" t="s">
        <v>2538</v>
      </c>
      <c r="V1320" s="132">
        <v>0.08</v>
      </c>
      <c r="W1320" s="132">
        <v>0.14169999999999999</v>
      </c>
      <c r="X1320" t="s">
        <v>412</v>
      </c>
      <c r="Y1320" t="s">
        <v>338</v>
      </c>
      <c r="Z1320" s="131">
        <v>19240.25</v>
      </c>
      <c r="AA1320" s="131">
        <v>1</v>
      </c>
      <c r="AB1320" s="131">
        <f t="shared" si="20"/>
        <v>88.59032496978989</v>
      </c>
      <c r="AD1320" s="131">
        <v>17.045000000000002</v>
      </c>
      <c r="AH1320" s="132">
        <v>2.0000000000000002E-5</v>
      </c>
      <c r="AI1320" s="132">
        <v>7.1000000000000002E-4</v>
      </c>
      <c r="AJ1320" s="132">
        <v>2.0000000000000002E-5</v>
      </c>
    </row>
    <row r="1321" spans="1:36">
      <c r="A1321" t="s">
        <v>1213</v>
      </c>
      <c r="B1321" t="s">
        <v>1248</v>
      </c>
      <c r="C1321" t="s">
        <v>2618</v>
      </c>
      <c r="D1321" t="s">
        <v>2619</v>
      </c>
      <c r="E1321" t="s">
        <v>309</v>
      </c>
      <c r="F1321" t="s">
        <v>2633</v>
      </c>
      <c r="G1321" t="s">
        <v>2634</v>
      </c>
      <c r="H1321" t="s">
        <v>321</v>
      </c>
      <c r="I1321" t="s">
        <v>754</v>
      </c>
      <c r="J1321" t="s">
        <v>204</v>
      </c>
      <c r="K1321" t="s">
        <v>204</v>
      </c>
      <c r="L1321" t="s">
        <v>325</v>
      </c>
      <c r="M1321" t="s">
        <v>340</v>
      </c>
      <c r="N1321" t="s">
        <v>464</v>
      </c>
      <c r="O1321" t="s">
        <v>339</v>
      </c>
      <c r="P1321" t="s">
        <v>2622</v>
      </c>
      <c r="Q1321" t="s">
        <v>413</v>
      </c>
      <c r="R1321" t="s">
        <v>407</v>
      </c>
      <c r="S1321" t="s">
        <v>1212</v>
      </c>
      <c r="T1321" s="131">
        <v>1</v>
      </c>
      <c r="U1321" t="s">
        <v>1795</v>
      </c>
      <c r="V1321" s="132">
        <v>4.7690000000000003E-2</v>
      </c>
      <c r="W1321" s="132">
        <v>3.3599999999999998E-2</v>
      </c>
      <c r="X1321" t="s">
        <v>412</v>
      </c>
      <c r="Y1321" t="s">
        <v>339</v>
      </c>
      <c r="Z1321" s="131">
        <v>11358</v>
      </c>
      <c r="AA1321" s="131">
        <v>1</v>
      </c>
      <c r="AB1321" s="131">
        <f t="shared" si="20"/>
        <v>141.36291600633916</v>
      </c>
      <c r="AD1321" s="131">
        <v>16.056000000000001</v>
      </c>
      <c r="AH1321" s="132">
        <v>6.0000000000000002E-5</v>
      </c>
      <c r="AI1321" s="132">
        <v>6.7000000000000002E-4</v>
      </c>
      <c r="AJ1321" s="132">
        <v>2.0000000000000002E-5</v>
      </c>
    </row>
    <row r="1322" spans="1:36">
      <c r="A1322" t="s">
        <v>1213</v>
      </c>
      <c r="B1322" t="s">
        <v>1248</v>
      </c>
      <c r="C1322" t="s">
        <v>1896</v>
      </c>
      <c r="D1322" t="s">
        <v>1897</v>
      </c>
      <c r="E1322" t="s">
        <v>309</v>
      </c>
      <c r="F1322" t="s">
        <v>2387</v>
      </c>
      <c r="G1322" t="s">
        <v>2388</v>
      </c>
      <c r="H1322" t="s">
        <v>321</v>
      </c>
      <c r="I1322" t="s">
        <v>754</v>
      </c>
      <c r="J1322" t="s">
        <v>204</v>
      </c>
      <c r="K1322" t="s">
        <v>204</v>
      </c>
      <c r="L1322" t="s">
        <v>325</v>
      </c>
      <c r="M1322" t="s">
        <v>340</v>
      </c>
      <c r="N1322" t="s">
        <v>464</v>
      </c>
      <c r="O1322" t="s">
        <v>339</v>
      </c>
      <c r="P1322" t="s">
        <v>1696</v>
      </c>
      <c r="Q1322" t="s">
        <v>413</v>
      </c>
      <c r="R1322" t="s">
        <v>407</v>
      </c>
      <c r="S1322" t="s">
        <v>1212</v>
      </c>
      <c r="T1322" s="131">
        <v>2.67</v>
      </c>
      <c r="U1322" t="s">
        <v>2389</v>
      </c>
      <c r="V1322" s="132">
        <v>2.41E-2</v>
      </c>
      <c r="W1322" s="132">
        <v>2.4799999999999999E-2</v>
      </c>
      <c r="X1322" t="s">
        <v>412</v>
      </c>
      <c r="Y1322" t="s">
        <v>339</v>
      </c>
      <c r="Z1322" s="131">
        <v>14000.5</v>
      </c>
      <c r="AA1322" s="131">
        <v>1</v>
      </c>
      <c r="AB1322" s="131">
        <f t="shared" si="20"/>
        <v>113.58880039998571</v>
      </c>
      <c r="AD1322" s="131">
        <v>15.903</v>
      </c>
      <c r="AH1322" s="132">
        <v>3.0000000000000001E-5</v>
      </c>
      <c r="AI1322" s="132">
        <v>6.6E-4</v>
      </c>
      <c r="AJ1322" s="132">
        <v>2.0000000000000002E-5</v>
      </c>
    </row>
    <row r="1323" spans="1:36">
      <c r="A1323" t="s">
        <v>1213</v>
      </c>
      <c r="B1323" t="s">
        <v>1248</v>
      </c>
      <c r="C1323" t="s">
        <v>2983</v>
      </c>
      <c r="D1323" t="s">
        <v>2984</v>
      </c>
      <c r="E1323" t="s">
        <v>309</v>
      </c>
      <c r="F1323" t="s">
        <v>3384</v>
      </c>
      <c r="G1323" t="s">
        <v>3385</v>
      </c>
      <c r="H1323" t="s">
        <v>321</v>
      </c>
      <c r="I1323" t="s">
        <v>951</v>
      </c>
      <c r="J1323" t="s">
        <v>204</v>
      </c>
      <c r="K1323" t="s">
        <v>204</v>
      </c>
      <c r="L1323" t="s">
        <v>325</v>
      </c>
      <c r="M1323" t="s">
        <v>340</v>
      </c>
      <c r="N1323" t="s">
        <v>447</v>
      </c>
      <c r="O1323" t="s">
        <v>339</v>
      </c>
      <c r="P1323" t="s">
        <v>1578</v>
      </c>
      <c r="Q1323" t="s">
        <v>415</v>
      </c>
      <c r="R1323" t="s">
        <v>407</v>
      </c>
      <c r="S1323" t="s">
        <v>1212</v>
      </c>
      <c r="T1323" s="131">
        <v>3.62</v>
      </c>
      <c r="U1323" t="s">
        <v>1563</v>
      </c>
      <c r="V1323" s="132">
        <v>5.8009999999999999E-2</v>
      </c>
      <c r="W1323" s="132">
        <v>5.4300000000000001E-2</v>
      </c>
      <c r="X1323" t="s">
        <v>412</v>
      </c>
      <c r="Y1323" t="s">
        <v>339</v>
      </c>
      <c r="Z1323" s="131">
        <v>15000</v>
      </c>
      <c r="AA1323" s="131">
        <v>1</v>
      </c>
      <c r="AB1323" s="131">
        <f t="shared" si="20"/>
        <v>101.92000000000002</v>
      </c>
      <c r="AD1323" s="131">
        <v>15.288</v>
      </c>
      <c r="AH1323" s="132">
        <v>6.9999999999999994E-5</v>
      </c>
      <c r="AI1323" s="132">
        <v>6.4000000000000005E-4</v>
      </c>
      <c r="AJ1323" s="132">
        <v>2.0000000000000002E-5</v>
      </c>
    </row>
    <row r="1324" spans="1:36">
      <c r="A1324" t="s">
        <v>1213</v>
      </c>
      <c r="B1324" t="s">
        <v>1248</v>
      </c>
      <c r="C1324" t="s">
        <v>2364</v>
      </c>
      <c r="D1324" t="s">
        <v>2365</v>
      </c>
      <c r="E1324" t="s">
        <v>309</v>
      </c>
      <c r="F1324" t="s">
        <v>2608</v>
      </c>
      <c r="G1324" t="s">
        <v>2609</v>
      </c>
      <c r="H1324" t="s">
        <v>321</v>
      </c>
      <c r="I1324" t="s">
        <v>951</v>
      </c>
      <c r="J1324" t="s">
        <v>204</v>
      </c>
      <c r="K1324" t="s">
        <v>204</v>
      </c>
      <c r="L1324" t="s">
        <v>325</v>
      </c>
      <c r="M1324" t="s">
        <v>340</v>
      </c>
      <c r="N1324" t="s">
        <v>462</v>
      </c>
      <c r="O1324" t="s">
        <v>339</v>
      </c>
      <c r="P1324" t="s">
        <v>1551</v>
      </c>
      <c r="Q1324" t="s">
        <v>413</v>
      </c>
      <c r="R1324" t="s">
        <v>407</v>
      </c>
      <c r="S1324" t="s">
        <v>1212</v>
      </c>
      <c r="T1324" s="131">
        <v>0.9</v>
      </c>
      <c r="U1324" t="s">
        <v>2302</v>
      </c>
      <c r="V1324" s="132">
        <v>2.7179999999999999E-2</v>
      </c>
      <c r="W1324" s="132">
        <v>4.9099999999999998E-2</v>
      </c>
      <c r="X1324" t="s">
        <v>412</v>
      </c>
      <c r="Y1324" t="s">
        <v>339</v>
      </c>
      <c r="Z1324" s="131">
        <v>15000.9</v>
      </c>
      <c r="AA1324" s="131">
        <v>1</v>
      </c>
      <c r="AB1324" s="131">
        <f t="shared" si="20"/>
        <v>99.067389289975935</v>
      </c>
      <c r="AD1324" s="131">
        <v>14.861000000000001</v>
      </c>
      <c r="AH1324" s="132">
        <v>8.0000000000000007E-5</v>
      </c>
      <c r="AI1324" s="132">
        <v>6.2E-4</v>
      </c>
      <c r="AJ1324" s="132">
        <v>2.0000000000000002E-5</v>
      </c>
    </row>
    <row r="1325" spans="1:36">
      <c r="A1325" t="s">
        <v>1213</v>
      </c>
      <c r="B1325" t="s">
        <v>1248</v>
      </c>
      <c r="C1325" t="s">
        <v>3104</v>
      </c>
      <c r="D1325" t="s">
        <v>3105</v>
      </c>
      <c r="E1325" t="s">
        <v>311</v>
      </c>
      <c r="F1325" t="s">
        <v>3106</v>
      </c>
      <c r="G1325" t="s">
        <v>3107</v>
      </c>
      <c r="H1325" t="s">
        <v>321</v>
      </c>
      <c r="I1325" t="s">
        <v>754</v>
      </c>
      <c r="J1325" t="s">
        <v>204</v>
      </c>
      <c r="K1325" t="s">
        <v>204</v>
      </c>
      <c r="L1325" t="s">
        <v>325</v>
      </c>
      <c r="M1325" t="s">
        <v>340</v>
      </c>
      <c r="N1325" t="s">
        <v>464</v>
      </c>
      <c r="O1325" t="s">
        <v>339</v>
      </c>
      <c r="Q1325" t="s">
        <v>410</v>
      </c>
      <c r="R1325" t="s">
        <v>410</v>
      </c>
      <c r="S1325" t="s">
        <v>1212</v>
      </c>
      <c r="T1325" s="131">
        <v>2.7</v>
      </c>
      <c r="U1325" t="s">
        <v>1686</v>
      </c>
      <c r="V1325" s="132">
        <v>6.234E-2</v>
      </c>
      <c r="W1325" s="132">
        <v>3.9899999999999998E-2</v>
      </c>
      <c r="X1325" t="s">
        <v>412</v>
      </c>
      <c r="Y1325" t="s">
        <v>339</v>
      </c>
      <c r="Z1325" s="131">
        <v>13000</v>
      </c>
      <c r="AA1325" s="131">
        <v>1</v>
      </c>
      <c r="AB1325" s="131">
        <f t="shared" si="20"/>
        <v>110.1</v>
      </c>
      <c r="AD1325" s="131">
        <v>14.313000000000001</v>
      </c>
      <c r="AH1325" s="132">
        <v>1.7000000000000001E-4</v>
      </c>
      <c r="AI1325" s="132">
        <v>5.9999999999999995E-4</v>
      </c>
      <c r="AJ1325" s="132">
        <v>2.0000000000000002E-5</v>
      </c>
    </row>
    <row r="1326" spans="1:36">
      <c r="A1326" t="s">
        <v>1213</v>
      </c>
      <c r="B1326" t="s">
        <v>1248</v>
      </c>
      <c r="C1326" t="s">
        <v>3114</v>
      </c>
      <c r="D1326" t="s">
        <v>3115</v>
      </c>
      <c r="E1326" t="s">
        <v>309</v>
      </c>
      <c r="F1326" t="s">
        <v>3147</v>
      </c>
      <c r="G1326" t="s">
        <v>3148</v>
      </c>
      <c r="H1326" t="s">
        <v>321</v>
      </c>
      <c r="I1326" t="s">
        <v>951</v>
      </c>
      <c r="J1326" t="s">
        <v>204</v>
      </c>
      <c r="K1326" t="s">
        <v>204</v>
      </c>
      <c r="L1326" t="s">
        <v>325</v>
      </c>
      <c r="M1326" t="s">
        <v>340</v>
      </c>
      <c r="N1326" t="s">
        <v>440</v>
      </c>
      <c r="O1326" t="s">
        <v>339</v>
      </c>
      <c r="Q1326" t="s">
        <v>410</v>
      </c>
      <c r="R1326" t="s">
        <v>410</v>
      </c>
      <c r="S1326" t="s">
        <v>1212</v>
      </c>
      <c r="T1326" s="131">
        <v>2.58</v>
      </c>
      <c r="U1326" t="s">
        <v>3149</v>
      </c>
      <c r="V1326" s="132">
        <v>-5.7480000000000003E-2</v>
      </c>
      <c r="W1326" s="132">
        <v>7.0800000000000002E-2</v>
      </c>
      <c r="X1326" t="s">
        <v>412</v>
      </c>
      <c r="Y1326" t="s">
        <v>339</v>
      </c>
      <c r="Z1326" s="131">
        <v>11000</v>
      </c>
      <c r="AA1326" s="131">
        <v>1</v>
      </c>
      <c r="AB1326" s="131">
        <f t="shared" si="20"/>
        <v>126.91818181818182</v>
      </c>
      <c r="AD1326" s="131">
        <v>13.961</v>
      </c>
      <c r="AH1326" s="132">
        <v>4.0000000000000003E-5</v>
      </c>
      <c r="AI1326" s="132">
        <v>5.8E-4</v>
      </c>
      <c r="AJ1326" s="132">
        <v>2.0000000000000002E-5</v>
      </c>
    </row>
    <row r="1327" spans="1:36">
      <c r="A1327" t="s">
        <v>1213</v>
      </c>
      <c r="B1327" t="s">
        <v>1248</v>
      </c>
      <c r="C1327" t="s">
        <v>2476</v>
      </c>
      <c r="D1327" t="s">
        <v>2477</v>
      </c>
      <c r="E1327" t="s">
        <v>309</v>
      </c>
      <c r="F1327" t="s">
        <v>2478</v>
      </c>
      <c r="G1327" t="s">
        <v>2479</v>
      </c>
      <c r="H1327" t="s">
        <v>321</v>
      </c>
      <c r="I1327" t="s">
        <v>754</v>
      </c>
      <c r="J1327" t="s">
        <v>204</v>
      </c>
      <c r="K1327" t="s">
        <v>204</v>
      </c>
      <c r="L1327" t="s">
        <v>325</v>
      </c>
      <c r="M1327" t="s">
        <v>340</v>
      </c>
      <c r="N1327" t="s">
        <v>477</v>
      </c>
      <c r="O1327" t="s">
        <v>339</v>
      </c>
      <c r="P1327" t="s">
        <v>1966</v>
      </c>
      <c r="Q1327" t="s">
        <v>415</v>
      </c>
      <c r="R1327" t="s">
        <v>407</v>
      </c>
      <c r="S1327" t="s">
        <v>1212</v>
      </c>
      <c r="T1327" s="131">
        <v>5.35</v>
      </c>
      <c r="U1327" t="s">
        <v>2249</v>
      </c>
      <c r="V1327" s="132">
        <v>1.274E-2</v>
      </c>
      <c r="W1327" s="132">
        <v>2.35E-2</v>
      </c>
      <c r="X1327" t="s">
        <v>412</v>
      </c>
      <c r="Y1327" t="s">
        <v>339</v>
      </c>
      <c r="Z1327" s="131">
        <v>11496.56</v>
      </c>
      <c r="AA1327" s="131">
        <v>1</v>
      </c>
      <c r="AB1327" s="131">
        <f t="shared" si="20"/>
        <v>117.80915334674025</v>
      </c>
      <c r="AD1327" s="131">
        <v>13.544</v>
      </c>
      <c r="AH1327" s="132">
        <v>1.0000000000000001E-5</v>
      </c>
      <c r="AI1327" s="132">
        <v>5.5999999999999995E-4</v>
      </c>
      <c r="AJ1327" s="132">
        <v>2.0000000000000002E-5</v>
      </c>
    </row>
    <row r="1328" spans="1:36">
      <c r="A1328" t="s">
        <v>1213</v>
      </c>
      <c r="B1328" t="s">
        <v>1248</v>
      </c>
      <c r="C1328" t="s">
        <v>2219</v>
      </c>
      <c r="D1328" t="s">
        <v>2220</v>
      </c>
      <c r="E1328" t="s">
        <v>309</v>
      </c>
      <c r="F1328" t="s">
        <v>2648</v>
      </c>
      <c r="G1328" t="s">
        <v>2649</v>
      </c>
      <c r="H1328" t="s">
        <v>321</v>
      </c>
      <c r="I1328" t="s">
        <v>951</v>
      </c>
      <c r="J1328" t="s">
        <v>204</v>
      </c>
      <c r="K1328" t="s">
        <v>204</v>
      </c>
      <c r="L1328" t="s">
        <v>325</v>
      </c>
      <c r="M1328" t="s">
        <v>340</v>
      </c>
      <c r="N1328" t="s">
        <v>451</v>
      </c>
      <c r="O1328" t="s">
        <v>339</v>
      </c>
      <c r="P1328" t="s">
        <v>1584</v>
      </c>
      <c r="Q1328" t="s">
        <v>413</v>
      </c>
      <c r="R1328" t="s">
        <v>407</v>
      </c>
      <c r="S1328" t="s">
        <v>1212</v>
      </c>
      <c r="T1328" s="131">
        <v>0.98</v>
      </c>
      <c r="U1328" t="s">
        <v>1840</v>
      </c>
      <c r="V1328" s="132">
        <v>4.9759999999999999E-2</v>
      </c>
      <c r="W1328" s="132">
        <v>4.6100000000000002E-2</v>
      </c>
      <c r="X1328" t="s">
        <v>412</v>
      </c>
      <c r="Y1328" t="s">
        <v>339</v>
      </c>
      <c r="Z1328" s="131">
        <v>13000.01</v>
      </c>
      <c r="AA1328" s="131">
        <v>1</v>
      </c>
      <c r="AB1328" s="131">
        <f t="shared" si="20"/>
        <v>99.492231159822182</v>
      </c>
      <c r="AD1328" s="131">
        <v>12.933999999999999</v>
      </c>
      <c r="AH1328" s="132">
        <v>1E-4</v>
      </c>
      <c r="AI1328" s="132">
        <v>5.4000000000000001E-4</v>
      </c>
      <c r="AJ1328" s="132">
        <v>2.0000000000000002E-5</v>
      </c>
    </row>
    <row r="1329" spans="1:36">
      <c r="A1329" t="s">
        <v>1213</v>
      </c>
      <c r="B1329" t="s">
        <v>1248</v>
      </c>
      <c r="C1329" t="s">
        <v>2629</v>
      </c>
      <c r="D1329" t="s">
        <v>2630</v>
      </c>
      <c r="E1329" t="s">
        <v>309</v>
      </c>
      <c r="F1329" t="s">
        <v>2639</v>
      </c>
      <c r="G1329" t="s">
        <v>2640</v>
      </c>
      <c r="H1329" t="s">
        <v>321</v>
      </c>
      <c r="I1329" t="s">
        <v>951</v>
      </c>
      <c r="J1329" t="s">
        <v>204</v>
      </c>
      <c r="K1329" t="s">
        <v>204</v>
      </c>
      <c r="L1329" t="s">
        <v>325</v>
      </c>
      <c r="M1329" t="s">
        <v>340</v>
      </c>
      <c r="N1329" t="s">
        <v>451</v>
      </c>
      <c r="O1329" t="s">
        <v>339</v>
      </c>
      <c r="P1329" t="s">
        <v>1584</v>
      </c>
      <c r="Q1329" t="s">
        <v>413</v>
      </c>
      <c r="R1329" t="s">
        <v>407</v>
      </c>
      <c r="S1329" t="s">
        <v>1212</v>
      </c>
      <c r="T1329" s="131">
        <v>1.24</v>
      </c>
      <c r="U1329" t="s">
        <v>1594</v>
      </c>
      <c r="V1329" s="132">
        <v>4.8210000000000003E-2</v>
      </c>
      <c r="W1329" s="132">
        <v>4.87E-2</v>
      </c>
      <c r="X1329" t="s">
        <v>412</v>
      </c>
      <c r="Y1329" t="s">
        <v>339</v>
      </c>
      <c r="Z1329" s="131">
        <v>12954.55</v>
      </c>
      <c r="AA1329" s="131">
        <v>1</v>
      </c>
      <c r="AB1329" s="131">
        <f t="shared" si="20"/>
        <v>99.432245813247093</v>
      </c>
      <c r="AD1329" s="131">
        <v>12.881</v>
      </c>
      <c r="AH1329" s="132">
        <v>6.0000000000000002E-5</v>
      </c>
      <c r="AI1329" s="132">
        <v>5.4000000000000001E-4</v>
      </c>
      <c r="AJ1329" s="132">
        <v>2.0000000000000002E-5</v>
      </c>
    </row>
    <row r="1330" spans="1:36">
      <c r="A1330" t="s">
        <v>1213</v>
      </c>
      <c r="B1330" t="s">
        <v>1248</v>
      </c>
      <c r="C1330" t="s">
        <v>1732</v>
      </c>
      <c r="D1330" t="s">
        <v>1733</v>
      </c>
      <c r="E1330" t="s">
        <v>309</v>
      </c>
      <c r="F1330" t="s">
        <v>1734</v>
      </c>
      <c r="G1330" t="s">
        <v>1735</v>
      </c>
      <c r="H1330" t="s">
        <v>321</v>
      </c>
      <c r="I1330" t="s">
        <v>754</v>
      </c>
      <c r="J1330" t="s">
        <v>204</v>
      </c>
      <c r="K1330" t="s">
        <v>204</v>
      </c>
      <c r="L1330" t="s">
        <v>325</v>
      </c>
      <c r="M1330" t="s">
        <v>340</v>
      </c>
      <c r="N1330" t="s">
        <v>441</v>
      </c>
      <c r="O1330" t="s">
        <v>339</v>
      </c>
      <c r="Q1330" t="s">
        <v>410</v>
      </c>
      <c r="R1330" t="s">
        <v>410</v>
      </c>
      <c r="S1330" t="s">
        <v>1212</v>
      </c>
      <c r="T1330" s="131">
        <v>2.2400000000000002</v>
      </c>
      <c r="U1330" t="s">
        <v>1600</v>
      </c>
      <c r="V1330" s="132">
        <v>2.751E-2</v>
      </c>
      <c r="W1330" s="132">
        <v>3.6799999999999999E-2</v>
      </c>
      <c r="X1330" t="s">
        <v>412</v>
      </c>
      <c r="Y1330" t="s">
        <v>339</v>
      </c>
      <c r="Z1330" s="131">
        <v>11789.47</v>
      </c>
      <c r="AA1330" s="131">
        <v>1</v>
      </c>
      <c r="AB1330" s="131">
        <f t="shared" si="20"/>
        <v>108.90226617481534</v>
      </c>
      <c r="AD1330" s="131">
        <v>12.839</v>
      </c>
      <c r="AH1330" s="132">
        <v>5.0000000000000002E-5</v>
      </c>
      <c r="AI1330" s="132">
        <v>5.2999999999999998E-4</v>
      </c>
      <c r="AJ1330" s="132">
        <v>2.0000000000000002E-5</v>
      </c>
    </row>
    <row r="1331" spans="1:36">
      <c r="A1331" t="s">
        <v>1213</v>
      </c>
      <c r="B1331" t="s">
        <v>1248</v>
      </c>
      <c r="C1331" t="s">
        <v>1740</v>
      </c>
      <c r="D1331" t="s">
        <v>1741</v>
      </c>
      <c r="E1331" t="s">
        <v>309</v>
      </c>
      <c r="F1331" t="s">
        <v>3386</v>
      </c>
      <c r="G1331" t="s">
        <v>3387</v>
      </c>
      <c r="H1331" t="s">
        <v>321</v>
      </c>
      <c r="I1331" t="s">
        <v>951</v>
      </c>
      <c r="J1331" t="s">
        <v>204</v>
      </c>
      <c r="K1331" t="s">
        <v>204</v>
      </c>
      <c r="L1331" t="s">
        <v>325</v>
      </c>
      <c r="M1331" t="s">
        <v>340</v>
      </c>
      <c r="N1331" t="s">
        <v>447</v>
      </c>
      <c r="O1331" t="s">
        <v>339</v>
      </c>
      <c r="Q1331" t="s">
        <v>410</v>
      </c>
      <c r="R1331" t="s">
        <v>410</v>
      </c>
      <c r="S1331" t="s">
        <v>1212</v>
      </c>
      <c r="T1331" s="131">
        <v>1.45</v>
      </c>
      <c r="U1331" t="s">
        <v>3388</v>
      </c>
      <c r="V1331" s="132">
        <v>4.2599999999999999E-2</v>
      </c>
      <c r="W1331" s="132">
        <v>5.5800000000000002E-2</v>
      </c>
      <c r="X1331" t="s">
        <v>412</v>
      </c>
      <c r="Y1331" t="s">
        <v>339</v>
      </c>
      <c r="Z1331" s="131">
        <v>12750</v>
      </c>
      <c r="AA1331" s="131">
        <v>1</v>
      </c>
      <c r="AB1331" s="131">
        <f t="shared" si="20"/>
        <v>100.62745098039217</v>
      </c>
      <c r="AD1331" s="131">
        <v>12.83</v>
      </c>
      <c r="AH1331" s="132">
        <v>1.3999999999999999E-4</v>
      </c>
      <c r="AI1331" s="132">
        <v>5.2999999999999998E-4</v>
      </c>
      <c r="AJ1331" s="132">
        <v>2.0000000000000002E-5</v>
      </c>
    </row>
    <row r="1332" spans="1:36">
      <c r="A1332" t="s">
        <v>1213</v>
      </c>
      <c r="B1332" t="s">
        <v>1248</v>
      </c>
      <c r="C1332" t="s">
        <v>1521</v>
      </c>
      <c r="D1332" t="s">
        <v>1522</v>
      </c>
      <c r="E1332" t="s">
        <v>309</v>
      </c>
      <c r="F1332" t="s">
        <v>2153</v>
      </c>
      <c r="G1332" t="s">
        <v>2154</v>
      </c>
      <c r="H1332" t="s">
        <v>321</v>
      </c>
      <c r="I1332" t="s">
        <v>754</v>
      </c>
      <c r="J1332" t="s">
        <v>204</v>
      </c>
      <c r="K1332" t="s">
        <v>204</v>
      </c>
      <c r="L1332" t="s">
        <v>325</v>
      </c>
      <c r="M1332" t="s">
        <v>340</v>
      </c>
      <c r="N1332" t="s">
        <v>448</v>
      </c>
      <c r="O1332" t="s">
        <v>339</v>
      </c>
      <c r="P1332" t="s">
        <v>1211</v>
      </c>
      <c r="Q1332" t="s">
        <v>413</v>
      </c>
      <c r="R1332" t="s">
        <v>407</v>
      </c>
      <c r="S1332" t="s">
        <v>1212</v>
      </c>
      <c r="T1332" s="131">
        <v>4.71</v>
      </c>
      <c r="U1332" t="s">
        <v>2155</v>
      </c>
      <c r="V1332" s="132">
        <v>2.1250000000000002E-2</v>
      </c>
      <c r="W1332" s="132">
        <v>2.4E-2</v>
      </c>
      <c r="X1332" t="s">
        <v>412</v>
      </c>
      <c r="Y1332" t="s">
        <v>339</v>
      </c>
      <c r="Z1332" s="131">
        <v>10800</v>
      </c>
      <c r="AA1332" s="131">
        <v>1</v>
      </c>
      <c r="AB1332" s="131">
        <f t="shared" si="20"/>
        <v>101.52777777777777</v>
      </c>
      <c r="AD1332" s="131">
        <v>10.965</v>
      </c>
      <c r="AH1332" s="132">
        <v>0</v>
      </c>
      <c r="AI1332" s="132">
        <v>4.6000000000000001E-4</v>
      </c>
      <c r="AJ1332" s="132">
        <v>1.0000000000000001E-5</v>
      </c>
    </row>
    <row r="1333" spans="1:36">
      <c r="A1333" t="s">
        <v>1213</v>
      </c>
      <c r="B1333" t="s">
        <v>1248</v>
      </c>
      <c r="C1333" t="s">
        <v>3089</v>
      </c>
      <c r="D1333" t="s">
        <v>3090</v>
      </c>
      <c r="E1333" t="s">
        <v>309</v>
      </c>
      <c r="F1333" t="s">
        <v>3164</v>
      </c>
      <c r="G1333" t="s">
        <v>3165</v>
      </c>
      <c r="H1333" t="s">
        <v>321</v>
      </c>
      <c r="I1333" t="s">
        <v>952</v>
      </c>
      <c r="J1333" t="s">
        <v>204</v>
      </c>
      <c r="K1333" t="s">
        <v>204</v>
      </c>
      <c r="L1333" t="s">
        <v>325</v>
      </c>
      <c r="M1333" t="s">
        <v>340</v>
      </c>
      <c r="N1333" t="s">
        <v>441</v>
      </c>
      <c r="O1333" t="s">
        <v>339</v>
      </c>
      <c r="Q1333" t="s">
        <v>410</v>
      </c>
      <c r="R1333" t="s">
        <v>410</v>
      </c>
      <c r="S1333" t="s">
        <v>1212</v>
      </c>
      <c r="T1333" s="131">
        <v>0.97</v>
      </c>
      <c r="U1333" t="s">
        <v>1840</v>
      </c>
      <c r="V1333" s="132">
        <v>7.8439999999999996E-2</v>
      </c>
      <c r="W1333" s="132">
        <v>6.7500000000000004E-2</v>
      </c>
      <c r="X1333" t="s">
        <v>412</v>
      </c>
      <c r="Y1333" t="s">
        <v>339</v>
      </c>
      <c r="Z1333" s="131">
        <v>10900</v>
      </c>
      <c r="AA1333" s="131">
        <v>1</v>
      </c>
      <c r="AB1333" s="131">
        <f t="shared" si="20"/>
        <v>96.596330275229363</v>
      </c>
      <c r="AD1333" s="131">
        <v>10.529</v>
      </c>
      <c r="AH1333" s="132">
        <v>1.9000000000000001E-4</v>
      </c>
      <c r="AI1333" s="132">
        <v>4.4000000000000002E-4</v>
      </c>
      <c r="AJ1333" s="132">
        <v>1.0000000000000001E-5</v>
      </c>
    </row>
    <row r="1334" spans="1:36">
      <c r="A1334" t="s">
        <v>1213</v>
      </c>
      <c r="B1334" t="s">
        <v>1248</v>
      </c>
      <c r="C1334" t="s">
        <v>2170</v>
      </c>
      <c r="D1334" t="s">
        <v>2171</v>
      </c>
      <c r="E1334" t="s">
        <v>309</v>
      </c>
      <c r="F1334" t="s">
        <v>2497</v>
      </c>
      <c r="G1334" t="s">
        <v>2498</v>
      </c>
      <c r="H1334" t="s">
        <v>321</v>
      </c>
      <c r="I1334" t="s">
        <v>754</v>
      </c>
      <c r="J1334" t="s">
        <v>204</v>
      </c>
      <c r="K1334" t="s">
        <v>204</v>
      </c>
      <c r="L1334" t="s">
        <v>325</v>
      </c>
      <c r="M1334" t="s">
        <v>340</v>
      </c>
      <c r="N1334" t="s">
        <v>462</v>
      </c>
      <c r="O1334" t="s">
        <v>339</v>
      </c>
      <c r="P1334" t="s">
        <v>1551</v>
      </c>
      <c r="Q1334" t="s">
        <v>413</v>
      </c>
      <c r="R1334" t="s">
        <v>407</v>
      </c>
      <c r="S1334" t="s">
        <v>1212</v>
      </c>
      <c r="T1334" s="131">
        <v>2.95</v>
      </c>
      <c r="U1334" t="s">
        <v>2340</v>
      </c>
      <c r="V1334" s="132">
        <v>1.8540000000000001E-2</v>
      </c>
      <c r="W1334" s="132">
        <v>2.76E-2</v>
      </c>
      <c r="X1334" t="s">
        <v>412</v>
      </c>
      <c r="Y1334" t="s">
        <v>339</v>
      </c>
      <c r="Z1334" s="131">
        <v>9615.3799999999992</v>
      </c>
      <c r="AA1334" s="131">
        <v>1</v>
      </c>
      <c r="AB1334" s="131">
        <f t="shared" si="20"/>
        <v>105.56005066882432</v>
      </c>
      <c r="AD1334" s="131">
        <v>10.15</v>
      </c>
      <c r="AH1334" s="132">
        <v>3.0000000000000001E-5</v>
      </c>
      <c r="AI1334" s="132">
        <v>4.2000000000000002E-4</v>
      </c>
      <c r="AJ1334" s="132">
        <v>1.0000000000000001E-5</v>
      </c>
    </row>
    <row r="1335" spans="1:36">
      <c r="A1335" t="s">
        <v>1213</v>
      </c>
      <c r="B1335" t="s">
        <v>1248</v>
      </c>
      <c r="C1335" t="s">
        <v>2877</v>
      </c>
      <c r="D1335" t="s">
        <v>2878</v>
      </c>
      <c r="E1335" t="s">
        <v>309</v>
      </c>
      <c r="F1335" t="s">
        <v>3086</v>
      </c>
      <c r="G1335" t="s">
        <v>3087</v>
      </c>
      <c r="H1335" t="s">
        <v>321</v>
      </c>
      <c r="I1335" t="s">
        <v>951</v>
      </c>
      <c r="J1335" t="s">
        <v>204</v>
      </c>
      <c r="K1335" t="s">
        <v>204</v>
      </c>
      <c r="L1335" t="s">
        <v>325</v>
      </c>
      <c r="M1335" t="s">
        <v>340</v>
      </c>
      <c r="N1335" t="s">
        <v>463</v>
      </c>
      <c r="O1335" t="s">
        <v>339</v>
      </c>
      <c r="P1335" t="s">
        <v>1584</v>
      </c>
      <c r="Q1335" t="s">
        <v>413</v>
      </c>
      <c r="R1335" t="s">
        <v>407</v>
      </c>
      <c r="S1335" t="s">
        <v>1212</v>
      </c>
      <c r="T1335" s="131">
        <v>0.74</v>
      </c>
      <c r="U1335" t="s">
        <v>3088</v>
      </c>
      <c r="V1335" s="132">
        <v>1.66E-2</v>
      </c>
      <c r="W1335" s="132">
        <v>5.3600000000000002E-2</v>
      </c>
      <c r="X1335" s="4" t="s">
        <v>412</v>
      </c>
      <c r="Y1335" s="4" t="s">
        <v>339</v>
      </c>
      <c r="Z1335" s="131">
        <v>10000</v>
      </c>
      <c r="AA1335" s="131">
        <v>1</v>
      </c>
      <c r="AB1335" s="131">
        <f t="shared" si="20"/>
        <v>99.41</v>
      </c>
      <c r="AD1335" s="131">
        <v>9.9410000000000007</v>
      </c>
      <c r="AH1335" s="132">
        <v>1.4999999999999999E-4</v>
      </c>
      <c r="AI1335" s="132">
        <v>4.0999999999999999E-4</v>
      </c>
      <c r="AJ1335" s="132">
        <v>1.0000000000000001E-5</v>
      </c>
    </row>
    <row r="1336" spans="1:36">
      <c r="A1336" t="s">
        <v>1213</v>
      </c>
      <c r="B1336" t="s">
        <v>1248</v>
      </c>
      <c r="C1336" t="s">
        <v>1896</v>
      </c>
      <c r="D1336" t="s">
        <v>1897</v>
      </c>
      <c r="E1336" t="s">
        <v>309</v>
      </c>
      <c r="F1336" t="s">
        <v>3032</v>
      </c>
      <c r="G1336" t="s">
        <v>3033</v>
      </c>
      <c r="H1336" t="s">
        <v>321</v>
      </c>
      <c r="I1336" t="s">
        <v>754</v>
      </c>
      <c r="J1336" t="s">
        <v>204</v>
      </c>
      <c r="K1336" t="s">
        <v>204</v>
      </c>
      <c r="L1336" t="s">
        <v>325</v>
      </c>
      <c r="M1336" t="s">
        <v>340</v>
      </c>
      <c r="N1336" t="s">
        <v>464</v>
      </c>
      <c r="O1336" t="s">
        <v>339</v>
      </c>
      <c r="P1336" t="s">
        <v>1696</v>
      </c>
      <c r="Q1336" t="s">
        <v>413</v>
      </c>
      <c r="R1336" t="s">
        <v>407</v>
      </c>
      <c r="S1336" t="s">
        <v>1212</v>
      </c>
      <c r="T1336" s="131">
        <v>3.32</v>
      </c>
      <c r="U1336" t="s">
        <v>3034</v>
      </c>
      <c r="V1336" s="132">
        <v>4.2399999999999998E-3</v>
      </c>
      <c r="W1336" s="132">
        <v>2.52E-2</v>
      </c>
      <c r="X1336" t="s">
        <v>412</v>
      </c>
      <c r="Y1336" t="s">
        <v>339</v>
      </c>
      <c r="Z1336" s="131">
        <v>8000.79</v>
      </c>
      <c r="AA1336" s="131">
        <v>1</v>
      </c>
      <c r="AB1336" s="131">
        <f t="shared" si="20"/>
        <v>108.81425459235901</v>
      </c>
      <c r="AD1336" s="131">
        <v>8.7059999999999995</v>
      </c>
      <c r="AH1336" s="132">
        <v>4.0000000000000003E-5</v>
      </c>
      <c r="AI1336" s="132">
        <v>3.6000000000000002E-4</v>
      </c>
      <c r="AJ1336" s="132">
        <v>1.0000000000000001E-5</v>
      </c>
    </row>
    <row r="1337" spans="1:36">
      <c r="A1337" t="s">
        <v>1213</v>
      </c>
      <c r="B1337" t="s">
        <v>1248</v>
      </c>
      <c r="C1337" t="s">
        <v>3050</v>
      </c>
      <c r="D1337" t="s">
        <v>3051</v>
      </c>
      <c r="E1337" t="s">
        <v>309</v>
      </c>
      <c r="F1337" t="s">
        <v>3052</v>
      </c>
      <c r="G1337" t="s">
        <v>3053</v>
      </c>
      <c r="H1337" t="s">
        <v>321</v>
      </c>
      <c r="I1337" t="s">
        <v>952</v>
      </c>
      <c r="J1337" t="s">
        <v>204</v>
      </c>
      <c r="K1337" t="s">
        <v>204</v>
      </c>
      <c r="L1337" t="s">
        <v>325</v>
      </c>
      <c r="M1337" t="s">
        <v>340</v>
      </c>
      <c r="N1337" t="s">
        <v>478</v>
      </c>
      <c r="O1337" t="s">
        <v>339</v>
      </c>
      <c r="P1337" t="s">
        <v>1530</v>
      </c>
      <c r="Q1337" t="s">
        <v>415</v>
      </c>
      <c r="R1337" t="s">
        <v>407</v>
      </c>
      <c r="S1337" t="s">
        <v>1212</v>
      </c>
      <c r="T1337" s="131">
        <v>1</v>
      </c>
      <c r="U1337" t="s">
        <v>1840</v>
      </c>
      <c r="V1337" s="132">
        <v>5.8680000000000003E-2</v>
      </c>
      <c r="W1337" s="132">
        <v>-5.1700000000000003E-2</v>
      </c>
      <c r="X1337" t="s">
        <v>412</v>
      </c>
      <c r="Y1337" t="s">
        <v>339</v>
      </c>
      <c r="Z1337" s="131">
        <v>8000</v>
      </c>
      <c r="AA1337" s="131">
        <v>1</v>
      </c>
      <c r="AB1337" s="131">
        <f t="shared" si="20"/>
        <v>107.80000000000001</v>
      </c>
      <c r="AD1337" s="131">
        <v>8.6240000000000006</v>
      </c>
      <c r="AH1337" s="132">
        <v>2.3000000000000001E-4</v>
      </c>
      <c r="AI1337" s="132">
        <v>3.6000000000000002E-4</v>
      </c>
      <c r="AJ1337" s="132">
        <v>1.0000000000000001E-5</v>
      </c>
    </row>
    <row r="1338" spans="1:36">
      <c r="A1338" t="s">
        <v>1213</v>
      </c>
      <c r="B1338" t="s">
        <v>1248</v>
      </c>
      <c r="C1338" t="s">
        <v>1918</v>
      </c>
      <c r="D1338" t="s">
        <v>1919</v>
      </c>
      <c r="E1338" t="s">
        <v>309</v>
      </c>
      <c r="F1338" t="s">
        <v>1971</v>
      </c>
      <c r="G1338" t="s">
        <v>1972</v>
      </c>
      <c r="H1338" t="s">
        <v>321</v>
      </c>
      <c r="I1338" t="s">
        <v>754</v>
      </c>
      <c r="J1338" t="s">
        <v>204</v>
      </c>
      <c r="K1338" t="s">
        <v>204</v>
      </c>
      <c r="L1338" t="s">
        <v>325</v>
      </c>
      <c r="M1338" t="s">
        <v>340</v>
      </c>
      <c r="N1338" t="s">
        <v>464</v>
      </c>
      <c r="O1338" t="s">
        <v>339</v>
      </c>
      <c r="P1338" t="s">
        <v>1696</v>
      </c>
      <c r="Q1338" t="s">
        <v>413</v>
      </c>
      <c r="R1338" t="s">
        <v>407</v>
      </c>
      <c r="S1338" t="s">
        <v>1212</v>
      </c>
      <c r="T1338" s="131">
        <v>4.17</v>
      </c>
      <c r="U1338" t="s">
        <v>1563</v>
      </c>
      <c r="V1338" s="132">
        <v>6.6E-3</v>
      </c>
      <c r="W1338" s="132">
        <v>2.7099999999999999E-2</v>
      </c>
      <c r="X1338" t="s">
        <v>412</v>
      </c>
      <c r="Y1338" t="s">
        <v>339</v>
      </c>
      <c r="Z1338" s="131">
        <v>7663.94</v>
      </c>
      <c r="AA1338" s="131">
        <v>1</v>
      </c>
      <c r="AB1338" s="131">
        <f t="shared" si="20"/>
        <v>109.38238034222607</v>
      </c>
      <c r="AC1338" s="131">
        <v>0.161</v>
      </c>
      <c r="AD1338" s="131">
        <v>8.5440000000000005</v>
      </c>
      <c r="AH1338" s="132">
        <v>0</v>
      </c>
      <c r="AI1338" s="132">
        <v>3.6000000000000002E-4</v>
      </c>
      <c r="AJ1338" s="132">
        <v>1.0000000000000001E-5</v>
      </c>
    </row>
    <row r="1339" spans="1:36">
      <c r="A1339" t="s">
        <v>1213</v>
      </c>
      <c r="B1339" t="s">
        <v>1248</v>
      </c>
      <c r="C1339" t="s">
        <v>2412</v>
      </c>
      <c r="D1339" t="s">
        <v>2413</v>
      </c>
      <c r="E1339" t="s">
        <v>309</v>
      </c>
      <c r="F1339" t="s">
        <v>2414</v>
      </c>
      <c r="G1339" t="s">
        <v>2415</v>
      </c>
      <c r="H1339" t="s">
        <v>321</v>
      </c>
      <c r="I1339" t="s">
        <v>951</v>
      </c>
      <c r="J1339" t="s">
        <v>204</v>
      </c>
      <c r="K1339" t="s">
        <v>204</v>
      </c>
      <c r="L1339" t="s">
        <v>325</v>
      </c>
      <c r="M1339" t="s">
        <v>340</v>
      </c>
      <c r="N1339" t="s">
        <v>476</v>
      </c>
      <c r="O1339" t="s">
        <v>339</v>
      </c>
      <c r="P1339" t="s">
        <v>1551</v>
      </c>
      <c r="Q1339" t="s">
        <v>413</v>
      </c>
      <c r="R1339" t="s">
        <v>407</v>
      </c>
      <c r="S1339" t="s">
        <v>1212</v>
      </c>
      <c r="T1339" s="131">
        <v>5.49</v>
      </c>
      <c r="U1339" t="s">
        <v>2416</v>
      </c>
      <c r="V1339" s="132">
        <v>5.552E-2</v>
      </c>
      <c r="W1339" s="132">
        <v>4.8599999999999997E-2</v>
      </c>
      <c r="X1339" t="s">
        <v>412</v>
      </c>
      <c r="Y1339" t="s">
        <v>339</v>
      </c>
      <c r="Z1339" s="131">
        <v>8000</v>
      </c>
      <c r="AA1339" s="131">
        <v>1</v>
      </c>
      <c r="AB1339" s="131">
        <f t="shared" si="20"/>
        <v>105.25</v>
      </c>
      <c r="AD1339" s="131">
        <v>8.42</v>
      </c>
      <c r="AH1339" s="132">
        <v>5.0000000000000002E-5</v>
      </c>
      <c r="AI1339" s="132">
        <v>3.5E-4</v>
      </c>
      <c r="AJ1339" s="132">
        <v>1.0000000000000001E-5</v>
      </c>
    </row>
    <row r="1340" spans="1:36">
      <c r="A1340" t="s">
        <v>1213</v>
      </c>
      <c r="B1340" t="s">
        <v>1248</v>
      </c>
      <c r="C1340" t="s">
        <v>3389</v>
      </c>
      <c r="D1340" t="s">
        <v>3390</v>
      </c>
      <c r="E1340" t="s">
        <v>309</v>
      </c>
      <c r="F1340" t="s">
        <v>3391</v>
      </c>
      <c r="G1340" t="s">
        <v>3392</v>
      </c>
      <c r="H1340" t="s">
        <v>321</v>
      </c>
      <c r="I1340" t="s">
        <v>755</v>
      </c>
      <c r="J1340" t="s">
        <v>204</v>
      </c>
      <c r="K1340" t="s">
        <v>204</v>
      </c>
      <c r="L1340" t="s">
        <v>325</v>
      </c>
      <c r="M1340" t="s">
        <v>340</v>
      </c>
      <c r="N1340" t="s">
        <v>454</v>
      </c>
      <c r="O1340" t="s">
        <v>339</v>
      </c>
      <c r="Q1340" t="s">
        <v>410</v>
      </c>
      <c r="R1340" t="s">
        <v>410</v>
      </c>
      <c r="S1340" t="s">
        <v>1212</v>
      </c>
      <c r="T1340" s="131">
        <v>2.76</v>
      </c>
      <c r="U1340" t="s">
        <v>1989</v>
      </c>
      <c r="V1340" s="132">
        <v>4.8759999999999998E-2</v>
      </c>
      <c r="W1340" s="132">
        <v>6.5600000000000006E-2</v>
      </c>
      <c r="X1340" t="s">
        <v>412</v>
      </c>
      <c r="Y1340" t="s">
        <v>339</v>
      </c>
      <c r="Z1340" s="131">
        <v>6840</v>
      </c>
      <c r="AA1340" s="131">
        <v>1</v>
      </c>
      <c r="AB1340" s="131">
        <f t="shared" si="20"/>
        <v>110.4970760233918</v>
      </c>
      <c r="AD1340" s="131">
        <v>7.5579999999999998</v>
      </c>
      <c r="AH1340" s="132">
        <v>2.0000000000000002E-5</v>
      </c>
      <c r="AI1340" s="132">
        <v>3.1E-4</v>
      </c>
      <c r="AJ1340" s="132">
        <v>1.0000000000000001E-5</v>
      </c>
    </row>
    <row r="1341" spans="1:36">
      <c r="A1341" t="s">
        <v>1213</v>
      </c>
      <c r="B1341" t="s">
        <v>1248</v>
      </c>
      <c r="C1341" t="s">
        <v>455</v>
      </c>
      <c r="D1341" t="s">
        <v>2144</v>
      </c>
      <c r="E1341" t="s">
        <v>309</v>
      </c>
      <c r="F1341" t="s">
        <v>2329</v>
      </c>
      <c r="G1341" t="s">
        <v>2330</v>
      </c>
      <c r="H1341" t="s">
        <v>321</v>
      </c>
      <c r="I1341" t="s">
        <v>754</v>
      </c>
      <c r="J1341" t="s">
        <v>204</v>
      </c>
      <c r="K1341" t="s">
        <v>204</v>
      </c>
      <c r="L1341" t="s">
        <v>325</v>
      </c>
      <c r="M1341" t="s">
        <v>340</v>
      </c>
      <c r="N1341" t="s">
        <v>440</v>
      </c>
      <c r="O1341" t="s">
        <v>339</v>
      </c>
      <c r="P1341" t="s">
        <v>1966</v>
      </c>
      <c r="Q1341" t="s">
        <v>415</v>
      </c>
      <c r="R1341" t="s">
        <v>407</v>
      </c>
      <c r="S1341" t="s">
        <v>1212</v>
      </c>
      <c r="T1341" s="131">
        <v>5.55</v>
      </c>
      <c r="U1341" t="s">
        <v>2331</v>
      </c>
      <c r="V1341" s="132">
        <v>8.6499999999999997E-3</v>
      </c>
      <c r="W1341" s="132">
        <v>2.5899999999999999E-2</v>
      </c>
      <c r="X1341" t="s">
        <v>412</v>
      </c>
      <c r="Y1341" t="s">
        <v>339</v>
      </c>
      <c r="Z1341" s="131">
        <v>6000</v>
      </c>
      <c r="AA1341" s="131">
        <v>1</v>
      </c>
      <c r="AB1341" s="131">
        <f t="shared" si="20"/>
        <v>114.46666666666667</v>
      </c>
      <c r="AD1341" s="131">
        <v>6.8680000000000003</v>
      </c>
      <c r="AH1341" s="132">
        <v>0</v>
      </c>
      <c r="AI1341" s="132">
        <v>2.9E-4</v>
      </c>
      <c r="AJ1341" s="132">
        <v>1.0000000000000001E-5</v>
      </c>
    </row>
    <row r="1342" spans="1:36">
      <c r="A1342" t="s">
        <v>1213</v>
      </c>
      <c r="B1342" t="s">
        <v>1248</v>
      </c>
      <c r="C1342" t="s">
        <v>3152</v>
      </c>
      <c r="D1342" t="s">
        <v>3153</v>
      </c>
      <c r="E1342" t="s">
        <v>309</v>
      </c>
      <c r="F1342" t="s">
        <v>3154</v>
      </c>
      <c r="G1342" t="s">
        <v>3155</v>
      </c>
      <c r="H1342" t="s">
        <v>321</v>
      </c>
      <c r="I1342" t="s">
        <v>754</v>
      </c>
      <c r="J1342" t="s">
        <v>204</v>
      </c>
      <c r="K1342" t="s">
        <v>204</v>
      </c>
      <c r="L1342" t="s">
        <v>325</v>
      </c>
      <c r="M1342" t="s">
        <v>340</v>
      </c>
      <c r="N1342" t="s">
        <v>441</v>
      </c>
      <c r="O1342" t="s">
        <v>339</v>
      </c>
      <c r="Q1342" t="s">
        <v>410</v>
      </c>
      <c r="R1342" t="s">
        <v>410</v>
      </c>
      <c r="S1342" t="s">
        <v>1212</v>
      </c>
      <c r="T1342" s="131">
        <v>2.48</v>
      </c>
      <c r="U1342" t="s">
        <v>1686</v>
      </c>
      <c r="V1342" s="132">
        <v>3.7780000000000001E-2</v>
      </c>
      <c r="W1342" s="132">
        <v>3.6499999999999998E-2</v>
      </c>
      <c r="X1342" t="s">
        <v>412</v>
      </c>
      <c r="Y1342" t="s">
        <v>339</v>
      </c>
      <c r="Z1342" s="131">
        <v>6000</v>
      </c>
      <c r="AA1342" s="131">
        <v>1</v>
      </c>
      <c r="AB1342" s="131">
        <f t="shared" si="20"/>
        <v>107.98333333333335</v>
      </c>
      <c r="AD1342" s="131">
        <v>6.4790000000000001</v>
      </c>
      <c r="AH1342" s="132">
        <v>2.0000000000000002E-5</v>
      </c>
      <c r="AI1342" s="132">
        <v>2.7E-4</v>
      </c>
      <c r="AJ1342" s="132">
        <v>1.0000000000000001E-5</v>
      </c>
    </row>
    <row r="1343" spans="1:36">
      <c r="A1343" t="s">
        <v>1213</v>
      </c>
      <c r="B1343" t="s">
        <v>1248</v>
      </c>
      <c r="C1343" t="s">
        <v>2490</v>
      </c>
      <c r="D1343" t="s">
        <v>2491</v>
      </c>
      <c r="E1343" t="s">
        <v>309</v>
      </c>
      <c r="F1343" t="s">
        <v>3136</v>
      </c>
      <c r="G1343" t="s">
        <v>3137</v>
      </c>
      <c r="H1343" t="s">
        <v>321</v>
      </c>
      <c r="I1343" t="s">
        <v>951</v>
      </c>
      <c r="J1343" t="s">
        <v>204</v>
      </c>
      <c r="K1343" t="s">
        <v>204</v>
      </c>
      <c r="L1343" s="139" t="s">
        <v>325</v>
      </c>
      <c r="M1343" t="s">
        <v>340</v>
      </c>
      <c r="N1343" t="s">
        <v>440</v>
      </c>
      <c r="O1343" t="s">
        <v>339</v>
      </c>
      <c r="P1343" t="s">
        <v>1578</v>
      </c>
      <c r="Q1343" t="s">
        <v>415</v>
      </c>
      <c r="R1343" t="s">
        <v>407</v>
      </c>
      <c r="S1343" t="s">
        <v>1212</v>
      </c>
      <c r="T1343" s="131">
        <v>0.41</v>
      </c>
      <c r="U1343" t="s">
        <v>3138</v>
      </c>
      <c r="V1343" s="132">
        <v>4.5280000000000001E-2</v>
      </c>
      <c r="W1343" s="132">
        <v>5.5800000000000002E-2</v>
      </c>
      <c r="X1343" s="4" t="s">
        <v>412</v>
      </c>
      <c r="Y1343" s="4" t="s">
        <v>339</v>
      </c>
      <c r="Z1343" s="131">
        <v>6000</v>
      </c>
      <c r="AA1343" s="131">
        <v>1</v>
      </c>
      <c r="AB1343" s="131">
        <f t="shared" si="20"/>
        <v>99.216666666666669</v>
      </c>
      <c r="AD1343" s="131">
        <v>5.9530000000000003</v>
      </c>
      <c r="AH1343" s="132">
        <v>1E-4</v>
      </c>
      <c r="AI1343" s="132">
        <v>2.5000000000000001E-4</v>
      </c>
      <c r="AJ1343" s="132">
        <v>1.0000000000000001E-5</v>
      </c>
    </row>
    <row r="1344" spans="1:36">
      <c r="A1344" t="s">
        <v>1213</v>
      </c>
      <c r="B1344" t="s">
        <v>1248</v>
      </c>
      <c r="C1344" t="s">
        <v>1868</v>
      </c>
      <c r="D1344" t="s">
        <v>1869</v>
      </c>
      <c r="E1344" t="s">
        <v>309</v>
      </c>
      <c r="F1344" t="s">
        <v>2348</v>
      </c>
      <c r="G1344" t="s">
        <v>2349</v>
      </c>
      <c r="H1344" t="s">
        <v>321</v>
      </c>
      <c r="I1344" t="s">
        <v>754</v>
      </c>
      <c r="J1344" t="s">
        <v>204</v>
      </c>
      <c r="K1344" t="s">
        <v>204</v>
      </c>
      <c r="L1344" t="s">
        <v>325</v>
      </c>
      <c r="M1344" t="s">
        <v>340</v>
      </c>
      <c r="N1344" t="s">
        <v>464</v>
      </c>
      <c r="O1344" t="s">
        <v>339</v>
      </c>
      <c r="P1344" t="s">
        <v>1966</v>
      </c>
      <c r="Q1344" t="s">
        <v>415</v>
      </c>
      <c r="R1344" t="s">
        <v>407</v>
      </c>
      <c r="S1344" t="s">
        <v>1212</v>
      </c>
      <c r="T1344" s="131">
        <v>5.3</v>
      </c>
      <c r="U1344" t="s">
        <v>1760</v>
      </c>
      <c r="V1344" s="132">
        <v>2.6950000000000002E-2</v>
      </c>
      <c r="W1344" s="132">
        <v>2.8400000000000002E-2</v>
      </c>
      <c r="X1344" t="s">
        <v>412</v>
      </c>
      <c r="Y1344" t="s">
        <v>339</v>
      </c>
      <c r="Z1344" s="131">
        <v>5000</v>
      </c>
      <c r="AA1344" s="131">
        <v>1</v>
      </c>
      <c r="AB1344" s="131">
        <f t="shared" si="20"/>
        <v>113.17999999999999</v>
      </c>
      <c r="AD1344" s="131">
        <v>5.6589999999999998</v>
      </c>
      <c r="AH1344" s="132">
        <v>0</v>
      </c>
      <c r="AI1344" s="132">
        <v>2.4000000000000001E-4</v>
      </c>
      <c r="AJ1344" s="132">
        <v>1.0000000000000001E-5</v>
      </c>
    </row>
    <row r="1345" spans="1:36">
      <c r="A1345" t="s">
        <v>1213</v>
      </c>
      <c r="B1345" t="s">
        <v>1248</v>
      </c>
      <c r="C1345" t="s">
        <v>2430</v>
      </c>
      <c r="D1345" t="s">
        <v>2431</v>
      </c>
      <c r="E1345" t="s">
        <v>309</v>
      </c>
      <c r="F1345" t="s">
        <v>2432</v>
      </c>
      <c r="G1345" t="s">
        <v>2433</v>
      </c>
      <c r="H1345" t="s">
        <v>321</v>
      </c>
      <c r="I1345" t="s">
        <v>951</v>
      </c>
      <c r="J1345" t="s">
        <v>204</v>
      </c>
      <c r="K1345" t="s">
        <v>204</v>
      </c>
      <c r="L1345" t="s">
        <v>325</v>
      </c>
      <c r="M1345" t="s">
        <v>340</v>
      </c>
      <c r="N1345" t="s">
        <v>446</v>
      </c>
      <c r="O1345" t="s">
        <v>339</v>
      </c>
      <c r="P1345" t="s">
        <v>1696</v>
      </c>
      <c r="Q1345" t="s">
        <v>413</v>
      </c>
      <c r="R1345" t="s">
        <v>407</v>
      </c>
      <c r="S1345" t="s">
        <v>1212</v>
      </c>
      <c r="T1345" s="131">
        <v>2.39</v>
      </c>
      <c r="U1345" t="s">
        <v>1563</v>
      </c>
      <c r="V1345" s="132">
        <v>4.3450000000000003E-2</v>
      </c>
      <c r="W1345" s="132">
        <v>4.58E-2</v>
      </c>
      <c r="X1345" t="s">
        <v>412</v>
      </c>
      <c r="Y1345" t="s">
        <v>339</v>
      </c>
      <c r="Z1345" s="131">
        <v>5833.33</v>
      </c>
      <c r="AA1345" s="131">
        <v>1</v>
      </c>
      <c r="AB1345" s="131">
        <f t="shared" si="20"/>
        <v>92.091481195132104</v>
      </c>
      <c r="AD1345" s="131">
        <v>5.3719999999999999</v>
      </c>
      <c r="AH1345" s="132">
        <v>1.0000000000000001E-5</v>
      </c>
      <c r="AI1345" s="132">
        <v>2.2000000000000001E-4</v>
      </c>
      <c r="AJ1345" s="132">
        <v>1.0000000000000001E-5</v>
      </c>
    </row>
    <row r="1346" spans="1:36">
      <c r="A1346" t="s">
        <v>1213</v>
      </c>
      <c r="B1346" t="s">
        <v>1248</v>
      </c>
      <c r="C1346" t="s">
        <v>2618</v>
      </c>
      <c r="D1346" t="s">
        <v>2619</v>
      </c>
      <c r="E1346" t="s">
        <v>309</v>
      </c>
      <c r="F1346" t="s">
        <v>2620</v>
      </c>
      <c r="G1346" t="s">
        <v>2621</v>
      </c>
      <c r="H1346" t="s">
        <v>321</v>
      </c>
      <c r="I1346" t="s">
        <v>951</v>
      </c>
      <c r="J1346" t="s">
        <v>204</v>
      </c>
      <c r="K1346" t="s">
        <v>204</v>
      </c>
      <c r="L1346" t="s">
        <v>325</v>
      </c>
      <c r="M1346" t="s">
        <v>340</v>
      </c>
      <c r="N1346" t="s">
        <v>464</v>
      </c>
      <c r="O1346" t="s">
        <v>339</v>
      </c>
      <c r="P1346" t="s">
        <v>2622</v>
      </c>
      <c r="Q1346" t="s">
        <v>413</v>
      </c>
      <c r="R1346" t="s">
        <v>407</v>
      </c>
      <c r="S1346" t="s">
        <v>1212</v>
      </c>
      <c r="T1346" s="131">
        <v>1.45</v>
      </c>
      <c r="U1346" t="s">
        <v>2623</v>
      </c>
      <c r="V1346" s="132">
        <v>6.3420000000000004E-2</v>
      </c>
      <c r="W1346" s="132">
        <v>5.6099999999999997E-2</v>
      </c>
      <c r="X1346" t="s">
        <v>412</v>
      </c>
      <c r="Y1346" t="s">
        <v>339</v>
      </c>
      <c r="Z1346" s="131">
        <v>5335.47</v>
      </c>
      <c r="AA1346" s="131">
        <v>1</v>
      </c>
      <c r="AB1346" s="131">
        <f t="shared" si="20"/>
        <v>99.335203833964016</v>
      </c>
      <c r="AD1346" s="131">
        <v>5.3</v>
      </c>
      <c r="AH1346" s="132">
        <v>1.0000000000000001E-5</v>
      </c>
      <c r="AI1346" s="132">
        <v>2.2000000000000001E-4</v>
      </c>
      <c r="AJ1346" s="132">
        <v>1.0000000000000001E-5</v>
      </c>
    </row>
    <row r="1347" spans="1:36">
      <c r="A1347" t="s">
        <v>1213</v>
      </c>
      <c r="B1347" t="s">
        <v>1248</v>
      </c>
      <c r="C1347" t="s">
        <v>1671</v>
      </c>
      <c r="D1347" t="s">
        <v>1672</v>
      </c>
      <c r="E1347" t="s">
        <v>309</v>
      </c>
      <c r="F1347" t="s">
        <v>2300</v>
      </c>
      <c r="G1347" t="s">
        <v>2301</v>
      </c>
      <c r="H1347" t="s">
        <v>321</v>
      </c>
      <c r="I1347" t="s">
        <v>951</v>
      </c>
      <c r="J1347" t="s">
        <v>204</v>
      </c>
      <c r="K1347" t="s">
        <v>204</v>
      </c>
      <c r="L1347" t="s">
        <v>325</v>
      </c>
      <c r="M1347" t="s">
        <v>340</v>
      </c>
      <c r="N1347" t="s">
        <v>441</v>
      </c>
      <c r="O1347" t="s">
        <v>339</v>
      </c>
      <c r="P1347" t="s">
        <v>1578</v>
      </c>
      <c r="Q1347" t="s">
        <v>415</v>
      </c>
      <c r="R1347" t="s">
        <v>407</v>
      </c>
      <c r="S1347" t="s">
        <v>1212</v>
      </c>
      <c r="T1347" s="131">
        <v>1.49</v>
      </c>
      <c r="U1347" t="s">
        <v>2302</v>
      </c>
      <c r="V1347" s="132">
        <v>3.5439999999999999E-2</v>
      </c>
      <c r="W1347" s="132">
        <v>5.1900000000000002E-2</v>
      </c>
      <c r="X1347" t="s">
        <v>412</v>
      </c>
      <c r="Y1347" t="s">
        <v>339</v>
      </c>
      <c r="Z1347" s="131">
        <v>5294.12</v>
      </c>
      <c r="AA1347" s="131">
        <v>1</v>
      </c>
      <c r="AB1347" s="131">
        <f t="shared" ref="AB1347:AB1410" si="21">(AD1347-(AC1347*AA1347))*1000/AA1347/Z1347*100</f>
        <v>98.713289460760251</v>
      </c>
      <c r="AD1347" s="131">
        <v>5.226</v>
      </c>
      <c r="AH1347" s="132">
        <v>1.0000000000000001E-5</v>
      </c>
      <c r="AI1347" s="132">
        <v>2.2000000000000001E-4</v>
      </c>
      <c r="AJ1347" s="132">
        <v>1.0000000000000001E-5</v>
      </c>
    </row>
    <row r="1348" spans="1:36">
      <c r="A1348" t="s">
        <v>1213</v>
      </c>
      <c r="B1348" t="s">
        <v>1248</v>
      </c>
      <c r="C1348" t="s">
        <v>1740</v>
      </c>
      <c r="D1348" t="s">
        <v>1741</v>
      </c>
      <c r="E1348" t="s">
        <v>309</v>
      </c>
      <c r="F1348" t="s">
        <v>1742</v>
      </c>
      <c r="G1348" t="s">
        <v>1743</v>
      </c>
      <c r="H1348" t="s">
        <v>321</v>
      </c>
      <c r="I1348" t="s">
        <v>754</v>
      </c>
      <c r="J1348" t="s">
        <v>204</v>
      </c>
      <c r="K1348" t="s">
        <v>204</v>
      </c>
      <c r="L1348" t="s">
        <v>325</v>
      </c>
      <c r="M1348" t="s">
        <v>340</v>
      </c>
      <c r="N1348" t="s">
        <v>447</v>
      </c>
      <c r="O1348" t="s">
        <v>339</v>
      </c>
      <c r="P1348" t="s">
        <v>1578</v>
      </c>
      <c r="Q1348" t="s">
        <v>415</v>
      </c>
      <c r="R1348" t="s">
        <v>407</v>
      </c>
      <c r="S1348" t="s">
        <v>1212</v>
      </c>
      <c r="T1348" s="131">
        <v>4.51</v>
      </c>
      <c r="U1348" t="s">
        <v>1744</v>
      </c>
      <c r="V1348" s="132">
        <v>3.3210000000000003E-2</v>
      </c>
      <c r="W1348" s="132">
        <v>3.04E-2</v>
      </c>
      <c r="X1348" t="s">
        <v>412</v>
      </c>
      <c r="Y1348" t="s">
        <v>339</v>
      </c>
      <c r="Z1348" s="131">
        <v>5000</v>
      </c>
      <c r="AA1348" s="131">
        <v>1</v>
      </c>
      <c r="AB1348" s="131">
        <f t="shared" si="21"/>
        <v>102.60000000000001</v>
      </c>
      <c r="AD1348" s="131">
        <v>5.13</v>
      </c>
      <c r="AH1348" s="132">
        <v>6.0000000000000002E-5</v>
      </c>
      <c r="AI1348" s="132">
        <v>2.1000000000000001E-4</v>
      </c>
      <c r="AJ1348" s="132">
        <v>1.0000000000000001E-5</v>
      </c>
    </row>
    <row r="1349" spans="1:36">
      <c r="A1349" t="s">
        <v>1213</v>
      </c>
      <c r="B1349" t="s">
        <v>1248</v>
      </c>
      <c r="C1349" t="s">
        <v>1601</v>
      </c>
      <c r="D1349" t="s">
        <v>1602</v>
      </c>
      <c r="E1349" t="s">
        <v>309</v>
      </c>
      <c r="F1349" t="s">
        <v>1990</v>
      </c>
      <c r="G1349" t="s">
        <v>1991</v>
      </c>
      <c r="H1349" t="s">
        <v>321</v>
      </c>
      <c r="I1349" t="s">
        <v>754</v>
      </c>
      <c r="J1349" t="s">
        <v>204</v>
      </c>
      <c r="K1349" t="s">
        <v>204</v>
      </c>
      <c r="L1349" t="s">
        <v>325</v>
      </c>
      <c r="M1349" t="s">
        <v>340</v>
      </c>
      <c r="N1349" t="s">
        <v>448</v>
      </c>
      <c r="O1349" t="s">
        <v>339</v>
      </c>
      <c r="P1349" t="s">
        <v>1211</v>
      </c>
      <c r="Q1349" t="s">
        <v>413</v>
      </c>
      <c r="R1349" t="s">
        <v>407</v>
      </c>
      <c r="S1349" t="s">
        <v>1212</v>
      </c>
      <c r="T1349" s="131">
        <v>4.22</v>
      </c>
      <c r="U1349" t="s">
        <v>1992</v>
      </c>
      <c r="V1349" s="132">
        <v>2.017E-2</v>
      </c>
      <c r="W1349" s="132">
        <v>2.3E-2</v>
      </c>
      <c r="X1349" t="s">
        <v>412</v>
      </c>
      <c r="Y1349" t="s">
        <v>339</v>
      </c>
      <c r="Z1349" s="131">
        <v>3555.56</v>
      </c>
      <c r="AA1349" s="131">
        <v>1</v>
      </c>
      <c r="AB1349" s="131">
        <f t="shared" si="21"/>
        <v>103.13424608219239</v>
      </c>
      <c r="AD1349" s="131">
        <v>3.6669999999999998</v>
      </c>
      <c r="AH1349" s="132">
        <v>0</v>
      </c>
      <c r="AI1349" s="132">
        <v>1.4999999999999999E-4</v>
      </c>
      <c r="AJ1349" s="132">
        <v>0</v>
      </c>
    </row>
    <row r="1350" spans="1:36">
      <c r="A1350" t="s">
        <v>1213</v>
      </c>
      <c r="B1350" t="s">
        <v>1248</v>
      </c>
      <c r="C1350" t="s">
        <v>3160</v>
      </c>
      <c r="D1350" t="s">
        <v>3161</v>
      </c>
      <c r="E1350" t="s">
        <v>309</v>
      </c>
      <c r="F1350" t="s">
        <v>3162</v>
      </c>
      <c r="G1350" t="s">
        <v>3163</v>
      </c>
      <c r="H1350" t="s">
        <v>321</v>
      </c>
      <c r="I1350" t="s">
        <v>951</v>
      </c>
      <c r="J1350" t="s">
        <v>204</v>
      </c>
      <c r="K1350" t="s">
        <v>204</v>
      </c>
      <c r="L1350" t="s">
        <v>325</v>
      </c>
      <c r="M1350" t="s">
        <v>340</v>
      </c>
      <c r="N1350" t="s">
        <v>447</v>
      </c>
      <c r="O1350" t="s">
        <v>339</v>
      </c>
      <c r="P1350" t="s">
        <v>1545</v>
      </c>
      <c r="Q1350" t="s">
        <v>413</v>
      </c>
      <c r="R1350" t="s">
        <v>407</v>
      </c>
      <c r="S1350" t="s">
        <v>1212</v>
      </c>
      <c r="T1350" s="131">
        <v>0.41</v>
      </c>
      <c r="U1350" t="s">
        <v>3138</v>
      </c>
      <c r="V1350" s="132">
        <v>6.1879999999999998E-2</v>
      </c>
      <c r="W1350" s="132">
        <v>6.0600000000000001E-2</v>
      </c>
      <c r="X1350" t="s">
        <v>412</v>
      </c>
      <c r="Y1350" t="s">
        <v>339</v>
      </c>
      <c r="Z1350" s="131">
        <v>3000</v>
      </c>
      <c r="AA1350" s="131">
        <v>1</v>
      </c>
      <c r="AB1350" s="131">
        <f t="shared" si="21"/>
        <v>99.9</v>
      </c>
      <c r="AD1350" s="131">
        <v>2.9969999999999999</v>
      </c>
      <c r="AH1350" s="132">
        <v>1.4999999999999999E-4</v>
      </c>
      <c r="AI1350" s="132">
        <v>1.2E-4</v>
      </c>
      <c r="AJ1350" s="132">
        <v>0</v>
      </c>
    </row>
    <row r="1351" spans="1:36">
      <c r="A1351" t="s">
        <v>1213</v>
      </c>
      <c r="B1351" t="s">
        <v>1248</v>
      </c>
      <c r="C1351" t="s">
        <v>1923</v>
      </c>
      <c r="D1351" t="s">
        <v>1924</v>
      </c>
      <c r="E1351" t="s">
        <v>309</v>
      </c>
      <c r="F1351" t="s">
        <v>2332</v>
      </c>
      <c r="G1351" t="s">
        <v>2333</v>
      </c>
      <c r="H1351" t="s">
        <v>321</v>
      </c>
      <c r="I1351" t="s">
        <v>754</v>
      </c>
      <c r="J1351" t="s">
        <v>204</v>
      </c>
      <c r="K1351" t="s">
        <v>204</v>
      </c>
      <c r="L1351" t="s">
        <v>325</v>
      </c>
      <c r="M1351" t="s">
        <v>340</v>
      </c>
      <c r="N1351" t="s">
        <v>464</v>
      </c>
      <c r="O1351" t="s">
        <v>339</v>
      </c>
      <c r="P1351" t="s">
        <v>1696</v>
      </c>
      <c r="Q1351" t="s">
        <v>413</v>
      </c>
      <c r="R1351" t="s">
        <v>407</v>
      </c>
      <c r="S1351" t="s">
        <v>1212</v>
      </c>
      <c r="T1351" s="131">
        <v>0.73</v>
      </c>
      <c r="U1351" t="s">
        <v>1784</v>
      </c>
      <c r="V1351" s="132">
        <v>-1.304E-2</v>
      </c>
      <c r="W1351" s="132">
        <v>2.5100000000000001E-2</v>
      </c>
      <c r="X1351" t="s">
        <v>412</v>
      </c>
      <c r="Y1351" t="s">
        <v>339</v>
      </c>
      <c r="Z1351" s="131">
        <v>2000</v>
      </c>
      <c r="AA1351" s="131">
        <v>1</v>
      </c>
      <c r="AB1351" s="131">
        <f t="shared" si="21"/>
        <v>143.79999999999998</v>
      </c>
      <c r="AD1351" s="131">
        <v>2.8759999999999999</v>
      </c>
      <c r="AH1351" s="132">
        <v>0</v>
      </c>
      <c r="AI1351" s="132">
        <v>1.2E-4</v>
      </c>
      <c r="AJ1351" s="132">
        <v>0</v>
      </c>
    </row>
    <row r="1352" spans="1:36">
      <c r="A1352" t="s">
        <v>1213</v>
      </c>
      <c r="B1352" t="s">
        <v>1248</v>
      </c>
      <c r="C1352" t="s">
        <v>2402</v>
      </c>
      <c r="D1352" t="s">
        <v>2403</v>
      </c>
      <c r="E1352" t="s">
        <v>309</v>
      </c>
      <c r="F1352" t="s">
        <v>3095</v>
      </c>
      <c r="G1352" t="s">
        <v>3096</v>
      </c>
      <c r="H1352" t="s">
        <v>321</v>
      </c>
      <c r="I1352" t="s">
        <v>951</v>
      </c>
      <c r="J1352" t="s">
        <v>204</v>
      </c>
      <c r="K1352" t="s">
        <v>204</v>
      </c>
      <c r="L1352" t="s">
        <v>325</v>
      </c>
      <c r="M1352" t="s">
        <v>340</v>
      </c>
      <c r="N1352" t="s">
        <v>465</v>
      </c>
      <c r="O1352" t="s">
        <v>339</v>
      </c>
      <c r="P1352" t="s">
        <v>1966</v>
      </c>
      <c r="Q1352" t="s">
        <v>415</v>
      </c>
      <c r="R1352" t="s">
        <v>407</v>
      </c>
      <c r="S1352" t="s">
        <v>1212</v>
      </c>
      <c r="T1352" s="131">
        <v>1.85</v>
      </c>
      <c r="U1352" t="s">
        <v>1660</v>
      </c>
      <c r="V1352" s="132">
        <v>4.1759999999999999E-2</v>
      </c>
      <c r="W1352" s="132">
        <v>4.87E-2</v>
      </c>
      <c r="X1352" t="s">
        <v>412</v>
      </c>
      <c r="Y1352" t="s">
        <v>339</v>
      </c>
      <c r="Z1352" s="131">
        <v>2894.61</v>
      </c>
      <c r="AA1352" s="131">
        <v>1</v>
      </c>
      <c r="AB1352" s="131">
        <f t="shared" si="21"/>
        <v>96.351494674584828</v>
      </c>
      <c r="AD1352" s="131">
        <v>2.7890000000000001</v>
      </c>
      <c r="AH1352" s="132">
        <v>4.0000000000000003E-5</v>
      </c>
      <c r="AI1352" s="132">
        <v>1.2E-4</v>
      </c>
      <c r="AJ1352" s="132">
        <v>0</v>
      </c>
    </row>
    <row r="1353" spans="1:36">
      <c r="A1353" t="s">
        <v>1213</v>
      </c>
      <c r="B1353" t="s">
        <v>1248</v>
      </c>
      <c r="C1353" t="s">
        <v>3156</v>
      </c>
      <c r="D1353" t="s">
        <v>3157</v>
      </c>
      <c r="E1353" t="s">
        <v>309</v>
      </c>
      <c r="F1353" t="s">
        <v>3158</v>
      </c>
      <c r="G1353" t="s">
        <v>3159</v>
      </c>
      <c r="H1353" t="s">
        <v>321</v>
      </c>
      <c r="I1353" t="s">
        <v>951</v>
      </c>
      <c r="J1353" t="s">
        <v>204</v>
      </c>
      <c r="K1353" t="s">
        <v>204</v>
      </c>
      <c r="L1353" t="s">
        <v>325</v>
      </c>
      <c r="M1353" t="s">
        <v>340</v>
      </c>
      <c r="N1353" t="s">
        <v>464</v>
      </c>
      <c r="O1353" t="s">
        <v>339</v>
      </c>
      <c r="P1353" t="s">
        <v>1545</v>
      </c>
      <c r="Q1353" t="s">
        <v>413</v>
      </c>
      <c r="R1353" t="s">
        <v>407</v>
      </c>
      <c r="S1353" t="s">
        <v>1212</v>
      </c>
      <c r="T1353" s="131">
        <v>0.33</v>
      </c>
      <c r="U1353" t="s">
        <v>1379</v>
      </c>
      <c r="V1353" s="132">
        <v>5.6559999999999999E-2</v>
      </c>
      <c r="W1353" s="132">
        <v>5.5399999999999998E-2</v>
      </c>
      <c r="X1353" t="s">
        <v>412</v>
      </c>
      <c r="Y1353" t="s">
        <v>339</v>
      </c>
      <c r="Z1353" s="131">
        <v>2000</v>
      </c>
      <c r="AA1353" s="131">
        <v>1</v>
      </c>
      <c r="AB1353" s="131">
        <f t="shared" si="21"/>
        <v>100</v>
      </c>
      <c r="AD1353" s="131">
        <v>2</v>
      </c>
      <c r="AH1353" s="132">
        <v>4.0000000000000003E-5</v>
      </c>
      <c r="AI1353" s="132">
        <v>8.0000000000000007E-5</v>
      </c>
      <c r="AJ1353" s="132">
        <v>0</v>
      </c>
    </row>
    <row r="1354" spans="1:36">
      <c r="A1354" t="s">
        <v>1213</v>
      </c>
      <c r="B1354" t="s">
        <v>1248</v>
      </c>
      <c r="C1354" t="s">
        <v>3143</v>
      </c>
      <c r="D1354" t="s">
        <v>3144</v>
      </c>
      <c r="E1354" t="s">
        <v>309</v>
      </c>
      <c r="F1354" t="s">
        <v>3145</v>
      </c>
      <c r="G1354" t="s">
        <v>3146</v>
      </c>
      <c r="H1354" t="s">
        <v>321</v>
      </c>
      <c r="I1354" t="s">
        <v>951</v>
      </c>
      <c r="J1354" t="s">
        <v>204</v>
      </c>
      <c r="K1354" t="s">
        <v>204</v>
      </c>
      <c r="L1354" t="s">
        <v>325</v>
      </c>
      <c r="M1354" t="s">
        <v>340</v>
      </c>
      <c r="N1354" t="s">
        <v>451</v>
      </c>
      <c r="O1354" t="s">
        <v>339</v>
      </c>
      <c r="Q1354" t="s">
        <v>410</v>
      </c>
      <c r="R1354" t="s">
        <v>410</v>
      </c>
      <c r="S1354" t="s">
        <v>1212</v>
      </c>
      <c r="T1354" s="131">
        <v>0.99</v>
      </c>
      <c r="U1354" t="s">
        <v>1795</v>
      </c>
      <c r="V1354" s="132">
        <v>5.398E-2</v>
      </c>
      <c r="W1354" s="132">
        <v>5.5199999999999999E-2</v>
      </c>
      <c r="X1354" t="s">
        <v>412</v>
      </c>
      <c r="Y1354" t="s">
        <v>339</v>
      </c>
      <c r="Z1354" s="131">
        <v>2000</v>
      </c>
      <c r="AA1354" s="131">
        <v>1</v>
      </c>
      <c r="AB1354" s="131">
        <f t="shared" si="21"/>
        <v>98.15</v>
      </c>
      <c r="AD1354" s="131">
        <v>1.9630000000000001</v>
      </c>
      <c r="AH1354" s="132">
        <v>5.0000000000000002E-5</v>
      </c>
      <c r="AI1354" s="132">
        <v>8.0000000000000007E-5</v>
      </c>
      <c r="AJ1354" s="132">
        <v>0</v>
      </c>
    </row>
    <row r="1355" spans="1:36">
      <c r="A1355" t="s">
        <v>1213</v>
      </c>
      <c r="B1355" t="s">
        <v>1248</v>
      </c>
      <c r="C1355" t="s">
        <v>1967</v>
      </c>
      <c r="D1355" t="s">
        <v>1968</v>
      </c>
      <c r="E1355" t="s">
        <v>309</v>
      </c>
      <c r="F1355" t="s">
        <v>3172</v>
      </c>
      <c r="G1355" t="s">
        <v>3173</v>
      </c>
      <c r="H1355" t="s">
        <v>321</v>
      </c>
      <c r="I1355" t="s">
        <v>754</v>
      </c>
      <c r="J1355" t="s">
        <v>204</v>
      </c>
      <c r="K1355" t="s">
        <v>204</v>
      </c>
      <c r="L1355" s="139" t="s">
        <v>325</v>
      </c>
      <c r="M1355" t="s">
        <v>340</v>
      </c>
      <c r="N1355" t="s">
        <v>447</v>
      </c>
      <c r="O1355" t="s">
        <v>339</v>
      </c>
      <c r="P1355" t="s">
        <v>1540</v>
      </c>
      <c r="Q1355" t="s">
        <v>413</v>
      </c>
      <c r="R1355" t="s">
        <v>407</v>
      </c>
      <c r="S1355" t="s">
        <v>1212</v>
      </c>
      <c r="T1355" s="131">
        <v>0.6</v>
      </c>
      <c r="U1355" t="s">
        <v>3174</v>
      </c>
      <c r="V1355" s="132">
        <v>3.5619999999999999E-2</v>
      </c>
      <c r="W1355" s="132">
        <v>3.2500000000000001E-2</v>
      </c>
      <c r="X1355" s="4" t="s">
        <v>412</v>
      </c>
      <c r="Y1355" s="4" t="s">
        <v>339</v>
      </c>
      <c r="Z1355" s="131">
        <v>1000</v>
      </c>
      <c r="AA1355" s="131">
        <v>1</v>
      </c>
      <c r="AB1355" s="131">
        <f t="shared" si="21"/>
        <v>115.3</v>
      </c>
      <c r="AD1355" s="131">
        <v>1.153</v>
      </c>
      <c r="AH1355" s="132">
        <v>1.0000000000000001E-5</v>
      </c>
      <c r="AI1355" s="132">
        <v>5.0000000000000002E-5</v>
      </c>
      <c r="AJ1355" s="132">
        <v>0</v>
      </c>
    </row>
    <row r="1356" spans="1:36">
      <c r="A1356" t="s">
        <v>1213</v>
      </c>
      <c r="B1356" t="s">
        <v>1248</v>
      </c>
      <c r="C1356" t="s">
        <v>2188</v>
      </c>
      <c r="D1356" t="s">
        <v>2189</v>
      </c>
      <c r="E1356" t="s">
        <v>309</v>
      </c>
      <c r="F1356" t="s">
        <v>3393</v>
      </c>
      <c r="G1356" t="s">
        <v>3394</v>
      </c>
      <c r="H1356" t="s">
        <v>321</v>
      </c>
      <c r="I1356" t="s">
        <v>952</v>
      </c>
      <c r="J1356" t="s">
        <v>204</v>
      </c>
      <c r="K1356" t="s">
        <v>204</v>
      </c>
      <c r="L1356" t="s">
        <v>325</v>
      </c>
      <c r="M1356" t="s">
        <v>340</v>
      </c>
      <c r="N1356" t="s">
        <v>445</v>
      </c>
      <c r="O1356" t="s">
        <v>339</v>
      </c>
      <c r="P1356" t="s">
        <v>1551</v>
      </c>
      <c r="Q1356" t="s">
        <v>413</v>
      </c>
      <c r="R1356" t="s">
        <v>407</v>
      </c>
      <c r="S1356" t="s">
        <v>1212</v>
      </c>
      <c r="T1356" s="131">
        <v>3.01</v>
      </c>
      <c r="U1356" t="s">
        <v>3034</v>
      </c>
      <c r="V1356" s="132">
        <v>-8.3099999999999997E-3</v>
      </c>
      <c r="W1356" s="132">
        <v>-6.1999999999999998E-3</v>
      </c>
      <c r="X1356" t="s">
        <v>412</v>
      </c>
      <c r="Y1356" t="s">
        <v>339</v>
      </c>
      <c r="Z1356" s="131">
        <v>1001</v>
      </c>
      <c r="AA1356" s="131">
        <v>1</v>
      </c>
      <c r="AB1356" s="131">
        <f t="shared" si="21"/>
        <v>113.28671328671329</v>
      </c>
      <c r="AD1356" s="131">
        <v>1.1339999999999999</v>
      </c>
      <c r="AH1356" s="132">
        <v>1.0000000000000001E-5</v>
      </c>
      <c r="AI1356" s="132">
        <v>5.0000000000000002E-5</v>
      </c>
      <c r="AJ1356" s="132">
        <v>0</v>
      </c>
    </row>
    <row r="1357" spans="1:36">
      <c r="A1357" t="s">
        <v>1213</v>
      </c>
      <c r="B1357" t="s">
        <v>1248</v>
      </c>
      <c r="C1357" t="s">
        <v>3168</v>
      </c>
      <c r="D1357" t="s">
        <v>3169</v>
      </c>
      <c r="E1357" t="s">
        <v>309</v>
      </c>
      <c r="F1357" t="s">
        <v>3170</v>
      </c>
      <c r="G1357" t="s">
        <v>3171</v>
      </c>
      <c r="H1357" t="s">
        <v>321</v>
      </c>
      <c r="I1357" t="s">
        <v>951</v>
      </c>
      <c r="J1357" t="s">
        <v>204</v>
      </c>
      <c r="K1357" t="s">
        <v>204</v>
      </c>
      <c r="L1357" s="139" t="s">
        <v>325</v>
      </c>
      <c r="M1357" t="s">
        <v>340</v>
      </c>
      <c r="N1357" t="s">
        <v>443</v>
      </c>
      <c r="O1357" t="s">
        <v>339</v>
      </c>
      <c r="P1357" t="s">
        <v>1540</v>
      </c>
      <c r="Q1357" t="s">
        <v>413</v>
      </c>
      <c r="R1357" t="s">
        <v>407</v>
      </c>
      <c r="S1357" t="s">
        <v>1212</v>
      </c>
      <c r="T1357" s="131">
        <v>0.65</v>
      </c>
      <c r="U1357" t="s">
        <v>2226</v>
      </c>
      <c r="V1357" s="132">
        <v>4.8230000000000002E-2</v>
      </c>
      <c r="W1357" s="132">
        <v>5.2499999999999998E-2</v>
      </c>
      <c r="X1357" s="4" t="s">
        <v>412</v>
      </c>
      <c r="Y1357" s="4" t="s">
        <v>339</v>
      </c>
      <c r="Z1357" s="131">
        <v>1000</v>
      </c>
      <c r="AA1357" s="131">
        <v>1</v>
      </c>
      <c r="AB1357" s="131">
        <f t="shared" si="21"/>
        <v>98.2</v>
      </c>
      <c r="AD1357" s="131">
        <v>0.98199999999999998</v>
      </c>
      <c r="AH1357" s="132">
        <v>2.0000000000000002E-5</v>
      </c>
      <c r="AI1357" s="132">
        <v>4.0000000000000003E-5</v>
      </c>
      <c r="AJ1357" s="132">
        <v>0</v>
      </c>
    </row>
    <row r="1358" spans="1:36">
      <c r="A1358" t="s">
        <v>1213</v>
      </c>
      <c r="B1358" t="s">
        <v>1248</v>
      </c>
      <c r="C1358" t="s">
        <v>2893</v>
      </c>
      <c r="D1358" t="s">
        <v>2894</v>
      </c>
      <c r="E1358" t="s">
        <v>309</v>
      </c>
      <c r="F1358" t="s">
        <v>2895</v>
      </c>
      <c r="G1358" t="s">
        <v>2896</v>
      </c>
      <c r="H1358" t="s">
        <v>321</v>
      </c>
      <c r="I1358" t="s">
        <v>755</v>
      </c>
      <c r="J1358" t="s">
        <v>204</v>
      </c>
      <c r="K1358" t="s">
        <v>204</v>
      </c>
      <c r="L1358" t="s">
        <v>325</v>
      </c>
      <c r="M1358" t="s">
        <v>340</v>
      </c>
      <c r="N1358" t="s">
        <v>466</v>
      </c>
      <c r="O1358" t="s">
        <v>339</v>
      </c>
      <c r="P1358" t="s">
        <v>1584</v>
      </c>
      <c r="Q1358" t="s">
        <v>413</v>
      </c>
      <c r="R1358" t="s">
        <v>407</v>
      </c>
      <c r="S1358" t="s">
        <v>1212</v>
      </c>
      <c r="T1358" s="131">
        <v>0.99</v>
      </c>
      <c r="U1358" t="s">
        <v>1795</v>
      </c>
      <c r="V1358" s="132">
        <v>7.4630000000000002E-2</v>
      </c>
      <c r="W1358" s="132">
        <v>6.3600000000000004E-2</v>
      </c>
      <c r="X1358" t="s">
        <v>412</v>
      </c>
      <c r="Y1358" t="s">
        <v>339</v>
      </c>
      <c r="Z1358" s="131">
        <v>1000</v>
      </c>
      <c r="AA1358" s="131">
        <v>1</v>
      </c>
      <c r="AB1358" s="131">
        <f t="shared" si="21"/>
        <v>97.5</v>
      </c>
      <c r="AD1358" s="131">
        <v>0.97499999999999998</v>
      </c>
      <c r="AH1358" s="132">
        <v>3.0000000000000001E-5</v>
      </c>
      <c r="AI1358" s="132">
        <v>4.0000000000000003E-5</v>
      </c>
      <c r="AJ1358" s="132">
        <v>0</v>
      </c>
    </row>
    <row r="1359" spans="1:36">
      <c r="A1359" t="s">
        <v>1213</v>
      </c>
      <c r="B1359" t="s">
        <v>1248</v>
      </c>
      <c r="C1359" t="s">
        <v>3175</v>
      </c>
      <c r="D1359" t="s">
        <v>3176</v>
      </c>
      <c r="E1359" t="s">
        <v>311</v>
      </c>
      <c r="F1359" t="s">
        <v>3177</v>
      </c>
      <c r="G1359" t="s">
        <v>3178</v>
      </c>
      <c r="H1359" t="s">
        <v>321</v>
      </c>
      <c r="I1359" t="s">
        <v>951</v>
      </c>
      <c r="J1359" t="s">
        <v>204</v>
      </c>
      <c r="K1359" t="s">
        <v>204</v>
      </c>
      <c r="L1359" t="s">
        <v>314</v>
      </c>
      <c r="M1359" t="s">
        <v>340</v>
      </c>
      <c r="N1359" t="s">
        <v>447</v>
      </c>
      <c r="O1359" t="s">
        <v>339</v>
      </c>
      <c r="Q1359" t="s">
        <v>410</v>
      </c>
      <c r="R1359" t="s">
        <v>410</v>
      </c>
      <c r="S1359" t="s">
        <v>1212</v>
      </c>
      <c r="T1359" s="131">
        <v>0.28999999999999998</v>
      </c>
      <c r="U1359" t="s">
        <v>3179</v>
      </c>
      <c r="V1359" s="132">
        <v>9.8500000000000004E-2</v>
      </c>
      <c r="W1359" s="132"/>
      <c r="X1359" t="s">
        <v>412</v>
      </c>
      <c r="Y1359" t="s">
        <v>338</v>
      </c>
      <c r="Z1359" s="131">
        <v>36580</v>
      </c>
      <c r="AA1359" s="131">
        <v>1</v>
      </c>
      <c r="AB1359" s="131">
        <f t="shared" si="21"/>
        <v>0</v>
      </c>
      <c r="AD1359" s="131">
        <v>0</v>
      </c>
      <c r="AH1359" s="132">
        <v>5.8E-4</v>
      </c>
    </row>
    <row r="1360" spans="1:36">
      <c r="A1360" t="s">
        <v>1213</v>
      </c>
      <c r="B1360" t="s">
        <v>1248</v>
      </c>
      <c r="C1360" t="s">
        <v>3180</v>
      </c>
      <c r="D1360" t="s">
        <v>3181</v>
      </c>
      <c r="E1360" t="s">
        <v>311</v>
      </c>
      <c r="F1360" t="s">
        <v>3182</v>
      </c>
      <c r="G1360" t="s">
        <v>3183</v>
      </c>
      <c r="H1360" t="s">
        <v>312</v>
      </c>
      <c r="I1360" t="s">
        <v>951</v>
      </c>
      <c r="J1360" t="s">
        <v>204</v>
      </c>
      <c r="K1360" t="s">
        <v>224</v>
      </c>
      <c r="L1360" t="s">
        <v>314</v>
      </c>
      <c r="M1360" t="s">
        <v>340</v>
      </c>
      <c r="N1360" t="s">
        <v>465</v>
      </c>
      <c r="O1360" t="s">
        <v>339</v>
      </c>
      <c r="Q1360" t="s">
        <v>410</v>
      </c>
      <c r="R1360" t="s">
        <v>410</v>
      </c>
      <c r="S1360" t="s">
        <v>1212</v>
      </c>
      <c r="T1360" s="131">
        <v>6.44</v>
      </c>
      <c r="U1360" t="s">
        <v>3184</v>
      </c>
      <c r="V1360" s="132">
        <v>0.03</v>
      </c>
      <c r="W1360" s="132"/>
      <c r="X1360" t="s">
        <v>412</v>
      </c>
      <c r="Y1360" t="s">
        <v>338</v>
      </c>
      <c r="Z1360" s="131">
        <v>13584.21</v>
      </c>
      <c r="AA1360" s="131">
        <v>1</v>
      </c>
      <c r="AB1360" s="131">
        <f t="shared" si="21"/>
        <v>0</v>
      </c>
      <c r="AD1360" s="131">
        <v>0</v>
      </c>
      <c r="AH1360" s="132">
        <v>1.7000000000000001E-4</v>
      </c>
      <c r="AI1360" s="132">
        <v>0</v>
      </c>
      <c r="AJ1360" s="132">
        <v>0</v>
      </c>
    </row>
    <row r="1361" spans="1:36">
      <c r="A1361" t="s">
        <v>1213</v>
      </c>
      <c r="B1361" t="s">
        <v>1248</v>
      </c>
      <c r="C1361" t="s">
        <v>2193</v>
      </c>
      <c r="D1361" t="s">
        <v>2194</v>
      </c>
      <c r="E1361" t="s">
        <v>309</v>
      </c>
      <c r="F1361" t="s">
        <v>3016</v>
      </c>
      <c r="G1361" t="s">
        <v>3017</v>
      </c>
      <c r="H1361" t="s">
        <v>321</v>
      </c>
      <c r="I1361" t="s">
        <v>754</v>
      </c>
      <c r="J1361" t="s">
        <v>204</v>
      </c>
      <c r="K1361" t="s">
        <v>204</v>
      </c>
      <c r="L1361" t="s">
        <v>325</v>
      </c>
      <c r="M1361" t="s">
        <v>340</v>
      </c>
      <c r="N1361" t="s">
        <v>464</v>
      </c>
      <c r="O1361" t="s">
        <v>339</v>
      </c>
      <c r="P1361" t="s">
        <v>1696</v>
      </c>
      <c r="Q1361" t="s">
        <v>413</v>
      </c>
      <c r="R1361" t="s">
        <v>407</v>
      </c>
      <c r="S1361" t="s">
        <v>1212</v>
      </c>
      <c r="T1361" s="131">
        <v>1.41</v>
      </c>
      <c r="U1361" t="s">
        <v>2603</v>
      </c>
      <c r="V1361" s="132">
        <v>5.6499999999999996E-3</v>
      </c>
      <c r="W1361" s="132">
        <v>2.5100000000000001E-2</v>
      </c>
      <c r="X1361" t="s">
        <v>412</v>
      </c>
      <c r="Y1361" t="s">
        <v>339</v>
      </c>
      <c r="Z1361" s="131">
        <v>18593.900000000001</v>
      </c>
      <c r="AA1361" s="131">
        <v>1</v>
      </c>
      <c r="AB1361" s="131">
        <f t="shared" si="21"/>
        <v>115.56</v>
      </c>
      <c r="AD1361" s="131">
        <f>21487.11084/1000</f>
        <v>21.48711084</v>
      </c>
      <c r="AH1361" s="132">
        <v>1.2E-4</v>
      </c>
      <c r="AI1361" s="132">
        <v>1.6199999999999999E-3</v>
      </c>
      <c r="AJ1361" s="132">
        <v>5.0000000000000002E-5</v>
      </c>
    </row>
    <row r="1362" spans="1:36">
      <c r="A1362" t="s">
        <v>1213</v>
      </c>
      <c r="B1362" t="s">
        <v>1248</v>
      </c>
      <c r="C1362" t="s">
        <v>3289</v>
      </c>
      <c r="D1362" t="s">
        <v>3290</v>
      </c>
      <c r="E1362" t="s">
        <v>80</v>
      </c>
      <c r="F1362" t="s">
        <v>3291</v>
      </c>
      <c r="G1362" t="s">
        <v>3292</v>
      </c>
      <c r="H1362" t="s">
        <v>321</v>
      </c>
      <c r="I1362" t="s">
        <v>755</v>
      </c>
      <c r="J1362" t="s">
        <v>205</v>
      </c>
      <c r="K1362" t="s">
        <v>224</v>
      </c>
      <c r="L1362" t="s">
        <v>325</v>
      </c>
      <c r="M1362" t="s">
        <v>314</v>
      </c>
      <c r="N1362" t="s">
        <v>548</v>
      </c>
      <c r="O1362" t="s">
        <v>339</v>
      </c>
      <c r="P1362" t="s">
        <v>1879</v>
      </c>
      <c r="Q1362" t="s">
        <v>433</v>
      </c>
      <c r="R1362" t="s">
        <v>407</v>
      </c>
      <c r="S1362" t="s">
        <v>1215</v>
      </c>
      <c r="T1362" s="131">
        <v>6.843</v>
      </c>
      <c r="U1362" t="s">
        <v>3293</v>
      </c>
      <c r="V1362" s="132">
        <v>5.5559999999999998E-2</v>
      </c>
      <c r="W1362" s="132">
        <v>5.7389999999999997E-2</v>
      </c>
      <c r="X1362" t="s">
        <v>412</v>
      </c>
      <c r="Y1362" t="s">
        <v>339</v>
      </c>
      <c r="Z1362" s="131">
        <v>75000</v>
      </c>
      <c r="AA1362" s="131">
        <v>3.6469999999999998</v>
      </c>
      <c r="AB1362" s="131">
        <f t="shared" si="21"/>
        <v>101.54537976418976</v>
      </c>
      <c r="AD1362" s="131">
        <v>277.75200000000001</v>
      </c>
      <c r="AH1362" s="132">
        <v>1.4999999999999999E-4</v>
      </c>
      <c r="AI1362" s="132">
        <v>1.1560000000000001E-2</v>
      </c>
      <c r="AJ1362" s="132">
        <v>3.3E-4</v>
      </c>
    </row>
    <row r="1363" spans="1:36">
      <c r="A1363" t="s">
        <v>1213</v>
      </c>
      <c r="B1363" t="s">
        <v>1248</v>
      </c>
      <c r="C1363" t="s">
        <v>3201</v>
      </c>
      <c r="D1363" t="s">
        <v>3202</v>
      </c>
      <c r="E1363" t="s">
        <v>309</v>
      </c>
      <c r="F1363" t="s">
        <v>3203</v>
      </c>
      <c r="G1363" t="s">
        <v>3204</v>
      </c>
      <c r="H1363" t="s">
        <v>321</v>
      </c>
      <c r="I1363" t="s">
        <v>755</v>
      </c>
      <c r="J1363" t="s">
        <v>205</v>
      </c>
      <c r="K1363" t="s">
        <v>224</v>
      </c>
      <c r="L1363" t="s">
        <v>325</v>
      </c>
      <c r="M1363" t="s">
        <v>314</v>
      </c>
      <c r="N1363" t="s">
        <v>554</v>
      </c>
      <c r="O1363" t="s">
        <v>339</v>
      </c>
      <c r="Q1363" t="s">
        <v>410</v>
      </c>
      <c r="R1363" t="s">
        <v>410</v>
      </c>
      <c r="S1363" t="s">
        <v>1215</v>
      </c>
      <c r="T1363" s="2">
        <v>2.4500000000000002</v>
      </c>
      <c r="U1363" t="s">
        <v>3205</v>
      </c>
      <c r="V1363" s="132">
        <v>2.5000000000000001E-2</v>
      </c>
      <c r="W1363" s="132">
        <v>2.9399999999999999E-2</v>
      </c>
      <c r="X1363" s="4" t="s">
        <v>412</v>
      </c>
      <c r="Y1363" s="4" t="s">
        <v>339</v>
      </c>
      <c r="Z1363" s="131">
        <v>60000</v>
      </c>
      <c r="AA1363" s="131">
        <v>3.6469999999999998</v>
      </c>
      <c r="AB1363" s="131">
        <f t="shared" si="21"/>
        <v>100.1457819212138</v>
      </c>
      <c r="AD1363" s="131">
        <v>219.13900000000001</v>
      </c>
      <c r="AH1363" s="132">
        <v>1.33E-3</v>
      </c>
      <c r="AI1363" s="132">
        <v>9.1199999999999996E-3</v>
      </c>
      <c r="AJ1363" s="132">
        <v>2.5999999999999998E-4</v>
      </c>
    </row>
    <row r="1364" spans="1:36">
      <c r="A1364" t="s">
        <v>1213</v>
      </c>
      <c r="B1364" t="s">
        <v>1248</v>
      </c>
      <c r="C1364" t="s">
        <v>3256</v>
      </c>
      <c r="D1364" t="s">
        <v>3257</v>
      </c>
      <c r="E1364" t="s">
        <v>80</v>
      </c>
      <c r="F1364" t="s">
        <v>3258</v>
      </c>
      <c r="G1364" t="s">
        <v>3259</v>
      </c>
      <c r="H1364" t="s">
        <v>321</v>
      </c>
      <c r="I1364" t="s">
        <v>755</v>
      </c>
      <c r="J1364" t="s">
        <v>205</v>
      </c>
      <c r="K1364" t="s">
        <v>224</v>
      </c>
      <c r="L1364" t="s">
        <v>325</v>
      </c>
      <c r="M1364" t="s">
        <v>314</v>
      </c>
      <c r="N1364" t="s">
        <v>537</v>
      </c>
      <c r="O1364" t="s">
        <v>339</v>
      </c>
      <c r="P1364" t="s">
        <v>1879</v>
      </c>
      <c r="Q1364" t="s">
        <v>433</v>
      </c>
      <c r="R1364" t="s">
        <v>407</v>
      </c>
      <c r="S1364" t="s">
        <v>1215</v>
      </c>
      <c r="T1364" s="131">
        <v>3.5659999999999998</v>
      </c>
      <c r="U1364" t="s">
        <v>2853</v>
      </c>
      <c r="V1364" s="132">
        <v>6.1920000000000003E-2</v>
      </c>
      <c r="W1364" s="132">
        <v>5.9069999999999998E-2</v>
      </c>
      <c r="X1364" t="s">
        <v>412</v>
      </c>
      <c r="Y1364" t="s">
        <v>339</v>
      </c>
      <c r="Z1364" s="131">
        <v>50000</v>
      </c>
      <c r="AA1364" s="131">
        <v>3.6469999999999998</v>
      </c>
      <c r="AB1364" s="131">
        <f t="shared" si="21"/>
        <v>104.65204277488347</v>
      </c>
      <c r="AD1364" s="131">
        <v>190.833</v>
      </c>
      <c r="AH1364" s="132">
        <v>5.0000000000000002E-5</v>
      </c>
      <c r="AI1364" s="132">
        <v>7.9399999999999991E-3</v>
      </c>
      <c r="AJ1364" s="132">
        <v>2.3000000000000001E-4</v>
      </c>
    </row>
    <row r="1365" spans="1:36">
      <c r="A1365" t="s">
        <v>1213</v>
      </c>
      <c r="B1365" t="s">
        <v>1248</v>
      </c>
      <c r="C1365" t="s">
        <v>2123</v>
      </c>
      <c r="D1365" t="s">
        <v>2124</v>
      </c>
      <c r="E1365" t="s">
        <v>309</v>
      </c>
      <c r="F1365" t="s">
        <v>3216</v>
      </c>
      <c r="G1365" t="s">
        <v>3217</v>
      </c>
      <c r="H1365" t="s">
        <v>321</v>
      </c>
      <c r="I1365" t="s">
        <v>755</v>
      </c>
      <c r="J1365" t="s">
        <v>205</v>
      </c>
      <c r="K1365" t="s">
        <v>204</v>
      </c>
      <c r="L1365" t="s">
        <v>325</v>
      </c>
      <c r="M1365" t="s">
        <v>314</v>
      </c>
      <c r="N1365" t="s">
        <v>534</v>
      </c>
      <c r="O1365" t="s">
        <v>339</v>
      </c>
      <c r="P1365" t="s">
        <v>2127</v>
      </c>
      <c r="Q1365" t="s">
        <v>433</v>
      </c>
      <c r="R1365" t="s">
        <v>407</v>
      </c>
      <c r="S1365" t="s">
        <v>1216</v>
      </c>
      <c r="T1365" s="131">
        <v>1.9950000000000001</v>
      </c>
      <c r="U1365" t="s">
        <v>2128</v>
      </c>
      <c r="V1365" s="132">
        <v>3.5209999999999998E-2</v>
      </c>
      <c r="W1365" s="132">
        <v>3.3239999999999999E-2</v>
      </c>
      <c r="X1365" t="s">
        <v>412</v>
      </c>
      <c r="Y1365" t="s">
        <v>339</v>
      </c>
      <c r="Z1365" s="131">
        <v>40000</v>
      </c>
      <c r="AA1365" s="131">
        <v>3.7959999999999998</v>
      </c>
      <c r="AB1365" s="131">
        <f t="shared" si="21"/>
        <v>101.0840358271865</v>
      </c>
      <c r="AD1365" s="131">
        <v>153.48599999999999</v>
      </c>
      <c r="AH1365" s="132">
        <v>4.0000000000000003E-5</v>
      </c>
      <c r="AI1365" s="132">
        <v>6.3899999999999998E-3</v>
      </c>
      <c r="AJ1365" s="132">
        <v>1.8000000000000001E-4</v>
      </c>
    </row>
    <row r="1366" spans="1:36">
      <c r="A1366" t="s">
        <v>1213</v>
      </c>
      <c r="B1366" t="s">
        <v>1248</v>
      </c>
      <c r="C1366" t="s">
        <v>3236</v>
      </c>
      <c r="D1366" t="s">
        <v>3237</v>
      </c>
      <c r="E1366" t="s">
        <v>80</v>
      </c>
      <c r="F1366" t="s">
        <v>3238</v>
      </c>
      <c r="G1366" t="s">
        <v>3239</v>
      </c>
      <c r="H1366" t="s">
        <v>321</v>
      </c>
      <c r="I1366" t="s">
        <v>755</v>
      </c>
      <c r="J1366" t="s">
        <v>205</v>
      </c>
      <c r="K1366" t="s">
        <v>293</v>
      </c>
      <c r="L1366" t="s">
        <v>325</v>
      </c>
      <c r="M1366" t="s">
        <v>314</v>
      </c>
      <c r="N1366" t="s">
        <v>568</v>
      </c>
      <c r="O1366" t="s">
        <v>339</v>
      </c>
      <c r="P1366" t="s">
        <v>2703</v>
      </c>
      <c r="Q1366" t="s">
        <v>431</v>
      </c>
      <c r="R1366" t="s">
        <v>407</v>
      </c>
      <c r="S1366" t="s">
        <v>1216</v>
      </c>
      <c r="T1366" s="131">
        <v>2.4169999999999998</v>
      </c>
      <c r="U1366" t="s">
        <v>3240</v>
      </c>
      <c r="V1366" s="132">
        <v>4.6179999999999999E-2</v>
      </c>
      <c r="W1366" s="132">
        <v>7.1379999999999999E-2</v>
      </c>
      <c r="X1366" t="s">
        <v>412</v>
      </c>
      <c r="Y1366" t="s">
        <v>339</v>
      </c>
      <c r="Z1366" s="131">
        <v>30000</v>
      </c>
      <c r="AA1366" s="131">
        <v>3.7959999999999998</v>
      </c>
      <c r="AB1366" s="131">
        <f t="shared" si="21"/>
        <v>89.498595012293649</v>
      </c>
      <c r="AD1366" s="131">
        <v>101.92100000000001</v>
      </c>
      <c r="AH1366" s="132">
        <v>1.2999999999999999E-4</v>
      </c>
      <c r="AI1366" s="132">
        <v>4.2399999999999998E-3</v>
      </c>
      <c r="AJ1366" s="132">
        <v>1.2E-4</v>
      </c>
    </row>
    <row r="1367" spans="1:36">
      <c r="A1367" t="s">
        <v>1213</v>
      </c>
      <c r="B1367" t="s">
        <v>1248</v>
      </c>
      <c r="C1367" t="s">
        <v>3335</v>
      </c>
      <c r="D1367" t="s">
        <v>3336</v>
      </c>
      <c r="E1367" t="s">
        <v>80</v>
      </c>
      <c r="F1367" t="s">
        <v>3337</v>
      </c>
      <c r="G1367" t="s">
        <v>3338</v>
      </c>
      <c r="H1367" t="s">
        <v>321</v>
      </c>
      <c r="I1367" t="s">
        <v>755</v>
      </c>
      <c r="J1367" t="s">
        <v>205</v>
      </c>
      <c r="K1367" t="s">
        <v>224</v>
      </c>
      <c r="L1367" t="s">
        <v>325</v>
      </c>
      <c r="M1367" t="s">
        <v>314</v>
      </c>
      <c r="N1367" t="s">
        <v>548</v>
      </c>
      <c r="O1367" t="s">
        <v>339</v>
      </c>
      <c r="P1367" t="s">
        <v>2116</v>
      </c>
      <c r="Q1367" t="s">
        <v>433</v>
      </c>
      <c r="R1367" t="s">
        <v>407</v>
      </c>
      <c r="S1367" t="s">
        <v>1215</v>
      </c>
      <c r="T1367" s="131">
        <v>5.4829999999999997</v>
      </c>
      <c r="U1367" t="s">
        <v>3339</v>
      </c>
      <c r="V1367" s="132">
        <v>2.334E-2</v>
      </c>
      <c r="W1367" s="132">
        <v>4.9930000000000002E-2</v>
      </c>
      <c r="X1367" t="s">
        <v>412</v>
      </c>
      <c r="Y1367" t="s">
        <v>339</v>
      </c>
      <c r="Z1367" s="131">
        <v>30000</v>
      </c>
      <c r="AA1367" s="131">
        <v>3.6469999999999998</v>
      </c>
      <c r="AB1367" s="131">
        <f t="shared" si="21"/>
        <v>87.130975230783292</v>
      </c>
      <c r="AD1367" s="131">
        <v>95.33</v>
      </c>
      <c r="AH1367" s="132">
        <v>1.0000000000000001E-5</v>
      </c>
      <c r="AI1367" s="132">
        <v>3.9699999999999996E-3</v>
      </c>
      <c r="AJ1367" s="132">
        <v>1.1E-4</v>
      </c>
    </row>
    <row r="1368" spans="1:36">
      <c r="A1368" t="s">
        <v>1213</v>
      </c>
      <c r="B1368" t="s">
        <v>1248</v>
      </c>
      <c r="C1368" t="s">
        <v>3206</v>
      </c>
      <c r="D1368" t="s">
        <v>3207</v>
      </c>
      <c r="E1368" t="s">
        <v>80</v>
      </c>
      <c r="F1368" t="s">
        <v>3208</v>
      </c>
      <c r="G1368" t="s">
        <v>3209</v>
      </c>
      <c r="H1368" t="s">
        <v>321</v>
      </c>
      <c r="I1368" t="s">
        <v>755</v>
      </c>
      <c r="J1368" t="s">
        <v>205</v>
      </c>
      <c r="K1368" t="s">
        <v>233</v>
      </c>
      <c r="L1368" t="s">
        <v>325</v>
      </c>
      <c r="M1368" t="s">
        <v>314</v>
      </c>
      <c r="N1368" t="s">
        <v>486</v>
      </c>
      <c r="O1368" t="s">
        <v>339</v>
      </c>
      <c r="P1368" t="s">
        <v>3210</v>
      </c>
      <c r="Q1368" t="s">
        <v>431</v>
      </c>
      <c r="R1368" t="s">
        <v>407</v>
      </c>
      <c r="S1368" t="s">
        <v>1215</v>
      </c>
      <c r="T1368" s="131">
        <v>3.1680000000000001</v>
      </c>
      <c r="U1368" t="s">
        <v>2731</v>
      </c>
      <c r="V1368" s="132">
        <v>8.2470000000000002E-2</v>
      </c>
      <c r="W1368" s="132">
        <v>7.639E-2</v>
      </c>
      <c r="X1368" t="s">
        <v>412</v>
      </c>
      <c r="Y1368" t="s">
        <v>339</v>
      </c>
      <c r="Z1368" s="131">
        <v>25000</v>
      </c>
      <c r="AA1368" s="131">
        <v>3.6469999999999998</v>
      </c>
      <c r="AB1368" s="131">
        <f t="shared" si="21"/>
        <v>102.67726898820951</v>
      </c>
      <c r="AD1368" s="131">
        <v>93.616</v>
      </c>
      <c r="AH1368" s="132">
        <v>3.0000000000000001E-5</v>
      </c>
      <c r="AI1368" s="132">
        <v>3.8899999999999998E-3</v>
      </c>
      <c r="AJ1368" s="132">
        <v>1.1E-4</v>
      </c>
    </row>
    <row r="1369" spans="1:36">
      <c r="A1369" t="s">
        <v>1213</v>
      </c>
      <c r="B1369" t="s">
        <v>1248</v>
      </c>
      <c r="C1369" t="s">
        <v>1889</v>
      </c>
      <c r="D1369" t="s">
        <v>1890</v>
      </c>
      <c r="E1369" t="s">
        <v>80</v>
      </c>
      <c r="F1369" t="s">
        <v>1891</v>
      </c>
      <c r="G1369" t="s">
        <v>1892</v>
      </c>
      <c r="H1369" t="s">
        <v>321</v>
      </c>
      <c r="I1369" t="s">
        <v>755</v>
      </c>
      <c r="J1369" t="s">
        <v>205</v>
      </c>
      <c r="K1369" t="s">
        <v>204</v>
      </c>
      <c r="L1369" t="s">
        <v>325</v>
      </c>
      <c r="M1369" t="s">
        <v>314</v>
      </c>
      <c r="N1369" t="s">
        <v>486</v>
      </c>
      <c r="O1369" t="s">
        <v>339</v>
      </c>
      <c r="P1369" t="s">
        <v>1893</v>
      </c>
      <c r="Q1369" t="s">
        <v>433</v>
      </c>
      <c r="R1369" t="s">
        <v>407</v>
      </c>
      <c r="S1369" t="s">
        <v>1215</v>
      </c>
      <c r="T1369" s="131">
        <v>0.47599999999999998</v>
      </c>
      <c r="U1369" t="s">
        <v>1858</v>
      </c>
      <c r="V1369" s="132">
        <v>7.0169999999999996E-2</v>
      </c>
      <c r="W1369" s="132">
        <v>6.9110000000000005E-2</v>
      </c>
      <c r="X1369" t="s">
        <v>412</v>
      </c>
      <c r="Y1369" t="s">
        <v>339</v>
      </c>
      <c r="Z1369" s="131">
        <v>25000</v>
      </c>
      <c r="AA1369" s="131">
        <v>3.6469999999999998</v>
      </c>
      <c r="AB1369" s="131">
        <f t="shared" si="21"/>
        <v>99.174115711543749</v>
      </c>
      <c r="AD1369" s="131">
        <v>90.421999999999997</v>
      </c>
      <c r="AH1369" s="132">
        <v>4.0000000000000003E-5</v>
      </c>
      <c r="AI1369" s="132">
        <v>3.7599999999999999E-3</v>
      </c>
      <c r="AJ1369" s="132">
        <v>1.1E-4</v>
      </c>
    </row>
    <row r="1370" spans="1:36">
      <c r="A1370" t="s">
        <v>1213</v>
      </c>
      <c r="B1370" t="s">
        <v>1248</v>
      </c>
      <c r="C1370" t="s">
        <v>2123</v>
      </c>
      <c r="D1370" t="s">
        <v>2124</v>
      </c>
      <c r="E1370" t="s">
        <v>309</v>
      </c>
      <c r="F1370" t="s">
        <v>2125</v>
      </c>
      <c r="G1370" t="s">
        <v>2126</v>
      </c>
      <c r="H1370" t="s">
        <v>321</v>
      </c>
      <c r="I1370" t="s">
        <v>755</v>
      </c>
      <c r="J1370" t="s">
        <v>205</v>
      </c>
      <c r="K1370" t="s">
        <v>204</v>
      </c>
      <c r="L1370" t="s">
        <v>325</v>
      </c>
      <c r="M1370" t="s">
        <v>314</v>
      </c>
      <c r="N1370" t="s">
        <v>534</v>
      </c>
      <c r="O1370" t="s">
        <v>339</v>
      </c>
      <c r="P1370" t="s">
        <v>2127</v>
      </c>
      <c r="Q1370" t="s">
        <v>433</v>
      </c>
      <c r="R1370" t="s">
        <v>407</v>
      </c>
      <c r="S1370" t="s">
        <v>1216</v>
      </c>
      <c r="T1370" s="131">
        <v>4.5179999999999998</v>
      </c>
      <c r="U1370" t="s">
        <v>2128</v>
      </c>
      <c r="V1370" s="132">
        <v>4.1000000000000002E-2</v>
      </c>
      <c r="W1370" s="132">
        <v>3.8249999999999999E-2</v>
      </c>
      <c r="X1370" t="s">
        <v>412</v>
      </c>
      <c r="Y1370" t="s">
        <v>339</v>
      </c>
      <c r="Z1370" s="131">
        <v>20000</v>
      </c>
      <c r="AA1370" s="131">
        <v>3.7959999999999998</v>
      </c>
      <c r="AB1370" s="131">
        <f t="shared" si="21"/>
        <v>102.74894625922022</v>
      </c>
      <c r="AD1370" s="131">
        <v>78.007000000000005</v>
      </c>
      <c r="AH1370" s="132">
        <v>1.0000000000000001E-5</v>
      </c>
      <c r="AI1370" s="132">
        <v>3.2499999999999999E-3</v>
      </c>
      <c r="AJ1370" s="132">
        <v>9.0000000000000006E-5</v>
      </c>
    </row>
    <row r="1371" spans="1:36">
      <c r="A1371" t="s">
        <v>1213</v>
      </c>
      <c r="B1371" t="s">
        <v>1248</v>
      </c>
      <c r="C1371" t="s">
        <v>2074</v>
      </c>
      <c r="D1371" t="s">
        <v>2075</v>
      </c>
      <c r="E1371" t="s">
        <v>80</v>
      </c>
      <c r="F1371" t="s">
        <v>2076</v>
      </c>
      <c r="G1371" t="s">
        <v>2077</v>
      </c>
      <c r="H1371" t="s">
        <v>321</v>
      </c>
      <c r="I1371" t="s">
        <v>755</v>
      </c>
      <c r="J1371" t="s">
        <v>205</v>
      </c>
      <c r="K1371" t="s">
        <v>233</v>
      </c>
      <c r="L1371" t="s">
        <v>325</v>
      </c>
      <c r="M1371" t="s">
        <v>314</v>
      </c>
      <c r="N1371" t="s">
        <v>486</v>
      </c>
      <c r="O1371" t="s">
        <v>339</v>
      </c>
      <c r="P1371" t="s">
        <v>2078</v>
      </c>
      <c r="Q1371" t="s">
        <v>433</v>
      </c>
      <c r="R1371" t="s">
        <v>407</v>
      </c>
      <c r="S1371" t="s">
        <v>1215</v>
      </c>
      <c r="T1371" s="131">
        <v>2.105</v>
      </c>
      <c r="U1371" t="s">
        <v>2079</v>
      </c>
      <c r="V1371" s="132">
        <v>6.5839999999999996E-2</v>
      </c>
      <c r="W1371" s="132">
        <v>6.6210000000000005E-2</v>
      </c>
      <c r="X1371" t="s">
        <v>412</v>
      </c>
      <c r="Y1371" t="s">
        <v>339</v>
      </c>
      <c r="Z1371" s="131">
        <v>20000</v>
      </c>
      <c r="AA1371" s="131">
        <v>3.6469999999999998</v>
      </c>
      <c r="AB1371" s="131">
        <f t="shared" si="21"/>
        <v>100.43871675349602</v>
      </c>
      <c r="AD1371" s="131">
        <v>73.260000000000005</v>
      </c>
      <c r="AH1371" s="132">
        <v>4.0000000000000003E-5</v>
      </c>
      <c r="AI1371" s="132">
        <v>3.0500000000000002E-3</v>
      </c>
      <c r="AJ1371" s="132">
        <v>9.0000000000000006E-5</v>
      </c>
    </row>
    <row r="1372" spans="1:36">
      <c r="A1372" t="s">
        <v>1213</v>
      </c>
      <c r="B1372" t="s">
        <v>1248</v>
      </c>
      <c r="C1372" t="s">
        <v>2705</v>
      </c>
      <c r="D1372" t="s">
        <v>2706</v>
      </c>
      <c r="E1372" t="s">
        <v>80</v>
      </c>
      <c r="F1372" t="s">
        <v>3230</v>
      </c>
      <c r="G1372" t="s">
        <v>3231</v>
      </c>
      <c r="H1372" t="s">
        <v>321</v>
      </c>
      <c r="I1372" t="s">
        <v>755</v>
      </c>
      <c r="J1372" t="s">
        <v>205</v>
      </c>
      <c r="K1372" t="s">
        <v>293</v>
      </c>
      <c r="L1372" t="s">
        <v>325</v>
      </c>
      <c r="M1372" t="s">
        <v>314</v>
      </c>
      <c r="N1372" t="s">
        <v>568</v>
      </c>
      <c r="O1372" t="s">
        <v>339</v>
      </c>
      <c r="P1372" t="s">
        <v>3188</v>
      </c>
      <c r="Q1372" t="s">
        <v>433</v>
      </c>
      <c r="R1372" t="s">
        <v>407</v>
      </c>
      <c r="S1372" t="s">
        <v>1216</v>
      </c>
      <c r="T1372" s="131">
        <v>2.9180000000000001</v>
      </c>
      <c r="U1372" t="s">
        <v>3232</v>
      </c>
      <c r="V1372" s="132">
        <v>6.9269999999999998E-2</v>
      </c>
      <c r="W1372" s="132">
        <v>3.2910000000000002E-2</v>
      </c>
      <c r="X1372" t="s">
        <v>412</v>
      </c>
      <c r="Y1372" t="s">
        <v>339</v>
      </c>
      <c r="Z1372" s="131">
        <v>20000</v>
      </c>
      <c r="AA1372" s="131">
        <v>3.7959999999999998</v>
      </c>
      <c r="AB1372" s="131">
        <f t="shared" si="21"/>
        <v>90.945732349841947</v>
      </c>
      <c r="AD1372" s="131">
        <v>69.046000000000006</v>
      </c>
      <c r="AH1372" s="132">
        <v>2.0000000000000002E-5</v>
      </c>
      <c r="AI1372" s="132">
        <v>2.8700000000000002E-3</v>
      </c>
      <c r="AJ1372" s="132">
        <v>8.0000000000000007E-5</v>
      </c>
    </row>
    <row r="1373" spans="1:36">
      <c r="A1373" t="s">
        <v>1213</v>
      </c>
      <c r="B1373" t="s">
        <v>1248</v>
      </c>
      <c r="C1373" t="s">
        <v>1875</v>
      </c>
      <c r="D1373" t="s">
        <v>1876</v>
      </c>
      <c r="E1373" t="s">
        <v>80</v>
      </c>
      <c r="F1373" t="s">
        <v>3233</v>
      </c>
      <c r="G1373" t="s">
        <v>3234</v>
      </c>
      <c r="H1373" t="s">
        <v>321</v>
      </c>
      <c r="I1373" t="s">
        <v>755</v>
      </c>
      <c r="J1373" t="s">
        <v>205</v>
      </c>
      <c r="K1373" t="s">
        <v>224</v>
      </c>
      <c r="L1373" t="s">
        <v>325</v>
      </c>
      <c r="M1373" t="s">
        <v>314</v>
      </c>
      <c r="N1373" t="s">
        <v>534</v>
      </c>
      <c r="O1373" t="s">
        <v>339</v>
      </c>
      <c r="P1373" t="s">
        <v>1879</v>
      </c>
      <c r="Q1373" t="s">
        <v>433</v>
      </c>
      <c r="R1373" t="s">
        <v>407</v>
      </c>
      <c r="S1373" t="s">
        <v>1215</v>
      </c>
      <c r="T1373" s="131">
        <v>2.355</v>
      </c>
      <c r="U1373" t="s">
        <v>3235</v>
      </c>
      <c r="V1373" s="132">
        <v>6.6710000000000005E-2</v>
      </c>
      <c r="W1373" s="132">
        <v>4.9750000000000003E-2</v>
      </c>
      <c r="X1373" t="s">
        <v>412</v>
      </c>
      <c r="Y1373" t="s">
        <v>339</v>
      </c>
      <c r="Z1373" s="131">
        <v>20000</v>
      </c>
      <c r="AA1373" s="131">
        <v>3.6469999999999998</v>
      </c>
      <c r="AB1373" s="131">
        <f t="shared" si="21"/>
        <v>93.726350425006856</v>
      </c>
      <c r="AD1373" s="131">
        <v>68.364000000000004</v>
      </c>
      <c r="AH1373" s="132">
        <v>3.0000000000000001E-5</v>
      </c>
      <c r="AI1373" s="132">
        <v>2.8400000000000001E-3</v>
      </c>
      <c r="AJ1373" s="132">
        <v>8.0000000000000007E-5</v>
      </c>
    </row>
    <row r="1374" spans="1:36">
      <c r="A1374" t="s">
        <v>1213</v>
      </c>
      <c r="B1374" t="s">
        <v>1248</v>
      </c>
      <c r="C1374" t="s">
        <v>3190</v>
      </c>
      <c r="D1374" t="s">
        <v>3191</v>
      </c>
      <c r="E1374" t="s">
        <v>309</v>
      </c>
      <c r="F1374" t="s">
        <v>3192</v>
      </c>
      <c r="G1374" t="s">
        <v>3193</v>
      </c>
      <c r="H1374" t="s">
        <v>321</v>
      </c>
      <c r="I1374" t="s">
        <v>755</v>
      </c>
      <c r="J1374" t="s">
        <v>205</v>
      </c>
      <c r="K1374" t="s">
        <v>204</v>
      </c>
      <c r="L1374" t="s">
        <v>325</v>
      </c>
      <c r="M1374" t="s">
        <v>340</v>
      </c>
      <c r="N1374" t="s">
        <v>536</v>
      </c>
      <c r="O1374" t="s">
        <v>339</v>
      </c>
      <c r="P1374" t="s">
        <v>1411</v>
      </c>
      <c r="Q1374" t="s">
        <v>431</v>
      </c>
      <c r="R1374" t="s">
        <v>407</v>
      </c>
      <c r="S1374" t="s">
        <v>1215</v>
      </c>
      <c r="T1374" s="131">
        <v>2.726</v>
      </c>
      <c r="U1374" t="s">
        <v>3194</v>
      </c>
      <c r="V1374" s="132">
        <v>4.8280000000000003E-2</v>
      </c>
      <c r="W1374" s="132">
        <v>5.5980000000000002E-2</v>
      </c>
      <c r="X1374" t="s">
        <v>412</v>
      </c>
      <c r="Y1374" t="s">
        <v>339</v>
      </c>
      <c r="Z1374" s="131">
        <v>15000</v>
      </c>
      <c r="AA1374" s="131">
        <v>3.6469999999999998</v>
      </c>
      <c r="AB1374" s="131">
        <f t="shared" si="21"/>
        <v>101.38195777351248</v>
      </c>
      <c r="AD1374" s="131">
        <v>55.460999999999999</v>
      </c>
      <c r="AH1374" s="132">
        <v>2.0000000000000002E-5</v>
      </c>
      <c r="AI1374" s="132">
        <v>2.31E-3</v>
      </c>
      <c r="AJ1374" s="132">
        <v>6.9999999999999994E-5</v>
      </c>
    </row>
    <row r="1375" spans="1:36">
      <c r="A1375" t="s">
        <v>1213</v>
      </c>
      <c r="B1375" t="s">
        <v>1248</v>
      </c>
      <c r="C1375" t="s">
        <v>1547</v>
      </c>
      <c r="D1375" t="s">
        <v>1548</v>
      </c>
      <c r="E1375" t="s">
        <v>309</v>
      </c>
      <c r="F1375" t="s">
        <v>3186</v>
      </c>
      <c r="G1375" t="s">
        <v>3187</v>
      </c>
      <c r="H1375" t="s">
        <v>321</v>
      </c>
      <c r="I1375" t="s">
        <v>755</v>
      </c>
      <c r="J1375" t="s">
        <v>205</v>
      </c>
      <c r="K1375" t="s">
        <v>204</v>
      </c>
      <c r="L1375" t="s">
        <v>325</v>
      </c>
      <c r="M1375" t="s">
        <v>340</v>
      </c>
      <c r="N1375" t="s">
        <v>536</v>
      </c>
      <c r="O1375" t="s">
        <v>339</v>
      </c>
      <c r="P1375" t="s">
        <v>3188</v>
      </c>
      <c r="Q1375" t="s">
        <v>433</v>
      </c>
      <c r="R1375" t="s">
        <v>407</v>
      </c>
      <c r="S1375" t="s">
        <v>1215</v>
      </c>
      <c r="T1375" s="131">
        <v>2.3250000000000002</v>
      </c>
      <c r="U1375" t="s">
        <v>3189</v>
      </c>
      <c r="V1375" s="132">
        <v>4.7289999999999999E-2</v>
      </c>
      <c r="W1375" s="132">
        <v>5.3260000000000002E-2</v>
      </c>
      <c r="X1375" t="s">
        <v>412</v>
      </c>
      <c r="Y1375" t="s">
        <v>339</v>
      </c>
      <c r="Z1375" s="131">
        <v>15000</v>
      </c>
      <c r="AA1375" s="131">
        <v>3.6469999999999998</v>
      </c>
      <c r="AB1375" s="131">
        <f t="shared" si="21"/>
        <v>101.22475093684307</v>
      </c>
      <c r="AD1375" s="131">
        <v>55.375</v>
      </c>
      <c r="AH1375" s="132">
        <v>3.0000000000000001E-5</v>
      </c>
      <c r="AI1375" s="132">
        <v>2.3E-3</v>
      </c>
      <c r="AJ1375" s="132">
        <v>6.9999999999999994E-5</v>
      </c>
    </row>
    <row r="1376" spans="1:36">
      <c r="A1376" t="s">
        <v>1213</v>
      </c>
      <c r="B1376" t="s">
        <v>1248</v>
      </c>
      <c r="C1376" t="s">
        <v>3251</v>
      </c>
      <c r="D1376" t="s">
        <v>3252</v>
      </c>
      <c r="E1376" t="s">
        <v>80</v>
      </c>
      <c r="F1376" t="s">
        <v>3253</v>
      </c>
      <c r="G1376" t="s">
        <v>3254</v>
      </c>
      <c r="H1376" t="s">
        <v>321</v>
      </c>
      <c r="I1376" t="s">
        <v>755</v>
      </c>
      <c r="J1376" t="s">
        <v>205</v>
      </c>
      <c r="K1376" t="s">
        <v>224</v>
      </c>
      <c r="L1376" t="s">
        <v>325</v>
      </c>
      <c r="M1376" t="s">
        <v>314</v>
      </c>
      <c r="N1376" t="s">
        <v>488</v>
      </c>
      <c r="O1376" t="s">
        <v>339</v>
      </c>
      <c r="P1376" t="s">
        <v>2116</v>
      </c>
      <c r="Q1376" t="s">
        <v>433</v>
      </c>
      <c r="R1376" t="s">
        <v>407</v>
      </c>
      <c r="S1376" t="s">
        <v>1215</v>
      </c>
      <c r="T1376" s="131">
        <v>5.8120000000000003</v>
      </c>
      <c r="U1376" t="s">
        <v>3255</v>
      </c>
      <c r="V1376" s="132">
        <v>6.166E-2</v>
      </c>
      <c r="W1376" s="132">
        <v>5.8720000000000001E-2</v>
      </c>
      <c r="X1376" t="s">
        <v>412</v>
      </c>
      <c r="Y1376" t="s">
        <v>339</v>
      </c>
      <c r="Z1376" s="131">
        <v>10000</v>
      </c>
      <c r="AA1376" s="131">
        <v>3.6469999999999998</v>
      </c>
      <c r="AB1376" s="131">
        <f t="shared" si="21"/>
        <v>108.93611187277214</v>
      </c>
      <c r="AD1376" s="131">
        <v>39.728999999999999</v>
      </c>
      <c r="AH1376" s="132">
        <v>2.0000000000000002E-5</v>
      </c>
      <c r="AI1376" s="132">
        <v>1.65E-3</v>
      </c>
      <c r="AJ1376" s="132">
        <v>5.0000000000000002E-5</v>
      </c>
    </row>
    <row r="1377" spans="1:36">
      <c r="A1377" t="s">
        <v>1213</v>
      </c>
      <c r="B1377" t="s">
        <v>1248</v>
      </c>
      <c r="C1377" t="s">
        <v>3236</v>
      </c>
      <c r="D1377" t="s">
        <v>3237</v>
      </c>
      <c r="E1377" t="s">
        <v>80</v>
      </c>
      <c r="F1377" t="s">
        <v>3276</v>
      </c>
      <c r="G1377" t="s">
        <v>3277</v>
      </c>
      <c r="H1377" t="s">
        <v>321</v>
      </c>
      <c r="I1377" t="s">
        <v>755</v>
      </c>
      <c r="J1377" t="s">
        <v>205</v>
      </c>
      <c r="K1377" t="s">
        <v>293</v>
      </c>
      <c r="L1377" t="s">
        <v>325</v>
      </c>
      <c r="M1377" t="s">
        <v>314</v>
      </c>
      <c r="N1377" t="s">
        <v>568</v>
      </c>
      <c r="O1377" t="s">
        <v>339</v>
      </c>
      <c r="P1377" t="s">
        <v>2703</v>
      </c>
      <c r="Q1377" t="s">
        <v>431</v>
      </c>
      <c r="R1377" t="s">
        <v>407</v>
      </c>
      <c r="S1377" t="s">
        <v>1216</v>
      </c>
      <c r="T1377" s="131">
        <v>0.66100000000000003</v>
      </c>
      <c r="U1377" t="s">
        <v>3278</v>
      </c>
      <c r="V1377" s="132">
        <v>4.2500000000000003E-2</v>
      </c>
      <c r="W1377" s="132">
        <v>5.7880000000000001E-2</v>
      </c>
      <c r="X1377" t="s">
        <v>412</v>
      </c>
      <c r="Y1377" t="s">
        <v>339</v>
      </c>
      <c r="Z1377" s="131">
        <v>10000</v>
      </c>
      <c r="AA1377" s="131">
        <v>3.7959999999999998</v>
      </c>
      <c r="AB1377" s="131">
        <f t="shared" si="21"/>
        <v>99.686512118018967</v>
      </c>
      <c r="AD1377" s="131">
        <v>37.841000000000001</v>
      </c>
      <c r="AH1377" s="132">
        <v>1.1E-4</v>
      </c>
      <c r="AI1377" s="132">
        <v>1.57E-3</v>
      </c>
      <c r="AJ1377" s="132">
        <v>4.0000000000000003E-5</v>
      </c>
    </row>
    <row r="1378" spans="1:36">
      <c r="A1378" t="s">
        <v>1213</v>
      </c>
      <c r="B1378" t="s">
        <v>1248</v>
      </c>
      <c r="C1378" t="s">
        <v>3279</v>
      </c>
      <c r="D1378" t="s">
        <v>3280</v>
      </c>
      <c r="E1378" t="s">
        <v>80</v>
      </c>
      <c r="F1378" t="s">
        <v>3281</v>
      </c>
      <c r="G1378" t="s">
        <v>3282</v>
      </c>
      <c r="H1378" t="s">
        <v>321</v>
      </c>
      <c r="I1378" t="s">
        <v>755</v>
      </c>
      <c r="J1378" t="s">
        <v>205</v>
      </c>
      <c r="K1378" t="s">
        <v>224</v>
      </c>
      <c r="L1378" t="s">
        <v>325</v>
      </c>
      <c r="M1378" t="s">
        <v>314</v>
      </c>
      <c r="N1378" t="s">
        <v>521</v>
      </c>
      <c r="O1378" t="s">
        <v>339</v>
      </c>
      <c r="P1378" t="s">
        <v>2116</v>
      </c>
      <c r="Q1378" t="s">
        <v>433</v>
      </c>
      <c r="R1378" t="s">
        <v>407</v>
      </c>
      <c r="S1378" t="s">
        <v>1215</v>
      </c>
      <c r="T1378" s="131">
        <v>3.0249999999999999</v>
      </c>
      <c r="U1378" t="s">
        <v>3283</v>
      </c>
      <c r="V1378" s="132">
        <v>4.6780000000000002E-2</v>
      </c>
      <c r="W1378" s="132">
        <v>5.0270000000000002E-2</v>
      </c>
      <c r="X1378" t="s">
        <v>412</v>
      </c>
      <c r="Y1378" t="s">
        <v>339</v>
      </c>
      <c r="Z1378" s="131">
        <v>10000</v>
      </c>
      <c r="AA1378" s="131">
        <v>3.6469999999999998</v>
      </c>
      <c r="AB1378" s="131">
        <f t="shared" si="21"/>
        <v>102.68165615574445</v>
      </c>
      <c r="AD1378" s="131">
        <v>37.448</v>
      </c>
      <c r="AH1378" s="132">
        <v>2.0000000000000002E-5</v>
      </c>
      <c r="AI1378" s="132">
        <v>1.56E-3</v>
      </c>
      <c r="AJ1378" s="132">
        <v>4.0000000000000003E-5</v>
      </c>
    </row>
    <row r="1379" spans="1:36">
      <c r="A1379" t="s">
        <v>1213</v>
      </c>
      <c r="B1379" t="s">
        <v>1248</v>
      </c>
      <c r="C1379" t="s">
        <v>3260</v>
      </c>
      <c r="D1379" t="s">
        <v>3261</v>
      </c>
      <c r="E1379" t="s">
        <v>80</v>
      </c>
      <c r="F1379" t="s">
        <v>3262</v>
      </c>
      <c r="G1379" t="s">
        <v>3263</v>
      </c>
      <c r="H1379" t="s">
        <v>321</v>
      </c>
      <c r="I1379" t="s">
        <v>755</v>
      </c>
      <c r="J1379" t="s">
        <v>205</v>
      </c>
      <c r="K1379" t="s">
        <v>224</v>
      </c>
      <c r="L1379" t="s">
        <v>325</v>
      </c>
      <c r="M1379" t="s">
        <v>314</v>
      </c>
      <c r="N1379" t="s">
        <v>556</v>
      </c>
      <c r="O1379" t="s">
        <v>339</v>
      </c>
      <c r="P1379" t="s">
        <v>2116</v>
      </c>
      <c r="Q1379" t="s">
        <v>433</v>
      </c>
      <c r="R1379" t="s">
        <v>407</v>
      </c>
      <c r="S1379" t="s">
        <v>1215</v>
      </c>
      <c r="T1379" s="131">
        <v>2.97</v>
      </c>
      <c r="U1379" t="s">
        <v>3264</v>
      </c>
      <c r="V1379" s="132">
        <v>5.0650000000000001E-2</v>
      </c>
      <c r="W1379" s="132">
        <v>5.0880000000000002E-2</v>
      </c>
      <c r="X1379" t="s">
        <v>412</v>
      </c>
      <c r="Y1379" t="s">
        <v>339</v>
      </c>
      <c r="Z1379" s="131">
        <v>10000</v>
      </c>
      <c r="AA1379" s="131">
        <v>3.6469999999999998</v>
      </c>
      <c r="AB1379" s="131">
        <f t="shared" si="21"/>
        <v>102.03180696462846</v>
      </c>
      <c r="AD1379" s="131">
        <v>37.210999999999999</v>
      </c>
      <c r="AH1379" s="132">
        <v>1.0000000000000001E-5</v>
      </c>
      <c r="AI1379" s="132">
        <v>1.5499999999999999E-3</v>
      </c>
      <c r="AJ1379" s="132">
        <v>4.0000000000000003E-5</v>
      </c>
    </row>
    <row r="1380" spans="1:36">
      <c r="A1380" t="s">
        <v>1213</v>
      </c>
      <c r="B1380" t="s">
        <v>1248</v>
      </c>
      <c r="C1380" t="s">
        <v>3284</v>
      </c>
      <c r="D1380" t="s">
        <v>3285</v>
      </c>
      <c r="E1380" t="s">
        <v>80</v>
      </c>
      <c r="F1380" t="s">
        <v>3286</v>
      </c>
      <c r="G1380" t="s">
        <v>3287</v>
      </c>
      <c r="H1380" t="s">
        <v>321</v>
      </c>
      <c r="I1380" t="s">
        <v>755</v>
      </c>
      <c r="J1380" t="s">
        <v>205</v>
      </c>
      <c r="K1380" t="s">
        <v>224</v>
      </c>
      <c r="L1380" t="s">
        <v>325</v>
      </c>
      <c r="M1380" t="s">
        <v>314</v>
      </c>
      <c r="N1380" t="s">
        <v>548</v>
      </c>
      <c r="O1380" t="s">
        <v>339</v>
      </c>
      <c r="P1380" t="s">
        <v>2116</v>
      </c>
      <c r="Q1380" t="s">
        <v>433</v>
      </c>
      <c r="R1380" t="s">
        <v>407</v>
      </c>
      <c r="S1380" t="s">
        <v>1215</v>
      </c>
      <c r="T1380" s="131">
        <v>1.0449999999999999</v>
      </c>
      <c r="U1380" t="s">
        <v>3288</v>
      </c>
      <c r="V1380" s="132">
        <v>5.3629999999999997E-2</v>
      </c>
      <c r="W1380" s="132">
        <v>4.8129999999999999E-2</v>
      </c>
      <c r="X1380" t="s">
        <v>412</v>
      </c>
      <c r="Y1380" t="s">
        <v>339</v>
      </c>
      <c r="Z1380" s="131">
        <v>10000</v>
      </c>
      <c r="AA1380" s="131">
        <v>3.6469999999999998</v>
      </c>
      <c r="AB1380" s="131">
        <f t="shared" si="21"/>
        <v>101.83986838497397</v>
      </c>
      <c r="AD1380" s="131">
        <v>37.140999999999998</v>
      </c>
      <c r="AH1380" s="132">
        <v>1.0000000000000001E-5</v>
      </c>
      <c r="AI1380" s="132">
        <v>1.5499999999999999E-3</v>
      </c>
      <c r="AJ1380" s="132">
        <v>4.0000000000000003E-5</v>
      </c>
    </row>
    <row r="1381" spans="1:36">
      <c r="A1381" t="s">
        <v>1213</v>
      </c>
      <c r="B1381" t="s">
        <v>1248</v>
      </c>
      <c r="C1381" t="s">
        <v>3279</v>
      </c>
      <c r="D1381" t="s">
        <v>3280</v>
      </c>
      <c r="E1381" t="s">
        <v>80</v>
      </c>
      <c r="F1381" t="s">
        <v>3298</v>
      </c>
      <c r="G1381" t="s">
        <v>3299</v>
      </c>
      <c r="H1381" t="s">
        <v>321</v>
      </c>
      <c r="I1381" t="s">
        <v>755</v>
      </c>
      <c r="J1381" t="s">
        <v>205</v>
      </c>
      <c r="K1381" t="s">
        <v>224</v>
      </c>
      <c r="L1381" t="s">
        <v>325</v>
      </c>
      <c r="M1381" t="s">
        <v>314</v>
      </c>
      <c r="N1381" t="s">
        <v>521</v>
      </c>
      <c r="O1381" t="s">
        <v>339</v>
      </c>
      <c r="P1381" t="s">
        <v>2116</v>
      </c>
      <c r="Q1381" t="s">
        <v>433</v>
      </c>
      <c r="R1381" t="s">
        <v>407</v>
      </c>
      <c r="S1381" t="s">
        <v>1215</v>
      </c>
      <c r="T1381" s="131">
        <v>6.5350000000000001</v>
      </c>
      <c r="U1381" t="s">
        <v>3300</v>
      </c>
      <c r="V1381" s="132">
        <v>5.185E-2</v>
      </c>
      <c r="W1381" s="132">
        <v>5.6329999999999998E-2</v>
      </c>
      <c r="X1381" t="s">
        <v>412</v>
      </c>
      <c r="Y1381" t="s">
        <v>339</v>
      </c>
      <c r="Z1381" s="131">
        <v>10000</v>
      </c>
      <c r="AA1381" s="131">
        <v>3.6469999999999998</v>
      </c>
      <c r="AB1381" s="131">
        <f t="shared" si="21"/>
        <v>100.76227035919936</v>
      </c>
      <c r="AD1381" s="131">
        <v>36.747999999999998</v>
      </c>
      <c r="AH1381" s="132">
        <v>1.0000000000000001E-5</v>
      </c>
      <c r="AI1381" s="132">
        <v>1.5299999999999999E-3</v>
      </c>
      <c r="AJ1381" s="132">
        <v>4.0000000000000003E-5</v>
      </c>
    </row>
    <row r="1382" spans="1:36">
      <c r="A1382" t="s">
        <v>1213</v>
      </c>
      <c r="B1382" t="s">
        <v>1248</v>
      </c>
      <c r="C1382" t="s">
        <v>3306</v>
      </c>
      <c r="D1382" t="s">
        <v>3307</v>
      </c>
      <c r="E1382" t="s">
        <v>80</v>
      </c>
      <c r="F1382" t="s">
        <v>3308</v>
      </c>
      <c r="G1382" t="s">
        <v>3309</v>
      </c>
      <c r="H1382" t="s">
        <v>321</v>
      </c>
      <c r="I1382" t="s">
        <v>755</v>
      </c>
      <c r="J1382" t="s">
        <v>205</v>
      </c>
      <c r="K1382" t="s">
        <v>224</v>
      </c>
      <c r="L1382" t="s">
        <v>325</v>
      </c>
      <c r="M1382" t="s">
        <v>314</v>
      </c>
      <c r="N1382" t="s">
        <v>545</v>
      </c>
      <c r="O1382" t="s">
        <v>339</v>
      </c>
      <c r="P1382" t="s">
        <v>2110</v>
      </c>
      <c r="Q1382" t="s">
        <v>423</v>
      </c>
      <c r="R1382" t="s">
        <v>407</v>
      </c>
      <c r="S1382" t="s">
        <v>1215</v>
      </c>
      <c r="T1382" s="131">
        <v>0.22600000000000001</v>
      </c>
      <c r="U1382" t="s">
        <v>3310</v>
      </c>
      <c r="V1382" s="132">
        <v>5.6340000000000001E-2</v>
      </c>
      <c r="W1382" s="132">
        <v>4.4949999999999997E-2</v>
      </c>
      <c r="X1382" t="s">
        <v>412</v>
      </c>
      <c r="Y1382" t="s">
        <v>339</v>
      </c>
      <c r="Z1382" s="131">
        <v>10000</v>
      </c>
      <c r="AA1382" s="131">
        <v>3.6469999999999998</v>
      </c>
      <c r="AB1382" s="131">
        <f t="shared" si="21"/>
        <v>100.55662188099808</v>
      </c>
      <c r="AD1382" s="131">
        <v>36.673000000000002</v>
      </c>
      <c r="AH1382" s="132">
        <v>1.0000000000000001E-5</v>
      </c>
      <c r="AI1382" s="132">
        <v>1.5299999999999999E-3</v>
      </c>
      <c r="AJ1382" s="132">
        <v>4.0000000000000003E-5</v>
      </c>
    </row>
    <row r="1383" spans="1:36">
      <c r="A1383" t="s">
        <v>1213</v>
      </c>
      <c r="B1383" t="s">
        <v>1248</v>
      </c>
      <c r="C1383" t="s">
        <v>3344</v>
      </c>
      <c r="D1383" t="s">
        <v>3345</v>
      </c>
      <c r="E1383" t="s">
        <v>311</v>
      </c>
      <c r="F1383" t="s">
        <v>3346</v>
      </c>
      <c r="G1383" t="s">
        <v>3347</v>
      </c>
      <c r="H1383" t="s">
        <v>321</v>
      </c>
      <c r="I1383" t="s">
        <v>755</v>
      </c>
      <c r="J1383" t="s">
        <v>205</v>
      </c>
      <c r="K1383" t="s">
        <v>233</v>
      </c>
      <c r="L1383" t="s">
        <v>325</v>
      </c>
      <c r="M1383" t="s">
        <v>314</v>
      </c>
      <c r="N1383" t="s">
        <v>486</v>
      </c>
      <c r="O1383" t="s">
        <v>339</v>
      </c>
      <c r="P1383" t="s">
        <v>1893</v>
      </c>
      <c r="Q1383" t="s">
        <v>433</v>
      </c>
      <c r="R1383" t="s">
        <v>407</v>
      </c>
      <c r="S1383" t="s">
        <v>1215</v>
      </c>
      <c r="T1383" s="131">
        <v>5.931</v>
      </c>
      <c r="U1383" t="s">
        <v>2237</v>
      </c>
      <c r="V1383" s="132">
        <v>8.0229999999999996E-2</v>
      </c>
      <c r="W1383" s="132">
        <v>8.7300000000000003E-2</v>
      </c>
      <c r="X1383" t="s">
        <v>412</v>
      </c>
      <c r="Y1383" t="s">
        <v>339</v>
      </c>
      <c r="Z1383" s="131">
        <v>10000</v>
      </c>
      <c r="AA1383" s="131">
        <v>3.6469999999999998</v>
      </c>
      <c r="AB1383" s="131">
        <f t="shared" si="21"/>
        <v>100.05483959418702</v>
      </c>
      <c r="AD1383" s="131">
        <v>36.49</v>
      </c>
      <c r="AH1383" s="132">
        <v>1.0000000000000001E-5</v>
      </c>
      <c r="AI1383" s="132">
        <v>1.5200000000000001E-3</v>
      </c>
      <c r="AJ1383" s="132">
        <v>4.0000000000000003E-5</v>
      </c>
    </row>
    <row r="1384" spans="1:36">
      <c r="A1384" t="s">
        <v>1213</v>
      </c>
      <c r="B1384" t="s">
        <v>1248</v>
      </c>
      <c r="C1384" t="s">
        <v>3221</v>
      </c>
      <c r="D1384" t="s">
        <v>3222</v>
      </c>
      <c r="E1384" t="s">
        <v>80</v>
      </c>
      <c r="F1384" t="s">
        <v>3223</v>
      </c>
      <c r="G1384" t="s">
        <v>3224</v>
      </c>
      <c r="H1384" t="s">
        <v>321</v>
      </c>
      <c r="I1384" t="s">
        <v>755</v>
      </c>
      <c r="J1384" t="s">
        <v>205</v>
      </c>
      <c r="K1384" t="s">
        <v>224</v>
      </c>
      <c r="L1384" t="s">
        <v>325</v>
      </c>
      <c r="M1384" t="s">
        <v>314</v>
      </c>
      <c r="N1384" t="s">
        <v>512</v>
      </c>
      <c r="O1384" t="s">
        <v>339</v>
      </c>
      <c r="P1384" t="s">
        <v>3210</v>
      </c>
      <c r="Q1384" t="s">
        <v>431</v>
      </c>
      <c r="R1384" t="s">
        <v>407</v>
      </c>
      <c r="S1384" t="s">
        <v>1215</v>
      </c>
      <c r="T1384" s="131">
        <v>5.8360000000000003</v>
      </c>
      <c r="U1384" t="s">
        <v>1491</v>
      </c>
      <c r="V1384" s="132">
        <v>4.2610000000000002E-2</v>
      </c>
      <c r="W1384" s="132">
        <v>5.9029999999999999E-2</v>
      </c>
      <c r="X1384" t="s">
        <v>412</v>
      </c>
      <c r="Y1384" t="s">
        <v>339</v>
      </c>
      <c r="Z1384" s="131">
        <v>10000</v>
      </c>
      <c r="AA1384" s="131">
        <v>3.6469999999999998</v>
      </c>
      <c r="AB1384" s="131">
        <f t="shared" si="21"/>
        <v>93.241020016451884</v>
      </c>
      <c r="AD1384" s="131">
        <v>34.005000000000003</v>
      </c>
      <c r="AH1384" s="132">
        <v>3.0000000000000001E-5</v>
      </c>
      <c r="AI1384" s="132">
        <v>1.41E-3</v>
      </c>
      <c r="AJ1384" s="132">
        <v>4.0000000000000003E-5</v>
      </c>
    </row>
    <row r="1385" spans="1:36">
      <c r="A1385" t="s">
        <v>1213</v>
      </c>
      <c r="B1385" t="s">
        <v>1248</v>
      </c>
      <c r="C1385" t="s">
        <v>3225</v>
      </c>
      <c r="D1385" t="s">
        <v>3226</v>
      </c>
      <c r="E1385" t="s">
        <v>80</v>
      </c>
      <c r="F1385" t="s">
        <v>3227</v>
      </c>
      <c r="G1385" t="s">
        <v>3228</v>
      </c>
      <c r="H1385" t="s">
        <v>321</v>
      </c>
      <c r="I1385" t="s">
        <v>755</v>
      </c>
      <c r="J1385" t="s">
        <v>205</v>
      </c>
      <c r="K1385" t="s">
        <v>224</v>
      </c>
      <c r="L1385" t="s">
        <v>325</v>
      </c>
      <c r="M1385" t="s">
        <v>314</v>
      </c>
      <c r="N1385" t="s">
        <v>521</v>
      </c>
      <c r="O1385" t="s">
        <v>339</v>
      </c>
      <c r="P1385" t="s">
        <v>2116</v>
      </c>
      <c r="Q1385" t="s">
        <v>433</v>
      </c>
      <c r="R1385" t="s">
        <v>407</v>
      </c>
      <c r="S1385" t="s">
        <v>1215</v>
      </c>
      <c r="T1385" s="131">
        <v>6.0469999999999997</v>
      </c>
      <c r="U1385" t="s">
        <v>3229</v>
      </c>
      <c r="V1385" s="132">
        <v>6.7449999999999996E-2</v>
      </c>
      <c r="W1385" s="132">
        <v>5.2069999999999998E-2</v>
      </c>
      <c r="X1385" t="s">
        <v>412</v>
      </c>
      <c r="Y1385" t="s">
        <v>339</v>
      </c>
      <c r="Z1385" s="131">
        <v>10000</v>
      </c>
      <c r="AA1385" s="131">
        <v>3.6469999999999998</v>
      </c>
      <c r="AB1385" s="131">
        <f t="shared" si="21"/>
        <v>88.925143953934722</v>
      </c>
      <c r="AD1385" s="131">
        <v>32.430999999999997</v>
      </c>
      <c r="AH1385" s="132">
        <v>1.0000000000000001E-5</v>
      </c>
      <c r="AI1385" s="132">
        <v>1.3500000000000001E-3</v>
      </c>
      <c r="AJ1385" s="132">
        <v>4.0000000000000003E-5</v>
      </c>
    </row>
    <row r="1386" spans="1:36">
      <c r="A1386" t="s">
        <v>1213</v>
      </c>
      <c r="B1386" t="s">
        <v>1248</v>
      </c>
      <c r="C1386" t="s">
        <v>3271</v>
      </c>
      <c r="D1386" t="s">
        <v>3272</v>
      </c>
      <c r="E1386" t="s">
        <v>80</v>
      </c>
      <c r="F1386" t="s">
        <v>3273</v>
      </c>
      <c r="G1386" t="s">
        <v>3274</v>
      </c>
      <c r="H1386" t="s">
        <v>321</v>
      </c>
      <c r="I1386" t="s">
        <v>755</v>
      </c>
      <c r="J1386" t="s">
        <v>205</v>
      </c>
      <c r="K1386" t="s">
        <v>224</v>
      </c>
      <c r="L1386" t="s">
        <v>325</v>
      </c>
      <c r="M1386" t="s">
        <v>314</v>
      </c>
      <c r="N1386" t="s">
        <v>537</v>
      </c>
      <c r="O1386" t="s">
        <v>339</v>
      </c>
      <c r="P1386" t="s">
        <v>1879</v>
      </c>
      <c r="Q1386" t="s">
        <v>433</v>
      </c>
      <c r="R1386" t="s">
        <v>407</v>
      </c>
      <c r="S1386" t="s">
        <v>1215</v>
      </c>
      <c r="T1386" s="131">
        <v>2.931</v>
      </c>
      <c r="U1386" t="s">
        <v>3275</v>
      </c>
      <c r="V1386" s="132">
        <v>7.9500000000000001E-2</v>
      </c>
      <c r="W1386" s="132">
        <v>5.8360000000000002E-2</v>
      </c>
      <c r="X1386" t="s">
        <v>412</v>
      </c>
      <c r="Y1386" t="s">
        <v>339</v>
      </c>
      <c r="Z1386" s="131">
        <v>8000</v>
      </c>
      <c r="AA1386" s="131">
        <v>3.6469999999999998</v>
      </c>
      <c r="AB1386" s="131">
        <f t="shared" si="21"/>
        <v>106.45736221551959</v>
      </c>
      <c r="AD1386" s="131">
        <v>31.06</v>
      </c>
      <c r="AH1386" s="132">
        <v>1.0000000000000001E-5</v>
      </c>
      <c r="AI1386" s="132">
        <v>1.2899999999999999E-3</v>
      </c>
      <c r="AJ1386" s="132">
        <v>4.0000000000000003E-5</v>
      </c>
    </row>
    <row r="1387" spans="1:36">
      <c r="A1387" t="s">
        <v>1213</v>
      </c>
      <c r="B1387" t="s">
        <v>1248</v>
      </c>
      <c r="C1387" t="s">
        <v>3348</v>
      </c>
      <c r="D1387" t="s">
        <v>3349</v>
      </c>
      <c r="E1387" t="s">
        <v>312</v>
      </c>
      <c r="F1387" t="s">
        <v>3350</v>
      </c>
      <c r="G1387" t="s">
        <v>3351</v>
      </c>
      <c r="H1387" t="s">
        <v>321</v>
      </c>
      <c r="I1387" t="s">
        <v>755</v>
      </c>
      <c r="J1387" t="s">
        <v>205</v>
      </c>
      <c r="K1387" t="s">
        <v>282</v>
      </c>
      <c r="L1387" t="s">
        <v>325</v>
      </c>
      <c r="M1387" t="s">
        <v>314</v>
      </c>
      <c r="N1387" t="s">
        <v>487</v>
      </c>
      <c r="O1387" t="s">
        <v>339</v>
      </c>
      <c r="P1387" t="s">
        <v>1879</v>
      </c>
      <c r="Q1387" t="s">
        <v>433</v>
      </c>
      <c r="R1387" t="s">
        <v>407</v>
      </c>
      <c r="S1387" t="s">
        <v>1215</v>
      </c>
      <c r="T1387" s="131">
        <v>4.0949999999999998</v>
      </c>
      <c r="U1387" t="s">
        <v>3352</v>
      </c>
      <c r="V1387" s="132">
        <v>4.487E-2</v>
      </c>
      <c r="W1387" s="132">
        <v>5.4120000000000001E-2</v>
      </c>
      <c r="X1387" t="s">
        <v>412</v>
      </c>
      <c r="Y1387" t="s">
        <v>339</v>
      </c>
      <c r="Z1387" s="131">
        <v>8000</v>
      </c>
      <c r="AA1387" s="131">
        <v>3.6469999999999998</v>
      </c>
      <c r="AB1387" s="131">
        <f t="shared" si="21"/>
        <v>99.856046065259136</v>
      </c>
      <c r="AD1387" s="131">
        <v>29.134</v>
      </c>
      <c r="AH1387" s="132">
        <v>1.0000000000000001E-5</v>
      </c>
      <c r="AI1387" s="132">
        <v>1.2099999999999999E-3</v>
      </c>
      <c r="AJ1387" s="132">
        <v>3.0000000000000001E-5</v>
      </c>
    </row>
    <row r="1388" spans="1:36">
      <c r="A1388" t="s">
        <v>1213</v>
      </c>
      <c r="B1388" t="s">
        <v>1248</v>
      </c>
      <c r="C1388" t="s">
        <v>3271</v>
      </c>
      <c r="D1388" t="s">
        <v>3272</v>
      </c>
      <c r="E1388" t="s">
        <v>80</v>
      </c>
      <c r="F1388" t="s">
        <v>3373</v>
      </c>
      <c r="G1388" t="s">
        <v>3374</v>
      </c>
      <c r="H1388" t="s">
        <v>321</v>
      </c>
      <c r="I1388" t="s">
        <v>755</v>
      </c>
      <c r="J1388" t="s">
        <v>205</v>
      </c>
      <c r="K1388" t="s">
        <v>224</v>
      </c>
      <c r="L1388" t="s">
        <v>325</v>
      </c>
      <c r="M1388" t="s">
        <v>314</v>
      </c>
      <c r="N1388" t="s">
        <v>537</v>
      </c>
      <c r="O1388" t="s">
        <v>339</v>
      </c>
      <c r="P1388" t="s">
        <v>1879</v>
      </c>
      <c r="Q1388" t="s">
        <v>433</v>
      </c>
      <c r="R1388" t="s">
        <v>407</v>
      </c>
      <c r="S1388" t="s">
        <v>1215</v>
      </c>
      <c r="T1388" s="131">
        <v>4.8330000000000002</v>
      </c>
      <c r="U1388" t="s">
        <v>3375</v>
      </c>
      <c r="V1388" s="132">
        <v>6.6500000000000004E-2</v>
      </c>
      <c r="W1388" s="132">
        <v>6.2059999999999997E-2</v>
      </c>
      <c r="X1388" t="s">
        <v>412</v>
      </c>
      <c r="Y1388" t="s">
        <v>339</v>
      </c>
      <c r="Z1388" s="131">
        <v>6000</v>
      </c>
      <c r="AA1388" s="131">
        <v>3.6469999999999998</v>
      </c>
      <c r="AB1388" s="131">
        <f t="shared" si="21"/>
        <v>103.5737135545197</v>
      </c>
      <c r="AD1388" s="131">
        <v>22.664000000000001</v>
      </c>
      <c r="AH1388" s="132">
        <v>1.0000000000000001E-5</v>
      </c>
      <c r="AI1388" s="132">
        <v>9.3999999999999997E-4</v>
      </c>
      <c r="AJ1388" s="132">
        <v>3.0000000000000001E-5</v>
      </c>
    </row>
    <row r="1389" spans="1:36">
      <c r="A1389" t="s">
        <v>1213</v>
      </c>
      <c r="B1389" t="s">
        <v>1248</v>
      </c>
      <c r="C1389" t="s">
        <v>3368</v>
      </c>
      <c r="D1389" t="s">
        <v>3369</v>
      </c>
      <c r="E1389" t="s">
        <v>80</v>
      </c>
      <c r="F1389" t="s">
        <v>3370</v>
      </c>
      <c r="G1389" t="s">
        <v>3371</v>
      </c>
      <c r="H1389" t="s">
        <v>321</v>
      </c>
      <c r="I1389" t="s">
        <v>755</v>
      </c>
      <c r="J1389" t="s">
        <v>205</v>
      </c>
      <c r="K1389" t="s">
        <v>224</v>
      </c>
      <c r="L1389" t="s">
        <v>325</v>
      </c>
      <c r="M1389" t="s">
        <v>314</v>
      </c>
      <c r="N1389" t="s">
        <v>539</v>
      </c>
      <c r="O1389" t="s">
        <v>339</v>
      </c>
      <c r="P1389" t="s">
        <v>2110</v>
      </c>
      <c r="Q1389" t="s">
        <v>433</v>
      </c>
      <c r="R1389" t="s">
        <v>407</v>
      </c>
      <c r="S1389" t="s">
        <v>1216</v>
      </c>
      <c r="T1389" s="131">
        <v>3.484</v>
      </c>
      <c r="U1389" t="s">
        <v>3372</v>
      </c>
      <c r="V1389" s="132">
        <v>3.6360000000000003E-2</v>
      </c>
      <c r="W1389" s="132">
        <v>2.7390000000000001E-2</v>
      </c>
      <c r="X1389" t="s">
        <v>412</v>
      </c>
      <c r="Y1389" t="s">
        <v>339</v>
      </c>
      <c r="Z1389" s="131">
        <v>5000</v>
      </c>
      <c r="AA1389" s="131">
        <v>3.7959999999999998</v>
      </c>
      <c r="AB1389" s="131">
        <f t="shared" si="21"/>
        <v>103.49315068493152</v>
      </c>
      <c r="AD1389" s="131">
        <v>19.643000000000001</v>
      </c>
      <c r="AH1389" s="132">
        <v>1.0000000000000001E-5</v>
      </c>
      <c r="AI1389" s="132">
        <v>8.1999999999999998E-4</v>
      </c>
      <c r="AJ1389" s="132">
        <v>2.0000000000000002E-5</v>
      </c>
    </row>
    <row r="1390" spans="1:36">
      <c r="A1390" t="s">
        <v>1213</v>
      </c>
      <c r="B1390" t="s">
        <v>1248</v>
      </c>
      <c r="C1390" t="s">
        <v>3340</v>
      </c>
      <c r="D1390" t="s">
        <v>3341</v>
      </c>
      <c r="E1390" t="s">
        <v>80</v>
      </c>
      <c r="F1390" t="s">
        <v>3342</v>
      </c>
      <c r="G1390" t="s">
        <v>3343</v>
      </c>
      <c r="H1390" t="s">
        <v>321</v>
      </c>
      <c r="I1390" t="s">
        <v>755</v>
      </c>
      <c r="J1390" t="s">
        <v>205</v>
      </c>
      <c r="K1390" t="s">
        <v>224</v>
      </c>
      <c r="L1390" t="s">
        <v>325</v>
      </c>
      <c r="M1390" t="s">
        <v>314</v>
      </c>
      <c r="N1390" t="s">
        <v>530</v>
      </c>
      <c r="O1390" t="s">
        <v>339</v>
      </c>
      <c r="P1390" t="s">
        <v>1879</v>
      </c>
      <c r="Q1390" t="s">
        <v>433</v>
      </c>
      <c r="R1390" t="s">
        <v>407</v>
      </c>
      <c r="S1390" t="s">
        <v>1215</v>
      </c>
      <c r="T1390" s="131">
        <v>2.9449999999999998</v>
      </c>
      <c r="U1390" t="s">
        <v>3305</v>
      </c>
      <c r="V1390" s="132">
        <v>5.7000000000000002E-2</v>
      </c>
      <c r="W1390" s="132">
        <v>5.2769999999999997E-2</v>
      </c>
      <c r="X1390" t="s">
        <v>412</v>
      </c>
      <c r="Y1390" t="s">
        <v>339</v>
      </c>
      <c r="Z1390" s="131">
        <v>5000</v>
      </c>
      <c r="AA1390" s="131">
        <v>3.6469999999999998</v>
      </c>
      <c r="AB1390" s="131">
        <f t="shared" si="21"/>
        <v>101.84261036468331</v>
      </c>
      <c r="AD1390" s="131">
        <v>18.571000000000002</v>
      </c>
      <c r="AH1390" s="132">
        <v>1.0000000000000001E-5</v>
      </c>
      <c r="AI1390" s="132">
        <v>7.6999999999999996E-4</v>
      </c>
      <c r="AJ1390" s="132">
        <v>2.0000000000000002E-5</v>
      </c>
    </row>
    <row r="1391" spans="1:36">
      <c r="A1391" t="s">
        <v>1213</v>
      </c>
      <c r="B1391" t="s">
        <v>1248</v>
      </c>
      <c r="C1391" t="s">
        <v>3294</v>
      </c>
      <c r="D1391" t="s">
        <v>3295</v>
      </c>
      <c r="E1391" t="s">
        <v>80</v>
      </c>
      <c r="F1391" t="s">
        <v>3296</v>
      </c>
      <c r="G1391" t="s">
        <v>3297</v>
      </c>
      <c r="H1391" t="s">
        <v>321</v>
      </c>
      <c r="I1391" t="s">
        <v>755</v>
      </c>
      <c r="J1391" t="s">
        <v>205</v>
      </c>
      <c r="K1391" t="s">
        <v>301</v>
      </c>
      <c r="L1391" t="s">
        <v>325</v>
      </c>
      <c r="M1391" t="s">
        <v>314</v>
      </c>
      <c r="N1391" t="s">
        <v>546</v>
      </c>
      <c r="O1391" t="s">
        <v>339</v>
      </c>
      <c r="P1391" t="s">
        <v>2661</v>
      </c>
      <c r="Q1391" t="s">
        <v>433</v>
      </c>
      <c r="R1391" t="s">
        <v>407</v>
      </c>
      <c r="S1391" t="s">
        <v>1215</v>
      </c>
      <c r="T1391" s="131">
        <v>2.3439999999999999</v>
      </c>
      <c r="U1391" t="s">
        <v>2305</v>
      </c>
      <c r="V1391" s="132">
        <v>3.9320000000000001E-2</v>
      </c>
      <c r="W1391" s="132">
        <v>4.6929999999999999E-2</v>
      </c>
      <c r="X1391" t="s">
        <v>412</v>
      </c>
      <c r="Y1391" t="s">
        <v>339</v>
      </c>
      <c r="Z1391" s="131">
        <v>5000</v>
      </c>
      <c r="AA1391" s="131">
        <v>3.6469999999999998</v>
      </c>
      <c r="AB1391" s="131">
        <f t="shared" si="21"/>
        <v>101.10775980257746</v>
      </c>
      <c r="AD1391" s="131">
        <v>18.437000000000001</v>
      </c>
      <c r="AH1391" s="132">
        <v>1.0000000000000001E-5</v>
      </c>
      <c r="AI1391" s="132">
        <v>7.6999999999999996E-4</v>
      </c>
      <c r="AJ1391" s="132">
        <v>2.0000000000000002E-5</v>
      </c>
    </row>
    <row r="1392" spans="1:36">
      <c r="A1392" t="s">
        <v>1213</v>
      </c>
      <c r="B1392" t="s">
        <v>1248</v>
      </c>
      <c r="C1392" t="s">
        <v>3195</v>
      </c>
      <c r="D1392" t="s">
        <v>3196</v>
      </c>
      <c r="E1392" t="s">
        <v>80</v>
      </c>
      <c r="F1392" t="s">
        <v>3197</v>
      </c>
      <c r="G1392" t="s">
        <v>3198</v>
      </c>
      <c r="H1392" t="s">
        <v>321</v>
      </c>
      <c r="I1392" t="s">
        <v>755</v>
      </c>
      <c r="J1392" t="s">
        <v>205</v>
      </c>
      <c r="K1392" t="s">
        <v>224</v>
      </c>
      <c r="L1392" t="s">
        <v>325</v>
      </c>
      <c r="M1392" t="s">
        <v>314</v>
      </c>
      <c r="N1392" t="s">
        <v>521</v>
      </c>
      <c r="O1392" t="s">
        <v>339</v>
      </c>
      <c r="P1392" t="s">
        <v>3199</v>
      </c>
      <c r="Q1392" t="s">
        <v>431</v>
      </c>
      <c r="R1392" t="s">
        <v>407</v>
      </c>
      <c r="S1392" t="s">
        <v>1215</v>
      </c>
      <c r="T1392" s="131">
        <v>2.621</v>
      </c>
      <c r="U1392" t="s">
        <v>3200</v>
      </c>
      <c r="V1392" s="132">
        <v>4.1070000000000002E-2</v>
      </c>
      <c r="W1392" s="132">
        <v>4.2959999999999998E-2</v>
      </c>
      <c r="X1392" t="s">
        <v>412</v>
      </c>
      <c r="Y1392" t="s">
        <v>339</v>
      </c>
      <c r="Z1392" s="131">
        <v>5000</v>
      </c>
      <c r="AA1392" s="131">
        <v>3.6469999999999998</v>
      </c>
      <c r="AB1392" s="131">
        <f t="shared" si="21"/>
        <v>100.86098162873596</v>
      </c>
      <c r="AD1392" s="131">
        <v>18.391999999999999</v>
      </c>
      <c r="AH1392" s="132">
        <v>0</v>
      </c>
      <c r="AI1392" s="132">
        <v>7.6999999999999996E-4</v>
      </c>
      <c r="AJ1392" s="132">
        <v>2.0000000000000002E-5</v>
      </c>
    </row>
    <row r="1393" spans="1:36">
      <c r="A1393" t="s">
        <v>1213</v>
      </c>
      <c r="B1393" t="s">
        <v>1248</v>
      </c>
      <c r="C1393" t="s">
        <v>3301</v>
      </c>
      <c r="D1393" t="s">
        <v>3302</v>
      </c>
      <c r="E1393" t="s">
        <v>80</v>
      </c>
      <c r="F1393" t="s">
        <v>3303</v>
      </c>
      <c r="G1393" t="s">
        <v>3304</v>
      </c>
      <c r="H1393" t="s">
        <v>321</v>
      </c>
      <c r="I1393" t="s">
        <v>755</v>
      </c>
      <c r="J1393" t="s">
        <v>205</v>
      </c>
      <c r="K1393" t="s">
        <v>224</v>
      </c>
      <c r="L1393" t="s">
        <v>325</v>
      </c>
      <c r="M1393" t="s">
        <v>314</v>
      </c>
      <c r="N1393" t="s">
        <v>545</v>
      </c>
      <c r="O1393" t="s">
        <v>339</v>
      </c>
      <c r="P1393" t="s">
        <v>2661</v>
      </c>
      <c r="Q1393" t="s">
        <v>433</v>
      </c>
      <c r="R1393" t="s">
        <v>407</v>
      </c>
      <c r="S1393" t="s">
        <v>1215</v>
      </c>
      <c r="T1393" s="131">
        <v>3.0009999999999999</v>
      </c>
      <c r="U1393" t="s">
        <v>3305</v>
      </c>
      <c r="V1393" s="132">
        <v>4.1320000000000003E-2</v>
      </c>
      <c r="W1393" s="132">
        <v>4.514E-2</v>
      </c>
      <c r="X1393" t="s">
        <v>412</v>
      </c>
      <c r="Y1393" t="s">
        <v>339</v>
      </c>
      <c r="Z1393" s="131">
        <v>5000</v>
      </c>
      <c r="AA1393" s="131">
        <v>3.6469999999999998</v>
      </c>
      <c r="AB1393" s="131">
        <f t="shared" si="21"/>
        <v>100.59775157663833</v>
      </c>
      <c r="AD1393" s="131">
        <v>18.344000000000001</v>
      </c>
      <c r="AH1393" s="132">
        <v>0</v>
      </c>
      <c r="AI1393" s="132">
        <v>7.6000000000000004E-4</v>
      </c>
      <c r="AJ1393" s="132">
        <v>2.0000000000000002E-5</v>
      </c>
    </row>
    <row r="1394" spans="1:36">
      <c r="A1394" t="s">
        <v>1213</v>
      </c>
      <c r="B1394" t="s">
        <v>1248</v>
      </c>
      <c r="C1394" t="s">
        <v>3353</v>
      </c>
      <c r="D1394" t="s">
        <v>3354</v>
      </c>
      <c r="E1394" t="s">
        <v>312</v>
      </c>
      <c r="F1394" t="s">
        <v>3355</v>
      </c>
      <c r="G1394" t="s">
        <v>3356</v>
      </c>
      <c r="H1394" t="s">
        <v>321</v>
      </c>
      <c r="I1394" t="s">
        <v>755</v>
      </c>
      <c r="J1394" t="s">
        <v>205</v>
      </c>
      <c r="K1394" t="s">
        <v>224</v>
      </c>
      <c r="L1394" t="s">
        <v>325</v>
      </c>
      <c r="M1394" t="s">
        <v>314</v>
      </c>
      <c r="N1394" t="s">
        <v>537</v>
      </c>
      <c r="O1394" t="s">
        <v>339</v>
      </c>
      <c r="P1394" t="s">
        <v>1879</v>
      </c>
      <c r="Q1394" t="s">
        <v>433</v>
      </c>
      <c r="R1394" t="s">
        <v>407</v>
      </c>
      <c r="S1394" t="s">
        <v>1215</v>
      </c>
      <c r="T1394" s="131">
        <v>3.9729999999999999</v>
      </c>
      <c r="U1394" t="s">
        <v>3357</v>
      </c>
      <c r="V1394" s="132">
        <v>5.4539999999999998E-2</v>
      </c>
      <c r="W1394" s="132">
        <v>6.2050000000000001E-2</v>
      </c>
      <c r="X1394" t="s">
        <v>412</v>
      </c>
      <c r="Y1394" t="s">
        <v>339</v>
      </c>
      <c r="Z1394" s="131">
        <v>5000</v>
      </c>
      <c r="AA1394" s="131">
        <v>3.6469999999999998</v>
      </c>
      <c r="AB1394" s="131">
        <f t="shared" si="21"/>
        <v>99.605154921853583</v>
      </c>
      <c r="AD1394" s="131">
        <v>18.163</v>
      </c>
      <c r="AH1394" s="132">
        <v>1.0000000000000001E-5</v>
      </c>
      <c r="AI1394" s="132">
        <v>7.6000000000000004E-4</v>
      </c>
      <c r="AJ1394" s="132">
        <v>2.0000000000000002E-5</v>
      </c>
    </row>
    <row r="1395" spans="1:36">
      <c r="A1395" t="s">
        <v>1213</v>
      </c>
      <c r="B1395" t="s">
        <v>1248</v>
      </c>
      <c r="C1395" t="s">
        <v>3311</v>
      </c>
      <c r="D1395" t="s">
        <v>3312</v>
      </c>
      <c r="E1395" t="s">
        <v>80</v>
      </c>
      <c r="F1395" t="s">
        <v>3313</v>
      </c>
      <c r="G1395" t="s">
        <v>3314</v>
      </c>
      <c r="H1395" t="s">
        <v>321</v>
      </c>
      <c r="I1395" t="s">
        <v>755</v>
      </c>
      <c r="J1395" t="s">
        <v>205</v>
      </c>
      <c r="K1395" t="s">
        <v>224</v>
      </c>
      <c r="L1395" t="s">
        <v>325</v>
      </c>
      <c r="M1395" t="s">
        <v>314</v>
      </c>
      <c r="N1395" t="s">
        <v>546</v>
      </c>
      <c r="O1395" t="s">
        <v>339</v>
      </c>
      <c r="P1395" t="s">
        <v>1879</v>
      </c>
      <c r="Q1395" t="s">
        <v>421</v>
      </c>
      <c r="R1395" t="s">
        <v>407</v>
      </c>
      <c r="S1395" t="s">
        <v>1215</v>
      </c>
      <c r="T1395" s="131">
        <v>3.9060000000000001</v>
      </c>
      <c r="U1395" t="s">
        <v>3315</v>
      </c>
      <c r="V1395" s="132">
        <v>5.0869999999999999E-2</v>
      </c>
      <c r="W1395" s="132">
        <v>4.9730000000000003E-2</v>
      </c>
      <c r="X1395" t="s">
        <v>412</v>
      </c>
      <c r="Y1395" t="s">
        <v>339</v>
      </c>
      <c r="Z1395" s="131">
        <v>5000</v>
      </c>
      <c r="AA1395" s="131">
        <v>3.6469999999999998</v>
      </c>
      <c r="AB1395" s="131">
        <f t="shared" si="21"/>
        <v>98.727721414861534</v>
      </c>
      <c r="AD1395" s="131">
        <v>18.003</v>
      </c>
      <c r="AH1395" s="132">
        <v>1.0000000000000001E-5</v>
      </c>
      <c r="AI1395" s="132">
        <v>7.5000000000000002E-4</v>
      </c>
      <c r="AJ1395" s="132">
        <v>2.0000000000000002E-5</v>
      </c>
    </row>
    <row r="1396" spans="1:36">
      <c r="A1396" t="s">
        <v>1213</v>
      </c>
      <c r="B1396" t="s">
        <v>1248</v>
      </c>
      <c r="C1396" t="s">
        <v>3241</v>
      </c>
      <c r="D1396" t="s">
        <v>3242</v>
      </c>
      <c r="E1396" t="s">
        <v>80</v>
      </c>
      <c r="F1396" t="s">
        <v>3243</v>
      </c>
      <c r="G1396" t="s">
        <v>3244</v>
      </c>
      <c r="H1396" t="s">
        <v>321</v>
      </c>
      <c r="I1396" t="s">
        <v>755</v>
      </c>
      <c r="J1396" t="s">
        <v>205</v>
      </c>
      <c r="K1396" t="s">
        <v>224</v>
      </c>
      <c r="L1396" t="s">
        <v>325</v>
      </c>
      <c r="M1396" t="s">
        <v>314</v>
      </c>
      <c r="N1396" t="s">
        <v>509</v>
      </c>
      <c r="O1396" t="s">
        <v>339</v>
      </c>
      <c r="P1396" t="s">
        <v>2116</v>
      </c>
      <c r="Q1396" t="s">
        <v>433</v>
      </c>
      <c r="R1396" t="s">
        <v>407</v>
      </c>
      <c r="S1396" t="s">
        <v>1215</v>
      </c>
      <c r="T1396" s="131">
        <v>4.7050000000000001</v>
      </c>
      <c r="U1396" t="s">
        <v>3245</v>
      </c>
      <c r="V1396" s="132">
        <v>4.4589999999999998E-2</v>
      </c>
      <c r="W1396" s="132">
        <v>4.879E-2</v>
      </c>
      <c r="X1396" t="s">
        <v>412</v>
      </c>
      <c r="Y1396" t="s">
        <v>339</v>
      </c>
      <c r="Z1396" s="131">
        <v>5000</v>
      </c>
      <c r="AA1396" s="131">
        <v>3.6469999999999998</v>
      </c>
      <c r="AB1396" s="131">
        <f t="shared" si="21"/>
        <v>97.323827803674263</v>
      </c>
      <c r="AD1396" s="131">
        <v>17.747</v>
      </c>
      <c r="AH1396" s="132">
        <v>1.0000000000000001E-5</v>
      </c>
      <c r="AI1396" s="132">
        <v>7.3999999999999999E-4</v>
      </c>
      <c r="AJ1396" s="132">
        <v>2.0000000000000002E-5</v>
      </c>
    </row>
    <row r="1397" spans="1:36">
      <c r="A1397" t="s">
        <v>1213</v>
      </c>
      <c r="B1397" t="s">
        <v>1248</v>
      </c>
      <c r="C1397" t="s">
        <v>3316</v>
      </c>
      <c r="D1397" t="s">
        <v>3317</v>
      </c>
      <c r="E1397" t="s">
        <v>80</v>
      </c>
      <c r="F1397" t="s">
        <v>3318</v>
      </c>
      <c r="G1397" t="s">
        <v>3319</v>
      </c>
      <c r="H1397" t="s">
        <v>321</v>
      </c>
      <c r="I1397" t="s">
        <v>755</v>
      </c>
      <c r="J1397" t="s">
        <v>205</v>
      </c>
      <c r="K1397" t="s">
        <v>224</v>
      </c>
      <c r="L1397" t="s">
        <v>325</v>
      </c>
      <c r="M1397" t="s">
        <v>314</v>
      </c>
      <c r="N1397" t="s">
        <v>544</v>
      </c>
      <c r="O1397" t="s">
        <v>339</v>
      </c>
      <c r="P1397" t="s">
        <v>2116</v>
      </c>
      <c r="Q1397" t="s">
        <v>433</v>
      </c>
      <c r="R1397" t="s">
        <v>407</v>
      </c>
      <c r="S1397" t="s">
        <v>1215</v>
      </c>
      <c r="T1397" s="131">
        <v>2.6859999999999999</v>
      </c>
      <c r="U1397" t="s">
        <v>3320</v>
      </c>
      <c r="V1397" s="132">
        <v>4.53E-2</v>
      </c>
      <c r="W1397" s="132">
        <v>4.6789999999999998E-2</v>
      </c>
      <c r="X1397" t="s">
        <v>412</v>
      </c>
      <c r="Y1397" t="s">
        <v>339</v>
      </c>
      <c r="Z1397" s="131">
        <v>5000</v>
      </c>
      <c r="AA1397" s="131">
        <v>3.6469999999999998</v>
      </c>
      <c r="AB1397" s="131">
        <f t="shared" si="21"/>
        <v>96.479298053194412</v>
      </c>
      <c r="AD1397" s="131">
        <v>17.593</v>
      </c>
      <c r="AH1397" s="132">
        <v>0</v>
      </c>
      <c r="AI1397" s="132">
        <v>7.2999999999999996E-4</v>
      </c>
      <c r="AJ1397" s="132">
        <v>2.0000000000000002E-5</v>
      </c>
    </row>
    <row r="1398" spans="1:36">
      <c r="A1398" t="s">
        <v>1213</v>
      </c>
      <c r="B1398" t="s">
        <v>1248</v>
      </c>
      <c r="C1398" t="s">
        <v>3266</v>
      </c>
      <c r="D1398" t="s">
        <v>3267</v>
      </c>
      <c r="E1398" t="s">
        <v>80</v>
      </c>
      <c r="F1398" t="s">
        <v>3268</v>
      </c>
      <c r="G1398" t="s">
        <v>3269</v>
      </c>
      <c r="H1398" t="s">
        <v>321</v>
      </c>
      <c r="I1398" t="s">
        <v>755</v>
      </c>
      <c r="J1398" t="s">
        <v>205</v>
      </c>
      <c r="K1398" t="s">
        <v>245</v>
      </c>
      <c r="L1398" t="s">
        <v>325</v>
      </c>
      <c r="M1398" t="s">
        <v>364</v>
      </c>
      <c r="N1398" t="s">
        <v>568</v>
      </c>
      <c r="O1398" t="s">
        <v>339</v>
      </c>
      <c r="P1398" t="s">
        <v>2722</v>
      </c>
      <c r="Q1398" t="s">
        <v>431</v>
      </c>
      <c r="R1398" t="s">
        <v>407</v>
      </c>
      <c r="S1398" t="s">
        <v>1216</v>
      </c>
      <c r="T1398" s="131">
        <v>2.9529999999999998</v>
      </c>
      <c r="U1398" t="s">
        <v>3270</v>
      </c>
      <c r="V1398" s="132">
        <v>3.687E-2</v>
      </c>
      <c r="W1398" s="132">
        <v>4.5339999999999998E-2</v>
      </c>
      <c r="X1398" t="s">
        <v>412</v>
      </c>
      <c r="Y1398" t="s">
        <v>339</v>
      </c>
      <c r="Z1398" s="131">
        <v>5000</v>
      </c>
      <c r="AA1398" s="131">
        <v>3.7959999999999998</v>
      </c>
      <c r="AB1398" s="131">
        <f t="shared" si="21"/>
        <v>92.439409905163345</v>
      </c>
      <c r="AD1398" s="131">
        <v>17.545000000000002</v>
      </c>
      <c r="AH1398" s="132">
        <v>1.0000000000000001E-5</v>
      </c>
      <c r="AI1398" s="132">
        <v>7.2999999999999996E-4</v>
      </c>
      <c r="AJ1398" s="132">
        <v>2.0000000000000002E-5</v>
      </c>
    </row>
    <row r="1399" spans="1:36">
      <c r="A1399" t="s">
        <v>1213</v>
      </c>
      <c r="B1399" t="s">
        <v>1248</v>
      </c>
      <c r="C1399" t="s">
        <v>3246</v>
      </c>
      <c r="D1399" t="s">
        <v>3247</v>
      </c>
      <c r="E1399" t="s">
        <v>80</v>
      </c>
      <c r="F1399" t="s">
        <v>3248</v>
      </c>
      <c r="G1399" t="s">
        <v>3249</v>
      </c>
      <c r="H1399" t="s">
        <v>321</v>
      </c>
      <c r="I1399" t="s">
        <v>755</v>
      </c>
      <c r="J1399" t="s">
        <v>205</v>
      </c>
      <c r="K1399" t="s">
        <v>224</v>
      </c>
      <c r="L1399" t="s">
        <v>325</v>
      </c>
      <c r="M1399" t="s">
        <v>314</v>
      </c>
      <c r="N1399" t="s">
        <v>550</v>
      </c>
      <c r="O1399" t="s">
        <v>339</v>
      </c>
      <c r="P1399" t="s">
        <v>3188</v>
      </c>
      <c r="Q1399" t="s">
        <v>433</v>
      </c>
      <c r="R1399" t="s">
        <v>407</v>
      </c>
      <c r="S1399" t="s">
        <v>1215</v>
      </c>
      <c r="T1399" s="131">
        <v>4.38</v>
      </c>
      <c r="U1399" t="s">
        <v>3250</v>
      </c>
      <c r="V1399" s="132">
        <v>4.4350000000000001E-2</v>
      </c>
      <c r="W1399" s="132">
        <v>4.9189999999999998E-2</v>
      </c>
      <c r="X1399" t="s">
        <v>412</v>
      </c>
      <c r="Y1399" t="s">
        <v>339</v>
      </c>
      <c r="Z1399" s="131">
        <v>5000</v>
      </c>
      <c r="AA1399" s="131">
        <v>3.6469999999999998</v>
      </c>
      <c r="AB1399" s="131">
        <f t="shared" si="21"/>
        <v>96.177680285165906</v>
      </c>
      <c r="AD1399" s="131">
        <v>17.538</v>
      </c>
      <c r="AH1399" s="132">
        <v>0</v>
      </c>
      <c r="AI1399" s="132">
        <v>7.2999999999999996E-4</v>
      </c>
      <c r="AJ1399" s="132">
        <v>2.0000000000000002E-5</v>
      </c>
    </row>
    <row r="1400" spans="1:36">
      <c r="A1400" t="s">
        <v>1213</v>
      </c>
      <c r="B1400" t="s">
        <v>1248</v>
      </c>
      <c r="C1400" t="s">
        <v>3211</v>
      </c>
      <c r="D1400" t="s">
        <v>3212</v>
      </c>
      <c r="E1400" t="s">
        <v>80</v>
      </c>
      <c r="F1400" t="s">
        <v>3213</v>
      </c>
      <c r="G1400" t="s">
        <v>3214</v>
      </c>
      <c r="H1400" t="s">
        <v>321</v>
      </c>
      <c r="I1400" t="s">
        <v>755</v>
      </c>
      <c r="J1400" t="s">
        <v>205</v>
      </c>
      <c r="K1400" t="s">
        <v>224</v>
      </c>
      <c r="L1400" t="s">
        <v>325</v>
      </c>
      <c r="M1400" t="s">
        <v>314</v>
      </c>
      <c r="N1400" t="s">
        <v>534</v>
      </c>
      <c r="O1400" t="s">
        <v>339</v>
      </c>
      <c r="P1400" t="s">
        <v>2116</v>
      </c>
      <c r="Q1400" t="s">
        <v>433</v>
      </c>
      <c r="R1400" t="s">
        <v>407</v>
      </c>
      <c r="S1400" t="s">
        <v>1215</v>
      </c>
      <c r="T1400" s="131">
        <v>3.5609999999999999</v>
      </c>
      <c r="U1400" t="s">
        <v>3215</v>
      </c>
      <c r="V1400" s="132">
        <v>4.5839999999999999E-2</v>
      </c>
      <c r="W1400" s="132">
        <v>5.4550000000000001E-2</v>
      </c>
      <c r="X1400" t="s">
        <v>412</v>
      </c>
      <c r="Y1400" t="s">
        <v>339</v>
      </c>
      <c r="Z1400" s="131">
        <v>5000</v>
      </c>
      <c r="AA1400" s="131">
        <v>3.6469999999999998</v>
      </c>
      <c r="AB1400" s="131">
        <f t="shared" si="21"/>
        <v>96.122840690978904</v>
      </c>
      <c r="AD1400" s="131">
        <v>17.527999999999999</v>
      </c>
      <c r="AH1400" s="132">
        <v>0</v>
      </c>
      <c r="AI1400" s="132">
        <v>7.2999999999999996E-4</v>
      </c>
      <c r="AJ1400" s="132">
        <v>2.0000000000000002E-5</v>
      </c>
    </row>
    <row r="1401" spans="1:36">
      <c r="A1401" t="s">
        <v>1213</v>
      </c>
      <c r="B1401" t="s">
        <v>1248</v>
      </c>
      <c r="C1401" t="s">
        <v>3321</v>
      </c>
      <c r="D1401" t="s">
        <v>3322</v>
      </c>
      <c r="E1401" t="s">
        <v>80</v>
      </c>
      <c r="F1401" t="s">
        <v>3323</v>
      </c>
      <c r="G1401" t="s">
        <v>3324</v>
      </c>
      <c r="H1401" t="s">
        <v>321</v>
      </c>
      <c r="I1401" t="s">
        <v>755</v>
      </c>
      <c r="J1401" t="s">
        <v>205</v>
      </c>
      <c r="K1401" t="s">
        <v>224</v>
      </c>
      <c r="L1401" t="s">
        <v>325</v>
      </c>
      <c r="M1401" t="s">
        <v>314</v>
      </c>
      <c r="N1401" t="s">
        <v>525</v>
      </c>
      <c r="O1401" t="s">
        <v>339</v>
      </c>
      <c r="P1401" t="s">
        <v>1879</v>
      </c>
      <c r="Q1401" t="s">
        <v>421</v>
      </c>
      <c r="R1401" t="s">
        <v>407</v>
      </c>
      <c r="S1401" t="s">
        <v>1215</v>
      </c>
      <c r="T1401" s="131">
        <v>4.8970000000000002</v>
      </c>
      <c r="U1401" t="s">
        <v>1922</v>
      </c>
      <c r="V1401" s="132">
        <v>4.1959999999999997E-2</v>
      </c>
      <c r="W1401" s="132">
        <v>4.8480000000000002E-2</v>
      </c>
      <c r="X1401" t="s">
        <v>412</v>
      </c>
      <c r="Y1401" t="s">
        <v>339</v>
      </c>
      <c r="Z1401" s="131">
        <v>5000</v>
      </c>
      <c r="AA1401" s="131">
        <v>3.6469999999999998</v>
      </c>
      <c r="AB1401" s="131">
        <f t="shared" si="21"/>
        <v>93.686701398409639</v>
      </c>
      <c r="AC1401" s="131">
        <v>0.09</v>
      </c>
      <c r="AD1401" s="131">
        <v>17.411999999999999</v>
      </c>
      <c r="AH1401" s="132">
        <v>0</v>
      </c>
      <c r="AI1401" s="132">
        <v>7.2999999999999996E-4</v>
      </c>
      <c r="AJ1401" s="132">
        <v>2.0000000000000002E-5</v>
      </c>
    </row>
    <row r="1402" spans="1:36">
      <c r="A1402" t="s">
        <v>1213</v>
      </c>
      <c r="B1402" t="s">
        <v>1248</v>
      </c>
      <c r="C1402" t="s">
        <v>3358</v>
      </c>
      <c r="D1402" t="s">
        <v>3359</v>
      </c>
      <c r="E1402" t="s">
        <v>80</v>
      </c>
      <c r="F1402" t="s">
        <v>3360</v>
      </c>
      <c r="G1402" t="s">
        <v>3361</v>
      </c>
      <c r="H1402" t="s">
        <v>321</v>
      </c>
      <c r="I1402" t="s">
        <v>755</v>
      </c>
      <c r="J1402" t="s">
        <v>205</v>
      </c>
      <c r="K1402" t="s">
        <v>224</v>
      </c>
      <c r="L1402" t="s">
        <v>325</v>
      </c>
      <c r="M1402" t="s">
        <v>314</v>
      </c>
      <c r="N1402" t="s">
        <v>486</v>
      </c>
      <c r="O1402" t="s">
        <v>339</v>
      </c>
      <c r="P1402" t="s">
        <v>1879</v>
      </c>
      <c r="Q1402" t="s">
        <v>433</v>
      </c>
      <c r="R1402" t="s">
        <v>407</v>
      </c>
      <c r="S1402" t="s">
        <v>1215</v>
      </c>
      <c r="T1402" s="131">
        <v>4.9080000000000004</v>
      </c>
      <c r="U1402" t="s">
        <v>3362</v>
      </c>
      <c r="V1402" s="132">
        <v>4.4999999999999998E-2</v>
      </c>
      <c r="W1402" s="132">
        <v>5.6500000000000002E-2</v>
      </c>
      <c r="X1402" t="s">
        <v>412</v>
      </c>
      <c r="Y1402" t="s">
        <v>339</v>
      </c>
      <c r="Z1402" s="131">
        <v>5000</v>
      </c>
      <c r="AA1402" s="131">
        <v>3.6469999999999998</v>
      </c>
      <c r="AB1402" s="131">
        <f t="shared" si="21"/>
        <v>95.344118453523436</v>
      </c>
      <c r="AD1402" s="131">
        <v>17.385999999999999</v>
      </c>
      <c r="AH1402" s="132">
        <v>2.0000000000000002E-5</v>
      </c>
      <c r="AI1402" s="132">
        <v>7.2000000000000005E-4</v>
      </c>
      <c r="AJ1402" s="132">
        <v>2.0000000000000002E-5</v>
      </c>
    </row>
    <row r="1403" spans="1:36">
      <c r="A1403" t="s">
        <v>1213</v>
      </c>
      <c r="B1403" t="s">
        <v>1248</v>
      </c>
      <c r="C1403" t="s">
        <v>3325</v>
      </c>
      <c r="D1403" t="s">
        <v>3326</v>
      </c>
      <c r="E1403" t="s">
        <v>80</v>
      </c>
      <c r="F1403" t="s">
        <v>3327</v>
      </c>
      <c r="G1403" t="s">
        <v>3328</v>
      </c>
      <c r="H1403" t="s">
        <v>321</v>
      </c>
      <c r="I1403" t="s">
        <v>755</v>
      </c>
      <c r="J1403" t="s">
        <v>205</v>
      </c>
      <c r="K1403" t="s">
        <v>224</v>
      </c>
      <c r="L1403" t="s">
        <v>325</v>
      </c>
      <c r="M1403" t="s">
        <v>314</v>
      </c>
      <c r="N1403" t="s">
        <v>525</v>
      </c>
      <c r="O1403" t="s">
        <v>339</v>
      </c>
      <c r="P1403" t="s">
        <v>2116</v>
      </c>
      <c r="Q1403" t="s">
        <v>433</v>
      </c>
      <c r="R1403" t="s">
        <v>407</v>
      </c>
      <c r="S1403" t="s">
        <v>1215</v>
      </c>
      <c r="T1403" s="131">
        <v>4.6360000000000001</v>
      </c>
      <c r="U1403" t="s">
        <v>3329</v>
      </c>
      <c r="V1403" s="132">
        <v>4.6580000000000003E-2</v>
      </c>
      <c r="W1403" s="132">
        <v>4.9119999999999997E-2</v>
      </c>
      <c r="X1403" t="s">
        <v>412</v>
      </c>
      <c r="Y1403" t="s">
        <v>339</v>
      </c>
      <c r="Z1403" s="131">
        <v>5000</v>
      </c>
      <c r="AA1403" s="131">
        <v>3.6469999999999998</v>
      </c>
      <c r="AB1403" s="131">
        <f t="shared" si="21"/>
        <v>95.272826981080343</v>
      </c>
      <c r="AD1403" s="131">
        <v>17.373000000000001</v>
      </c>
      <c r="AH1403" s="132">
        <v>1.0000000000000001E-5</v>
      </c>
      <c r="AI1403" s="132">
        <v>7.2000000000000005E-4</v>
      </c>
      <c r="AJ1403" s="132">
        <v>2.0000000000000002E-5</v>
      </c>
    </row>
    <row r="1404" spans="1:36">
      <c r="A1404" t="s">
        <v>1213</v>
      </c>
      <c r="B1404" t="s">
        <v>1248</v>
      </c>
      <c r="C1404" t="s">
        <v>3330</v>
      </c>
      <c r="D1404" t="s">
        <v>3331</v>
      </c>
      <c r="E1404" t="s">
        <v>80</v>
      </c>
      <c r="F1404" t="s">
        <v>3332</v>
      </c>
      <c r="G1404" t="s">
        <v>3333</v>
      </c>
      <c r="H1404" t="s">
        <v>321</v>
      </c>
      <c r="I1404" t="s">
        <v>755</v>
      </c>
      <c r="J1404" t="s">
        <v>205</v>
      </c>
      <c r="K1404" t="s">
        <v>224</v>
      </c>
      <c r="L1404" t="s">
        <v>325</v>
      </c>
      <c r="M1404" t="s">
        <v>314</v>
      </c>
      <c r="N1404" t="s">
        <v>521</v>
      </c>
      <c r="O1404" t="s">
        <v>339</v>
      </c>
      <c r="P1404" t="s">
        <v>3188</v>
      </c>
      <c r="Q1404" t="s">
        <v>433</v>
      </c>
      <c r="R1404" t="s">
        <v>407</v>
      </c>
      <c r="S1404" t="s">
        <v>1215</v>
      </c>
      <c r="T1404" s="131">
        <v>4.6970000000000001</v>
      </c>
      <c r="U1404" t="s">
        <v>3334</v>
      </c>
      <c r="V1404" s="132">
        <v>4.6699999999999998E-2</v>
      </c>
      <c r="W1404" s="132">
        <v>4.929E-2</v>
      </c>
      <c r="X1404" t="s">
        <v>412</v>
      </c>
      <c r="Y1404" t="s">
        <v>339</v>
      </c>
      <c r="Z1404" s="131">
        <v>5000</v>
      </c>
      <c r="AA1404" s="131">
        <v>3.6469999999999998</v>
      </c>
      <c r="AB1404" s="131">
        <f t="shared" si="21"/>
        <v>90.419522895530562</v>
      </c>
      <c r="AD1404" s="131">
        <v>16.488</v>
      </c>
      <c r="AH1404" s="132">
        <v>1.0000000000000001E-5</v>
      </c>
      <c r="AI1404" s="132">
        <v>6.8999999999999997E-4</v>
      </c>
      <c r="AJ1404" s="132">
        <v>2.0000000000000002E-5</v>
      </c>
    </row>
    <row r="1405" spans="1:36">
      <c r="A1405" t="s">
        <v>1213</v>
      </c>
      <c r="B1405" t="s">
        <v>1248</v>
      </c>
      <c r="C1405" t="s">
        <v>3363</v>
      </c>
      <c r="D1405" t="s">
        <v>3364</v>
      </c>
      <c r="E1405" t="s">
        <v>80</v>
      </c>
      <c r="F1405" t="s">
        <v>3365</v>
      </c>
      <c r="G1405" t="s">
        <v>3366</v>
      </c>
      <c r="H1405" t="s">
        <v>321</v>
      </c>
      <c r="I1405" t="s">
        <v>755</v>
      </c>
      <c r="J1405" t="s">
        <v>205</v>
      </c>
      <c r="K1405" t="s">
        <v>233</v>
      </c>
      <c r="L1405" t="s">
        <v>325</v>
      </c>
      <c r="M1405" t="s">
        <v>314</v>
      </c>
      <c r="N1405" t="s">
        <v>503</v>
      </c>
      <c r="O1405" t="s">
        <v>339</v>
      </c>
      <c r="P1405" t="s">
        <v>2661</v>
      </c>
      <c r="Q1405" t="s">
        <v>433</v>
      </c>
      <c r="R1405" t="s">
        <v>407</v>
      </c>
      <c r="S1405" t="s">
        <v>1215</v>
      </c>
      <c r="T1405" s="131">
        <v>4.907</v>
      </c>
      <c r="U1405" t="s">
        <v>3367</v>
      </c>
      <c r="V1405" s="132">
        <v>2.921E-2</v>
      </c>
      <c r="W1405" s="132">
        <v>5.348E-2</v>
      </c>
      <c r="X1405" t="s">
        <v>412</v>
      </c>
      <c r="Y1405" t="s">
        <v>339</v>
      </c>
      <c r="Z1405" s="131">
        <v>5000</v>
      </c>
      <c r="AA1405" s="131">
        <v>3.6469999999999998</v>
      </c>
      <c r="AB1405" s="131">
        <f t="shared" si="21"/>
        <v>84.590074033452169</v>
      </c>
      <c r="AD1405" s="131">
        <v>15.425000000000001</v>
      </c>
      <c r="AH1405" s="132">
        <v>1.0000000000000001E-5</v>
      </c>
      <c r="AI1405" s="132">
        <v>6.4000000000000005E-4</v>
      </c>
      <c r="AJ1405" s="132">
        <v>2.0000000000000002E-5</v>
      </c>
    </row>
    <row r="1406" spans="1:36">
      <c r="A1406" t="s">
        <v>1213</v>
      </c>
      <c r="B1406" t="s">
        <v>1248</v>
      </c>
      <c r="C1406" t="s">
        <v>2123</v>
      </c>
      <c r="D1406" t="s">
        <v>2124</v>
      </c>
      <c r="E1406" t="s">
        <v>309</v>
      </c>
      <c r="F1406" t="s">
        <v>3376</v>
      </c>
      <c r="G1406" t="s">
        <v>3377</v>
      </c>
      <c r="H1406" t="s">
        <v>321</v>
      </c>
      <c r="I1406" t="s">
        <v>755</v>
      </c>
      <c r="J1406" t="s">
        <v>205</v>
      </c>
      <c r="K1406" t="s">
        <v>204</v>
      </c>
      <c r="L1406" t="s">
        <v>325</v>
      </c>
      <c r="M1406" t="s">
        <v>314</v>
      </c>
      <c r="N1406" t="s">
        <v>534</v>
      </c>
      <c r="O1406" t="s">
        <v>339</v>
      </c>
      <c r="P1406" t="s">
        <v>2127</v>
      </c>
      <c r="Q1406" t="s">
        <v>433</v>
      </c>
      <c r="R1406" t="s">
        <v>407</v>
      </c>
      <c r="S1406" t="s">
        <v>1216</v>
      </c>
      <c r="T1406" s="131">
        <v>5.1130000000000004</v>
      </c>
      <c r="U1406" t="s">
        <v>3378</v>
      </c>
      <c r="V1406" s="132">
        <v>7.3660000000000003E-2</v>
      </c>
      <c r="W1406" s="132">
        <v>4.0140000000000002E-2</v>
      </c>
      <c r="X1406" t="s">
        <v>412</v>
      </c>
      <c r="Y1406" t="s">
        <v>339</v>
      </c>
      <c r="Z1406" s="131">
        <v>1000</v>
      </c>
      <c r="AA1406" s="131">
        <v>3.7959999999999998</v>
      </c>
      <c r="AB1406" s="131">
        <f t="shared" si="21"/>
        <v>123.55110642781877</v>
      </c>
      <c r="AD1406" s="131">
        <v>4.6900000000000004</v>
      </c>
      <c r="AH1406" s="132">
        <v>0</v>
      </c>
      <c r="AI1406" s="132">
        <v>2.0000000000000001E-4</v>
      </c>
      <c r="AJ1406" s="132">
        <v>1.0000000000000001E-5</v>
      </c>
    </row>
    <row r="1407" spans="1:36">
      <c r="A1407" t="s">
        <v>1213</v>
      </c>
      <c r="B1407" t="s">
        <v>1248</v>
      </c>
      <c r="C1407" t="s">
        <v>2123</v>
      </c>
      <c r="D1407" t="s">
        <v>2124</v>
      </c>
      <c r="E1407" t="s">
        <v>309</v>
      </c>
      <c r="F1407" t="s">
        <v>3379</v>
      </c>
      <c r="G1407" t="s">
        <v>3380</v>
      </c>
      <c r="H1407" t="s">
        <v>321</v>
      </c>
      <c r="I1407" t="s">
        <v>755</v>
      </c>
      <c r="J1407" t="s">
        <v>205</v>
      </c>
      <c r="K1407" t="s">
        <v>204</v>
      </c>
      <c r="L1407" t="s">
        <v>325</v>
      </c>
      <c r="M1407" t="s">
        <v>314</v>
      </c>
      <c r="N1407" t="s">
        <v>534</v>
      </c>
      <c r="O1407" t="s">
        <v>339</v>
      </c>
      <c r="P1407" t="s">
        <v>2127</v>
      </c>
      <c r="Q1407" t="s">
        <v>433</v>
      </c>
      <c r="R1407" t="s">
        <v>407</v>
      </c>
      <c r="S1407" t="s">
        <v>1216</v>
      </c>
      <c r="T1407" s="131">
        <v>3.778</v>
      </c>
      <c r="U1407" t="s">
        <v>3381</v>
      </c>
      <c r="V1407" s="132">
        <v>6.762E-2</v>
      </c>
      <c r="W1407" s="132">
        <v>3.6159999999999998E-2</v>
      </c>
      <c r="X1407" t="s">
        <v>412</v>
      </c>
      <c r="Y1407" t="s">
        <v>339</v>
      </c>
      <c r="Z1407" s="131">
        <v>1000</v>
      </c>
      <c r="AA1407" s="131">
        <v>3.7959999999999998</v>
      </c>
      <c r="AB1407" s="131">
        <f t="shared" si="21"/>
        <v>116.99157007376186</v>
      </c>
      <c r="AD1407" s="131">
        <v>4.4409999999999998</v>
      </c>
      <c r="AH1407" s="132">
        <v>0</v>
      </c>
      <c r="AI1407" s="132">
        <v>1.8000000000000001E-4</v>
      </c>
      <c r="AJ1407" s="132">
        <v>1.0000000000000001E-5</v>
      </c>
    </row>
    <row r="1408" spans="1:36">
      <c r="A1408" t="s">
        <v>1213</v>
      </c>
      <c r="B1408" t="s">
        <v>1250</v>
      </c>
      <c r="C1408" t="s">
        <v>1547</v>
      </c>
      <c r="D1408" t="s">
        <v>1548</v>
      </c>
      <c r="E1408" t="s">
        <v>309</v>
      </c>
      <c r="F1408" t="s">
        <v>2752</v>
      </c>
      <c r="G1408" t="s">
        <v>2753</v>
      </c>
      <c r="H1408" t="s">
        <v>321</v>
      </c>
      <c r="I1408" t="s">
        <v>754</v>
      </c>
      <c r="J1408" t="s">
        <v>204</v>
      </c>
      <c r="K1408" t="s">
        <v>204</v>
      </c>
      <c r="L1408" t="s">
        <v>325</v>
      </c>
      <c r="M1408" t="s">
        <v>340</v>
      </c>
      <c r="N1408" t="s">
        <v>448</v>
      </c>
      <c r="O1408" t="s">
        <v>339</v>
      </c>
      <c r="P1408" t="s">
        <v>1211</v>
      </c>
      <c r="Q1408" t="s">
        <v>413</v>
      </c>
      <c r="R1408" t="s">
        <v>407</v>
      </c>
      <c r="S1408" t="s">
        <v>1212</v>
      </c>
      <c r="T1408" s="131">
        <v>2.33</v>
      </c>
      <c r="U1408" t="s">
        <v>1314</v>
      </c>
      <c r="V1408" s="132">
        <v>1.6899999999999998E-2</v>
      </c>
      <c r="W1408" s="132">
        <v>2.3199999999999998E-2</v>
      </c>
      <c r="X1408" t="s">
        <v>412</v>
      </c>
      <c r="Y1408" t="s">
        <v>339</v>
      </c>
      <c r="Z1408" s="131">
        <v>20042020</v>
      </c>
      <c r="AA1408" s="131">
        <v>1</v>
      </c>
      <c r="AB1408" s="131">
        <f t="shared" si="21"/>
        <v>103.01000098792437</v>
      </c>
      <c r="AD1408" s="131">
        <v>20645.285</v>
      </c>
      <c r="AH1408" s="132">
        <v>1.085E-2</v>
      </c>
      <c r="AI1408" s="132">
        <v>2.63E-2</v>
      </c>
      <c r="AJ1408" s="132">
        <v>5.79E-3</v>
      </c>
    </row>
    <row r="1409" spans="1:36">
      <c r="A1409" t="s">
        <v>1213</v>
      </c>
      <c r="B1409" t="s">
        <v>1250</v>
      </c>
      <c r="C1409" t="s">
        <v>455</v>
      </c>
      <c r="D1409" t="s">
        <v>2144</v>
      </c>
      <c r="E1409" t="s">
        <v>309</v>
      </c>
      <c r="F1409" t="s">
        <v>2224</v>
      </c>
      <c r="G1409" t="s">
        <v>2225</v>
      </c>
      <c r="H1409" t="s">
        <v>321</v>
      </c>
      <c r="I1409" t="s">
        <v>754</v>
      </c>
      <c r="J1409" t="s">
        <v>204</v>
      </c>
      <c r="K1409" t="s">
        <v>204</v>
      </c>
      <c r="L1409" t="s">
        <v>325</v>
      </c>
      <c r="M1409" t="s">
        <v>340</v>
      </c>
      <c r="N1409" t="s">
        <v>440</v>
      </c>
      <c r="O1409" t="s">
        <v>339</v>
      </c>
      <c r="P1409" t="s">
        <v>1966</v>
      </c>
      <c r="Q1409" t="s">
        <v>415</v>
      </c>
      <c r="R1409" t="s">
        <v>407</v>
      </c>
      <c r="S1409" t="s">
        <v>1212</v>
      </c>
      <c r="T1409" s="131">
        <v>0.65</v>
      </c>
      <c r="U1409" t="s">
        <v>2226</v>
      </c>
      <c r="V1409" s="132">
        <v>1.7919999999999998E-2</v>
      </c>
      <c r="W1409" s="132">
        <v>2.8199999999999999E-2</v>
      </c>
      <c r="X1409" t="s">
        <v>412</v>
      </c>
      <c r="Y1409" t="s">
        <v>339</v>
      </c>
      <c r="Z1409" s="131">
        <v>14916617</v>
      </c>
      <c r="AA1409" s="131">
        <v>1</v>
      </c>
      <c r="AB1409" s="131">
        <f t="shared" si="21"/>
        <v>119.90999701876102</v>
      </c>
      <c r="AD1409" s="131">
        <v>17886.514999999999</v>
      </c>
      <c r="AH1409" s="132">
        <v>5.0499999999999998E-3</v>
      </c>
      <c r="AI1409" s="132">
        <v>2.2780000000000002E-2</v>
      </c>
      <c r="AJ1409" s="132">
        <v>5.0099999999999997E-3</v>
      </c>
    </row>
    <row r="1410" spans="1:36">
      <c r="A1410" t="s">
        <v>1213</v>
      </c>
      <c r="B1410" t="s">
        <v>1250</v>
      </c>
      <c r="C1410" t="s">
        <v>1521</v>
      </c>
      <c r="D1410" t="s">
        <v>1522</v>
      </c>
      <c r="E1410" t="s">
        <v>309</v>
      </c>
      <c r="F1410" t="s">
        <v>2259</v>
      </c>
      <c r="G1410" t="s">
        <v>2260</v>
      </c>
      <c r="H1410" t="s">
        <v>321</v>
      </c>
      <c r="I1410" t="s">
        <v>754</v>
      </c>
      <c r="J1410" t="s">
        <v>204</v>
      </c>
      <c r="K1410" t="s">
        <v>204</v>
      </c>
      <c r="L1410" t="s">
        <v>325</v>
      </c>
      <c r="M1410" t="s">
        <v>340</v>
      </c>
      <c r="N1410" t="s">
        <v>448</v>
      </c>
      <c r="O1410" t="s">
        <v>339</v>
      </c>
      <c r="P1410" t="s">
        <v>1211</v>
      </c>
      <c r="Q1410" t="s">
        <v>413</v>
      </c>
      <c r="R1410" t="s">
        <v>407</v>
      </c>
      <c r="S1410" t="s">
        <v>1212</v>
      </c>
      <c r="T1410" s="131">
        <v>1.47</v>
      </c>
      <c r="U1410" t="s">
        <v>2261</v>
      </c>
      <c r="V1410" s="132">
        <v>1.1429999999999999E-2</v>
      </c>
      <c r="W1410" s="132">
        <v>2.2100000000000002E-2</v>
      </c>
      <c r="X1410" t="s">
        <v>412</v>
      </c>
      <c r="Y1410" t="s">
        <v>339</v>
      </c>
      <c r="Z1410" s="131">
        <v>14777521</v>
      </c>
      <c r="AA1410" s="131">
        <v>1</v>
      </c>
      <c r="AB1410" s="131">
        <f t="shared" si="21"/>
        <v>110.7699999208257</v>
      </c>
      <c r="AD1410" s="131">
        <v>16369.06</v>
      </c>
      <c r="AH1410" s="132">
        <v>4.9300000000000004E-3</v>
      </c>
      <c r="AI1410" s="132">
        <v>2.085E-2</v>
      </c>
      <c r="AJ1410" s="132">
        <v>4.5900000000000003E-3</v>
      </c>
    </row>
    <row r="1411" spans="1:36">
      <c r="A1411" t="s">
        <v>1213</v>
      </c>
      <c r="B1411" t="s">
        <v>1250</v>
      </c>
      <c r="C1411" t="s">
        <v>1521</v>
      </c>
      <c r="D1411" t="s">
        <v>1522</v>
      </c>
      <c r="E1411" t="s">
        <v>309</v>
      </c>
      <c r="F1411" t="s">
        <v>1915</v>
      </c>
      <c r="G1411" t="s">
        <v>1916</v>
      </c>
      <c r="H1411" t="s">
        <v>321</v>
      </c>
      <c r="I1411" t="s">
        <v>754</v>
      </c>
      <c r="J1411" t="s">
        <v>204</v>
      </c>
      <c r="K1411" t="s">
        <v>204</v>
      </c>
      <c r="L1411" t="s">
        <v>325</v>
      </c>
      <c r="M1411" t="s">
        <v>340</v>
      </c>
      <c r="N1411" t="s">
        <v>448</v>
      </c>
      <c r="O1411" t="s">
        <v>339</v>
      </c>
      <c r="P1411" t="s">
        <v>1211</v>
      </c>
      <c r="Q1411" t="s">
        <v>413</v>
      </c>
      <c r="R1411" t="s">
        <v>407</v>
      </c>
      <c r="S1411" t="s">
        <v>1212</v>
      </c>
      <c r="T1411" s="131">
        <v>3.18</v>
      </c>
      <c r="U1411" t="s">
        <v>1917</v>
      </c>
      <c r="V1411" s="132">
        <v>1.8880000000000001E-2</v>
      </c>
      <c r="W1411" s="132">
        <v>2.4199999999999999E-2</v>
      </c>
      <c r="X1411" t="s">
        <v>412</v>
      </c>
      <c r="Y1411" t="s">
        <v>339</v>
      </c>
      <c r="Z1411" s="131">
        <v>14615963.43</v>
      </c>
      <c r="AA1411" s="131">
        <v>1</v>
      </c>
      <c r="AB1411" s="131">
        <f t="shared" ref="AB1411:AB1474" si="22">(AD1411-(AC1411*AA1411))*1000/AA1411/Z1411*100</f>
        <v>103.36999727974825</v>
      </c>
      <c r="AD1411" s="131">
        <v>15108.521000000001</v>
      </c>
      <c r="AH1411" s="132">
        <v>5.62E-3</v>
      </c>
      <c r="AI1411" s="132">
        <v>1.924E-2</v>
      </c>
      <c r="AJ1411" s="132">
        <v>4.2399999999999998E-3</v>
      </c>
    </row>
    <row r="1412" spans="1:36">
      <c r="A1412" t="s">
        <v>1213</v>
      </c>
      <c r="B1412" t="s">
        <v>1250</v>
      </c>
      <c r="C1412" t="s">
        <v>2336</v>
      </c>
      <c r="D1412" t="s">
        <v>2337</v>
      </c>
      <c r="E1412" t="s">
        <v>309</v>
      </c>
      <c r="F1412" t="s">
        <v>2338</v>
      </c>
      <c r="G1412" t="s">
        <v>2339</v>
      </c>
      <c r="H1412" t="s">
        <v>321</v>
      </c>
      <c r="I1412" t="s">
        <v>754</v>
      </c>
      <c r="J1412" t="s">
        <v>204</v>
      </c>
      <c r="K1412" t="s">
        <v>204</v>
      </c>
      <c r="L1412" t="s">
        <v>325</v>
      </c>
      <c r="M1412" t="s">
        <v>340</v>
      </c>
      <c r="N1412" t="s">
        <v>436</v>
      </c>
      <c r="O1412" t="s">
        <v>339</v>
      </c>
      <c r="P1412" t="s">
        <v>1211</v>
      </c>
      <c r="Q1412" t="s">
        <v>413</v>
      </c>
      <c r="R1412" t="s">
        <v>407</v>
      </c>
      <c r="S1412" t="s">
        <v>1212</v>
      </c>
      <c r="T1412" s="131">
        <v>3.01</v>
      </c>
      <c r="U1412" t="s">
        <v>2340</v>
      </c>
      <c r="V1412" s="132">
        <v>5.0000000000000001E-4</v>
      </c>
      <c r="W1412" s="132">
        <v>2.3900000000000001E-2</v>
      </c>
      <c r="X1412" t="s">
        <v>412</v>
      </c>
      <c r="Y1412" t="s">
        <v>339</v>
      </c>
      <c r="Z1412" s="131">
        <v>13956977.68</v>
      </c>
      <c r="AA1412" s="131">
        <v>1</v>
      </c>
      <c r="AB1412" s="131">
        <f t="shared" si="22"/>
        <v>106.75999734062769</v>
      </c>
      <c r="AD1412" s="131">
        <v>14900.468999999999</v>
      </c>
      <c r="AH1412" s="132">
        <v>1.3509999999999999E-2</v>
      </c>
      <c r="AI1412" s="132">
        <v>1.898E-2</v>
      </c>
      <c r="AJ1412" s="132">
        <v>4.1799999999999997E-3</v>
      </c>
    </row>
    <row r="1413" spans="1:36">
      <c r="A1413" t="s">
        <v>1213</v>
      </c>
      <c r="B1413" t="s">
        <v>1250</v>
      </c>
      <c r="C1413" t="s">
        <v>1601</v>
      </c>
      <c r="D1413" t="s">
        <v>1602</v>
      </c>
      <c r="E1413" t="s">
        <v>309</v>
      </c>
      <c r="F1413" t="s">
        <v>2341</v>
      </c>
      <c r="G1413" t="s">
        <v>2342</v>
      </c>
      <c r="H1413" t="s">
        <v>321</v>
      </c>
      <c r="I1413" t="s">
        <v>754</v>
      </c>
      <c r="J1413" t="s">
        <v>204</v>
      </c>
      <c r="K1413" t="s">
        <v>204</v>
      </c>
      <c r="L1413" t="s">
        <v>325</v>
      </c>
      <c r="M1413" t="s">
        <v>340</v>
      </c>
      <c r="N1413" t="s">
        <v>448</v>
      </c>
      <c r="O1413" t="s">
        <v>339</v>
      </c>
      <c r="P1413" t="s">
        <v>1211</v>
      </c>
      <c r="Q1413" t="s">
        <v>413</v>
      </c>
      <c r="R1413" t="s">
        <v>407</v>
      </c>
      <c r="S1413" t="s">
        <v>1212</v>
      </c>
      <c r="T1413" s="131">
        <v>3.31</v>
      </c>
      <c r="U1413" t="s">
        <v>2343</v>
      </c>
      <c r="V1413" s="132">
        <v>1.7500000000000002E-2</v>
      </c>
      <c r="W1413" s="132">
        <v>2.3400000000000001E-2</v>
      </c>
      <c r="X1413" t="s">
        <v>412</v>
      </c>
      <c r="Y1413" t="s">
        <v>339</v>
      </c>
      <c r="Z1413" s="131">
        <v>13026493.289999999</v>
      </c>
      <c r="AA1413" s="131">
        <v>1</v>
      </c>
      <c r="AB1413" s="131">
        <f t="shared" si="22"/>
        <v>112.53000077352362</v>
      </c>
      <c r="AD1413" s="131">
        <v>14658.713</v>
      </c>
      <c r="AH1413" s="132">
        <v>5.8399999999999997E-3</v>
      </c>
      <c r="AI1413" s="132">
        <v>1.8669999999999999E-2</v>
      </c>
      <c r="AJ1413" s="132">
        <v>4.1099999999999999E-3</v>
      </c>
    </row>
    <row r="1414" spans="1:36">
      <c r="A1414" t="s">
        <v>1213</v>
      </c>
      <c r="B1414" t="s">
        <v>1250</v>
      </c>
      <c r="C1414" t="s">
        <v>455</v>
      </c>
      <c r="D1414" t="s">
        <v>2144</v>
      </c>
      <c r="E1414" t="s">
        <v>309</v>
      </c>
      <c r="F1414" t="s">
        <v>2329</v>
      </c>
      <c r="G1414" t="s">
        <v>2330</v>
      </c>
      <c r="H1414" t="s">
        <v>321</v>
      </c>
      <c r="I1414" t="s">
        <v>754</v>
      </c>
      <c r="J1414" t="s">
        <v>204</v>
      </c>
      <c r="K1414" t="s">
        <v>204</v>
      </c>
      <c r="L1414" t="s">
        <v>325</v>
      </c>
      <c r="M1414" t="s">
        <v>340</v>
      </c>
      <c r="N1414" t="s">
        <v>440</v>
      </c>
      <c r="O1414" t="s">
        <v>339</v>
      </c>
      <c r="P1414" t="s">
        <v>1966</v>
      </c>
      <c r="Q1414" t="s">
        <v>415</v>
      </c>
      <c r="R1414" t="s">
        <v>407</v>
      </c>
      <c r="S1414" t="s">
        <v>1212</v>
      </c>
      <c r="T1414" s="131">
        <v>5.55</v>
      </c>
      <c r="U1414" t="s">
        <v>2331</v>
      </c>
      <c r="V1414" s="132">
        <v>3.29E-3</v>
      </c>
      <c r="W1414" s="132">
        <v>2.5899999999999999E-2</v>
      </c>
      <c r="X1414" t="s">
        <v>412</v>
      </c>
      <c r="Y1414" t="s">
        <v>339</v>
      </c>
      <c r="Z1414" s="131">
        <v>11679816</v>
      </c>
      <c r="AA1414" s="131">
        <v>1</v>
      </c>
      <c r="AB1414" s="131">
        <f t="shared" si="22"/>
        <v>114.46999678762062</v>
      </c>
      <c r="AD1414" s="131">
        <v>13369.885</v>
      </c>
      <c r="AH1414" s="132">
        <v>3.0000000000000001E-3</v>
      </c>
      <c r="AI1414" s="132">
        <v>1.703E-2</v>
      </c>
      <c r="AJ1414" s="132">
        <v>3.7499999999999999E-3</v>
      </c>
    </row>
    <row r="1415" spans="1:36">
      <c r="A1415" t="s">
        <v>1213</v>
      </c>
      <c r="B1415" t="s">
        <v>1250</v>
      </c>
      <c r="C1415" t="s">
        <v>2369</v>
      </c>
      <c r="D1415" t="s">
        <v>2370</v>
      </c>
      <c r="E1415" t="s">
        <v>309</v>
      </c>
      <c r="F1415" t="s">
        <v>2374</v>
      </c>
      <c r="G1415" t="s">
        <v>2375</v>
      </c>
      <c r="H1415" t="s">
        <v>321</v>
      </c>
      <c r="I1415" t="s">
        <v>754</v>
      </c>
      <c r="J1415" t="s">
        <v>204</v>
      </c>
      <c r="K1415" t="s">
        <v>204</v>
      </c>
      <c r="L1415" t="s">
        <v>325</v>
      </c>
      <c r="M1415" t="s">
        <v>340</v>
      </c>
      <c r="N1415" t="s">
        <v>477</v>
      </c>
      <c r="O1415" t="s">
        <v>339</v>
      </c>
      <c r="P1415" t="s">
        <v>1211</v>
      </c>
      <c r="Q1415" t="s">
        <v>413</v>
      </c>
      <c r="R1415" t="s">
        <v>407</v>
      </c>
      <c r="S1415" t="s">
        <v>1212</v>
      </c>
      <c r="T1415" s="131">
        <v>1.98</v>
      </c>
      <c r="U1415" t="s">
        <v>1600</v>
      </c>
      <c r="V1415" s="132">
        <v>-6.1700000000000001E-3</v>
      </c>
      <c r="W1415" s="132">
        <v>2.23E-2</v>
      </c>
      <c r="X1415" t="s">
        <v>412</v>
      </c>
      <c r="Y1415" t="s">
        <v>339</v>
      </c>
      <c r="Z1415" s="131">
        <v>11644532.15</v>
      </c>
      <c r="AA1415" s="131">
        <v>1</v>
      </c>
      <c r="AB1415" s="131">
        <f t="shared" si="22"/>
        <v>108.86999869719969</v>
      </c>
      <c r="AD1415" s="131">
        <v>12677.402</v>
      </c>
      <c r="AH1415" s="132">
        <v>1.813E-2</v>
      </c>
      <c r="AI1415" s="132">
        <v>1.6150000000000001E-2</v>
      </c>
      <c r="AJ1415" s="132">
        <v>3.5500000000000002E-3</v>
      </c>
    </row>
    <row r="1416" spans="1:36">
      <c r="A1416" t="s">
        <v>1213</v>
      </c>
      <c r="B1416" t="s">
        <v>1250</v>
      </c>
      <c r="C1416" t="s">
        <v>1521</v>
      </c>
      <c r="D1416" t="s">
        <v>1522</v>
      </c>
      <c r="E1416" t="s">
        <v>309</v>
      </c>
      <c r="F1416" t="s">
        <v>2290</v>
      </c>
      <c r="G1416" t="s">
        <v>2291</v>
      </c>
      <c r="H1416" t="s">
        <v>321</v>
      </c>
      <c r="I1416" t="s">
        <v>951</v>
      </c>
      <c r="J1416" t="s">
        <v>204</v>
      </c>
      <c r="K1416" t="s">
        <v>204</v>
      </c>
      <c r="L1416" t="s">
        <v>325</v>
      </c>
      <c r="M1416" t="s">
        <v>340</v>
      </c>
      <c r="N1416" t="s">
        <v>448</v>
      </c>
      <c r="O1416" t="s">
        <v>339</v>
      </c>
      <c r="P1416" t="s">
        <v>1211</v>
      </c>
      <c r="Q1416" t="s">
        <v>413</v>
      </c>
      <c r="R1416" t="s">
        <v>407</v>
      </c>
      <c r="S1416" t="s">
        <v>1212</v>
      </c>
      <c r="T1416" s="131">
        <v>0.43</v>
      </c>
      <c r="U1416" t="s">
        <v>2292</v>
      </c>
      <c r="V1416" s="132">
        <v>1.745E-2</v>
      </c>
      <c r="W1416" s="132">
        <v>4.4400000000000002E-2</v>
      </c>
      <c r="X1416" t="s">
        <v>412</v>
      </c>
      <c r="Y1416" t="s">
        <v>339</v>
      </c>
      <c r="Z1416" s="131">
        <v>11884790</v>
      </c>
      <c r="AA1416" s="131">
        <v>1</v>
      </c>
      <c r="AB1416" s="131">
        <f t="shared" si="22"/>
        <v>101.0600019015902</v>
      </c>
      <c r="AD1416" s="131">
        <v>12010.769</v>
      </c>
      <c r="AH1416" s="132">
        <v>4.6800000000000001E-3</v>
      </c>
      <c r="AI1416" s="132">
        <v>1.5299999999999999E-2</v>
      </c>
      <c r="AJ1416" s="132">
        <v>3.3700000000000002E-3</v>
      </c>
    </row>
    <row r="1417" spans="1:36">
      <c r="A1417" t="s">
        <v>1213</v>
      </c>
      <c r="B1417" t="s">
        <v>1250</v>
      </c>
      <c r="C1417" t="s">
        <v>2369</v>
      </c>
      <c r="D1417" t="s">
        <v>2370</v>
      </c>
      <c r="E1417" t="s">
        <v>309</v>
      </c>
      <c r="F1417" t="s">
        <v>2371</v>
      </c>
      <c r="G1417" t="s">
        <v>2372</v>
      </c>
      <c r="H1417" t="s">
        <v>321</v>
      </c>
      <c r="I1417" t="s">
        <v>754</v>
      </c>
      <c r="J1417" t="s">
        <v>204</v>
      </c>
      <c r="K1417" t="s">
        <v>204</v>
      </c>
      <c r="L1417" t="s">
        <v>325</v>
      </c>
      <c r="M1417" t="s">
        <v>340</v>
      </c>
      <c r="N1417" t="s">
        <v>477</v>
      </c>
      <c r="O1417" t="s">
        <v>339</v>
      </c>
      <c r="P1417" t="s">
        <v>1211</v>
      </c>
      <c r="Q1417" t="s">
        <v>413</v>
      </c>
      <c r="R1417" t="s">
        <v>407</v>
      </c>
      <c r="S1417" t="s">
        <v>1212</v>
      </c>
      <c r="T1417" s="131">
        <v>12.03</v>
      </c>
      <c r="U1417" t="s">
        <v>2373</v>
      </c>
      <c r="V1417" s="132">
        <v>1.6809999999999999E-2</v>
      </c>
      <c r="W1417" s="132">
        <v>2.8799999999999999E-2</v>
      </c>
      <c r="X1417" t="s">
        <v>412</v>
      </c>
      <c r="Y1417" t="s">
        <v>339</v>
      </c>
      <c r="Z1417" s="131">
        <v>10421120.789999999</v>
      </c>
      <c r="AA1417" s="131">
        <v>1</v>
      </c>
      <c r="AB1417" s="131">
        <f t="shared" si="22"/>
        <v>103.14000016499185</v>
      </c>
      <c r="AD1417" s="131">
        <v>10748.343999999999</v>
      </c>
      <c r="AH1417" s="132">
        <v>1.91E-3</v>
      </c>
      <c r="AI1417" s="132">
        <v>1.3690000000000001E-2</v>
      </c>
      <c r="AJ1417" s="132">
        <v>3.0100000000000001E-3</v>
      </c>
    </row>
    <row r="1418" spans="1:36">
      <c r="A1418" t="s">
        <v>1213</v>
      </c>
      <c r="B1418" t="s">
        <v>1250</v>
      </c>
      <c r="C1418" t="s">
        <v>1935</v>
      </c>
      <c r="D1418" t="s">
        <v>1936</v>
      </c>
      <c r="E1418" t="s">
        <v>309</v>
      </c>
      <c r="F1418" t="s">
        <v>1937</v>
      </c>
      <c r="G1418" t="s">
        <v>1938</v>
      </c>
      <c r="H1418" t="s">
        <v>321</v>
      </c>
      <c r="I1418" t="s">
        <v>754</v>
      </c>
      <c r="J1418" t="s">
        <v>204</v>
      </c>
      <c r="K1418" t="s">
        <v>204</v>
      </c>
      <c r="L1418" t="s">
        <v>325</v>
      </c>
      <c r="M1418" t="s">
        <v>340</v>
      </c>
      <c r="N1418" t="s">
        <v>448</v>
      </c>
      <c r="O1418" t="s">
        <v>339</v>
      </c>
      <c r="P1418" t="s">
        <v>1211</v>
      </c>
      <c r="Q1418" t="s">
        <v>413</v>
      </c>
      <c r="R1418" t="s">
        <v>407</v>
      </c>
      <c r="S1418" t="s">
        <v>1212</v>
      </c>
      <c r="T1418" s="131">
        <v>3.74</v>
      </c>
      <c r="U1418" t="s">
        <v>1939</v>
      </c>
      <c r="V1418" s="132">
        <v>4.5199999999999997E-3</v>
      </c>
      <c r="W1418" s="132">
        <v>2.3800000000000002E-2</v>
      </c>
      <c r="X1418" t="s">
        <v>412</v>
      </c>
      <c r="Y1418" t="s">
        <v>339</v>
      </c>
      <c r="Z1418" s="131">
        <v>10153075.27</v>
      </c>
      <c r="AA1418" s="131">
        <v>1</v>
      </c>
      <c r="AB1418" s="131">
        <f t="shared" si="22"/>
        <v>103.66000172477791</v>
      </c>
      <c r="AD1418" s="131">
        <v>10524.678</v>
      </c>
      <c r="AH1418" s="132">
        <v>2.7899999999999999E-3</v>
      </c>
      <c r="AI1418" s="132">
        <v>1.341E-2</v>
      </c>
      <c r="AJ1418" s="132">
        <v>2.9499999999999999E-3</v>
      </c>
    </row>
    <row r="1419" spans="1:36">
      <c r="A1419" t="s">
        <v>1213</v>
      </c>
      <c r="B1419" t="s">
        <v>1250</v>
      </c>
      <c r="C1419" t="s">
        <v>1868</v>
      </c>
      <c r="D1419" t="s">
        <v>1869</v>
      </c>
      <c r="E1419" t="s">
        <v>309</v>
      </c>
      <c r="F1419" t="s">
        <v>2361</v>
      </c>
      <c r="G1419" t="s">
        <v>2362</v>
      </c>
      <c r="H1419" t="s">
        <v>321</v>
      </c>
      <c r="I1419" t="s">
        <v>754</v>
      </c>
      <c r="J1419" t="s">
        <v>204</v>
      </c>
      <c r="K1419" t="s">
        <v>204</v>
      </c>
      <c r="L1419" t="s">
        <v>325</v>
      </c>
      <c r="M1419" t="s">
        <v>340</v>
      </c>
      <c r="N1419" t="s">
        <v>464</v>
      </c>
      <c r="O1419" t="s">
        <v>339</v>
      </c>
      <c r="P1419" t="s">
        <v>1966</v>
      </c>
      <c r="Q1419" t="s">
        <v>415</v>
      </c>
      <c r="R1419" t="s">
        <v>407</v>
      </c>
      <c r="S1419" t="s">
        <v>1212</v>
      </c>
      <c r="T1419" s="131">
        <v>2.91</v>
      </c>
      <c r="U1419" t="s">
        <v>2363</v>
      </c>
      <c r="V1419" s="132">
        <v>1.9130000000000001E-2</v>
      </c>
      <c r="W1419" s="132">
        <v>2.58E-2</v>
      </c>
      <c r="X1419" t="s">
        <v>412</v>
      </c>
      <c r="Y1419" t="s">
        <v>339</v>
      </c>
      <c r="Z1419" s="131">
        <v>8338972.4400000004</v>
      </c>
      <c r="AA1419" s="131">
        <v>1</v>
      </c>
      <c r="AB1419" s="131">
        <f t="shared" si="22"/>
        <v>112.65999579199952</v>
      </c>
      <c r="AC1419" s="131">
        <v>956.07500000000005</v>
      </c>
      <c r="AD1419" s="131">
        <v>10350.761</v>
      </c>
      <c r="AH1419" s="132">
        <v>3.4299999999999999E-3</v>
      </c>
      <c r="AI1419" s="132">
        <v>1.44E-2</v>
      </c>
      <c r="AJ1419" s="132">
        <v>3.1700000000000001E-3</v>
      </c>
    </row>
    <row r="1420" spans="1:36">
      <c r="A1420" t="s">
        <v>1213</v>
      </c>
      <c r="B1420" t="s">
        <v>1250</v>
      </c>
      <c r="C1420" t="s">
        <v>2336</v>
      </c>
      <c r="D1420" t="s">
        <v>2337</v>
      </c>
      <c r="E1420" t="s">
        <v>309</v>
      </c>
      <c r="F1420" t="s">
        <v>2909</v>
      </c>
      <c r="G1420" t="s">
        <v>2910</v>
      </c>
      <c r="H1420" t="s">
        <v>321</v>
      </c>
      <c r="I1420" t="s">
        <v>755</v>
      </c>
      <c r="J1420" t="s">
        <v>204</v>
      </c>
      <c r="K1420" t="s">
        <v>204</v>
      </c>
      <c r="L1420" t="s">
        <v>325</v>
      </c>
      <c r="M1420" t="s">
        <v>340</v>
      </c>
      <c r="N1420" t="s">
        <v>436</v>
      </c>
      <c r="O1420" t="s">
        <v>339</v>
      </c>
      <c r="P1420" t="s">
        <v>1211</v>
      </c>
      <c r="Q1420" t="s">
        <v>413</v>
      </c>
      <c r="R1420" t="s">
        <v>407</v>
      </c>
      <c r="S1420" t="s">
        <v>1212</v>
      </c>
      <c r="T1420" s="131">
        <v>1.23</v>
      </c>
      <c r="U1420" t="s">
        <v>2911</v>
      </c>
      <c r="V1420" s="132">
        <v>1.7600000000000001E-3</v>
      </c>
      <c r="W1420" s="132">
        <v>6.0100000000000001E-2</v>
      </c>
      <c r="X1420" t="s">
        <v>412</v>
      </c>
      <c r="Y1420" t="s">
        <v>339</v>
      </c>
      <c r="Z1420" s="131">
        <v>9498343</v>
      </c>
      <c r="AA1420" s="131">
        <v>1</v>
      </c>
      <c r="AB1420" s="131">
        <f t="shared" si="22"/>
        <v>106.19999719951154</v>
      </c>
      <c r="AD1420" s="131">
        <v>10087.24</v>
      </c>
      <c r="AH1420" s="132">
        <v>5.13E-3</v>
      </c>
      <c r="AI1420" s="132">
        <v>1.285E-2</v>
      </c>
      <c r="AJ1420" s="132">
        <v>2.8300000000000001E-3</v>
      </c>
    </row>
    <row r="1421" spans="1:36">
      <c r="A1421" t="s">
        <v>1213</v>
      </c>
      <c r="B1421" t="s">
        <v>1250</v>
      </c>
      <c r="C1421" t="s">
        <v>2318</v>
      </c>
      <c r="D1421" t="s">
        <v>2319</v>
      </c>
      <c r="E1421" t="s">
        <v>309</v>
      </c>
      <c r="F1421" t="s">
        <v>2320</v>
      </c>
      <c r="G1421" t="s">
        <v>2321</v>
      </c>
      <c r="H1421" t="s">
        <v>321</v>
      </c>
      <c r="I1421" t="s">
        <v>754</v>
      </c>
      <c r="J1421" t="s">
        <v>204</v>
      </c>
      <c r="K1421" t="s">
        <v>204</v>
      </c>
      <c r="L1421" t="s">
        <v>325</v>
      </c>
      <c r="M1421" t="s">
        <v>340</v>
      </c>
      <c r="N1421" t="s">
        <v>448</v>
      </c>
      <c r="O1421" t="s">
        <v>339</v>
      </c>
      <c r="P1421" t="s">
        <v>1211</v>
      </c>
      <c r="Q1421" t="s">
        <v>413</v>
      </c>
      <c r="R1421" t="s">
        <v>407</v>
      </c>
      <c r="S1421" t="s">
        <v>1212</v>
      </c>
      <c r="T1421" s="131">
        <v>0.69</v>
      </c>
      <c r="U1421" t="s">
        <v>2322</v>
      </c>
      <c r="V1421" s="132">
        <v>7.4400000000000004E-3</v>
      </c>
      <c r="W1421" s="132">
        <v>2.2599999999999999E-2</v>
      </c>
      <c r="X1421" t="s">
        <v>412</v>
      </c>
      <c r="Y1421" t="s">
        <v>339</v>
      </c>
      <c r="Z1421" s="131">
        <v>8901468</v>
      </c>
      <c r="AA1421" s="131">
        <v>1</v>
      </c>
      <c r="AB1421" s="131">
        <f t="shared" si="22"/>
        <v>112.89999582091403</v>
      </c>
      <c r="AD1421" s="131">
        <v>10049.757</v>
      </c>
      <c r="AH1421" s="132">
        <v>5.9300000000000004E-3</v>
      </c>
      <c r="AI1421" s="132">
        <v>1.2800000000000001E-2</v>
      </c>
      <c r="AJ1421" s="132">
        <v>2.82E-3</v>
      </c>
    </row>
    <row r="1422" spans="1:36">
      <c r="A1422" t="s">
        <v>1213</v>
      </c>
      <c r="B1422" t="s">
        <v>1250</v>
      </c>
      <c r="C1422" t="s">
        <v>2397</v>
      </c>
      <c r="D1422" t="s">
        <v>2398</v>
      </c>
      <c r="E1422" t="s">
        <v>309</v>
      </c>
      <c r="F1422" t="s">
        <v>2399</v>
      </c>
      <c r="G1422" t="s">
        <v>2400</v>
      </c>
      <c r="H1422" t="s">
        <v>321</v>
      </c>
      <c r="I1422" t="s">
        <v>754</v>
      </c>
      <c r="J1422" t="s">
        <v>204</v>
      </c>
      <c r="K1422" t="s">
        <v>204</v>
      </c>
      <c r="L1422" t="s">
        <v>325</v>
      </c>
      <c r="M1422" t="s">
        <v>340</v>
      </c>
      <c r="N1422" t="s">
        <v>448</v>
      </c>
      <c r="O1422" t="s">
        <v>339</v>
      </c>
      <c r="P1422" t="s">
        <v>1211</v>
      </c>
      <c r="Q1422" t="s">
        <v>413</v>
      </c>
      <c r="R1422" t="s">
        <v>407</v>
      </c>
      <c r="S1422" t="s">
        <v>1212</v>
      </c>
      <c r="T1422" s="131">
        <v>2.48</v>
      </c>
      <c r="U1422" t="s">
        <v>2401</v>
      </c>
      <c r="V1422" s="132">
        <v>1.4999999999999999E-2</v>
      </c>
      <c r="W1422" s="132">
        <v>2.3599999999999999E-2</v>
      </c>
      <c r="X1422" t="s">
        <v>412</v>
      </c>
      <c r="Y1422" t="s">
        <v>339</v>
      </c>
      <c r="Z1422" s="131">
        <v>8652516.5600000005</v>
      </c>
      <c r="AA1422" s="131">
        <v>1</v>
      </c>
      <c r="AB1422" s="131">
        <f t="shared" si="22"/>
        <v>114.39000354828562</v>
      </c>
      <c r="AD1422" s="131">
        <v>9897.6139999999996</v>
      </c>
      <c r="AH1422" s="132">
        <v>3.1E-2</v>
      </c>
      <c r="AI1422" s="132">
        <v>1.261E-2</v>
      </c>
      <c r="AJ1422" s="132">
        <v>2.7699999999999999E-3</v>
      </c>
    </row>
    <row r="1423" spans="1:36">
      <c r="A1423" t="s">
        <v>1213</v>
      </c>
      <c r="B1423" t="s">
        <v>1250</v>
      </c>
      <c r="C1423" t="s">
        <v>1521</v>
      </c>
      <c r="D1423" t="s">
        <v>1522</v>
      </c>
      <c r="E1423" t="s">
        <v>309</v>
      </c>
      <c r="F1423" t="s">
        <v>1932</v>
      </c>
      <c r="G1423" t="s">
        <v>1933</v>
      </c>
      <c r="H1423" t="s">
        <v>321</v>
      </c>
      <c r="I1423" t="s">
        <v>754</v>
      </c>
      <c r="J1423" t="s">
        <v>204</v>
      </c>
      <c r="K1423" t="s">
        <v>204</v>
      </c>
      <c r="L1423" t="s">
        <v>325</v>
      </c>
      <c r="M1423" t="s">
        <v>340</v>
      </c>
      <c r="N1423" t="s">
        <v>448</v>
      </c>
      <c r="O1423" t="s">
        <v>339</v>
      </c>
      <c r="P1423" t="s">
        <v>1211</v>
      </c>
      <c r="Q1423" t="s">
        <v>413</v>
      </c>
      <c r="R1423" t="s">
        <v>407</v>
      </c>
      <c r="S1423" t="s">
        <v>1212</v>
      </c>
      <c r="T1423" s="131">
        <v>3.8</v>
      </c>
      <c r="U1423" t="s">
        <v>1934</v>
      </c>
      <c r="V1423" s="132">
        <v>-7.3699999999999998E-3</v>
      </c>
      <c r="W1423" s="132">
        <v>2.3900000000000001E-2</v>
      </c>
      <c r="X1423" t="s">
        <v>412</v>
      </c>
      <c r="Y1423" t="s">
        <v>339</v>
      </c>
      <c r="Z1423" s="131">
        <v>9378768</v>
      </c>
      <c r="AA1423" s="131">
        <v>1</v>
      </c>
      <c r="AB1423" s="131">
        <f t="shared" si="22"/>
        <v>103.26000174010062</v>
      </c>
      <c r="AD1423" s="131">
        <v>9684.5159999999996</v>
      </c>
      <c r="AH1423" s="132">
        <v>2.7799999999999999E-3</v>
      </c>
      <c r="AI1423" s="132">
        <v>1.234E-2</v>
      </c>
      <c r="AJ1423" s="132">
        <v>2.7100000000000002E-3</v>
      </c>
    </row>
    <row r="1424" spans="1:36">
      <c r="A1424" t="s">
        <v>1213</v>
      </c>
      <c r="B1424" t="s">
        <v>1250</v>
      </c>
      <c r="C1424" t="s">
        <v>1901</v>
      </c>
      <c r="D1424" t="s">
        <v>1902</v>
      </c>
      <c r="E1424" t="s">
        <v>309</v>
      </c>
      <c r="F1424" t="s">
        <v>2674</v>
      </c>
      <c r="G1424" t="s">
        <v>2675</v>
      </c>
      <c r="H1424" t="s">
        <v>321</v>
      </c>
      <c r="I1424" t="s">
        <v>754</v>
      </c>
      <c r="J1424" t="s">
        <v>204</v>
      </c>
      <c r="K1424" t="s">
        <v>204</v>
      </c>
      <c r="L1424" t="s">
        <v>325</v>
      </c>
      <c r="M1424" t="s">
        <v>340</v>
      </c>
      <c r="N1424" t="s">
        <v>464</v>
      </c>
      <c r="O1424" t="s">
        <v>339</v>
      </c>
      <c r="P1424" t="s">
        <v>1551</v>
      </c>
      <c r="Q1424" t="s">
        <v>413</v>
      </c>
      <c r="R1424" t="s">
        <v>407</v>
      </c>
      <c r="S1424" t="s">
        <v>1212</v>
      </c>
      <c r="T1424" s="131">
        <v>1.46</v>
      </c>
      <c r="U1424" t="s">
        <v>1343</v>
      </c>
      <c r="V1424" s="132">
        <v>1.303E-2</v>
      </c>
      <c r="W1424" s="132">
        <v>2.7799999999999998E-2</v>
      </c>
      <c r="X1424" t="s">
        <v>412</v>
      </c>
      <c r="Y1424" t="s">
        <v>339</v>
      </c>
      <c r="Z1424" s="131">
        <v>7416382</v>
      </c>
      <c r="AA1424" s="131">
        <v>1</v>
      </c>
      <c r="AB1424" s="131">
        <f t="shared" si="22"/>
        <v>113.94000470849532</v>
      </c>
      <c r="AD1424" s="131">
        <v>8450.2260000000006</v>
      </c>
      <c r="AH1424" s="132">
        <v>9.1900000000000003E-3</v>
      </c>
      <c r="AI1424" s="132">
        <v>1.076E-2</v>
      </c>
      <c r="AJ1424" s="132">
        <v>2.3700000000000001E-3</v>
      </c>
    </row>
    <row r="1425" spans="1:36">
      <c r="A1425" t="s">
        <v>1213</v>
      </c>
      <c r="B1425" t="s">
        <v>1250</v>
      </c>
      <c r="C1425" t="s">
        <v>1601</v>
      </c>
      <c r="D1425" t="s">
        <v>1602</v>
      </c>
      <c r="E1425" t="s">
        <v>309</v>
      </c>
      <c r="F1425" t="s">
        <v>2450</v>
      </c>
      <c r="G1425" t="s">
        <v>2451</v>
      </c>
      <c r="H1425" t="s">
        <v>321</v>
      </c>
      <c r="I1425" t="s">
        <v>951</v>
      </c>
      <c r="J1425" t="s">
        <v>204</v>
      </c>
      <c r="K1425" t="s">
        <v>204</v>
      </c>
      <c r="L1425" t="s">
        <v>325</v>
      </c>
      <c r="M1425" t="s">
        <v>340</v>
      </c>
      <c r="N1425" t="s">
        <v>448</v>
      </c>
      <c r="O1425" t="s">
        <v>339</v>
      </c>
      <c r="P1425" t="s">
        <v>1211</v>
      </c>
      <c r="Q1425" t="s">
        <v>413</v>
      </c>
      <c r="R1425" t="s">
        <v>407</v>
      </c>
      <c r="S1425" t="s">
        <v>1212</v>
      </c>
      <c r="T1425" s="131">
        <v>0.41</v>
      </c>
      <c r="U1425" t="s">
        <v>2452</v>
      </c>
      <c r="V1425" s="132">
        <v>4.5019999999999998E-2</v>
      </c>
      <c r="W1425" s="132">
        <v>4.4400000000000002E-2</v>
      </c>
      <c r="X1425" t="s">
        <v>412</v>
      </c>
      <c r="Y1425" t="s">
        <v>339</v>
      </c>
      <c r="Z1425" s="131">
        <v>8399497</v>
      </c>
      <c r="AA1425" s="131">
        <v>1</v>
      </c>
      <c r="AB1425" s="131">
        <f t="shared" si="22"/>
        <v>100.09999408297902</v>
      </c>
      <c r="AD1425" s="131">
        <v>8407.8960000000006</v>
      </c>
      <c r="AH1425" s="132">
        <v>6.9699999999999996E-3</v>
      </c>
      <c r="AI1425" s="132">
        <v>1.0710000000000001E-2</v>
      </c>
      <c r="AJ1425" s="132">
        <v>2.3600000000000001E-3</v>
      </c>
    </row>
    <row r="1426" spans="1:36">
      <c r="A1426" t="s">
        <v>1213</v>
      </c>
      <c r="B1426" t="s">
        <v>1250</v>
      </c>
      <c r="C1426" t="s">
        <v>2912</v>
      </c>
      <c r="D1426" t="s">
        <v>2913</v>
      </c>
      <c r="E1426" t="s">
        <v>309</v>
      </c>
      <c r="F1426" t="s">
        <v>2914</v>
      </c>
      <c r="G1426" t="s">
        <v>2915</v>
      </c>
      <c r="H1426" t="s">
        <v>321</v>
      </c>
      <c r="I1426" t="s">
        <v>754</v>
      </c>
      <c r="J1426" t="s">
        <v>204</v>
      </c>
      <c r="K1426" t="s">
        <v>204</v>
      </c>
      <c r="L1426" t="s">
        <v>325</v>
      </c>
      <c r="M1426" t="s">
        <v>340</v>
      </c>
      <c r="N1426" t="s">
        <v>477</v>
      </c>
      <c r="O1426" t="s">
        <v>339</v>
      </c>
      <c r="P1426" t="s">
        <v>1872</v>
      </c>
      <c r="Q1426" t="s">
        <v>413</v>
      </c>
      <c r="R1426" t="s">
        <v>407</v>
      </c>
      <c r="S1426" t="s">
        <v>1212</v>
      </c>
      <c r="T1426" s="131">
        <v>3.38</v>
      </c>
      <c r="U1426" t="s">
        <v>1546</v>
      </c>
      <c r="V1426" s="132">
        <v>3.7000000000000002E-3</v>
      </c>
      <c r="W1426" s="132">
        <v>2.2200000000000001E-2</v>
      </c>
      <c r="X1426" t="s">
        <v>412</v>
      </c>
      <c r="Y1426" t="s">
        <v>339</v>
      </c>
      <c r="Z1426" s="131">
        <v>7247309.9500000002</v>
      </c>
      <c r="AA1426" s="131">
        <v>1</v>
      </c>
      <c r="AB1426" s="131">
        <f t="shared" si="22"/>
        <v>108.34000552163496</v>
      </c>
      <c r="AD1426" s="131">
        <v>7851.7359999999999</v>
      </c>
      <c r="AH1426" s="132">
        <v>0.10353</v>
      </c>
      <c r="AI1426" s="132">
        <v>0.01</v>
      </c>
      <c r="AJ1426" s="132">
        <v>2.2000000000000001E-3</v>
      </c>
    </row>
    <row r="1427" spans="1:36">
      <c r="A1427" t="s">
        <v>1213</v>
      </c>
      <c r="B1427" t="s">
        <v>1250</v>
      </c>
      <c r="C1427" t="s">
        <v>1692</v>
      </c>
      <c r="D1427" t="s">
        <v>1693</v>
      </c>
      <c r="E1427" t="s">
        <v>309</v>
      </c>
      <c r="F1427" t="s">
        <v>2916</v>
      </c>
      <c r="G1427" t="s">
        <v>2917</v>
      </c>
      <c r="H1427" t="s">
        <v>321</v>
      </c>
      <c r="I1427" t="s">
        <v>754</v>
      </c>
      <c r="J1427" t="s">
        <v>204</v>
      </c>
      <c r="K1427" t="s">
        <v>204</v>
      </c>
      <c r="L1427" t="s">
        <v>325</v>
      </c>
      <c r="M1427" t="s">
        <v>340</v>
      </c>
      <c r="N1427" t="s">
        <v>464</v>
      </c>
      <c r="O1427" t="s">
        <v>339</v>
      </c>
      <c r="P1427" t="s">
        <v>1696</v>
      </c>
      <c r="Q1427" t="s">
        <v>413</v>
      </c>
      <c r="R1427" t="s">
        <v>407</v>
      </c>
      <c r="S1427" t="s">
        <v>1212</v>
      </c>
      <c r="T1427" s="131">
        <v>3.23</v>
      </c>
      <c r="U1427" t="s">
        <v>2331</v>
      </c>
      <c r="V1427" s="132">
        <v>1.555E-2</v>
      </c>
      <c r="W1427" s="132">
        <v>2.7300000000000001E-2</v>
      </c>
      <c r="X1427" t="s">
        <v>412</v>
      </c>
      <c r="Y1427" t="s">
        <v>339</v>
      </c>
      <c r="Z1427" s="131">
        <v>6296361.96</v>
      </c>
      <c r="AA1427" s="131">
        <v>1</v>
      </c>
      <c r="AB1427" s="131">
        <f t="shared" si="22"/>
        <v>121.20999473162435</v>
      </c>
      <c r="AD1427" s="131">
        <v>7631.82</v>
      </c>
      <c r="AH1427" s="132">
        <v>7.3099999999999997E-3</v>
      </c>
      <c r="AI1427" s="132">
        <v>9.7199999999999995E-3</v>
      </c>
      <c r="AJ1427" s="132">
        <v>2.14E-3</v>
      </c>
    </row>
    <row r="1428" spans="1:36">
      <c r="A1428" t="s">
        <v>1213</v>
      </c>
      <c r="B1428" t="s">
        <v>1250</v>
      </c>
      <c r="C1428" t="s">
        <v>1868</v>
      </c>
      <c r="D1428" t="s">
        <v>1869</v>
      </c>
      <c r="E1428" t="s">
        <v>309</v>
      </c>
      <c r="F1428" t="s">
        <v>1964</v>
      </c>
      <c r="G1428" t="s">
        <v>1965</v>
      </c>
      <c r="H1428" t="s">
        <v>321</v>
      </c>
      <c r="I1428" t="s">
        <v>754</v>
      </c>
      <c r="J1428" t="s">
        <v>204</v>
      </c>
      <c r="K1428" t="s">
        <v>204</v>
      </c>
      <c r="L1428" t="s">
        <v>325</v>
      </c>
      <c r="M1428" t="s">
        <v>340</v>
      </c>
      <c r="N1428" t="s">
        <v>464</v>
      </c>
      <c r="O1428" t="s">
        <v>339</v>
      </c>
      <c r="P1428" t="s">
        <v>1966</v>
      </c>
      <c r="Q1428" t="s">
        <v>415</v>
      </c>
      <c r="R1428" t="s">
        <v>407</v>
      </c>
      <c r="S1428" t="s">
        <v>1212</v>
      </c>
      <c r="T1428" s="131">
        <v>2.3199999999999998</v>
      </c>
      <c r="U1428" t="s">
        <v>1686</v>
      </c>
      <c r="V1428" s="132">
        <v>8.6199999999999992E-3</v>
      </c>
      <c r="W1428" s="132">
        <v>2.5999999999999999E-2</v>
      </c>
      <c r="X1428" t="s">
        <v>412</v>
      </c>
      <c r="Y1428" t="s">
        <v>339</v>
      </c>
      <c r="Z1428" s="131">
        <v>6550024.1799999997</v>
      </c>
      <c r="AA1428" s="131">
        <v>1</v>
      </c>
      <c r="AB1428" s="131">
        <f t="shared" si="22"/>
        <v>113.0999946934547</v>
      </c>
      <c r="AD1428" s="131">
        <v>7408.0770000000002</v>
      </c>
      <c r="AH1428" s="132">
        <v>2.5200000000000001E-3</v>
      </c>
      <c r="AI1428" s="132">
        <v>9.4400000000000005E-3</v>
      </c>
      <c r="AJ1428" s="132">
        <v>2.0799999999999998E-3</v>
      </c>
    </row>
    <row r="1429" spans="1:36">
      <c r="A1429" t="s">
        <v>1213</v>
      </c>
      <c r="B1429" t="s">
        <v>1250</v>
      </c>
      <c r="C1429" t="s">
        <v>2407</v>
      </c>
      <c r="D1429" t="s">
        <v>2408</v>
      </c>
      <c r="E1429" t="s">
        <v>309</v>
      </c>
      <c r="F1429" t="s">
        <v>2851</v>
      </c>
      <c r="G1429" t="s">
        <v>2852</v>
      </c>
      <c r="H1429" t="s">
        <v>321</v>
      </c>
      <c r="I1429" t="s">
        <v>754</v>
      </c>
      <c r="J1429" t="s">
        <v>204</v>
      </c>
      <c r="K1429" t="s">
        <v>204</v>
      </c>
      <c r="L1429" t="s">
        <v>325</v>
      </c>
      <c r="M1429" t="s">
        <v>340</v>
      </c>
      <c r="N1429" t="s">
        <v>464</v>
      </c>
      <c r="O1429" t="s">
        <v>339</v>
      </c>
      <c r="P1429" t="s">
        <v>2257</v>
      </c>
      <c r="Q1429" t="s">
        <v>415</v>
      </c>
      <c r="R1429" t="s">
        <v>407</v>
      </c>
      <c r="S1429" t="s">
        <v>1212</v>
      </c>
      <c r="T1429" s="131">
        <v>2.69</v>
      </c>
      <c r="U1429" t="s">
        <v>2853</v>
      </c>
      <c r="V1429" s="132">
        <v>1.4160000000000001E-2</v>
      </c>
      <c r="W1429" s="132">
        <v>2.69E-2</v>
      </c>
      <c r="X1429" t="s">
        <v>412</v>
      </c>
      <c r="Y1429" t="s">
        <v>339</v>
      </c>
      <c r="Z1429" s="131">
        <v>6032442.9400000004</v>
      </c>
      <c r="AA1429" s="131">
        <v>1</v>
      </c>
      <c r="AB1429" s="131">
        <f t="shared" si="22"/>
        <v>114.21999459476031</v>
      </c>
      <c r="AD1429" s="131">
        <v>6890.2560000000003</v>
      </c>
      <c r="AH1429" s="132">
        <v>5.2700000000000004E-3</v>
      </c>
      <c r="AI1429" s="132">
        <v>8.7799999999999996E-3</v>
      </c>
      <c r="AJ1429" s="132">
        <v>1.9300000000000001E-3</v>
      </c>
    </row>
    <row r="1430" spans="1:36">
      <c r="A1430" t="s">
        <v>1213</v>
      </c>
      <c r="B1430" t="s">
        <v>1250</v>
      </c>
      <c r="C1430" t="s">
        <v>1601</v>
      </c>
      <c r="D1430" t="s">
        <v>1602</v>
      </c>
      <c r="E1430" t="s">
        <v>309</v>
      </c>
      <c r="F1430" t="s">
        <v>2427</v>
      </c>
      <c r="G1430" t="s">
        <v>2428</v>
      </c>
      <c r="H1430" t="s">
        <v>321</v>
      </c>
      <c r="I1430" t="s">
        <v>754</v>
      </c>
      <c r="J1430" t="s">
        <v>204</v>
      </c>
      <c r="K1430" t="s">
        <v>204</v>
      </c>
      <c r="L1430" t="s">
        <v>325</v>
      </c>
      <c r="M1430" t="s">
        <v>340</v>
      </c>
      <c r="N1430" t="s">
        <v>448</v>
      </c>
      <c r="O1430" t="s">
        <v>339</v>
      </c>
      <c r="P1430" t="s">
        <v>1211</v>
      </c>
      <c r="Q1430" t="s">
        <v>413</v>
      </c>
      <c r="R1430" t="s">
        <v>407</v>
      </c>
      <c r="S1430" t="s">
        <v>1212</v>
      </c>
      <c r="T1430" s="131">
        <v>1.79</v>
      </c>
      <c r="U1430" t="s">
        <v>2429</v>
      </c>
      <c r="V1430" s="132">
        <v>6.0000000000000001E-3</v>
      </c>
      <c r="W1430" s="132">
        <v>2.23E-2</v>
      </c>
      <c r="X1430" t="s">
        <v>412</v>
      </c>
      <c r="Y1430" t="s">
        <v>339</v>
      </c>
      <c r="Z1430" s="131">
        <v>6026233.3099999996</v>
      </c>
      <c r="AA1430" s="131">
        <v>1</v>
      </c>
      <c r="AB1430" s="131">
        <f t="shared" si="22"/>
        <v>113.40000707672569</v>
      </c>
      <c r="AD1430" s="131">
        <v>6833.7489999999998</v>
      </c>
      <c r="AH1430" s="132">
        <v>6.77E-3</v>
      </c>
      <c r="AI1430" s="132">
        <v>8.6999999999999994E-3</v>
      </c>
      <c r="AJ1430" s="132">
        <v>1.92E-3</v>
      </c>
    </row>
    <row r="1431" spans="1:36">
      <c r="A1431" t="s">
        <v>1213</v>
      </c>
      <c r="B1431" t="s">
        <v>1250</v>
      </c>
      <c r="C1431" t="s">
        <v>1547</v>
      </c>
      <c r="D1431" t="s">
        <v>1548</v>
      </c>
      <c r="E1431" t="s">
        <v>309</v>
      </c>
      <c r="F1431" t="s">
        <v>2385</v>
      </c>
      <c r="G1431" t="s">
        <v>2386</v>
      </c>
      <c r="H1431" t="s">
        <v>321</v>
      </c>
      <c r="I1431" t="s">
        <v>754</v>
      </c>
      <c r="J1431" t="s">
        <v>204</v>
      </c>
      <c r="K1431" t="s">
        <v>204</v>
      </c>
      <c r="L1431" t="s">
        <v>325</v>
      </c>
      <c r="M1431" t="s">
        <v>340</v>
      </c>
      <c r="N1431" t="s">
        <v>448</v>
      </c>
      <c r="O1431" t="s">
        <v>339</v>
      </c>
      <c r="P1431" t="s">
        <v>1211</v>
      </c>
      <c r="Q1431" t="s">
        <v>413</v>
      </c>
      <c r="R1431" t="s">
        <v>407</v>
      </c>
      <c r="S1431" t="s">
        <v>1212</v>
      </c>
      <c r="T1431" s="131">
        <v>1.48</v>
      </c>
      <c r="U1431" t="s">
        <v>1840</v>
      </c>
      <c r="V1431" s="132">
        <v>-4.1399999999999996E-3</v>
      </c>
      <c r="W1431" s="132">
        <v>2.2599999999999999E-2</v>
      </c>
      <c r="X1431" t="s">
        <v>412</v>
      </c>
      <c r="Y1431" t="s">
        <v>339</v>
      </c>
      <c r="Z1431" s="131">
        <v>5821529.5</v>
      </c>
      <c r="AA1431" s="131">
        <v>1</v>
      </c>
      <c r="AB1431" s="131">
        <f t="shared" si="22"/>
        <v>113.31999605945482</v>
      </c>
      <c r="AD1431" s="131">
        <v>6596.9570000000003</v>
      </c>
      <c r="AH1431" s="132">
        <v>3.8300000000000001E-3</v>
      </c>
      <c r="AI1431" s="132">
        <v>8.3999999999999995E-3</v>
      </c>
      <c r="AJ1431" s="132">
        <v>1.8500000000000001E-3</v>
      </c>
    </row>
    <row r="1432" spans="1:36">
      <c r="A1432" t="s">
        <v>1213</v>
      </c>
      <c r="B1432" t="s">
        <v>1250</v>
      </c>
      <c r="C1432" t="s">
        <v>1547</v>
      </c>
      <c r="D1432" t="s">
        <v>1548</v>
      </c>
      <c r="E1432" t="s">
        <v>309</v>
      </c>
      <c r="F1432" t="s">
        <v>2583</v>
      </c>
      <c r="G1432" t="s">
        <v>2584</v>
      </c>
      <c r="H1432" t="s">
        <v>321</v>
      </c>
      <c r="I1432" t="s">
        <v>951</v>
      </c>
      <c r="J1432" t="s">
        <v>204</v>
      </c>
      <c r="K1432" t="s">
        <v>204</v>
      </c>
      <c r="L1432" t="s">
        <v>325</v>
      </c>
      <c r="M1432" t="s">
        <v>340</v>
      </c>
      <c r="N1432" t="s">
        <v>448</v>
      </c>
      <c r="O1432" t="s">
        <v>339</v>
      </c>
      <c r="P1432" t="s">
        <v>1211</v>
      </c>
      <c r="Q1432" t="s">
        <v>413</v>
      </c>
      <c r="R1432" t="s">
        <v>407</v>
      </c>
      <c r="S1432" t="s">
        <v>1212</v>
      </c>
      <c r="T1432" s="131">
        <v>0.16</v>
      </c>
      <c r="U1432" t="s">
        <v>1392</v>
      </c>
      <c r="V1432" s="132">
        <v>1.951E-2</v>
      </c>
      <c r="W1432" s="132">
        <v>4.4299999999999999E-2</v>
      </c>
      <c r="X1432" t="s">
        <v>412</v>
      </c>
      <c r="Y1432" t="s">
        <v>339</v>
      </c>
      <c r="Z1432" s="131">
        <v>6428820</v>
      </c>
      <c r="AA1432" s="131">
        <v>1</v>
      </c>
      <c r="AB1432" s="131">
        <f t="shared" si="22"/>
        <v>101.31999340469946</v>
      </c>
      <c r="AD1432" s="131">
        <v>6513.68</v>
      </c>
      <c r="AH1432" s="132">
        <v>7.6099999999999996E-3</v>
      </c>
      <c r="AI1432" s="132">
        <v>8.3000000000000001E-3</v>
      </c>
      <c r="AJ1432" s="132">
        <v>1.83E-3</v>
      </c>
    </row>
    <row r="1433" spans="1:36">
      <c r="A1433" t="s">
        <v>1213</v>
      </c>
      <c r="B1433" t="s">
        <v>1250</v>
      </c>
      <c r="C1433" t="s">
        <v>2275</v>
      </c>
      <c r="D1433" t="s">
        <v>2276</v>
      </c>
      <c r="E1433" t="s">
        <v>309</v>
      </c>
      <c r="F1433" t="s">
        <v>2782</v>
      </c>
      <c r="G1433" t="s">
        <v>2783</v>
      </c>
      <c r="H1433" t="s">
        <v>321</v>
      </c>
      <c r="I1433" t="s">
        <v>951</v>
      </c>
      <c r="J1433" t="s">
        <v>204</v>
      </c>
      <c r="K1433" t="s">
        <v>204</v>
      </c>
      <c r="L1433" t="s">
        <v>325</v>
      </c>
      <c r="M1433" t="s">
        <v>340</v>
      </c>
      <c r="N1433" t="s">
        <v>459</v>
      </c>
      <c r="O1433" t="s">
        <v>339</v>
      </c>
      <c r="P1433" t="s">
        <v>1872</v>
      </c>
      <c r="Q1433" t="s">
        <v>413</v>
      </c>
      <c r="R1433" t="s">
        <v>407</v>
      </c>
      <c r="S1433" t="s">
        <v>1212</v>
      </c>
      <c r="T1433" s="131">
        <v>1.45</v>
      </c>
      <c r="U1433" t="s">
        <v>1691</v>
      </c>
      <c r="V1433" s="132">
        <v>2.6370000000000001E-2</v>
      </c>
      <c r="W1433" s="132">
        <v>4.5999999999999999E-2</v>
      </c>
      <c r="X1433" t="s">
        <v>412</v>
      </c>
      <c r="Y1433" t="s">
        <v>339</v>
      </c>
      <c r="Z1433" s="131">
        <v>6573896.0499999998</v>
      </c>
      <c r="AA1433" s="131">
        <v>1</v>
      </c>
      <c r="AB1433" s="131">
        <f t="shared" si="22"/>
        <v>97.270004748553944</v>
      </c>
      <c r="AD1433" s="131">
        <v>6394.4290000000001</v>
      </c>
      <c r="AH1433" s="132">
        <v>1.8169999999999999E-2</v>
      </c>
      <c r="AI1433" s="132">
        <v>8.1399999999999997E-3</v>
      </c>
      <c r="AJ1433" s="132">
        <v>1.7899999999999999E-3</v>
      </c>
    </row>
    <row r="1434" spans="1:36">
      <c r="A1434" t="s">
        <v>1213</v>
      </c>
      <c r="B1434" t="s">
        <v>1250</v>
      </c>
      <c r="C1434" t="s">
        <v>1521</v>
      </c>
      <c r="D1434" t="s">
        <v>1522</v>
      </c>
      <c r="E1434" t="s">
        <v>309</v>
      </c>
      <c r="F1434" t="s">
        <v>2592</v>
      </c>
      <c r="G1434" t="s">
        <v>2593</v>
      </c>
      <c r="H1434" t="s">
        <v>321</v>
      </c>
      <c r="I1434" t="s">
        <v>754</v>
      </c>
      <c r="J1434" t="s">
        <v>204</v>
      </c>
      <c r="K1434" t="s">
        <v>204</v>
      </c>
      <c r="L1434" t="s">
        <v>325</v>
      </c>
      <c r="M1434" t="s">
        <v>340</v>
      </c>
      <c r="N1434" t="s">
        <v>448</v>
      </c>
      <c r="O1434" t="s">
        <v>339</v>
      </c>
      <c r="P1434" t="s">
        <v>1211</v>
      </c>
      <c r="Q1434" t="s">
        <v>413</v>
      </c>
      <c r="R1434" t="s">
        <v>407</v>
      </c>
      <c r="S1434" t="s">
        <v>1212</v>
      </c>
      <c r="T1434" s="131">
        <v>3.78</v>
      </c>
      <c r="U1434" t="s">
        <v>2594</v>
      </c>
      <c r="V1434" s="132">
        <v>1.435E-2</v>
      </c>
      <c r="W1434" s="132">
        <v>2.4500000000000001E-2</v>
      </c>
      <c r="X1434" t="s">
        <v>412</v>
      </c>
      <c r="Y1434" t="s">
        <v>339</v>
      </c>
      <c r="Z1434" s="131">
        <v>6070550.8099999996</v>
      </c>
      <c r="AA1434" s="131">
        <v>1</v>
      </c>
      <c r="AB1434" s="131">
        <f t="shared" si="22"/>
        <v>103.91999338195146</v>
      </c>
      <c r="AD1434" s="131">
        <v>6308.5159999999996</v>
      </c>
      <c r="AH1434" s="132">
        <v>6.45E-3</v>
      </c>
      <c r="AI1434" s="132">
        <v>8.0400000000000003E-3</v>
      </c>
      <c r="AJ1434" s="132">
        <v>1.7700000000000001E-3</v>
      </c>
    </row>
    <row r="1435" spans="1:36">
      <c r="A1435" t="s">
        <v>1213</v>
      </c>
      <c r="B1435" t="s">
        <v>1250</v>
      </c>
      <c r="C1435" t="s">
        <v>1521</v>
      </c>
      <c r="D1435" t="s">
        <v>1522</v>
      </c>
      <c r="E1435" t="s">
        <v>309</v>
      </c>
      <c r="F1435" t="s">
        <v>2687</v>
      </c>
      <c r="G1435" t="s">
        <v>2688</v>
      </c>
      <c r="H1435" t="s">
        <v>321</v>
      </c>
      <c r="I1435" t="s">
        <v>754</v>
      </c>
      <c r="J1435" t="s">
        <v>204</v>
      </c>
      <c r="K1435" t="s">
        <v>204</v>
      </c>
      <c r="L1435" t="s">
        <v>325</v>
      </c>
      <c r="M1435" t="s">
        <v>340</v>
      </c>
      <c r="N1435" t="s">
        <v>448</v>
      </c>
      <c r="O1435" t="s">
        <v>339</v>
      </c>
      <c r="P1435" t="s">
        <v>1235</v>
      </c>
      <c r="Q1435" t="s">
        <v>415</v>
      </c>
      <c r="R1435" t="s">
        <v>407</v>
      </c>
      <c r="S1435" t="s">
        <v>1212</v>
      </c>
      <c r="T1435" s="131">
        <v>1.92</v>
      </c>
      <c r="U1435" t="s">
        <v>2689</v>
      </c>
      <c r="V1435" s="132">
        <v>5.0000000000000001E-3</v>
      </c>
      <c r="W1435" s="132">
        <v>2.3099999999999999E-2</v>
      </c>
      <c r="X1435" t="s">
        <v>412</v>
      </c>
      <c r="Y1435" t="s">
        <v>339</v>
      </c>
      <c r="Z1435" s="131">
        <v>5585601</v>
      </c>
      <c r="AA1435" s="131">
        <v>1</v>
      </c>
      <c r="AB1435" s="131">
        <f t="shared" si="22"/>
        <v>110.28999386100082</v>
      </c>
      <c r="AD1435" s="131">
        <v>6160.3590000000004</v>
      </c>
      <c r="AH1435" s="132">
        <v>7.3200000000000001E-3</v>
      </c>
      <c r="AI1435" s="132">
        <v>7.8499999999999993E-3</v>
      </c>
      <c r="AJ1435" s="132">
        <v>1.73E-3</v>
      </c>
    </row>
    <row r="1436" spans="1:36">
      <c r="A1436" t="s">
        <v>1213</v>
      </c>
      <c r="B1436" t="s">
        <v>1250</v>
      </c>
      <c r="C1436" t="s">
        <v>1918</v>
      </c>
      <c r="D1436" t="s">
        <v>1919</v>
      </c>
      <c r="E1436" t="s">
        <v>309</v>
      </c>
      <c r="F1436" t="s">
        <v>2922</v>
      </c>
      <c r="G1436" t="s">
        <v>2923</v>
      </c>
      <c r="H1436" t="s">
        <v>321</v>
      </c>
      <c r="I1436" t="s">
        <v>754</v>
      </c>
      <c r="J1436" t="s">
        <v>204</v>
      </c>
      <c r="K1436" t="s">
        <v>204</v>
      </c>
      <c r="L1436" t="s">
        <v>325</v>
      </c>
      <c r="M1436" t="s">
        <v>340</v>
      </c>
      <c r="N1436" t="s">
        <v>464</v>
      </c>
      <c r="O1436" t="s">
        <v>339</v>
      </c>
      <c r="P1436" t="s">
        <v>1696</v>
      </c>
      <c r="Q1436" t="s">
        <v>413</v>
      </c>
      <c r="R1436" t="s">
        <v>407</v>
      </c>
      <c r="S1436" t="s">
        <v>1212</v>
      </c>
      <c r="T1436" s="131">
        <v>0.52</v>
      </c>
      <c r="U1436" t="s">
        <v>2612</v>
      </c>
      <c r="V1436" s="132">
        <v>9.4500000000000001E-3</v>
      </c>
      <c r="W1436" s="132">
        <v>2.6499999999999999E-2</v>
      </c>
      <c r="X1436" t="s">
        <v>412</v>
      </c>
      <c r="Y1436" t="s">
        <v>339</v>
      </c>
      <c r="Z1436" s="131">
        <v>5155744.74</v>
      </c>
      <c r="AA1436" s="131">
        <v>1</v>
      </c>
      <c r="AB1436" s="131">
        <f t="shared" si="22"/>
        <v>116.52000444071635</v>
      </c>
      <c r="AC1436" s="131">
        <v>128.25899999999999</v>
      </c>
      <c r="AD1436" s="131">
        <v>6135.7330000000002</v>
      </c>
      <c r="AH1436" s="132">
        <v>1.9140000000000001E-2</v>
      </c>
      <c r="AI1436" s="132">
        <v>7.9799999999999992E-3</v>
      </c>
      <c r="AJ1436" s="132">
        <v>1.7600000000000001E-3</v>
      </c>
    </row>
    <row r="1437" spans="1:36">
      <c r="A1437" t="s">
        <v>1213</v>
      </c>
      <c r="B1437" t="s">
        <v>1250</v>
      </c>
      <c r="C1437" t="s">
        <v>1521</v>
      </c>
      <c r="D1437" t="s">
        <v>1522</v>
      </c>
      <c r="E1437" t="s">
        <v>309</v>
      </c>
      <c r="F1437" t="s">
        <v>2153</v>
      </c>
      <c r="G1437" t="s">
        <v>2154</v>
      </c>
      <c r="H1437" t="s">
        <v>321</v>
      </c>
      <c r="I1437" t="s">
        <v>754</v>
      </c>
      <c r="J1437" t="s">
        <v>204</v>
      </c>
      <c r="K1437" t="s">
        <v>204</v>
      </c>
      <c r="L1437" t="s">
        <v>325</v>
      </c>
      <c r="M1437" t="s">
        <v>340</v>
      </c>
      <c r="N1437" t="s">
        <v>448</v>
      </c>
      <c r="O1437" t="s">
        <v>339</v>
      </c>
      <c r="P1437" t="s">
        <v>1211</v>
      </c>
      <c r="Q1437" t="s">
        <v>413</v>
      </c>
      <c r="R1437" t="s">
        <v>407</v>
      </c>
      <c r="S1437" t="s">
        <v>1212</v>
      </c>
      <c r="T1437" s="131">
        <v>4.71</v>
      </c>
      <c r="U1437" t="s">
        <v>2155</v>
      </c>
      <c r="V1437" s="132">
        <v>1.7850000000000001E-2</v>
      </c>
      <c r="W1437" s="132">
        <v>2.4E-2</v>
      </c>
      <c r="X1437" t="s">
        <v>412</v>
      </c>
      <c r="Y1437" t="s">
        <v>339</v>
      </c>
      <c r="Z1437" s="131">
        <v>5907600</v>
      </c>
      <c r="AA1437" s="131">
        <v>1</v>
      </c>
      <c r="AB1437" s="131">
        <f t="shared" si="22"/>
        <v>101.52999526034262</v>
      </c>
      <c r="AD1437" s="131">
        <v>5997.9859999999999</v>
      </c>
      <c r="AH1437" s="132">
        <v>2.4299999999999999E-3</v>
      </c>
      <c r="AI1437" s="132">
        <v>7.6400000000000001E-3</v>
      </c>
      <c r="AJ1437" s="132">
        <v>1.6800000000000001E-3</v>
      </c>
    </row>
    <row r="1438" spans="1:36">
      <c r="A1438" t="s">
        <v>1213</v>
      </c>
      <c r="B1438" t="s">
        <v>1250</v>
      </c>
      <c r="C1438" t="s">
        <v>455</v>
      </c>
      <c r="D1438" t="s">
        <v>2144</v>
      </c>
      <c r="E1438" t="s">
        <v>309</v>
      </c>
      <c r="F1438" t="s">
        <v>2355</v>
      </c>
      <c r="G1438" t="s">
        <v>2356</v>
      </c>
      <c r="H1438" t="s">
        <v>321</v>
      </c>
      <c r="I1438" t="s">
        <v>754</v>
      </c>
      <c r="J1438" t="s">
        <v>204</v>
      </c>
      <c r="K1438" t="s">
        <v>204</v>
      </c>
      <c r="L1438" t="s">
        <v>325</v>
      </c>
      <c r="M1438" t="s">
        <v>340</v>
      </c>
      <c r="N1438" t="s">
        <v>440</v>
      </c>
      <c r="O1438" t="s">
        <v>339</v>
      </c>
      <c r="P1438" t="s">
        <v>1966</v>
      </c>
      <c r="Q1438" t="s">
        <v>415</v>
      </c>
      <c r="R1438" t="s">
        <v>407</v>
      </c>
      <c r="S1438" t="s">
        <v>1212</v>
      </c>
      <c r="T1438" s="131">
        <v>3.19</v>
      </c>
      <c r="U1438" t="s">
        <v>2357</v>
      </c>
      <c r="V1438" s="132">
        <v>1.9949999999999999E-2</v>
      </c>
      <c r="W1438" s="132">
        <v>2.4299999999999999E-2</v>
      </c>
      <c r="X1438" t="s">
        <v>412</v>
      </c>
      <c r="Y1438" t="s">
        <v>339</v>
      </c>
      <c r="Z1438" s="131">
        <v>4892816.09</v>
      </c>
      <c r="AA1438" s="131">
        <v>1</v>
      </c>
      <c r="AB1438" s="131">
        <f t="shared" si="22"/>
        <v>122.39000791873214</v>
      </c>
      <c r="AD1438" s="131">
        <v>5988.3180000000002</v>
      </c>
      <c r="AH1438" s="132">
        <v>1.92E-3</v>
      </c>
      <c r="AI1438" s="132">
        <v>7.6299999999999996E-3</v>
      </c>
      <c r="AJ1438" s="132">
        <v>1.6800000000000001E-3</v>
      </c>
    </row>
    <row r="1439" spans="1:36">
      <c r="A1439" t="s">
        <v>1213</v>
      </c>
      <c r="B1439" t="s">
        <v>1250</v>
      </c>
      <c r="C1439" t="s">
        <v>1700</v>
      </c>
      <c r="D1439" t="s">
        <v>1701</v>
      </c>
      <c r="E1439" t="s">
        <v>311</v>
      </c>
      <c r="F1439" t="s">
        <v>1702</v>
      </c>
      <c r="G1439" t="s">
        <v>1703</v>
      </c>
      <c r="H1439" t="s">
        <v>321</v>
      </c>
      <c r="I1439" t="s">
        <v>951</v>
      </c>
      <c r="J1439" t="s">
        <v>204</v>
      </c>
      <c r="K1439" t="s">
        <v>224</v>
      </c>
      <c r="L1439" t="s">
        <v>325</v>
      </c>
      <c r="M1439" t="s">
        <v>340</v>
      </c>
      <c r="N1439" t="s">
        <v>443</v>
      </c>
      <c r="O1439" t="s">
        <v>339</v>
      </c>
      <c r="P1439" t="s">
        <v>1530</v>
      </c>
      <c r="Q1439" t="s">
        <v>415</v>
      </c>
      <c r="R1439" t="s">
        <v>407</v>
      </c>
      <c r="S1439" t="s">
        <v>1212</v>
      </c>
      <c r="T1439" s="131">
        <v>0.71</v>
      </c>
      <c r="U1439" t="s">
        <v>1704</v>
      </c>
      <c r="V1439" s="132">
        <v>5.5169999999999997E-2</v>
      </c>
      <c r="W1439" s="132">
        <v>6.0299999999999999E-2</v>
      </c>
      <c r="X1439" t="s">
        <v>412</v>
      </c>
      <c r="Y1439" t="s">
        <v>339</v>
      </c>
      <c r="Z1439" s="131">
        <v>5928864.4199999999</v>
      </c>
      <c r="AA1439" s="131">
        <v>1</v>
      </c>
      <c r="AB1439" s="131">
        <f t="shared" si="22"/>
        <v>100.49000243456403</v>
      </c>
      <c r="AD1439" s="131">
        <v>5957.9160000000002</v>
      </c>
      <c r="AH1439" s="132">
        <v>9.3900000000000008E-3</v>
      </c>
      <c r="AI1439" s="132">
        <v>7.5900000000000004E-3</v>
      </c>
      <c r="AJ1439" s="132">
        <v>1.67E-3</v>
      </c>
    </row>
    <row r="1440" spans="1:36">
      <c r="A1440" t="s">
        <v>1213</v>
      </c>
      <c r="B1440" t="s">
        <v>1250</v>
      </c>
      <c r="C1440" t="s">
        <v>1521</v>
      </c>
      <c r="D1440" t="s">
        <v>1522</v>
      </c>
      <c r="E1440" t="s">
        <v>309</v>
      </c>
      <c r="F1440" t="s">
        <v>2524</v>
      </c>
      <c r="G1440" t="s">
        <v>2525</v>
      </c>
      <c r="H1440" t="s">
        <v>321</v>
      </c>
      <c r="I1440" t="s">
        <v>754</v>
      </c>
      <c r="J1440" t="s">
        <v>204</v>
      </c>
      <c r="K1440" t="s">
        <v>204</v>
      </c>
      <c r="L1440" t="s">
        <v>325</v>
      </c>
      <c r="M1440" t="s">
        <v>340</v>
      </c>
      <c r="N1440" t="s">
        <v>448</v>
      </c>
      <c r="O1440" t="s">
        <v>339</v>
      </c>
      <c r="P1440" t="s">
        <v>1211</v>
      </c>
      <c r="Q1440" t="s">
        <v>413</v>
      </c>
      <c r="R1440" t="s">
        <v>407</v>
      </c>
      <c r="S1440" t="s">
        <v>1212</v>
      </c>
      <c r="T1440" s="131">
        <v>2.7</v>
      </c>
      <c r="U1440" t="s">
        <v>2526</v>
      </c>
      <c r="V1440" s="132">
        <v>7.6999999999999996E-4</v>
      </c>
      <c r="W1440" s="132">
        <v>2.3800000000000002E-2</v>
      </c>
      <c r="X1440" t="s">
        <v>412</v>
      </c>
      <c r="Y1440" t="s">
        <v>339</v>
      </c>
      <c r="Z1440" s="131">
        <v>5252856</v>
      </c>
      <c r="AA1440" s="131">
        <v>1</v>
      </c>
      <c r="AB1440" s="131">
        <f t="shared" si="22"/>
        <v>113.2000001522981</v>
      </c>
      <c r="AD1440" s="131">
        <v>5946.2330000000002</v>
      </c>
      <c r="AH1440" s="132">
        <v>1.74E-3</v>
      </c>
      <c r="AI1440" s="132">
        <v>7.5700000000000003E-3</v>
      </c>
      <c r="AJ1440" s="132">
        <v>1.67E-3</v>
      </c>
    </row>
    <row r="1441" spans="1:36">
      <c r="A1441" t="s">
        <v>1213</v>
      </c>
      <c r="B1441" t="s">
        <v>1250</v>
      </c>
      <c r="C1441" t="s">
        <v>2459</v>
      </c>
      <c r="D1441" t="s">
        <v>2460</v>
      </c>
      <c r="E1441" t="s">
        <v>309</v>
      </c>
      <c r="F1441" t="s">
        <v>2465</v>
      </c>
      <c r="G1441" t="s">
        <v>2466</v>
      </c>
      <c r="H1441" t="s">
        <v>321</v>
      </c>
      <c r="I1441" t="s">
        <v>754</v>
      </c>
      <c r="J1441" t="s">
        <v>204</v>
      </c>
      <c r="K1441" t="s">
        <v>204</v>
      </c>
      <c r="L1441" t="s">
        <v>325</v>
      </c>
      <c r="M1441" t="s">
        <v>340</v>
      </c>
      <c r="N1441" t="s">
        <v>464</v>
      </c>
      <c r="O1441" t="s">
        <v>339</v>
      </c>
      <c r="P1441" t="s">
        <v>1211</v>
      </c>
      <c r="Q1441" t="s">
        <v>413</v>
      </c>
      <c r="R1441" t="s">
        <v>407</v>
      </c>
      <c r="S1441" t="s">
        <v>1212</v>
      </c>
      <c r="T1441" s="131">
        <v>1.51</v>
      </c>
      <c r="U1441" t="s">
        <v>1660</v>
      </c>
      <c r="V1441" s="132">
        <v>8.9899999999999997E-3</v>
      </c>
      <c r="W1441" s="132">
        <v>2.41E-2</v>
      </c>
      <c r="X1441" t="s">
        <v>412</v>
      </c>
      <c r="Y1441" t="s">
        <v>339</v>
      </c>
      <c r="Z1441" s="131">
        <v>5160088.8899999997</v>
      </c>
      <c r="AA1441" s="131">
        <v>1</v>
      </c>
      <c r="AB1441" s="131">
        <f t="shared" si="22"/>
        <v>113.58000075072351</v>
      </c>
      <c r="AD1441" s="131">
        <v>5860.8289999999997</v>
      </c>
      <c r="AH1441" s="132">
        <v>5.3899999999999998E-3</v>
      </c>
      <c r="AI1441" s="132">
        <v>7.4599999999999996E-3</v>
      </c>
      <c r="AJ1441" s="132">
        <v>1.64E-3</v>
      </c>
    </row>
    <row r="1442" spans="1:36">
      <c r="A1442" t="s">
        <v>1213</v>
      </c>
      <c r="B1442" t="s">
        <v>1250</v>
      </c>
      <c r="C1442" t="s">
        <v>1918</v>
      </c>
      <c r="D1442" t="s">
        <v>1919</v>
      </c>
      <c r="E1442" t="s">
        <v>309</v>
      </c>
      <c r="F1442" t="s">
        <v>2031</v>
      </c>
      <c r="G1442" t="s">
        <v>2032</v>
      </c>
      <c r="H1442" t="s">
        <v>321</v>
      </c>
      <c r="I1442" t="s">
        <v>754</v>
      </c>
      <c r="J1442" t="s">
        <v>204</v>
      </c>
      <c r="K1442" t="s">
        <v>204</v>
      </c>
      <c r="L1442" t="s">
        <v>325</v>
      </c>
      <c r="M1442" t="s">
        <v>340</v>
      </c>
      <c r="N1442" t="s">
        <v>464</v>
      </c>
      <c r="O1442" t="s">
        <v>339</v>
      </c>
      <c r="P1442" t="s">
        <v>1696</v>
      </c>
      <c r="Q1442" t="s">
        <v>413</v>
      </c>
      <c r="R1442" t="s">
        <v>407</v>
      </c>
      <c r="S1442" t="s">
        <v>1212</v>
      </c>
      <c r="T1442" s="131">
        <v>1.28</v>
      </c>
      <c r="U1442" t="s">
        <v>2033</v>
      </c>
      <c r="V1442" s="132">
        <v>1.387E-2</v>
      </c>
      <c r="W1442" s="132">
        <v>2.7E-2</v>
      </c>
      <c r="X1442" t="s">
        <v>412</v>
      </c>
      <c r="Y1442" t="s">
        <v>339</v>
      </c>
      <c r="Z1442" s="131">
        <v>4918614.99</v>
      </c>
      <c r="AA1442" s="131">
        <v>1</v>
      </c>
      <c r="AB1442" s="131">
        <f t="shared" si="22"/>
        <v>116.99000657093512</v>
      </c>
      <c r="AD1442" s="131">
        <v>5754.2879999999996</v>
      </c>
      <c r="AH1442" s="132">
        <v>4.1700000000000001E-3</v>
      </c>
      <c r="AI1442" s="132">
        <v>7.3299999999999997E-3</v>
      </c>
      <c r="AJ1442" s="132">
        <v>1.6100000000000001E-3</v>
      </c>
    </row>
    <row r="1443" spans="1:36">
      <c r="A1443" t="s">
        <v>1213</v>
      </c>
      <c r="B1443" t="s">
        <v>1250</v>
      </c>
      <c r="C1443" t="s">
        <v>2318</v>
      </c>
      <c r="D1443" t="s">
        <v>2319</v>
      </c>
      <c r="E1443" t="s">
        <v>309</v>
      </c>
      <c r="F1443" t="s">
        <v>2690</v>
      </c>
      <c r="G1443" t="s">
        <v>2691</v>
      </c>
      <c r="H1443" t="s">
        <v>321</v>
      </c>
      <c r="I1443" t="s">
        <v>754</v>
      </c>
      <c r="J1443" t="s">
        <v>204</v>
      </c>
      <c r="K1443" t="s">
        <v>204</v>
      </c>
      <c r="L1443" t="s">
        <v>325</v>
      </c>
      <c r="M1443" t="s">
        <v>340</v>
      </c>
      <c r="N1443" t="s">
        <v>448</v>
      </c>
      <c r="O1443" t="s">
        <v>339</v>
      </c>
      <c r="P1443" t="s">
        <v>1211</v>
      </c>
      <c r="Q1443" t="s">
        <v>413</v>
      </c>
      <c r="R1443" t="s">
        <v>407</v>
      </c>
      <c r="S1443" t="s">
        <v>1212</v>
      </c>
      <c r="T1443" s="131">
        <v>1.92</v>
      </c>
      <c r="U1443" t="s">
        <v>2692</v>
      </c>
      <c r="V1443" s="132">
        <v>-1.184E-2</v>
      </c>
      <c r="W1443" s="132">
        <v>2.2200000000000001E-2</v>
      </c>
      <c r="X1443" t="s">
        <v>412</v>
      </c>
      <c r="Y1443" t="s">
        <v>339</v>
      </c>
      <c r="Z1443" s="131">
        <v>5238010</v>
      </c>
      <c r="AA1443" s="131">
        <v>1</v>
      </c>
      <c r="AB1443" s="131">
        <f t="shared" si="22"/>
        <v>107.99000001909123</v>
      </c>
      <c r="AD1443" s="131">
        <v>5656.527</v>
      </c>
      <c r="AH1443" s="132">
        <v>1.1220000000000001E-2</v>
      </c>
      <c r="AI1443" s="132">
        <v>7.1999999999999998E-3</v>
      </c>
      <c r="AJ1443" s="132">
        <v>1.5900000000000001E-3</v>
      </c>
    </row>
    <row r="1444" spans="1:36">
      <c r="A1444" t="s">
        <v>1213</v>
      </c>
      <c r="B1444" t="s">
        <v>1250</v>
      </c>
      <c r="C1444" t="s">
        <v>2928</v>
      </c>
      <c r="D1444" t="s">
        <v>2929</v>
      </c>
      <c r="E1444" t="s">
        <v>309</v>
      </c>
      <c r="F1444" t="s">
        <v>2930</v>
      </c>
      <c r="G1444" t="s">
        <v>2931</v>
      </c>
      <c r="H1444" t="s">
        <v>321</v>
      </c>
      <c r="I1444" t="s">
        <v>951</v>
      </c>
      <c r="J1444" t="s">
        <v>204</v>
      </c>
      <c r="K1444" t="s">
        <v>204</v>
      </c>
      <c r="L1444" t="s">
        <v>325</v>
      </c>
      <c r="M1444" t="s">
        <v>340</v>
      </c>
      <c r="N1444" t="s">
        <v>436</v>
      </c>
      <c r="O1444" t="s">
        <v>339</v>
      </c>
      <c r="P1444" t="s">
        <v>1235</v>
      </c>
      <c r="Q1444" t="s">
        <v>415</v>
      </c>
      <c r="R1444" t="s">
        <v>407</v>
      </c>
      <c r="S1444" t="s">
        <v>1212</v>
      </c>
      <c r="T1444" s="131">
        <v>2.06</v>
      </c>
      <c r="U1444" t="s">
        <v>2932</v>
      </c>
      <c r="V1444" s="132">
        <v>1.9429999999999999E-2</v>
      </c>
      <c r="W1444" s="132">
        <v>4.9599999999999998E-2</v>
      </c>
      <c r="X1444" t="s">
        <v>412</v>
      </c>
      <c r="Y1444" t="s">
        <v>339</v>
      </c>
      <c r="Z1444" s="131">
        <v>5725474</v>
      </c>
      <c r="AA1444" s="131">
        <v>1</v>
      </c>
      <c r="AB1444" s="131">
        <f t="shared" si="22"/>
        <v>98.37999438998412</v>
      </c>
      <c r="AD1444" s="131">
        <v>5632.7209999999995</v>
      </c>
      <c r="AH1444" s="132">
        <v>5.2139999999999999E-2</v>
      </c>
      <c r="AI1444" s="132">
        <v>7.1700000000000002E-3</v>
      </c>
      <c r="AJ1444" s="132">
        <v>1.58E-3</v>
      </c>
    </row>
    <row r="1445" spans="1:36">
      <c r="A1445" t="s">
        <v>1213</v>
      </c>
      <c r="B1445" t="s">
        <v>1250</v>
      </c>
      <c r="C1445" t="s">
        <v>2567</v>
      </c>
      <c r="D1445" t="s">
        <v>2568</v>
      </c>
      <c r="E1445" t="s">
        <v>309</v>
      </c>
      <c r="F1445" t="s">
        <v>2569</v>
      </c>
      <c r="G1445" t="s">
        <v>2570</v>
      </c>
      <c r="H1445" t="s">
        <v>321</v>
      </c>
      <c r="I1445" t="s">
        <v>951</v>
      </c>
      <c r="J1445" t="s">
        <v>204</v>
      </c>
      <c r="K1445" t="s">
        <v>204</v>
      </c>
      <c r="L1445" t="s">
        <v>325</v>
      </c>
      <c r="M1445" t="s">
        <v>340</v>
      </c>
      <c r="N1445" t="s">
        <v>464</v>
      </c>
      <c r="O1445" t="s">
        <v>339</v>
      </c>
      <c r="P1445" t="s">
        <v>1211</v>
      </c>
      <c r="Q1445" t="s">
        <v>413</v>
      </c>
      <c r="R1445" t="s">
        <v>407</v>
      </c>
      <c r="S1445" t="s">
        <v>1212</v>
      </c>
      <c r="T1445" s="131">
        <v>1.69</v>
      </c>
      <c r="U1445" t="s">
        <v>2571</v>
      </c>
      <c r="V1445" s="132">
        <v>2.9760000000000002E-2</v>
      </c>
      <c r="W1445" s="132">
        <v>4.4699999999999997E-2</v>
      </c>
      <c r="X1445" t="s">
        <v>412</v>
      </c>
      <c r="Y1445" t="s">
        <v>339</v>
      </c>
      <c r="Z1445" s="131">
        <v>5867670.1500000004</v>
      </c>
      <c r="AA1445" s="131">
        <v>1</v>
      </c>
      <c r="AB1445" s="131">
        <f t="shared" si="22"/>
        <v>95.470005245608419</v>
      </c>
      <c r="AD1445" s="131">
        <v>5601.8649999999998</v>
      </c>
      <c r="AH1445" s="132">
        <v>1.6760000000000001E-2</v>
      </c>
      <c r="AI1445" s="132">
        <v>7.1399999999999996E-3</v>
      </c>
      <c r="AJ1445" s="132">
        <v>1.57E-3</v>
      </c>
    </row>
    <row r="1446" spans="1:36">
      <c r="A1446" t="s">
        <v>1213</v>
      </c>
      <c r="B1446" t="s">
        <v>1250</v>
      </c>
      <c r="C1446" t="s">
        <v>2924</v>
      </c>
      <c r="D1446" t="s">
        <v>2925</v>
      </c>
      <c r="E1446" t="s">
        <v>309</v>
      </c>
      <c r="F1446" t="s">
        <v>2926</v>
      </c>
      <c r="G1446" t="s">
        <v>2927</v>
      </c>
      <c r="H1446" t="s">
        <v>321</v>
      </c>
      <c r="I1446" t="s">
        <v>754</v>
      </c>
      <c r="J1446" t="s">
        <v>204</v>
      </c>
      <c r="K1446" t="s">
        <v>204</v>
      </c>
      <c r="L1446" t="s">
        <v>325</v>
      </c>
      <c r="M1446" t="s">
        <v>340</v>
      </c>
      <c r="N1446" t="s">
        <v>464</v>
      </c>
      <c r="O1446" t="s">
        <v>339</v>
      </c>
      <c r="Q1446" t="s">
        <v>410</v>
      </c>
      <c r="R1446" t="s">
        <v>410</v>
      </c>
      <c r="S1446" t="s">
        <v>1212</v>
      </c>
      <c r="T1446" s="131">
        <v>2.72</v>
      </c>
      <c r="U1446" t="s">
        <v>1600</v>
      </c>
      <c r="V1446" s="132">
        <v>1.4370000000000001E-2</v>
      </c>
      <c r="W1446" s="132">
        <v>2.5899999999999999E-2</v>
      </c>
      <c r="X1446" t="s">
        <v>412</v>
      </c>
      <c r="Y1446" t="s">
        <v>339</v>
      </c>
      <c r="Z1446" s="131">
        <v>4415561.16</v>
      </c>
      <c r="AA1446" s="131">
        <v>1</v>
      </c>
      <c r="AB1446" s="131">
        <f t="shared" si="22"/>
        <v>115.10998977987205</v>
      </c>
      <c r="AD1446" s="131">
        <v>5082.7520000000004</v>
      </c>
      <c r="AH1446" s="132">
        <v>8.6700000000000006E-3</v>
      </c>
      <c r="AI1446" s="132">
        <v>6.4700000000000001E-3</v>
      </c>
      <c r="AJ1446" s="132">
        <v>1.42E-3</v>
      </c>
    </row>
    <row r="1447" spans="1:36">
      <c r="A1447" t="s">
        <v>1213</v>
      </c>
      <c r="B1447" t="s">
        <v>1250</v>
      </c>
      <c r="C1447" t="s">
        <v>2476</v>
      </c>
      <c r="D1447" t="s">
        <v>2477</v>
      </c>
      <c r="E1447" t="s">
        <v>309</v>
      </c>
      <c r="F1447" t="s">
        <v>2478</v>
      </c>
      <c r="G1447" t="s">
        <v>2479</v>
      </c>
      <c r="H1447" t="s">
        <v>321</v>
      </c>
      <c r="I1447" t="s">
        <v>754</v>
      </c>
      <c r="J1447" t="s">
        <v>204</v>
      </c>
      <c r="K1447" t="s">
        <v>204</v>
      </c>
      <c r="L1447" t="s">
        <v>325</v>
      </c>
      <c r="M1447" t="s">
        <v>340</v>
      </c>
      <c r="N1447" t="s">
        <v>477</v>
      </c>
      <c r="O1447" t="s">
        <v>339</v>
      </c>
      <c r="P1447" t="s">
        <v>1966</v>
      </c>
      <c r="Q1447" t="s">
        <v>415</v>
      </c>
      <c r="R1447" t="s">
        <v>407</v>
      </c>
      <c r="S1447" t="s">
        <v>1212</v>
      </c>
      <c r="T1447" s="131">
        <v>5.35</v>
      </c>
      <c r="U1447" t="s">
        <v>2249</v>
      </c>
      <c r="V1447" s="132">
        <v>2.0699999999999998E-3</v>
      </c>
      <c r="W1447" s="132">
        <v>2.35E-2</v>
      </c>
      <c r="X1447" t="s">
        <v>412</v>
      </c>
      <c r="Y1447" t="s">
        <v>339</v>
      </c>
      <c r="Z1447" s="131">
        <v>4280417.43</v>
      </c>
      <c r="AA1447" s="131">
        <v>1</v>
      </c>
      <c r="AB1447" s="131">
        <f t="shared" si="22"/>
        <v>117.81000527324738</v>
      </c>
      <c r="AD1447" s="131">
        <v>5042.76</v>
      </c>
      <c r="AH1447" s="132">
        <v>2.9299999999999999E-3</v>
      </c>
      <c r="AI1447" s="132">
        <v>6.4200000000000004E-3</v>
      </c>
      <c r="AJ1447" s="132">
        <v>1.41E-3</v>
      </c>
    </row>
    <row r="1448" spans="1:36">
      <c r="A1448" t="s">
        <v>1213</v>
      </c>
      <c r="B1448" t="s">
        <v>1250</v>
      </c>
      <c r="C1448" t="s">
        <v>1692</v>
      </c>
      <c r="D1448" t="s">
        <v>1693</v>
      </c>
      <c r="E1448" t="s">
        <v>309</v>
      </c>
      <c r="F1448" t="s">
        <v>2185</v>
      </c>
      <c r="G1448" t="s">
        <v>2186</v>
      </c>
      <c r="H1448" t="s">
        <v>321</v>
      </c>
      <c r="I1448" t="s">
        <v>754</v>
      </c>
      <c r="J1448" t="s">
        <v>204</v>
      </c>
      <c r="K1448" t="s">
        <v>204</v>
      </c>
      <c r="L1448" t="s">
        <v>325</v>
      </c>
      <c r="M1448" t="s">
        <v>340</v>
      </c>
      <c r="N1448" t="s">
        <v>464</v>
      </c>
      <c r="O1448" t="s">
        <v>339</v>
      </c>
      <c r="P1448" t="s">
        <v>1696</v>
      </c>
      <c r="Q1448" t="s">
        <v>413</v>
      </c>
      <c r="R1448" t="s">
        <v>407</v>
      </c>
      <c r="S1448" t="s">
        <v>1212</v>
      </c>
      <c r="T1448" s="131">
        <v>1.88</v>
      </c>
      <c r="U1448" t="s">
        <v>2187</v>
      </c>
      <c r="V1448" s="132">
        <v>2.0469999999999999E-2</v>
      </c>
      <c r="W1448" s="132">
        <v>2.69E-2</v>
      </c>
      <c r="X1448" t="s">
        <v>412</v>
      </c>
      <c r="Y1448" t="s">
        <v>339</v>
      </c>
      <c r="Z1448" s="131">
        <v>4147888.93</v>
      </c>
      <c r="AA1448" s="131">
        <v>1</v>
      </c>
      <c r="AB1448" s="131">
        <f t="shared" si="22"/>
        <v>120.13000068446867</v>
      </c>
      <c r="AD1448" s="131">
        <v>4982.8590000000004</v>
      </c>
      <c r="AH1448" s="132">
        <v>4.3099999999999996E-3</v>
      </c>
      <c r="AI1448" s="132">
        <v>6.3499999999999997E-3</v>
      </c>
      <c r="AJ1448" s="132">
        <v>1.4E-3</v>
      </c>
    </row>
    <row r="1449" spans="1:36">
      <c r="A1449" t="s">
        <v>1213</v>
      </c>
      <c r="B1449" t="s">
        <v>1250</v>
      </c>
      <c r="C1449" t="s">
        <v>2924</v>
      </c>
      <c r="D1449" t="s">
        <v>2925</v>
      </c>
      <c r="E1449" t="s">
        <v>309</v>
      </c>
      <c r="F1449" t="s">
        <v>2943</v>
      </c>
      <c r="G1449" t="s">
        <v>2944</v>
      </c>
      <c r="H1449" t="s">
        <v>321</v>
      </c>
      <c r="I1449" t="s">
        <v>754</v>
      </c>
      <c r="J1449" t="s">
        <v>204</v>
      </c>
      <c r="K1449" t="s">
        <v>204</v>
      </c>
      <c r="L1449" t="s">
        <v>325</v>
      </c>
      <c r="M1449" t="s">
        <v>340</v>
      </c>
      <c r="N1449" t="s">
        <v>464</v>
      </c>
      <c r="O1449" t="s">
        <v>339</v>
      </c>
      <c r="Q1449" t="s">
        <v>410</v>
      </c>
      <c r="R1449" t="s">
        <v>410</v>
      </c>
      <c r="S1449" t="s">
        <v>1212</v>
      </c>
      <c r="T1449" s="131">
        <v>4.22</v>
      </c>
      <c r="U1449" t="s">
        <v>1665</v>
      </c>
      <c r="V1449" s="132">
        <v>1.7250000000000001E-2</v>
      </c>
      <c r="W1449" s="132">
        <v>2.7799999999999998E-2</v>
      </c>
      <c r="X1449" t="s">
        <v>412</v>
      </c>
      <c r="Y1449" t="s">
        <v>339</v>
      </c>
      <c r="Z1449" s="131">
        <v>4722936.4000000004</v>
      </c>
      <c r="AA1449" s="131">
        <v>1</v>
      </c>
      <c r="AB1449" s="131">
        <f t="shared" si="22"/>
        <v>104.89000021257962</v>
      </c>
      <c r="AD1449" s="131">
        <v>4953.8879999999999</v>
      </c>
      <c r="AH1449" s="132">
        <v>7.5500000000000003E-3</v>
      </c>
      <c r="AI1449" s="132">
        <v>6.3099999999999996E-3</v>
      </c>
      <c r="AJ1449" s="132">
        <v>1.39E-3</v>
      </c>
    </row>
    <row r="1450" spans="1:36">
      <c r="A1450" t="s">
        <v>1213</v>
      </c>
      <c r="B1450" t="s">
        <v>1250</v>
      </c>
      <c r="C1450" t="s">
        <v>455</v>
      </c>
      <c r="D1450" t="s">
        <v>2144</v>
      </c>
      <c r="E1450" t="s">
        <v>309</v>
      </c>
      <c r="F1450" t="s">
        <v>2480</v>
      </c>
      <c r="G1450" t="s">
        <v>2481</v>
      </c>
      <c r="H1450" t="s">
        <v>321</v>
      </c>
      <c r="I1450" t="s">
        <v>754</v>
      </c>
      <c r="J1450" t="s">
        <v>204</v>
      </c>
      <c r="K1450" t="s">
        <v>204</v>
      </c>
      <c r="L1450" t="s">
        <v>325</v>
      </c>
      <c r="M1450" t="s">
        <v>340</v>
      </c>
      <c r="N1450" t="s">
        <v>440</v>
      </c>
      <c r="O1450" t="s">
        <v>339</v>
      </c>
      <c r="P1450" t="s">
        <v>1966</v>
      </c>
      <c r="Q1450" t="s">
        <v>415</v>
      </c>
      <c r="R1450" t="s">
        <v>407</v>
      </c>
      <c r="S1450" t="s">
        <v>1212</v>
      </c>
      <c r="T1450" s="131">
        <v>7.52</v>
      </c>
      <c r="U1450" t="s">
        <v>2482</v>
      </c>
      <c r="V1450" s="132">
        <v>2.894E-2</v>
      </c>
      <c r="W1450" s="132">
        <v>2.87E-2</v>
      </c>
      <c r="X1450" t="s">
        <v>412</v>
      </c>
      <c r="Y1450" t="s">
        <v>339</v>
      </c>
      <c r="Z1450" s="131">
        <v>4668614</v>
      </c>
      <c r="AA1450" s="131">
        <v>1</v>
      </c>
      <c r="AB1450" s="131">
        <f t="shared" si="22"/>
        <v>105.8500017349903</v>
      </c>
      <c r="AD1450" s="131">
        <v>4941.7280000000001</v>
      </c>
      <c r="AH1450" s="132">
        <v>1.14E-3</v>
      </c>
      <c r="AI1450" s="132">
        <v>6.2899999999999996E-3</v>
      </c>
      <c r="AJ1450" s="132">
        <v>1.39E-3</v>
      </c>
    </row>
    <row r="1451" spans="1:36">
      <c r="A1451" t="s">
        <v>1213</v>
      </c>
      <c r="B1451" t="s">
        <v>1250</v>
      </c>
      <c r="C1451" t="s">
        <v>2459</v>
      </c>
      <c r="D1451" t="s">
        <v>2460</v>
      </c>
      <c r="E1451" t="s">
        <v>309</v>
      </c>
      <c r="F1451" t="s">
        <v>2461</v>
      </c>
      <c r="G1451" t="s">
        <v>2462</v>
      </c>
      <c r="H1451" t="s">
        <v>321</v>
      </c>
      <c r="I1451" t="s">
        <v>754</v>
      </c>
      <c r="J1451" t="s">
        <v>204</v>
      </c>
      <c r="K1451" t="s">
        <v>204</v>
      </c>
      <c r="L1451" t="s">
        <v>325</v>
      </c>
      <c r="M1451" t="s">
        <v>340</v>
      </c>
      <c r="N1451" t="s">
        <v>464</v>
      </c>
      <c r="O1451" t="s">
        <v>339</v>
      </c>
      <c r="P1451" t="s">
        <v>1211</v>
      </c>
      <c r="Q1451" t="s">
        <v>413</v>
      </c>
      <c r="R1451" t="s">
        <v>407</v>
      </c>
      <c r="S1451" t="s">
        <v>1212</v>
      </c>
      <c r="T1451" s="131">
        <v>4.79</v>
      </c>
      <c r="U1451" t="s">
        <v>2297</v>
      </c>
      <c r="V1451" s="132">
        <v>4.6899999999999997E-3</v>
      </c>
      <c r="W1451" s="132">
        <v>2.4299999999999999E-2</v>
      </c>
      <c r="X1451" t="s">
        <v>412</v>
      </c>
      <c r="Y1451" t="s">
        <v>339</v>
      </c>
      <c r="Z1451" s="131">
        <v>4407652</v>
      </c>
      <c r="AA1451" s="131">
        <v>1</v>
      </c>
      <c r="AB1451" s="131">
        <f t="shared" si="22"/>
        <v>112.10000245028419</v>
      </c>
      <c r="AD1451" s="131">
        <v>4940.9780000000001</v>
      </c>
      <c r="AH1451" s="132">
        <v>2.0799999999999998E-3</v>
      </c>
      <c r="AI1451" s="132">
        <v>6.2899999999999996E-3</v>
      </c>
      <c r="AJ1451" s="132">
        <v>1.39E-3</v>
      </c>
    </row>
    <row r="1452" spans="1:36">
      <c r="A1452" t="s">
        <v>1213</v>
      </c>
      <c r="B1452" t="s">
        <v>1250</v>
      </c>
      <c r="C1452" t="s">
        <v>2918</v>
      </c>
      <c r="D1452" t="s">
        <v>2919</v>
      </c>
      <c r="E1452" t="s">
        <v>309</v>
      </c>
      <c r="F1452" t="s">
        <v>2941</v>
      </c>
      <c r="G1452" t="s">
        <v>2942</v>
      </c>
      <c r="H1452" t="s">
        <v>321</v>
      </c>
      <c r="I1452" t="s">
        <v>754</v>
      </c>
      <c r="J1452" t="s">
        <v>204</v>
      </c>
      <c r="K1452" t="s">
        <v>204</v>
      </c>
      <c r="L1452" t="s">
        <v>325</v>
      </c>
      <c r="M1452" t="s">
        <v>340</v>
      </c>
      <c r="N1452" t="s">
        <v>464</v>
      </c>
      <c r="O1452" t="s">
        <v>339</v>
      </c>
      <c r="P1452" t="s">
        <v>1545</v>
      </c>
      <c r="Q1452" t="s">
        <v>413</v>
      </c>
      <c r="R1452" t="s">
        <v>407</v>
      </c>
      <c r="S1452" t="s">
        <v>1212</v>
      </c>
      <c r="T1452" s="131">
        <v>1</v>
      </c>
      <c r="U1452" t="s">
        <v>1795</v>
      </c>
      <c r="V1452" s="132">
        <v>6.3E-3</v>
      </c>
      <c r="W1452" s="132">
        <v>-1.6999999999999999E-3</v>
      </c>
      <c r="X1452" t="s">
        <v>412</v>
      </c>
      <c r="Y1452" t="s">
        <v>339</v>
      </c>
      <c r="Z1452" s="131">
        <v>4119612</v>
      </c>
      <c r="AA1452" s="131">
        <v>1</v>
      </c>
      <c r="AB1452" s="131">
        <f t="shared" si="22"/>
        <v>115.54000716572337</v>
      </c>
      <c r="AD1452" s="131">
        <v>4759.8</v>
      </c>
      <c r="AH1452" s="132">
        <v>7.1599999999999997E-3</v>
      </c>
      <c r="AI1452" s="132">
        <v>6.0600000000000003E-3</v>
      </c>
      <c r="AJ1452" s="132">
        <v>1.33E-3</v>
      </c>
    </row>
    <row r="1453" spans="1:36">
      <c r="A1453" t="s">
        <v>1213</v>
      </c>
      <c r="B1453" t="s">
        <v>1250</v>
      </c>
      <c r="C1453" t="s">
        <v>2918</v>
      </c>
      <c r="D1453" t="s">
        <v>2919</v>
      </c>
      <c r="E1453" t="s">
        <v>309</v>
      </c>
      <c r="F1453" t="s">
        <v>2920</v>
      </c>
      <c r="G1453" t="s">
        <v>2921</v>
      </c>
      <c r="H1453" t="s">
        <v>321</v>
      </c>
      <c r="I1453" t="s">
        <v>754</v>
      </c>
      <c r="J1453" t="s">
        <v>204</v>
      </c>
      <c r="K1453" t="s">
        <v>204</v>
      </c>
      <c r="L1453" t="s">
        <v>325</v>
      </c>
      <c r="M1453" t="s">
        <v>340</v>
      </c>
      <c r="N1453" t="s">
        <v>464</v>
      </c>
      <c r="O1453" t="s">
        <v>339</v>
      </c>
      <c r="P1453" t="s">
        <v>1545</v>
      </c>
      <c r="Q1453" t="s">
        <v>413</v>
      </c>
      <c r="R1453" t="s">
        <v>407</v>
      </c>
      <c r="S1453" t="s">
        <v>1212</v>
      </c>
      <c r="T1453" s="131">
        <v>2.2400000000000002</v>
      </c>
      <c r="U1453" t="s">
        <v>1343</v>
      </c>
      <c r="V1453" s="132">
        <v>5.3899999999999998E-3</v>
      </c>
      <c r="W1453" s="132">
        <v>0.03</v>
      </c>
      <c r="X1453" t="s">
        <v>412</v>
      </c>
      <c r="Y1453" t="s">
        <v>339</v>
      </c>
      <c r="Z1453" s="131">
        <v>4510613</v>
      </c>
      <c r="AA1453" s="131">
        <v>1</v>
      </c>
      <c r="AB1453" s="131">
        <f t="shared" si="22"/>
        <v>104.8800018977465</v>
      </c>
      <c r="AD1453" s="131">
        <v>4730.7309999999998</v>
      </c>
      <c r="AH1453" s="132">
        <v>8.8699999999999994E-3</v>
      </c>
      <c r="AI1453" s="132">
        <v>6.0299999999999998E-3</v>
      </c>
      <c r="AJ1453" s="132">
        <v>1.33E-3</v>
      </c>
    </row>
    <row r="1454" spans="1:36">
      <c r="A1454" t="s">
        <v>1213</v>
      </c>
      <c r="B1454" t="s">
        <v>1250</v>
      </c>
      <c r="C1454" t="s">
        <v>1601</v>
      </c>
      <c r="D1454" t="s">
        <v>1602</v>
      </c>
      <c r="E1454" t="s">
        <v>309</v>
      </c>
      <c r="F1454" t="s">
        <v>2419</v>
      </c>
      <c r="G1454" t="s">
        <v>2420</v>
      </c>
      <c r="H1454" t="s">
        <v>321</v>
      </c>
      <c r="I1454" t="s">
        <v>754</v>
      </c>
      <c r="J1454" t="s">
        <v>204</v>
      </c>
      <c r="K1454" t="s">
        <v>204</v>
      </c>
      <c r="L1454" t="s">
        <v>325</v>
      </c>
      <c r="M1454" t="s">
        <v>340</v>
      </c>
      <c r="N1454" t="s">
        <v>448</v>
      </c>
      <c r="O1454" t="s">
        <v>339</v>
      </c>
      <c r="P1454" t="s">
        <v>1211</v>
      </c>
      <c r="Q1454" t="s">
        <v>413</v>
      </c>
      <c r="R1454" t="s">
        <v>407</v>
      </c>
      <c r="S1454" t="s">
        <v>1212</v>
      </c>
      <c r="T1454" s="131">
        <v>3.84</v>
      </c>
      <c r="U1454" t="s">
        <v>2421</v>
      </c>
      <c r="V1454" s="132">
        <v>-6.6499999999999997E-3</v>
      </c>
      <c r="W1454" s="132">
        <v>2.3599999999999999E-2</v>
      </c>
      <c r="X1454" t="s">
        <v>412</v>
      </c>
      <c r="Y1454" t="s">
        <v>339</v>
      </c>
      <c r="Z1454" s="131">
        <v>4584664.1900000004</v>
      </c>
      <c r="AA1454" s="131">
        <v>1</v>
      </c>
      <c r="AB1454" s="131">
        <f t="shared" si="22"/>
        <v>103.08999316261809</v>
      </c>
      <c r="AD1454" s="131">
        <v>4726.33</v>
      </c>
      <c r="AH1454" s="132">
        <v>4.6600000000000001E-3</v>
      </c>
      <c r="AI1454" s="132">
        <v>6.0200000000000002E-3</v>
      </c>
      <c r="AJ1454" s="132">
        <v>1.32E-3</v>
      </c>
    </row>
    <row r="1455" spans="1:36">
      <c r="A1455" t="s">
        <v>1213</v>
      </c>
      <c r="B1455" t="s">
        <v>1250</v>
      </c>
      <c r="C1455" t="s">
        <v>1601</v>
      </c>
      <c r="D1455" t="s">
        <v>1602</v>
      </c>
      <c r="E1455" t="s">
        <v>309</v>
      </c>
      <c r="F1455" t="s">
        <v>1990</v>
      </c>
      <c r="G1455" t="s">
        <v>1991</v>
      </c>
      <c r="H1455" t="s">
        <v>321</v>
      </c>
      <c r="I1455" t="s">
        <v>754</v>
      </c>
      <c r="J1455" t="s">
        <v>204</v>
      </c>
      <c r="K1455" t="s">
        <v>204</v>
      </c>
      <c r="L1455" t="s">
        <v>325</v>
      </c>
      <c r="M1455" t="s">
        <v>340</v>
      </c>
      <c r="N1455" t="s">
        <v>448</v>
      </c>
      <c r="O1455" t="s">
        <v>339</v>
      </c>
      <c r="P1455" t="s">
        <v>1211</v>
      </c>
      <c r="Q1455" t="s">
        <v>413</v>
      </c>
      <c r="R1455" t="s">
        <v>407</v>
      </c>
      <c r="S1455" t="s">
        <v>1212</v>
      </c>
      <c r="T1455" s="131">
        <v>4.22</v>
      </c>
      <c r="U1455" t="s">
        <v>1992</v>
      </c>
      <c r="V1455" s="132">
        <v>1.312E-2</v>
      </c>
      <c r="W1455" s="132">
        <v>2.3E-2</v>
      </c>
      <c r="X1455" t="s">
        <v>412</v>
      </c>
      <c r="Y1455" t="s">
        <v>339</v>
      </c>
      <c r="Z1455" s="131">
        <v>4535093.42</v>
      </c>
      <c r="AA1455" s="131">
        <v>1</v>
      </c>
      <c r="AB1455" s="131">
        <f t="shared" si="22"/>
        <v>103.13000343882663</v>
      </c>
      <c r="AD1455" s="131">
        <v>4677.0420000000004</v>
      </c>
      <c r="AH1455" s="132">
        <v>2.8300000000000001E-3</v>
      </c>
      <c r="AI1455" s="132">
        <v>5.96E-3</v>
      </c>
      <c r="AJ1455" s="132">
        <v>1.31E-3</v>
      </c>
    </row>
    <row r="1456" spans="1:36">
      <c r="A1456" t="s">
        <v>1213</v>
      </c>
      <c r="B1456" t="s">
        <v>1250</v>
      </c>
      <c r="C1456" t="s">
        <v>2005</v>
      </c>
      <c r="D1456" t="s">
        <v>2006</v>
      </c>
      <c r="E1456" t="s">
        <v>309</v>
      </c>
      <c r="F1456" t="s">
        <v>2015</v>
      </c>
      <c r="G1456" t="s">
        <v>2016</v>
      </c>
      <c r="H1456" t="s">
        <v>321</v>
      </c>
      <c r="I1456" t="s">
        <v>754</v>
      </c>
      <c r="J1456" t="s">
        <v>204</v>
      </c>
      <c r="K1456" t="s">
        <v>204</v>
      </c>
      <c r="L1456" t="s">
        <v>325</v>
      </c>
      <c r="M1456" t="s">
        <v>340</v>
      </c>
      <c r="N1456" t="s">
        <v>464</v>
      </c>
      <c r="O1456" t="s">
        <v>339</v>
      </c>
      <c r="P1456" t="s">
        <v>1696</v>
      </c>
      <c r="Q1456" t="s">
        <v>413</v>
      </c>
      <c r="R1456" t="s">
        <v>407</v>
      </c>
      <c r="S1456" t="s">
        <v>1212</v>
      </c>
      <c r="T1456" s="131">
        <v>1.64</v>
      </c>
      <c r="U1456" t="s">
        <v>1594</v>
      </c>
      <c r="V1456" s="132">
        <v>2.4E-2</v>
      </c>
      <c r="W1456" s="132">
        <v>2.6200000000000001E-2</v>
      </c>
      <c r="X1456" t="s">
        <v>412</v>
      </c>
      <c r="Y1456" t="s">
        <v>339</v>
      </c>
      <c r="Z1456" s="131">
        <v>4023706.55</v>
      </c>
      <c r="AA1456" s="131">
        <v>1</v>
      </c>
      <c r="AB1456" s="131">
        <f t="shared" si="22"/>
        <v>116.22999694150162</v>
      </c>
      <c r="AD1456" s="131">
        <v>4676.7539999999999</v>
      </c>
      <c r="AH1456" s="132">
        <v>7.4900000000000001E-3</v>
      </c>
      <c r="AI1456" s="132">
        <v>5.96E-3</v>
      </c>
      <c r="AJ1456" s="132">
        <v>1.31E-3</v>
      </c>
    </row>
    <row r="1457" spans="1:36">
      <c r="A1457" t="s">
        <v>1213</v>
      </c>
      <c r="B1457" t="s">
        <v>1250</v>
      </c>
      <c r="C1457" t="s">
        <v>1521</v>
      </c>
      <c r="D1457" t="s">
        <v>1522</v>
      </c>
      <c r="E1457" t="s">
        <v>309</v>
      </c>
      <c r="F1457" t="s">
        <v>3054</v>
      </c>
      <c r="G1457" t="s">
        <v>3055</v>
      </c>
      <c r="H1457" t="s">
        <v>321</v>
      </c>
      <c r="I1457" t="s">
        <v>754</v>
      </c>
      <c r="J1457" t="s">
        <v>204</v>
      </c>
      <c r="K1457" t="s">
        <v>204</v>
      </c>
      <c r="L1457" t="s">
        <v>325</v>
      </c>
      <c r="M1457" t="s">
        <v>340</v>
      </c>
      <c r="N1457" t="s">
        <v>448</v>
      </c>
      <c r="O1457" t="s">
        <v>339</v>
      </c>
      <c r="P1457" t="s">
        <v>1235</v>
      </c>
      <c r="Q1457" t="s">
        <v>415</v>
      </c>
      <c r="R1457" t="s">
        <v>407</v>
      </c>
      <c r="S1457" t="s">
        <v>1212</v>
      </c>
      <c r="T1457" s="131">
        <v>0.16</v>
      </c>
      <c r="U1457" t="s">
        <v>1959</v>
      </c>
      <c r="V1457" s="132">
        <v>9.4999999999999998E-3</v>
      </c>
      <c r="W1457" s="132">
        <v>3.2599999999999997E-2</v>
      </c>
      <c r="X1457" t="s">
        <v>412</v>
      </c>
      <c r="Y1457" t="s">
        <v>339</v>
      </c>
      <c r="Z1457" s="131">
        <v>3773138.89</v>
      </c>
      <c r="AA1457" s="131">
        <v>1</v>
      </c>
      <c r="AB1457" s="131">
        <f t="shared" si="22"/>
        <v>116.6300029840672</v>
      </c>
      <c r="AD1457" s="131">
        <v>4400.6120000000001</v>
      </c>
      <c r="AH1457" s="132">
        <v>2.3480000000000001E-2</v>
      </c>
      <c r="AI1457" s="132">
        <v>5.6100000000000004E-3</v>
      </c>
      <c r="AJ1457" s="132">
        <v>1.23E-3</v>
      </c>
    </row>
    <row r="1458" spans="1:36">
      <c r="A1458" t="s">
        <v>1213</v>
      </c>
      <c r="B1458" t="s">
        <v>1250</v>
      </c>
      <c r="C1458" t="s">
        <v>2193</v>
      </c>
      <c r="D1458" t="s">
        <v>2194</v>
      </c>
      <c r="E1458" t="s">
        <v>309</v>
      </c>
      <c r="F1458" t="s">
        <v>2483</v>
      </c>
      <c r="G1458" t="s">
        <v>2484</v>
      </c>
      <c r="H1458" t="s">
        <v>321</v>
      </c>
      <c r="I1458" t="s">
        <v>754</v>
      </c>
      <c r="J1458" t="s">
        <v>204</v>
      </c>
      <c r="K1458" t="s">
        <v>204</v>
      </c>
      <c r="L1458" t="s">
        <v>325</v>
      </c>
      <c r="M1458" t="s">
        <v>340</v>
      </c>
      <c r="N1458" t="s">
        <v>464</v>
      </c>
      <c r="O1458" t="s">
        <v>339</v>
      </c>
      <c r="P1458" t="s">
        <v>1696</v>
      </c>
      <c r="Q1458" t="s">
        <v>413</v>
      </c>
      <c r="R1458" t="s">
        <v>407</v>
      </c>
      <c r="S1458" t="s">
        <v>1212</v>
      </c>
      <c r="T1458" s="131">
        <v>2.54</v>
      </c>
      <c r="U1458" t="s">
        <v>2485</v>
      </c>
      <c r="V1458" s="132">
        <v>1.025E-2</v>
      </c>
      <c r="W1458" s="132">
        <v>2.6100000000000002E-2</v>
      </c>
      <c r="X1458" t="s">
        <v>412</v>
      </c>
      <c r="Y1458" t="s">
        <v>339</v>
      </c>
      <c r="Z1458" s="131">
        <v>3880336.62</v>
      </c>
      <c r="AA1458" s="131">
        <v>1</v>
      </c>
      <c r="AB1458" s="131">
        <f t="shared" si="22"/>
        <v>112.12998835137142</v>
      </c>
      <c r="AD1458" s="131">
        <v>4351.0209999999997</v>
      </c>
      <c r="AH1458" s="132">
        <v>3.82E-3</v>
      </c>
      <c r="AI1458" s="132">
        <v>5.5399999999999998E-3</v>
      </c>
      <c r="AJ1458" s="132">
        <v>1.2199999999999999E-3</v>
      </c>
    </row>
    <row r="1459" spans="1:36">
      <c r="A1459" t="s">
        <v>1213</v>
      </c>
      <c r="B1459" t="s">
        <v>1250</v>
      </c>
      <c r="C1459" t="s">
        <v>2209</v>
      </c>
      <c r="D1459" t="s">
        <v>2210</v>
      </c>
      <c r="E1459" t="s">
        <v>309</v>
      </c>
      <c r="F1459" t="s">
        <v>2211</v>
      </c>
      <c r="G1459" t="s">
        <v>2212</v>
      </c>
      <c r="H1459" t="s">
        <v>321</v>
      </c>
      <c r="I1459" t="s">
        <v>754</v>
      </c>
      <c r="J1459" t="s">
        <v>204</v>
      </c>
      <c r="K1459" t="s">
        <v>204</v>
      </c>
      <c r="L1459" t="s">
        <v>325</v>
      </c>
      <c r="M1459" t="s">
        <v>340</v>
      </c>
      <c r="N1459" t="s">
        <v>465</v>
      </c>
      <c r="O1459" t="s">
        <v>339</v>
      </c>
      <c r="P1459" t="s">
        <v>1545</v>
      </c>
      <c r="Q1459" t="s">
        <v>413</v>
      </c>
      <c r="R1459" t="s">
        <v>407</v>
      </c>
      <c r="S1459" t="s">
        <v>1212</v>
      </c>
      <c r="T1459" s="131">
        <v>3.32</v>
      </c>
      <c r="U1459" t="s">
        <v>1670</v>
      </c>
      <c r="V1459" s="132">
        <v>4.3090000000000003E-2</v>
      </c>
      <c r="W1459" s="132">
        <v>4.4299999999999999E-2</v>
      </c>
      <c r="X1459" t="s">
        <v>412</v>
      </c>
      <c r="Y1459" t="s">
        <v>339</v>
      </c>
      <c r="Z1459" s="131">
        <v>3999584.12</v>
      </c>
      <c r="AA1459" s="131">
        <v>1</v>
      </c>
      <c r="AB1459" s="131">
        <f t="shared" si="22"/>
        <v>104.19000763509383</v>
      </c>
      <c r="AD1459" s="131">
        <v>4167.1670000000004</v>
      </c>
      <c r="AH1459" s="132">
        <v>2.82E-3</v>
      </c>
      <c r="AI1459" s="132">
        <v>5.3099999999999996E-3</v>
      </c>
      <c r="AJ1459" s="132">
        <v>1.17E-3</v>
      </c>
    </row>
    <row r="1460" spans="1:36">
      <c r="A1460" t="s">
        <v>1213</v>
      </c>
      <c r="B1460" t="s">
        <v>1250</v>
      </c>
      <c r="C1460" t="s">
        <v>1848</v>
      </c>
      <c r="D1460" t="s">
        <v>1849</v>
      </c>
      <c r="E1460" t="s">
        <v>309</v>
      </c>
      <c r="F1460" t="s">
        <v>2945</v>
      </c>
      <c r="G1460" t="s">
        <v>2946</v>
      </c>
      <c r="H1460" t="s">
        <v>321</v>
      </c>
      <c r="I1460" t="s">
        <v>754</v>
      </c>
      <c r="J1460" t="s">
        <v>204</v>
      </c>
      <c r="K1460" t="s">
        <v>204</v>
      </c>
      <c r="L1460" t="s">
        <v>325</v>
      </c>
      <c r="M1460" t="s">
        <v>340</v>
      </c>
      <c r="N1460" t="s">
        <v>441</v>
      </c>
      <c r="O1460" t="s">
        <v>339</v>
      </c>
      <c r="Q1460" t="s">
        <v>410</v>
      </c>
      <c r="R1460" t="s">
        <v>410</v>
      </c>
      <c r="S1460" t="s">
        <v>1212</v>
      </c>
      <c r="T1460" s="131">
        <v>4.4000000000000004</v>
      </c>
      <c r="U1460" t="s">
        <v>1717</v>
      </c>
      <c r="V1460" s="132">
        <v>4.3130000000000002E-2</v>
      </c>
      <c r="W1460" s="132">
        <v>4.5499999999999999E-2</v>
      </c>
      <c r="X1460" t="s">
        <v>412</v>
      </c>
      <c r="Y1460" t="s">
        <v>339</v>
      </c>
      <c r="Z1460" s="131">
        <v>4084346.47</v>
      </c>
      <c r="AA1460" s="131">
        <v>1</v>
      </c>
      <c r="AB1460" s="131">
        <f t="shared" si="22"/>
        <v>101.85000294551408</v>
      </c>
      <c r="AD1460" s="131">
        <v>4159.9070000000002</v>
      </c>
      <c r="AH1460" s="132">
        <v>1.308E-2</v>
      </c>
      <c r="AI1460" s="132">
        <v>5.3E-3</v>
      </c>
      <c r="AJ1460" s="132">
        <v>1.17E-3</v>
      </c>
    </row>
    <row r="1461" spans="1:36">
      <c r="A1461" t="s">
        <v>1213</v>
      </c>
      <c r="B1461" t="s">
        <v>1250</v>
      </c>
      <c r="C1461" t="s">
        <v>1831</v>
      </c>
      <c r="D1461" t="s">
        <v>1832</v>
      </c>
      <c r="E1461" t="s">
        <v>309</v>
      </c>
      <c r="F1461" t="s">
        <v>2947</v>
      </c>
      <c r="G1461" t="s">
        <v>2948</v>
      </c>
      <c r="H1461" t="s">
        <v>321</v>
      </c>
      <c r="I1461" t="s">
        <v>951</v>
      </c>
      <c r="J1461" t="s">
        <v>204</v>
      </c>
      <c r="K1461" t="s">
        <v>204</v>
      </c>
      <c r="L1461" t="s">
        <v>325</v>
      </c>
      <c r="M1461" t="s">
        <v>340</v>
      </c>
      <c r="N1461" t="s">
        <v>441</v>
      </c>
      <c r="O1461" t="s">
        <v>339</v>
      </c>
      <c r="Q1461" t="s">
        <v>410</v>
      </c>
      <c r="R1461" t="s">
        <v>410</v>
      </c>
      <c r="S1461" t="s">
        <v>1212</v>
      </c>
      <c r="T1461" s="131">
        <v>0.49</v>
      </c>
      <c r="U1461" t="s">
        <v>1858</v>
      </c>
      <c r="V1461" s="132">
        <v>3.6360000000000003E-2</v>
      </c>
      <c r="W1461" s="132">
        <v>0.06</v>
      </c>
      <c r="X1461" t="s">
        <v>412</v>
      </c>
      <c r="Y1461" t="s">
        <v>339</v>
      </c>
      <c r="Z1461" s="131">
        <v>4157921.9</v>
      </c>
      <c r="AA1461" s="131">
        <v>1</v>
      </c>
      <c r="AB1461" s="131">
        <f t="shared" si="22"/>
        <v>98.890000795830247</v>
      </c>
      <c r="AD1461" s="131">
        <v>4111.7690000000002</v>
      </c>
      <c r="AH1461" s="132">
        <v>2.904E-2</v>
      </c>
      <c r="AI1461" s="132">
        <v>5.2399999999999999E-3</v>
      </c>
      <c r="AJ1461" s="132">
        <v>1.15E-3</v>
      </c>
    </row>
    <row r="1462" spans="1:36">
      <c r="A1462" t="s">
        <v>1213</v>
      </c>
      <c r="B1462" t="s">
        <v>1250</v>
      </c>
      <c r="C1462" t="s">
        <v>1896</v>
      </c>
      <c r="D1462" t="s">
        <v>1897</v>
      </c>
      <c r="E1462" t="s">
        <v>309</v>
      </c>
      <c r="F1462" t="s">
        <v>2394</v>
      </c>
      <c r="G1462" t="s">
        <v>2395</v>
      </c>
      <c r="H1462" t="s">
        <v>321</v>
      </c>
      <c r="I1462" t="s">
        <v>754</v>
      </c>
      <c r="J1462" t="s">
        <v>204</v>
      </c>
      <c r="K1462" t="s">
        <v>204</v>
      </c>
      <c r="L1462" t="s">
        <v>325</v>
      </c>
      <c r="M1462" t="s">
        <v>340</v>
      </c>
      <c r="N1462" t="s">
        <v>464</v>
      </c>
      <c r="O1462" t="s">
        <v>339</v>
      </c>
      <c r="P1462" t="s">
        <v>1696</v>
      </c>
      <c r="Q1462" t="s">
        <v>413</v>
      </c>
      <c r="R1462" t="s">
        <v>407</v>
      </c>
      <c r="S1462" t="s">
        <v>1212</v>
      </c>
      <c r="T1462" s="131">
        <v>1.18</v>
      </c>
      <c r="U1462" t="s">
        <v>2396</v>
      </c>
      <c r="V1462" s="132">
        <v>6.1700000000000001E-3</v>
      </c>
      <c r="W1462" s="132">
        <v>2.6700000000000002E-2</v>
      </c>
      <c r="X1462" t="s">
        <v>412</v>
      </c>
      <c r="Y1462" t="s">
        <v>339</v>
      </c>
      <c r="Z1462" s="131">
        <v>3539847.24</v>
      </c>
      <c r="AA1462" s="131">
        <v>1</v>
      </c>
      <c r="AB1462" s="131">
        <f t="shared" si="22"/>
        <v>114.93998820129876</v>
      </c>
      <c r="AD1462" s="131">
        <v>4068.7</v>
      </c>
      <c r="AH1462" s="132">
        <v>7.1900000000000002E-3</v>
      </c>
      <c r="AI1462" s="132">
        <v>5.1799999999999997E-3</v>
      </c>
      <c r="AJ1462" s="132">
        <v>1.14E-3</v>
      </c>
    </row>
    <row r="1463" spans="1:36">
      <c r="A1463" t="s">
        <v>1213</v>
      </c>
      <c r="B1463" t="s">
        <v>1250</v>
      </c>
      <c r="C1463" t="s">
        <v>2937</v>
      </c>
      <c r="D1463" t="s">
        <v>2938</v>
      </c>
      <c r="E1463" t="s">
        <v>311</v>
      </c>
      <c r="F1463" t="s">
        <v>2939</v>
      </c>
      <c r="G1463" t="s">
        <v>2940</v>
      </c>
      <c r="H1463" t="s">
        <v>321</v>
      </c>
      <c r="I1463" t="s">
        <v>755</v>
      </c>
      <c r="J1463" t="s">
        <v>204</v>
      </c>
      <c r="K1463" t="s">
        <v>204</v>
      </c>
      <c r="L1463" t="s">
        <v>325</v>
      </c>
      <c r="M1463" t="s">
        <v>340</v>
      </c>
      <c r="N1463" t="s">
        <v>480</v>
      </c>
      <c r="O1463" t="s">
        <v>339</v>
      </c>
      <c r="P1463" t="s">
        <v>1551</v>
      </c>
      <c r="Q1463" t="s">
        <v>413</v>
      </c>
      <c r="R1463" t="s">
        <v>407</v>
      </c>
      <c r="S1463" t="s">
        <v>1212</v>
      </c>
      <c r="T1463" s="131">
        <v>0.99</v>
      </c>
      <c r="U1463" t="s">
        <v>1755</v>
      </c>
      <c r="V1463" s="132">
        <v>3.7409999999999999E-2</v>
      </c>
      <c r="W1463" s="132">
        <v>5.79E-2</v>
      </c>
      <c r="X1463" t="s">
        <v>412</v>
      </c>
      <c r="Y1463" t="s">
        <v>339</v>
      </c>
      <c r="Z1463" s="131">
        <v>1960871.05</v>
      </c>
      <c r="AA1463" s="131">
        <v>1</v>
      </c>
      <c r="AB1463" s="131">
        <f t="shared" si="22"/>
        <v>100.76001683027552</v>
      </c>
      <c r="AC1463" s="131">
        <v>2090.5810000000001</v>
      </c>
      <c r="AD1463" s="131">
        <v>4066.355</v>
      </c>
      <c r="AH1463" s="132">
        <v>2.801E-2</v>
      </c>
      <c r="AI1463" s="132">
        <v>7.8399999999999997E-3</v>
      </c>
      <c r="AJ1463" s="132">
        <v>1.73E-3</v>
      </c>
    </row>
    <row r="1464" spans="1:36">
      <c r="A1464" t="s">
        <v>1213</v>
      </c>
      <c r="B1464" t="s">
        <v>1250</v>
      </c>
      <c r="C1464" t="s">
        <v>2534</v>
      </c>
      <c r="D1464" t="s">
        <v>2535</v>
      </c>
      <c r="E1464" t="s">
        <v>311</v>
      </c>
      <c r="F1464" t="s">
        <v>2549</v>
      </c>
      <c r="G1464" t="s">
        <v>2550</v>
      </c>
      <c r="H1464" t="s">
        <v>321</v>
      </c>
      <c r="I1464" t="s">
        <v>951</v>
      </c>
      <c r="J1464" t="s">
        <v>204</v>
      </c>
      <c r="K1464" t="s">
        <v>224</v>
      </c>
      <c r="L1464" t="s">
        <v>325</v>
      </c>
      <c r="M1464" t="s">
        <v>340</v>
      </c>
      <c r="N1464" t="s">
        <v>465</v>
      </c>
      <c r="O1464" t="s">
        <v>339</v>
      </c>
      <c r="P1464" t="s">
        <v>1584</v>
      </c>
      <c r="Q1464" t="s">
        <v>413</v>
      </c>
      <c r="R1464" t="s">
        <v>407</v>
      </c>
      <c r="S1464" t="s">
        <v>1212</v>
      </c>
      <c r="T1464" s="131">
        <v>0.65</v>
      </c>
      <c r="U1464" t="s">
        <v>1287</v>
      </c>
      <c r="V1464" s="132">
        <v>4.6850000000000003E-2</v>
      </c>
      <c r="W1464" s="132">
        <v>7.8399999999999997E-2</v>
      </c>
      <c r="X1464" t="s">
        <v>412</v>
      </c>
      <c r="Y1464" t="s">
        <v>339</v>
      </c>
      <c r="Z1464" s="131">
        <v>4034254.91</v>
      </c>
      <c r="AA1464" s="131">
        <v>1</v>
      </c>
      <c r="AB1464" s="131">
        <f t="shared" si="22"/>
        <v>99.760007480538704</v>
      </c>
      <c r="AD1464" s="131">
        <v>4024.5729999999999</v>
      </c>
      <c r="AH1464" s="132">
        <v>1.4330000000000001E-2</v>
      </c>
      <c r="AI1464" s="132">
        <v>5.13E-3</v>
      </c>
      <c r="AJ1464" s="132">
        <v>1.1299999999999999E-3</v>
      </c>
    </row>
    <row r="1465" spans="1:36">
      <c r="A1465" t="s">
        <v>1213</v>
      </c>
      <c r="B1465" t="s">
        <v>1250</v>
      </c>
      <c r="C1465" t="s">
        <v>1935</v>
      </c>
      <c r="D1465" t="s">
        <v>1936</v>
      </c>
      <c r="E1465" t="s">
        <v>309</v>
      </c>
      <c r="F1465" t="s">
        <v>2132</v>
      </c>
      <c r="G1465" t="s">
        <v>2133</v>
      </c>
      <c r="H1465" t="s">
        <v>321</v>
      </c>
      <c r="I1465" t="s">
        <v>754</v>
      </c>
      <c r="J1465" t="s">
        <v>204</v>
      </c>
      <c r="K1465" t="s">
        <v>204</v>
      </c>
      <c r="L1465" t="s">
        <v>325</v>
      </c>
      <c r="M1465" t="s">
        <v>340</v>
      </c>
      <c r="N1465" t="s">
        <v>448</v>
      </c>
      <c r="O1465" t="s">
        <v>339</v>
      </c>
      <c r="P1465" t="s">
        <v>1211</v>
      </c>
      <c r="Q1465" t="s">
        <v>413</v>
      </c>
      <c r="R1465" t="s">
        <v>407</v>
      </c>
      <c r="S1465" t="s">
        <v>1212</v>
      </c>
      <c r="T1465" s="131">
        <v>4.82</v>
      </c>
      <c r="U1465" t="s">
        <v>2134</v>
      </c>
      <c r="V1465" s="132">
        <v>1.4659999999999999E-2</v>
      </c>
      <c r="W1465" s="132">
        <v>2.4299999999999999E-2</v>
      </c>
      <c r="X1465" t="s">
        <v>412</v>
      </c>
      <c r="Y1465" t="s">
        <v>339</v>
      </c>
      <c r="Z1465" s="131">
        <v>3810000</v>
      </c>
      <c r="AA1465" s="131">
        <v>1</v>
      </c>
      <c r="AB1465" s="131">
        <f t="shared" si="22"/>
        <v>104.01</v>
      </c>
      <c r="AD1465" s="131">
        <v>3962.7809999999999</v>
      </c>
      <c r="AH1465" s="132">
        <v>1.33E-3</v>
      </c>
      <c r="AI1465" s="132">
        <v>5.0499999999999998E-3</v>
      </c>
      <c r="AJ1465" s="132">
        <v>1.1100000000000001E-3</v>
      </c>
    </row>
    <row r="1466" spans="1:36">
      <c r="A1466" t="s">
        <v>1213</v>
      </c>
      <c r="B1466" t="s">
        <v>1250</v>
      </c>
      <c r="C1466" t="s">
        <v>1940</v>
      </c>
      <c r="D1466" t="s">
        <v>1941</v>
      </c>
      <c r="E1466" t="s">
        <v>309</v>
      </c>
      <c r="F1466" t="s">
        <v>2971</v>
      </c>
      <c r="G1466" t="s">
        <v>2972</v>
      </c>
      <c r="H1466" t="s">
        <v>321</v>
      </c>
      <c r="I1466" t="s">
        <v>754</v>
      </c>
      <c r="J1466" t="s">
        <v>204</v>
      </c>
      <c r="K1466" t="s">
        <v>204</v>
      </c>
      <c r="L1466" t="s">
        <v>325</v>
      </c>
      <c r="M1466" t="s">
        <v>340</v>
      </c>
      <c r="N1466" t="s">
        <v>464</v>
      </c>
      <c r="O1466" t="s">
        <v>339</v>
      </c>
      <c r="P1466" t="s">
        <v>1584</v>
      </c>
      <c r="Q1466" t="s">
        <v>413</v>
      </c>
      <c r="R1466" t="s">
        <v>407</v>
      </c>
      <c r="S1466" t="s">
        <v>1212</v>
      </c>
      <c r="T1466" s="131">
        <v>3.79</v>
      </c>
      <c r="U1466" t="s">
        <v>1563</v>
      </c>
      <c r="V1466" s="132">
        <v>2.7279999999999999E-2</v>
      </c>
      <c r="W1466" s="132">
        <v>2.7400000000000001E-2</v>
      </c>
      <c r="X1466" t="s">
        <v>412</v>
      </c>
      <c r="Y1466" t="s">
        <v>339</v>
      </c>
      <c r="Z1466" s="131">
        <v>3441902.43</v>
      </c>
      <c r="AA1466" s="131">
        <v>1</v>
      </c>
      <c r="AB1466" s="131">
        <f t="shared" si="22"/>
        <v>110.3100124776053</v>
      </c>
      <c r="AC1466" s="131">
        <v>146.66</v>
      </c>
      <c r="AD1466" s="131">
        <v>3943.4229999999998</v>
      </c>
      <c r="AH1466" s="132">
        <v>7.4799999999999997E-3</v>
      </c>
      <c r="AI1466" s="132">
        <v>5.2100000000000002E-3</v>
      </c>
      <c r="AJ1466" s="132">
        <v>1.15E-3</v>
      </c>
    </row>
    <row r="1467" spans="1:36">
      <c r="A1467" t="s">
        <v>1213</v>
      </c>
      <c r="B1467" t="s">
        <v>1250</v>
      </c>
      <c r="C1467" t="s">
        <v>2445</v>
      </c>
      <c r="D1467" t="s">
        <v>2446</v>
      </c>
      <c r="E1467" t="s">
        <v>309</v>
      </c>
      <c r="F1467" t="s">
        <v>2447</v>
      </c>
      <c r="G1467" t="s">
        <v>2448</v>
      </c>
      <c r="H1467" t="s">
        <v>321</v>
      </c>
      <c r="I1467" t="s">
        <v>755</v>
      </c>
      <c r="J1467" t="s">
        <v>204</v>
      </c>
      <c r="K1467" t="s">
        <v>204</v>
      </c>
      <c r="L1467" t="s">
        <v>325</v>
      </c>
      <c r="M1467" t="s">
        <v>340</v>
      </c>
      <c r="N1467" t="s">
        <v>454</v>
      </c>
      <c r="O1467" t="s">
        <v>339</v>
      </c>
      <c r="P1467" t="s">
        <v>1530</v>
      </c>
      <c r="Q1467" t="s">
        <v>415</v>
      </c>
      <c r="R1467" t="s">
        <v>407</v>
      </c>
      <c r="S1467" t="s">
        <v>1212</v>
      </c>
      <c r="T1467" s="131">
        <v>2.72</v>
      </c>
      <c r="U1467" t="s">
        <v>2449</v>
      </c>
      <c r="V1467" s="132">
        <v>4.861E-2</v>
      </c>
      <c r="W1467" s="132">
        <v>7.3700000000000002E-2</v>
      </c>
      <c r="X1467" t="s">
        <v>412</v>
      </c>
      <c r="Y1467" t="s">
        <v>339</v>
      </c>
      <c r="Z1467" s="131">
        <v>3991505.44</v>
      </c>
      <c r="AA1467" s="131">
        <v>1</v>
      </c>
      <c r="AB1467" s="131">
        <f t="shared" si="22"/>
        <v>98.209987658190443</v>
      </c>
      <c r="AD1467" s="131">
        <v>3920.0569999999998</v>
      </c>
      <c r="AH1467" s="132">
        <v>2.9499999999999999E-3</v>
      </c>
      <c r="AI1467" s="132">
        <v>4.9899999999999996E-3</v>
      </c>
      <c r="AJ1467" s="132">
        <v>1.1000000000000001E-3</v>
      </c>
    </row>
    <row r="1468" spans="1:36">
      <c r="A1468" t="s">
        <v>1213</v>
      </c>
      <c r="B1468" t="s">
        <v>1250</v>
      </c>
      <c r="C1468" t="s">
        <v>1985</v>
      </c>
      <c r="D1468" t="s">
        <v>1986</v>
      </c>
      <c r="E1468" t="s">
        <v>309</v>
      </c>
      <c r="F1468" t="s">
        <v>2951</v>
      </c>
      <c r="G1468" t="s">
        <v>2952</v>
      </c>
      <c r="H1468" t="s">
        <v>321</v>
      </c>
      <c r="I1468" t="s">
        <v>951</v>
      </c>
      <c r="J1468" t="s">
        <v>204</v>
      </c>
      <c r="K1468" t="s">
        <v>204</v>
      </c>
      <c r="L1468" t="s">
        <v>325</v>
      </c>
      <c r="M1468" t="s">
        <v>340</v>
      </c>
      <c r="N1468" t="s">
        <v>464</v>
      </c>
      <c r="O1468" t="s">
        <v>339</v>
      </c>
      <c r="P1468" t="s">
        <v>1696</v>
      </c>
      <c r="Q1468" t="s">
        <v>413</v>
      </c>
      <c r="R1468" t="s">
        <v>407</v>
      </c>
      <c r="S1468" t="s">
        <v>1212</v>
      </c>
      <c r="T1468" s="131">
        <v>1.01</v>
      </c>
      <c r="U1468" t="s">
        <v>2953</v>
      </c>
      <c r="V1468" s="132">
        <v>5.2389999999999999E-2</v>
      </c>
      <c r="W1468" s="132">
        <v>4.4299999999999999E-2</v>
      </c>
      <c r="X1468" t="s">
        <v>412</v>
      </c>
      <c r="Y1468" t="s">
        <v>339</v>
      </c>
      <c r="Z1468" s="131">
        <v>1900445.5</v>
      </c>
      <c r="AA1468" s="131">
        <v>1</v>
      </c>
      <c r="AB1468" s="131">
        <f t="shared" si="22"/>
        <v>98.970004664695708</v>
      </c>
      <c r="AC1468" s="131">
        <v>2029.296</v>
      </c>
      <c r="AD1468" s="131">
        <v>3910.1669999999999</v>
      </c>
      <c r="AH1468" s="132">
        <v>1.163E-2</v>
      </c>
      <c r="AI1468" s="132">
        <v>7.5700000000000003E-3</v>
      </c>
      <c r="AJ1468" s="132">
        <v>1.67E-3</v>
      </c>
    </row>
    <row r="1469" spans="1:36">
      <c r="A1469" t="s">
        <v>1213</v>
      </c>
      <c r="B1469" t="s">
        <v>1250</v>
      </c>
      <c r="C1469" t="s">
        <v>1918</v>
      </c>
      <c r="D1469" t="s">
        <v>1919</v>
      </c>
      <c r="E1469" t="s">
        <v>309</v>
      </c>
      <c r="F1469" t="s">
        <v>2697</v>
      </c>
      <c r="G1469" t="s">
        <v>2698</v>
      </c>
      <c r="H1469" t="s">
        <v>321</v>
      </c>
      <c r="I1469" t="s">
        <v>754</v>
      </c>
      <c r="J1469" t="s">
        <v>204</v>
      </c>
      <c r="K1469" t="s">
        <v>204</v>
      </c>
      <c r="L1469" t="s">
        <v>325</v>
      </c>
      <c r="M1469" t="s">
        <v>340</v>
      </c>
      <c r="N1469" t="s">
        <v>464</v>
      </c>
      <c r="O1469" t="s">
        <v>339</v>
      </c>
      <c r="P1469" t="s">
        <v>1696</v>
      </c>
      <c r="Q1469" t="s">
        <v>413</v>
      </c>
      <c r="R1469" t="s">
        <v>407</v>
      </c>
      <c r="S1469" t="s">
        <v>1212</v>
      </c>
      <c r="T1469" s="131">
        <v>2.13</v>
      </c>
      <c r="U1469" t="s">
        <v>2161</v>
      </c>
      <c r="V1469" s="132">
        <v>2.35E-2</v>
      </c>
      <c r="W1469" s="132">
        <v>2.64E-2</v>
      </c>
      <c r="X1469" t="s">
        <v>412</v>
      </c>
      <c r="Y1469" t="s">
        <v>339</v>
      </c>
      <c r="Z1469" s="131">
        <v>3342217.59</v>
      </c>
      <c r="AA1469" s="131">
        <v>1</v>
      </c>
      <c r="AB1469" s="131">
        <f t="shared" si="22"/>
        <v>116.64001205858054</v>
      </c>
      <c r="AD1469" s="131">
        <v>3898.3629999999998</v>
      </c>
      <c r="AH1469" s="132">
        <v>3.5999999999999999E-3</v>
      </c>
      <c r="AI1469" s="132">
        <v>4.9699999999999996E-3</v>
      </c>
      <c r="AJ1469" s="132">
        <v>1.09E-3</v>
      </c>
    </row>
    <row r="1470" spans="1:36">
      <c r="A1470" t="s">
        <v>1213</v>
      </c>
      <c r="B1470" t="s">
        <v>1250</v>
      </c>
      <c r="C1470" t="s">
        <v>1521</v>
      </c>
      <c r="D1470" t="s">
        <v>1522</v>
      </c>
      <c r="E1470" t="s">
        <v>309</v>
      </c>
      <c r="F1470" t="s">
        <v>2754</v>
      </c>
      <c r="G1470" t="s">
        <v>2755</v>
      </c>
      <c r="H1470" t="s">
        <v>321</v>
      </c>
      <c r="I1470" t="s">
        <v>754</v>
      </c>
      <c r="J1470" t="s">
        <v>204</v>
      </c>
      <c r="K1470" t="s">
        <v>204</v>
      </c>
      <c r="L1470" t="s">
        <v>325</v>
      </c>
      <c r="M1470" t="s">
        <v>340</v>
      </c>
      <c r="N1470" t="s">
        <v>448</v>
      </c>
      <c r="O1470" t="s">
        <v>339</v>
      </c>
      <c r="P1470" t="s">
        <v>1211</v>
      </c>
      <c r="Q1470" t="s">
        <v>413</v>
      </c>
      <c r="R1470" t="s">
        <v>407</v>
      </c>
      <c r="S1470" t="s">
        <v>1212</v>
      </c>
      <c r="T1470" s="131">
        <v>5.84</v>
      </c>
      <c r="U1470" t="s">
        <v>2756</v>
      </c>
      <c r="V1470" s="132">
        <v>2.3480000000000001E-2</v>
      </c>
      <c r="W1470" s="132">
        <v>2.5499999999999998E-2</v>
      </c>
      <c r="X1470" t="s">
        <v>412</v>
      </c>
      <c r="Y1470" t="s">
        <v>339</v>
      </c>
      <c r="Z1470" s="131">
        <v>3860000</v>
      </c>
      <c r="AA1470" s="131">
        <v>1</v>
      </c>
      <c r="AB1470" s="131">
        <f t="shared" si="22"/>
        <v>100.6</v>
      </c>
      <c r="AD1470" s="131">
        <v>3883.16</v>
      </c>
      <c r="AH1470" s="132">
        <v>1.3799999999999999E-3</v>
      </c>
      <c r="AI1470" s="132">
        <v>4.9500000000000004E-3</v>
      </c>
      <c r="AJ1470" s="132">
        <v>1.09E-3</v>
      </c>
    </row>
    <row r="1471" spans="1:36">
      <c r="A1471" t="s">
        <v>1213</v>
      </c>
      <c r="B1471" t="s">
        <v>1250</v>
      </c>
      <c r="C1471" t="s">
        <v>1547</v>
      </c>
      <c r="D1471" t="s">
        <v>1548</v>
      </c>
      <c r="E1471" t="s">
        <v>309</v>
      </c>
      <c r="F1471" t="s">
        <v>2129</v>
      </c>
      <c r="G1471" t="s">
        <v>2130</v>
      </c>
      <c r="H1471" t="s">
        <v>321</v>
      </c>
      <c r="I1471" t="s">
        <v>754</v>
      </c>
      <c r="J1471" t="s">
        <v>204</v>
      </c>
      <c r="K1471" t="s">
        <v>204</v>
      </c>
      <c r="L1471" t="s">
        <v>325</v>
      </c>
      <c r="M1471" t="s">
        <v>340</v>
      </c>
      <c r="N1471" t="s">
        <v>448</v>
      </c>
      <c r="O1471" t="s">
        <v>339</v>
      </c>
      <c r="P1471" t="s">
        <v>1211</v>
      </c>
      <c r="Q1471" t="s">
        <v>413</v>
      </c>
      <c r="R1471" t="s">
        <v>407</v>
      </c>
      <c r="S1471" t="s">
        <v>1212</v>
      </c>
      <c r="T1471" s="131">
        <v>4.8499999999999996</v>
      </c>
      <c r="U1471" t="s">
        <v>2131</v>
      </c>
      <c r="V1471" s="132">
        <v>2.0969999999999999E-2</v>
      </c>
      <c r="W1471" s="132">
        <v>2.4299999999999999E-2</v>
      </c>
      <c r="X1471" t="s">
        <v>412</v>
      </c>
      <c r="Y1471" t="s">
        <v>339</v>
      </c>
      <c r="Z1471" s="131">
        <v>3730000</v>
      </c>
      <c r="AA1471" s="131">
        <v>1</v>
      </c>
      <c r="AB1471" s="131">
        <f t="shared" si="22"/>
        <v>101.64999999999999</v>
      </c>
      <c r="AD1471" s="131">
        <v>3791.5450000000001</v>
      </c>
      <c r="AH1471" s="132">
        <v>1.0499999999999999E-3</v>
      </c>
      <c r="AI1471" s="132">
        <v>4.8300000000000001E-3</v>
      </c>
      <c r="AJ1471" s="132">
        <v>1.06E-3</v>
      </c>
    </row>
    <row r="1472" spans="1:36">
      <c r="A1472" t="s">
        <v>1213</v>
      </c>
      <c r="B1472" t="s">
        <v>1250</v>
      </c>
      <c r="C1472" t="s">
        <v>1547</v>
      </c>
      <c r="D1472" t="s">
        <v>1548</v>
      </c>
      <c r="E1472" t="s">
        <v>309</v>
      </c>
      <c r="F1472" t="s">
        <v>2323</v>
      </c>
      <c r="G1472" t="s">
        <v>2324</v>
      </c>
      <c r="H1472" t="s">
        <v>321</v>
      </c>
      <c r="I1472" t="s">
        <v>754</v>
      </c>
      <c r="J1472" t="s">
        <v>204</v>
      </c>
      <c r="K1472" t="s">
        <v>204</v>
      </c>
      <c r="L1472" t="s">
        <v>325</v>
      </c>
      <c r="M1472" t="s">
        <v>340</v>
      </c>
      <c r="N1472" t="s">
        <v>448</v>
      </c>
      <c r="O1472" t="s">
        <v>339</v>
      </c>
      <c r="P1472" t="s">
        <v>1211</v>
      </c>
      <c r="Q1472" t="s">
        <v>413</v>
      </c>
      <c r="R1472" t="s">
        <v>407</v>
      </c>
      <c r="S1472" t="s">
        <v>1212</v>
      </c>
      <c r="T1472" s="131">
        <v>2.9</v>
      </c>
      <c r="U1472" t="s">
        <v>2325</v>
      </c>
      <c r="V1472" s="132">
        <v>-1.021E-2</v>
      </c>
      <c r="W1472" s="132">
        <v>2.1899999999999999E-2</v>
      </c>
      <c r="X1472" t="s">
        <v>412</v>
      </c>
      <c r="Y1472" t="s">
        <v>339</v>
      </c>
      <c r="Z1472" s="131">
        <v>3568165</v>
      </c>
      <c r="AA1472" s="131">
        <v>1</v>
      </c>
      <c r="AB1472" s="131">
        <f t="shared" si="22"/>
        <v>105.8900022840872</v>
      </c>
      <c r="AD1472" s="131">
        <v>3778.33</v>
      </c>
      <c r="AH1472" s="132">
        <v>1.14E-3</v>
      </c>
      <c r="AI1472" s="132">
        <v>4.81E-3</v>
      </c>
      <c r="AJ1472" s="132">
        <v>1.06E-3</v>
      </c>
    </row>
    <row r="1473" spans="1:38">
      <c r="A1473" t="s">
        <v>1213</v>
      </c>
      <c r="B1473" t="s">
        <v>1250</v>
      </c>
      <c r="C1473" t="s">
        <v>1671</v>
      </c>
      <c r="D1473" t="s">
        <v>1672</v>
      </c>
      <c r="E1473" t="s">
        <v>309</v>
      </c>
      <c r="F1473" t="s">
        <v>2949</v>
      </c>
      <c r="G1473" t="s">
        <v>2950</v>
      </c>
      <c r="H1473" t="s">
        <v>321</v>
      </c>
      <c r="I1473" t="s">
        <v>951</v>
      </c>
      <c r="J1473" t="s">
        <v>204</v>
      </c>
      <c r="K1473" t="s">
        <v>204</v>
      </c>
      <c r="L1473" t="s">
        <v>325</v>
      </c>
      <c r="M1473" t="s">
        <v>340</v>
      </c>
      <c r="N1473" t="s">
        <v>441</v>
      </c>
      <c r="O1473" t="s">
        <v>339</v>
      </c>
      <c r="Q1473" t="s">
        <v>410</v>
      </c>
      <c r="R1473" t="s">
        <v>410</v>
      </c>
      <c r="S1473" t="s">
        <v>1212</v>
      </c>
      <c r="T1473" s="131">
        <v>0.16</v>
      </c>
      <c r="U1473" t="s">
        <v>1959</v>
      </c>
      <c r="V1473" s="132">
        <v>6.8999999999999997E-4</v>
      </c>
      <c r="W1473" s="132">
        <v>5.7500000000000002E-2</v>
      </c>
      <c r="X1473" t="s">
        <v>412</v>
      </c>
      <c r="Y1473" t="s">
        <v>339</v>
      </c>
      <c r="Z1473" s="131">
        <v>3698399.56</v>
      </c>
      <c r="AA1473" s="131">
        <v>1</v>
      </c>
      <c r="AB1473" s="131">
        <f t="shared" si="22"/>
        <v>101.19001312016162</v>
      </c>
      <c r="AD1473" s="131">
        <v>3742.4110000000001</v>
      </c>
      <c r="AH1473" s="132">
        <v>4.7230000000000001E-2</v>
      </c>
      <c r="AI1473" s="132">
        <v>4.7699999999999999E-3</v>
      </c>
      <c r="AJ1473" s="132">
        <v>1.0499999999999999E-3</v>
      </c>
    </row>
    <row r="1474" spans="1:38">
      <c r="A1474" t="s">
        <v>1213</v>
      </c>
      <c r="B1474" t="s">
        <v>1250</v>
      </c>
      <c r="C1474" t="s">
        <v>2455</v>
      </c>
      <c r="D1474" t="s">
        <v>2456</v>
      </c>
      <c r="E1474" t="s">
        <v>309</v>
      </c>
      <c r="F1474" t="s">
        <v>2457</v>
      </c>
      <c r="G1474" t="s">
        <v>2458</v>
      </c>
      <c r="H1474" t="s">
        <v>321</v>
      </c>
      <c r="I1474" t="s">
        <v>754</v>
      </c>
      <c r="J1474" t="s">
        <v>204</v>
      </c>
      <c r="K1474" t="s">
        <v>204</v>
      </c>
      <c r="L1474" t="s">
        <v>325</v>
      </c>
      <c r="M1474" t="s">
        <v>340</v>
      </c>
      <c r="N1474" t="s">
        <v>451</v>
      </c>
      <c r="O1474" t="s">
        <v>339</v>
      </c>
      <c r="P1474" t="s">
        <v>1584</v>
      </c>
      <c r="Q1474" t="s">
        <v>413</v>
      </c>
      <c r="R1474" t="s">
        <v>407</v>
      </c>
      <c r="S1474" t="s">
        <v>1212</v>
      </c>
      <c r="T1474" s="131">
        <v>4.4800000000000004</v>
      </c>
      <c r="U1474" t="s">
        <v>2237</v>
      </c>
      <c r="V1474" s="132">
        <v>2.9610000000000001E-2</v>
      </c>
      <c r="W1474" s="132">
        <v>3.2599999999999997E-2</v>
      </c>
      <c r="X1474" t="s">
        <v>412</v>
      </c>
      <c r="Y1474" t="s">
        <v>339</v>
      </c>
      <c r="Z1474" s="131">
        <v>3604500</v>
      </c>
      <c r="AA1474" s="131">
        <v>1</v>
      </c>
      <c r="AB1474" s="131">
        <f t="shared" si="22"/>
        <v>100.31000138715494</v>
      </c>
      <c r="AD1474" s="131">
        <v>3615.674</v>
      </c>
      <c r="AH1474" s="132">
        <v>3.82E-3</v>
      </c>
      <c r="AI1474" s="132">
        <v>4.6100000000000004E-3</v>
      </c>
      <c r="AJ1474" s="132">
        <v>1.01E-3</v>
      </c>
    </row>
    <row r="1475" spans="1:38">
      <c r="A1475" t="s">
        <v>1213</v>
      </c>
      <c r="B1475" t="s">
        <v>1250</v>
      </c>
      <c r="C1475" t="s">
        <v>2170</v>
      </c>
      <c r="D1475" t="s">
        <v>2171</v>
      </c>
      <c r="E1475" t="s">
        <v>309</v>
      </c>
      <c r="F1475" t="s">
        <v>2172</v>
      </c>
      <c r="G1475" t="s">
        <v>2173</v>
      </c>
      <c r="H1475" t="s">
        <v>321</v>
      </c>
      <c r="I1475" t="s">
        <v>754</v>
      </c>
      <c r="J1475" t="s">
        <v>204</v>
      </c>
      <c r="K1475" t="s">
        <v>204</v>
      </c>
      <c r="L1475" t="s">
        <v>325</v>
      </c>
      <c r="M1475" t="s">
        <v>340</v>
      </c>
      <c r="N1475" t="s">
        <v>462</v>
      </c>
      <c r="O1475" t="s">
        <v>339</v>
      </c>
      <c r="P1475" t="s">
        <v>1551</v>
      </c>
      <c r="Q1475" t="s">
        <v>413</v>
      </c>
      <c r="R1475" t="s">
        <v>407</v>
      </c>
      <c r="S1475" t="s">
        <v>1212</v>
      </c>
      <c r="T1475" s="131">
        <v>1.33</v>
      </c>
      <c r="U1475" t="s">
        <v>2174</v>
      </c>
      <c r="V1475" s="132">
        <v>1.439E-2</v>
      </c>
      <c r="W1475" s="132">
        <v>2.7799999999999998E-2</v>
      </c>
      <c r="X1475" t="s">
        <v>412</v>
      </c>
      <c r="Y1475" t="s">
        <v>339</v>
      </c>
      <c r="Z1475" s="131">
        <v>3192995.23</v>
      </c>
      <c r="AA1475" s="131">
        <v>1</v>
      </c>
      <c r="AB1475" s="131">
        <f t="shared" ref="AB1475:AB1538" si="23">(AD1475-(AC1475*AA1475))*1000/AA1475/Z1475*100</f>
        <v>111.91999181282837</v>
      </c>
      <c r="AD1475" s="131">
        <v>3573.6</v>
      </c>
      <c r="AH1475" s="132">
        <v>6.3400000000000001E-3</v>
      </c>
      <c r="AI1475" s="132">
        <v>4.5500000000000002E-3</v>
      </c>
      <c r="AJ1475" s="132">
        <v>1E-3</v>
      </c>
    </row>
    <row r="1476" spans="1:38">
      <c r="A1476" t="s">
        <v>1213</v>
      </c>
      <c r="B1476" t="s">
        <v>1250</v>
      </c>
      <c r="C1476" t="s">
        <v>1671</v>
      </c>
      <c r="D1476" t="s">
        <v>1672</v>
      </c>
      <c r="E1476" t="s">
        <v>309</v>
      </c>
      <c r="F1476" t="s">
        <v>2494</v>
      </c>
      <c r="G1476" t="s">
        <v>2495</v>
      </c>
      <c r="H1476" t="s">
        <v>321</v>
      </c>
      <c r="I1476" t="s">
        <v>952</v>
      </c>
      <c r="J1476" t="s">
        <v>204</v>
      </c>
      <c r="K1476" t="s">
        <v>204</v>
      </c>
      <c r="L1476" t="s">
        <v>325</v>
      </c>
      <c r="M1476" t="s">
        <v>340</v>
      </c>
      <c r="N1476" t="s">
        <v>441</v>
      </c>
      <c r="O1476" t="s">
        <v>339</v>
      </c>
      <c r="P1476" t="s">
        <v>1578</v>
      </c>
      <c r="Q1476" t="s">
        <v>415</v>
      </c>
      <c r="R1476" t="s">
        <v>407</v>
      </c>
      <c r="S1476" t="s">
        <v>1212</v>
      </c>
      <c r="T1476" s="131">
        <v>3.61</v>
      </c>
      <c r="U1476" t="s">
        <v>2496</v>
      </c>
      <c r="V1476" s="132">
        <v>1.9619999999999999E-2</v>
      </c>
      <c r="W1476" s="132">
        <v>5.5599999999999997E-2</v>
      </c>
      <c r="X1476" t="s">
        <v>412</v>
      </c>
      <c r="Y1476" t="s">
        <v>339</v>
      </c>
      <c r="Z1476" s="131">
        <v>4189800</v>
      </c>
      <c r="AA1476" s="131">
        <v>1</v>
      </c>
      <c r="AB1476" s="131">
        <f t="shared" si="23"/>
        <v>84.700009546995076</v>
      </c>
      <c r="AD1476" s="131">
        <v>3548.761</v>
      </c>
      <c r="AH1476" s="132">
        <v>7.8799999999999999E-3</v>
      </c>
      <c r="AI1476" s="132">
        <v>4.5199999999999997E-3</v>
      </c>
      <c r="AJ1476" s="132">
        <v>9.8999999999999999E-4</v>
      </c>
    </row>
    <row r="1477" spans="1:38">
      <c r="A1477" t="s">
        <v>1213</v>
      </c>
      <c r="B1477" t="s">
        <v>1250</v>
      </c>
      <c r="C1477" t="s">
        <v>2020</v>
      </c>
      <c r="D1477" t="s">
        <v>2021</v>
      </c>
      <c r="E1477" t="s">
        <v>309</v>
      </c>
      <c r="F1477" t="s">
        <v>2590</v>
      </c>
      <c r="G1477" t="s">
        <v>2591</v>
      </c>
      <c r="H1477" t="s">
        <v>321</v>
      </c>
      <c r="I1477" t="s">
        <v>951</v>
      </c>
      <c r="J1477" t="s">
        <v>204</v>
      </c>
      <c r="K1477" t="s">
        <v>204</v>
      </c>
      <c r="L1477" t="s">
        <v>325</v>
      </c>
      <c r="M1477" t="s">
        <v>340</v>
      </c>
      <c r="N1477" t="s">
        <v>484</v>
      </c>
      <c r="O1477" t="s">
        <v>339</v>
      </c>
      <c r="P1477" t="s">
        <v>1696</v>
      </c>
      <c r="Q1477" t="s">
        <v>413</v>
      </c>
      <c r="R1477" t="s">
        <v>407</v>
      </c>
      <c r="S1477" t="s">
        <v>1212</v>
      </c>
      <c r="T1477" s="131">
        <v>0.91</v>
      </c>
      <c r="U1477" t="s">
        <v>2516</v>
      </c>
      <c r="V1477" s="132">
        <v>3.6499999999999998E-2</v>
      </c>
      <c r="W1477" s="132">
        <v>4.4699999999999997E-2</v>
      </c>
      <c r="X1477" t="s">
        <v>412</v>
      </c>
      <c r="Y1477" t="s">
        <v>339</v>
      </c>
      <c r="Z1477" s="131">
        <v>3528054.5</v>
      </c>
      <c r="AA1477" s="131">
        <v>1</v>
      </c>
      <c r="AB1477" s="131">
        <f t="shared" si="23"/>
        <v>99.620003035667395</v>
      </c>
      <c r="AD1477" s="131">
        <v>3514.6480000000001</v>
      </c>
      <c r="AH1477" s="132">
        <v>6.6299999999999996E-3</v>
      </c>
      <c r="AI1477" s="132">
        <v>4.4799999999999996E-3</v>
      </c>
      <c r="AJ1477" s="132">
        <v>9.8999999999999999E-4</v>
      </c>
    </row>
    <row r="1478" spans="1:38">
      <c r="A1478" t="s">
        <v>1213</v>
      </c>
      <c r="B1478" t="s">
        <v>1250</v>
      </c>
      <c r="C1478" t="s">
        <v>1896</v>
      </c>
      <c r="D1478" t="s">
        <v>1897</v>
      </c>
      <c r="E1478" t="s">
        <v>309</v>
      </c>
      <c r="F1478" t="s">
        <v>2532</v>
      </c>
      <c r="G1478" t="s">
        <v>2533</v>
      </c>
      <c r="H1478" t="s">
        <v>321</v>
      </c>
      <c r="I1478" t="s">
        <v>754</v>
      </c>
      <c r="J1478" t="s">
        <v>204</v>
      </c>
      <c r="K1478" t="s">
        <v>204</v>
      </c>
      <c r="L1478" t="s">
        <v>325</v>
      </c>
      <c r="M1478" t="s">
        <v>340</v>
      </c>
      <c r="N1478" t="s">
        <v>464</v>
      </c>
      <c r="O1478" t="s">
        <v>339</v>
      </c>
      <c r="P1478" t="s">
        <v>1696</v>
      </c>
      <c r="Q1478" t="s">
        <v>413</v>
      </c>
      <c r="R1478" t="s">
        <v>407</v>
      </c>
      <c r="S1478" t="s">
        <v>1212</v>
      </c>
      <c r="T1478" s="131">
        <v>0.91</v>
      </c>
      <c r="U1478" t="s">
        <v>1438</v>
      </c>
      <c r="V1478" s="132">
        <v>5.2100000000000002E-3</v>
      </c>
      <c r="W1478" s="132">
        <v>2.5399999999999999E-2</v>
      </c>
      <c r="X1478" t="s">
        <v>412</v>
      </c>
      <c r="Y1478" t="s">
        <v>339</v>
      </c>
      <c r="Z1478" s="131">
        <v>3110254.26</v>
      </c>
      <c r="AA1478" s="131">
        <v>1</v>
      </c>
      <c r="AB1478" s="131">
        <f t="shared" si="23"/>
        <v>111.72999727681427</v>
      </c>
      <c r="AD1478" s="131">
        <v>3475.087</v>
      </c>
      <c r="AH1478" s="132">
        <v>1.0370000000000001E-2</v>
      </c>
      <c r="AI1478" s="132">
        <v>4.4299999999999999E-3</v>
      </c>
      <c r="AJ1478" s="132">
        <v>9.7000000000000005E-4</v>
      </c>
    </row>
    <row r="1479" spans="1:38">
      <c r="A1479" t="s">
        <v>1213</v>
      </c>
      <c r="B1479" t="s">
        <v>1250</v>
      </c>
      <c r="C1479" t="s">
        <v>2933</v>
      </c>
      <c r="D1479" t="s">
        <v>2934</v>
      </c>
      <c r="E1479" t="s">
        <v>309</v>
      </c>
      <c r="F1479" t="s">
        <v>2935</v>
      </c>
      <c r="G1479" t="s">
        <v>2936</v>
      </c>
      <c r="H1479" t="s">
        <v>321</v>
      </c>
      <c r="I1479" t="s">
        <v>952</v>
      </c>
      <c r="J1479" t="s">
        <v>204</v>
      </c>
      <c r="K1479" t="s">
        <v>204</v>
      </c>
      <c r="L1479" t="s">
        <v>325</v>
      </c>
      <c r="M1479" t="s">
        <v>340</v>
      </c>
      <c r="N1479" t="s">
        <v>441</v>
      </c>
      <c r="O1479" t="s">
        <v>339</v>
      </c>
      <c r="Q1479" t="s">
        <v>410</v>
      </c>
      <c r="R1479" t="s">
        <v>410</v>
      </c>
      <c r="S1479" t="s">
        <v>1212</v>
      </c>
      <c r="T1479" s="131">
        <v>1.47</v>
      </c>
      <c r="U1479" t="s">
        <v>1840</v>
      </c>
      <c r="V1479" s="132">
        <v>6.651E-2</v>
      </c>
      <c r="W1479" s="132">
        <v>4.8899999999999999E-2</v>
      </c>
      <c r="X1479" t="s">
        <v>412</v>
      </c>
      <c r="Y1479" t="s">
        <v>339</v>
      </c>
      <c r="Z1479" s="131">
        <v>3567938</v>
      </c>
      <c r="AA1479" s="131">
        <v>1</v>
      </c>
      <c r="AB1479" s="131">
        <f t="shared" si="23"/>
        <v>96.699998710739933</v>
      </c>
      <c r="AD1479" s="131">
        <v>3450.1959999999999</v>
      </c>
      <c r="AH1479" s="132">
        <v>1.0659999999999999E-2</v>
      </c>
      <c r="AI1479" s="132">
        <v>4.3899999999999998E-3</v>
      </c>
      <c r="AJ1479" s="132">
        <v>9.7000000000000005E-4</v>
      </c>
    </row>
    <row r="1480" spans="1:38">
      <c r="A1480" t="s">
        <v>1213</v>
      </c>
      <c r="B1480" t="s">
        <v>1250</v>
      </c>
      <c r="C1480" t="s">
        <v>2193</v>
      </c>
      <c r="D1480" t="s">
        <v>2194</v>
      </c>
      <c r="E1480" t="s">
        <v>309</v>
      </c>
      <c r="F1480" t="s">
        <v>3016</v>
      </c>
      <c r="G1480" t="s">
        <v>3017</v>
      </c>
      <c r="H1480" t="s">
        <v>321</v>
      </c>
      <c r="I1480" t="s">
        <v>754</v>
      </c>
      <c r="J1480" t="s">
        <v>204</v>
      </c>
      <c r="K1480" t="s">
        <v>204</v>
      </c>
      <c r="L1480" t="s">
        <v>327</v>
      </c>
      <c r="M1480" t="s">
        <v>340</v>
      </c>
      <c r="N1480" t="s">
        <v>464</v>
      </c>
      <c r="O1480" t="s">
        <v>339</v>
      </c>
      <c r="P1480" t="s">
        <v>1696</v>
      </c>
      <c r="Q1480" t="s">
        <v>413</v>
      </c>
      <c r="R1480" t="s">
        <v>407</v>
      </c>
      <c r="S1480" t="s">
        <v>1212</v>
      </c>
      <c r="T1480" s="131">
        <v>1.41</v>
      </c>
      <c r="U1480" t="s">
        <v>2603</v>
      </c>
      <c r="V1480" s="132">
        <v>4.5199999999999997E-3</v>
      </c>
      <c r="W1480" s="132">
        <v>2.5100000000000001E-2</v>
      </c>
      <c r="X1480" t="s">
        <v>412</v>
      </c>
      <c r="Y1480" t="s">
        <v>339</v>
      </c>
      <c r="Z1480" s="131">
        <v>935000</v>
      </c>
      <c r="AA1480" s="131">
        <v>1</v>
      </c>
      <c r="AB1480" s="131">
        <f t="shared" si="23"/>
        <v>115.42299874346202</v>
      </c>
      <c r="AD1480" s="131">
        <f>1079205.03825137/1000</f>
        <v>1079.2050382513701</v>
      </c>
      <c r="AH1480" s="132">
        <v>1.0410000000000001E-2</v>
      </c>
      <c r="AI1480" s="132">
        <v>4.3499999999999997E-3</v>
      </c>
      <c r="AJ1480" s="132">
        <v>9.6000000000000002E-4</v>
      </c>
    </row>
    <row r="1481" spans="1:38">
      <c r="A1481" t="s">
        <v>1213</v>
      </c>
      <c r="B1481" t="s">
        <v>1250</v>
      </c>
      <c r="C1481" t="s">
        <v>2412</v>
      </c>
      <c r="D1481" t="s">
        <v>2413</v>
      </c>
      <c r="E1481" t="s">
        <v>309</v>
      </c>
      <c r="F1481" t="s">
        <v>2977</v>
      </c>
      <c r="G1481" t="s">
        <v>2978</v>
      </c>
      <c r="H1481" t="s">
        <v>321</v>
      </c>
      <c r="I1481" t="s">
        <v>951</v>
      </c>
      <c r="J1481" t="s">
        <v>204</v>
      </c>
      <c r="K1481" t="s">
        <v>204</v>
      </c>
      <c r="L1481" t="s">
        <v>325</v>
      </c>
      <c r="M1481" t="s">
        <v>340</v>
      </c>
      <c r="N1481" t="s">
        <v>476</v>
      </c>
      <c r="O1481" t="s">
        <v>339</v>
      </c>
      <c r="P1481" t="s">
        <v>1551</v>
      </c>
      <c r="Q1481" t="s">
        <v>413</v>
      </c>
      <c r="R1481" t="s">
        <v>407</v>
      </c>
      <c r="S1481" t="s">
        <v>1212</v>
      </c>
      <c r="T1481" s="131">
        <v>1.39</v>
      </c>
      <c r="U1481" t="s">
        <v>2122</v>
      </c>
      <c r="V1481" s="132">
        <v>2.385E-2</v>
      </c>
      <c r="W1481" s="132">
        <v>4.5900000000000003E-2</v>
      </c>
      <c r="X1481" t="s">
        <v>412</v>
      </c>
      <c r="Y1481" t="s">
        <v>339</v>
      </c>
      <c r="Z1481" s="131">
        <v>3435821.68</v>
      </c>
      <c r="AA1481" s="131">
        <v>1</v>
      </c>
      <c r="AB1481" s="131">
        <f t="shared" si="23"/>
        <v>97.15000692352578</v>
      </c>
      <c r="AD1481" s="131">
        <v>3337.9009999999998</v>
      </c>
      <c r="AH1481" s="132">
        <v>1.0370000000000001E-2</v>
      </c>
      <c r="AI1481" s="132">
        <v>4.2500000000000003E-3</v>
      </c>
      <c r="AJ1481" s="132">
        <v>9.3999999999999997E-4</v>
      </c>
    </row>
    <row r="1482" spans="1:38">
      <c r="A1482" t="s">
        <v>1213</v>
      </c>
      <c r="B1482" t="s">
        <v>1250</v>
      </c>
      <c r="C1482" t="s">
        <v>2202</v>
      </c>
      <c r="D1482" t="s">
        <v>2203</v>
      </c>
      <c r="E1482" t="s">
        <v>309</v>
      </c>
      <c r="F1482" t="s">
        <v>2960</v>
      </c>
      <c r="G1482" t="s">
        <v>2961</v>
      </c>
      <c r="H1482" t="s">
        <v>321</v>
      </c>
      <c r="I1482" t="s">
        <v>951</v>
      </c>
      <c r="J1482" t="s">
        <v>204</v>
      </c>
      <c r="K1482" t="s">
        <v>204</v>
      </c>
      <c r="L1482" t="s">
        <v>325</v>
      </c>
      <c r="M1482" t="s">
        <v>340</v>
      </c>
      <c r="N1482" t="s">
        <v>477</v>
      </c>
      <c r="O1482" t="s">
        <v>339</v>
      </c>
      <c r="P1482" t="s">
        <v>1696</v>
      </c>
      <c r="Q1482" t="s">
        <v>413</v>
      </c>
      <c r="R1482" t="s">
        <v>407</v>
      </c>
      <c r="S1482" t="s">
        <v>1212</v>
      </c>
      <c r="T1482" s="131">
        <v>0.83</v>
      </c>
      <c r="U1482" t="s">
        <v>2541</v>
      </c>
      <c r="V1482" s="132">
        <v>5.0470000000000001E-2</v>
      </c>
      <c r="W1482" s="132">
        <v>5.2600000000000001E-2</v>
      </c>
      <c r="X1482" t="s">
        <v>412</v>
      </c>
      <c r="Y1482" t="s">
        <v>339</v>
      </c>
      <c r="Z1482" s="131">
        <v>3385485.32</v>
      </c>
      <c r="AA1482" s="131">
        <v>1</v>
      </c>
      <c r="AB1482" s="131">
        <f t="shared" si="23"/>
        <v>98.090013280577466</v>
      </c>
      <c r="AD1482" s="131">
        <v>3320.8229999999999</v>
      </c>
      <c r="AH1482" s="132">
        <v>3.6089999999999997E-2</v>
      </c>
      <c r="AI1482" s="132">
        <v>4.2300000000000003E-3</v>
      </c>
      <c r="AJ1482" s="132">
        <v>9.3000000000000005E-4</v>
      </c>
    </row>
    <row r="1483" spans="1:38">
      <c r="A1483" t="s">
        <v>1213</v>
      </c>
      <c r="B1483" t="s">
        <v>1250</v>
      </c>
      <c r="C1483" t="s">
        <v>3067</v>
      </c>
      <c r="D1483" t="s">
        <v>3068</v>
      </c>
      <c r="E1483" t="s">
        <v>309</v>
      </c>
      <c r="F1483" t="s">
        <v>3069</v>
      </c>
      <c r="G1483" t="s">
        <v>3070</v>
      </c>
      <c r="H1483" t="s">
        <v>321</v>
      </c>
      <c r="I1483" t="s">
        <v>755</v>
      </c>
      <c r="J1483" t="s">
        <v>204</v>
      </c>
      <c r="K1483" t="s">
        <v>204</v>
      </c>
      <c r="L1483" t="s">
        <v>325</v>
      </c>
      <c r="M1483" t="s">
        <v>340</v>
      </c>
      <c r="N1483" t="s">
        <v>454</v>
      </c>
      <c r="O1483" t="s">
        <v>339</v>
      </c>
      <c r="P1483" t="s">
        <v>2257</v>
      </c>
      <c r="Q1483" t="s">
        <v>415</v>
      </c>
      <c r="R1483" t="s">
        <v>407</v>
      </c>
      <c r="S1483" t="s">
        <v>1212</v>
      </c>
      <c r="T1483" s="131">
        <v>2.4900000000000002</v>
      </c>
      <c r="U1483" t="s">
        <v>2449</v>
      </c>
      <c r="V1483" s="132">
        <v>4.5420000000000002E-2</v>
      </c>
      <c r="W1483" s="132">
        <v>6.8000000000000005E-2</v>
      </c>
      <c r="X1483" t="s">
        <v>412</v>
      </c>
      <c r="Y1483" t="s">
        <v>339</v>
      </c>
      <c r="Z1483" s="131">
        <v>3227060.49</v>
      </c>
      <c r="AA1483" s="131">
        <v>1</v>
      </c>
      <c r="AB1483" s="131">
        <f t="shared" si="23"/>
        <v>101.15998786251446</v>
      </c>
      <c r="AD1483" s="131">
        <v>3264.4940000000001</v>
      </c>
      <c r="AH1483" s="132">
        <v>1.2019999999999999E-2</v>
      </c>
      <c r="AI1483" s="132">
        <v>4.1599999999999996E-3</v>
      </c>
      <c r="AJ1483" s="132">
        <v>9.2000000000000003E-4</v>
      </c>
    </row>
    <row r="1484" spans="1:38">
      <c r="A1484" t="s">
        <v>1213</v>
      </c>
      <c r="B1484" t="s">
        <v>1250</v>
      </c>
      <c r="C1484" t="s">
        <v>2954</v>
      </c>
      <c r="D1484" t="s">
        <v>2955</v>
      </c>
      <c r="E1484" t="s">
        <v>309</v>
      </c>
      <c r="F1484" t="s">
        <v>2956</v>
      </c>
      <c r="G1484" t="s">
        <v>2957</v>
      </c>
      <c r="H1484" t="s">
        <v>321</v>
      </c>
      <c r="I1484" t="s">
        <v>754</v>
      </c>
      <c r="J1484" t="s">
        <v>204</v>
      </c>
      <c r="K1484" t="s">
        <v>204</v>
      </c>
      <c r="L1484" t="s">
        <v>329</v>
      </c>
      <c r="M1484" t="s">
        <v>340</v>
      </c>
      <c r="N1484" t="s">
        <v>447</v>
      </c>
      <c r="O1484" t="s">
        <v>339</v>
      </c>
      <c r="Q1484" t="s">
        <v>410</v>
      </c>
      <c r="R1484" t="s">
        <v>410</v>
      </c>
      <c r="S1484" t="s">
        <v>1212</v>
      </c>
      <c r="T1484" s="131">
        <v>3.21</v>
      </c>
      <c r="U1484" t="s">
        <v>1655</v>
      </c>
      <c r="V1484" s="132">
        <v>4.9299999999999997E-2</v>
      </c>
      <c r="W1484" s="132">
        <v>2.3E-2</v>
      </c>
      <c r="X1484" t="s">
        <v>412</v>
      </c>
      <c r="Y1484" t="s">
        <v>339</v>
      </c>
      <c r="Z1484" s="131">
        <v>3285900</v>
      </c>
      <c r="AA1484" s="131">
        <v>1</v>
      </c>
      <c r="AB1484" s="131">
        <f t="shared" si="23"/>
        <v>96.100003043306245</v>
      </c>
      <c r="AD1484" s="131">
        <v>3157.75</v>
      </c>
      <c r="AH1484" s="132">
        <v>2.6970000000000001E-2</v>
      </c>
      <c r="AI1484" s="132">
        <v>4.0200000000000001E-3</v>
      </c>
      <c r="AJ1484" s="132">
        <v>8.8999999999999995E-4</v>
      </c>
      <c r="AL1484" s="158"/>
    </row>
    <row r="1485" spans="1:38">
      <c r="A1485" t="s">
        <v>1213</v>
      </c>
      <c r="B1485" t="s">
        <v>1250</v>
      </c>
      <c r="C1485" t="s">
        <v>1960</v>
      </c>
      <c r="D1485" t="s">
        <v>1961</v>
      </c>
      <c r="E1485" t="s">
        <v>309</v>
      </c>
      <c r="F1485" t="s">
        <v>2979</v>
      </c>
      <c r="G1485" t="s">
        <v>2980</v>
      </c>
      <c r="H1485" t="s">
        <v>321</v>
      </c>
      <c r="I1485" t="s">
        <v>951</v>
      </c>
      <c r="J1485" t="s">
        <v>204</v>
      </c>
      <c r="K1485" t="s">
        <v>204</v>
      </c>
      <c r="L1485" t="s">
        <v>325</v>
      </c>
      <c r="M1485" t="s">
        <v>340</v>
      </c>
      <c r="N1485" t="s">
        <v>465</v>
      </c>
      <c r="O1485" t="s">
        <v>339</v>
      </c>
      <c r="P1485" t="s">
        <v>1578</v>
      </c>
      <c r="Q1485" t="s">
        <v>415</v>
      </c>
      <c r="R1485" t="s">
        <v>407</v>
      </c>
      <c r="S1485" t="s">
        <v>1212</v>
      </c>
      <c r="T1485" s="131">
        <v>1.33</v>
      </c>
      <c r="U1485" t="s">
        <v>1594</v>
      </c>
      <c r="V1485" s="132">
        <v>5.1659999999999998E-2</v>
      </c>
      <c r="W1485" s="132">
        <v>5.0799999999999998E-2</v>
      </c>
      <c r="X1485" t="s">
        <v>412</v>
      </c>
      <c r="Y1485" t="s">
        <v>339</v>
      </c>
      <c r="Z1485" s="131">
        <v>3018647.41</v>
      </c>
      <c r="AA1485" s="131">
        <v>1</v>
      </c>
      <c r="AB1485" s="131">
        <f t="shared" si="23"/>
        <v>101.23000751518707</v>
      </c>
      <c r="AD1485" s="131">
        <v>3055.777</v>
      </c>
      <c r="AH1485" s="132">
        <v>1.073E-2</v>
      </c>
      <c r="AI1485" s="132">
        <v>3.8899999999999998E-3</v>
      </c>
      <c r="AJ1485" s="132">
        <v>8.5999999999999998E-4</v>
      </c>
    </row>
    <row r="1486" spans="1:38">
      <c r="A1486" t="s">
        <v>1213</v>
      </c>
      <c r="B1486" t="s">
        <v>1250</v>
      </c>
      <c r="C1486" t="s">
        <v>2954</v>
      </c>
      <c r="D1486" t="s">
        <v>2955</v>
      </c>
      <c r="E1486" t="s">
        <v>309</v>
      </c>
      <c r="F1486" t="s">
        <v>2989</v>
      </c>
      <c r="G1486" t="s">
        <v>2990</v>
      </c>
      <c r="H1486" t="s">
        <v>321</v>
      </c>
      <c r="I1486" t="s">
        <v>754</v>
      </c>
      <c r="J1486" t="s">
        <v>204</v>
      </c>
      <c r="K1486" t="s">
        <v>204</v>
      </c>
      <c r="L1486" t="s">
        <v>329</v>
      </c>
      <c r="M1486" t="s">
        <v>340</v>
      </c>
      <c r="N1486" t="s">
        <v>447</v>
      </c>
      <c r="O1486" t="s">
        <v>339</v>
      </c>
      <c r="Q1486" t="s">
        <v>410</v>
      </c>
      <c r="R1486" t="s">
        <v>410</v>
      </c>
      <c r="S1486" t="s">
        <v>1212</v>
      </c>
      <c r="T1486" s="131">
        <v>1.35</v>
      </c>
      <c r="U1486" t="s">
        <v>2991</v>
      </c>
      <c r="V1486" s="132">
        <v>3.1949999999999999E-2</v>
      </c>
      <c r="W1486" s="132">
        <v>1.0699999999999999E-2</v>
      </c>
      <c r="X1486" t="s">
        <v>412</v>
      </c>
      <c r="Y1486" t="s">
        <v>339</v>
      </c>
      <c r="Z1486" s="131">
        <v>2909370.82</v>
      </c>
      <c r="AA1486" s="131">
        <v>1</v>
      </c>
      <c r="AB1486" s="131">
        <f t="shared" si="23"/>
        <v>103.3999852930401</v>
      </c>
      <c r="AD1486" s="131">
        <v>3008.2890000000002</v>
      </c>
      <c r="AH1486" s="132">
        <v>2.1899999999999999E-2</v>
      </c>
      <c r="AI1486" s="132">
        <v>3.8300000000000001E-3</v>
      </c>
      <c r="AJ1486" s="132">
        <v>8.4000000000000003E-4</v>
      </c>
      <c r="AL1486" s="158"/>
    </row>
    <row r="1487" spans="1:38">
      <c r="A1487" t="s">
        <v>1213</v>
      </c>
      <c r="B1487" t="s">
        <v>1250</v>
      </c>
      <c r="C1487" t="s">
        <v>1521</v>
      </c>
      <c r="D1487" t="s">
        <v>1522</v>
      </c>
      <c r="E1487" t="s">
        <v>309</v>
      </c>
      <c r="F1487" t="s">
        <v>2992</v>
      </c>
      <c r="G1487" t="s">
        <v>2993</v>
      </c>
      <c r="H1487" t="s">
        <v>321</v>
      </c>
      <c r="I1487" t="s">
        <v>754</v>
      </c>
      <c r="J1487" t="s">
        <v>204</v>
      </c>
      <c r="K1487" t="s">
        <v>204</v>
      </c>
      <c r="L1487" t="s">
        <v>325</v>
      </c>
      <c r="M1487" t="s">
        <v>340</v>
      </c>
      <c r="N1487" t="s">
        <v>448</v>
      </c>
      <c r="O1487" t="s">
        <v>339</v>
      </c>
      <c r="P1487" t="s">
        <v>1211</v>
      </c>
      <c r="Q1487" t="s">
        <v>413</v>
      </c>
      <c r="R1487" t="s">
        <v>407</v>
      </c>
      <c r="S1487" t="s">
        <v>1212</v>
      </c>
      <c r="T1487" s="131">
        <v>4.17</v>
      </c>
      <c r="U1487" t="s">
        <v>2482</v>
      </c>
      <c r="V1487" s="132">
        <v>1.491E-2</v>
      </c>
      <c r="W1487" s="132">
        <v>2.3900000000000001E-2</v>
      </c>
      <c r="X1487" t="s">
        <v>412</v>
      </c>
      <c r="Y1487" t="s">
        <v>339</v>
      </c>
      <c r="Z1487" s="131">
        <v>2781659.3</v>
      </c>
      <c r="AA1487" s="131">
        <v>1</v>
      </c>
      <c r="AB1487" s="131">
        <f t="shared" si="23"/>
        <v>104.28998260139191</v>
      </c>
      <c r="AD1487" s="131">
        <v>2900.9920000000002</v>
      </c>
      <c r="AH1487" s="132">
        <v>1.5499999999999999E-3</v>
      </c>
      <c r="AI1487" s="132">
        <v>3.6900000000000001E-3</v>
      </c>
      <c r="AJ1487" s="132">
        <v>8.0999999999999996E-4</v>
      </c>
    </row>
    <row r="1488" spans="1:38">
      <c r="A1488" t="s">
        <v>1213</v>
      </c>
      <c r="B1488" t="s">
        <v>1250</v>
      </c>
      <c r="C1488" t="s">
        <v>1901</v>
      </c>
      <c r="D1488" t="s">
        <v>1902</v>
      </c>
      <c r="E1488" t="s">
        <v>309</v>
      </c>
      <c r="F1488" t="s">
        <v>2966</v>
      </c>
      <c r="G1488" t="s">
        <v>2967</v>
      </c>
      <c r="H1488" t="s">
        <v>321</v>
      </c>
      <c r="I1488" t="s">
        <v>951</v>
      </c>
      <c r="J1488" t="s">
        <v>204</v>
      </c>
      <c r="K1488" t="s">
        <v>204</v>
      </c>
      <c r="L1488" t="s">
        <v>325</v>
      </c>
      <c r="M1488" t="s">
        <v>340</v>
      </c>
      <c r="N1488" t="s">
        <v>464</v>
      </c>
      <c r="O1488" t="s">
        <v>339</v>
      </c>
      <c r="P1488" t="s">
        <v>1540</v>
      </c>
      <c r="Q1488" t="s">
        <v>413</v>
      </c>
      <c r="R1488" t="s">
        <v>407</v>
      </c>
      <c r="S1488" t="s">
        <v>1212</v>
      </c>
      <c r="T1488" s="131">
        <v>0.53</v>
      </c>
      <c r="U1488" t="s">
        <v>2717</v>
      </c>
      <c r="V1488" s="132">
        <v>6.0000000000000001E-3</v>
      </c>
      <c r="W1488" s="132">
        <v>5.3999999999999999E-2</v>
      </c>
      <c r="X1488" t="s">
        <v>412</v>
      </c>
      <c r="Y1488" t="s">
        <v>339</v>
      </c>
      <c r="Z1488" s="131">
        <v>282000</v>
      </c>
      <c r="AA1488" s="131">
        <v>1</v>
      </c>
      <c r="AB1488" s="131">
        <f t="shared" si="23"/>
        <v>1022.0000000000001</v>
      </c>
      <c r="AD1488" s="131">
        <v>2882.04</v>
      </c>
      <c r="AH1488" s="132">
        <v>1.5299999999999999E-3</v>
      </c>
      <c r="AI1488" s="132">
        <v>3.6700000000000001E-3</v>
      </c>
      <c r="AJ1488" s="132">
        <v>8.0999999999999996E-4</v>
      </c>
    </row>
    <row r="1489" spans="1:36">
      <c r="A1489" t="s">
        <v>1213</v>
      </c>
      <c r="B1489" t="s">
        <v>1250</v>
      </c>
      <c r="C1489" t="s">
        <v>1532</v>
      </c>
      <c r="D1489" t="s">
        <v>1533</v>
      </c>
      <c r="E1489" t="s">
        <v>309</v>
      </c>
      <c r="F1489" t="s">
        <v>2565</v>
      </c>
      <c r="G1489" t="s">
        <v>2566</v>
      </c>
      <c r="H1489" t="s">
        <v>321</v>
      </c>
      <c r="I1489" t="s">
        <v>754</v>
      </c>
      <c r="J1489" t="s">
        <v>204</v>
      </c>
      <c r="K1489" t="s">
        <v>204</v>
      </c>
      <c r="L1489" t="s">
        <v>325</v>
      </c>
      <c r="M1489" t="s">
        <v>340</v>
      </c>
      <c r="N1489" t="s">
        <v>443</v>
      </c>
      <c r="O1489" t="s">
        <v>339</v>
      </c>
      <c r="P1489" t="s">
        <v>1530</v>
      </c>
      <c r="Q1489" t="s">
        <v>415</v>
      </c>
      <c r="R1489" t="s">
        <v>407</v>
      </c>
      <c r="S1489" t="s">
        <v>1212</v>
      </c>
      <c r="T1489" s="131">
        <v>0.78</v>
      </c>
      <c r="U1489" t="s">
        <v>1795</v>
      </c>
      <c r="V1489" s="132">
        <v>2.095E-2</v>
      </c>
      <c r="W1489" s="132">
        <v>2.86E-2</v>
      </c>
      <c r="X1489" t="s">
        <v>412</v>
      </c>
      <c r="Y1489" t="s">
        <v>339</v>
      </c>
      <c r="Z1489" s="131">
        <v>2503170.65</v>
      </c>
      <c r="AA1489" s="131">
        <v>1</v>
      </c>
      <c r="AB1489" s="131">
        <f t="shared" si="23"/>
        <v>114.36000178413725</v>
      </c>
      <c r="AD1489" s="131">
        <v>2862.6260000000002</v>
      </c>
      <c r="AH1489" s="132">
        <v>9.7000000000000003E-3</v>
      </c>
      <c r="AI1489" s="132">
        <v>3.65E-3</v>
      </c>
      <c r="AJ1489" s="132">
        <v>8.0000000000000004E-4</v>
      </c>
    </row>
    <row r="1490" spans="1:36">
      <c r="A1490" t="s">
        <v>1213</v>
      </c>
      <c r="B1490" t="s">
        <v>1250</v>
      </c>
      <c r="C1490" t="s">
        <v>1626</v>
      </c>
      <c r="D1490" t="s">
        <v>1627</v>
      </c>
      <c r="E1490" t="s">
        <v>309</v>
      </c>
      <c r="F1490" t="s">
        <v>3009</v>
      </c>
      <c r="G1490" t="s">
        <v>3010</v>
      </c>
      <c r="H1490" t="s">
        <v>321</v>
      </c>
      <c r="I1490" t="s">
        <v>951</v>
      </c>
      <c r="J1490" t="s">
        <v>204</v>
      </c>
      <c r="K1490" t="s">
        <v>204</v>
      </c>
      <c r="L1490" t="s">
        <v>325</v>
      </c>
      <c r="M1490" t="s">
        <v>340</v>
      </c>
      <c r="N1490" t="s">
        <v>465</v>
      </c>
      <c r="O1490" t="s">
        <v>339</v>
      </c>
      <c r="P1490" t="s">
        <v>1578</v>
      </c>
      <c r="Q1490" t="s">
        <v>415</v>
      </c>
      <c r="R1490" t="s">
        <v>407</v>
      </c>
      <c r="S1490" t="s">
        <v>1212</v>
      </c>
      <c r="T1490" s="131">
        <v>2.4</v>
      </c>
      <c r="U1490" t="s">
        <v>2662</v>
      </c>
      <c r="V1490" s="132">
        <v>4.4400000000000002E-2</v>
      </c>
      <c r="W1490" s="132">
        <v>5.11E-2</v>
      </c>
      <c r="X1490" t="s">
        <v>412</v>
      </c>
      <c r="Y1490" t="s">
        <v>339</v>
      </c>
      <c r="Z1490" s="131">
        <v>3032177.1</v>
      </c>
      <c r="AA1490" s="131">
        <v>1</v>
      </c>
      <c r="AB1490" s="131">
        <f t="shared" si="23"/>
        <v>94.340004084853746</v>
      </c>
      <c r="AD1490" s="131">
        <v>2860.556</v>
      </c>
      <c r="AH1490" s="132">
        <v>4.0800000000000003E-3</v>
      </c>
      <c r="AI1490" s="132">
        <v>3.64E-3</v>
      </c>
      <c r="AJ1490" s="132">
        <v>8.0000000000000004E-4</v>
      </c>
    </row>
    <row r="1491" spans="1:36">
      <c r="A1491" t="s">
        <v>1213</v>
      </c>
      <c r="B1491" t="s">
        <v>1250</v>
      </c>
      <c r="C1491" t="s">
        <v>1967</v>
      </c>
      <c r="D1491" t="s">
        <v>1968</v>
      </c>
      <c r="E1491" t="s">
        <v>309</v>
      </c>
      <c r="F1491" t="s">
        <v>2854</v>
      </c>
      <c r="G1491" t="s">
        <v>2855</v>
      </c>
      <c r="H1491" t="s">
        <v>321</v>
      </c>
      <c r="I1491" t="s">
        <v>951</v>
      </c>
      <c r="J1491" t="s">
        <v>204</v>
      </c>
      <c r="K1491" t="s">
        <v>204</v>
      </c>
      <c r="L1491" t="s">
        <v>325</v>
      </c>
      <c r="M1491" t="s">
        <v>340</v>
      </c>
      <c r="N1491" t="s">
        <v>447</v>
      </c>
      <c r="O1491" t="s">
        <v>339</v>
      </c>
      <c r="P1491" t="s">
        <v>1540</v>
      </c>
      <c r="Q1491" t="s">
        <v>413</v>
      </c>
      <c r="R1491" t="s">
        <v>407</v>
      </c>
      <c r="S1491" t="s">
        <v>1212</v>
      </c>
      <c r="T1491" s="131">
        <v>0.36</v>
      </c>
      <c r="U1491" t="s">
        <v>2856</v>
      </c>
      <c r="V1491" s="132">
        <v>5.7230000000000003E-2</v>
      </c>
      <c r="W1491" s="132">
        <v>5.3600000000000002E-2</v>
      </c>
      <c r="X1491" t="s">
        <v>412</v>
      </c>
      <c r="Y1491" t="s">
        <v>339</v>
      </c>
      <c r="Z1491" s="131">
        <v>2811658</v>
      </c>
      <c r="AA1491" s="131">
        <v>1</v>
      </c>
      <c r="AB1491" s="131">
        <f t="shared" si="23"/>
        <v>100.22001253353004</v>
      </c>
      <c r="AD1491" s="131">
        <v>2817.8440000000001</v>
      </c>
      <c r="AH1491" s="132">
        <v>2.3290000000000002E-2</v>
      </c>
      <c r="AI1491" s="132">
        <v>3.5899999999999999E-3</v>
      </c>
      <c r="AJ1491" s="132">
        <v>7.9000000000000001E-4</v>
      </c>
    </row>
    <row r="1492" spans="1:36">
      <c r="A1492" t="s">
        <v>1213</v>
      </c>
      <c r="B1492" t="s">
        <v>1250</v>
      </c>
      <c r="C1492" t="s">
        <v>2209</v>
      </c>
      <c r="D1492" t="s">
        <v>2210</v>
      </c>
      <c r="E1492" t="s">
        <v>309</v>
      </c>
      <c r="F1492" t="s">
        <v>2517</v>
      </c>
      <c r="G1492" t="s">
        <v>2518</v>
      </c>
      <c r="H1492" t="s">
        <v>321</v>
      </c>
      <c r="I1492" t="s">
        <v>754</v>
      </c>
      <c r="J1492" t="s">
        <v>204</v>
      </c>
      <c r="K1492" t="s">
        <v>204</v>
      </c>
      <c r="L1492" t="s">
        <v>327</v>
      </c>
      <c r="M1492" t="s">
        <v>340</v>
      </c>
      <c r="N1492" t="s">
        <v>465</v>
      </c>
      <c r="O1492" t="s">
        <v>339</v>
      </c>
      <c r="P1492" t="s">
        <v>1545</v>
      </c>
      <c r="Q1492" t="s">
        <v>413</v>
      </c>
      <c r="R1492" t="s">
        <v>407</v>
      </c>
      <c r="S1492" t="s">
        <v>1212</v>
      </c>
      <c r="T1492" s="131">
        <v>2.02</v>
      </c>
      <c r="U1492" t="s">
        <v>1686</v>
      </c>
      <c r="V1492" s="132">
        <v>5.0470000000000001E-2</v>
      </c>
      <c r="W1492" s="132">
        <v>4.0399999999999998E-2</v>
      </c>
      <c r="X1492" t="s">
        <v>412</v>
      </c>
      <c r="Y1492" t="s">
        <v>339</v>
      </c>
      <c r="Z1492" s="131">
        <v>2425000</v>
      </c>
      <c r="AA1492" s="131">
        <v>1</v>
      </c>
      <c r="AB1492" s="131">
        <f t="shared" si="23"/>
        <v>114.77983505154639</v>
      </c>
      <c r="AD1492" s="131">
        <f>2791.175-7.764</f>
        <v>2783.4110000000001</v>
      </c>
      <c r="AH1492" s="132">
        <v>1.41E-3</v>
      </c>
      <c r="AI1492" s="132">
        <v>3.5599999999999998E-3</v>
      </c>
      <c r="AJ1492" s="132">
        <v>7.7999999999999999E-4</v>
      </c>
    </row>
    <row r="1493" spans="1:36">
      <c r="A1493" t="s">
        <v>1213</v>
      </c>
      <c r="B1493" t="s">
        <v>1250</v>
      </c>
      <c r="C1493" t="s">
        <v>1761</v>
      </c>
      <c r="D1493" t="s">
        <v>1762</v>
      </c>
      <c r="E1493" t="s">
        <v>309</v>
      </c>
      <c r="F1493" t="s">
        <v>2962</v>
      </c>
      <c r="G1493" t="s">
        <v>2963</v>
      </c>
      <c r="H1493" t="s">
        <v>321</v>
      </c>
      <c r="I1493" t="s">
        <v>754</v>
      </c>
      <c r="J1493" t="s">
        <v>204</v>
      </c>
      <c r="K1493" t="s">
        <v>204</v>
      </c>
      <c r="L1493" t="s">
        <v>325</v>
      </c>
      <c r="M1493" t="s">
        <v>340</v>
      </c>
      <c r="N1493" t="s">
        <v>464</v>
      </c>
      <c r="O1493" t="s">
        <v>339</v>
      </c>
      <c r="Q1493" t="s">
        <v>410</v>
      </c>
      <c r="R1493" t="s">
        <v>410</v>
      </c>
      <c r="S1493" t="s">
        <v>1212</v>
      </c>
      <c r="T1493" s="131">
        <v>2.12</v>
      </c>
      <c r="U1493" t="s">
        <v>2161</v>
      </c>
      <c r="V1493" s="132">
        <v>2.725E-2</v>
      </c>
      <c r="W1493" s="132">
        <v>3.2599999999999997E-2</v>
      </c>
      <c r="X1493" t="s">
        <v>412</v>
      </c>
      <c r="Y1493" t="s">
        <v>339</v>
      </c>
      <c r="Z1493" s="131">
        <v>2576559.35</v>
      </c>
      <c r="AA1493" s="131">
        <v>1</v>
      </c>
      <c r="AB1493" s="131">
        <f t="shared" si="23"/>
        <v>108.04998534188626</v>
      </c>
      <c r="AD1493" s="131">
        <v>2783.9720000000002</v>
      </c>
      <c r="AH1493" s="132">
        <v>4.5100000000000001E-3</v>
      </c>
      <c r="AI1493" s="132">
        <v>3.5500000000000002E-3</v>
      </c>
      <c r="AJ1493" s="132">
        <v>7.7999999999999999E-4</v>
      </c>
    </row>
    <row r="1494" spans="1:36">
      <c r="A1494" t="s">
        <v>1213</v>
      </c>
      <c r="B1494" t="s">
        <v>1250</v>
      </c>
      <c r="C1494" t="s">
        <v>2924</v>
      </c>
      <c r="D1494" t="s">
        <v>2925</v>
      </c>
      <c r="E1494" t="s">
        <v>309</v>
      </c>
      <c r="F1494" t="s">
        <v>2981</v>
      </c>
      <c r="G1494" t="s">
        <v>2982</v>
      </c>
      <c r="H1494" t="s">
        <v>321</v>
      </c>
      <c r="I1494" t="s">
        <v>754</v>
      </c>
      <c r="J1494" t="s">
        <v>204</v>
      </c>
      <c r="K1494" t="s">
        <v>204</v>
      </c>
      <c r="L1494" t="s">
        <v>325</v>
      </c>
      <c r="M1494" t="s">
        <v>340</v>
      </c>
      <c r="N1494" t="s">
        <v>464</v>
      </c>
      <c r="O1494" t="s">
        <v>339</v>
      </c>
      <c r="Q1494" t="s">
        <v>410</v>
      </c>
      <c r="R1494" t="s">
        <v>410</v>
      </c>
      <c r="S1494" t="s">
        <v>1212</v>
      </c>
      <c r="T1494" s="131">
        <v>5.89</v>
      </c>
      <c r="U1494" t="s">
        <v>2297</v>
      </c>
      <c r="V1494" s="132">
        <v>3.1150000000000001E-2</v>
      </c>
      <c r="W1494" s="132">
        <v>3.1300000000000001E-2</v>
      </c>
      <c r="X1494" t="s">
        <v>412</v>
      </c>
      <c r="Y1494" t="s">
        <v>339</v>
      </c>
      <c r="Z1494" s="131">
        <v>2580200</v>
      </c>
      <c r="AA1494" s="131">
        <v>1</v>
      </c>
      <c r="AB1494" s="131">
        <f t="shared" si="23"/>
        <v>106.53999689946517</v>
      </c>
      <c r="AD1494" s="131">
        <v>2748.9450000000002</v>
      </c>
      <c r="AH1494" s="132">
        <v>6.3499999999999997E-3</v>
      </c>
      <c r="AI1494" s="132">
        <v>3.5000000000000001E-3</v>
      </c>
      <c r="AJ1494" s="132">
        <v>7.6999999999999996E-4</v>
      </c>
    </row>
    <row r="1495" spans="1:36">
      <c r="A1495" t="s">
        <v>1213</v>
      </c>
      <c r="B1495" t="s">
        <v>1250</v>
      </c>
      <c r="C1495" t="s">
        <v>2519</v>
      </c>
      <c r="D1495" t="s">
        <v>2520</v>
      </c>
      <c r="E1495" t="s">
        <v>309</v>
      </c>
      <c r="F1495" t="s">
        <v>2521</v>
      </c>
      <c r="G1495" t="s">
        <v>2522</v>
      </c>
      <c r="H1495" t="s">
        <v>321</v>
      </c>
      <c r="I1495" t="s">
        <v>755</v>
      </c>
      <c r="J1495" t="s">
        <v>204</v>
      </c>
      <c r="K1495" t="s">
        <v>204</v>
      </c>
      <c r="L1495" t="s">
        <v>325</v>
      </c>
      <c r="M1495" t="s">
        <v>340</v>
      </c>
      <c r="N1495" t="s">
        <v>454</v>
      </c>
      <c r="O1495" t="s">
        <v>339</v>
      </c>
      <c r="P1495" t="s">
        <v>1696</v>
      </c>
      <c r="Q1495" t="s">
        <v>413</v>
      </c>
      <c r="R1495" t="s">
        <v>407</v>
      </c>
      <c r="S1495" t="s">
        <v>1212</v>
      </c>
      <c r="T1495" s="131">
        <v>0.52</v>
      </c>
      <c r="U1495" t="s">
        <v>2523</v>
      </c>
      <c r="V1495" s="132">
        <v>4.8520000000000001E-2</v>
      </c>
      <c r="W1495" s="132">
        <v>5.7799999999999997E-2</v>
      </c>
      <c r="X1495" t="s">
        <v>412</v>
      </c>
      <c r="Y1495" t="s">
        <v>339</v>
      </c>
      <c r="Z1495" s="131">
        <v>2730492.03</v>
      </c>
      <c r="AA1495" s="131">
        <v>1</v>
      </c>
      <c r="AB1495" s="131">
        <f t="shared" si="23"/>
        <v>100.58000425659547</v>
      </c>
      <c r="AD1495" s="131">
        <v>2746.3290000000002</v>
      </c>
      <c r="AH1495" s="132">
        <v>8.1300000000000001E-3</v>
      </c>
      <c r="AI1495" s="132">
        <v>3.5000000000000001E-3</v>
      </c>
      <c r="AJ1495" s="132">
        <v>7.6999999999999996E-4</v>
      </c>
    </row>
    <row r="1496" spans="1:36">
      <c r="A1496" t="s">
        <v>1213</v>
      </c>
      <c r="B1496" t="s">
        <v>1250</v>
      </c>
      <c r="C1496" t="s">
        <v>2973</v>
      </c>
      <c r="D1496" t="s">
        <v>2974</v>
      </c>
      <c r="E1496" t="s">
        <v>309</v>
      </c>
      <c r="F1496" t="s">
        <v>2975</v>
      </c>
      <c r="G1496" t="s">
        <v>2976</v>
      </c>
      <c r="H1496" t="s">
        <v>321</v>
      </c>
      <c r="I1496" t="s">
        <v>951</v>
      </c>
      <c r="J1496" t="s">
        <v>204</v>
      </c>
      <c r="K1496" t="s">
        <v>204</v>
      </c>
      <c r="L1496" t="s">
        <v>325</v>
      </c>
      <c r="M1496" t="s">
        <v>314</v>
      </c>
      <c r="N1496" t="s">
        <v>451</v>
      </c>
      <c r="O1496" t="s">
        <v>339</v>
      </c>
      <c r="Q1496" t="s">
        <v>410</v>
      </c>
      <c r="R1496" t="s">
        <v>410</v>
      </c>
      <c r="S1496" t="s">
        <v>1212</v>
      </c>
      <c r="T1496" s="131">
        <v>2.08</v>
      </c>
      <c r="U1496" t="s">
        <v>1691</v>
      </c>
      <c r="V1496" s="132">
        <v>7.8539999999999999E-2</v>
      </c>
      <c r="W1496" s="132">
        <v>6.9000000000000006E-2</v>
      </c>
      <c r="X1496" t="s">
        <v>412</v>
      </c>
      <c r="Y1496" t="s">
        <v>339</v>
      </c>
      <c r="Z1496" s="131">
        <v>2622763.4300000002</v>
      </c>
      <c r="AA1496" s="131">
        <v>1</v>
      </c>
      <c r="AB1496" s="131">
        <f t="shared" si="23"/>
        <v>103.02999382601578</v>
      </c>
      <c r="AD1496" s="131">
        <v>2702.2330000000002</v>
      </c>
      <c r="AH1496" s="132">
        <v>3.3430000000000001E-2</v>
      </c>
      <c r="AI1496" s="132">
        <v>3.4399999999999999E-3</v>
      </c>
      <c r="AJ1496" s="132">
        <v>7.6000000000000004E-4</v>
      </c>
    </row>
    <row r="1497" spans="1:36">
      <c r="A1497" t="s">
        <v>1213</v>
      </c>
      <c r="B1497" t="s">
        <v>1250</v>
      </c>
      <c r="C1497" t="s">
        <v>2364</v>
      </c>
      <c r="D1497" t="s">
        <v>2365</v>
      </c>
      <c r="E1497" t="s">
        <v>309</v>
      </c>
      <c r="F1497" t="s">
        <v>3024</v>
      </c>
      <c r="G1497" t="s">
        <v>3025</v>
      </c>
      <c r="H1497" t="s">
        <v>321</v>
      </c>
      <c r="I1497" t="s">
        <v>951</v>
      </c>
      <c r="J1497" t="s">
        <v>204</v>
      </c>
      <c r="K1497" t="s">
        <v>204</v>
      </c>
      <c r="L1497" t="s">
        <v>325</v>
      </c>
      <c r="M1497" t="s">
        <v>340</v>
      </c>
      <c r="N1497" t="s">
        <v>462</v>
      </c>
      <c r="O1497" t="s">
        <v>339</v>
      </c>
      <c r="P1497" t="s">
        <v>1551</v>
      </c>
      <c r="Q1497" t="s">
        <v>413</v>
      </c>
      <c r="R1497" t="s">
        <v>407</v>
      </c>
      <c r="S1497" t="s">
        <v>1212</v>
      </c>
      <c r="T1497" s="131">
        <v>1.92</v>
      </c>
      <c r="U1497" t="s">
        <v>1655</v>
      </c>
      <c r="V1497" s="132">
        <v>3.4139999999999997E-2</v>
      </c>
      <c r="W1497" s="132">
        <v>5.0599999999999999E-2</v>
      </c>
      <c r="X1497" t="s">
        <v>412</v>
      </c>
      <c r="Y1497" t="s">
        <v>339</v>
      </c>
      <c r="Z1497" s="131">
        <v>2628191.08</v>
      </c>
      <c r="AA1497" s="131">
        <v>1</v>
      </c>
      <c r="AB1497" s="131">
        <f t="shared" si="23"/>
        <v>94.729984396720496</v>
      </c>
      <c r="AC1497" s="131">
        <v>189.929</v>
      </c>
      <c r="AD1497" s="131">
        <v>2679.614</v>
      </c>
      <c r="AH1497" s="132">
        <v>3.2299999999999998E-3</v>
      </c>
      <c r="AI1497" s="132">
        <v>3.65E-3</v>
      </c>
      <c r="AJ1497" s="132">
        <v>8.0000000000000004E-4</v>
      </c>
    </row>
    <row r="1498" spans="1:36">
      <c r="A1498" t="s">
        <v>1213</v>
      </c>
      <c r="B1498" t="s">
        <v>1250</v>
      </c>
      <c r="C1498" t="s">
        <v>1935</v>
      </c>
      <c r="D1498" t="s">
        <v>1936</v>
      </c>
      <c r="E1498" t="s">
        <v>309</v>
      </c>
      <c r="F1498" t="s">
        <v>2968</v>
      </c>
      <c r="G1498" t="s">
        <v>2969</v>
      </c>
      <c r="H1498" t="s">
        <v>321</v>
      </c>
      <c r="I1498" t="s">
        <v>951</v>
      </c>
      <c r="J1498" t="s">
        <v>204</v>
      </c>
      <c r="K1498" t="s">
        <v>204</v>
      </c>
      <c r="L1498" t="s">
        <v>325</v>
      </c>
      <c r="M1498" t="s">
        <v>340</v>
      </c>
      <c r="N1498" t="s">
        <v>448</v>
      </c>
      <c r="O1498" t="s">
        <v>339</v>
      </c>
      <c r="P1498" t="s">
        <v>1211</v>
      </c>
      <c r="Q1498" t="s">
        <v>413</v>
      </c>
      <c r="R1498" t="s">
        <v>407</v>
      </c>
      <c r="S1498" t="s">
        <v>1212</v>
      </c>
      <c r="T1498" s="131">
        <v>0.69</v>
      </c>
      <c r="U1498" t="s">
        <v>2970</v>
      </c>
      <c r="V1498" s="132">
        <v>5.0000000000000001E-4</v>
      </c>
      <c r="W1498" s="132">
        <v>4.7699999999999999E-2</v>
      </c>
      <c r="X1498" t="s">
        <v>412</v>
      </c>
      <c r="Y1498" t="s">
        <v>339</v>
      </c>
      <c r="Z1498" s="131">
        <v>264400</v>
      </c>
      <c r="AA1498" s="131">
        <v>1</v>
      </c>
      <c r="AB1498" s="131">
        <f t="shared" si="23"/>
        <v>1012.4099848714069</v>
      </c>
      <c r="AD1498" s="131">
        <v>2676.8119999999999</v>
      </c>
      <c r="AH1498" s="132">
        <v>2.3000000000000001E-4</v>
      </c>
      <c r="AI1498" s="132">
        <v>3.4099999999999998E-3</v>
      </c>
      <c r="AJ1498" s="132">
        <v>7.5000000000000002E-4</v>
      </c>
    </row>
    <row r="1499" spans="1:36">
      <c r="A1499" t="s">
        <v>1213</v>
      </c>
      <c r="B1499" t="s">
        <v>1250</v>
      </c>
      <c r="C1499" t="s">
        <v>2983</v>
      </c>
      <c r="D1499" t="s">
        <v>2984</v>
      </c>
      <c r="E1499" t="s">
        <v>309</v>
      </c>
      <c r="F1499" t="s">
        <v>2985</v>
      </c>
      <c r="G1499" t="s">
        <v>2986</v>
      </c>
      <c r="H1499" t="s">
        <v>321</v>
      </c>
      <c r="I1499" t="s">
        <v>951</v>
      </c>
      <c r="J1499" t="s">
        <v>204</v>
      </c>
      <c r="K1499" t="s">
        <v>204</v>
      </c>
      <c r="L1499" t="s">
        <v>325</v>
      </c>
      <c r="M1499" t="s">
        <v>340</v>
      </c>
      <c r="N1499" t="s">
        <v>447</v>
      </c>
      <c r="O1499" t="s">
        <v>339</v>
      </c>
      <c r="P1499" t="s">
        <v>1578</v>
      </c>
      <c r="Q1499" t="s">
        <v>415</v>
      </c>
      <c r="R1499" t="s">
        <v>407</v>
      </c>
      <c r="S1499" t="s">
        <v>1212</v>
      </c>
      <c r="T1499" s="131">
        <v>1.48</v>
      </c>
      <c r="U1499" t="s">
        <v>1660</v>
      </c>
      <c r="V1499" s="132">
        <v>5.6599999999999998E-2</v>
      </c>
      <c r="W1499" s="132">
        <v>5.0999999999999997E-2</v>
      </c>
      <c r="X1499" t="s">
        <v>412</v>
      </c>
      <c r="Y1499" t="s">
        <v>339</v>
      </c>
      <c r="Z1499" s="131">
        <v>2790332.92</v>
      </c>
      <c r="AA1499" s="131">
        <v>1</v>
      </c>
      <c r="AB1499" s="131">
        <f t="shared" si="23"/>
        <v>95.670017755444036</v>
      </c>
      <c r="AD1499" s="131">
        <v>2669.5120000000002</v>
      </c>
      <c r="AH1499" s="132">
        <v>1.1900000000000001E-2</v>
      </c>
      <c r="AI1499" s="132">
        <v>3.3999999999999998E-3</v>
      </c>
      <c r="AJ1499" s="132">
        <v>7.5000000000000002E-4</v>
      </c>
    </row>
    <row r="1500" spans="1:36">
      <c r="A1500" t="s">
        <v>1213</v>
      </c>
      <c r="B1500" t="s">
        <v>1250</v>
      </c>
      <c r="C1500" t="s">
        <v>2209</v>
      </c>
      <c r="D1500" t="s">
        <v>2210</v>
      </c>
      <c r="E1500" t="s">
        <v>309</v>
      </c>
      <c r="F1500" t="s">
        <v>3026</v>
      </c>
      <c r="G1500" t="s">
        <v>3027</v>
      </c>
      <c r="H1500" t="s">
        <v>321</v>
      </c>
      <c r="I1500" t="s">
        <v>952</v>
      </c>
      <c r="J1500" t="s">
        <v>204</v>
      </c>
      <c r="K1500" t="s">
        <v>204</v>
      </c>
      <c r="L1500" t="s">
        <v>325</v>
      </c>
      <c r="M1500" t="s">
        <v>340</v>
      </c>
      <c r="N1500" t="s">
        <v>465</v>
      </c>
      <c r="O1500" t="s">
        <v>339</v>
      </c>
      <c r="P1500" t="s">
        <v>1545</v>
      </c>
      <c r="Q1500" t="s">
        <v>413</v>
      </c>
      <c r="R1500" t="s">
        <v>407</v>
      </c>
      <c r="S1500" t="s">
        <v>1212</v>
      </c>
      <c r="T1500" s="131">
        <v>3.69</v>
      </c>
      <c r="U1500" t="s">
        <v>1563</v>
      </c>
      <c r="V1500" s="132">
        <v>5.4030000000000002E-2</v>
      </c>
      <c r="W1500" s="132">
        <v>3.8600000000000002E-2</v>
      </c>
      <c r="X1500" t="s">
        <v>412</v>
      </c>
      <c r="Y1500" t="s">
        <v>339</v>
      </c>
      <c r="Z1500" s="131">
        <v>2451599</v>
      </c>
      <c r="AA1500" s="131">
        <v>1</v>
      </c>
      <c r="AB1500" s="131">
        <f t="shared" si="23"/>
        <v>108.80001174743504</v>
      </c>
      <c r="AD1500" s="131">
        <v>2667.34</v>
      </c>
      <c r="AH1500" s="132">
        <v>4.2700000000000004E-3</v>
      </c>
      <c r="AI1500" s="132">
        <v>3.3999999999999998E-3</v>
      </c>
      <c r="AJ1500" s="132">
        <v>7.5000000000000002E-4</v>
      </c>
    </row>
    <row r="1501" spans="1:36">
      <c r="A1501" t="s">
        <v>1213</v>
      </c>
      <c r="B1501" t="s">
        <v>1250</v>
      </c>
      <c r="C1501" t="s">
        <v>2209</v>
      </c>
      <c r="D1501" t="s">
        <v>2210</v>
      </c>
      <c r="E1501" t="s">
        <v>309</v>
      </c>
      <c r="F1501" t="s">
        <v>2958</v>
      </c>
      <c r="G1501" t="s">
        <v>2959</v>
      </c>
      <c r="H1501" t="s">
        <v>321</v>
      </c>
      <c r="I1501" t="s">
        <v>754</v>
      </c>
      <c r="J1501" t="s">
        <v>204</v>
      </c>
      <c r="K1501" t="s">
        <v>204</v>
      </c>
      <c r="L1501" t="s">
        <v>325</v>
      </c>
      <c r="M1501" t="s">
        <v>340</v>
      </c>
      <c r="N1501" t="s">
        <v>465</v>
      </c>
      <c r="O1501" t="s">
        <v>339</v>
      </c>
      <c r="P1501" t="s">
        <v>1540</v>
      </c>
      <c r="Q1501" t="s">
        <v>413</v>
      </c>
      <c r="R1501" t="s">
        <v>407</v>
      </c>
      <c r="S1501" t="s">
        <v>1212</v>
      </c>
      <c r="T1501" s="131">
        <v>4.75</v>
      </c>
      <c r="U1501" t="s">
        <v>2799</v>
      </c>
      <c r="V1501" s="132">
        <v>4.1140000000000003E-2</v>
      </c>
      <c r="W1501" s="132">
        <v>3.4099999999999998E-2</v>
      </c>
      <c r="X1501" s="4" t="s">
        <v>412</v>
      </c>
      <c r="Y1501" s="4" t="s">
        <v>339</v>
      </c>
      <c r="Z1501" s="131">
        <v>2487000</v>
      </c>
      <c r="AA1501" s="131">
        <v>1</v>
      </c>
      <c r="AB1501" s="131">
        <f t="shared" si="23"/>
        <v>106.65999195818254</v>
      </c>
      <c r="AD1501" s="131">
        <v>2652.634</v>
      </c>
      <c r="AH1501" s="132">
        <v>3.8600000000000001E-3</v>
      </c>
      <c r="AI1501" s="132">
        <v>3.3800000000000002E-3</v>
      </c>
      <c r="AJ1501" s="132">
        <v>7.3999999999999999E-4</v>
      </c>
    </row>
    <row r="1502" spans="1:36">
      <c r="A1502" t="s">
        <v>1213</v>
      </c>
      <c r="B1502" t="s">
        <v>1250</v>
      </c>
      <c r="C1502" t="s">
        <v>2380</v>
      </c>
      <c r="D1502" t="s">
        <v>2381</v>
      </c>
      <c r="E1502" t="s">
        <v>309</v>
      </c>
      <c r="F1502" t="s">
        <v>3382</v>
      </c>
      <c r="G1502" t="s">
        <v>3383</v>
      </c>
      <c r="H1502" t="s">
        <v>321</v>
      </c>
      <c r="I1502" t="s">
        <v>951</v>
      </c>
      <c r="J1502" t="s">
        <v>204</v>
      </c>
      <c r="K1502" t="s">
        <v>204</v>
      </c>
      <c r="L1502" t="s">
        <v>325</v>
      </c>
      <c r="M1502" t="s">
        <v>340</v>
      </c>
      <c r="N1502" t="s">
        <v>484</v>
      </c>
      <c r="O1502" t="s">
        <v>339</v>
      </c>
      <c r="P1502" t="s">
        <v>1599</v>
      </c>
      <c r="Q1502" t="s">
        <v>415</v>
      </c>
      <c r="R1502" t="s">
        <v>407</v>
      </c>
      <c r="S1502" t="s">
        <v>1212</v>
      </c>
      <c r="T1502" s="131">
        <v>1.86</v>
      </c>
      <c r="U1502" t="s">
        <v>2603</v>
      </c>
      <c r="V1502" s="132">
        <v>3.2910000000000002E-2</v>
      </c>
      <c r="W1502" s="132">
        <v>5.1299999999999998E-2</v>
      </c>
      <c r="X1502" t="s">
        <v>412</v>
      </c>
      <c r="Y1502" t="s">
        <v>339</v>
      </c>
      <c r="Z1502" s="131">
        <v>2704715</v>
      </c>
      <c r="AA1502" s="131">
        <v>1</v>
      </c>
      <c r="AB1502" s="131">
        <f t="shared" si="23"/>
        <v>97.770005342522225</v>
      </c>
      <c r="AD1502" s="131">
        <v>2644.4</v>
      </c>
      <c r="AH1502" s="132">
        <v>2.6800000000000001E-3</v>
      </c>
      <c r="AI1502" s="132">
        <v>3.3700000000000002E-3</v>
      </c>
      <c r="AJ1502" s="132">
        <v>7.3999999999999999E-4</v>
      </c>
    </row>
    <row r="1503" spans="1:36">
      <c r="A1503" t="s">
        <v>1213</v>
      </c>
      <c r="B1503" t="s">
        <v>1250</v>
      </c>
      <c r="C1503" t="s">
        <v>3075</v>
      </c>
      <c r="D1503" t="s">
        <v>3076</v>
      </c>
      <c r="E1503" t="s">
        <v>309</v>
      </c>
      <c r="F1503" t="s">
        <v>3077</v>
      </c>
      <c r="G1503" t="s">
        <v>3078</v>
      </c>
      <c r="H1503" t="s">
        <v>321</v>
      </c>
      <c r="I1503" t="s">
        <v>754</v>
      </c>
      <c r="J1503" t="s">
        <v>204</v>
      </c>
      <c r="K1503" t="s">
        <v>204</v>
      </c>
      <c r="L1503" t="s">
        <v>325</v>
      </c>
      <c r="M1503" t="s">
        <v>340</v>
      </c>
      <c r="N1503" t="s">
        <v>440</v>
      </c>
      <c r="O1503" t="s">
        <v>339</v>
      </c>
      <c r="Q1503" t="s">
        <v>410</v>
      </c>
      <c r="R1503" t="s">
        <v>410</v>
      </c>
      <c r="S1503" t="s">
        <v>1212</v>
      </c>
      <c r="T1503" s="131">
        <v>1.2</v>
      </c>
      <c r="U1503" t="s">
        <v>1784</v>
      </c>
      <c r="V1503" s="132">
        <v>1.7239999999999998E-2</v>
      </c>
      <c r="W1503" s="132">
        <v>2.2499999999999999E-2</v>
      </c>
      <c r="X1503" t="s">
        <v>412</v>
      </c>
      <c r="Y1503" t="s">
        <v>339</v>
      </c>
      <c r="Z1503" s="131">
        <v>2163161.21</v>
      </c>
      <c r="AA1503" s="131">
        <v>1</v>
      </c>
      <c r="AB1503" s="131">
        <f t="shared" si="23"/>
        <v>114.99998190148759</v>
      </c>
      <c r="AD1503" s="131">
        <v>2487.6350000000002</v>
      </c>
      <c r="AH1503" s="132">
        <v>8.9800000000000001E-3</v>
      </c>
      <c r="AI1503" s="132">
        <v>3.1700000000000001E-3</v>
      </c>
      <c r="AJ1503" s="132">
        <v>6.9999999999999999E-4</v>
      </c>
    </row>
    <row r="1504" spans="1:36">
      <c r="A1504" t="s">
        <v>1213</v>
      </c>
      <c r="B1504" t="s">
        <v>1250</v>
      </c>
      <c r="C1504" t="s">
        <v>2996</v>
      </c>
      <c r="D1504" t="s">
        <v>2997</v>
      </c>
      <c r="E1504" t="s">
        <v>309</v>
      </c>
      <c r="F1504" t="s">
        <v>2998</v>
      </c>
      <c r="G1504" t="s">
        <v>2999</v>
      </c>
      <c r="H1504" t="s">
        <v>321</v>
      </c>
      <c r="I1504" t="s">
        <v>951</v>
      </c>
      <c r="J1504" t="s">
        <v>204</v>
      </c>
      <c r="K1504" t="s">
        <v>204</v>
      </c>
      <c r="L1504" t="s">
        <v>325</v>
      </c>
      <c r="M1504" t="s">
        <v>340</v>
      </c>
      <c r="N1504" t="s">
        <v>445</v>
      </c>
      <c r="O1504" t="s">
        <v>339</v>
      </c>
      <c r="P1504" t="s">
        <v>1578</v>
      </c>
      <c r="Q1504" t="s">
        <v>415</v>
      </c>
      <c r="R1504" t="s">
        <v>407</v>
      </c>
      <c r="S1504" t="s">
        <v>1212</v>
      </c>
      <c r="T1504" s="131">
        <v>0.87</v>
      </c>
      <c r="U1504" t="s">
        <v>3000</v>
      </c>
      <c r="V1504" s="132">
        <v>5.5939999999999997E-2</v>
      </c>
      <c r="W1504" s="132">
        <v>5.2400000000000002E-2</v>
      </c>
      <c r="X1504" t="s">
        <v>412</v>
      </c>
      <c r="Y1504" t="s">
        <v>339</v>
      </c>
      <c r="Z1504" s="131">
        <v>2467788</v>
      </c>
      <c r="AA1504" s="131">
        <v>1</v>
      </c>
      <c r="AB1504" s="131">
        <f t="shared" si="23"/>
        <v>98.800018478086443</v>
      </c>
      <c r="AD1504" s="131">
        <v>2438.1750000000002</v>
      </c>
      <c r="AH1504" s="132">
        <v>7.8200000000000006E-3</v>
      </c>
      <c r="AI1504" s="132">
        <v>3.1099999999999999E-3</v>
      </c>
      <c r="AJ1504" s="132">
        <v>6.8000000000000005E-4</v>
      </c>
    </row>
    <row r="1505" spans="1:36">
      <c r="A1505" t="s">
        <v>1213</v>
      </c>
      <c r="B1505" t="s">
        <v>1250</v>
      </c>
      <c r="C1505" t="s">
        <v>2005</v>
      </c>
      <c r="D1505" t="s">
        <v>2006</v>
      </c>
      <c r="E1505" t="s">
        <v>309</v>
      </c>
      <c r="F1505" t="s">
        <v>2007</v>
      </c>
      <c r="G1505" t="s">
        <v>2008</v>
      </c>
      <c r="H1505" t="s">
        <v>321</v>
      </c>
      <c r="I1505" t="s">
        <v>754</v>
      </c>
      <c r="J1505" t="s">
        <v>204</v>
      </c>
      <c r="K1505" t="s">
        <v>204</v>
      </c>
      <c r="L1505" t="s">
        <v>325</v>
      </c>
      <c r="M1505" t="s">
        <v>340</v>
      </c>
      <c r="N1505" t="s">
        <v>464</v>
      </c>
      <c r="O1505" t="s">
        <v>339</v>
      </c>
      <c r="P1505" t="s">
        <v>1696</v>
      </c>
      <c r="Q1505" t="s">
        <v>413</v>
      </c>
      <c r="R1505" t="s">
        <v>407</v>
      </c>
      <c r="S1505" t="s">
        <v>1212</v>
      </c>
      <c r="T1505" s="131">
        <v>2</v>
      </c>
      <c r="U1505" t="s">
        <v>1343</v>
      </c>
      <c r="V1505" s="132">
        <v>1.1860000000000001E-2</v>
      </c>
      <c r="W1505" s="132">
        <v>2.5700000000000001E-2</v>
      </c>
      <c r="X1505" t="s">
        <v>412</v>
      </c>
      <c r="Y1505" t="s">
        <v>339</v>
      </c>
      <c r="Z1505" s="131">
        <v>2033758.68</v>
      </c>
      <c r="AA1505" s="131">
        <v>1</v>
      </c>
      <c r="AB1505" s="131">
        <f t="shared" si="23"/>
        <v>117.14998556269222</v>
      </c>
      <c r="AD1505" s="131">
        <v>2382.5479999999998</v>
      </c>
      <c r="AH1505" s="132">
        <v>5.64E-3</v>
      </c>
      <c r="AI1505" s="132">
        <v>3.0300000000000001E-3</v>
      </c>
      <c r="AJ1505" s="132">
        <v>6.7000000000000002E-4</v>
      </c>
    </row>
    <row r="1506" spans="1:36">
      <c r="A1506" t="s">
        <v>1213</v>
      </c>
      <c r="B1506" t="s">
        <v>1250</v>
      </c>
      <c r="C1506" t="s">
        <v>2800</v>
      </c>
      <c r="D1506" t="s">
        <v>2801</v>
      </c>
      <c r="E1506" t="s">
        <v>309</v>
      </c>
      <c r="F1506" t="s">
        <v>3097</v>
      </c>
      <c r="G1506" t="s">
        <v>3098</v>
      </c>
      <c r="H1506" t="s">
        <v>321</v>
      </c>
      <c r="I1506" t="s">
        <v>754</v>
      </c>
      <c r="J1506" t="s">
        <v>204</v>
      </c>
      <c r="K1506" t="s">
        <v>204</v>
      </c>
      <c r="L1506" t="s">
        <v>325</v>
      </c>
      <c r="M1506" t="s">
        <v>340</v>
      </c>
      <c r="N1506" t="s">
        <v>464</v>
      </c>
      <c r="O1506" t="s">
        <v>339</v>
      </c>
      <c r="P1506" t="s">
        <v>1530</v>
      </c>
      <c r="Q1506" t="s">
        <v>415</v>
      </c>
      <c r="R1506" t="s">
        <v>407</v>
      </c>
      <c r="S1506" t="s">
        <v>1212</v>
      </c>
      <c r="T1506" s="131">
        <v>0.99</v>
      </c>
      <c r="U1506" t="s">
        <v>1795</v>
      </c>
      <c r="V1506" s="132">
        <v>1.64E-3</v>
      </c>
      <c r="W1506" s="132">
        <v>2.8899999999999999E-2</v>
      </c>
      <c r="X1506" t="s">
        <v>412</v>
      </c>
      <c r="Y1506" t="s">
        <v>339</v>
      </c>
      <c r="Z1506" s="131">
        <v>2012535.66</v>
      </c>
      <c r="AA1506" s="131">
        <v>1</v>
      </c>
      <c r="AB1506" s="131">
        <f t="shared" si="23"/>
        <v>116.19997829007414</v>
      </c>
      <c r="AD1506" s="131">
        <v>2338.5659999999998</v>
      </c>
      <c r="AH1506" s="132">
        <v>6.6E-3</v>
      </c>
      <c r="AI1506" s="132">
        <v>2.98E-3</v>
      </c>
      <c r="AJ1506" s="132">
        <v>6.6E-4</v>
      </c>
    </row>
    <row r="1507" spans="1:36">
      <c r="A1507" t="s">
        <v>1213</v>
      </c>
      <c r="B1507" t="s">
        <v>1250</v>
      </c>
      <c r="C1507" t="s">
        <v>3005</v>
      </c>
      <c r="D1507" t="s">
        <v>3006</v>
      </c>
      <c r="E1507" t="s">
        <v>311</v>
      </c>
      <c r="F1507" t="s">
        <v>3007</v>
      </c>
      <c r="G1507" t="s">
        <v>3008</v>
      </c>
      <c r="H1507" t="s">
        <v>321</v>
      </c>
      <c r="I1507" t="s">
        <v>951</v>
      </c>
      <c r="J1507" t="s">
        <v>204</v>
      </c>
      <c r="K1507" t="s">
        <v>204</v>
      </c>
      <c r="L1507" t="s">
        <v>325</v>
      </c>
      <c r="M1507" t="s">
        <v>340</v>
      </c>
      <c r="N1507" t="s">
        <v>465</v>
      </c>
      <c r="O1507" t="s">
        <v>339</v>
      </c>
      <c r="P1507" t="s">
        <v>1599</v>
      </c>
      <c r="Q1507" t="s">
        <v>415</v>
      </c>
      <c r="R1507" t="s">
        <v>407</v>
      </c>
      <c r="S1507" t="s">
        <v>1212</v>
      </c>
      <c r="T1507" s="131">
        <v>2.65</v>
      </c>
      <c r="U1507" t="s">
        <v>1600</v>
      </c>
      <c r="V1507" s="132">
        <v>8.3349999999999994E-2</v>
      </c>
      <c r="W1507" s="132">
        <v>6.7699999999999996E-2</v>
      </c>
      <c r="X1507" t="s">
        <v>412</v>
      </c>
      <c r="Y1507" t="s">
        <v>339</v>
      </c>
      <c r="Z1507" s="131">
        <v>2256414</v>
      </c>
      <c r="AA1507" s="131">
        <v>1</v>
      </c>
      <c r="AB1507" s="131">
        <f t="shared" si="23"/>
        <v>103.3800091649848</v>
      </c>
      <c r="AD1507" s="131">
        <v>2332.681</v>
      </c>
      <c r="AH1507" s="132">
        <v>1.268E-2</v>
      </c>
      <c r="AI1507" s="132">
        <v>2.97E-3</v>
      </c>
      <c r="AJ1507" s="132">
        <v>6.4999999999999997E-4</v>
      </c>
    </row>
    <row r="1508" spans="1:36">
      <c r="A1508" t="s">
        <v>1213</v>
      </c>
      <c r="B1508" t="s">
        <v>1250</v>
      </c>
      <c r="C1508" t="s">
        <v>1661</v>
      </c>
      <c r="D1508" t="s">
        <v>1662</v>
      </c>
      <c r="E1508" t="s">
        <v>309</v>
      </c>
      <c r="F1508" t="s">
        <v>3018</v>
      </c>
      <c r="G1508" t="s">
        <v>3019</v>
      </c>
      <c r="H1508" t="s">
        <v>321</v>
      </c>
      <c r="I1508" t="s">
        <v>951</v>
      </c>
      <c r="J1508" t="s">
        <v>204</v>
      </c>
      <c r="K1508" t="s">
        <v>204</v>
      </c>
      <c r="L1508" t="s">
        <v>325</v>
      </c>
      <c r="M1508" t="s">
        <v>340</v>
      </c>
      <c r="N1508" t="s">
        <v>447</v>
      </c>
      <c r="O1508" t="s">
        <v>339</v>
      </c>
      <c r="Q1508" t="s">
        <v>410</v>
      </c>
      <c r="R1508" t="s">
        <v>410</v>
      </c>
      <c r="S1508" t="s">
        <v>1212</v>
      </c>
      <c r="T1508" s="131">
        <v>1.42</v>
      </c>
      <c r="U1508" t="s">
        <v>1840</v>
      </c>
      <c r="V1508" s="132">
        <v>5.4140000000000001E-2</v>
      </c>
      <c r="W1508" s="132">
        <v>5.9200000000000003E-2</v>
      </c>
      <c r="X1508" t="s">
        <v>412</v>
      </c>
      <c r="Y1508" t="s">
        <v>339</v>
      </c>
      <c r="Z1508" s="131">
        <v>2340705.21</v>
      </c>
      <c r="AA1508" s="131">
        <v>1</v>
      </c>
      <c r="AB1508" s="131">
        <f t="shared" si="23"/>
        <v>97.329983727425457</v>
      </c>
      <c r="AD1508" s="131">
        <v>2278.2080000000001</v>
      </c>
      <c r="AH1508" s="132">
        <v>7.0400000000000003E-3</v>
      </c>
      <c r="AI1508" s="132">
        <v>2.8999999999999998E-3</v>
      </c>
      <c r="AJ1508" s="132">
        <v>6.4000000000000005E-4</v>
      </c>
    </row>
    <row r="1509" spans="1:36">
      <c r="A1509" t="s">
        <v>1213</v>
      </c>
      <c r="B1509" t="s">
        <v>1250</v>
      </c>
      <c r="C1509" t="s">
        <v>1868</v>
      </c>
      <c r="D1509" t="s">
        <v>1869</v>
      </c>
      <c r="E1509" t="s">
        <v>309</v>
      </c>
      <c r="F1509" t="s">
        <v>2034</v>
      </c>
      <c r="G1509" t="s">
        <v>2035</v>
      </c>
      <c r="H1509" t="s">
        <v>321</v>
      </c>
      <c r="I1509" t="s">
        <v>754</v>
      </c>
      <c r="J1509" t="s">
        <v>204</v>
      </c>
      <c r="K1509" t="s">
        <v>204</v>
      </c>
      <c r="L1509" t="s">
        <v>325</v>
      </c>
      <c r="M1509" t="s">
        <v>340</v>
      </c>
      <c r="N1509" t="s">
        <v>464</v>
      </c>
      <c r="O1509" t="s">
        <v>339</v>
      </c>
      <c r="P1509" t="s">
        <v>1872</v>
      </c>
      <c r="Q1509" t="s">
        <v>413</v>
      </c>
      <c r="R1509" t="s">
        <v>407</v>
      </c>
      <c r="S1509" t="s">
        <v>1212</v>
      </c>
      <c r="T1509" s="131">
        <v>0.25</v>
      </c>
      <c r="U1509" t="s">
        <v>1984</v>
      </c>
      <c r="V1509" s="132">
        <v>3.5400000000000001E-2</v>
      </c>
      <c r="W1509" s="132">
        <v>2.9700000000000001E-2</v>
      </c>
      <c r="X1509" t="s">
        <v>412</v>
      </c>
      <c r="Y1509" t="s">
        <v>339</v>
      </c>
      <c r="Z1509" s="131">
        <v>1977308</v>
      </c>
      <c r="AA1509" s="131">
        <v>1</v>
      </c>
      <c r="AB1509" s="131">
        <f t="shared" si="23"/>
        <v>114.7600171546365</v>
      </c>
      <c r="AD1509" s="131">
        <v>2269.1590000000001</v>
      </c>
      <c r="AH1509" s="132">
        <v>3.62E-3</v>
      </c>
      <c r="AI1509" s="132">
        <v>2.8900000000000002E-3</v>
      </c>
      <c r="AJ1509" s="132">
        <v>6.4000000000000005E-4</v>
      </c>
    </row>
    <row r="1510" spans="1:36">
      <c r="A1510" t="s">
        <v>1213</v>
      </c>
      <c r="B1510" t="s">
        <v>1250</v>
      </c>
      <c r="C1510" t="s">
        <v>2202</v>
      </c>
      <c r="D1510" t="s">
        <v>2203</v>
      </c>
      <c r="E1510" t="s">
        <v>309</v>
      </c>
      <c r="F1510" t="s">
        <v>2539</v>
      </c>
      <c r="G1510" t="s">
        <v>2540</v>
      </c>
      <c r="H1510" t="s">
        <v>321</v>
      </c>
      <c r="I1510" t="s">
        <v>754</v>
      </c>
      <c r="J1510" t="s">
        <v>204</v>
      </c>
      <c r="K1510" t="s">
        <v>204</v>
      </c>
      <c r="L1510" t="s">
        <v>325</v>
      </c>
      <c r="M1510" t="s">
        <v>340</v>
      </c>
      <c r="N1510" t="s">
        <v>477</v>
      </c>
      <c r="O1510" t="s">
        <v>339</v>
      </c>
      <c r="P1510" t="s">
        <v>1696</v>
      </c>
      <c r="Q1510" t="s">
        <v>413</v>
      </c>
      <c r="R1510" t="s">
        <v>407</v>
      </c>
      <c r="S1510" t="s">
        <v>1212</v>
      </c>
      <c r="T1510" s="131">
        <v>0.83</v>
      </c>
      <c r="U1510" t="s">
        <v>2541</v>
      </c>
      <c r="V1510" s="132">
        <v>-2.1900000000000001E-3</v>
      </c>
      <c r="W1510" s="132">
        <v>2.63E-2</v>
      </c>
      <c r="X1510" t="s">
        <v>412</v>
      </c>
      <c r="Y1510" t="s">
        <v>339</v>
      </c>
      <c r="Z1510" s="131">
        <v>1945523.57</v>
      </c>
      <c r="AA1510" s="131">
        <v>1</v>
      </c>
      <c r="AB1510" s="131">
        <f t="shared" si="23"/>
        <v>115.10001906581886</v>
      </c>
      <c r="AD1510" s="131">
        <v>2239.2979999999998</v>
      </c>
      <c r="AH1510" s="132">
        <v>3.9899999999999996E-3</v>
      </c>
      <c r="AI1510" s="132">
        <v>2.8500000000000001E-3</v>
      </c>
      <c r="AJ1510" s="132">
        <v>6.3000000000000003E-4</v>
      </c>
    </row>
    <row r="1511" spans="1:36">
      <c r="A1511" t="s">
        <v>1213</v>
      </c>
      <c r="B1511" t="s">
        <v>1250</v>
      </c>
      <c r="C1511" t="s">
        <v>2918</v>
      </c>
      <c r="D1511" t="s">
        <v>2919</v>
      </c>
      <c r="E1511" t="s">
        <v>309</v>
      </c>
      <c r="F1511" t="s">
        <v>3035</v>
      </c>
      <c r="G1511" t="s">
        <v>3036</v>
      </c>
      <c r="H1511" t="s">
        <v>321</v>
      </c>
      <c r="I1511" t="s">
        <v>754</v>
      </c>
      <c r="J1511" t="s">
        <v>204</v>
      </c>
      <c r="K1511" t="s">
        <v>204</v>
      </c>
      <c r="L1511" t="s">
        <v>327</v>
      </c>
      <c r="M1511" t="s">
        <v>340</v>
      </c>
      <c r="N1511" t="s">
        <v>464</v>
      </c>
      <c r="O1511" t="s">
        <v>339</v>
      </c>
      <c r="P1511" t="s">
        <v>1545</v>
      </c>
      <c r="Q1511" t="s">
        <v>413</v>
      </c>
      <c r="R1511" t="s">
        <v>407</v>
      </c>
      <c r="S1511" t="s">
        <v>1212</v>
      </c>
      <c r="T1511" s="131">
        <v>1.99</v>
      </c>
      <c r="U1511" t="s">
        <v>1660</v>
      </c>
      <c r="V1511" s="132">
        <v>3.7900000000000003E-2</v>
      </c>
      <c r="W1511" s="132">
        <v>2.6200000000000001E-2</v>
      </c>
      <c r="X1511" t="s">
        <v>412</v>
      </c>
      <c r="Y1511" t="s">
        <v>339</v>
      </c>
      <c r="Z1511" s="131">
        <v>1900000</v>
      </c>
      <c r="AA1511" s="131">
        <v>1</v>
      </c>
      <c r="AB1511" s="131">
        <f t="shared" si="23"/>
        <v>98.753606557376841</v>
      </c>
      <c r="AD1511" s="131">
        <f>1876318.52459016/1000</f>
        <v>1876.31852459016</v>
      </c>
      <c r="AH1511" s="132">
        <v>6.8100000000000001E-3</v>
      </c>
      <c r="AI1511" s="132">
        <v>2.8300000000000001E-3</v>
      </c>
      <c r="AJ1511" s="132">
        <v>6.2E-4</v>
      </c>
    </row>
    <row r="1512" spans="1:36">
      <c r="A1512" t="s">
        <v>1213</v>
      </c>
      <c r="B1512" t="s">
        <v>1250</v>
      </c>
      <c r="C1512" t="s">
        <v>1896</v>
      </c>
      <c r="D1512" t="s">
        <v>1897</v>
      </c>
      <c r="E1512" t="s">
        <v>309</v>
      </c>
      <c r="F1512" t="s">
        <v>2994</v>
      </c>
      <c r="G1512" t="s">
        <v>2995</v>
      </c>
      <c r="H1512" t="s">
        <v>321</v>
      </c>
      <c r="I1512" t="s">
        <v>754</v>
      </c>
      <c r="J1512" t="s">
        <v>204</v>
      </c>
      <c r="K1512" t="s">
        <v>204</v>
      </c>
      <c r="L1512" t="s">
        <v>325</v>
      </c>
      <c r="M1512" t="s">
        <v>340</v>
      </c>
      <c r="N1512" t="s">
        <v>464</v>
      </c>
      <c r="O1512" t="s">
        <v>339</v>
      </c>
      <c r="P1512" t="s">
        <v>1696</v>
      </c>
      <c r="Q1512" t="s">
        <v>413</v>
      </c>
      <c r="R1512" t="s">
        <v>407</v>
      </c>
      <c r="S1512" t="s">
        <v>1212</v>
      </c>
      <c r="T1512" s="131">
        <v>5.16</v>
      </c>
      <c r="U1512" t="s">
        <v>1407</v>
      </c>
      <c r="V1512" s="132">
        <v>2.1139999999999999E-2</v>
      </c>
      <c r="W1512" s="132">
        <v>2.7300000000000001E-2</v>
      </c>
      <c r="X1512" t="s">
        <v>412</v>
      </c>
      <c r="Y1512" t="s">
        <v>339</v>
      </c>
      <c r="Z1512" s="131">
        <v>2053000</v>
      </c>
      <c r="AA1512" s="131">
        <v>1</v>
      </c>
      <c r="AB1512" s="131">
        <f t="shared" si="23"/>
        <v>102.80998538723819</v>
      </c>
      <c r="AC1512" s="131">
        <v>27.603000000000002</v>
      </c>
      <c r="AD1512" s="131">
        <v>2138.2919999999999</v>
      </c>
      <c r="AH1512" s="132">
        <v>3.8300000000000001E-3</v>
      </c>
      <c r="AI1512" s="132">
        <v>2.7599999999999999E-3</v>
      </c>
      <c r="AJ1512" s="132">
        <v>6.0999999999999997E-4</v>
      </c>
    </row>
    <row r="1513" spans="1:36">
      <c r="A1513" t="s">
        <v>1213</v>
      </c>
      <c r="B1513" t="s">
        <v>1250</v>
      </c>
      <c r="C1513" t="s">
        <v>1736</v>
      </c>
      <c r="D1513" t="s">
        <v>1737</v>
      </c>
      <c r="E1513" t="s">
        <v>309</v>
      </c>
      <c r="F1513" t="s">
        <v>1738</v>
      </c>
      <c r="G1513" t="s">
        <v>1739</v>
      </c>
      <c r="H1513" t="s">
        <v>321</v>
      </c>
      <c r="I1513" t="s">
        <v>754</v>
      </c>
      <c r="J1513" t="s">
        <v>204</v>
      </c>
      <c r="K1513" t="s">
        <v>204</v>
      </c>
      <c r="L1513" t="s">
        <v>325</v>
      </c>
      <c r="M1513" t="s">
        <v>340</v>
      </c>
      <c r="N1513" t="s">
        <v>441</v>
      </c>
      <c r="O1513" t="s">
        <v>339</v>
      </c>
      <c r="Q1513" t="s">
        <v>410</v>
      </c>
      <c r="R1513" t="s">
        <v>410</v>
      </c>
      <c r="S1513" t="s">
        <v>1212</v>
      </c>
      <c r="T1513" s="131">
        <v>2.46</v>
      </c>
      <c r="U1513" t="s">
        <v>1600</v>
      </c>
      <c r="V1513" s="132">
        <v>3.9120000000000002E-2</v>
      </c>
      <c r="W1513" s="132">
        <v>3.04E-2</v>
      </c>
      <c r="X1513" t="s">
        <v>412</v>
      </c>
      <c r="Y1513" t="s">
        <v>339</v>
      </c>
      <c r="Z1513" s="131">
        <v>1958383.92</v>
      </c>
      <c r="AA1513" s="131">
        <v>1</v>
      </c>
      <c r="AB1513" s="131">
        <f t="shared" si="23"/>
        <v>108.93997740749424</v>
      </c>
      <c r="AD1513" s="131">
        <v>2133.4630000000002</v>
      </c>
      <c r="AH1513" s="132">
        <v>2.81E-3</v>
      </c>
      <c r="AI1513" s="132">
        <v>2.7200000000000002E-3</v>
      </c>
      <c r="AJ1513" s="132">
        <v>5.9999999999999995E-4</v>
      </c>
    </row>
    <row r="1514" spans="1:36">
      <c r="A1514" t="s">
        <v>1213</v>
      </c>
      <c r="B1514" t="s">
        <v>1250</v>
      </c>
      <c r="C1514" t="s">
        <v>2809</v>
      </c>
      <c r="D1514" t="s">
        <v>2810</v>
      </c>
      <c r="E1514" t="s">
        <v>309</v>
      </c>
      <c r="F1514" t="s">
        <v>2811</v>
      </c>
      <c r="G1514" t="s">
        <v>2812</v>
      </c>
      <c r="H1514" t="s">
        <v>321</v>
      </c>
      <c r="I1514" t="s">
        <v>755</v>
      </c>
      <c r="J1514" t="s">
        <v>204</v>
      </c>
      <c r="K1514" t="s">
        <v>204</v>
      </c>
      <c r="L1514" t="s">
        <v>325</v>
      </c>
      <c r="M1514" t="s">
        <v>340</v>
      </c>
      <c r="N1514" t="s">
        <v>440</v>
      </c>
      <c r="O1514" t="s">
        <v>339</v>
      </c>
      <c r="P1514" t="s">
        <v>1584</v>
      </c>
      <c r="Q1514" t="s">
        <v>413</v>
      </c>
      <c r="R1514" t="s">
        <v>407</v>
      </c>
      <c r="S1514" t="s">
        <v>1212</v>
      </c>
      <c r="T1514" s="131">
        <v>0.49</v>
      </c>
      <c r="U1514" t="s">
        <v>2813</v>
      </c>
      <c r="V1514" s="132">
        <v>7.7270000000000005E-2</v>
      </c>
      <c r="W1514" s="132">
        <v>5.6399999999999999E-2</v>
      </c>
      <c r="X1514" t="s">
        <v>412</v>
      </c>
      <c r="Y1514" t="s">
        <v>339</v>
      </c>
      <c r="Z1514" s="131">
        <v>2098164.15</v>
      </c>
      <c r="AA1514" s="131">
        <v>1</v>
      </c>
      <c r="AB1514" s="131">
        <f t="shared" si="23"/>
        <v>100.61000232036183</v>
      </c>
      <c r="AD1514" s="131">
        <v>2110.9630000000002</v>
      </c>
      <c r="AH1514" s="132">
        <v>8.5599999999999999E-3</v>
      </c>
      <c r="AI1514" s="132">
        <v>2.6900000000000001E-3</v>
      </c>
      <c r="AJ1514" s="132">
        <v>5.9000000000000003E-4</v>
      </c>
    </row>
    <row r="1515" spans="1:36">
      <c r="A1515" t="s">
        <v>1213</v>
      </c>
      <c r="B1515" t="s">
        <v>1250</v>
      </c>
      <c r="C1515" t="s">
        <v>2430</v>
      </c>
      <c r="D1515" t="s">
        <v>2431</v>
      </c>
      <c r="E1515" t="s">
        <v>309</v>
      </c>
      <c r="F1515" t="s">
        <v>2774</v>
      </c>
      <c r="G1515" t="s">
        <v>2775</v>
      </c>
      <c r="H1515" t="s">
        <v>321</v>
      </c>
      <c r="I1515" t="s">
        <v>755</v>
      </c>
      <c r="J1515" t="s">
        <v>204</v>
      </c>
      <c r="K1515" t="s">
        <v>204</v>
      </c>
      <c r="L1515" t="s">
        <v>325</v>
      </c>
      <c r="M1515" t="s">
        <v>340</v>
      </c>
      <c r="N1515" t="s">
        <v>446</v>
      </c>
      <c r="O1515" t="s">
        <v>339</v>
      </c>
      <c r="P1515" t="s">
        <v>1696</v>
      </c>
      <c r="Q1515" t="s">
        <v>413</v>
      </c>
      <c r="R1515" t="s">
        <v>407</v>
      </c>
      <c r="S1515" t="s">
        <v>1212</v>
      </c>
      <c r="T1515" s="131">
        <v>4.76</v>
      </c>
      <c r="U1515" t="s">
        <v>2011</v>
      </c>
      <c r="V1515" s="132">
        <v>2.4750000000000001E-2</v>
      </c>
      <c r="W1515" s="132">
        <v>5.6500000000000002E-2</v>
      </c>
      <c r="X1515" t="s">
        <v>412</v>
      </c>
      <c r="Y1515" t="s">
        <v>339</v>
      </c>
      <c r="Z1515" s="131">
        <v>2176707.7200000002</v>
      </c>
      <c r="AA1515" s="131">
        <v>1</v>
      </c>
      <c r="AB1515" s="131">
        <f t="shared" si="23"/>
        <v>96.859995516531711</v>
      </c>
      <c r="AD1515" s="131">
        <v>2108.3589999999999</v>
      </c>
      <c r="AH1515" s="132">
        <v>1.3849999999999999E-2</v>
      </c>
      <c r="AI1515" s="132">
        <v>2.6900000000000001E-3</v>
      </c>
      <c r="AJ1515" s="132">
        <v>5.9000000000000003E-4</v>
      </c>
    </row>
    <row r="1516" spans="1:36">
      <c r="A1516" t="s">
        <v>1213</v>
      </c>
      <c r="B1516" t="s">
        <v>1250</v>
      </c>
      <c r="C1516" t="s">
        <v>2283</v>
      </c>
      <c r="D1516" t="s">
        <v>2284</v>
      </c>
      <c r="E1516" t="s">
        <v>309</v>
      </c>
      <c r="F1516" t="s">
        <v>2285</v>
      </c>
      <c r="G1516" t="s">
        <v>2286</v>
      </c>
      <c r="H1516" t="s">
        <v>321</v>
      </c>
      <c r="I1516" t="s">
        <v>951</v>
      </c>
      <c r="J1516" t="s">
        <v>204</v>
      </c>
      <c r="K1516" t="s">
        <v>204</v>
      </c>
      <c r="L1516" t="s">
        <v>325</v>
      </c>
      <c r="M1516" t="s">
        <v>340</v>
      </c>
      <c r="N1516" t="s">
        <v>454</v>
      </c>
      <c r="O1516" t="s">
        <v>339</v>
      </c>
      <c r="P1516" t="s">
        <v>1599</v>
      </c>
      <c r="Q1516" t="s">
        <v>415</v>
      </c>
      <c r="R1516" t="s">
        <v>407</v>
      </c>
      <c r="S1516" t="s">
        <v>1212</v>
      </c>
      <c r="T1516" s="131">
        <v>3.73</v>
      </c>
      <c r="U1516" t="s">
        <v>2287</v>
      </c>
      <c r="V1516" s="132">
        <v>4.5670000000000002E-2</v>
      </c>
      <c r="W1516" s="132">
        <v>5.5500000000000001E-2</v>
      </c>
      <c r="X1516" t="s">
        <v>412</v>
      </c>
      <c r="Y1516" t="s">
        <v>339</v>
      </c>
      <c r="Z1516" s="131">
        <v>1985344</v>
      </c>
      <c r="AA1516" s="131">
        <v>1</v>
      </c>
      <c r="AB1516" s="131">
        <f t="shared" si="23"/>
        <v>104.95999685696786</v>
      </c>
      <c r="AD1516" s="131">
        <v>2083.817</v>
      </c>
      <c r="AH1516" s="132">
        <v>1.49E-3</v>
      </c>
      <c r="AI1516" s="132">
        <v>2.65E-3</v>
      </c>
      <c r="AJ1516" s="132">
        <v>5.8E-4</v>
      </c>
    </row>
    <row r="1517" spans="1:36">
      <c r="A1517" t="s">
        <v>1213</v>
      </c>
      <c r="B1517" t="s">
        <v>1250</v>
      </c>
      <c r="C1517" t="s">
        <v>1626</v>
      </c>
      <c r="D1517" t="s">
        <v>1627</v>
      </c>
      <c r="E1517" t="s">
        <v>309</v>
      </c>
      <c r="F1517" t="s">
        <v>1628</v>
      </c>
      <c r="G1517" t="s">
        <v>1629</v>
      </c>
      <c r="H1517" t="s">
        <v>321</v>
      </c>
      <c r="I1517" t="s">
        <v>754</v>
      </c>
      <c r="J1517" t="s">
        <v>204</v>
      </c>
      <c r="K1517" t="s">
        <v>204</v>
      </c>
      <c r="L1517" t="s">
        <v>325</v>
      </c>
      <c r="M1517" t="s">
        <v>340</v>
      </c>
      <c r="N1517" t="s">
        <v>465</v>
      </c>
      <c r="O1517" t="s">
        <v>339</v>
      </c>
      <c r="P1517" t="s">
        <v>1584</v>
      </c>
      <c r="Q1517" t="s">
        <v>413</v>
      </c>
      <c r="R1517" t="s">
        <v>407</v>
      </c>
      <c r="S1517" t="s">
        <v>1212</v>
      </c>
      <c r="T1517" s="131">
        <v>6.94</v>
      </c>
      <c r="U1517" t="s">
        <v>1630</v>
      </c>
      <c r="V1517" s="132">
        <v>2.181E-2</v>
      </c>
      <c r="W1517" s="132">
        <v>3.5200000000000002E-2</v>
      </c>
      <c r="X1517" t="s">
        <v>412</v>
      </c>
      <c r="Y1517" t="s">
        <v>339</v>
      </c>
      <c r="Z1517" s="131">
        <v>1961000</v>
      </c>
      <c r="AA1517" s="131">
        <v>1</v>
      </c>
      <c r="AB1517" s="131">
        <f t="shared" si="23"/>
        <v>105.79999999999998</v>
      </c>
      <c r="AD1517" s="131">
        <v>2074.7379999999998</v>
      </c>
      <c r="AH1517" s="132">
        <v>2.4299999999999999E-3</v>
      </c>
      <c r="AI1517" s="132">
        <v>2.64E-3</v>
      </c>
      <c r="AJ1517" s="132">
        <v>5.8E-4</v>
      </c>
    </row>
    <row r="1518" spans="1:36">
      <c r="A1518" t="s">
        <v>1213</v>
      </c>
      <c r="B1518" t="s">
        <v>1250</v>
      </c>
      <c r="C1518" t="s">
        <v>2170</v>
      </c>
      <c r="D1518" t="s">
        <v>2171</v>
      </c>
      <c r="E1518" t="s">
        <v>309</v>
      </c>
      <c r="F1518" t="s">
        <v>3058</v>
      </c>
      <c r="G1518" t="s">
        <v>3059</v>
      </c>
      <c r="H1518" t="s">
        <v>321</v>
      </c>
      <c r="I1518" t="s">
        <v>951</v>
      </c>
      <c r="J1518" t="s">
        <v>204</v>
      </c>
      <c r="K1518" t="s">
        <v>204</v>
      </c>
      <c r="L1518" t="s">
        <v>325</v>
      </c>
      <c r="M1518" t="s">
        <v>340</v>
      </c>
      <c r="N1518" t="s">
        <v>462</v>
      </c>
      <c r="O1518" t="s">
        <v>339</v>
      </c>
      <c r="P1518" t="s">
        <v>1551</v>
      </c>
      <c r="Q1518" t="s">
        <v>413</v>
      </c>
      <c r="R1518" t="s">
        <v>407</v>
      </c>
      <c r="S1518" t="s">
        <v>1212</v>
      </c>
      <c r="T1518" s="131">
        <v>2</v>
      </c>
      <c r="U1518" t="s">
        <v>3060</v>
      </c>
      <c r="V1518" s="132">
        <v>4.743E-2</v>
      </c>
      <c r="W1518" s="132">
        <v>5.21E-2</v>
      </c>
      <c r="X1518" t="s">
        <v>412</v>
      </c>
      <c r="Y1518" t="s">
        <v>339</v>
      </c>
      <c r="Z1518" s="131">
        <v>2108654.2000000002</v>
      </c>
      <c r="AA1518" s="131">
        <v>1</v>
      </c>
      <c r="AB1518" s="131">
        <f t="shared" si="23"/>
        <v>94.589999631044293</v>
      </c>
      <c r="AD1518" s="131">
        <v>1994.576</v>
      </c>
      <c r="AH1518" s="132">
        <v>6.5199999999999998E-3</v>
      </c>
      <c r="AI1518" s="132">
        <v>2.5400000000000002E-3</v>
      </c>
      <c r="AJ1518" s="132">
        <v>5.5999999999999995E-4</v>
      </c>
    </row>
    <row r="1519" spans="1:36">
      <c r="A1519" t="s">
        <v>1213</v>
      </c>
      <c r="B1519" t="s">
        <v>1250</v>
      </c>
      <c r="C1519" t="s">
        <v>2407</v>
      </c>
      <c r="D1519" t="s">
        <v>2408</v>
      </c>
      <c r="E1519" t="s">
        <v>309</v>
      </c>
      <c r="F1519" t="s">
        <v>2684</v>
      </c>
      <c r="G1519" t="s">
        <v>2685</v>
      </c>
      <c r="H1519" t="s">
        <v>321</v>
      </c>
      <c r="I1519" t="s">
        <v>754</v>
      </c>
      <c r="J1519" t="s">
        <v>204</v>
      </c>
      <c r="K1519" t="s">
        <v>204</v>
      </c>
      <c r="L1519" t="s">
        <v>325</v>
      </c>
      <c r="M1519" t="s">
        <v>340</v>
      </c>
      <c r="N1519" t="s">
        <v>464</v>
      </c>
      <c r="O1519" t="s">
        <v>339</v>
      </c>
      <c r="P1519" t="s">
        <v>2257</v>
      </c>
      <c r="Q1519" t="s">
        <v>415</v>
      </c>
      <c r="R1519" t="s">
        <v>407</v>
      </c>
      <c r="S1519" t="s">
        <v>1212</v>
      </c>
      <c r="T1519" s="131">
        <v>0.03</v>
      </c>
      <c r="U1519" t="s">
        <v>2686</v>
      </c>
      <c r="V1519" s="132">
        <v>-8.5800000000000008E-3</v>
      </c>
      <c r="W1519" s="132">
        <v>5.96E-2</v>
      </c>
      <c r="X1519" t="s">
        <v>412</v>
      </c>
      <c r="Y1519" t="s">
        <v>339</v>
      </c>
      <c r="Z1519" s="131">
        <v>1684378.55</v>
      </c>
      <c r="AA1519" s="131">
        <v>1</v>
      </c>
      <c r="AB1519" s="131">
        <f t="shared" si="23"/>
        <v>117.93002232188246</v>
      </c>
      <c r="AD1519" s="131">
        <v>1986.3879999999999</v>
      </c>
      <c r="AH1519" s="132">
        <v>1.218E-2</v>
      </c>
      <c r="AI1519" s="132">
        <v>2.5300000000000001E-3</v>
      </c>
      <c r="AJ1519" s="132">
        <v>5.5999999999999995E-4</v>
      </c>
    </row>
    <row r="1520" spans="1:36">
      <c r="A1520" t="s">
        <v>1213</v>
      </c>
      <c r="B1520" t="s">
        <v>1250</v>
      </c>
      <c r="C1520" t="s">
        <v>1918</v>
      </c>
      <c r="D1520" t="s">
        <v>1919</v>
      </c>
      <c r="E1520" t="s">
        <v>309</v>
      </c>
      <c r="F1520" t="s">
        <v>1971</v>
      </c>
      <c r="G1520" t="s">
        <v>1972</v>
      </c>
      <c r="H1520" t="s">
        <v>321</v>
      </c>
      <c r="I1520" t="s">
        <v>754</v>
      </c>
      <c r="J1520" t="s">
        <v>204</v>
      </c>
      <c r="K1520" t="s">
        <v>204</v>
      </c>
      <c r="L1520" t="s">
        <v>325</v>
      </c>
      <c r="M1520" t="s">
        <v>340</v>
      </c>
      <c r="N1520" t="s">
        <v>464</v>
      </c>
      <c r="O1520" t="s">
        <v>339</v>
      </c>
      <c r="P1520" t="s">
        <v>1696</v>
      </c>
      <c r="Q1520" t="s">
        <v>413</v>
      </c>
      <c r="R1520" t="s">
        <v>407</v>
      </c>
      <c r="S1520" t="s">
        <v>1212</v>
      </c>
      <c r="T1520" s="131">
        <v>4.17</v>
      </c>
      <c r="U1520" t="s">
        <v>1563</v>
      </c>
      <c r="V1520" s="132">
        <v>3.9500000000000004E-3</v>
      </c>
      <c r="W1520" s="132">
        <v>2.7099999999999999E-2</v>
      </c>
      <c r="X1520" t="s">
        <v>412</v>
      </c>
      <c r="Y1520" t="s">
        <v>339</v>
      </c>
      <c r="Z1520" s="131">
        <v>1767244.94</v>
      </c>
      <c r="AA1520" s="131">
        <v>1</v>
      </c>
      <c r="AB1520" s="131">
        <f t="shared" si="23"/>
        <v>109.37997083754559</v>
      </c>
      <c r="AC1520" s="131">
        <v>37.097999999999999</v>
      </c>
      <c r="AD1520" s="131">
        <v>1970.11</v>
      </c>
      <c r="AH1520" s="132">
        <v>1.1100000000000001E-3</v>
      </c>
      <c r="AI1520" s="132">
        <v>2.5600000000000002E-3</v>
      </c>
      <c r="AJ1520" s="132">
        <v>5.5999999999999995E-4</v>
      </c>
    </row>
    <row r="1521" spans="1:36">
      <c r="A1521" t="s">
        <v>1213</v>
      </c>
      <c r="B1521" t="s">
        <v>1250</v>
      </c>
      <c r="C1521" t="s">
        <v>2364</v>
      </c>
      <c r="D1521" t="s">
        <v>2365</v>
      </c>
      <c r="E1521" t="s">
        <v>309</v>
      </c>
      <c r="F1521" t="s">
        <v>2608</v>
      </c>
      <c r="G1521" t="s">
        <v>2609</v>
      </c>
      <c r="H1521" t="s">
        <v>321</v>
      </c>
      <c r="I1521" t="s">
        <v>951</v>
      </c>
      <c r="J1521" t="s">
        <v>204</v>
      </c>
      <c r="K1521" t="s">
        <v>204</v>
      </c>
      <c r="L1521" t="s">
        <v>325</v>
      </c>
      <c r="M1521" t="s">
        <v>340</v>
      </c>
      <c r="N1521" t="s">
        <v>462</v>
      </c>
      <c r="O1521" t="s">
        <v>339</v>
      </c>
      <c r="P1521" t="s">
        <v>1551</v>
      </c>
      <c r="Q1521" t="s">
        <v>413</v>
      </c>
      <c r="R1521" t="s">
        <v>407</v>
      </c>
      <c r="S1521" t="s">
        <v>1212</v>
      </c>
      <c r="T1521" s="131">
        <v>0.9</v>
      </c>
      <c r="U1521" t="s">
        <v>2302</v>
      </c>
      <c r="V1521" s="132">
        <v>2.8969999999999999E-2</v>
      </c>
      <c r="W1521" s="132">
        <v>4.9099999999999998E-2</v>
      </c>
      <c r="X1521" t="s">
        <v>412</v>
      </c>
      <c r="Y1521" t="s">
        <v>339</v>
      </c>
      <c r="Z1521" s="131">
        <v>1958664.25</v>
      </c>
      <c r="AA1521" s="131">
        <v>1</v>
      </c>
      <c r="AB1521" s="131">
        <f t="shared" si="23"/>
        <v>99.070016721855211</v>
      </c>
      <c r="AD1521" s="131">
        <v>1940.4490000000001</v>
      </c>
      <c r="AH1521" s="132">
        <v>1.086E-2</v>
      </c>
      <c r="AI1521" s="132">
        <v>2.47E-3</v>
      </c>
      <c r="AJ1521" s="132">
        <v>5.4000000000000001E-4</v>
      </c>
    </row>
    <row r="1522" spans="1:36">
      <c r="A1522" t="s">
        <v>1213</v>
      </c>
      <c r="B1522" t="s">
        <v>1250</v>
      </c>
      <c r="C1522" t="s">
        <v>1901</v>
      </c>
      <c r="D1522" t="s">
        <v>1902</v>
      </c>
      <c r="E1522" t="s">
        <v>309</v>
      </c>
      <c r="F1522" t="s">
        <v>1903</v>
      </c>
      <c r="G1522" t="s">
        <v>1904</v>
      </c>
      <c r="H1522" t="s">
        <v>321</v>
      </c>
      <c r="I1522" t="s">
        <v>754</v>
      </c>
      <c r="J1522" t="s">
        <v>204</v>
      </c>
      <c r="K1522" t="s">
        <v>204</v>
      </c>
      <c r="L1522" t="s">
        <v>325</v>
      </c>
      <c r="M1522" t="s">
        <v>340</v>
      </c>
      <c r="N1522" t="s">
        <v>464</v>
      </c>
      <c r="O1522" t="s">
        <v>339</v>
      </c>
      <c r="P1522" t="s">
        <v>1551</v>
      </c>
      <c r="Q1522" t="s">
        <v>413</v>
      </c>
      <c r="R1522" t="s">
        <v>407</v>
      </c>
      <c r="S1522" t="s">
        <v>1212</v>
      </c>
      <c r="T1522" s="131">
        <v>5.42</v>
      </c>
      <c r="U1522" t="s">
        <v>1905</v>
      </c>
      <c r="V1522" s="132">
        <v>2.7019999999999999E-2</v>
      </c>
      <c r="W1522" s="132">
        <v>2.92E-2</v>
      </c>
      <c r="X1522" t="s">
        <v>412</v>
      </c>
      <c r="Y1522" t="s">
        <v>339</v>
      </c>
      <c r="Z1522" s="131">
        <v>1849000</v>
      </c>
      <c r="AA1522" s="131">
        <v>1</v>
      </c>
      <c r="AB1522" s="131">
        <f t="shared" si="23"/>
        <v>103.26998377501353</v>
      </c>
      <c r="AD1522" s="131">
        <v>1909.462</v>
      </c>
      <c r="AH1522" s="132">
        <v>5.1799999999999997E-3</v>
      </c>
      <c r="AI1522" s="132">
        <v>2.4299999999999999E-3</v>
      </c>
      <c r="AJ1522" s="132">
        <v>5.4000000000000001E-4</v>
      </c>
    </row>
    <row r="1523" spans="1:36">
      <c r="A1523" t="s">
        <v>1213</v>
      </c>
      <c r="B1523" t="s">
        <v>1250</v>
      </c>
      <c r="C1523" t="s">
        <v>1687</v>
      </c>
      <c r="D1523" t="s">
        <v>1688</v>
      </c>
      <c r="E1523" t="s">
        <v>309</v>
      </c>
      <c r="F1523" t="s">
        <v>1689</v>
      </c>
      <c r="G1523" t="s">
        <v>1690</v>
      </c>
      <c r="H1523" t="s">
        <v>321</v>
      </c>
      <c r="I1523" t="s">
        <v>951</v>
      </c>
      <c r="J1523" t="s">
        <v>204</v>
      </c>
      <c r="K1523" t="s">
        <v>204</v>
      </c>
      <c r="L1523" t="s">
        <v>325</v>
      </c>
      <c r="M1523" t="s">
        <v>340</v>
      </c>
      <c r="N1523" t="s">
        <v>447</v>
      </c>
      <c r="O1523" t="s">
        <v>339</v>
      </c>
      <c r="Q1523" t="s">
        <v>410</v>
      </c>
      <c r="R1523" t="s">
        <v>410</v>
      </c>
      <c r="S1523" t="s">
        <v>1212</v>
      </c>
      <c r="T1523" s="131">
        <v>1.88</v>
      </c>
      <c r="U1523" t="s">
        <v>1691</v>
      </c>
      <c r="V1523" s="132">
        <v>7.3969999999999994E-2</v>
      </c>
      <c r="W1523" s="132">
        <v>6.3799999999999996E-2</v>
      </c>
      <c r="X1523" t="s">
        <v>412</v>
      </c>
      <c r="Y1523" t="s">
        <v>339</v>
      </c>
      <c r="Z1523" s="131">
        <v>1801000</v>
      </c>
      <c r="AA1523" s="131">
        <v>1</v>
      </c>
      <c r="AB1523" s="131">
        <f t="shared" si="23"/>
        <v>104.12998334258745</v>
      </c>
      <c r="AD1523" s="131">
        <v>1875.3810000000001</v>
      </c>
      <c r="AH1523" s="132">
        <v>1.3849999999999999E-2</v>
      </c>
      <c r="AI1523" s="132">
        <v>2.3900000000000002E-3</v>
      </c>
      <c r="AJ1523" s="132">
        <v>5.2999999999999998E-4</v>
      </c>
    </row>
    <row r="1524" spans="1:36">
      <c r="A1524" t="s">
        <v>1213</v>
      </c>
      <c r="B1524" t="s">
        <v>1250</v>
      </c>
      <c r="C1524" t="s">
        <v>455</v>
      </c>
      <c r="D1524" t="s">
        <v>2144</v>
      </c>
      <c r="E1524" t="s">
        <v>309</v>
      </c>
      <c r="F1524" t="s">
        <v>2145</v>
      </c>
      <c r="G1524" t="s">
        <v>2146</v>
      </c>
      <c r="H1524" t="s">
        <v>321</v>
      </c>
      <c r="I1524" t="s">
        <v>754</v>
      </c>
      <c r="J1524" t="s">
        <v>204</v>
      </c>
      <c r="K1524" t="s">
        <v>204</v>
      </c>
      <c r="L1524" t="s">
        <v>325</v>
      </c>
      <c r="M1524" t="s">
        <v>340</v>
      </c>
      <c r="N1524" t="s">
        <v>440</v>
      </c>
      <c r="O1524" t="s">
        <v>339</v>
      </c>
      <c r="P1524" t="s">
        <v>1966</v>
      </c>
      <c r="Q1524" t="s">
        <v>415</v>
      </c>
      <c r="R1524" t="s">
        <v>407</v>
      </c>
      <c r="S1524" t="s">
        <v>1212</v>
      </c>
      <c r="T1524" s="131">
        <v>10.38</v>
      </c>
      <c r="U1524" t="s">
        <v>2147</v>
      </c>
      <c r="V1524" s="132">
        <v>2.3970000000000002E-2</v>
      </c>
      <c r="W1524" s="132">
        <v>3.0300000000000001E-2</v>
      </c>
      <c r="X1524" t="s">
        <v>412</v>
      </c>
      <c r="Y1524" t="s">
        <v>339</v>
      </c>
      <c r="Z1524" s="131">
        <v>1744731</v>
      </c>
      <c r="AA1524" s="131">
        <v>1</v>
      </c>
      <c r="AB1524" s="131">
        <f t="shared" si="23"/>
        <v>106.7400074853946</v>
      </c>
      <c r="AD1524" s="131">
        <v>1862.326</v>
      </c>
      <c r="AH1524" s="132">
        <v>3.5E-4</v>
      </c>
      <c r="AI1524" s="132">
        <v>2.3700000000000001E-3</v>
      </c>
      <c r="AJ1524" s="132">
        <v>5.1999999999999995E-4</v>
      </c>
    </row>
    <row r="1525" spans="1:36">
      <c r="A1525" t="s">
        <v>1213</v>
      </c>
      <c r="B1525" t="s">
        <v>1250</v>
      </c>
      <c r="C1525" t="s">
        <v>1896</v>
      </c>
      <c r="D1525" t="s">
        <v>1897</v>
      </c>
      <c r="E1525" t="s">
        <v>309</v>
      </c>
      <c r="F1525" t="s">
        <v>3032</v>
      </c>
      <c r="G1525" t="s">
        <v>3033</v>
      </c>
      <c r="H1525" t="s">
        <v>321</v>
      </c>
      <c r="I1525" t="s">
        <v>754</v>
      </c>
      <c r="J1525" t="s">
        <v>204</v>
      </c>
      <c r="K1525" t="s">
        <v>204</v>
      </c>
      <c r="L1525" t="s">
        <v>325</v>
      </c>
      <c r="M1525" t="s">
        <v>340</v>
      </c>
      <c r="N1525" t="s">
        <v>464</v>
      </c>
      <c r="O1525" t="s">
        <v>339</v>
      </c>
      <c r="P1525" t="s">
        <v>1696</v>
      </c>
      <c r="Q1525" t="s">
        <v>413</v>
      </c>
      <c r="R1525" t="s">
        <v>407</v>
      </c>
      <c r="S1525" t="s">
        <v>1212</v>
      </c>
      <c r="T1525" s="131">
        <v>3.32</v>
      </c>
      <c r="U1525" t="s">
        <v>3034</v>
      </c>
      <c r="V1525" s="132">
        <v>-1.09E-3</v>
      </c>
      <c r="W1525" s="132">
        <v>2.52E-2</v>
      </c>
      <c r="X1525" t="s">
        <v>412</v>
      </c>
      <c r="Y1525" t="s">
        <v>339</v>
      </c>
      <c r="Z1525" s="131">
        <v>1692532.56</v>
      </c>
      <c r="AA1525" s="131">
        <v>1</v>
      </c>
      <c r="AB1525" s="131">
        <f t="shared" si="23"/>
        <v>108.81001899307627</v>
      </c>
      <c r="AD1525" s="131">
        <v>1841.645</v>
      </c>
      <c r="AH1525" s="132">
        <v>9.1599999999999997E-3</v>
      </c>
      <c r="AI1525" s="132">
        <v>2.3500000000000001E-3</v>
      </c>
      <c r="AJ1525" s="132">
        <v>5.1999999999999995E-4</v>
      </c>
    </row>
    <row r="1526" spans="1:36">
      <c r="A1526" t="s">
        <v>1213</v>
      </c>
      <c r="B1526" t="s">
        <v>1250</v>
      </c>
      <c r="C1526" t="s">
        <v>3001</v>
      </c>
      <c r="D1526" t="s">
        <v>3002</v>
      </c>
      <c r="E1526" t="s">
        <v>309</v>
      </c>
      <c r="F1526" t="s">
        <v>3003</v>
      </c>
      <c r="G1526" t="s">
        <v>3004</v>
      </c>
      <c r="H1526" t="s">
        <v>321</v>
      </c>
      <c r="I1526" t="s">
        <v>951</v>
      </c>
      <c r="J1526" t="s">
        <v>204</v>
      </c>
      <c r="K1526" t="s">
        <v>204</v>
      </c>
      <c r="L1526" t="s">
        <v>325</v>
      </c>
      <c r="M1526" t="s">
        <v>340</v>
      </c>
      <c r="N1526" t="s">
        <v>477</v>
      </c>
      <c r="O1526" t="s">
        <v>339</v>
      </c>
      <c r="P1526" t="s">
        <v>1545</v>
      </c>
      <c r="Q1526" t="s">
        <v>413</v>
      </c>
      <c r="R1526" t="s">
        <v>407</v>
      </c>
      <c r="S1526" t="s">
        <v>1212</v>
      </c>
      <c r="T1526" s="131">
        <v>1.46</v>
      </c>
      <c r="U1526" t="s">
        <v>1660</v>
      </c>
      <c r="V1526" s="132">
        <v>3.8339999999999999E-2</v>
      </c>
      <c r="W1526" s="132">
        <v>5.6399999999999999E-2</v>
      </c>
      <c r="X1526" t="s">
        <v>412</v>
      </c>
      <c r="Y1526" t="s">
        <v>339</v>
      </c>
      <c r="Z1526" s="131">
        <v>1897468.23</v>
      </c>
      <c r="AA1526" s="131">
        <v>1</v>
      </c>
      <c r="AB1526" s="131">
        <f t="shared" si="23"/>
        <v>96.750025690812222</v>
      </c>
      <c r="AD1526" s="131">
        <v>1835.8009999999999</v>
      </c>
      <c r="AH1526" s="132">
        <v>4.3490000000000001E-2</v>
      </c>
      <c r="AI1526" s="132">
        <v>2.3400000000000001E-3</v>
      </c>
      <c r="AJ1526" s="132">
        <v>5.1000000000000004E-4</v>
      </c>
    </row>
    <row r="1527" spans="1:36">
      <c r="A1527" t="s">
        <v>1213</v>
      </c>
      <c r="B1527" t="s">
        <v>1250</v>
      </c>
      <c r="C1527" t="s">
        <v>2283</v>
      </c>
      <c r="D1527" t="s">
        <v>2284</v>
      </c>
      <c r="E1527" t="s">
        <v>309</v>
      </c>
      <c r="F1527" t="s">
        <v>2453</v>
      </c>
      <c r="G1527" t="s">
        <v>2454</v>
      </c>
      <c r="H1527" t="s">
        <v>321</v>
      </c>
      <c r="I1527" t="s">
        <v>951</v>
      </c>
      <c r="J1527" t="s">
        <v>204</v>
      </c>
      <c r="K1527" t="s">
        <v>204</v>
      </c>
      <c r="L1527" t="s">
        <v>325</v>
      </c>
      <c r="M1527" t="s">
        <v>340</v>
      </c>
      <c r="N1527" t="s">
        <v>454</v>
      </c>
      <c r="O1527" t="s">
        <v>339</v>
      </c>
      <c r="P1527" t="s">
        <v>1599</v>
      </c>
      <c r="Q1527" t="s">
        <v>415</v>
      </c>
      <c r="R1527" t="s">
        <v>407</v>
      </c>
      <c r="S1527" t="s">
        <v>1212</v>
      </c>
      <c r="T1527" s="131">
        <v>2.4900000000000002</v>
      </c>
      <c r="U1527" t="s">
        <v>1772</v>
      </c>
      <c r="V1527" s="132">
        <v>6.4570000000000002E-2</v>
      </c>
      <c r="W1527" s="132">
        <v>5.5199999999999999E-2</v>
      </c>
      <c r="X1527" t="s">
        <v>412</v>
      </c>
      <c r="Y1527" t="s">
        <v>339</v>
      </c>
      <c r="Z1527" s="131">
        <v>1711039.78</v>
      </c>
      <c r="AA1527" s="131">
        <v>1</v>
      </c>
      <c r="AB1527" s="131">
        <f t="shared" si="23"/>
        <v>106.07000615730861</v>
      </c>
      <c r="AD1527" s="131">
        <v>1814.9</v>
      </c>
      <c r="AH1527" s="132">
        <v>9.7999999999999997E-4</v>
      </c>
      <c r="AI1527" s="132">
        <v>2.31E-3</v>
      </c>
      <c r="AJ1527" s="132">
        <v>5.1000000000000004E-4</v>
      </c>
    </row>
    <row r="1528" spans="1:36">
      <c r="A1528" t="s">
        <v>1213</v>
      </c>
      <c r="B1528" t="s">
        <v>1250</v>
      </c>
      <c r="C1528" t="s">
        <v>1713</v>
      </c>
      <c r="D1528" t="s">
        <v>1714</v>
      </c>
      <c r="E1528" t="s">
        <v>309</v>
      </c>
      <c r="F1528" t="s">
        <v>1715</v>
      </c>
      <c r="G1528" t="s">
        <v>1716</v>
      </c>
      <c r="H1528" t="s">
        <v>321</v>
      </c>
      <c r="I1528" t="s">
        <v>754</v>
      </c>
      <c r="J1528" t="s">
        <v>204</v>
      </c>
      <c r="K1528" t="s">
        <v>204</v>
      </c>
      <c r="L1528" t="s">
        <v>325</v>
      </c>
      <c r="M1528" t="s">
        <v>340</v>
      </c>
      <c r="N1528" t="s">
        <v>459</v>
      </c>
      <c r="O1528" t="s">
        <v>339</v>
      </c>
      <c r="Q1528" t="s">
        <v>410</v>
      </c>
      <c r="R1528" t="s">
        <v>410</v>
      </c>
      <c r="S1528" t="s">
        <v>1212</v>
      </c>
      <c r="T1528" s="131">
        <v>4.34</v>
      </c>
      <c r="U1528" t="s">
        <v>1717</v>
      </c>
      <c r="V1528" s="132">
        <v>3.5159999999999997E-2</v>
      </c>
      <c r="W1528" s="132">
        <v>3.5200000000000002E-2</v>
      </c>
      <c r="X1528" t="s">
        <v>412</v>
      </c>
      <c r="Y1528" t="s">
        <v>339</v>
      </c>
      <c r="Z1528" s="131">
        <v>1749000</v>
      </c>
      <c r="AA1528" s="131">
        <v>1</v>
      </c>
      <c r="AB1528" s="131">
        <f t="shared" si="23"/>
        <v>103.67998856489422</v>
      </c>
      <c r="AD1528" s="131">
        <v>1813.3630000000001</v>
      </c>
      <c r="AH1528" s="132">
        <v>5.1700000000000001E-3</v>
      </c>
      <c r="AI1528" s="132">
        <v>2.31E-3</v>
      </c>
      <c r="AJ1528" s="132">
        <v>5.1000000000000004E-4</v>
      </c>
    </row>
    <row r="1529" spans="1:36">
      <c r="A1529" t="s">
        <v>1213</v>
      </c>
      <c r="B1529" t="s">
        <v>1250</v>
      </c>
      <c r="C1529" t="s">
        <v>3041</v>
      </c>
      <c r="D1529" t="s">
        <v>3042</v>
      </c>
      <c r="E1529" t="s">
        <v>309</v>
      </c>
      <c r="F1529" t="s">
        <v>3043</v>
      </c>
      <c r="G1529" t="s">
        <v>3044</v>
      </c>
      <c r="H1529" t="s">
        <v>321</v>
      </c>
      <c r="I1529" t="s">
        <v>951</v>
      </c>
      <c r="J1529" t="s">
        <v>204</v>
      </c>
      <c r="K1529" t="s">
        <v>204</v>
      </c>
      <c r="L1529" t="s">
        <v>325</v>
      </c>
      <c r="M1529" t="s">
        <v>340</v>
      </c>
      <c r="N1529" t="s">
        <v>458</v>
      </c>
      <c r="O1529" t="s">
        <v>339</v>
      </c>
      <c r="Q1529" t="s">
        <v>410</v>
      </c>
      <c r="R1529" t="s">
        <v>410</v>
      </c>
      <c r="S1529" t="s">
        <v>1212</v>
      </c>
      <c r="T1529" s="131">
        <v>0.99</v>
      </c>
      <c r="U1529" t="s">
        <v>1795</v>
      </c>
      <c r="V1529" s="132">
        <v>4.5400000000000003E-2</v>
      </c>
      <c r="W1529" s="132">
        <v>4.7399999999999998E-2</v>
      </c>
      <c r="X1529" t="s">
        <v>412</v>
      </c>
      <c r="Y1529" t="s">
        <v>339</v>
      </c>
      <c r="Z1529" s="131">
        <v>1841872</v>
      </c>
      <c r="AA1529" s="131">
        <v>1</v>
      </c>
      <c r="AB1529" s="131">
        <f t="shared" si="23"/>
        <v>97.410026321047283</v>
      </c>
      <c r="AD1529" s="131">
        <v>1794.1679999999999</v>
      </c>
      <c r="AH1529" s="132">
        <v>1.2279999999999999E-2</v>
      </c>
      <c r="AI1529" s="132">
        <v>2.2899999999999999E-3</v>
      </c>
      <c r="AJ1529" s="132">
        <v>5.0000000000000001E-4</v>
      </c>
    </row>
    <row r="1530" spans="1:36">
      <c r="A1530" t="s">
        <v>1213</v>
      </c>
      <c r="B1530" t="s">
        <v>1250</v>
      </c>
      <c r="C1530" t="s">
        <v>3037</v>
      </c>
      <c r="D1530" t="s">
        <v>3038</v>
      </c>
      <c r="E1530" t="s">
        <v>309</v>
      </c>
      <c r="F1530" t="s">
        <v>3039</v>
      </c>
      <c r="G1530" t="s">
        <v>3040</v>
      </c>
      <c r="H1530" t="s">
        <v>321</v>
      </c>
      <c r="I1530" t="s">
        <v>951</v>
      </c>
      <c r="J1530" t="s">
        <v>204</v>
      </c>
      <c r="K1530" t="s">
        <v>204</v>
      </c>
      <c r="L1530" t="s">
        <v>325</v>
      </c>
      <c r="M1530" t="s">
        <v>340</v>
      </c>
      <c r="N1530" t="s">
        <v>447</v>
      </c>
      <c r="O1530" t="s">
        <v>339</v>
      </c>
      <c r="P1530" t="s">
        <v>1545</v>
      </c>
      <c r="Q1530" t="s">
        <v>413</v>
      </c>
      <c r="R1530" t="s">
        <v>407</v>
      </c>
      <c r="S1530" t="s">
        <v>1212</v>
      </c>
      <c r="T1530" s="131">
        <v>0.74</v>
      </c>
      <c r="U1530" t="s">
        <v>1795</v>
      </c>
      <c r="V1530" s="132">
        <v>4.7440000000000003E-2</v>
      </c>
      <c r="W1530" s="132">
        <v>5.6599999999999998E-2</v>
      </c>
      <c r="X1530" t="s">
        <v>412</v>
      </c>
      <c r="Y1530" t="s">
        <v>339</v>
      </c>
      <c r="Z1530" s="131">
        <v>1792365.33</v>
      </c>
      <c r="AA1530" s="131">
        <v>1</v>
      </c>
      <c r="AB1530" s="131">
        <f t="shared" si="23"/>
        <v>99.569991124521479</v>
      </c>
      <c r="AD1530" s="131">
        <v>1784.6579999999999</v>
      </c>
      <c r="AH1530" s="132">
        <v>4.0739999999999998E-2</v>
      </c>
      <c r="AI1530" s="132">
        <v>2.2699999999999999E-3</v>
      </c>
      <c r="AJ1530" s="132">
        <v>5.0000000000000001E-4</v>
      </c>
    </row>
    <row r="1531" spans="1:36">
      <c r="A1531" t="s">
        <v>1213</v>
      </c>
      <c r="B1531" t="s">
        <v>1250</v>
      </c>
      <c r="C1531" t="s">
        <v>3020</v>
      </c>
      <c r="D1531" t="s">
        <v>3021</v>
      </c>
      <c r="E1531" t="s">
        <v>309</v>
      </c>
      <c r="F1531" t="s">
        <v>3022</v>
      </c>
      <c r="G1531" t="s">
        <v>3023</v>
      </c>
      <c r="H1531" t="s">
        <v>321</v>
      </c>
      <c r="I1531" t="s">
        <v>754</v>
      </c>
      <c r="J1531" t="s">
        <v>204</v>
      </c>
      <c r="K1531" t="s">
        <v>204</v>
      </c>
      <c r="L1531" t="s">
        <v>325</v>
      </c>
      <c r="M1531" t="s">
        <v>340</v>
      </c>
      <c r="N1531" t="s">
        <v>464</v>
      </c>
      <c r="O1531" t="s">
        <v>339</v>
      </c>
      <c r="Q1531" t="s">
        <v>410</v>
      </c>
      <c r="R1531" t="s">
        <v>410</v>
      </c>
      <c r="S1531" t="s">
        <v>1212</v>
      </c>
      <c r="T1531" s="131">
        <v>3.36</v>
      </c>
      <c r="U1531" t="s">
        <v>2496</v>
      </c>
      <c r="V1531" s="132">
        <v>3.381E-2</v>
      </c>
      <c r="W1531" s="132">
        <v>3.44E-2</v>
      </c>
      <c r="X1531" t="s">
        <v>412</v>
      </c>
      <c r="Y1531" t="s">
        <v>339</v>
      </c>
      <c r="Z1531" s="131">
        <v>1718000</v>
      </c>
      <c r="AA1531" s="131">
        <v>1</v>
      </c>
      <c r="AB1531" s="131">
        <f t="shared" si="23"/>
        <v>103.77002328288707</v>
      </c>
      <c r="AD1531" s="131">
        <v>1782.769</v>
      </c>
      <c r="AH1531" s="132">
        <v>8.6300000000000005E-3</v>
      </c>
      <c r="AI1531" s="132">
        <v>2.2699999999999999E-3</v>
      </c>
      <c r="AJ1531" s="132">
        <v>5.0000000000000001E-4</v>
      </c>
    </row>
    <row r="1532" spans="1:36">
      <c r="A1532" t="s">
        <v>1213</v>
      </c>
      <c r="B1532" t="s">
        <v>1250</v>
      </c>
      <c r="C1532" t="s">
        <v>1635</v>
      </c>
      <c r="D1532" t="s">
        <v>1636</v>
      </c>
      <c r="E1532" t="s">
        <v>309</v>
      </c>
      <c r="F1532" t="s">
        <v>1773</v>
      </c>
      <c r="G1532" t="s">
        <v>1774</v>
      </c>
      <c r="H1532" t="s">
        <v>321</v>
      </c>
      <c r="I1532" t="s">
        <v>951</v>
      </c>
      <c r="J1532" t="s">
        <v>204</v>
      </c>
      <c r="K1532" t="s">
        <v>204</v>
      </c>
      <c r="L1532" t="s">
        <v>325</v>
      </c>
      <c r="M1532" t="s">
        <v>340</v>
      </c>
      <c r="N1532" t="s">
        <v>454</v>
      </c>
      <c r="O1532" t="s">
        <v>339</v>
      </c>
      <c r="P1532" t="s">
        <v>1545</v>
      </c>
      <c r="Q1532" t="s">
        <v>413</v>
      </c>
      <c r="R1532" t="s">
        <v>407</v>
      </c>
      <c r="S1532" t="s">
        <v>1212</v>
      </c>
      <c r="T1532" s="131">
        <v>3.52</v>
      </c>
      <c r="U1532" t="s">
        <v>1610</v>
      </c>
      <c r="V1532" s="132">
        <v>5.5100000000000003E-2</v>
      </c>
      <c r="W1532" s="132">
        <v>5.4899999999999997E-2</v>
      </c>
      <c r="X1532" t="s">
        <v>412</v>
      </c>
      <c r="Y1532" t="s">
        <v>339</v>
      </c>
      <c r="Z1532" s="131">
        <v>1656000</v>
      </c>
      <c r="AA1532" s="131">
        <v>1</v>
      </c>
      <c r="AB1532" s="131">
        <f t="shared" si="23"/>
        <v>106.2199879227053</v>
      </c>
      <c r="AD1532" s="131">
        <v>1759.0029999999999</v>
      </c>
      <c r="AH1532" s="132">
        <v>1.82E-3</v>
      </c>
      <c r="AI1532" s="132">
        <v>2.2399999999999998E-3</v>
      </c>
      <c r="AJ1532" s="132">
        <v>4.8999999999999998E-4</v>
      </c>
    </row>
    <row r="1533" spans="1:36">
      <c r="A1533" t="s">
        <v>1213</v>
      </c>
      <c r="B1533" t="s">
        <v>1250</v>
      </c>
      <c r="C1533" t="s">
        <v>1626</v>
      </c>
      <c r="D1533" t="s">
        <v>1627</v>
      </c>
      <c r="E1533" t="s">
        <v>309</v>
      </c>
      <c r="F1533" t="s">
        <v>2987</v>
      </c>
      <c r="G1533" t="s">
        <v>2988</v>
      </c>
      <c r="H1533" t="s">
        <v>321</v>
      </c>
      <c r="I1533" t="s">
        <v>754</v>
      </c>
      <c r="J1533" t="s">
        <v>204</v>
      </c>
      <c r="K1533" t="s">
        <v>204</v>
      </c>
      <c r="L1533" t="s">
        <v>325</v>
      </c>
      <c r="M1533" t="s">
        <v>340</v>
      </c>
      <c r="N1533" t="s">
        <v>465</v>
      </c>
      <c r="O1533" t="s">
        <v>339</v>
      </c>
      <c r="P1533" t="s">
        <v>1578</v>
      </c>
      <c r="Q1533" t="s">
        <v>415</v>
      </c>
      <c r="R1533" t="s">
        <v>407</v>
      </c>
      <c r="S1533" t="s">
        <v>1212</v>
      </c>
      <c r="T1533" s="131">
        <v>0.49</v>
      </c>
      <c r="U1533" t="s">
        <v>1858</v>
      </c>
      <c r="V1533" s="132">
        <v>2.776E-2</v>
      </c>
      <c r="W1533" s="132">
        <v>3.0099999999999998E-2</v>
      </c>
      <c r="X1533" t="s">
        <v>412</v>
      </c>
      <c r="Y1533" t="s">
        <v>339</v>
      </c>
      <c r="Z1533" s="131">
        <v>1523793</v>
      </c>
      <c r="AA1533" s="131">
        <v>1</v>
      </c>
      <c r="AB1533" s="131">
        <f t="shared" si="23"/>
        <v>114.25003264879155</v>
      </c>
      <c r="AD1533" s="131">
        <v>1740.934</v>
      </c>
      <c r="AH1533" s="132">
        <v>6.6299999999999996E-3</v>
      </c>
      <c r="AI1533" s="132">
        <v>2.2200000000000002E-3</v>
      </c>
      <c r="AJ1533" s="132">
        <v>4.8999999999999998E-4</v>
      </c>
    </row>
    <row r="1534" spans="1:36">
      <c r="A1534" t="s">
        <v>1213</v>
      </c>
      <c r="B1534" t="s">
        <v>1250</v>
      </c>
      <c r="C1534" t="s">
        <v>2933</v>
      </c>
      <c r="D1534" t="s">
        <v>2934</v>
      </c>
      <c r="E1534" t="s">
        <v>309</v>
      </c>
      <c r="F1534" t="s">
        <v>3061</v>
      </c>
      <c r="G1534" t="s">
        <v>3062</v>
      </c>
      <c r="H1534" t="s">
        <v>321</v>
      </c>
      <c r="I1534" t="s">
        <v>951</v>
      </c>
      <c r="J1534" t="s">
        <v>204</v>
      </c>
      <c r="K1534" t="s">
        <v>204</v>
      </c>
      <c r="L1534" t="s">
        <v>325</v>
      </c>
      <c r="M1534" t="s">
        <v>340</v>
      </c>
      <c r="N1534" t="s">
        <v>441</v>
      </c>
      <c r="O1534" t="s">
        <v>339</v>
      </c>
      <c r="Q1534" t="s">
        <v>410</v>
      </c>
      <c r="R1534" t="s">
        <v>410</v>
      </c>
      <c r="S1534" t="s">
        <v>1212</v>
      </c>
      <c r="T1534" s="131">
        <v>4.57</v>
      </c>
      <c r="U1534" t="s">
        <v>1944</v>
      </c>
      <c r="V1534" s="132">
        <v>6.7369999999999999E-2</v>
      </c>
      <c r="W1534" s="132">
        <v>6.7500000000000004E-2</v>
      </c>
      <c r="X1534" t="s">
        <v>412</v>
      </c>
      <c r="Y1534" t="s">
        <v>339</v>
      </c>
      <c r="Z1534" s="131">
        <v>1685000</v>
      </c>
      <c r="AA1534" s="131">
        <v>1</v>
      </c>
      <c r="AB1534" s="131">
        <f t="shared" si="23"/>
        <v>101.4</v>
      </c>
      <c r="AD1534" s="131">
        <v>1708.59</v>
      </c>
      <c r="AH1534" s="132">
        <v>5.1200000000000004E-3</v>
      </c>
      <c r="AI1534" s="132">
        <v>2.1800000000000001E-3</v>
      </c>
      <c r="AJ1534" s="132">
        <v>4.8000000000000001E-4</v>
      </c>
    </row>
    <row r="1535" spans="1:36">
      <c r="A1535" t="s">
        <v>1213</v>
      </c>
      <c r="B1535" t="s">
        <v>1250</v>
      </c>
      <c r="C1535" t="s">
        <v>2693</v>
      </c>
      <c r="D1535" t="s">
        <v>2694</v>
      </c>
      <c r="E1535" t="s">
        <v>311</v>
      </c>
      <c r="F1535" t="s">
        <v>2695</v>
      </c>
      <c r="G1535" t="s">
        <v>2696</v>
      </c>
      <c r="H1535" t="s">
        <v>321</v>
      </c>
      <c r="I1535" t="s">
        <v>755</v>
      </c>
      <c r="J1535" t="s">
        <v>204</v>
      </c>
      <c r="K1535" t="s">
        <v>204</v>
      </c>
      <c r="L1535" t="s">
        <v>325</v>
      </c>
      <c r="M1535" t="s">
        <v>340</v>
      </c>
      <c r="N1535" t="s">
        <v>465</v>
      </c>
      <c r="O1535" t="s">
        <v>339</v>
      </c>
      <c r="P1535" t="s">
        <v>2257</v>
      </c>
      <c r="Q1535" t="s">
        <v>415</v>
      </c>
      <c r="R1535" t="s">
        <v>407</v>
      </c>
      <c r="S1535" t="s">
        <v>1212</v>
      </c>
      <c r="T1535" s="131">
        <v>2.78</v>
      </c>
      <c r="U1535" t="s">
        <v>1579</v>
      </c>
      <c r="V1535" s="132">
        <v>6.0839999999999998E-2</v>
      </c>
      <c r="W1535" s="132">
        <v>7.7600000000000002E-2</v>
      </c>
      <c r="X1535" t="s">
        <v>412</v>
      </c>
      <c r="Y1535" t="s">
        <v>339</v>
      </c>
      <c r="Z1535" s="131">
        <v>1888730.06</v>
      </c>
      <c r="AA1535" s="131">
        <v>1</v>
      </c>
      <c r="AB1535" s="131">
        <f t="shared" si="23"/>
        <v>88.399980249162752</v>
      </c>
      <c r="AD1535" s="131">
        <v>1669.6369999999999</v>
      </c>
      <c r="AH1535" s="132">
        <v>1.73E-3</v>
      </c>
      <c r="AI1535" s="132">
        <v>2.1299999999999999E-3</v>
      </c>
      <c r="AJ1535" s="132">
        <v>4.6999999999999999E-4</v>
      </c>
    </row>
    <row r="1536" spans="1:36">
      <c r="A1536" t="s">
        <v>1213</v>
      </c>
      <c r="B1536" t="s">
        <v>1250</v>
      </c>
      <c r="C1536" t="s">
        <v>2309</v>
      </c>
      <c r="D1536" t="s">
        <v>2310</v>
      </c>
      <c r="E1536" t="s">
        <v>309</v>
      </c>
      <c r="F1536" t="s">
        <v>2849</v>
      </c>
      <c r="G1536" t="s">
        <v>2850</v>
      </c>
      <c r="H1536" t="s">
        <v>321</v>
      </c>
      <c r="I1536" t="s">
        <v>951</v>
      </c>
      <c r="J1536" t="s">
        <v>204</v>
      </c>
      <c r="K1536" t="s">
        <v>204</v>
      </c>
      <c r="L1536" t="s">
        <v>325</v>
      </c>
      <c r="M1536" t="s">
        <v>340</v>
      </c>
      <c r="N1536" t="s">
        <v>447</v>
      </c>
      <c r="O1536" t="s">
        <v>339</v>
      </c>
      <c r="P1536" t="s">
        <v>1530</v>
      </c>
      <c r="Q1536" t="s">
        <v>415</v>
      </c>
      <c r="R1536" t="s">
        <v>407</v>
      </c>
      <c r="S1536" t="s">
        <v>1212</v>
      </c>
      <c r="T1536" s="131">
        <v>0.49</v>
      </c>
      <c r="U1536" t="s">
        <v>1858</v>
      </c>
      <c r="V1536" s="132">
        <v>5.4460000000000001E-2</v>
      </c>
      <c r="W1536" s="132">
        <v>5.2699999999999997E-2</v>
      </c>
      <c r="X1536" t="s">
        <v>412</v>
      </c>
      <c r="Y1536" t="s">
        <v>339</v>
      </c>
      <c r="Z1536" s="131">
        <v>1650242.09</v>
      </c>
      <c r="AA1536" s="131">
        <v>1</v>
      </c>
      <c r="AB1536" s="131">
        <f t="shared" si="23"/>
        <v>99.530002897938445</v>
      </c>
      <c r="AD1536" s="131">
        <v>1642.4860000000001</v>
      </c>
      <c r="AH1536" s="132">
        <v>1.5820000000000001E-2</v>
      </c>
      <c r="AI1536" s="132">
        <v>2.0899999999999998E-3</v>
      </c>
      <c r="AJ1536" s="132">
        <v>4.6000000000000001E-4</v>
      </c>
    </row>
    <row r="1537" spans="1:36">
      <c r="A1537" t="s">
        <v>1213</v>
      </c>
      <c r="B1537" t="s">
        <v>1250</v>
      </c>
      <c r="C1537" t="s">
        <v>2490</v>
      </c>
      <c r="D1537" t="s">
        <v>2491</v>
      </c>
      <c r="E1537" t="s">
        <v>309</v>
      </c>
      <c r="F1537" t="s">
        <v>2492</v>
      </c>
      <c r="G1537" t="s">
        <v>2493</v>
      </c>
      <c r="H1537" t="s">
        <v>321</v>
      </c>
      <c r="I1537" t="s">
        <v>951</v>
      </c>
      <c r="J1537" t="s">
        <v>204</v>
      </c>
      <c r="K1537" t="s">
        <v>204</v>
      </c>
      <c r="L1537" t="s">
        <v>325</v>
      </c>
      <c r="M1537" t="s">
        <v>340</v>
      </c>
      <c r="N1537" t="s">
        <v>440</v>
      </c>
      <c r="O1537" t="s">
        <v>339</v>
      </c>
      <c r="P1537" t="s">
        <v>1578</v>
      </c>
      <c r="Q1537" t="s">
        <v>415</v>
      </c>
      <c r="R1537" t="s">
        <v>407</v>
      </c>
      <c r="S1537" t="s">
        <v>1212</v>
      </c>
      <c r="T1537" s="131">
        <v>1.68</v>
      </c>
      <c r="U1537" t="s">
        <v>1367</v>
      </c>
      <c r="V1537" s="132">
        <v>5.9020000000000003E-2</v>
      </c>
      <c r="W1537" s="132">
        <v>4.9000000000000002E-2</v>
      </c>
      <c r="X1537" t="s">
        <v>412</v>
      </c>
      <c r="Y1537" t="s">
        <v>339</v>
      </c>
      <c r="Z1537" s="131">
        <v>1664332</v>
      </c>
      <c r="AA1537" s="131">
        <v>1</v>
      </c>
      <c r="AB1537" s="131">
        <f t="shared" si="23"/>
        <v>98.290004638497606</v>
      </c>
      <c r="AD1537" s="131">
        <v>1635.8720000000001</v>
      </c>
      <c r="AH1537" s="132">
        <v>2.33E-3</v>
      </c>
      <c r="AI1537" s="132">
        <v>2.0799999999999998E-3</v>
      </c>
      <c r="AJ1537" s="132">
        <v>4.6000000000000001E-4</v>
      </c>
    </row>
    <row r="1538" spans="1:36">
      <c r="A1538" t="s">
        <v>1213</v>
      </c>
      <c r="B1538" t="s">
        <v>1250</v>
      </c>
      <c r="C1538" t="s">
        <v>1973</v>
      </c>
      <c r="D1538" t="s">
        <v>1974</v>
      </c>
      <c r="E1538" t="s">
        <v>309</v>
      </c>
      <c r="F1538" t="s">
        <v>1975</v>
      </c>
      <c r="G1538" t="s">
        <v>1976</v>
      </c>
      <c r="H1538" t="s">
        <v>321</v>
      </c>
      <c r="I1538" t="s">
        <v>754</v>
      </c>
      <c r="J1538" t="s">
        <v>204</v>
      </c>
      <c r="K1538" t="s">
        <v>204</v>
      </c>
      <c r="L1538" t="s">
        <v>325</v>
      </c>
      <c r="M1538" t="s">
        <v>340</v>
      </c>
      <c r="N1538" t="s">
        <v>464</v>
      </c>
      <c r="O1538" t="s">
        <v>339</v>
      </c>
      <c r="P1538" t="s">
        <v>1696</v>
      </c>
      <c r="Q1538" t="s">
        <v>413</v>
      </c>
      <c r="R1538" t="s">
        <v>407</v>
      </c>
      <c r="S1538" t="s">
        <v>1212</v>
      </c>
      <c r="T1538" s="131">
        <v>1.93</v>
      </c>
      <c r="U1538" t="s">
        <v>1334</v>
      </c>
      <c r="V1538" s="132">
        <v>2.8490000000000001E-2</v>
      </c>
      <c r="W1538" s="132">
        <v>2.6700000000000002E-2</v>
      </c>
      <c r="X1538" t="s">
        <v>412</v>
      </c>
      <c r="Y1538" t="s">
        <v>339</v>
      </c>
      <c r="Z1538" s="131">
        <v>1386342</v>
      </c>
      <c r="AA1538" s="131">
        <v>1</v>
      </c>
      <c r="AB1538" s="131">
        <f t="shared" si="23"/>
        <v>116.50999536910807</v>
      </c>
      <c r="AD1538" s="131">
        <v>1615.2270000000001</v>
      </c>
      <c r="AH1538" s="132">
        <v>6.6E-4</v>
      </c>
      <c r="AI1538" s="132">
        <v>2.0600000000000002E-3</v>
      </c>
      <c r="AJ1538" s="132">
        <v>4.4999999999999999E-4</v>
      </c>
    </row>
    <row r="1539" spans="1:36">
      <c r="A1539" t="s">
        <v>1213</v>
      </c>
      <c r="B1539" t="s">
        <v>1250</v>
      </c>
      <c r="C1539" t="s">
        <v>1532</v>
      </c>
      <c r="D1539" t="s">
        <v>1533</v>
      </c>
      <c r="E1539" t="s">
        <v>309</v>
      </c>
      <c r="F1539" t="s">
        <v>1835</v>
      </c>
      <c r="G1539" t="s">
        <v>1836</v>
      </c>
      <c r="H1539" t="s">
        <v>321</v>
      </c>
      <c r="I1539" t="s">
        <v>754</v>
      </c>
      <c r="J1539" t="s">
        <v>204</v>
      </c>
      <c r="K1539" t="s">
        <v>204</v>
      </c>
      <c r="L1539" t="s">
        <v>325</v>
      </c>
      <c r="M1539" t="s">
        <v>340</v>
      </c>
      <c r="N1539" t="s">
        <v>443</v>
      </c>
      <c r="O1539" t="s">
        <v>339</v>
      </c>
      <c r="P1539" t="s">
        <v>1530</v>
      </c>
      <c r="Q1539" t="s">
        <v>415</v>
      </c>
      <c r="R1539" t="s">
        <v>407</v>
      </c>
      <c r="S1539" t="s">
        <v>1212</v>
      </c>
      <c r="T1539" s="131">
        <v>0.41</v>
      </c>
      <c r="U1539" t="s">
        <v>1837</v>
      </c>
      <c r="V1539" s="132">
        <v>1.2840000000000001E-2</v>
      </c>
      <c r="W1539" s="132">
        <v>4.02E-2</v>
      </c>
      <c r="X1539" t="s">
        <v>412</v>
      </c>
      <c r="Y1539" t="s">
        <v>339</v>
      </c>
      <c r="Z1539" s="131">
        <v>1416561.42</v>
      </c>
      <c r="AA1539" s="131">
        <v>1</v>
      </c>
      <c r="AB1539" s="131">
        <f t="shared" ref="AB1539:AB1602" si="24">(AD1539-(AC1539*AA1539))*1000/AA1539/Z1539*100</f>
        <v>113.19000908552204</v>
      </c>
      <c r="AD1539" s="131">
        <v>1603.4059999999999</v>
      </c>
      <c r="AH1539" s="132">
        <v>4.6499999999999996E-3</v>
      </c>
      <c r="AI1539" s="132">
        <v>2.0400000000000001E-3</v>
      </c>
      <c r="AJ1539" s="132">
        <v>4.4999999999999999E-4</v>
      </c>
    </row>
    <row r="1540" spans="1:36">
      <c r="A1540" t="s">
        <v>1213</v>
      </c>
      <c r="B1540" t="s">
        <v>1250</v>
      </c>
      <c r="C1540" t="s">
        <v>1723</v>
      </c>
      <c r="D1540" t="s">
        <v>1724</v>
      </c>
      <c r="E1540" t="s">
        <v>309</v>
      </c>
      <c r="F1540" t="s">
        <v>1725</v>
      </c>
      <c r="G1540" t="s">
        <v>1726</v>
      </c>
      <c r="H1540" t="s">
        <v>321</v>
      </c>
      <c r="I1540" t="s">
        <v>951</v>
      </c>
      <c r="J1540" t="s">
        <v>204</v>
      </c>
      <c r="K1540" t="s">
        <v>204</v>
      </c>
      <c r="L1540" t="s">
        <v>325</v>
      </c>
      <c r="M1540" t="s">
        <v>340</v>
      </c>
      <c r="N1540" t="s">
        <v>447</v>
      </c>
      <c r="O1540" t="s">
        <v>339</v>
      </c>
      <c r="Q1540" t="s">
        <v>410</v>
      </c>
      <c r="R1540" t="s">
        <v>410</v>
      </c>
      <c r="S1540" t="s">
        <v>1212</v>
      </c>
      <c r="T1540" s="131">
        <v>3.95</v>
      </c>
      <c r="U1540" t="s">
        <v>1727</v>
      </c>
      <c r="V1540" s="132">
        <v>5.8900000000000001E-2</v>
      </c>
      <c r="W1540" s="132">
        <v>5.8700000000000002E-2</v>
      </c>
      <c r="X1540" t="s">
        <v>412</v>
      </c>
      <c r="Y1540" t="s">
        <v>339</v>
      </c>
      <c r="Z1540" s="131">
        <v>1530000</v>
      </c>
      <c r="AA1540" s="131">
        <v>1</v>
      </c>
      <c r="AB1540" s="131">
        <f t="shared" si="24"/>
        <v>104.22</v>
      </c>
      <c r="AD1540" s="131">
        <v>1594.566</v>
      </c>
      <c r="AH1540" s="132">
        <v>5.5599999999999998E-3</v>
      </c>
      <c r="AI1540" s="132">
        <v>2.0300000000000001E-3</v>
      </c>
      <c r="AJ1540" s="132">
        <v>4.4999999999999999E-4</v>
      </c>
    </row>
    <row r="1541" spans="1:36">
      <c r="A1541" t="s">
        <v>1213</v>
      </c>
      <c r="B1541" t="s">
        <v>1250</v>
      </c>
      <c r="C1541" t="s">
        <v>3045</v>
      </c>
      <c r="D1541" t="s">
        <v>3046</v>
      </c>
      <c r="E1541" t="s">
        <v>309</v>
      </c>
      <c r="F1541" t="s">
        <v>3047</v>
      </c>
      <c r="G1541" t="s">
        <v>3048</v>
      </c>
      <c r="H1541" t="s">
        <v>321</v>
      </c>
      <c r="I1541" t="s">
        <v>951</v>
      </c>
      <c r="J1541" t="s">
        <v>204</v>
      </c>
      <c r="K1541" t="s">
        <v>204</v>
      </c>
      <c r="L1541" t="s">
        <v>325</v>
      </c>
      <c r="M1541" t="s">
        <v>340</v>
      </c>
      <c r="N1541" t="s">
        <v>478</v>
      </c>
      <c r="O1541" t="s">
        <v>339</v>
      </c>
      <c r="P1541" t="s">
        <v>2257</v>
      </c>
      <c r="Q1541" t="s">
        <v>415</v>
      </c>
      <c r="R1541" t="s">
        <v>407</v>
      </c>
      <c r="S1541" t="s">
        <v>1212</v>
      </c>
      <c r="T1541" s="131">
        <v>0.57999999999999996</v>
      </c>
      <c r="U1541" t="s">
        <v>3049</v>
      </c>
      <c r="V1541" s="132">
        <v>4.6710000000000002E-2</v>
      </c>
      <c r="W1541" s="132">
        <v>5.1499999999999997E-2</v>
      </c>
      <c r="X1541" t="s">
        <v>412</v>
      </c>
      <c r="Y1541" t="s">
        <v>339</v>
      </c>
      <c r="Z1541" s="131">
        <v>1597542.9</v>
      </c>
      <c r="AA1541" s="131">
        <v>1</v>
      </c>
      <c r="AB1541" s="131">
        <f t="shared" si="24"/>
        <v>99.430005917212</v>
      </c>
      <c r="AD1541" s="131">
        <v>1588.4369999999999</v>
      </c>
      <c r="AH1541" s="132">
        <v>1.055E-2</v>
      </c>
      <c r="AI1541" s="132">
        <v>2.0200000000000001E-3</v>
      </c>
      <c r="AJ1541" s="132">
        <v>4.4999999999999999E-4</v>
      </c>
    </row>
    <row r="1542" spans="1:36">
      <c r="A1542" t="s">
        <v>1213</v>
      </c>
      <c r="B1542" t="s">
        <v>1250</v>
      </c>
      <c r="C1542" t="s">
        <v>1831</v>
      </c>
      <c r="D1542" t="s">
        <v>1832</v>
      </c>
      <c r="E1542" t="s">
        <v>309</v>
      </c>
      <c r="F1542" t="s">
        <v>2842</v>
      </c>
      <c r="G1542" t="s">
        <v>2843</v>
      </c>
      <c r="H1542" t="s">
        <v>321</v>
      </c>
      <c r="I1542" t="s">
        <v>951</v>
      </c>
      <c r="J1542" t="s">
        <v>204</v>
      </c>
      <c r="K1542" t="s">
        <v>204</v>
      </c>
      <c r="L1542" t="s">
        <v>325</v>
      </c>
      <c r="M1542" t="s">
        <v>340</v>
      </c>
      <c r="N1542" t="s">
        <v>441</v>
      </c>
      <c r="O1542" t="s">
        <v>339</v>
      </c>
      <c r="Q1542" t="s">
        <v>410</v>
      </c>
      <c r="R1542" t="s">
        <v>410</v>
      </c>
      <c r="S1542" t="s">
        <v>1212</v>
      </c>
      <c r="T1542" s="131">
        <v>2.5</v>
      </c>
      <c r="U1542" t="s">
        <v>1670</v>
      </c>
      <c r="V1542" s="132">
        <v>5.2659999999999998E-2</v>
      </c>
      <c r="W1542" s="132">
        <v>6.0699999999999997E-2</v>
      </c>
      <c r="X1542" t="s">
        <v>412</v>
      </c>
      <c r="Y1542" t="s">
        <v>339</v>
      </c>
      <c r="Z1542" s="131">
        <v>1521042</v>
      </c>
      <c r="AA1542" s="131">
        <v>1</v>
      </c>
      <c r="AB1542" s="131">
        <f t="shared" si="24"/>
        <v>101.69002565346649</v>
      </c>
      <c r="AD1542" s="131">
        <v>1546.748</v>
      </c>
      <c r="AH1542" s="132">
        <v>6.9100000000000003E-3</v>
      </c>
      <c r="AI1542" s="132">
        <v>1.97E-3</v>
      </c>
      <c r="AJ1542" s="132">
        <v>4.2999999999999999E-4</v>
      </c>
    </row>
    <row r="1543" spans="1:36">
      <c r="A1543" t="s">
        <v>1213</v>
      </c>
      <c r="B1543" t="s">
        <v>1250</v>
      </c>
      <c r="C1543" t="s">
        <v>1896</v>
      </c>
      <c r="D1543" t="s">
        <v>1897</v>
      </c>
      <c r="E1543" t="s">
        <v>309</v>
      </c>
      <c r="F1543" t="s">
        <v>2387</v>
      </c>
      <c r="G1543" t="s">
        <v>2388</v>
      </c>
      <c r="H1543" t="s">
        <v>321</v>
      </c>
      <c r="I1543" t="s">
        <v>754</v>
      </c>
      <c r="J1543" t="s">
        <v>204</v>
      </c>
      <c r="K1543" t="s">
        <v>204</v>
      </c>
      <c r="L1543" t="s">
        <v>325</v>
      </c>
      <c r="M1543" t="s">
        <v>340</v>
      </c>
      <c r="N1543" t="s">
        <v>464</v>
      </c>
      <c r="O1543" t="s">
        <v>339</v>
      </c>
      <c r="P1543" t="s">
        <v>1696</v>
      </c>
      <c r="Q1543" t="s">
        <v>413</v>
      </c>
      <c r="R1543" t="s">
        <v>407</v>
      </c>
      <c r="S1543" t="s">
        <v>1212</v>
      </c>
      <c r="T1543" s="131">
        <v>2.67</v>
      </c>
      <c r="U1543" t="s">
        <v>2389</v>
      </c>
      <c r="V1543" s="132">
        <v>2.58E-2</v>
      </c>
      <c r="W1543" s="132">
        <v>2.4799999999999999E-2</v>
      </c>
      <c r="X1543" t="s">
        <v>412</v>
      </c>
      <c r="Y1543" t="s">
        <v>339</v>
      </c>
      <c r="Z1543" s="131">
        <v>1349999</v>
      </c>
      <c r="AA1543" s="131">
        <v>1</v>
      </c>
      <c r="AB1543" s="131">
        <f t="shared" si="24"/>
        <v>113.59001006667413</v>
      </c>
      <c r="AD1543" s="131">
        <v>1533.4639999999999</v>
      </c>
      <c r="AH1543" s="132">
        <v>2.7000000000000001E-3</v>
      </c>
      <c r="AI1543" s="132">
        <v>1.9499999999999999E-3</v>
      </c>
      <c r="AJ1543" s="132">
        <v>4.2999999999999999E-4</v>
      </c>
    </row>
    <row r="1544" spans="1:36">
      <c r="A1544" t="s">
        <v>1213</v>
      </c>
      <c r="B1544" t="s">
        <v>1250</v>
      </c>
      <c r="C1544" t="s">
        <v>2825</v>
      </c>
      <c r="D1544" t="s">
        <v>2826</v>
      </c>
      <c r="E1544" t="s">
        <v>309</v>
      </c>
      <c r="F1544" t="s">
        <v>2903</v>
      </c>
      <c r="G1544" t="s">
        <v>2904</v>
      </c>
      <c r="H1544" t="s">
        <v>321</v>
      </c>
      <c r="I1544" t="s">
        <v>951</v>
      </c>
      <c r="J1544" t="s">
        <v>204</v>
      </c>
      <c r="K1544" t="s">
        <v>204</v>
      </c>
      <c r="L1544" t="s">
        <v>325</v>
      </c>
      <c r="M1544" t="s">
        <v>340</v>
      </c>
      <c r="N1544" t="s">
        <v>447</v>
      </c>
      <c r="O1544" t="s">
        <v>339</v>
      </c>
      <c r="P1544" t="s">
        <v>1578</v>
      </c>
      <c r="Q1544" t="s">
        <v>415</v>
      </c>
      <c r="R1544" t="s">
        <v>407</v>
      </c>
      <c r="S1544" t="s">
        <v>1212</v>
      </c>
      <c r="T1544" s="131">
        <v>0.49</v>
      </c>
      <c r="U1544" t="s">
        <v>1858</v>
      </c>
      <c r="V1544" s="132">
        <v>5.6930000000000001E-2</v>
      </c>
      <c r="W1544" s="132">
        <v>5.3400000000000003E-2</v>
      </c>
      <c r="X1544" t="s">
        <v>412</v>
      </c>
      <c r="Y1544" t="s">
        <v>339</v>
      </c>
      <c r="Z1544" s="131">
        <v>1518540</v>
      </c>
      <c r="AA1544" s="131">
        <v>1</v>
      </c>
      <c r="AB1544" s="131">
        <f t="shared" si="24"/>
        <v>99.000026341090788</v>
      </c>
      <c r="AD1544" s="131">
        <v>1503.355</v>
      </c>
      <c r="AH1544" s="132">
        <v>2.665E-2</v>
      </c>
      <c r="AI1544" s="132">
        <v>1.91E-3</v>
      </c>
      <c r="AJ1544" s="132">
        <v>4.2000000000000002E-4</v>
      </c>
    </row>
    <row r="1545" spans="1:36">
      <c r="A1545" t="s">
        <v>1213</v>
      </c>
      <c r="B1545" t="s">
        <v>1250</v>
      </c>
      <c r="C1545" t="s">
        <v>2238</v>
      </c>
      <c r="D1545" t="s">
        <v>2239</v>
      </c>
      <c r="E1545" t="s">
        <v>309</v>
      </c>
      <c r="F1545" t="s">
        <v>2471</v>
      </c>
      <c r="G1545" t="s">
        <v>2472</v>
      </c>
      <c r="H1545" t="s">
        <v>321</v>
      </c>
      <c r="I1545" t="s">
        <v>951</v>
      </c>
      <c r="J1545" t="s">
        <v>204</v>
      </c>
      <c r="K1545" t="s">
        <v>204</v>
      </c>
      <c r="L1545" t="s">
        <v>325</v>
      </c>
      <c r="M1545" t="s">
        <v>340</v>
      </c>
      <c r="N1545" t="s">
        <v>451</v>
      </c>
      <c r="O1545" t="s">
        <v>339</v>
      </c>
      <c r="P1545" t="s">
        <v>1584</v>
      </c>
      <c r="Q1545" t="s">
        <v>413</v>
      </c>
      <c r="R1545" t="s">
        <v>407</v>
      </c>
      <c r="S1545" t="s">
        <v>1212</v>
      </c>
      <c r="T1545" s="131">
        <v>1.21</v>
      </c>
      <c r="U1545" t="s">
        <v>1594</v>
      </c>
      <c r="V1545" s="132">
        <v>5.5E-2</v>
      </c>
      <c r="W1545" s="132">
        <v>5.1999999999999998E-2</v>
      </c>
      <c r="X1545" t="s">
        <v>412</v>
      </c>
      <c r="Y1545" t="s">
        <v>339</v>
      </c>
      <c r="Z1545" s="131">
        <v>1509227.5</v>
      </c>
      <c r="AA1545" s="131">
        <v>1</v>
      </c>
      <c r="AB1545" s="131">
        <f t="shared" si="24"/>
        <v>99.519986218114894</v>
      </c>
      <c r="AD1545" s="131">
        <v>1501.9829999999999</v>
      </c>
      <c r="AH1545" s="132">
        <v>2.6199999999999999E-3</v>
      </c>
      <c r="AI1545" s="132">
        <v>1.91E-3</v>
      </c>
      <c r="AJ1545" s="132">
        <v>4.2000000000000002E-4</v>
      </c>
    </row>
    <row r="1546" spans="1:36">
      <c r="A1546" t="s">
        <v>1213</v>
      </c>
      <c r="B1546" t="s">
        <v>1250</v>
      </c>
      <c r="C1546" t="s">
        <v>3152</v>
      </c>
      <c r="D1546" t="s">
        <v>3153</v>
      </c>
      <c r="E1546" t="s">
        <v>309</v>
      </c>
      <c r="F1546" t="s">
        <v>3395</v>
      </c>
      <c r="G1546" t="s">
        <v>3396</v>
      </c>
      <c r="H1546" t="s">
        <v>321</v>
      </c>
      <c r="I1546" t="s">
        <v>754</v>
      </c>
      <c r="J1546" t="s">
        <v>204</v>
      </c>
      <c r="K1546" t="s">
        <v>204</v>
      </c>
      <c r="L1546" t="s">
        <v>325</v>
      </c>
      <c r="M1546" t="s">
        <v>340</v>
      </c>
      <c r="N1546" t="s">
        <v>441</v>
      </c>
      <c r="O1546" t="s">
        <v>339</v>
      </c>
      <c r="Q1546" t="s">
        <v>410</v>
      </c>
      <c r="R1546" t="s">
        <v>410</v>
      </c>
      <c r="S1546" t="s">
        <v>1212</v>
      </c>
      <c r="T1546" s="131">
        <v>4.25</v>
      </c>
      <c r="U1546" t="s">
        <v>1642</v>
      </c>
      <c r="V1546" s="132">
        <v>4.5990000000000003E-2</v>
      </c>
      <c r="W1546" s="132">
        <v>3.6299999999999999E-2</v>
      </c>
      <c r="X1546" t="s">
        <v>412</v>
      </c>
      <c r="Y1546" t="s">
        <v>339</v>
      </c>
      <c r="Z1546" s="131">
        <v>1358833.78</v>
      </c>
      <c r="AA1546" s="131">
        <v>1</v>
      </c>
      <c r="AB1546" s="131">
        <f t="shared" si="24"/>
        <v>110.05996627490376</v>
      </c>
      <c r="AD1546" s="131">
        <v>1495.5319999999999</v>
      </c>
      <c r="AH1546" s="132">
        <v>2.48E-3</v>
      </c>
      <c r="AI1546" s="132">
        <v>1.9E-3</v>
      </c>
      <c r="AJ1546" s="132">
        <v>4.2000000000000002E-4</v>
      </c>
    </row>
    <row r="1547" spans="1:36">
      <c r="A1547" t="s">
        <v>1213</v>
      </c>
      <c r="B1547" t="s">
        <v>1250</v>
      </c>
      <c r="C1547" t="s">
        <v>2629</v>
      </c>
      <c r="D1547" t="s">
        <v>2630</v>
      </c>
      <c r="E1547" t="s">
        <v>309</v>
      </c>
      <c r="F1547" t="s">
        <v>2639</v>
      </c>
      <c r="G1547" t="s">
        <v>2640</v>
      </c>
      <c r="H1547" t="s">
        <v>321</v>
      </c>
      <c r="I1547" t="s">
        <v>951</v>
      </c>
      <c r="J1547" t="s">
        <v>204</v>
      </c>
      <c r="K1547" t="s">
        <v>204</v>
      </c>
      <c r="L1547" t="s">
        <v>325</v>
      </c>
      <c r="M1547" t="s">
        <v>340</v>
      </c>
      <c r="N1547" t="s">
        <v>451</v>
      </c>
      <c r="O1547" t="s">
        <v>339</v>
      </c>
      <c r="P1547" t="s">
        <v>1584</v>
      </c>
      <c r="Q1547" t="s">
        <v>413</v>
      </c>
      <c r="R1547" t="s">
        <v>407</v>
      </c>
      <c r="S1547" t="s">
        <v>1212</v>
      </c>
      <c r="T1547" s="131">
        <v>1.24</v>
      </c>
      <c r="U1547" t="s">
        <v>1594</v>
      </c>
      <c r="V1547" s="132">
        <v>4.9140000000000003E-2</v>
      </c>
      <c r="W1547" s="132">
        <v>4.87E-2</v>
      </c>
      <c r="X1547" t="s">
        <v>412</v>
      </c>
      <c r="Y1547" t="s">
        <v>339</v>
      </c>
      <c r="Z1547" s="131">
        <v>1503297</v>
      </c>
      <c r="AA1547" s="131">
        <v>1</v>
      </c>
      <c r="AB1547" s="131">
        <f t="shared" si="24"/>
        <v>99.429986223613838</v>
      </c>
      <c r="AD1547" s="131">
        <v>1494.7280000000001</v>
      </c>
      <c r="AH1547" s="132">
        <v>7.2399999999999999E-3</v>
      </c>
      <c r="AI1547" s="132">
        <v>1.9E-3</v>
      </c>
      <c r="AJ1547" s="132">
        <v>4.2000000000000002E-4</v>
      </c>
    </row>
    <row r="1548" spans="1:36">
      <c r="A1548" t="s">
        <v>1213</v>
      </c>
      <c r="B1548" t="s">
        <v>1250</v>
      </c>
      <c r="C1548" t="s">
        <v>1547</v>
      </c>
      <c r="D1548" t="s">
        <v>1548</v>
      </c>
      <c r="E1548" t="s">
        <v>309</v>
      </c>
      <c r="F1548" t="s">
        <v>3056</v>
      </c>
      <c r="G1548" t="s">
        <v>3057</v>
      </c>
      <c r="H1548" t="s">
        <v>321</v>
      </c>
      <c r="I1548" t="s">
        <v>951</v>
      </c>
      <c r="J1548" t="s">
        <v>204</v>
      </c>
      <c r="K1548" t="s">
        <v>204</v>
      </c>
      <c r="L1548" t="s">
        <v>325</v>
      </c>
      <c r="M1548" t="s">
        <v>340</v>
      </c>
      <c r="N1548" t="s">
        <v>448</v>
      </c>
      <c r="O1548" t="s">
        <v>339</v>
      </c>
      <c r="P1548" t="s">
        <v>1211</v>
      </c>
      <c r="Q1548" t="s">
        <v>413</v>
      </c>
      <c r="R1548" t="s">
        <v>407</v>
      </c>
      <c r="S1548" t="s">
        <v>1212</v>
      </c>
      <c r="T1548" s="131">
        <v>0.69</v>
      </c>
      <c r="U1548" t="s">
        <v>2970</v>
      </c>
      <c r="V1548" s="132">
        <v>5.0000000000000001E-4</v>
      </c>
      <c r="W1548" s="132">
        <v>4.5499999999999999E-2</v>
      </c>
      <c r="X1548" t="s">
        <v>412</v>
      </c>
      <c r="Y1548" t="s">
        <v>339</v>
      </c>
      <c r="Z1548" s="131">
        <v>145400</v>
      </c>
      <c r="AA1548" s="131">
        <v>1</v>
      </c>
      <c r="AB1548" s="131">
        <f t="shared" si="24"/>
        <v>1014</v>
      </c>
      <c r="AD1548" s="131">
        <v>1474.356</v>
      </c>
      <c r="AH1548" s="132">
        <v>8.0000000000000007E-5</v>
      </c>
      <c r="AI1548" s="132">
        <v>1.8799999999999999E-3</v>
      </c>
      <c r="AJ1548" s="132">
        <v>4.0999999999999999E-4</v>
      </c>
    </row>
    <row r="1549" spans="1:36">
      <c r="A1549" t="s">
        <v>1213</v>
      </c>
      <c r="B1549" t="s">
        <v>1250</v>
      </c>
      <c r="C1549" t="s">
        <v>1785</v>
      </c>
      <c r="D1549" t="s">
        <v>1786</v>
      </c>
      <c r="E1549" t="s">
        <v>309</v>
      </c>
      <c r="F1549" t="s">
        <v>1787</v>
      </c>
      <c r="G1549" t="s">
        <v>1788</v>
      </c>
      <c r="H1549" t="s">
        <v>321</v>
      </c>
      <c r="I1549" t="s">
        <v>951</v>
      </c>
      <c r="J1549" t="s">
        <v>204</v>
      </c>
      <c r="K1549" t="s">
        <v>204</v>
      </c>
      <c r="L1549" t="s">
        <v>325</v>
      </c>
      <c r="M1549" t="s">
        <v>340</v>
      </c>
      <c r="N1549" t="s">
        <v>447</v>
      </c>
      <c r="O1549" t="s">
        <v>339</v>
      </c>
      <c r="Q1549" t="s">
        <v>410</v>
      </c>
      <c r="R1549" t="s">
        <v>410</v>
      </c>
      <c r="S1549" t="s">
        <v>1212</v>
      </c>
      <c r="T1549" s="131">
        <v>3.63</v>
      </c>
      <c r="U1549" t="s">
        <v>1563</v>
      </c>
      <c r="V1549" s="132">
        <v>5.8220000000000001E-2</v>
      </c>
      <c r="W1549" s="132">
        <v>6.9099999999999995E-2</v>
      </c>
      <c r="X1549" t="s">
        <v>412</v>
      </c>
      <c r="Y1549" t="s">
        <v>339</v>
      </c>
      <c r="Z1549" s="131">
        <v>1456000</v>
      </c>
      <c r="AA1549" s="131">
        <v>1</v>
      </c>
      <c r="AB1549" s="131">
        <f t="shared" si="24"/>
        <v>101.16998626373626</v>
      </c>
      <c r="AD1549" s="131">
        <v>1473.0350000000001</v>
      </c>
      <c r="AH1549" s="132">
        <v>1.12E-2</v>
      </c>
      <c r="AI1549" s="132">
        <v>1.8799999999999999E-3</v>
      </c>
      <c r="AJ1549" s="132">
        <v>4.0999999999999999E-4</v>
      </c>
    </row>
    <row r="1550" spans="1:36">
      <c r="A1550" t="s">
        <v>1213</v>
      </c>
      <c r="B1550" t="s">
        <v>1250</v>
      </c>
      <c r="C1550" t="s">
        <v>1671</v>
      </c>
      <c r="D1550" t="s">
        <v>1672</v>
      </c>
      <c r="E1550" t="s">
        <v>309</v>
      </c>
      <c r="F1550" t="s">
        <v>1673</v>
      </c>
      <c r="G1550" t="s">
        <v>1674</v>
      </c>
      <c r="H1550" t="s">
        <v>321</v>
      </c>
      <c r="I1550" t="s">
        <v>951</v>
      </c>
      <c r="J1550" t="s">
        <v>204</v>
      </c>
      <c r="K1550" t="s">
        <v>204</v>
      </c>
      <c r="L1550" t="s">
        <v>325</v>
      </c>
      <c r="M1550" t="s">
        <v>340</v>
      </c>
      <c r="N1550" t="s">
        <v>441</v>
      </c>
      <c r="O1550" t="s">
        <v>339</v>
      </c>
      <c r="P1550" t="s">
        <v>1578</v>
      </c>
      <c r="Q1550" t="s">
        <v>415</v>
      </c>
      <c r="R1550" t="s">
        <v>407</v>
      </c>
      <c r="S1550" t="s">
        <v>1212</v>
      </c>
      <c r="T1550" s="131">
        <v>3.51</v>
      </c>
      <c r="U1550" t="s">
        <v>1675</v>
      </c>
      <c r="V1550" s="132">
        <v>5.9830000000000001E-2</v>
      </c>
      <c r="W1550" s="132">
        <v>5.5599999999999997E-2</v>
      </c>
      <c r="X1550" t="s">
        <v>412</v>
      </c>
      <c r="Y1550" t="s">
        <v>339</v>
      </c>
      <c r="Z1550" s="131">
        <v>1680000</v>
      </c>
      <c r="AA1550" s="131">
        <v>1</v>
      </c>
      <c r="AB1550" s="131">
        <f t="shared" si="24"/>
        <v>87.5</v>
      </c>
      <c r="AD1550" s="131">
        <v>1470</v>
      </c>
      <c r="AH1550" s="132">
        <v>1.4300000000000001E-3</v>
      </c>
      <c r="AI1550" s="132">
        <v>1.8699999999999999E-3</v>
      </c>
      <c r="AJ1550" s="132">
        <v>4.0999999999999999E-4</v>
      </c>
    </row>
    <row r="1551" spans="1:36">
      <c r="A1551" t="s">
        <v>1213</v>
      </c>
      <c r="B1551" t="s">
        <v>1250</v>
      </c>
      <c r="C1551" t="s">
        <v>1536</v>
      </c>
      <c r="D1551" t="s">
        <v>1537</v>
      </c>
      <c r="E1551" t="s">
        <v>311</v>
      </c>
      <c r="F1551" t="s">
        <v>3063</v>
      </c>
      <c r="G1551" t="s">
        <v>3064</v>
      </c>
      <c r="H1551" t="s">
        <v>321</v>
      </c>
      <c r="I1551" t="s">
        <v>951</v>
      </c>
      <c r="J1551" t="s">
        <v>204</v>
      </c>
      <c r="K1551" t="s">
        <v>204</v>
      </c>
      <c r="L1551" t="s">
        <v>325</v>
      </c>
      <c r="M1551" t="s">
        <v>340</v>
      </c>
      <c r="N1551" t="s">
        <v>465</v>
      </c>
      <c r="O1551" t="s">
        <v>339</v>
      </c>
      <c r="P1551" t="s">
        <v>1584</v>
      </c>
      <c r="Q1551" t="s">
        <v>413</v>
      </c>
      <c r="R1551" t="s">
        <v>407</v>
      </c>
      <c r="S1551" t="s">
        <v>1212</v>
      </c>
      <c r="T1551" s="131">
        <v>2.5299999999999998</v>
      </c>
      <c r="U1551" t="s">
        <v>1367</v>
      </c>
      <c r="V1551" s="132">
        <v>6.8229999999999999E-2</v>
      </c>
      <c r="W1551" s="132">
        <v>5.9200000000000003E-2</v>
      </c>
      <c r="X1551" t="s">
        <v>412</v>
      </c>
      <c r="Y1551" t="s">
        <v>339</v>
      </c>
      <c r="Z1551" s="131">
        <v>1430000</v>
      </c>
      <c r="AA1551" s="131">
        <v>1</v>
      </c>
      <c r="AB1551" s="131">
        <f t="shared" si="24"/>
        <v>102.59</v>
      </c>
      <c r="AD1551" s="131">
        <v>1467.037</v>
      </c>
      <c r="AH1551" s="132">
        <v>2.3800000000000002E-3</v>
      </c>
      <c r="AI1551" s="132">
        <v>1.8699999999999999E-3</v>
      </c>
      <c r="AJ1551" s="132">
        <v>4.0999999999999999E-4</v>
      </c>
    </row>
    <row r="1552" spans="1:36">
      <c r="A1552" t="s">
        <v>1213</v>
      </c>
      <c r="B1552" t="s">
        <v>1250</v>
      </c>
      <c r="C1552" t="s">
        <v>3139</v>
      </c>
      <c r="D1552" t="s">
        <v>3140</v>
      </c>
      <c r="E1552" t="s">
        <v>311</v>
      </c>
      <c r="F1552" t="s">
        <v>3141</v>
      </c>
      <c r="G1552" t="s">
        <v>3142</v>
      </c>
      <c r="H1552" t="s">
        <v>321</v>
      </c>
      <c r="I1552" t="s">
        <v>951</v>
      </c>
      <c r="J1552" t="s">
        <v>204</v>
      </c>
      <c r="K1552" t="s">
        <v>224</v>
      </c>
      <c r="L1552" t="s">
        <v>325</v>
      </c>
      <c r="M1552" t="s">
        <v>340</v>
      </c>
      <c r="N1552" t="s">
        <v>465</v>
      </c>
      <c r="O1552" t="s">
        <v>339</v>
      </c>
      <c r="Q1552" t="s">
        <v>410</v>
      </c>
      <c r="R1552" t="s">
        <v>410</v>
      </c>
      <c r="S1552" t="s">
        <v>1212</v>
      </c>
      <c r="T1552" s="131">
        <v>1.07</v>
      </c>
      <c r="U1552" t="s">
        <v>2226</v>
      </c>
      <c r="V1552" s="132">
        <v>7.0940000000000003E-2</v>
      </c>
      <c r="W1552" s="132">
        <v>0.1653</v>
      </c>
      <c r="X1552" t="s">
        <v>412</v>
      </c>
      <c r="Y1552" t="s">
        <v>338</v>
      </c>
      <c r="Z1552" s="131">
        <v>1524686.53</v>
      </c>
      <c r="AA1552" s="131">
        <v>1</v>
      </c>
      <c r="AB1552" s="131">
        <f t="shared" si="24"/>
        <v>95.999995487597047</v>
      </c>
      <c r="AD1552" s="131">
        <v>1463.6990000000001</v>
      </c>
      <c r="AH1552" s="132">
        <v>7.8100000000000001E-3</v>
      </c>
      <c r="AI1552" s="132">
        <v>1.8600000000000001E-3</v>
      </c>
      <c r="AJ1552" s="132">
        <v>4.0999999999999999E-4</v>
      </c>
    </row>
    <row r="1553" spans="1:36">
      <c r="A1553" t="s">
        <v>1213</v>
      </c>
      <c r="B1553" t="s">
        <v>1250</v>
      </c>
      <c r="C1553" t="s">
        <v>1827</v>
      </c>
      <c r="D1553" t="s">
        <v>1828</v>
      </c>
      <c r="E1553" t="s">
        <v>309</v>
      </c>
      <c r="F1553" t="s">
        <v>1829</v>
      </c>
      <c r="G1553" t="s">
        <v>1830</v>
      </c>
      <c r="H1553" t="s">
        <v>321</v>
      </c>
      <c r="I1553" t="s">
        <v>951</v>
      </c>
      <c r="J1553" t="s">
        <v>204</v>
      </c>
      <c r="K1553" t="s">
        <v>204</v>
      </c>
      <c r="L1553" t="s">
        <v>325</v>
      </c>
      <c r="M1553" t="s">
        <v>340</v>
      </c>
      <c r="N1553" t="s">
        <v>443</v>
      </c>
      <c r="O1553" t="s">
        <v>339</v>
      </c>
      <c r="P1553" t="s">
        <v>1599</v>
      </c>
      <c r="Q1553" t="s">
        <v>415</v>
      </c>
      <c r="R1553" t="s">
        <v>407</v>
      </c>
      <c r="S1553" t="s">
        <v>1212</v>
      </c>
      <c r="T1553" s="131">
        <v>1.2</v>
      </c>
      <c r="U1553" t="s">
        <v>1594</v>
      </c>
      <c r="V1553" s="132">
        <v>2.6099999999999999E-3</v>
      </c>
      <c r="W1553" s="132">
        <v>5.9799999999999999E-2</v>
      </c>
      <c r="X1553" t="s">
        <v>412</v>
      </c>
      <c r="Y1553" t="s">
        <v>339</v>
      </c>
      <c r="Z1553" s="131">
        <v>1409843.62</v>
      </c>
      <c r="AA1553" s="131">
        <v>1</v>
      </c>
      <c r="AB1553" s="131">
        <f t="shared" si="24"/>
        <v>102.93999840918526</v>
      </c>
      <c r="AD1553" s="131">
        <v>1451.2929999999999</v>
      </c>
      <c r="AH1553" s="132">
        <v>5.8300000000000001E-3</v>
      </c>
      <c r="AI1553" s="132">
        <v>1.8500000000000001E-3</v>
      </c>
      <c r="AJ1553" s="132">
        <v>4.0999999999999999E-4</v>
      </c>
    </row>
    <row r="1554" spans="1:36">
      <c r="A1554" t="s">
        <v>1213</v>
      </c>
      <c r="B1554" t="s">
        <v>1250</v>
      </c>
      <c r="C1554" t="s">
        <v>1536</v>
      </c>
      <c r="D1554" t="s">
        <v>1537</v>
      </c>
      <c r="E1554" t="s">
        <v>311</v>
      </c>
      <c r="F1554" t="s">
        <v>3065</v>
      </c>
      <c r="G1554" t="s">
        <v>3066</v>
      </c>
      <c r="H1554" t="s">
        <v>321</v>
      </c>
      <c r="I1554" t="s">
        <v>951</v>
      </c>
      <c r="J1554" t="s">
        <v>204</v>
      </c>
      <c r="K1554" t="s">
        <v>204</v>
      </c>
      <c r="L1554" t="s">
        <v>325</v>
      </c>
      <c r="M1554" t="s">
        <v>340</v>
      </c>
      <c r="N1554" t="s">
        <v>465</v>
      </c>
      <c r="O1554" t="s">
        <v>339</v>
      </c>
      <c r="P1554" t="s">
        <v>1584</v>
      </c>
      <c r="Q1554" t="s">
        <v>413</v>
      </c>
      <c r="R1554" t="s">
        <v>407</v>
      </c>
      <c r="S1554" t="s">
        <v>1212</v>
      </c>
      <c r="T1554" s="131">
        <v>3.36</v>
      </c>
      <c r="U1554" t="s">
        <v>1655</v>
      </c>
      <c r="V1554" s="132">
        <v>5.9429999999999997E-2</v>
      </c>
      <c r="W1554" s="132">
        <v>5.8099999999999999E-2</v>
      </c>
      <c r="X1554" t="s">
        <v>412</v>
      </c>
      <c r="Y1554" t="s">
        <v>339</v>
      </c>
      <c r="Z1554" s="131">
        <v>1403000</v>
      </c>
      <c r="AA1554" s="131">
        <v>1</v>
      </c>
      <c r="AB1554" s="131">
        <f t="shared" si="24"/>
        <v>103.25003563791874</v>
      </c>
      <c r="AD1554" s="131">
        <v>1448.598</v>
      </c>
      <c r="AH1554" s="132">
        <v>3.4099999999999998E-3</v>
      </c>
      <c r="AI1554" s="132">
        <v>1.8500000000000001E-3</v>
      </c>
      <c r="AJ1554" s="132">
        <v>4.0999999999999999E-4</v>
      </c>
    </row>
    <row r="1555" spans="1:36">
      <c r="A1555" t="s">
        <v>1213</v>
      </c>
      <c r="B1555" t="s">
        <v>1250</v>
      </c>
      <c r="C1555" t="s">
        <v>2867</v>
      </c>
      <c r="D1555" t="s">
        <v>2868</v>
      </c>
      <c r="E1555" t="s">
        <v>309</v>
      </c>
      <c r="F1555" t="s">
        <v>3079</v>
      </c>
      <c r="G1555" t="s">
        <v>3080</v>
      </c>
      <c r="H1555" t="s">
        <v>321</v>
      </c>
      <c r="I1555" t="s">
        <v>951</v>
      </c>
      <c r="J1555" t="s">
        <v>204</v>
      </c>
      <c r="K1555" t="s">
        <v>204</v>
      </c>
      <c r="L1555" t="s">
        <v>325</v>
      </c>
      <c r="M1555" t="s">
        <v>340</v>
      </c>
      <c r="N1555" t="s">
        <v>447</v>
      </c>
      <c r="O1555" t="s">
        <v>339</v>
      </c>
      <c r="P1555" t="s">
        <v>1530</v>
      </c>
      <c r="Q1555" t="s">
        <v>415</v>
      </c>
      <c r="R1555" t="s">
        <v>407</v>
      </c>
      <c r="S1555" t="s">
        <v>1212</v>
      </c>
      <c r="T1555" s="131">
        <v>0.24</v>
      </c>
      <c r="U1555" t="s">
        <v>3081</v>
      </c>
      <c r="V1555" s="132">
        <v>5.5309999999999998E-2</v>
      </c>
      <c r="W1555" s="132">
        <v>5.0700000000000002E-2</v>
      </c>
      <c r="X1555" t="s">
        <v>412</v>
      </c>
      <c r="Y1555" t="s">
        <v>339</v>
      </c>
      <c r="Z1555" s="131">
        <v>1443108.17</v>
      </c>
      <c r="AA1555" s="131">
        <v>1</v>
      </c>
      <c r="AB1555" s="131">
        <f t="shared" si="24"/>
        <v>100.15999008584366</v>
      </c>
      <c r="AD1555" s="131">
        <v>1445.4169999999999</v>
      </c>
      <c r="AH1555" s="132">
        <v>1.618E-2</v>
      </c>
      <c r="AI1555" s="132">
        <v>1.8400000000000001E-3</v>
      </c>
      <c r="AJ1555" s="132">
        <v>4.0999999999999999E-4</v>
      </c>
    </row>
    <row r="1556" spans="1:36">
      <c r="A1556" t="s">
        <v>1213</v>
      </c>
      <c r="B1556" t="s">
        <v>1250</v>
      </c>
      <c r="C1556" t="s">
        <v>2918</v>
      </c>
      <c r="D1556" t="s">
        <v>2919</v>
      </c>
      <c r="E1556" t="s">
        <v>309</v>
      </c>
      <c r="F1556" t="s">
        <v>2964</v>
      </c>
      <c r="G1556" t="s">
        <v>2965</v>
      </c>
      <c r="H1556" t="s">
        <v>321</v>
      </c>
      <c r="I1556" t="s">
        <v>754</v>
      </c>
      <c r="J1556" t="s">
        <v>204</v>
      </c>
      <c r="K1556" t="s">
        <v>204</v>
      </c>
      <c r="L1556" t="s">
        <v>325</v>
      </c>
      <c r="M1556" t="s">
        <v>340</v>
      </c>
      <c r="N1556" t="s">
        <v>464</v>
      </c>
      <c r="O1556" t="s">
        <v>339</v>
      </c>
      <c r="P1556" t="s">
        <v>1545</v>
      </c>
      <c r="Q1556" t="s">
        <v>413</v>
      </c>
      <c r="R1556" t="s">
        <v>407</v>
      </c>
      <c r="S1556" t="s">
        <v>1212</v>
      </c>
      <c r="T1556" s="131">
        <v>1.74</v>
      </c>
      <c r="U1556" t="s">
        <v>1594</v>
      </c>
      <c r="V1556" s="132">
        <v>4.4920000000000002E-2</v>
      </c>
      <c r="W1556" s="132">
        <v>2.8899999999999999E-2</v>
      </c>
      <c r="X1556" t="s">
        <v>412</v>
      </c>
      <c r="Y1556" t="s">
        <v>339</v>
      </c>
      <c r="Z1556" s="131">
        <v>1400397</v>
      </c>
      <c r="AA1556" s="131">
        <v>1</v>
      </c>
      <c r="AB1556" s="131">
        <f t="shared" si="24"/>
        <v>102.32998214077864</v>
      </c>
      <c r="AD1556" s="131">
        <v>1433.0260000000001</v>
      </c>
      <c r="AH1556" s="132">
        <v>3.3999999999999998E-3</v>
      </c>
      <c r="AI1556" s="132">
        <v>1.83E-3</v>
      </c>
      <c r="AJ1556" s="132">
        <v>4.0000000000000002E-4</v>
      </c>
    </row>
    <row r="1557" spans="1:36">
      <c r="A1557" t="s">
        <v>1213</v>
      </c>
      <c r="B1557" t="s">
        <v>1250</v>
      </c>
      <c r="C1557" t="s">
        <v>3104</v>
      </c>
      <c r="D1557" t="s">
        <v>3105</v>
      </c>
      <c r="E1557" t="s">
        <v>311</v>
      </c>
      <c r="F1557" t="s">
        <v>3132</v>
      </c>
      <c r="G1557" t="s">
        <v>3133</v>
      </c>
      <c r="H1557" t="s">
        <v>321</v>
      </c>
      <c r="I1557" t="s">
        <v>754</v>
      </c>
      <c r="J1557" t="s">
        <v>204</v>
      </c>
      <c r="K1557" t="s">
        <v>204</v>
      </c>
      <c r="L1557" t="s">
        <v>325</v>
      </c>
      <c r="M1557" t="s">
        <v>340</v>
      </c>
      <c r="N1557" t="s">
        <v>464</v>
      </c>
      <c r="O1557" t="s">
        <v>339</v>
      </c>
      <c r="Q1557" t="s">
        <v>410</v>
      </c>
      <c r="R1557" t="s">
        <v>410</v>
      </c>
      <c r="S1557" t="s">
        <v>1212</v>
      </c>
      <c r="T1557" s="131">
        <v>2.66</v>
      </c>
      <c r="U1557" t="s">
        <v>1600</v>
      </c>
      <c r="V1557" s="132">
        <v>6.3020000000000007E-2</v>
      </c>
      <c r="W1557" s="132">
        <v>4.1000000000000002E-2</v>
      </c>
      <c r="X1557" t="s">
        <v>412</v>
      </c>
      <c r="Y1557" t="s">
        <v>339</v>
      </c>
      <c r="Z1557" s="131">
        <v>1265000</v>
      </c>
      <c r="AA1557" s="131">
        <v>1</v>
      </c>
      <c r="AB1557" s="131">
        <f t="shared" si="24"/>
        <v>109.17003952569171</v>
      </c>
      <c r="AD1557" s="131">
        <v>1381.001</v>
      </c>
      <c r="AH1557" s="132">
        <v>1.4919999999999999E-2</v>
      </c>
      <c r="AI1557" s="132">
        <v>1.7600000000000001E-3</v>
      </c>
      <c r="AJ1557" s="132">
        <v>3.8999999999999999E-4</v>
      </c>
    </row>
    <row r="1558" spans="1:36">
      <c r="A1558" t="s">
        <v>1213</v>
      </c>
      <c r="B1558" t="s">
        <v>1250</v>
      </c>
      <c r="C1558" t="s">
        <v>3118</v>
      </c>
      <c r="D1558" t="s">
        <v>3119</v>
      </c>
      <c r="E1558" t="s">
        <v>311</v>
      </c>
      <c r="F1558" t="s">
        <v>3120</v>
      </c>
      <c r="G1558" t="s">
        <v>3121</v>
      </c>
      <c r="H1558" t="s">
        <v>321</v>
      </c>
      <c r="I1558" t="s">
        <v>951</v>
      </c>
      <c r="J1558" t="s">
        <v>204</v>
      </c>
      <c r="K1558" t="s">
        <v>224</v>
      </c>
      <c r="L1558" t="s">
        <v>325</v>
      </c>
      <c r="M1558" t="s">
        <v>340</v>
      </c>
      <c r="N1558" t="s">
        <v>465</v>
      </c>
      <c r="O1558" t="s">
        <v>339</v>
      </c>
      <c r="P1558" t="s">
        <v>1540</v>
      </c>
      <c r="Q1558" t="s">
        <v>413</v>
      </c>
      <c r="R1558" t="s">
        <v>407</v>
      </c>
      <c r="S1558" t="s">
        <v>1212</v>
      </c>
      <c r="T1558" s="131">
        <v>1.43</v>
      </c>
      <c r="U1558" t="s">
        <v>2991</v>
      </c>
      <c r="V1558" s="132">
        <v>7.6530000000000001E-2</v>
      </c>
      <c r="W1558" s="132">
        <v>6.3E-2</v>
      </c>
      <c r="X1558" t="s">
        <v>412</v>
      </c>
      <c r="Y1558" t="s">
        <v>339</v>
      </c>
      <c r="Z1558" s="131">
        <v>1316000</v>
      </c>
      <c r="AA1558" s="131">
        <v>1</v>
      </c>
      <c r="AB1558" s="131">
        <f t="shared" si="24"/>
        <v>104.8800151975684</v>
      </c>
      <c r="AD1558" s="131">
        <v>1380.221</v>
      </c>
      <c r="AH1558" s="132">
        <v>1.0120000000000001E-2</v>
      </c>
      <c r="AI1558" s="132">
        <v>1.7600000000000001E-3</v>
      </c>
      <c r="AJ1558" s="132">
        <v>3.8999999999999999E-4</v>
      </c>
    </row>
    <row r="1559" spans="1:36">
      <c r="A1559" t="s">
        <v>1213</v>
      </c>
      <c r="B1559" t="s">
        <v>1250</v>
      </c>
      <c r="C1559" t="s">
        <v>2899</v>
      </c>
      <c r="D1559" t="s">
        <v>2900</v>
      </c>
      <c r="E1559" t="s">
        <v>309</v>
      </c>
      <c r="F1559" t="s">
        <v>2901</v>
      </c>
      <c r="G1559" t="s">
        <v>2902</v>
      </c>
      <c r="H1559" t="s">
        <v>321</v>
      </c>
      <c r="I1559" t="s">
        <v>951</v>
      </c>
      <c r="J1559" t="s">
        <v>204</v>
      </c>
      <c r="K1559" t="s">
        <v>204</v>
      </c>
      <c r="L1559" t="s">
        <v>325</v>
      </c>
      <c r="M1559" t="s">
        <v>340</v>
      </c>
      <c r="N1559" t="s">
        <v>446</v>
      </c>
      <c r="O1559" t="s">
        <v>339</v>
      </c>
      <c r="P1559" t="s">
        <v>1211</v>
      </c>
      <c r="Q1559" t="s">
        <v>413</v>
      </c>
      <c r="R1559" t="s">
        <v>407</v>
      </c>
      <c r="S1559" t="s">
        <v>1212</v>
      </c>
      <c r="T1559" s="131">
        <v>0.9</v>
      </c>
      <c r="U1559" t="s">
        <v>2516</v>
      </c>
      <c r="V1559" s="132">
        <v>-7.0600000000000003E-3</v>
      </c>
      <c r="W1559" s="132">
        <v>4.4600000000000001E-2</v>
      </c>
      <c r="X1559" t="s">
        <v>412</v>
      </c>
      <c r="Y1559" t="s">
        <v>339</v>
      </c>
      <c r="Z1559" s="131">
        <v>1337130.72</v>
      </c>
      <c r="AA1559" s="131">
        <v>1</v>
      </c>
      <c r="AB1559" s="131">
        <f t="shared" si="24"/>
        <v>101.37999073119792</v>
      </c>
      <c r="AD1559" s="131">
        <v>1355.5830000000001</v>
      </c>
      <c r="AH1559" s="132">
        <v>8.6599999999999993E-3</v>
      </c>
      <c r="AI1559" s="132">
        <v>1.73E-3</v>
      </c>
      <c r="AJ1559" s="132">
        <v>3.8000000000000002E-4</v>
      </c>
    </row>
    <row r="1560" spans="1:36">
      <c r="A1560" t="s">
        <v>1213</v>
      </c>
      <c r="B1560" t="s">
        <v>1250</v>
      </c>
      <c r="C1560" t="s">
        <v>2045</v>
      </c>
      <c r="D1560" t="s">
        <v>2046</v>
      </c>
      <c r="E1560" t="s">
        <v>309</v>
      </c>
      <c r="F1560" t="s">
        <v>2047</v>
      </c>
      <c r="G1560" t="s">
        <v>2048</v>
      </c>
      <c r="H1560" t="s">
        <v>321</v>
      </c>
      <c r="I1560" t="s">
        <v>951</v>
      </c>
      <c r="J1560" t="s">
        <v>204</v>
      </c>
      <c r="K1560" t="s">
        <v>204</v>
      </c>
      <c r="L1560" t="s">
        <v>325</v>
      </c>
      <c r="M1560" t="s">
        <v>340</v>
      </c>
      <c r="N1560" t="s">
        <v>451</v>
      </c>
      <c r="O1560" t="s">
        <v>339</v>
      </c>
      <c r="P1560" t="s">
        <v>1696</v>
      </c>
      <c r="Q1560" t="s">
        <v>413</v>
      </c>
      <c r="R1560" t="s">
        <v>407</v>
      </c>
      <c r="S1560" t="s">
        <v>1212</v>
      </c>
      <c r="T1560" s="131">
        <v>2.65</v>
      </c>
      <c r="U1560" t="s">
        <v>2049</v>
      </c>
      <c r="V1560" s="132">
        <v>4.8399999999999999E-2</v>
      </c>
      <c r="W1560" s="132">
        <v>4.9799999999999997E-2</v>
      </c>
      <c r="X1560" t="s">
        <v>412</v>
      </c>
      <c r="Y1560" t="s">
        <v>339</v>
      </c>
      <c r="Z1560" s="131">
        <v>1470000</v>
      </c>
      <c r="AA1560" s="131">
        <v>1</v>
      </c>
      <c r="AB1560" s="131">
        <f t="shared" si="24"/>
        <v>92.12</v>
      </c>
      <c r="AD1560" s="131">
        <v>1354.164</v>
      </c>
      <c r="AH1560" s="132">
        <v>4.7000000000000002E-3</v>
      </c>
      <c r="AI1560" s="132">
        <v>1.72E-3</v>
      </c>
      <c r="AJ1560" s="132">
        <v>3.8000000000000002E-4</v>
      </c>
    </row>
    <row r="1561" spans="1:36">
      <c r="A1561" t="s">
        <v>1213</v>
      </c>
      <c r="B1561" t="s">
        <v>1250</v>
      </c>
      <c r="C1561" t="s">
        <v>3108</v>
      </c>
      <c r="D1561" t="s">
        <v>3109</v>
      </c>
      <c r="E1561" t="s">
        <v>309</v>
      </c>
      <c r="F1561" t="s">
        <v>3110</v>
      </c>
      <c r="G1561" t="s">
        <v>3111</v>
      </c>
      <c r="H1561" t="s">
        <v>321</v>
      </c>
      <c r="I1561" t="s">
        <v>951</v>
      </c>
      <c r="J1561" t="s">
        <v>204</v>
      </c>
      <c r="K1561" t="s">
        <v>204</v>
      </c>
      <c r="L1561" t="s">
        <v>325</v>
      </c>
      <c r="M1561" t="s">
        <v>340</v>
      </c>
      <c r="N1561" t="s">
        <v>463</v>
      </c>
      <c r="O1561" t="s">
        <v>339</v>
      </c>
      <c r="Q1561" t="s">
        <v>410</v>
      </c>
      <c r="R1561" t="s">
        <v>410</v>
      </c>
      <c r="S1561" t="s">
        <v>1212</v>
      </c>
      <c r="T1561" s="131">
        <v>3.51</v>
      </c>
      <c r="U1561" t="s">
        <v>1717</v>
      </c>
      <c r="V1561" s="132">
        <v>6.5350000000000005E-2</v>
      </c>
      <c r="W1561" s="132">
        <v>6.3899999999999998E-2</v>
      </c>
      <c r="X1561" t="s">
        <v>412</v>
      </c>
      <c r="Y1561" t="s">
        <v>339</v>
      </c>
      <c r="Z1561" s="131">
        <v>1248000</v>
      </c>
      <c r="AA1561" s="131">
        <v>1</v>
      </c>
      <c r="AB1561" s="131">
        <f t="shared" si="24"/>
        <v>104.48998397435898</v>
      </c>
      <c r="AD1561" s="131">
        <v>1304.0350000000001</v>
      </c>
      <c r="AH1561" s="132">
        <v>2.4E-2</v>
      </c>
      <c r="AI1561" s="132">
        <v>1.66E-3</v>
      </c>
      <c r="AJ1561" s="132">
        <v>3.6999999999999999E-4</v>
      </c>
    </row>
    <row r="1562" spans="1:36">
      <c r="A1562" t="s">
        <v>1213</v>
      </c>
      <c r="B1562" t="s">
        <v>1250</v>
      </c>
      <c r="C1562" t="s">
        <v>1736</v>
      </c>
      <c r="D1562" t="s">
        <v>1737</v>
      </c>
      <c r="E1562" t="s">
        <v>309</v>
      </c>
      <c r="F1562" t="s">
        <v>2316</v>
      </c>
      <c r="G1562" t="s">
        <v>2317</v>
      </c>
      <c r="H1562" t="s">
        <v>321</v>
      </c>
      <c r="I1562" t="s">
        <v>952</v>
      </c>
      <c r="J1562" t="s">
        <v>204</v>
      </c>
      <c r="K1562" t="s">
        <v>204</v>
      </c>
      <c r="L1562" t="s">
        <v>325</v>
      </c>
      <c r="M1562" t="s">
        <v>340</v>
      </c>
      <c r="N1562" t="s">
        <v>441</v>
      </c>
      <c r="O1562" t="s">
        <v>339</v>
      </c>
      <c r="Q1562" t="s">
        <v>410</v>
      </c>
      <c r="R1562" t="s">
        <v>410</v>
      </c>
      <c r="S1562" t="s">
        <v>1212</v>
      </c>
      <c r="T1562" s="131">
        <v>3.69</v>
      </c>
      <c r="U1562" t="s">
        <v>1563</v>
      </c>
      <c r="V1562" s="132">
        <v>5.2839999999999998E-2</v>
      </c>
      <c r="W1562" s="132">
        <v>2.6800000000000001E-2</v>
      </c>
      <c r="X1562" t="s">
        <v>412</v>
      </c>
      <c r="Y1562" t="s">
        <v>339</v>
      </c>
      <c r="Z1562" s="131">
        <v>1182000</v>
      </c>
      <c r="AA1562" s="131">
        <v>1</v>
      </c>
      <c r="AB1562" s="131">
        <f t="shared" si="24"/>
        <v>108.80000000000001</v>
      </c>
      <c r="AD1562" s="131">
        <v>1286.0160000000001</v>
      </c>
      <c r="AH1562" s="132">
        <v>2.8999999999999998E-3</v>
      </c>
      <c r="AI1562" s="132">
        <v>1.64E-3</v>
      </c>
      <c r="AJ1562" s="132">
        <v>3.6000000000000002E-4</v>
      </c>
    </row>
    <row r="1563" spans="1:36">
      <c r="A1563" t="s">
        <v>1213</v>
      </c>
      <c r="B1563" t="s">
        <v>1250</v>
      </c>
      <c r="C1563" t="s">
        <v>1804</v>
      </c>
      <c r="D1563" t="s">
        <v>1805</v>
      </c>
      <c r="E1563" t="s">
        <v>309</v>
      </c>
      <c r="F1563" t="s">
        <v>1806</v>
      </c>
      <c r="G1563" t="s">
        <v>1807</v>
      </c>
      <c r="H1563" t="s">
        <v>321</v>
      </c>
      <c r="I1563" t="s">
        <v>952</v>
      </c>
      <c r="J1563" t="s">
        <v>204</v>
      </c>
      <c r="K1563" t="s">
        <v>204</v>
      </c>
      <c r="L1563" t="s">
        <v>325</v>
      </c>
      <c r="M1563" t="s">
        <v>340</v>
      </c>
      <c r="N1563" t="s">
        <v>461</v>
      </c>
      <c r="O1563" t="s">
        <v>339</v>
      </c>
      <c r="Q1563" t="s">
        <v>410</v>
      </c>
      <c r="R1563" t="s">
        <v>410</v>
      </c>
      <c r="S1563" t="s">
        <v>1212</v>
      </c>
      <c r="T1563" s="131">
        <v>3.26</v>
      </c>
      <c r="U1563" t="s">
        <v>1686</v>
      </c>
      <c r="V1563" s="132">
        <v>4.7030000000000002E-2</v>
      </c>
      <c r="W1563" s="132">
        <v>3.0599999999999999E-2</v>
      </c>
      <c r="X1563" t="s">
        <v>412</v>
      </c>
      <c r="Y1563" t="s">
        <v>339</v>
      </c>
      <c r="Z1563" s="131">
        <v>1213000</v>
      </c>
      <c r="AA1563" s="131">
        <v>1</v>
      </c>
      <c r="AB1563" s="131">
        <f t="shared" si="24"/>
        <v>106</v>
      </c>
      <c r="AD1563" s="131">
        <v>1285.78</v>
      </c>
      <c r="AH1563" s="132">
        <v>4.0400000000000002E-3</v>
      </c>
      <c r="AI1563" s="132">
        <v>1.64E-3</v>
      </c>
      <c r="AJ1563" s="132">
        <v>3.6000000000000002E-4</v>
      </c>
    </row>
    <row r="1564" spans="1:36">
      <c r="A1564" t="s">
        <v>1213</v>
      </c>
      <c r="B1564" t="s">
        <v>1250</v>
      </c>
      <c r="C1564" t="s">
        <v>1945</v>
      </c>
      <c r="D1564" t="s">
        <v>1946</v>
      </c>
      <c r="E1564" t="s">
        <v>309</v>
      </c>
      <c r="F1564" t="s">
        <v>1947</v>
      </c>
      <c r="G1564" t="s">
        <v>1948</v>
      </c>
      <c r="H1564" t="s">
        <v>321</v>
      </c>
      <c r="I1564" t="s">
        <v>754</v>
      </c>
      <c r="J1564" t="s">
        <v>204</v>
      </c>
      <c r="K1564" t="s">
        <v>204</v>
      </c>
      <c r="L1564" t="s">
        <v>325</v>
      </c>
      <c r="M1564" t="s">
        <v>340</v>
      </c>
      <c r="N1564" t="s">
        <v>464</v>
      </c>
      <c r="O1564" t="s">
        <v>339</v>
      </c>
      <c r="P1564" t="s">
        <v>1696</v>
      </c>
      <c r="Q1564" t="s">
        <v>413</v>
      </c>
      <c r="R1564" t="s">
        <v>407</v>
      </c>
      <c r="S1564" t="s">
        <v>1212</v>
      </c>
      <c r="T1564" s="131">
        <v>4.71</v>
      </c>
      <c r="U1564" t="s">
        <v>1949</v>
      </c>
      <c r="V1564" s="132">
        <v>2.5520000000000001E-2</v>
      </c>
      <c r="W1564" s="132">
        <v>2.5999999999999999E-2</v>
      </c>
      <c r="X1564" t="s">
        <v>412</v>
      </c>
      <c r="Y1564" t="s">
        <v>339</v>
      </c>
      <c r="Z1564" s="131">
        <v>1156373.6200000001</v>
      </c>
      <c r="AA1564" s="131">
        <v>1</v>
      </c>
      <c r="AB1564" s="131">
        <f t="shared" si="24"/>
        <v>105.54002433919236</v>
      </c>
      <c r="AD1564" s="131">
        <v>1220.4369999999999</v>
      </c>
      <c r="AH1564" s="132">
        <v>1.5100000000000001E-3</v>
      </c>
      <c r="AI1564" s="132">
        <v>1.5499999999999999E-3</v>
      </c>
      <c r="AJ1564" s="132">
        <v>3.4000000000000002E-4</v>
      </c>
    </row>
    <row r="1565" spans="1:36">
      <c r="A1565" t="s">
        <v>1213</v>
      </c>
      <c r="B1565" t="s">
        <v>1250</v>
      </c>
      <c r="C1565" t="s">
        <v>3028</v>
      </c>
      <c r="D1565" t="s">
        <v>3029</v>
      </c>
      <c r="E1565" t="s">
        <v>309</v>
      </c>
      <c r="F1565" t="s">
        <v>3030</v>
      </c>
      <c r="G1565" t="s">
        <v>3031</v>
      </c>
      <c r="H1565" t="s">
        <v>321</v>
      </c>
      <c r="I1565" t="s">
        <v>754</v>
      </c>
      <c r="J1565" t="s">
        <v>204</v>
      </c>
      <c r="K1565" t="s">
        <v>204</v>
      </c>
      <c r="L1565" t="s">
        <v>325</v>
      </c>
      <c r="M1565" t="s">
        <v>340</v>
      </c>
      <c r="N1565" t="s">
        <v>464</v>
      </c>
      <c r="O1565" t="s">
        <v>339</v>
      </c>
      <c r="Q1565" t="s">
        <v>410</v>
      </c>
      <c r="R1565" t="s">
        <v>410</v>
      </c>
      <c r="S1565" t="s">
        <v>1212</v>
      </c>
      <c r="T1565" s="131">
        <v>5.09</v>
      </c>
      <c r="U1565" t="s">
        <v>1717</v>
      </c>
      <c r="V1565" s="132">
        <v>3.8260000000000002E-2</v>
      </c>
      <c r="W1565" s="132">
        <v>3.7100000000000001E-2</v>
      </c>
      <c r="X1565" t="s">
        <v>412</v>
      </c>
      <c r="Y1565" t="s">
        <v>339</v>
      </c>
      <c r="Z1565" s="131">
        <v>1232561.8600000001</v>
      </c>
      <c r="AA1565" s="131">
        <v>1</v>
      </c>
      <c r="AB1565" s="131">
        <f t="shared" si="24"/>
        <v>97.859997063352253</v>
      </c>
      <c r="AD1565" s="131">
        <v>1206.1849999999999</v>
      </c>
      <c r="AH1565" s="132">
        <v>4.8599999999999997E-3</v>
      </c>
      <c r="AI1565" s="132">
        <v>1.5399999999999999E-3</v>
      </c>
      <c r="AJ1565" s="132">
        <v>3.4000000000000002E-4</v>
      </c>
    </row>
    <row r="1566" spans="1:36">
      <c r="A1566" t="s">
        <v>1213</v>
      </c>
      <c r="B1566" t="s">
        <v>1250</v>
      </c>
      <c r="C1566" t="s">
        <v>1896</v>
      </c>
      <c r="D1566" t="s">
        <v>1897</v>
      </c>
      <c r="E1566" t="s">
        <v>309</v>
      </c>
      <c r="F1566" t="s">
        <v>1898</v>
      </c>
      <c r="G1566" t="s">
        <v>1899</v>
      </c>
      <c r="H1566" t="s">
        <v>321</v>
      </c>
      <c r="I1566" t="s">
        <v>754</v>
      </c>
      <c r="J1566" t="s">
        <v>204</v>
      </c>
      <c r="K1566" t="s">
        <v>204</v>
      </c>
      <c r="L1566" t="s">
        <v>325</v>
      </c>
      <c r="M1566" t="s">
        <v>340</v>
      </c>
      <c r="N1566" t="s">
        <v>464</v>
      </c>
      <c r="O1566" t="s">
        <v>339</v>
      </c>
      <c r="P1566" t="s">
        <v>1696</v>
      </c>
      <c r="Q1566" t="s">
        <v>413</v>
      </c>
      <c r="R1566" t="s">
        <v>407</v>
      </c>
      <c r="S1566" t="s">
        <v>1212</v>
      </c>
      <c r="T1566" s="131">
        <v>3.42</v>
      </c>
      <c r="U1566" t="s">
        <v>1900</v>
      </c>
      <c r="V1566" s="132">
        <v>2.7550000000000002E-2</v>
      </c>
      <c r="W1566" s="132">
        <v>2.7300000000000001E-2</v>
      </c>
      <c r="X1566" t="s">
        <v>412</v>
      </c>
      <c r="Y1566" t="s">
        <v>339</v>
      </c>
      <c r="Z1566" s="131">
        <v>1122969</v>
      </c>
      <c r="AA1566" s="131">
        <v>1</v>
      </c>
      <c r="AB1566" s="131">
        <f t="shared" si="24"/>
        <v>107.14000119326535</v>
      </c>
      <c r="AD1566" s="131">
        <v>1203.1489999999999</v>
      </c>
      <c r="AH1566" s="132">
        <v>1.9400000000000001E-3</v>
      </c>
      <c r="AI1566" s="132">
        <v>1.5299999999999999E-3</v>
      </c>
      <c r="AJ1566" s="132">
        <v>3.4000000000000002E-4</v>
      </c>
    </row>
    <row r="1567" spans="1:36">
      <c r="A1567" t="s">
        <v>1213</v>
      </c>
      <c r="B1567" t="s">
        <v>1250</v>
      </c>
      <c r="C1567" t="s">
        <v>3071</v>
      </c>
      <c r="D1567" t="s">
        <v>3072</v>
      </c>
      <c r="E1567" t="s">
        <v>309</v>
      </c>
      <c r="F1567" t="s">
        <v>3073</v>
      </c>
      <c r="G1567" t="s">
        <v>3074</v>
      </c>
      <c r="H1567" t="s">
        <v>321</v>
      </c>
      <c r="I1567" t="s">
        <v>951</v>
      </c>
      <c r="J1567" t="s">
        <v>204</v>
      </c>
      <c r="K1567" t="s">
        <v>204</v>
      </c>
      <c r="L1567" t="s">
        <v>327</v>
      </c>
      <c r="M1567" t="s">
        <v>340</v>
      </c>
      <c r="N1567" t="s">
        <v>447</v>
      </c>
      <c r="O1567" t="s">
        <v>339</v>
      </c>
      <c r="Q1567" t="s">
        <v>410</v>
      </c>
      <c r="R1567" t="s">
        <v>410</v>
      </c>
      <c r="S1567" t="s">
        <v>1212</v>
      </c>
      <c r="T1567" s="131">
        <v>3.17</v>
      </c>
      <c r="U1567" t="s">
        <v>1563</v>
      </c>
      <c r="V1567" s="132">
        <v>8.9300000000000004E-2</v>
      </c>
      <c r="W1567" s="132">
        <v>7.0099999999999996E-2</v>
      </c>
      <c r="X1567" t="s">
        <v>412</v>
      </c>
      <c r="Y1567" t="s">
        <v>339</v>
      </c>
      <c r="Z1567" s="131">
        <v>1210000</v>
      </c>
      <c r="AA1567" s="131">
        <v>1</v>
      </c>
      <c r="AB1567" s="131">
        <f t="shared" si="24"/>
        <v>97.542975206611573</v>
      </c>
      <c r="AD1567" s="131">
        <f>1195.964-15.694</f>
        <v>1180.27</v>
      </c>
      <c r="AH1567" s="132">
        <v>6.5399999999999998E-3</v>
      </c>
      <c r="AI1567" s="132">
        <v>1.5200000000000001E-3</v>
      </c>
      <c r="AJ1567" s="132">
        <v>3.4000000000000002E-4</v>
      </c>
    </row>
    <row r="1568" spans="1:36">
      <c r="A1568" t="s">
        <v>1213</v>
      </c>
      <c r="B1568" t="s">
        <v>1250</v>
      </c>
      <c r="C1568" t="s">
        <v>1678</v>
      </c>
      <c r="D1568" t="s">
        <v>1679</v>
      </c>
      <c r="E1568" t="s">
        <v>309</v>
      </c>
      <c r="F1568" t="s">
        <v>1680</v>
      </c>
      <c r="G1568" t="s">
        <v>1681</v>
      </c>
      <c r="H1568" t="s">
        <v>321</v>
      </c>
      <c r="I1568" t="s">
        <v>754</v>
      </c>
      <c r="J1568" t="s">
        <v>204</v>
      </c>
      <c r="K1568" t="s">
        <v>204</v>
      </c>
      <c r="L1568" t="s">
        <v>325</v>
      </c>
      <c r="M1568" t="s">
        <v>340</v>
      </c>
      <c r="N1568" t="s">
        <v>464</v>
      </c>
      <c r="O1568" t="s">
        <v>339</v>
      </c>
      <c r="P1568" t="s">
        <v>1540</v>
      </c>
      <c r="Q1568" t="s">
        <v>413</v>
      </c>
      <c r="R1568" t="s">
        <v>407</v>
      </c>
      <c r="S1568" t="s">
        <v>1212</v>
      </c>
      <c r="T1568" s="131">
        <v>3.33</v>
      </c>
      <c r="U1568" t="s">
        <v>1665</v>
      </c>
      <c r="V1568" s="132">
        <v>2.4920000000000001E-2</v>
      </c>
      <c r="W1568" s="132">
        <v>3.04E-2</v>
      </c>
      <c r="X1568" t="s">
        <v>412</v>
      </c>
      <c r="Y1568" t="s">
        <v>339</v>
      </c>
      <c r="Z1568" s="131">
        <v>1103145.3</v>
      </c>
      <c r="AA1568" s="131">
        <v>1</v>
      </c>
      <c r="AB1568" s="131">
        <f t="shared" si="24"/>
        <v>105.87000642617068</v>
      </c>
      <c r="AD1568" s="131">
        <v>1167.9000000000001</v>
      </c>
      <c r="AH1568" s="132">
        <v>2.8E-3</v>
      </c>
      <c r="AI1568" s="132">
        <v>1.49E-3</v>
      </c>
      <c r="AJ1568" s="132">
        <v>3.3E-4</v>
      </c>
    </row>
    <row r="1569" spans="1:36">
      <c r="A1569" t="s">
        <v>1213</v>
      </c>
      <c r="B1569" t="s">
        <v>1250</v>
      </c>
      <c r="C1569" t="s">
        <v>1671</v>
      </c>
      <c r="D1569" t="s">
        <v>1672</v>
      </c>
      <c r="E1569" t="s">
        <v>309</v>
      </c>
      <c r="F1569" t="s">
        <v>2300</v>
      </c>
      <c r="G1569" t="s">
        <v>2301</v>
      </c>
      <c r="H1569" t="s">
        <v>321</v>
      </c>
      <c r="I1569" t="s">
        <v>951</v>
      </c>
      <c r="J1569" t="s">
        <v>204</v>
      </c>
      <c r="K1569" t="s">
        <v>204</v>
      </c>
      <c r="L1569" t="s">
        <v>325</v>
      </c>
      <c r="M1569" t="s">
        <v>340</v>
      </c>
      <c r="N1569" t="s">
        <v>441</v>
      </c>
      <c r="O1569" t="s">
        <v>339</v>
      </c>
      <c r="P1569" t="s">
        <v>1578</v>
      </c>
      <c r="Q1569" t="s">
        <v>415</v>
      </c>
      <c r="R1569" t="s">
        <v>407</v>
      </c>
      <c r="S1569" t="s">
        <v>1212</v>
      </c>
      <c r="T1569" s="131">
        <v>1.49</v>
      </c>
      <c r="U1569" t="s">
        <v>2302</v>
      </c>
      <c r="V1569" s="132">
        <v>3.5310000000000001E-2</v>
      </c>
      <c r="W1569" s="132">
        <v>5.1900000000000002E-2</v>
      </c>
      <c r="X1569" t="s">
        <v>412</v>
      </c>
      <c r="Y1569" t="s">
        <v>339</v>
      </c>
      <c r="Z1569" s="131">
        <v>1182255.8799999999</v>
      </c>
      <c r="AA1569" s="131">
        <v>1</v>
      </c>
      <c r="AB1569" s="131">
        <f t="shared" si="24"/>
        <v>98.710018680558392</v>
      </c>
      <c r="AD1569" s="131">
        <v>1167.0050000000001</v>
      </c>
      <c r="AH1569" s="132">
        <v>1.8400000000000001E-3</v>
      </c>
      <c r="AI1569" s="132">
        <v>1.49E-3</v>
      </c>
      <c r="AJ1569" s="132">
        <v>3.3E-4</v>
      </c>
    </row>
    <row r="1570" spans="1:36">
      <c r="A1570" t="s">
        <v>1213</v>
      </c>
      <c r="B1570" t="s">
        <v>1250</v>
      </c>
      <c r="C1570" t="s">
        <v>2293</v>
      </c>
      <c r="D1570" t="s">
        <v>2294</v>
      </c>
      <c r="E1570" t="s">
        <v>309</v>
      </c>
      <c r="F1570" t="s">
        <v>3127</v>
      </c>
      <c r="G1570" t="s">
        <v>3128</v>
      </c>
      <c r="H1570" t="s">
        <v>321</v>
      </c>
      <c r="I1570" t="s">
        <v>951</v>
      </c>
      <c r="J1570" t="s">
        <v>204</v>
      </c>
      <c r="K1570" t="s">
        <v>204</v>
      </c>
      <c r="L1570" t="s">
        <v>325</v>
      </c>
      <c r="M1570" t="s">
        <v>340</v>
      </c>
      <c r="N1570" t="s">
        <v>464</v>
      </c>
      <c r="O1570" t="s">
        <v>339</v>
      </c>
      <c r="P1570" t="s">
        <v>1696</v>
      </c>
      <c r="Q1570" t="s">
        <v>413</v>
      </c>
      <c r="R1570" t="s">
        <v>407</v>
      </c>
      <c r="S1570" t="s">
        <v>1212</v>
      </c>
      <c r="T1570" s="131">
        <v>0.48</v>
      </c>
      <c r="U1570" t="s">
        <v>3129</v>
      </c>
      <c r="V1570" s="132">
        <v>4.8910000000000002E-2</v>
      </c>
      <c r="W1570" s="132">
        <v>4.5600000000000002E-2</v>
      </c>
      <c r="X1570" t="s">
        <v>412</v>
      </c>
      <c r="Y1570" t="s">
        <v>339</v>
      </c>
      <c r="Z1570" s="131">
        <v>1156742</v>
      </c>
      <c r="AA1570" s="131">
        <v>1</v>
      </c>
      <c r="AB1570" s="131">
        <f t="shared" si="24"/>
        <v>99.11000032850886</v>
      </c>
      <c r="AD1570" s="131">
        <v>1146.4469999999999</v>
      </c>
      <c r="AH1570" s="132">
        <v>1.7239999999999998E-2</v>
      </c>
      <c r="AI1570" s="132">
        <v>1.4599999999999999E-3</v>
      </c>
      <c r="AJ1570" s="132">
        <v>3.2000000000000003E-4</v>
      </c>
    </row>
    <row r="1571" spans="1:36">
      <c r="A1571" t="s">
        <v>1213</v>
      </c>
      <c r="B1571" t="s">
        <v>1250</v>
      </c>
      <c r="C1571" t="s">
        <v>2407</v>
      </c>
      <c r="D1571" t="s">
        <v>2408</v>
      </c>
      <c r="E1571" t="s">
        <v>309</v>
      </c>
      <c r="F1571" t="s">
        <v>2409</v>
      </c>
      <c r="G1571" t="s">
        <v>2410</v>
      </c>
      <c r="H1571" t="s">
        <v>321</v>
      </c>
      <c r="I1571" t="s">
        <v>754</v>
      </c>
      <c r="J1571" t="s">
        <v>204</v>
      </c>
      <c r="K1571" t="s">
        <v>204</v>
      </c>
      <c r="L1571" t="s">
        <v>325</v>
      </c>
      <c r="M1571" t="s">
        <v>340</v>
      </c>
      <c r="N1571" t="s">
        <v>464</v>
      </c>
      <c r="O1571" t="s">
        <v>339</v>
      </c>
      <c r="P1571" t="s">
        <v>2257</v>
      </c>
      <c r="Q1571" t="s">
        <v>415</v>
      </c>
      <c r="R1571" t="s">
        <v>407</v>
      </c>
      <c r="S1571" t="s">
        <v>1212</v>
      </c>
      <c r="T1571" s="131">
        <v>5.62</v>
      </c>
      <c r="U1571" t="s">
        <v>2411</v>
      </c>
      <c r="V1571" s="132">
        <v>1.9189999999999999E-2</v>
      </c>
      <c r="W1571" s="132">
        <v>2.98E-2</v>
      </c>
      <c r="X1571" t="s">
        <v>412</v>
      </c>
      <c r="Y1571" t="s">
        <v>339</v>
      </c>
      <c r="Z1571" s="131">
        <v>1050919.33</v>
      </c>
      <c r="AA1571" s="131">
        <v>1</v>
      </c>
      <c r="AB1571" s="131">
        <f t="shared" si="24"/>
        <v>107.20004550682305</v>
      </c>
      <c r="AD1571" s="131">
        <v>1126.586</v>
      </c>
      <c r="AH1571" s="132">
        <v>8.4999999999999995E-4</v>
      </c>
      <c r="AI1571" s="132">
        <v>1.4300000000000001E-3</v>
      </c>
      <c r="AJ1571" s="132">
        <v>3.2000000000000003E-4</v>
      </c>
    </row>
    <row r="1572" spans="1:36">
      <c r="A1572" t="s">
        <v>1213</v>
      </c>
      <c r="B1572" t="s">
        <v>1250</v>
      </c>
      <c r="C1572" t="s">
        <v>3011</v>
      </c>
      <c r="D1572" t="s">
        <v>3012</v>
      </c>
      <c r="E1572" t="s">
        <v>309</v>
      </c>
      <c r="F1572" t="s">
        <v>3013</v>
      </c>
      <c r="G1572" t="s">
        <v>3014</v>
      </c>
      <c r="H1572" t="s">
        <v>321</v>
      </c>
      <c r="I1572" t="s">
        <v>951</v>
      </c>
      <c r="J1572" t="s">
        <v>204</v>
      </c>
      <c r="K1572" t="s">
        <v>204</v>
      </c>
      <c r="L1572" t="s">
        <v>325</v>
      </c>
      <c r="M1572" t="s">
        <v>340</v>
      </c>
      <c r="N1572" t="s">
        <v>454</v>
      </c>
      <c r="O1572" t="s">
        <v>339</v>
      </c>
      <c r="P1572" t="s">
        <v>1696</v>
      </c>
      <c r="Q1572" t="s">
        <v>413</v>
      </c>
      <c r="R1572" t="s">
        <v>407</v>
      </c>
      <c r="S1572" t="s">
        <v>1212</v>
      </c>
      <c r="T1572" s="131">
        <v>7.0000000000000007E-2</v>
      </c>
      <c r="U1572" t="s">
        <v>3015</v>
      </c>
      <c r="V1572" s="132">
        <v>2.3640000000000001E-2</v>
      </c>
      <c r="W1572" s="132">
        <v>4.7300000000000002E-2</v>
      </c>
      <c r="X1572" t="s">
        <v>412</v>
      </c>
      <c r="Y1572" t="s">
        <v>339</v>
      </c>
      <c r="Z1572" s="131">
        <v>1111354.19</v>
      </c>
      <c r="AA1572" s="131">
        <v>1</v>
      </c>
      <c r="AB1572" s="131">
        <f t="shared" si="24"/>
        <v>100.86001475371231</v>
      </c>
      <c r="AD1572" s="131">
        <v>1120.912</v>
      </c>
      <c r="AH1572" s="132">
        <v>3.5279999999999999E-2</v>
      </c>
      <c r="AI1572" s="132">
        <v>1.4300000000000001E-3</v>
      </c>
      <c r="AJ1572" s="132">
        <v>3.1E-4</v>
      </c>
    </row>
    <row r="1573" spans="1:36">
      <c r="A1573" t="s">
        <v>1213</v>
      </c>
      <c r="B1573" t="s">
        <v>1250</v>
      </c>
      <c r="C1573" t="s">
        <v>2983</v>
      </c>
      <c r="D1573" t="s">
        <v>2984</v>
      </c>
      <c r="E1573" t="s">
        <v>309</v>
      </c>
      <c r="F1573" t="s">
        <v>3384</v>
      </c>
      <c r="G1573" t="s">
        <v>3385</v>
      </c>
      <c r="H1573" t="s">
        <v>321</v>
      </c>
      <c r="I1573" t="s">
        <v>951</v>
      </c>
      <c r="J1573" t="s">
        <v>204</v>
      </c>
      <c r="K1573" t="s">
        <v>204</v>
      </c>
      <c r="L1573" t="s">
        <v>325</v>
      </c>
      <c r="M1573" t="s">
        <v>340</v>
      </c>
      <c r="N1573" t="s">
        <v>447</v>
      </c>
      <c r="O1573" t="s">
        <v>339</v>
      </c>
      <c r="P1573" t="s">
        <v>1578</v>
      </c>
      <c r="Q1573" t="s">
        <v>415</v>
      </c>
      <c r="R1573" t="s">
        <v>407</v>
      </c>
      <c r="S1573" t="s">
        <v>1212</v>
      </c>
      <c r="T1573" s="131">
        <v>3.62</v>
      </c>
      <c r="U1573" t="s">
        <v>1563</v>
      </c>
      <c r="V1573" s="132">
        <v>5.8009999999999999E-2</v>
      </c>
      <c r="W1573" s="132">
        <v>5.4300000000000001E-2</v>
      </c>
      <c r="X1573" t="s">
        <v>412</v>
      </c>
      <c r="Y1573" t="s">
        <v>339</v>
      </c>
      <c r="Z1573" s="131">
        <v>1097592</v>
      </c>
      <c r="AA1573" s="131">
        <v>1</v>
      </c>
      <c r="AB1573" s="131">
        <f t="shared" si="24"/>
        <v>101.92002128295397</v>
      </c>
      <c r="AD1573" s="131">
        <v>1118.6659999999999</v>
      </c>
      <c r="AH1573" s="132">
        <v>5.4599999999999996E-3</v>
      </c>
      <c r="AI1573" s="132">
        <v>1.42E-3</v>
      </c>
      <c r="AJ1573" s="132">
        <v>3.1E-4</v>
      </c>
    </row>
    <row r="1574" spans="1:36">
      <c r="A1574" t="s">
        <v>1213</v>
      </c>
      <c r="B1574" t="s">
        <v>1250</v>
      </c>
      <c r="C1574" t="s">
        <v>2209</v>
      </c>
      <c r="D1574" t="s">
        <v>2210</v>
      </c>
      <c r="E1574" t="s">
        <v>309</v>
      </c>
      <c r="F1574" t="s">
        <v>3150</v>
      </c>
      <c r="G1574" t="s">
        <v>3151</v>
      </c>
      <c r="H1574" t="s">
        <v>321</v>
      </c>
      <c r="I1574" t="s">
        <v>754</v>
      </c>
      <c r="J1574" t="s">
        <v>204</v>
      </c>
      <c r="K1574" t="s">
        <v>204</v>
      </c>
      <c r="L1574" t="s">
        <v>325</v>
      </c>
      <c r="M1574" t="s">
        <v>340</v>
      </c>
      <c r="N1574" t="s">
        <v>465</v>
      </c>
      <c r="O1574" t="s">
        <v>339</v>
      </c>
      <c r="P1574" t="s">
        <v>1540</v>
      </c>
      <c r="Q1574" t="s">
        <v>413</v>
      </c>
      <c r="R1574" t="s">
        <v>407</v>
      </c>
      <c r="S1574" t="s">
        <v>1212</v>
      </c>
      <c r="T1574" s="131">
        <v>4.51</v>
      </c>
      <c r="U1574" t="s">
        <v>2218</v>
      </c>
      <c r="V1574" s="132">
        <v>4.675E-2</v>
      </c>
      <c r="W1574" s="132">
        <v>3.8600000000000002E-2</v>
      </c>
      <c r="X1574" t="s">
        <v>412</v>
      </c>
      <c r="Y1574" t="s">
        <v>339</v>
      </c>
      <c r="Z1574" s="131">
        <v>995897</v>
      </c>
      <c r="AA1574" s="131">
        <v>1</v>
      </c>
      <c r="AB1574" s="131">
        <f t="shared" si="24"/>
        <v>109.519960397511</v>
      </c>
      <c r="AD1574" s="131">
        <v>1090.7059999999999</v>
      </c>
      <c r="AH1574" s="132">
        <v>2.4299999999999999E-3</v>
      </c>
      <c r="AI1574" s="132">
        <v>1.39E-3</v>
      </c>
      <c r="AJ1574" s="132">
        <v>3.1E-4</v>
      </c>
    </row>
    <row r="1575" spans="1:36">
      <c r="A1575" t="s">
        <v>1213</v>
      </c>
      <c r="B1575" t="s">
        <v>1250</v>
      </c>
      <c r="C1575" t="s">
        <v>2455</v>
      </c>
      <c r="D1575" t="s">
        <v>2456</v>
      </c>
      <c r="E1575" t="s">
        <v>309</v>
      </c>
      <c r="F1575" t="s">
        <v>2503</v>
      </c>
      <c r="G1575" t="s">
        <v>2504</v>
      </c>
      <c r="H1575" t="s">
        <v>321</v>
      </c>
      <c r="I1575" t="s">
        <v>754</v>
      </c>
      <c r="J1575" t="s">
        <v>204</v>
      </c>
      <c r="K1575" t="s">
        <v>204</v>
      </c>
      <c r="L1575" t="s">
        <v>325</v>
      </c>
      <c r="M1575" t="s">
        <v>340</v>
      </c>
      <c r="N1575" t="s">
        <v>451</v>
      </c>
      <c r="O1575" t="s">
        <v>339</v>
      </c>
      <c r="P1575" t="s">
        <v>1584</v>
      </c>
      <c r="Q1575" t="s">
        <v>413</v>
      </c>
      <c r="R1575" t="s">
        <v>407</v>
      </c>
      <c r="S1575" t="s">
        <v>1212</v>
      </c>
      <c r="T1575" s="131">
        <v>3.59</v>
      </c>
      <c r="U1575" t="s">
        <v>1546</v>
      </c>
      <c r="V1575" s="132">
        <v>1.089E-2</v>
      </c>
      <c r="W1575" s="132">
        <v>3.1600000000000003E-2</v>
      </c>
      <c r="X1575" t="s">
        <v>412</v>
      </c>
      <c r="Y1575" t="s">
        <v>339</v>
      </c>
      <c r="Z1575" s="131">
        <v>1044735.27</v>
      </c>
      <c r="AA1575" s="131">
        <v>1</v>
      </c>
      <c r="AB1575" s="131">
        <f t="shared" si="24"/>
        <v>104.3000108534672</v>
      </c>
      <c r="AD1575" s="131">
        <v>1089.6590000000001</v>
      </c>
      <c r="AH1575" s="132">
        <v>2.31E-3</v>
      </c>
      <c r="AI1575" s="132">
        <v>1.39E-3</v>
      </c>
      <c r="AJ1575" s="132">
        <v>3.1E-4</v>
      </c>
    </row>
    <row r="1576" spans="1:36">
      <c r="A1576" t="s">
        <v>1213</v>
      </c>
      <c r="B1576" t="s">
        <v>1250</v>
      </c>
      <c r="C1576" t="s">
        <v>2430</v>
      </c>
      <c r="D1576" t="s">
        <v>2431</v>
      </c>
      <c r="E1576" t="s">
        <v>309</v>
      </c>
      <c r="F1576" t="s">
        <v>2432</v>
      </c>
      <c r="G1576" t="s">
        <v>2433</v>
      </c>
      <c r="H1576" t="s">
        <v>321</v>
      </c>
      <c r="I1576" t="s">
        <v>951</v>
      </c>
      <c r="J1576" t="s">
        <v>204</v>
      </c>
      <c r="K1576" t="s">
        <v>204</v>
      </c>
      <c r="L1576" t="s">
        <v>325</v>
      </c>
      <c r="M1576" t="s">
        <v>340</v>
      </c>
      <c r="N1576" t="s">
        <v>446</v>
      </c>
      <c r="O1576" t="s">
        <v>339</v>
      </c>
      <c r="P1576" t="s">
        <v>1696</v>
      </c>
      <c r="Q1576" t="s">
        <v>413</v>
      </c>
      <c r="R1576" t="s">
        <v>407</v>
      </c>
      <c r="S1576" t="s">
        <v>1212</v>
      </c>
      <c r="T1576" s="131">
        <v>2.39</v>
      </c>
      <c r="U1576" t="s">
        <v>1563</v>
      </c>
      <c r="V1576" s="132">
        <v>2.5309999999999999E-2</v>
      </c>
      <c r="W1576" s="132">
        <v>4.58E-2</v>
      </c>
      <c r="X1576" t="s">
        <v>412</v>
      </c>
      <c r="Y1576" t="s">
        <v>339</v>
      </c>
      <c r="Z1576" s="131">
        <v>1176413.81</v>
      </c>
      <c r="AA1576" s="131">
        <v>1</v>
      </c>
      <c r="AB1576" s="131">
        <f t="shared" si="24"/>
        <v>92.089959399575562</v>
      </c>
      <c r="AD1576" s="131">
        <v>1083.3589999999999</v>
      </c>
      <c r="AH1576" s="132">
        <v>1.25E-3</v>
      </c>
      <c r="AI1576" s="132">
        <v>1.3799999999999999E-3</v>
      </c>
      <c r="AJ1576" s="132">
        <v>2.9999999999999997E-4</v>
      </c>
    </row>
    <row r="1577" spans="1:36">
      <c r="A1577" t="s">
        <v>1213</v>
      </c>
      <c r="B1577" t="s">
        <v>1250</v>
      </c>
      <c r="C1577" t="s">
        <v>2376</v>
      </c>
      <c r="D1577" t="s">
        <v>2377</v>
      </c>
      <c r="E1577" t="s">
        <v>309</v>
      </c>
      <c r="F1577" t="s">
        <v>3082</v>
      </c>
      <c r="G1577" t="s">
        <v>3083</v>
      </c>
      <c r="H1577" t="s">
        <v>321</v>
      </c>
      <c r="I1577" t="s">
        <v>951</v>
      </c>
      <c r="J1577" t="s">
        <v>204</v>
      </c>
      <c r="K1577" t="s">
        <v>204</v>
      </c>
      <c r="L1577" t="s">
        <v>325</v>
      </c>
      <c r="M1577" t="s">
        <v>340</v>
      </c>
      <c r="N1577" t="s">
        <v>445</v>
      </c>
      <c r="O1577" t="s">
        <v>339</v>
      </c>
      <c r="P1577" t="s">
        <v>1530</v>
      </c>
      <c r="Q1577" t="s">
        <v>415</v>
      </c>
      <c r="R1577" t="s">
        <v>407</v>
      </c>
      <c r="S1577" t="s">
        <v>1212</v>
      </c>
      <c r="T1577" s="131">
        <v>1</v>
      </c>
      <c r="U1577" t="s">
        <v>1795</v>
      </c>
      <c r="V1577" s="132">
        <v>5.6059999999999999E-2</v>
      </c>
      <c r="W1577" s="132">
        <v>4.7699999999999999E-2</v>
      </c>
      <c r="X1577" t="s">
        <v>412</v>
      </c>
      <c r="Y1577" t="s">
        <v>339</v>
      </c>
      <c r="Z1577" s="131">
        <v>1096556</v>
      </c>
      <c r="AA1577" s="131">
        <v>1</v>
      </c>
      <c r="AB1577" s="131">
        <f t="shared" si="24"/>
        <v>97.970007915692406</v>
      </c>
      <c r="AD1577" s="131">
        <v>1074.296</v>
      </c>
      <c r="AH1577" s="132">
        <v>1.2700000000000001E-3</v>
      </c>
      <c r="AI1577" s="132">
        <v>1.3699999999999999E-3</v>
      </c>
      <c r="AJ1577" s="132">
        <v>2.9999999999999997E-4</v>
      </c>
    </row>
    <row r="1578" spans="1:36">
      <c r="A1578" t="s">
        <v>1213</v>
      </c>
      <c r="B1578" t="s">
        <v>1250</v>
      </c>
      <c r="C1578" t="s">
        <v>2063</v>
      </c>
      <c r="D1578" t="s">
        <v>2064</v>
      </c>
      <c r="E1578" t="s">
        <v>309</v>
      </c>
      <c r="F1578" t="s">
        <v>3112</v>
      </c>
      <c r="G1578" t="s">
        <v>3113</v>
      </c>
      <c r="H1578" t="s">
        <v>321</v>
      </c>
      <c r="I1578" t="s">
        <v>951</v>
      </c>
      <c r="J1578" t="s">
        <v>204</v>
      </c>
      <c r="K1578" t="s">
        <v>204</v>
      </c>
      <c r="L1578" t="s">
        <v>325</v>
      </c>
      <c r="M1578" t="s">
        <v>340</v>
      </c>
      <c r="N1578" t="s">
        <v>445</v>
      </c>
      <c r="O1578" t="s">
        <v>339</v>
      </c>
      <c r="P1578" t="s">
        <v>1696</v>
      </c>
      <c r="Q1578" t="s">
        <v>413</v>
      </c>
      <c r="R1578" t="s">
        <v>407</v>
      </c>
      <c r="S1578" t="s">
        <v>1212</v>
      </c>
      <c r="T1578" s="131">
        <v>0.56999999999999995</v>
      </c>
      <c r="U1578" t="s">
        <v>2475</v>
      </c>
      <c r="V1578" s="132">
        <v>5.1880000000000003E-2</v>
      </c>
      <c r="W1578" s="132">
        <v>5.0200000000000002E-2</v>
      </c>
      <c r="X1578" t="s">
        <v>412</v>
      </c>
      <c r="Y1578" t="s">
        <v>339</v>
      </c>
      <c r="Z1578" s="131">
        <v>1050686</v>
      </c>
      <c r="AA1578" s="131">
        <v>1</v>
      </c>
      <c r="AB1578" s="131">
        <f t="shared" si="24"/>
        <v>100.75997967042485</v>
      </c>
      <c r="AD1578" s="131">
        <v>1058.671</v>
      </c>
      <c r="AH1578" s="132">
        <v>1.3699999999999999E-3</v>
      </c>
      <c r="AI1578" s="132">
        <v>1.3500000000000001E-3</v>
      </c>
      <c r="AJ1578" s="132">
        <v>2.9999999999999997E-4</v>
      </c>
    </row>
    <row r="1579" spans="1:36">
      <c r="A1579" t="s">
        <v>1213</v>
      </c>
      <c r="B1579" t="s">
        <v>1250</v>
      </c>
      <c r="C1579" t="s">
        <v>2219</v>
      </c>
      <c r="D1579" t="s">
        <v>2220</v>
      </c>
      <c r="E1579" t="s">
        <v>309</v>
      </c>
      <c r="F1579" t="s">
        <v>2648</v>
      </c>
      <c r="G1579" t="s">
        <v>2649</v>
      </c>
      <c r="H1579" t="s">
        <v>321</v>
      </c>
      <c r="I1579" t="s">
        <v>951</v>
      </c>
      <c r="J1579" t="s">
        <v>204</v>
      </c>
      <c r="K1579" t="s">
        <v>204</v>
      </c>
      <c r="L1579" t="s">
        <v>325</v>
      </c>
      <c r="M1579" t="s">
        <v>340</v>
      </c>
      <c r="N1579" t="s">
        <v>451</v>
      </c>
      <c r="O1579" t="s">
        <v>339</v>
      </c>
      <c r="P1579" t="s">
        <v>1584</v>
      </c>
      <c r="Q1579" t="s">
        <v>413</v>
      </c>
      <c r="R1579" t="s">
        <v>407</v>
      </c>
      <c r="S1579" t="s">
        <v>1212</v>
      </c>
      <c r="T1579" s="131">
        <v>0.98</v>
      </c>
      <c r="U1579" t="s">
        <v>1840</v>
      </c>
      <c r="V1579" s="132">
        <v>4.9090000000000002E-2</v>
      </c>
      <c r="W1579" s="132">
        <v>4.6100000000000002E-2</v>
      </c>
      <c r="X1579" t="s">
        <v>412</v>
      </c>
      <c r="Y1579" t="s">
        <v>339</v>
      </c>
      <c r="Z1579" s="131">
        <v>1043861.56</v>
      </c>
      <c r="AA1579" s="131">
        <v>1</v>
      </c>
      <c r="AB1579" s="131">
        <f t="shared" si="24"/>
        <v>99.49001283273617</v>
      </c>
      <c r="AD1579" s="131">
        <v>1038.538</v>
      </c>
      <c r="AH1579" s="132">
        <v>7.92E-3</v>
      </c>
      <c r="AI1579" s="132">
        <v>1.32E-3</v>
      </c>
      <c r="AJ1579" s="132">
        <v>2.9E-4</v>
      </c>
    </row>
    <row r="1580" spans="1:36">
      <c r="A1580" t="s">
        <v>1213</v>
      </c>
      <c r="B1580" t="s">
        <v>1250</v>
      </c>
      <c r="C1580" t="s">
        <v>3089</v>
      </c>
      <c r="D1580" t="s">
        <v>3090</v>
      </c>
      <c r="E1580" t="s">
        <v>309</v>
      </c>
      <c r="F1580" t="s">
        <v>3091</v>
      </c>
      <c r="G1580" t="s">
        <v>3092</v>
      </c>
      <c r="H1580" t="s">
        <v>321</v>
      </c>
      <c r="I1580" t="s">
        <v>754</v>
      </c>
      <c r="J1580" t="s">
        <v>204</v>
      </c>
      <c r="K1580" t="s">
        <v>204</v>
      </c>
      <c r="L1580" t="s">
        <v>325</v>
      </c>
      <c r="M1580" t="s">
        <v>340</v>
      </c>
      <c r="N1580" t="s">
        <v>441</v>
      </c>
      <c r="O1580" t="s">
        <v>339</v>
      </c>
      <c r="Q1580" t="s">
        <v>410</v>
      </c>
      <c r="R1580" t="s">
        <v>410</v>
      </c>
      <c r="S1580" t="s">
        <v>1212</v>
      </c>
      <c r="T1580" s="131">
        <v>2.06</v>
      </c>
      <c r="U1580" t="s">
        <v>1686</v>
      </c>
      <c r="V1580" s="132">
        <v>4.2509999999999999E-2</v>
      </c>
      <c r="W1580" s="132">
        <v>4.6699999999999998E-2</v>
      </c>
      <c r="X1580" t="s">
        <v>412</v>
      </c>
      <c r="Y1580" t="s">
        <v>339</v>
      </c>
      <c r="Z1580" s="131">
        <v>884700.9</v>
      </c>
      <c r="AA1580" s="131">
        <v>1</v>
      </c>
      <c r="AB1580" s="131">
        <f t="shared" si="24"/>
        <v>110.83994602017472</v>
      </c>
      <c r="AD1580" s="131">
        <v>980.60199999999998</v>
      </c>
      <c r="AH1580" s="132">
        <v>1.06E-2</v>
      </c>
      <c r="AI1580" s="132">
        <v>1.25E-3</v>
      </c>
      <c r="AJ1580" s="132">
        <v>2.7E-4</v>
      </c>
    </row>
    <row r="1581" spans="1:36">
      <c r="A1581" t="s">
        <v>1213</v>
      </c>
      <c r="B1581" t="s">
        <v>1250</v>
      </c>
      <c r="C1581" t="s">
        <v>2618</v>
      </c>
      <c r="D1581" t="s">
        <v>2619</v>
      </c>
      <c r="E1581" t="s">
        <v>309</v>
      </c>
      <c r="F1581" t="s">
        <v>2633</v>
      </c>
      <c r="G1581" t="s">
        <v>2634</v>
      </c>
      <c r="H1581" t="s">
        <v>321</v>
      </c>
      <c r="I1581" t="s">
        <v>754</v>
      </c>
      <c r="J1581" t="s">
        <v>204</v>
      </c>
      <c r="K1581" t="s">
        <v>204</v>
      </c>
      <c r="L1581" t="s">
        <v>325</v>
      </c>
      <c r="M1581" t="s">
        <v>340</v>
      </c>
      <c r="N1581" t="s">
        <v>464</v>
      </c>
      <c r="O1581" t="s">
        <v>339</v>
      </c>
      <c r="P1581" t="s">
        <v>2622</v>
      </c>
      <c r="Q1581" t="s">
        <v>413</v>
      </c>
      <c r="R1581" t="s">
        <v>407</v>
      </c>
      <c r="S1581" t="s">
        <v>1212</v>
      </c>
      <c r="T1581" s="131">
        <v>1</v>
      </c>
      <c r="U1581" t="s">
        <v>1795</v>
      </c>
      <c r="V1581" s="132">
        <v>3.9969999999999999E-2</v>
      </c>
      <c r="W1581" s="132">
        <v>3.3599999999999998E-2</v>
      </c>
      <c r="X1581" t="s">
        <v>412</v>
      </c>
      <c r="Y1581" t="s">
        <v>339</v>
      </c>
      <c r="Z1581" s="131">
        <v>685855.81</v>
      </c>
      <c r="AA1581" s="131">
        <v>1</v>
      </c>
      <c r="AB1581" s="131">
        <f t="shared" si="24"/>
        <v>141.36003309500288</v>
      </c>
      <c r="AD1581" s="131">
        <v>969.52599999999995</v>
      </c>
      <c r="AH1581" s="132">
        <v>3.7399999999999998E-3</v>
      </c>
      <c r="AI1581" s="132">
        <v>1.23E-3</v>
      </c>
      <c r="AJ1581" s="132">
        <v>2.7E-4</v>
      </c>
    </row>
    <row r="1582" spans="1:36">
      <c r="A1582" t="s">
        <v>1213</v>
      </c>
      <c r="B1582" t="s">
        <v>1250</v>
      </c>
      <c r="C1582" t="s">
        <v>3114</v>
      </c>
      <c r="D1582" t="s">
        <v>3115</v>
      </c>
      <c r="E1582" t="s">
        <v>309</v>
      </c>
      <c r="F1582" t="s">
        <v>3116</v>
      </c>
      <c r="G1582" t="s">
        <v>3117</v>
      </c>
      <c r="H1582" t="s">
        <v>321</v>
      </c>
      <c r="I1582" t="s">
        <v>951</v>
      </c>
      <c r="J1582" t="s">
        <v>204</v>
      </c>
      <c r="K1582" t="s">
        <v>204</v>
      </c>
      <c r="L1582" t="s">
        <v>325</v>
      </c>
      <c r="M1582" t="s">
        <v>340</v>
      </c>
      <c r="N1582" t="s">
        <v>440</v>
      </c>
      <c r="O1582" t="s">
        <v>339</v>
      </c>
      <c r="Q1582" t="s">
        <v>410</v>
      </c>
      <c r="R1582" t="s">
        <v>410</v>
      </c>
      <c r="S1582" t="s">
        <v>1212</v>
      </c>
      <c r="T1582" s="131">
        <v>2.33</v>
      </c>
      <c r="U1582" t="s">
        <v>2079</v>
      </c>
      <c r="V1582" s="132">
        <v>7.4999999999999997E-2</v>
      </c>
      <c r="W1582" s="132">
        <v>5.4300000000000001E-2</v>
      </c>
      <c r="X1582" t="s">
        <v>412</v>
      </c>
      <c r="Y1582" t="s">
        <v>339</v>
      </c>
      <c r="Z1582" s="131">
        <v>782153.42</v>
      </c>
      <c r="AA1582" s="131">
        <v>1</v>
      </c>
      <c r="AB1582" s="131">
        <f t="shared" si="24"/>
        <v>119.14005311131926</v>
      </c>
      <c r="AD1582" s="131">
        <v>931.85799999999995</v>
      </c>
      <c r="AH1582" s="132">
        <v>5.4599999999999996E-3</v>
      </c>
      <c r="AI1582" s="132">
        <v>1.1900000000000001E-3</v>
      </c>
      <c r="AJ1582" s="132">
        <v>2.5999999999999998E-4</v>
      </c>
    </row>
    <row r="1583" spans="1:36">
      <c r="A1583" t="s">
        <v>1213</v>
      </c>
      <c r="B1583" t="s">
        <v>1250</v>
      </c>
      <c r="C1583" t="s">
        <v>1541</v>
      </c>
      <c r="D1583" t="s">
        <v>1542</v>
      </c>
      <c r="E1583" t="s">
        <v>311</v>
      </c>
      <c r="F1583" t="s">
        <v>1676</v>
      </c>
      <c r="G1583" t="s">
        <v>1677</v>
      </c>
      <c r="H1583" t="s">
        <v>321</v>
      </c>
      <c r="I1583" t="s">
        <v>951</v>
      </c>
      <c r="J1583" t="s">
        <v>204</v>
      </c>
      <c r="K1583" t="s">
        <v>224</v>
      </c>
      <c r="L1583" t="s">
        <v>325</v>
      </c>
      <c r="M1583" t="s">
        <v>340</v>
      </c>
      <c r="N1583" t="s">
        <v>465</v>
      </c>
      <c r="O1583" t="s">
        <v>339</v>
      </c>
      <c r="P1583" t="s">
        <v>1540</v>
      </c>
      <c r="Q1583" t="s">
        <v>413</v>
      </c>
      <c r="R1583" t="s">
        <v>407</v>
      </c>
      <c r="S1583" t="s">
        <v>1212</v>
      </c>
      <c r="T1583" s="131">
        <v>1.86</v>
      </c>
      <c r="U1583" t="s">
        <v>1660</v>
      </c>
      <c r="V1583" s="132">
        <v>7.7929999999999999E-2</v>
      </c>
      <c r="W1583" s="132">
        <v>5.8299999999999998E-2</v>
      </c>
      <c r="X1583" t="s">
        <v>412</v>
      </c>
      <c r="Y1583" t="s">
        <v>339</v>
      </c>
      <c r="Z1583" s="131">
        <v>882298.72</v>
      </c>
      <c r="AA1583" s="131">
        <v>1</v>
      </c>
      <c r="AB1583" s="131">
        <f t="shared" si="24"/>
        <v>101.92999033252592</v>
      </c>
      <c r="AD1583" s="131">
        <v>899.327</v>
      </c>
      <c r="AH1583" s="132">
        <v>2.5400000000000002E-3</v>
      </c>
      <c r="AI1583" s="132">
        <v>1.15E-3</v>
      </c>
      <c r="AJ1583" s="132">
        <v>2.5000000000000001E-4</v>
      </c>
    </row>
    <row r="1584" spans="1:36">
      <c r="A1584" t="s">
        <v>1213</v>
      </c>
      <c r="B1584" t="s">
        <v>1250</v>
      </c>
      <c r="C1584" t="s">
        <v>455</v>
      </c>
      <c r="D1584" t="s">
        <v>2144</v>
      </c>
      <c r="E1584" t="s">
        <v>309</v>
      </c>
      <c r="F1584" t="s">
        <v>2334</v>
      </c>
      <c r="G1584" t="s">
        <v>2335</v>
      </c>
      <c r="H1584" t="s">
        <v>321</v>
      </c>
      <c r="I1584" t="s">
        <v>754</v>
      </c>
      <c r="J1584" t="s">
        <v>204</v>
      </c>
      <c r="K1584" t="s">
        <v>204</v>
      </c>
      <c r="L1584" t="s">
        <v>325</v>
      </c>
      <c r="M1584" t="s">
        <v>340</v>
      </c>
      <c r="N1584" t="s">
        <v>440</v>
      </c>
      <c r="O1584" t="s">
        <v>339</v>
      </c>
      <c r="P1584" t="s">
        <v>1966</v>
      </c>
      <c r="Q1584" t="s">
        <v>415</v>
      </c>
      <c r="R1584" t="s">
        <v>407</v>
      </c>
      <c r="S1584" t="s">
        <v>1212</v>
      </c>
      <c r="T1584" s="131">
        <v>10.53</v>
      </c>
      <c r="U1584" t="s">
        <v>1364</v>
      </c>
      <c r="V1584" s="132">
        <v>1.9519999999999999E-2</v>
      </c>
      <c r="W1584" s="132">
        <v>3.0099999999999998E-2</v>
      </c>
      <c r="X1584" t="s">
        <v>412</v>
      </c>
      <c r="Y1584" t="s">
        <v>339</v>
      </c>
      <c r="Z1584" s="131">
        <v>935282</v>
      </c>
      <c r="AA1584" s="131">
        <v>1</v>
      </c>
      <c r="AB1584" s="131">
        <f t="shared" si="24"/>
        <v>95.26003921811818</v>
      </c>
      <c r="AD1584" s="131">
        <v>890.95</v>
      </c>
      <c r="AH1584" s="132">
        <v>2.2000000000000001E-4</v>
      </c>
      <c r="AI1584" s="132">
        <v>1.1299999999999999E-3</v>
      </c>
      <c r="AJ1584" s="132">
        <v>2.5000000000000001E-4</v>
      </c>
    </row>
    <row r="1585" spans="1:36">
      <c r="A1585" t="s">
        <v>1213</v>
      </c>
      <c r="B1585" t="s">
        <v>1250</v>
      </c>
      <c r="C1585" t="s">
        <v>3071</v>
      </c>
      <c r="D1585" t="s">
        <v>3072</v>
      </c>
      <c r="E1585" t="s">
        <v>309</v>
      </c>
      <c r="F1585" t="s">
        <v>3130</v>
      </c>
      <c r="G1585" t="s">
        <v>3131</v>
      </c>
      <c r="H1585" t="s">
        <v>321</v>
      </c>
      <c r="I1585" t="s">
        <v>951</v>
      </c>
      <c r="J1585" t="s">
        <v>204</v>
      </c>
      <c r="K1585" t="s">
        <v>204</v>
      </c>
      <c r="L1585" t="s">
        <v>325</v>
      </c>
      <c r="M1585" t="s">
        <v>340</v>
      </c>
      <c r="N1585" t="s">
        <v>447</v>
      </c>
      <c r="O1585" t="s">
        <v>339</v>
      </c>
      <c r="Q1585" t="s">
        <v>410</v>
      </c>
      <c r="R1585" t="s">
        <v>410</v>
      </c>
      <c r="S1585" t="s">
        <v>1212</v>
      </c>
      <c r="T1585" s="131">
        <v>2.02</v>
      </c>
      <c r="U1585" t="s">
        <v>2044</v>
      </c>
      <c r="V1585" s="132">
        <v>4.9110000000000001E-2</v>
      </c>
      <c r="W1585" s="132">
        <v>6.6900000000000001E-2</v>
      </c>
      <c r="X1585" t="s">
        <v>412</v>
      </c>
      <c r="Y1585" t="s">
        <v>339</v>
      </c>
      <c r="Z1585" s="131">
        <v>881942.8</v>
      </c>
      <c r="AA1585" s="131">
        <v>1</v>
      </c>
      <c r="AB1585" s="131">
        <f t="shared" si="24"/>
        <v>96.329943393154295</v>
      </c>
      <c r="AD1585" s="131">
        <v>849.57500000000005</v>
      </c>
      <c r="AH1585" s="132">
        <v>5.5100000000000001E-3</v>
      </c>
      <c r="AI1585" s="132">
        <v>1.08E-3</v>
      </c>
      <c r="AJ1585" s="132">
        <v>2.4000000000000001E-4</v>
      </c>
    </row>
    <row r="1586" spans="1:36">
      <c r="A1586" t="s">
        <v>1213</v>
      </c>
      <c r="B1586" t="s">
        <v>1250</v>
      </c>
      <c r="C1586" t="s">
        <v>2309</v>
      </c>
      <c r="D1586" t="s">
        <v>2310</v>
      </c>
      <c r="E1586" t="s">
        <v>309</v>
      </c>
      <c r="F1586" t="s">
        <v>3084</v>
      </c>
      <c r="G1586" t="s">
        <v>3085</v>
      </c>
      <c r="H1586" t="s">
        <v>321</v>
      </c>
      <c r="I1586" t="s">
        <v>951</v>
      </c>
      <c r="J1586" t="s">
        <v>204</v>
      </c>
      <c r="K1586" t="s">
        <v>204</v>
      </c>
      <c r="L1586" t="s">
        <v>325</v>
      </c>
      <c r="M1586" t="s">
        <v>340</v>
      </c>
      <c r="N1586" t="s">
        <v>447</v>
      </c>
      <c r="O1586" t="s">
        <v>339</v>
      </c>
      <c r="P1586" t="s">
        <v>1530</v>
      </c>
      <c r="Q1586" t="s">
        <v>415</v>
      </c>
      <c r="R1586" t="s">
        <v>407</v>
      </c>
      <c r="S1586" t="s">
        <v>1212</v>
      </c>
      <c r="T1586" s="131">
        <v>0.49</v>
      </c>
      <c r="U1586" t="s">
        <v>1858</v>
      </c>
      <c r="V1586" s="132">
        <v>5.5280000000000003E-2</v>
      </c>
      <c r="W1586" s="132">
        <v>5.4600000000000003E-2</v>
      </c>
      <c r="X1586" t="s">
        <v>412</v>
      </c>
      <c r="Y1586" t="s">
        <v>339</v>
      </c>
      <c r="Z1586" s="131">
        <v>856143.4</v>
      </c>
      <c r="AA1586" s="131">
        <v>1</v>
      </c>
      <c r="AB1586" s="131">
        <f t="shared" si="24"/>
        <v>98.90002072082784</v>
      </c>
      <c r="AD1586" s="131">
        <v>846.726</v>
      </c>
      <c r="AH1586" s="132">
        <v>3.8260000000000002E-2</v>
      </c>
      <c r="AI1586" s="132">
        <v>1.08E-3</v>
      </c>
      <c r="AJ1586" s="132">
        <v>2.4000000000000001E-4</v>
      </c>
    </row>
    <row r="1587" spans="1:36">
      <c r="A1587" t="s">
        <v>1213</v>
      </c>
      <c r="B1587" t="s">
        <v>1250</v>
      </c>
      <c r="C1587" t="s">
        <v>2805</v>
      </c>
      <c r="D1587" t="s">
        <v>2806</v>
      </c>
      <c r="E1587" t="s">
        <v>309</v>
      </c>
      <c r="F1587" t="s">
        <v>2897</v>
      </c>
      <c r="G1587" t="s">
        <v>2898</v>
      </c>
      <c r="H1587" t="s">
        <v>321</v>
      </c>
      <c r="I1587" t="s">
        <v>951</v>
      </c>
      <c r="J1587" t="s">
        <v>204</v>
      </c>
      <c r="K1587" t="s">
        <v>204</v>
      </c>
      <c r="L1587" t="s">
        <v>325</v>
      </c>
      <c r="M1587" t="s">
        <v>340</v>
      </c>
      <c r="N1587" t="s">
        <v>447</v>
      </c>
      <c r="O1587" t="s">
        <v>339</v>
      </c>
      <c r="P1587" t="s">
        <v>1573</v>
      </c>
      <c r="Q1587" t="s">
        <v>415</v>
      </c>
      <c r="R1587" t="s">
        <v>407</v>
      </c>
      <c r="S1587" t="s">
        <v>1212</v>
      </c>
      <c r="T1587" s="131">
        <v>0.49</v>
      </c>
      <c r="U1587" t="s">
        <v>1858</v>
      </c>
      <c r="V1587" s="132">
        <v>6.3310000000000005E-2</v>
      </c>
      <c r="W1587" s="132">
        <v>5.5399999999999998E-2</v>
      </c>
      <c r="X1587" t="s">
        <v>412</v>
      </c>
      <c r="Y1587" t="s">
        <v>339</v>
      </c>
      <c r="Z1587" s="131">
        <v>838783.5</v>
      </c>
      <c r="AA1587" s="131">
        <v>1</v>
      </c>
      <c r="AB1587" s="131">
        <f t="shared" si="24"/>
        <v>99.519959560482533</v>
      </c>
      <c r="AD1587" s="131">
        <v>834.75699999999995</v>
      </c>
      <c r="AH1587" s="132">
        <v>1.2710000000000001E-2</v>
      </c>
      <c r="AI1587" s="132">
        <v>1.06E-3</v>
      </c>
      <c r="AJ1587" s="132">
        <v>2.3000000000000001E-4</v>
      </c>
    </row>
    <row r="1588" spans="1:36">
      <c r="A1588" t="s">
        <v>1213</v>
      </c>
      <c r="B1588" t="s">
        <v>1250</v>
      </c>
      <c r="C1588" t="s">
        <v>2877</v>
      </c>
      <c r="D1588" t="s">
        <v>2878</v>
      </c>
      <c r="E1588" t="s">
        <v>309</v>
      </c>
      <c r="F1588" t="s">
        <v>3086</v>
      </c>
      <c r="G1588" t="s">
        <v>3087</v>
      </c>
      <c r="H1588" t="s">
        <v>321</v>
      </c>
      <c r="I1588" t="s">
        <v>951</v>
      </c>
      <c r="J1588" t="s">
        <v>204</v>
      </c>
      <c r="K1588" t="s">
        <v>204</v>
      </c>
      <c r="L1588" t="s">
        <v>325</v>
      </c>
      <c r="M1588" t="s">
        <v>340</v>
      </c>
      <c r="N1588" t="s">
        <v>463</v>
      </c>
      <c r="O1588" t="s">
        <v>339</v>
      </c>
      <c r="P1588" t="s">
        <v>1584</v>
      </c>
      <c r="Q1588" t="s">
        <v>413</v>
      </c>
      <c r="R1588" t="s">
        <v>407</v>
      </c>
      <c r="S1588" t="s">
        <v>1212</v>
      </c>
      <c r="T1588" s="131">
        <v>0.74</v>
      </c>
      <c r="U1588" t="s">
        <v>3088</v>
      </c>
      <c r="V1588" s="132">
        <v>1.7510000000000001E-2</v>
      </c>
      <c r="W1588" s="132">
        <v>5.3600000000000002E-2</v>
      </c>
      <c r="X1588" s="4" t="s">
        <v>412</v>
      </c>
      <c r="Y1588" s="4" t="s">
        <v>339</v>
      </c>
      <c r="Z1588" s="131">
        <v>815764</v>
      </c>
      <c r="AA1588" s="131">
        <v>1</v>
      </c>
      <c r="AB1588" s="131">
        <f t="shared" si="24"/>
        <v>99.410000931641989</v>
      </c>
      <c r="AD1588" s="131">
        <v>810.95100000000002</v>
      </c>
      <c r="AH1588" s="132">
        <v>1.187E-2</v>
      </c>
      <c r="AI1588" s="132">
        <v>1.0300000000000001E-3</v>
      </c>
      <c r="AJ1588" s="132">
        <v>2.3000000000000001E-4</v>
      </c>
    </row>
    <row r="1589" spans="1:36">
      <c r="A1589" t="s">
        <v>1213</v>
      </c>
      <c r="B1589" t="s">
        <v>1250</v>
      </c>
      <c r="C1589" t="s">
        <v>2202</v>
      </c>
      <c r="D1589" t="s">
        <v>2203</v>
      </c>
      <c r="E1589" t="s">
        <v>309</v>
      </c>
      <c r="F1589" t="s">
        <v>2264</v>
      </c>
      <c r="G1589" t="s">
        <v>2265</v>
      </c>
      <c r="H1589" t="s">
        <v>321</v>
      </c>
      <c r="I1589" t="s">
        <v>951</v>
      </c>
      <c r="J1589" t="s">
        <v>204</v>
      </c>
      <c r="K1589" t="s">
        <v>204</v>
      </c>
      <c r="L1589" t="s">
        <v>325</v>
      </c>
      <c r="M1589" t="s">
        <v>340</v>
      </c>
      <c r="N1589" t="s">
        <v>477</v>
      </c>
      <c r="O1589" t="s">
        <v>339</v>
      </c>
      <c r="P1589" t="s">
        <v>1696</v>
      </c>
      <c r="Q1589" t="s">
        <v>413</v>
      </c>
      <c r="R1589" t="s">
        <v>407</v>
      </c>
      <c r="S1589" t="s">
        <v>1212</v>
      </c>
      <c r="T1589" s="131">
        <v>3.23</v>
      </c>
      <c r="U1589" t="s">
        <v>2206</v>
      </c>
      <c r="V1589" s="132">
        <v>4.727E-2</v>
      </c>
      <c r="W1589" s="132">
        <v>5.1299999999999998E-2</v>
      </c>
      <c r="X1589" t="s">
        <v>412</v>
      </c>
      <c r="Y1589" t="s">
        <v>339</v>
      </c>
      <c r="Z1589" s="131">
        <v>803600.2</v>
      </c>
      <c r="AA1589" s="131">
        <v>1</v>
      </c>
      <c r="AB1589" s="131">
        <f t="shared" si="24"/>
        <v>98.630015273764243</v>
      </c>
      <c r="AD1589" s="131">
        <v>792.59100000000001</v>
      </c>
      <c r="AH1589" s="132">
        <v>1.2099999999999999E-3</v>
      </c>
      <c r="AI1589" s="132">
        <v>1.01E-3</v>
      </c>
      <c r="AJ1589" s="132">
        <v>2.2000000000000001E-4</v>
      </c>
    </row>
    <row r="1590" spans="1:36">
      <c r="A1590" t="s">
        <v>1213</v>
      </c>
      <c r="B1590" t="s">
        <v>1250</v>
      </c>
      <c r="C1590" t="s">
        <v>2618</v>
      </c>
      <c r="D1590" t="s">
        <v>2619</v>
      </c>
      <c r="E1590" t="s">
        <v>309</v>
      </c>
      <c r="F1590" t="s">
        <v>2620</v>
      </c>
      <c r="G1590" t="s">
        <v>2621</v>
      </c>
      <c r="H1590" t="s">
        <v>321</v>
      </c>
      <c r="I1590" t="s">
        <v>951</v>
      </c>
      <c r="J1590" t="s">
        <v>204</v>
      </c>
      <c r="K1590" t="s">
        <v>204</v>
      </c>
      <c r="L1590" t="s">
        <v>325</v>
      </c>
      <c r="M1590" t="s">
        <v>340</v>
      </c>
      <c r="N1590" t="s">
        <v>464</v>
      </c>
      <c r="O1590" t="s">
        <v>339</v>
      </c>
      <c r="P1590" t="s">
        <v>2622</v>
      </c>
      <c r="Q1590" t="s">
        <v>413</v>
      </c>
      <c r="R1590" t="s">
        <v>407</v>
      </c>
      <c r="S1590" t="s">
        <v>1212</v>
      </c>
      <c r="T1590" s="131">
        <v>1.45</v>
      </c>
      <c r="U1590" t="s">
        <v>2623</v>
      </c>
      <c r="V1590" s="132">
        <v>6.9199999999999998E-2</v>
      </c>
      <c r="W1590" s="132">
        <v>5.6099999999999997E-2</v>
      </c>
      <c r="X1590" t="s">
        <v>412</v>
      </c>
      <c r="Y1590" t="s">
        <v>339</v>
      </c>
      <c r="Z1590" s="131">
        <v>796646.89</v>
      </c>
      <c r="AA1590" s="131">
        <v>1</v>
      </c>
      <c r="AB1590" s="131">
        <f t="shared" si="24"/>
        <v>99.339997423450683</v>
      </c>
      <c r="AD1590" s="131">
        <v>791.38900000000001</v>
      </c>
      <c r="AH1590" s="132">
        <v>1.41E-3</v>
      </c>
      <c r="AI1590" s="132">
        <v>1.01E-3</v>
      </c>
      <c r="AJ1590" s="132">
        <v>2.2000000000000001E-4</v>
      </c>
    </row>
    <row r="1591" spans="1:36">
      <c r="A1591" t="s">
        <v>1213</v>
      </c>
      <c r="B1591" t="s">
        <v>1250</v>
      </c>
      <c r="C1591" t="s">
        <v>1585</v>
      </c>
      <c r="D1591" t="s">
        <v>1586</v>
      </c>
      <c r="E1591" t="s">
        <v>309</v>
      </c>
      <c r="F1591" t="s">
        <v>3102</v>
      </c>
      <c r="G1591" t="s">
        <v>3103</v>
      </c>
      <c r="H1591" t="s">
        <v>321</v>
      </c>
      <c r="I1591" t="s">
        <v>754</v>
      </c>
      <c r="J1591" t="s">
        <v>204</v>
      </c>
      <c r="K1591" t="s">
        <v>204</v>
      </c>
      <c r="L1591" t="s">
        <v>325</v>
      </c>
      <c r="M1591" t="s">
        <v>340</v>
      </c>
      <c r="N1591" t="s">
        <v>447</v>
      </c>
      <c r="O1591" t="s">
        <v>339</v>
      </c>
      <c r="Q1591" t="s">
        <v>410</v>
      </c>
      <c r="R1591" t="s">
        <v>410</v>
      </c>
      <c r="S1591" t="s">
        <v>1212</v>
      </c>
      <c r="T1591" s="131">
        <v>1.59</v>
      </c>
      <c r="U1591" t="s">
        <v>1660</v>
      </c>
      <c r="V1591" s="132">
        <v>3.1960000000000002E-2</v>
      </c>
      <c r="W1591" s="132">
        <v>3.8699999999999998E-2</v>
      </c>
      <c r="X1591" t="s">
        <v>412</v>
      </c>
      <c r="Y1591" t="s">
        <v>339</v>
      </c>
      <c r="Z1591" s="131">
        <v>682188.62</v>
      </c>
      <c r="AA1591" s="131">
        <v>1</v>
      </c>
      <c r="AB1591" s="131">
        <f t="shared" si="24"/>
        <v>108.56000500272198</v>
      </c>
      <c r="AD1591" s="131">
        <v>740.58399999999995</v>
      </c>
      <c r="AH1591" s="132">
        <v>4.4900000000000001E-3</v>
      </c>
      <c r="AI1591" s="132">
        <v>9.3999999999999997E-4</v>
      </c>
      <c r="AJ1591" s="132">
        <v>2.1000000000000001E-4</v>
      </c>
    </row>
    <row r="1592" spans="1:36">
      <c r="A1592" t="s">
        <v>1213</v>
      </c>
      <c r="B1592" t="s">
        <v>1250</v>
      </c>
      <c r="C1592" t="s">
        <v>1940</v>
      </c>
      <c r="D1592" t="s">
        <v>1941</v>
      </c>
      <c r="E1592" t="s">
        <v>309</v>
      </c>
      <c r="F1592" t="s">
        <v>3093</v>
      </c>
      <c r="G1592" t="s">
        <v>3094</v>
      </c>
      <c r="H1592" t="s">
        <v>321</v>
      </c>
      <c r="I1592" t="s">
        <v>754</v>
      </c>
      <c r="J1592" t="s">
        <v>204</v>
      </c>
      <c r="K1592" t="s">
        <v>204</v>
      </c>
      <c r="L1592" t="s">
        <v>325</v>
      </c>
      <c r="M1592" t="s">
        <v>340</v>
      </c>
      <c r="N1592" t="s">
        <v>464</v>
      </c>
      <c r="O1592" t="s">
        <v>339</v>
      </c>
      <c r="P1592" t="s">
        <v>1584</v>
      </c>
      <c r="Q1592" t="s">
        <v>413</v>
      </c>
      <c r="R1592" t="s">
        <v>407</v>
      </c>
      <c r="S1592" t="s">
        <v>1212</v>
      </c>
      <c r="T1592" s="131">
        <v>3.21</v>
      </c>
      <c r="U1592" t="s">
        <v>1266</v>
      </c>
      <c r="V1592" s="132">
        <v>-1.65E-3</v>
      </c>
      <c r="W1592" s="132">
        <v>2.7400000000000001E-2</v>
      </c>
      <c r="X1592" t="s">
        <v>412</v>
      </c>
      <c r="Y1592" t="s">
        <v>339</v>
      </c>
      <c r="Z1592" s="131">
        <v>635928.5</v>
      </c>
      <c r="AA1592" s="131">
        <v>1</v>
      </c>
      <c r="AB1592" s="131">
        <f t="shared" si="24"/>
        <v>112.25994746264713</v>
      </c>
      <c r="AD1592" s="131">
        <v>713.89300000000003</v>
      </c>
      <c r="AH1592" s="132">
        <v>3.2599999999999999E-3</v>
      </c>
      <c r="AI1592" s="132">
        <v>9.1E-4</v>
      </c>
      <c r="AJ1592" s="132">
        <v>2.0000000000000001E-4</v>
      </c>
    </row>
    <row r="1593" spans="1:36">
      <c r="A1593" t="s">
        <v>1213</v>
      </c>
      <c r="B1593" t="s">
        <v>1250</v>
      </c>
      <c r="C1593" t="s">
        <v>3397</v>
      </c>
      <c r="D1593" t="s">
        <v>3398</v>
      </c>
      <c r="E1593" t="s">
        <v>309</v>
      </c>
      <c r="F1593" t="s">
        <v>3399</v>
      </c>
      <c r="G1593" t="s">
        <v>3400</v>
      </c>
      <c r="H1593" t="s">
        <v>321</v>
      </c>
      <c r="I1593" t="s">
        <v>951</v>
      </c>
      <c r="J1593" t="s">
        <v>204</v>
      </c>
      <c r="K1593" t="s">
        <v>204</v>
      </c>
      <c r="L1593" t="s">
        <v>325</v>
      </c>
      <c r="M1593" t="s">
        <v>340</v>
      </c>
      <c r="N1593" t="s">
        <v>447</v>
      </c>
      <c r="O1593" t="s">
        <v>339</v>
      </c>
      <c r="Q1593" t="s">
        <v>410</v>
      </c>
      <c r="R1593" t="s">
        <v>410</v>
      </c>
      <c r="S1593" t="s">
        <v>1212</v>
      </c>
      <c r="T1593" s="131">
        <v>1.35</v>
      </c>
      <c r="U1593" t="s">
        <v>1343</v>
      </c>
      <c r="V1593" s="132">
        <v>5.7270000000000001E-2</v>
      </c>
      <c r="W1593" s="132">
        <v>6.9000000000000006E-2</v>
      </c>
      <c r="X1593" t="s">
        <v>412</v>
      </c>
      <c r="Y1593" t="s">
        <v>339</v>
      </c>
      <c r="Z1593" s="131">
        <v>683112.71</v>
      </c>
      <c r="AA1593" s="131">
        <v>1</v>
      </c>
      <c r="AB1593" s="131">
        <f t="shared" si="24"/>
        <v>104.44996697543513</v>
      </c>
      <c r="AD1593" s="131">
        <v>713.51099999999997</v>
      </c>
      <c r="AH1593" s="132">
        <v>1.0019999999999999E-2</v>
      </c>
      <c r="AI1593" s="132">
        <v>9.1E-4</v>
      </c>
      <c r="AJ1593" s="132">
        <v>2.0000000000000001E-4</v>
      </c>
    </row>
    <row r="1594" spans="1:36">
      <c r="A1594" t="s">
        <v>1213</v>
      </c>
      <c r="B1594" t="s">
        <v>1250</v>
      </c>
      <c r="C1594" t="s">
        <v>1521</v>
      </c>
      <c r="D1594" t="s">
        <v>1522</v>
      </c>
      <c r="E1594" t="s">
        <v>309</v>
      </c>
      <c r="F1594" t="s">
        <v>2556</v>
      </c>
      <c r="G1594" t="s">
        <v>2557</v>
      </c>
      <c r="H1594" t="s">
        <v>321</v>
      </c>
      <c r="I1594" t="s">
        <v>754</v>
      </c>
      <c r="J1594" t="s">
        <v>204</v>
      </c>
      <c r="K1594" t="s">
        <v>204</v>
      </c>
      <c r="L1594" t="s">
        <v>325</v>
      </c>
      <c r="M1594" t="s">
        <v>340</v>
      </c>
      <c r="N1594" t="s">
        <v>448</v>
      </c>
      <c r="O1594" t="s">
        <v>339</v>
      </c>
      <c r="P1594" t="s">
        <v>1211</v>
      </c>
      <c r="Q1594" t="s">
        <v>413</v>
      </c>
      <c r="R1594" t="s">
        <v>407</v>
      </c>
      <c r="S1594" t="s">
        <v>1212</v>
      </c>
      <c r="T1594" s="131">
        <v>5.47</v>
      </c>
      <c r="U1594" t="s">
        <v>1922</v>
      </c>
      <c r="V1594" s="132">
        <v>-4.2000000000000002E-4</v>
      </c>
      <c r="W1594" s="132">
        <v>2.46E-2</v>
      </c>
      <c r="X1594" t="s">
        <v>412</v>
      </c>
      <c r="Y1594" t="s">
        <v>339</v>
      </c>
      <c r="Z1594" s="131">
        <v>684314</v>
      </c>
      <c r="AA1594" s="131">
        <v>1</v>
      </c>
      <c r="AB1594" s="131">
        <f t="shared" si="24"/>
        <v>102.20001344412069</v>
      </c>
      <c r="AD1594" s="131">
        <v>699.36900000000003</v>
      </c>
      <c r="AH1594" s="132">
        <v>7.1000000000000002E-4</v>
      </c>
      <c r="AI1594" s="132">
        <v>8.8999999999999995E-4</v>
      </c>
      <c r="AJ1594" s="132">
        <v>2.0000000000000001E-4</v>
      </c>
    </row>
    <row r="1595" spans="1:36">
      <c r="A1595" t="s">
        <v>1213</v>
      </c>
      <c r="B1595" t="s">
        <v>1250</v>
      </c>
      <c r="C1595" t="s">
        <v>2020</v>
      </c>
      <c r="D1595" t="s">
        <v>2021</v>
      </c>
      <c r="E1595" t="s">
        <v>309</v>
      </c>
      <c r="F1595" t="s">
        <v>2514</v>
      </c>
      <c r="G1595" t="s">
        <v>2515</v>
      </c>
      <c r="H1595" t="s">
        <v>321</v>
      </c>
      <c r="I1595" t="s">
        <v>754</v>
      </c>
      <c r="J1595" t="s">
        <v>204</v>
      </c>
      <c r="K1595" t="s">
        <v>204</v>
      </c>
      <c r="L1595" t="s">
        <v>325</v>
      </c>
      <c r="M1595" t="s">
        <v>340</v>
      </c>
      <c r="N1595" t="s">
        <v>484</v>
      </c>
      <c r="O1595" t="s">
        <v>339</v>
      </c>
      <c r="P1595" t="s">
        <v>1696</v>
      </c>
      <c r="Q1595" t="s">
        <v>413</v>
      </c>
      <c r="R1595" t="s">
        <v>407</v>
      </c>
      <c r="S1595" t="s">
        <v>1212</v>
      </c>
      <c r="T1595" s="131">
        <v>0.91</v>
      </c>
      <c r="U1595" t="s">
        <v>2516</v>
      </c>
      <c r="V1595" s="132">
        <v>3.13E-3</v>
      </c>
      <c r="W1595" s="132">
        <v>2.3900000000000001E-2</v>
      </c>
      <c r="X1595" t="s">
        <v>412</v>
      </c>
      <c r="Y1595" t="s">
        <v>339</v>
      </c>
      <c r="Z1595" s="131">
        <v>605508</v>
      </c>
      <c r="AA1595" s="131">
        <v>1</v>
      </c>
      <c r="AB1595" s="131">
        <f t="shared" si="24"/>
        <v>115.48005971845127</v>
      </c>
      <c r="AD1595" s="131">
        <v>699.24099999999999</v>
      </c>
      <c r="AH1595" s="132">
        <v>2.2899999999999999E-3</v>
      </c>
      <c r="AI1595" s="132">
        <v>8.8999999999999995E-4</v>
      </c>
      <c r="AJ1595" s="132">
        <v>2.0000000000000001E-4</v>
      </c>
    </row>
    <row r="1596" spans="1:36">
      <c r="A1596" t="s">
        <v>1213</v>
      </c>
      <c r="B1596" t="s">
        <v>1250</v>
      </c>
      <c r="C1596" t="s">
        <v>1635</v>
      </c>
      <c r="D1596" t="s">
        <v>1636</v>
      </c>
      <c r="E1596" t="s">
        <v>309</v>
      </c>
      <c r="F1596" t="s">
        <v>3099</v>
      </c>
      <c r="G1596" t="s">
        <v>3100</v>
      </c>
      <c r="H1596" t="s">
        <v>321</v>
      </c>
      <c r="I1596" t="s">
        <v>951</v>
      </c>
      <c r="J1596" t="s">
        <v>204</v>
      </c>
      <c r="K1596" t="s">
        <v>204</v>
      </c>
      <c r="L1596" t="s">
        <v>325</v>
      </c>
      <c r="M1596" t="s">
        <v>340</v>
      </c>
      <c r="N1596" t="s">
        <v>454</v>
      </c>
      <c r="O1596" t="s">
        <v>339</v>
      </c>
      <c r="P1596" t="s">
        <v>1545</v>
      </c>
      <c r="Q1596" t="s">
        <v>413</v>
      </c>
      <c r="R1596" t="s">
        <v>407</v>
      </c>
      <c r="S1596" t="s">
        <v>1212</v>
      </c>
      <c r="T1596" s="131">
        <v>2.15</v>
      </c>
      <c r="U1596" t="s">
        <v>3101</v>
      </c>
      <c r="V1596" s="132">
        <v>4.9450000000000001E-2</v>
      </c>
      <c r="W1596" s="132">
        <v>5.6399999999999999E-2</v>
      </c>
      <c r="X1596" t="s">
        <v>412</v>
      </c>
      <c r="Y1596" t="s">
        <v>339</v>
      </c>
      <c r="Z1596" s="131">
        <v>672000</v>
      </c>
      <c r="AA1596" s="131">
        <v>1</v>
      </c>
      <c r="AB1596" s="131">
        <f t="shared" si="24"/>
        <v>101.76994047619048</v>
      </c>
      <c r="AD1596" s="131">
        <v>683.89400000000001</v>
      </c>
      <c r="AH1596" s="132">
        <v>2.0400000000000001E-3</v>
      </c>
      <c r="AI1596" s="132">
        <v>8.7000000000000001E-4</v>
      </c>
      <c r="AJ1596" s="132">
        <v>1.9000000000000001E-4</v>
      </c>
    </row>
    <row r="1597" spans="1:36">
      <c r="A1597" t="s">
        <v>1213</v>
      </c>
      <c r="B1597" t="s">
        <v>1250</v>
      </c>
      <c r="C1597" t="s">
        <v>2170</v>
      </c>
      <c r="D1597" t="s">
        <v>2171</v>
      </c>
      <c r="E1597" t="s">
        <v>309</v>
      </c>
      <c r="F1597" t="s">
        <v>2497</v>
      </c>
      <c r="G1597" t="s">
        <v>2498</v>
      </c>
      <c r="H1597" t="s">
        <v>321</v>
      </c>
      <c r="I1597" t="s">
        <v>754</v>
      </c>
      <c r="J1597" t="s">
        <v>204</v>
      </c>
      <c r="K1597" t="s">
        <v>204</v>
      </c>
      <c r="L1597" t="s">
        <v>325</v>
      </c>
      <c r="M1597" t="s">
        <v>340</v>
      </c>
      <c r="N1597" t="s">
        <v>462</v>
      </c>
      <c r="O1597" t="s">
        <v>339</v>
      </c>
      <c r="P1597" t="s">
        <v>1551</v>
      </c>
      <c r="Q1597" t="s">
        <v>413</v>
      </c>
      <c r="R1597" t="s">
        <v>407</v>
      </c>
      <c r="S1597" t="s">
        <v>1212</v>
      </c>
      <c r="T1597" s="131">
        <v>2.95</v>
      </c>
      <c r="U1597" t="s">
        <v>2340</v>
      </c>
      <c r="V1597" s="132">
        <v>1.8550000000000001E-2</v>
      </c>
      <c r="W1597" s="132">
        <v>2.76E-2</v>
      </c>
      <c r="X1597" t="s">
        <v>412</v>
      </c>
      <c r="Y1597" t="s">
        <v>339</v>
      </c>
      <c r="Z1597" s="131">
        <v>644581.25</v>
      </c>
      <c r="AA1597" s="131">
        <v>1</v>
      </c>
      <c r="AB1597" s="131">
        <f t="shared" si="24"/>
        <v>105.56000504203311</v>
      </c>
      <c r="AD1597" s="131">
        <v>680.42</v>
      </c>
      <c r="AH1597" s="132">
        <v>1.98E-3</v>
      </c>
      <c r="AI1597" s="132">
        <v>8.7000000000000001E-4</v>
      </c>
      <c r="AJ1597" s="132">
        <v>1.9000000000000001E-4</v>
      </c>
    </row>
    <row r="1598" spans="1:36">
      <c r="A1598" t="s">
        <v>1213</v>
      </c>
      <c r="B1598" t="s">
        <v>1250</v>
      </c>
      <c r="C1598" t="s">
        <v>1526</v>
      </c>
      <c r="D1598" t="s">
        <v>1527</v>
      </c>
      <c r="E1598" t="s">
        <v>80</v>
      </c>
      <c r="F1598" t="s">
        <v>1528</v>
      </c>
      <c r="G1598" t="s">
        <v>1529</v>
      </c>
      <c r="H1598" t="s">
        <v>321</v>
      </c>
      <c r="I1598" t="s">
        <v>755</v>
      </c>
      <c r="J1598" t="s">
        <v>204</v>
      </c>
      <c r="K1598" t="s">
        <v>224</v>
      </c>
      <c r="L1598" t="s">
        <v>325</v>
      </c>
      <c r="M1598" t="s">
        <v>340</v>
      </c>
      <c r="N1598" t="s">
        <v>443</v>
      </c>
      <c r="O1598" t="s">
        <v>339</v>
      </c>
      <c r="P1598" t="s">
        <v>1530</v>
      </c>
      <c r="Q1598" t="s">
        <v>415</v>
      </c>
      <c r="R1598" t="s">
        <v>407</v>
      </c>
      <c r="S1598" t="s">
        <v>1212</v>
      </c>
      <c r="T1598" s="131">
        <v>1.56</v>
      </c>
      <c r="U1598" t="s">
        <v>1531</v>
      </c>
      <c r="V1598" s="132">
        <v>8.8999999999999995E-4</v>
      </c>
      <c r="W1598" s="132">
        <v>8.1100000000000005E-2</v>
      </c>
      <c r="X1598" t="s">
        <v>412</v>
      </c>
      <c r="Y1598" t="s">
        <v>339</v>
      </c>
      <c r="Z1598" s="131">
        <v>662000</v>
      </c>
      <c r="AA1598" s="131">
        <v>1</v>
      </c>
      <c r="AB1598" s="131">
        <f t="shared" si="24"/>
        <v>101.44999999999999</v>
      </c>
      <c r="AD1598" s="131">
        <v>671.59900000000005</v>
      </c>
      <c r="AH1598" s="132">
        <v>1.57E-3</v>
      </c>
      <c r="AI1598" s="132">
        <v>8.5999999999999998E-4</v>
      </c>
      <c r="AJ1598" s="132">
        <v>1.9000000000000001E-4</v>
      </c>
    </row>
    <row r="1599" spans="1:36">
      <c r="A1599" t="s">
        <v>1213</v>
      </c>
      <c r="B1599" t="s">
        <v>1250</v>
      </c>
      <c r="C1599" t="s">
        <v>1756</v>
      </c>
      <c r="D1599" t="s">
        <v>1757</v>
      </c>
      <c r="E1599" t="s">
        <v>309</v>
      </c>
      <c r="F1599" t="s">
        <v>3134</v>
      </c>
      <c r="G1599" t="s">
        <v>3135</v>
      </c>
      <c r="H1599" t="s">
        <v>321</v>
      </c>
      <c r="I1599" t="s">
        <v>951</v>
      </c>
      <c r="J1599" t="s">
        <v>204</v>
      </c>
      <c r="K1599" t="s">
        <v>204</v>
      </c>
      <c r="L1599" t="s">
        <v>325</v>
      </c>
      <c r="M1599" t="s">
        <v>340</v>
      </c>
      <c r="N1599" t="s">
        <v>461</v>
      </c>
      <c r="O1599" t="s">
        <v>339</v>
      </c>
      <c r="P1599" t="s">
        <v>1578</v>
      </c>
      <c r="Q1599" t="s">
        <v>415</v>
      </c>
      <c r="R1599" t="s">
        <v>407</v>
      </c>
      <c r="S1599" t="s">
        <v>1212</v>
      </c>
      <c r="T1599" s="131">
        <v>1.22</v>
      </c>
      <c r="U1599" t="s">
        <v>1660</v>
      </c>
      <c r="V1599" s="132">
        <v>6.4299999999999996E-2</v>
      </c>
      <c r="W1599" s="132">
        <v>4.7600000000000003E-2</v>
      </c>
      <c r="X1599" t="s">
        <v>412</v>
      </c>
      <c r="Y1599" t="s">
        <v>339</v>
      </c>
      <c r="Z1599" s="131">
        <v>680667.09</v>
      </c>
      <c r="AA1599" s="131">
        <v>1</v>
      </c>
      <c r="AB1599" s="131">
        <f t="shared" si="24"/>
        <v>98.290046607071901</v>
      </c>
      <c r="AD1599" s="131">
        <v>669.02800000000002</v>
      </c>
      <c r="AH1599" s="132">
        <v>3.2200000000000002E-3</v>
      </c>
      <c r="AI1599" s="132">
        <v>8.4999999999999995E-4</v>
      </c>
      <c r="AJ1599" s="132">
        <v>1.9000000000000001E-4</v>
      </c>
    </row>
    <row r="1600" spans="1:36">
      <c r="A1600" t="s">
        <v>1213</v>
      </c>
      <c r="B1600" t="s">
        <v>1250</v>
      </c>
      <c r="C1600" t="s">
        <v>1740</v>
      </c>
      <c r="D1600" t="s">
        <v>1741</v>
      </c>
      <c r="E1600" t="s">
        <v>309</v>
      </c>
      <c r="F1600" t="s">
        <v>1742</v>
      </c>
      <c r="G1600" t="s">
        <v>1743</v>
      </c>
      <c r="H1600" t="s">
        <v>321</v>
      </c>
      <c r="I1600" t="s">
        <v>754</v>
      </c>
      <c r="J1600" t="s">
        <v>204</v>
      </c>
      <c r="K1600" t="s">
        <v>204</v>
      </c>
      <c r="L1600" t="s">
        <v>325</v>
      </c>
      <c r="M1600" t="s">
        <v>340</v>
      </c>
      <c r="N1600" t="s">
        <v>447</v>
      </c>
      <c r="O1600" t="s">
        <v>339</v>
      </c>
      <c r="P1600" t="s">
        <v>1578</v>
      </c>
      <c r="Q1600" t="s">
        <v>415</v>
      </c>
      <c r="R1600" t="s">
        <v>407</v>
      </c>
      <c r="S1600" t="s">
        <v>1212</v>
      </c>
      <c r="T1600" s="131">
        <v>4.51</v>
      </c>
      <c r="U1600" t="s">
        <v>1744</v>
      </c>
      <c r="V1600" s="132">
        <v>3.322E-2</v>
      </c>
      <c r="W1600" s="132">
        <v>3.04E-2</v>
      </c>
      <c r="X1600" t="s">
        <v>412</v>
      </c>
      <c r="Y1600" t="s">
        <v>339</v>
      </c>
      <c r="Z1600" s="131">
        <v>645000</v>
      </c>
      <c r="AA1600" s="131">
        <v>1</v>
      </c>
      <c r="AB1600" s="131">
        <f t="shared" si="24"/>
        <v>102.59007751937985</v>
      </c>
      <c r="AD1600" s="131">
        <v>661.70600000000002</v>
      </c>
      <c r="AH1600" s="132">
        <v>7.1199999999999996E-3</v>
      </c>
      <c r="AI1600" s="132">
        <v>8.4000000000000003E-4</v>
      </c>
      <c r="AJ1600" s="132">
        <v>1.9000000000000001E-4</v>
      </c>
    </row>
    <row r="1601" spans="1:36">
      <c r="A1601" t="s">
        <v>1213</v>
      </c>
      <c r="B1601" t="s">
        <v>1250</v>
      </c>
      <c r="C1601" t="s">
        <v>1687</v>
      </c>
      <c r="D1601" t="s">
        <v>1688</v>
      </c>
      <c r="E1601" t="s">
        <v>309</v>
      </c>
      <c r="F1601" t="s">
        <v>1843</v>
      </c>
      <c r="G1601" t="s">
        <v>1844</v>
      </c>
      <c r="H1601" t="s">
        <v>321</v>
      </c>
      <c r="I1601" t="s">
        <v>951</v>
      </c>
      <c r="J1601" t="s">
        <v>204</v>
      </c>
      <c r="K1601" t="s">
        <v>204</v>
      </c>
      <c r="L1601" t="s">
        <v>325</v>
      </c>
      <c r="M1601" t="s">
        <v>340</v>
      </c>
      <c r="N1601" t="s">
        <v>447</v>
      </c>
      <c r="O1601" t="s">
        <v>339</v>
      </c>
      <c r="Q1601" t="s">
        <v>410</v>
      </c>
      <c r="R1601" t="s">
        <v>410</v>
      </c>
      <c r="S1601" t="s">
        <v>1212</v>
      </c>
      <c r="T1601" s="131">
        <v>3.21</v>
      </c>
      <c r="U1601" t="s">
        <v>1639</v>
      </c>
      <c r="V1601" s="132">
        <v>6.9019999999999998E-2</v>
      </c>
      <c r="W1601" s="132">
        <v>6.6600000000000006E-2</v>
      </c>
      <c r="X1601" t="s">
        <v>412</v>
      </c>
      <c r="Y1601" t="s">
        <v>339</v>
      </c>
      <c r="Z1601" s="131">
        <v>577000</v>
      </c>
      <c r="AA1601" s="131">
        <v>1</v>
      </c>
      <c r="AB1601" s="131">
        <f t="shared" si="24"/>
        <v>101.97001733102253</v>
      </c>
      <c r="AD1601" s="131">
        <v>588.36699999999996</v>
      </c>
      <c r="AH1601" s="132">
        <v>4.0200000000000001E-3</v>
      </c>
      <c r="AI1601" s="132">
        <v>7.5000000000000002E-4</v>
      </c>
      <c r="AJ1601" s="132">
        <v>1.6000000000000001E-4</v>
      </c>
    </row>
    <row r="1602" spans="1:36">
      <c r="A1602" t="s">
        <v>1213</v>
      </c>
      <c r="B1602" t="s">
        <v>1250</v>
      </c>
      <c r="C1602" t="s">
        <v>3050</v>
      </c>
      <c r="D1602" t="s">
        <v>3051</v>
      </c>
      <c r="E1602" t="s">
        <v>309</v>
      </c>
      <c r="F1602" t="s">
        <v>3052</v>
      </c>
      <c r="G1602" t="s">
        <v>3053</v>
      </c>
      <c r="H1602" t="s">
        <v>321</v>
      </c>
      <c r="I1602" t="s">
        <v>952</v>
      </c>
      <c r="J1602" t="s">
        <v>204</v>
      </c>
      <c r="K1602" t="s">
        <v>204</v>
      </c>
      <c r="L1602" t="s">
        <v>325</v>
      </c>
      <c r="M1602" t="s">
        <v>340</v>
      </c>
      <c r="N1602" t="s">
        <v>478</v>
      </c>
      <c r="O1602" t="s">
        <v>339</v>
      </c>
      <c r="P1602" t="s">
        <v>1530</v>
      </c>
      <c r="Q1602" t="s">
        <v>415</v>
      </c>
      <c r="R1602" t="s">
        <v>407</v>
      </c>
      <c r="S1602" t="s">
        <v>1212</v>
      </c>
      <c r="T1602" s="131">
        <v>1</v>
      </c>
      <c r="U1602" t="s">
        <v>1840</v>
      </c>
      <c r="V1602" s="132">
        <v>5.9330000000000001E-2</v>
      </c>
      <c r="W1602" s="132">
        <v>-5.1700000000000003E-2</v>
      </c>
      <c r="X1602" t="s">
        <v>412</v>
      </c>
      <c r="Y1602" t="s">
        <v>339</v>
      </c>
      <c r="Z1602" s="131">
        <v>527427.32999999996</v>
      </c>
      <c r="AA1602" s="131">
        <v>1</v>
      </c>
      <c r="AB1602" s="131">
        <f t="shared" si="24"/>
        <v>107.80006413395378</v>
      </c>
      <c r="AD1602" s="131">
        <v>568.56700000000001</v>
      </c>
      <c r="AH1602" s="132">
        <v>1.546E-2</v>
      </c>
      <c r="AI1602" s="132">
        <v>7.2000000000000005E-4</v>
      </c>
      <c r="AJ1602" s="132">
        <v>1.6000000000000001E-4</v>
      </c>
    </row>
    <row r="1603" spans="1:36">
      <c r="A1603" t="s">
        <v>1213</v>
      </c>
      <c r="B1603" t="s">
        <v>1250</v>
      </c>
      <c r="C1603" t="s">
        <v>1864</v>
      </c>
      <c r="D1603" t="s">
        <v>1865</v>
      </c>
      <c r="E1603" t="s">
        <v>309</v>
      </c>
      <c r="F1603" t="s">
        <v>2417</v>
      </c>
      <c r="G1603" t="s">
        <v>2418</v>
      </c>
      <c r="H1603" t="s">
        <v>321</v>
      </c>
      <c r="I1603" t="s">
        <v>754</v>
      </c>
      <c r="J1603" t="s">
        <v>204</v>
      </c>
      <c r="K1603" t="s">
        <v>204</v>
      </c>
      <c r="L1603" t="s">
        <v>325</v>
      </c>
      <c r="M1603" t="s">
        <v>340</v>
      </c>
      <c r="N1603" t="s">
        <v>448</v>
      </c>
      <c r="O1603" t="s">
        <v>339</v>
      </c>
      <c r="P1603" t="s">
        <v>1551</v>
      </c>
      <c r="Q1603" t="s">
        <v>413</v>
      </c>
      <c r="R1603" t="s">
        <v>407</v>
      </c>
      <c r="S1603" t="s">
        <v>1212</v>
      </c>
      <c r="T1603" s="131">
        <v>1.96</v>
      </c>
      <c r="U1603" t="s">
        <v>1686</v>
      </c>
      <c r="V1603" s="132">
        <v>2.7459999999999998E-2</v>
      </c>
      <c r="W1603" s="132">
        <v>2.52E-2</v>
      </c>
      <c r="X1603" t="s">
        <v>412</v>
      </c>
      <c r="Y1603" t="s">
        <v>339</v>
      </c>
      <c r="Z1603" s="131">
        <v>508529</v>
      </c>
      <c r="AA1603" s="131">
        <v>1</v>
      </c>
      <c r="AB1603" s="131">
        <f t="shared" ref="AB1603:AB1666" si="25">(AD1603-(AC1603*AA1603))*1000/AA1603/Z1603*100</f>
        <v>110.36007779300689</v>
      </c>
      <c r="AD1603" s="131">
        <v>561.21299999999997</v>
      </c>
      <c r="AH1603" s="132">
        <v>5.9999999999999995E-4</v>
      </c>
      <c r="AI1603" s="132">
        <v>7.1000000000000002E-4</v>
      </c>
      <c r="AJ1603" s="132">
        <v>1.6000000000000001E-4</v>
      </c>
    </row>
    <row r="1604" spans="1:36">
      <c r="A1604" t="s">
        <v>1213</v>
      </c>
      <c r="B1604" t="s">
        <v>1250</v>
      </c>
      <c r="C1604" t="s">
        <v>2402</v>
      </c>
      <c r="D1604" t="s">
        <v>2403</v>
      </c>
      <c r="E1604" t="s">
        <v>309</v>
      </c>
      <c r="F1604" t="s">
        <v>3095</v>
      </c>
      <c r="G1604" t="s">
        <v>3096</v>
      </c>
      <c r="H1604" t="s">
        <v>321</v>
      </c>
      <c r="I1604" t="s">
        <v>951</v>
      </c>
      <c r="J1604" t="s">
        <v>204</v>
      </c>
      <c r="K1604" t="s">
        <v>204</v>
      </c>
      <c r="L1604" t="s">
        <v>325</v>
      </c>
      <c r="M1604" t="s">
        <v>340</v>
      </c>
      <c r="N1604" t="s">
        <v>465</v>
      </c>
      <c r="O1604" t="s">
        <v>339</v>
      </c>
      <c r="P1604" t="s">
        <v>1966</v>
      </c>
      <c r="Q1604" t="s">
        <v>415</v>
      </c>
      <c r="R1604" t="s">
        <v>407</v>
      </c>
      <c r="S1604" t="s">
        <v>1212</v>
      </c>
      <c r="T1604" s="131">
        <v>1.85</v>
      </c>
      <c r="U1604" t="s">
        <v>1660</v>
      </c>
      <c r="V1604" s="132">
        <v>5.0220000000000001E-2</v>
      </c>
      <c r="W1604" s="132">
        <v>4.87E-2</v>
      </c>
      <c r="X1604" t="s">
        <v>412</v>
      </c>
      <c r="Y1604" t="s">
        <v>339</v>
      </c>
      <c r="Z1604" s="131">
        <v>538735.81999999995</v>
      </c>
      <c r="AA1604" s="131">
        <v>1</v>
      </c>
      <c r="AB1604" s="131">
        <f t="shared" si="25"/>
        <v>96.339983482071062</v>
      </c>
      <c r="AD1604" s="131">
        <v>519.01800000000003</v>
      </c>
      <c r="AH1604" s="132">
        <v>7.0000000000000001E-3</v>
      </c>
      <c r="AI1604" s="132">
        <v>6.6E-4</v>
      </c>
      <c r="AJ1604" s="132">
        <v>1.4999999999999999E-4</v>
      </c>
    </row>
    <row r="1605" spans="1:36">
      <c r="A1605" t="s">
        <v>1213</v>
      </c>
      <c r="B1605" t="s">
        <v>1250</v>
      </c>
      <c r="C1605" t="s">
        <v>2198</v>
      </c>
      <c r="D1605" t="s">
        <v>2199</v>
      </c>
      <c r="E1605" t="s">
        <v>309</v>
      </c>
      <c r="F1605" t="s">
        <v>2200</v>
      </c>
      <c r="G1605" t="s">
        <v>2201</v>
      </c>
      <c r="H1605" t="s">
        <v>321</v>
      </c>
      <c r="I1605" t="s">
        <v>951</v>
      </c>
      <c r="J1605" t="s">
        <v>204</v>
      </c>
      <c r="K1605" t="s">
        <v>204</v>
      </c>
      <c r="L1605" t="s">
        <v>325</v>
      </c>
      <c r="M1605" t="s">
        <v>340</v>
      </c>
      <c r="N1605" t="s">
        <v>475</v>
      </c>
      <c r="O1605" t="s">
        <v>339</v>
      </c>
      <c r="P1605" t="s">
        <v>1551</v>
      </c>
      <c r="Q1605" t="s">
        <v>413</v>
      </c>
      <c r="R1605" t="s">
        <v>407</v>
      </c>
      <c r="S1605" t="s">
        <v>1212</v>
      </c>
      <c r="T1605" s="131">
        <v>3.06</v>
      </c>
      <c r="U1605" t="s">
        <v>1665</v>
      </c>
      <c r="V1605" s="132">
        <v>4.8419999999999998E-2</v>
      </c>
      <c r="W1605" s="132">
        <v>5.1799999999999999E-2</v>
      </c>
      <c r="X1605" t="s">
        <v>412</v>
      </c>
      <c r="Y1605" t="s">
        <v>339</v>
      </c>
      <c r="Z1605" s="131">
        <v>467891.57</v>
      </c>
      <c r="AA1605" s="131">
        <v>1</v>
      </c>
      <c r="AB1605" s="131">
        <f t="shared" si="25"/>
        <v>91.260032746475844</v>
      </c>
      <c r="AD1605" s="131">
        <v>426.99799999999999</v>
      </c>
      <c r="AH1605" s="132">
        <v>9.5E-4</v>
      </c>
      <c r="AI1605" s="132">
        <v>5.4000000000000001E-4</v>
      </c>
      <c r="AJ1605" s="132">
        <v>1.2E-4</v>
      </c>
    </row>
    <row r="1606" spans="1:36">
      <c r="A1606" t="s">
        <v>1213</v>
      </c>
      <c r="B1606" t="s">
        <v>1250</v>
      </c>
      <c r="C1606" t="s">
        <v>3122</v>
      </c>
      <c r="D1606" t="s">
        <v>3123</v>
      </c>
      <c r="E1606" t="s">
        <v>309</v>
      </c>
      <c r="F1606" t="s">
        <v>3124</v>
      </c>
      <c r="G1606" t="s">
        <v>3125</v>
      </c>
      <c r="H1606" t="s">
        <v>321</v>
      </c>
      <c r="I1606" t="s">
        <v>951</v>
      </c>
      <c r="J1606" t="s">
        <v>204</v>
      </c>
      <c r="K1606" t="s">
        <v>204</v>
      </c>
      <c r="L1606" s="139" t="s">
        <v>325</v>
      </c>
      <c r="M1606" t="s">
        <v>340</v>
      </c>
      <c r="N1606" t="s">
        <v>484</v>
      </c>
      <c r="O1606" t="s">
        <v>339</v>
      </c>
      <c r="P1606" t="s">
        <v>1584</v>
      </c>
      <c r="Q1606" t="s">
        <v>413</v>
      </c>
      <c r="R1606" t="s">
        <v>407</v>
      </c>
      <c r="S1606" t="s">
        <v>1212</v>
      </c>
      <c r="T1606" s="131">
        <v>0.51</v>
      </c>
      <c r="U1606" t="s">
        <v>3126</v>
      </c>
      <c r="V1606" s="132">
        <v>5.2929999999999998E-2</v>
      </c>
      <c r="W1606" s="132">
        <v>4.99E-2</v>
      </c>
      <c r="X1606" s="4" t="s">
        <v>412</v>
      </c>
      <c r="Y1606" s="4" t="s">
        <v>339</v>
      </c>
      <c r="Z1606" s="131">
        <v>421676</v>
      </c>
      <c r="AA1606" s="131">
        <v>1</v>
      </c>
      <c r="AB1606" s="131">
        <f t="shared" si="25"/>
        <v>99.569811893491689</v>
      </c>
      <c r="AC1606" s="131">
        <v>5.056</v>
      </c>
      <c r="AD1606" s="131">
        <v>424.91800000000001</v>
      </c>
      <c r="AH1606" s="132">
        <v>3.7499999999999999E-3</v>
      </c>
      <c r="AI1606" s="132">
        <v>5.5000000000000003E-4</v>
      </c>
      <c r="AJ1606" s="132">
        <v>1.2E-4</v>
      </c>
    </row>
    <row r="1607" spans="1:36">
      <c r="A1607" t="s">
        <v>1213</v>
      </c>
      <c r="B1607" t="s">
        <v>1250</v>
      </c>
      <c r="C1607" t="s">
        <v>3114</v>
      </c>
      <c r="D1607" t="s">
        <v>3115</v>
      </c>
      <c r="E1607" t="s">
        <v>309</v>
      </c>
      <c r="F1607" t="s">
        <v>3147</v>
      </c>
      <c r="G1607" t="s">
        <v>3148</v>
      </c>
      <c r="H1607" t="s">
        <v>321</v>
      </c>
      <c r="I1607" t="s">
        <v>951</v>
      </c>
      <c r="J1607" t="s">
        <v>204</v>
      </c>
      <c r="K1607" t="s">
        <v>204</v>
      </c>
      <c r="L1607" t="s">
        <v>325</v>
      </c>
      <c r="M1607" t="s">
        <v>340</v>
      </c>
      <c r="N1607" t="s">
        <v>440</v>
      </c>
      <c r="O1607" t="s">
        <v>339</v>
      </c>
      <c r="Q1607" t="s">
        <v>410</v>
      </c>
      <c r="R1607" t="s">
        <v>410</v>
      </c>
      <c r="S1607" t="s">
        <v>1212</v>
      </c>
      <c r="T1607" s="131">
        <v>2.58</v>
      </c>
      <c r="U1607" t="s">
        <v>3149</v>
      </c>
      <c r="V1607" s="132">
        <v>-5.7230000000000003E-2</v>
      </c>
      <c r="W1607" s="132">
        <v>7.0800000000000002E-2</v>
      </c>
      <c r="X1607" t="s">
        <v>412</v>
      </c>
      <c r="Y1607" t="s">
        <v>339</v>
      </c>
      <c r="Z1607" s="131">
        <v>334099</v>
      </c>
      <c r="AA1607" s="131">
        <v>1</v>
      </c>
      <c r="AB1607" s="131">
        <f t="shared" si="25"/>
        <v>126.91986506993436</v>
      </c>
      <c r="AD1607" s="131">
        <v>424.03800000000001</v>
      </c>
      <c r="AH1607" s="132">
        <v>1.3600000000000001E-3</v>
      </c>
      <c r="AI1607" s="132">
        <v>5.4000000000000001E-4</v>
      </c>
      <c r="AJ1607" s="132">
        <v>1.2E-4</v>
      </c>
    </row>
    <row r="1608" spans="1:36">
      <c r="A1608" t="s">
        <v>1213</v>
      </c>
      <c r="B1608" t="s">
        <v>1250</v>
      </c>
      <c r="C1608" t="s">
        <v>3104</v>
      </c>
      <c r="D1608" t="s">
        <v>3105</v>
      </c>
      <c r="E1608" t="s">
        <v>311</v>
      </c>
      <c r="F1608" t="s">
        <v>3106</v>
      </c>
      <c r="G1608" t="s">
        <v>3107</v>
      </c>
      <c r="H1608" t="s">
        <v>321</v>
      </c>
      <c r="I1608" t="s">
        <v>754</v>
      </c>
      <c r="J1608" t="s">
        <v>204</v>
      </c>
      <c r="K1608" t="s">
        <v>204</v>
      </c>
      <c r="L1608" t="s">
        <v>325</v>
      </c>
      <c r="M1608" t="s">
        <v>340</v>
      </c>
      <c r="N1608" t="s">
        <v>464</v>
      </c>
      <c r="O1608" t="s">
        <v>339</v>
      </c>
      <c r="Q1608" t="s">
        <v>410</v>
      </c>
      <c r="R1608" t="s">
        <v>410</v>
      </c>
      <c r="S1608" t="s">
        <v>1212</v>
      </c>
      <c r="T1608" s="131">
        <v>2.7</v>
      </c>
      <c r="U1608" t="s">
        <v>1686</v>
      </c>
      <c r="V1608" s="132">
        <v>6.2350000000000003E-2</v>
      </c>
      <c r="W1608" s="132">
        <v>3.9899999999999998E-2</v>
      </c>
      <c r="X1608" t="s">
        <v>412</v>
      </c>
      <c r="Y1608" t="s">
        <v>339</v>
      </c>
      <c r="Z1608" s="131">
        <v>378000</v>
      </c>
      <c r="AA1608" s="131">
        <v>1</v>
      </c>
      <c r="AB1608" s="131">
        <f t="shared" si="25"/>
        <v>110.1</v>
      </c>
      <c r="AD1608" s="131">
        <v>416.178</v>
      </c>
      <c r="AH1608" s="132">
        <v>4.9199999999999999E-3</v>
      </c>
      <c r="AI1608" s="132">
        <v>5.2999999999999998E-4</v>
      </c>
      <c r="AJ1608" s="132">
        <v>1.2E-4</v>
      </c>
    </row>
    <row r="1609" spans="1:36">
      <c r="A1609" t="s">
        <v>1213</v>
      </c>
      <c r="B1609" t="s">
        <v>1250</v>
      </c>
      <c r="C1609" t="s">
        <v>2202</v>
      </c>
      <c r="D1609" t="s">
        <v>2203</v>
      </c>
      <c r="E1609" t="s">
        <v>309</v>
      </c>
      <c r="F1609" t="s">
        <v>2204</v>
      </c>
      <c r="G1609" t="s">
        <v>2205</v>
      </c>
      <c r="H1609" t="s">
        <v>321</v>
      </c>
      <c r="I1609" t="s">
        <v>754</v>
      </c>
      <c r="J1609" t="s">
        <v>204</v>
      </c>
      <c r="K1609" t="s">
        <v>204</v>
      </c>
      <c r="L1609" t="s">
        <v>325</v>
      </c>
      <c r="M1609" t="s">
        <v>340</v>
      </c>
      <c r="N1609" t="s">
        <v>477</v>
      </c>
      <c r="O1609" t="s">
        <v>339</v>
      </c>
      <c r="P1609" t="s">
        <v>1696</v>
      </c>
      <c r="Q1609" t="s">
        <v>413</v>
      </c>
      <c r="R1609" t="s">
        <v>407</v>
      </c>
      <c r="S1609" t="s">
        <v>1212</v>
      </c>
      <c r="T1609" s="131">
        <v>3.4</v>
      </c>
      <c r="U1609" t="s">
        <v>2206</v>
      </c>
      <c r="V1609" s="132">
        <v>1.993E-2</v>
      </c>
      <c r="W1609" s="132">
        <v>2.81E-2</v>
      </c>
      <c r="X1609" t="s">
        <v>412</v>
      </c>
      <c r="Y1609" t="s">
        <v>339</v>
      </c>
      <c r="Z1609" s="131">
        <v>386323.16</v>
      </c>
      <c r="AA1609" s="131">
        <v>1</v>
      </c>
      <c r="AB1609" s="131">
        <f t="shared" si="25"/>
        <v>104.56996676047071</v>
      </c>
      <c r="AD1609" s="131">
        <v>403.97800000000001</v>
      </c>
      <c r="AH1609" s="132">
        <v>6.2E-4</v>
      </c>
      <c r="AI1609" s="132">
        <v>5.1000000000000004E-4</v>
      </c>
      <c r="AJ1609" s="132">
        <v>1.1E-4</v>
      </c>
    </row>
    <row r="1610" spans="1:36">
      <c r="A1610" t="s">
        <v>1213</v>
      </c>
      <c r="B1610" t="s">
        <v>1250</v>
      </c>
      <c r="C1610" t="s">
        <v>2534</v>
      </c>
      <c r="D1610" t="s">
        <v>2535</v>
      </c>
      <c r="E1610" t="s">
        <v>311</v>
      </c>
      <c r="F1610" t="s">
        <v>2536</v>
      </c>
      <c r="G1610" t="s">
        <v>2537</v>
      </c>
      <c r="H1610" t="s">
        <v>321</v>
      </c>
      <c r="I1610" t="s">
        <v>951</v>
      </c>
      <c r="J1610" t="s">
        <v>204</v>
      </c>
      <c r="K1610" t="s">
        <v>224</v>
      </c>
      <c r="L1610" t="s">
        <v>325</v>
      </c>
      <c r="M1610" t="s">
        <v>340</v>
      </c>
      <c r="N1610" t="s">
        <v>465</v>
      </c>
      <c r="O1610" t="s">
        <v>339</v>
      </c>
      <c r="P1610" t="s">
        <v>1545</v>
      </c>
      <c r="Q1610" t="s">
        <v>413</v>
      </c>
      <c r="R1610" t="s">
        <v>407</v>
      </c>
      <c r="S1610" t="s">
        <v>1212</v>
      </c>
      <c r="T1610" s="131">
        <v>2.4</v>
      </c>
      <c r="U1610" t="s">
        <v>2538</v>
      </c>
      <c r="V1610" s="132">
        <v>0.08</v>
      </c>
      <c r="W1610" s="132">
        <v>0.14169999999999999</v>
      </c>
      <c r="X1610" t="s">
        <v>412</v>
      </c>
      <c r="Y1610" t="s">
        <v>338</v>
      </c>
      <c r="Z1610" s="131">
        <v>435382.64</v>
      </c>
      <c r="AA1610" s="131">
        <v>1</v>
      </c>
      <c r="AB1610" s="131">
        <f t="shared" si="25"/>
        <v>88.589889573915954</v>
      </c>
      <c r="AD1610" s="131">
        <v>385.70499999999998</v>
      </c>
      <c r="AH1610" s="132">
        <v>4.8000000000000001E-4</v>
      </c>
      <c r="AI1610" s="132">
        <v>4.8999999999999998E-4</v>
      </c>
      <c r="AJ1610" s="132">
        <v>1.1E-4</v>
      </c>
    </row>
    <row r="1611" spans="1:36">
      <c r="A1611" t="s">
        <v>1213</v>
      </c>
      <c r="B1611" t="s">
        <v>1250</v>
      </c>
      <c r="C1611" t="s">
        <v>2490</v>
      </c>
      <c r="D1611" t="s">
        <v>2491</v>
      </c>
      <c r="E1611" t="s">
        <v>309</v>
      </c>
      <c r="F1611" t="s">
        <v>3136</v>
      </c>
      <c r="G1611" t="s">
        <v>3137</v>
      </c>
      <c r="H1611" t="s">
        <v>321</v>
      </c>
      <c r="I1611" t="s">
        <v>951</v>
      </c>
      <c r="J1611" t="s">
        <v>204</v>
      </c>
      <c r="K1611" t="s">
        <v>204</v>
      </c>
      <c r="L1611" s="139" t="s">
        <v>325</v>
      </c>
      <c r="M1611" t="s">
        <v>340</v>
      </c>
      <c r="N1611" t="s">
        <v>440</v>
      </c>
      <c r="O1611" t="s">
        <v>339</v>
      </c>
      <c r="P1611" t="s">
        <v>1578</v>
      </c>
      <c r="Q1611" t="s">
        <v>415</v>
      </c>
      <c r="R1611" t="s">
        <v>407</v>
      </c>
      <c r="S1611" t="s">
        <v>1212</v>
      </c>
      <c r="T1611" s="131">
        <v>0.41</v>
      </c>
      <c r="U1611" t="s">
        <v>3138</v>
      </c>
      <c r="V1611" s="132">
        <v>3.6049999999999999E-2</v>
      </c>
      <c r="W1611" s="132">
        <v>5.5800000000000002E-2</v>
      </c>
      <c r="X1611" s="4" t="s">
        <v>412</v>
      </c>
      <c r="Y1611" s="4" t="s">
        <v>339</v>
      </c>
      <c r="Z1611" s="131">
        <v>374413</v>
      </c>
      <c r="AA1611" s="131">
        <v>1</v>
      </c>
      <c r="AB1611" s="131">
        <f t="shared" si="25"/>
        <v>99.22011254951083</v>
      </c>
      <c r="AD1611" s="131">
        <v>371.49299999999999</v>
      </c>
      <c r="AH1611" s="132">
        <v>6.2500000000000003E-3</v>
      </c>
      <c r="AI1611" s="132">
        <v>4.6999999999999999E-4</v>
      </c>
      <c r="AJ1611" s="132">
        <v>1E-4</v>
      </c>
    </row>
    <row r="1612" spans="1:36">
      <c r="A1612" t="s">
        <v>1213</v>
      </c>
      <c r="B1612" t="s">
        <v>1250</v>
      </c>
      <c r="C1612" t="s">
        <v>1918</v>
      </c>
      <c r="D1612" t="s">
        <v>1919</v>
      </c>
      <c r="E1612" t="s">
        <v>309</v>
      </c>
      <c r="F1612" t="s">
        <v>2610</v>
      </c>
      <c r="G1612" t="s">
        <v>2611</v>
      </c>
      <c r="H1612" t="s">
        <v>321</v>
      </c>
      <c r="I1612" t="s">
        <v>754</v>
      </c>
      <c r="J1612" t="s">
        <v>204</v>
      </c>
      <c r="K1612" t="s">
        <v>204</v>
      </c>
      <c r="L1612" t="s">
        <v>325</v>
      </c>
      <c r="M1612" t="s">
        <v>340</v>
      </c>
      <c r="N1612" t="s">
        <v>464</v>
      </c>
      <c r="O1612" t="s">
        <v>339</v>
      </c>
      <c r="P1612" t="s">
        <v>1696</v>
      </c>
      <c r="Q1612" t="s">
        <v>413</v>
      </c>
      <c r="R1612" t="s">
        <v>407</v>
      </c>
      <c r="S1612" t="s">
        <v>1212</v>
      </c>
      <c r="T1612" s="131">
        <v>0.52</v>
      </c>
      <c r="U1612" t="s">
        <v>2612</v>
      </c>
      <c r="V1612" s="132">
        <v>3.057E-2</v>
      </c>
      <c r="W1612" s="132">
        <v>2.8199999999999999E-2</v>
      </c>
      <c r="X1612" t="s">
        <v>412</v>
      </c>
      <c r="Y1612" t="s">
        <v>339</v>
      </c>
      <c r="Z1612" s="131">
        <v>305231.7</v>
      </c>
      <c r="AA1612" s="131">
        <v>1</v>
      </c>
      <c r="AB1612" s="131">
        <f t="shared" si="25"/>
        <v>116.73001198761466</v>
      </c>
      <c r="AC1612" s="131">
        <v>8.5730000000000004</v>
      </c>
      <c r="AD1612" s="131">
        <v>364.87</v>
      </c>
      <c r="AH1612" s="132">
        <v>3.8000000000000002E-4</v>
      </c>
      <c r="AI1612" s="132">
        <v>4.8000000000000001E-4</v>
      </c>
      <c r="AJ1612" s="132">
        <v>1E-4</v>
      </c>
    </row>
    <row r="1613" spans="1:36">
      <c r="A1613" t="s">
        <v>1213</v>
      </c>
      <c r="B1613" t="s">
        <v>1250</v>
      </c>
      <c r="C1613" t="s">
        <v>2412</v>
      </c>
      <c r="D1613" t="s">
        <v>2413</v>
      </c>
      <c r="E1613" t="s">
        <v>309</v>
      </c>
      <c r="F1613" t="s">
        <v>2414</v>
      </c>
      <c r="G1613" t="s">
        <v>2415</v>
      </c>
      <c r="H1613" t="s">
        <v>321</v>
      </c>
      <c r="I1613" t="s">
        <v>951</v>
      </c>
      <c r="J1613" t="s">
        <v>204</v>
      </c>
      <c r="K1613" t="s">
        <v>204</v>
      </c>
      <c r="L1613" t="s">
        <v>325</v>
      </c>
      <c r="M1613" t="s">
        <v>340</v>
      </c>
      <c r="N1613" t="s">
        <v>476</v>
      </c>
      <c r="O1613" t="s">
        <v>339</v>
      </c>
      <c r="P1613" t="s">
        <v>1551</v>
      </c>
      <c r="Q1613" t="s">
        <v>413</v>
      </c>
      <c r="R1613" t="s">
        <v>407</v>
      </c>
      <c r="S1613" t="s">
        <v>1212</v>
      </c>
      <c r="T1613" s="131">
        <v>5.49</v>
      </c>
      <c r="U1613" t="s">
        <v>2416</v>
      </c>
      <c r="V1613" s="132">
        <v>5.552E-2</v>
      </c>
      <c r="W1613" s="132">
        <v>4.8599999999999997E-2</v>
      </c>
      <c r="X1613" t="s">
        <v>412</v>
      </c>
      <c r="Y1613" t="s">
        <v>339</v>
      </c>
      <c r="Z1613" s="131">
        <v>338000</v>
      </c>
      <c r="AA1613" s="131">
        <v>1</v>
      </c>
      <c r="AB1613" s="131">
        <f t="shared" si="25"/>
        <v>105.25</v>
      </c>
      <c r="AD1613" s="131">
        <v>355.745</v>
      </c>
      <c r="AH1613" s="132">
        <v>2.2499999999999998E-3</v>
      </c>
      <c r="AI1613" s="132">
        <v>4.4999999999999999E-4</v>
      </c>
      <c r="AJ1613" s="132">
        <v>1E-4</v>
      </c>
    </row>
    <row r="1614" spans="1:36">
      <c r="A1614" t="s">
        <v>1213</v>
      </c>
      <c r="B1614" t="s">
        <v>1250</v>
      </c>
      <c r="C1614" t="s">
        <v>3089</v>
      </c>
      <c r="D1614" t="s">
        <v>3090</v>
      </c>
      <c r="E1614" t="s">
        <v>309</v>
      </c>
      <c r="F1614" t="s">
        <v>3164</v>
      </c>
      <c r="G1614" t="s">
        <v>3165</v>
      </c>
      <c r="H1614" t="s">
        <v>321</v>
      </c>
      <c r="I1614" t="s">
        <v>952</v>
      </c>
      <c r="J1614" t="s">
        <v>204</v>
      </c>
      <c r="K1614" t="s">
        <v>204</v>
      </c>
      <c r="L1614" t="s">
        <v>325</v>
      </c>
      <c r="M1614" t="s">
        <v>340</v>
      </c>
      <c r="N1614" t="s">
        <v>441</v>
      </c>
      <c r="O1614" t="s">
        <v>339</v>
      </c>
      <c r="Q1614" t="s">
        <v>410</v>
      </c>
      <c r="R1614" t="s">
        <v>410</v>
      </c>
      <c r="S1614" t="s">
        <v>1212</v>
      </c>
      <c r="T1614" s="131">
        <v>0.97</v>
      </c>
      <c r="U1614" t="s">
        <v>1840</v>
      </c>
      <c r="V1614" s="132">
        <v>7.9509999999999997E-2</v>
      </c>
      <c r="W1614" s="132">
        <v>6.7500000000000004E-2</v>
      </c>
      <c r="X1614" t="s">
        <v>412</v>
      </c>
      <c r="Y1614" t="s">
        <v>339</v>
      </c>
      <c r="Z1614" s="131">
        <v>357919</v>
      </c>
      <c r="AA1614" s="131">
        <v>1</v>
      </c>
      <c r="AB1614" s="131">
        <f t="shared" si="25"/>
        <v>96.600068730634575</v>
      </c>
      <c r="AD1614" s="131">
        <v>345.75</v>
      </c>
      <c r="AH1614" s="132">
        <v>6.28E-3</v>
      </c>
      <c r="AI1614" s="132">
        <v>4.4000000000000002E-4</v>
      </c>
      <c r="AJ1614" s="132">
        <v>1E-4</v>
      </c>
    </row>
    <row r="1615" spans="1:36">
      <c r="A1615" t="s">
        <v>1213</v>
      </c>
      <c r="B1615" t="s">
        <v>1250</v>
      </c>
      <c r="C1615" t="s">
        <v>1868</v>
      </c>
      <c r="D1615" t="s">
        <v>1869</v>
      </c>
      <c r="E1615" t="s">
        <v>309</v>
      </c>
      <c r="F1615" t="s">
        <v>2348</v>
      </c>
      <c r="G1615" t="s">
        <v>2349</v>
      </c>
      <c r="H1615" t="s">
        <v>321</v>
      </c>
      <c r="I1615" t="s">
        <v>754</v>
      </c>
      <c r="J1615" t="s">
        <v>204</v>
      </c>
      <c r="K1615" t="s">
        <v>204</v>
      </c>
      <c r="L1615" t="s">
        <v>325</v>
      </c>
      <c r="M1615" t="s">
        <v>340</v>
      </c>
      <c r="N1615" t="s">
        <v>464</v>
      </c>
      <c r="O1615" t="s">
        <v>339</v>
      </c>
      <c r="P1615" t="s">
        <v>1966</v>
      </c>
      <c r="Q1615" t="s">
        <v>415</v>
      </c>
      <c r="R1615" t="s">
        <v>407</v>
      </c>
      <c r="S1615" t="s">
        <v>1212</v>
      </c>
      <c r="T1615" s="131">
        <v>5.3</v>
      </c>
      <c r="U1615" t="s">
        <v>1760</v>
      </c>
      <c r="V1615" s="132">
        <v>2.6950000000000002E-2</v>
      </c>
      <c r="W1615" s="132">
        <v>2.8400000000000002E-2</v>
      </c>
      <c r="X1615" t="s">
        <v>412</v>
      </c>
      <c r="Y1615" t="s">
        <v>339</v>
      </c>
      <c r="Z1615" s="131">
        <v>280000</v>
      </c>
      <c r="AA1615" s="131">
        <v>1</v>
      </c>
      <c r="AB1615" s="131">
        <f t="shared" si="25"/>
        <v>113.16999999999999</v>
      </c>
      <c r="AD1615" s="131">
        <v>316.87599999999998</v>
      </c>
      <c r="AH1615" s="132">
        <v>8.0000000000000007E-5</v>
      </c>
      <c r="AI1615" s="132">
        <v>4.0000000000000002E-4</v>
      </c>
      <c r="AJ1615" s="132">
        <v>9.0000000000000006E-5</v>
      </c>
    </row>
    <row r="1616" spans="1:36">
      <c r="A1616" t="s">
        <v>1213</v>
      </c>
      <c r="B1616" t="s">
        <v>1250</v>
      </c>
      <c r="C1616" t="s">
        <v>1923</v>
      </c>
      <c r="D1616" t="s">
        <v>1924</v>
      </c>
      <c r="E1616" t="s">
        <v>309</v>
      </c>
      <c r="F1616" t="s">
        <v>2332</v>
      </c>
      <c r="G1616" t="s">
        <v>2333</v>
      </c>
      <c r="H1616" t="s">
        <v>321</v>
      </c>
      <c r="I1616" t="s">
        <v>754</v>
      </c>
      <c r="J1616" t="s">
        <v>204</v>
      </c>
      <c r="K1616" t="s">
        <v>204</v>
      </c>
      <c r="L1616" t="s">
        <v>325</v>
      </c>
      <c r="M1616" t="s">
        <v>340</v>
      </c>
      <c r="N1616" t="s">
        <v>464</v>
      </c>
      <c r="O1616" t="s">
        <v>339</v>
      </c>
      <c r="P1616" t="s">
        <v>1696</v>
      </c>
      <c r="Q1616" t="s">
        <v>413</v>
      </c>
      <c r="R1616" t="s">
        <v>407</v>
      </c>
      <c r="S1616" t="s">
        <v>1212</v>
      </c>
      <c r="T1616" s="131">
        <v>0.73</v>
      </c>
      <c r="U1616" t="s">
        <v>1784</v>
      </c>
      <c r="V1616" s="132">
        <v>-1.5610000000000001E-2</v>
      </c>
      <c r="W1616" s="132">
        <v>2.5100000000000001E-2</v>
      </c>
      <c r="X1616" t="s">
        <v>412</v>
      </c>
      <c r="Y1616" t="s">
        <v>339</v>
      </c>
      <c r="Z1616" s="131">
        <v>202152.09</v>
      </c>
      <c r="AA1616" s="131">
        <v>1</v>
      </c>
      <c r="AB1616" s="131">
        <f t="shared" si="25"/>
        <v>143.81993280405857</v>
      </c>
      <c r="AD1616" s="131">
        <v>290.73500000000001</v>
      </c>
      <c r="AH1616" s="132">
        <v>2.1000000000000001E-4</v>
      </c>
      <c r="AI1616" s="132">
        <v>3.6999999999999999E-4</v>
      </c>
      <c r="AJ1616" s="132">
        <v>8.0000000000000007E-5</v>
      </c>
    </row>
    <row r="1617" spans="1:36">
      <c r="A1617" t="s">
        <v>1213</v>
      </c>
      <c r="B1617" t="s">
        <v>1250</v>
      </c>
      <c r="C1617" t="s">
        <v>1896</v>
      </c>
      <c r="D1617" t="s">
        <v>1897</v>
      </c>
      <c r="E1617" t="s">
        <v>309</v>
      </c>
      <c r="F1617" t="s">
        <v>2012</v>
      </c>
      <c r="G1617" t="s">
        <v>2013</v>
      </c>
      <c r="H1617" t="s">
        <v>321</v>
      </c>
      <c r="I1617" t="s">
        <v>754</v>
      </c>
      <c r="J1617" t="s">
        <v>204</v>
      </c>
      <c r="K1617" t="s">
        <v>204</v>
      </c>
      <c r="L1617" t="s">
        <v>325</v>
      </c>
      <c r="M1617" t="s">
        <v>340</v>
      </c>
      <c r="N1617" t="s">
        <v>464</v>
      </c>
      <c r="O1617" t="s">
        <v>339</v>
      </c>
      <c r="P1617" t="s">
        <v>1551</v>
      </c>
      <c r="Q1617" t="s">
        <v>413</v>
      </c>
      <c r="R1617" t="s">
        <v>407</v>
      </c>
      <c r="S1617" t="s">
        <v>1212</v>
      </c>
      <c r="T1617" s="131">
        <v>0.36</v>
      </c>
      <c r="U1617" t="s">
        <v>2014</v>
      </c>
      <c r="V1617" s="132">
        <v>2.844E-2</v>
      </c>
      <c r="W1617" s="132">
        <v>3.1600000000000003E-2</v>
      </c>
      <c r="X1617" t="s">
        <v>412</v>
      </c>
      <c r="Y1617" t="s">
        <v>339</v>
      </c>
      <c r="Z1617" s="131">
        <v>246121</v>
      </c>
      <c r="AA1617" s="131">
        <v>1</v>
      </c>
      <c r="AB1617" s="131">
        <f t="shared" si="25"/>
        <v>115.60005038172281</v>
      </c>
      <c r="AD1617" s="131">
        <v>284.51600000000002</v>
      </c>
      <c r="AH1617" s="132">
        <v>1.0499999999999999E-3</v>
      </c>
      <c r="AI1617" s="132">
        <v>3.6000000000000002E-4</v>
      </c>
      <c r="AJ1617" s="132">
        <v>8.0000000000000007E-5</v>
      </c>
    </row>
    <row r="1618" spans="1:36">
      <c r="A1618" t="s">
        <v>1213</v>
      </c>
      <c r="B1618" t="s">
        <v>1250</v>
      </c>
      <c r="C1618" t="s">
        <v>1831</v>
      </c>
      <c r="D1618" t="s">
        <v>1832</v>
      </c>
      <c r="E1618" t="s">
        <v>309</v>
      </c>
      <c r="F1618" t="s">
        <v>1833</v>
      </c>
      <c r="G1618" t="s">
        <v>1834</v>
      </c>
      <c r="H1618" t="s">
        <v>321</v>
      </c>
      <c r="I1618" t="s">
        <v>951</v>
      </c>
      <c r="J1618" t="s">
        <v>204</v>
      </c>
      <c r="K1618" t="s">
        <v>204</v>
      </c>
      <c r="L1618" t="s">
        <v>325</v>
      </c>
      <c r="M1618" t="s">
        <v>340</v>
      </c>
      <c r="N1618" t="s">
        <v>441</v>
      </c>
      <c r="O1618" t="s">
        <v>339</v>
      </c>
      <c r="Q1618" t="s">
        <v>410</v>
      </c>
      <c r="R1618" t="s">
        <v>410</v>
      </c>
      <c r="S1618" t="s">
        <v>1212</v>
      </c>
      <c r="T1618" s="131">
        <v>3.15</v>
      </c>
      <c r="U1618" t="s">
        <v>1293</v>
      </c>
      <c r="V1618" s="132">
        <v>5.994E-2</v>
      </c>
      <c r="W1618" s="132">
        <v>6.6000000000000003E-2</v>
      </c>
      <c r="X1618" t="s">
        <v>412</v>
      </c>
      <c r="Y1618" t="s">
        <v>339</v>
      </c>
      <c r="Z1618" s="131">
        <v>278130</v>
      </c>
      <c r="AA1618" s="131">
        <v>1</v>
      </c>
      <c r="AB1618" s="131">
        <f t="shared" si="25"/>
        <v>98.339984899147879</v>
      </c>
      <c r="AD1618" s="131">
        <v>273.51299999999998</v>
      </c>
      <c r="AH1618" s="132">
        <v>8.4999999999999995E-4</v>
      </c>
      <c r="AI1618" s="132">
        <v>3.5E-4</v>
      </c>
      <c r="AJ1618" s="132">
        <v>8.0000000000000007E-5</v>
      </c>
    </row>
    <row r="1619" spans="1:36">
      <c r="A1619" t="s">
        <v>1213</v>
      </c>
      <c r="B1619" t="s">
        <v>1250</v>
      </c>
      <c r="C1619" t="s">
        <v>1740</v>
      </c>
      <c r="D1619" t="s">
        <v>1741</v>
      </c>
      <c r="E1619" t="s">
        <v>309</v>
      </c>
      <c r="F1619" t="s">
        <v>3386</v>
      </c>
      <c r="G1619" t="s">
        <v>3387</v>
      </c>
      <c r="H1619" t="s">
        <v>321</v>
      </c>
      <c r="I1619" t="s">
        <v>951</v>
      </c>
      <c r="J1619" t="s">
        <v>204</v>
      </c>
      <c r="K1619" t="s">
        <v>204</v>
      </c>
      <c r="L1619" t="s">
        <v>325</v>
      </c>
      <c r="M1619" t="s">
        <v>340</v>
      </c>
      <c r="N1619" t="s">
        <v>447</v>
      </c>
      <c r="O1619" t="s">
        <v>339</v>
      </c>
      <c r="Q1619" t="s">
        <v>410</v>
      </c>
      <c r="R1619" t="s">
        <v>410</v>
      </c>
      <c r="S1619" t="s">
        <v>1212</v>
      </c>
      <c r="T1619" s="131">
        <v>1.45</v>
      </c>
      <c r="U1619" t="s">
        <v>3388</v>
      </c>
      <c r="V1619" s="132">
        <v>4.6980000000000001E-2</v>
      </c>
      <c r="W1619" s="132">
        <v>5.5800000000000002E-2</v>
      </c>
      <c r="X1619" t="s">
        <v>412</v>
      </c>
      <c r="Y1619" t="s">
        <v>339</v>
      </c>
      <c r="Z1619" s="131">
        <v>255846.15</v>
      </c>
      <c r="AA1619" s="131">
        <v>1</v>
      </c>
      <c r="AB1619" s="131">
        <f t="shared" si="25"/>
        <v>100.63000752600735</v>
      </c>
      <c r="AD1619" s="131">
        <v>257.45800000000003</v>
      </c>
      <c r="AH1619" s="132">
        <v>2.8400000000000001E-3</v>
      </c>
      <c r="AI1619" s="132">
        <v>3.3E-4</v>
      </c>
      <c r="AJ1619" s="132">
        <v>6.9999999999999994E-5</v>
      </c>
    </row>
    <row r="1620" spans="1:36">
      <c r="A1620" t="s">
        <v>1213</v>
      </c>
      <c r="B1620" t="s">
        <v>1250</v>
      </c>
      <c r="C1620" t="s">
        <v>1732</v>
      </c>
      <c r="D1620" t="s">
        <v>1733</v>
      </c>
      <c r="E1620" t="s">
        <v>309</v>
      </c>
      <c r="F1620" t="s">
        <v>1734</v>
      </c>
      <c r="G1620" t="s">
        <v>1735</v>
      </c>
      <c r="H1620" t="s">
        <v>321</v>
      </c>
      <c r="I1620" t="s">
        <v>754</v>
      </c>
      <c r="J1620" t="s">
        <v>204</v>
      </c>
      <c r="K1620" t="s">
        <v>204</v>
      </c>
      <c r="L1620" t="s">
        <v>325</v>
      </c>
      <c r="M1620" t="s">
        <v>340</v>
      </c>
      <c r="N1620" t="s">
        <v>441</v>
      </c>
      <c r="O1620" t="s">
        <v>339</v>
      </c>
      <c r="Q1620" t="s">
        <v>410</v>
      </c>
      <c r="R1620" t="s">
        <v>410</v>
      </c>
      <c r="S1620" t="s">
        <v>1212</v>
      </c>
      <c r="T1620" s="131">
        <v>2.2400000000000002</v>
      </c>
      <c r="U1620" t="s">
        <v>1600</v>
      </c>
      <c r="V1620" s="132">
        <v>2.751E-2</v>
      </c>
      <c r="W1620" s="132">
        <v>3.6799999999999999E-2</v>
      </c>
      <c r="X1620" t="s">
        <v>412</v>
      </c>
      <c r="Y1620" t="s">
        <v>339</v>
      </c>
      <c r="Z1620" s="131">
        <v>234908.25</v>
      </c>
      <c r="AA1620" s="131">
        <v>1</v>
      </c>
      <c r="AB1620" s="131">
        <f t="shared" si="25"/>
        <v>108.89996413493353</v>
      </c>
      <c r="AD1620" s="131">
        <v>255.815</v>
      </c>
      <c r="AH1620" s="132">
        <v>9.6000000000000002E-4</v>
      </c>
      <c r="AI1620" s="132">
        <v>3.3E-4</v>
      </c>
      <c r="AJ1620" s="132">
        <v>6.9999999999999994E-5</v>
      </c>
    </row>
    <row r="1621" spans="1:36">
      <c r="A1621" t="s">
        <v>1213</v>
      </c>
      <c r="B1621" t="s">
        <v>1250</v>
      </c>
      <c r="C1621" t="s">
        <v>1935</v>
      </c>
      <c r="D1621" t="s">
        <v>1936</v>
      </c>
      <c r="E1621" t="s">
        <v>309</v>
      </c>
      <c r="F1621" t="s">
        <v>2358</v>
      </c>
      <c r="G1621" t="s">
        <v>2359</v>
      </c>
      <c r="H1621" t="s">
        <v>321</v>
      </c>
      <c r="I1621" t="s">
        <v>951</v>
      </c>
      <c r="J1621" t="s">
        <v>204</v>
      </c>
      <c r="K1621" t="s">
        <v>204</v>
      </c>
      <c r="L1621" t="s">
        <v>325</v>
      </c>
      <c r="M1621" t="s">
        <v>340</v>
      </c>
      <c r="N1621" t="s">
        <v>448</v>
      </c>
      <c r="O1621" t="s">
        <v>339</v>
      </c>
      <c r="P1621" t="s">
        <v>1211</v>
      </c>
      <c r="Q1621" t="s">
        <v>413</v>
      </c>
      <c r="R1621" t="s">
        <v>407</v>
      </c>
      <c r="S1621" t="s">
        <v>1212</v>
      </c>
      <c r="T1621" s="131">
        <v>3.23</v>
      </c>
      <c r="U1621" t="s">
        <v>2360</v>
      </c>
      <c r="V1621" s="132">
        <v>3.1109999999999999E-2</v>
      </c>
      <c r="W1621" s="132">
        <v>4.5199999999999997E-2</v>
      </c>
      <c r="X1621" t="s">
        <v>412</v>
      </c>
      <c r="Y1621" t="s">
        <v>339</v>
      </c>
      <c r="Z1621" s="131">
        <v>265744.64000000001</v>
      </c>
      <c r="AA1621" s="131">
        <v>1</v>
      </c>
      <c r="AB1621" s="131">
        <f t="shared" si="25"/>
        <v>94.550166656230587</v>
      </c>
      <c r="AD1621" s="131">
        <v>251.262</v>
      </c>
      <c r="AH1621" s="132">
        <v>1.3999999999999999E-4</v>
      </c>
      <c r="AI1621" s="132">
        <v>3.2000000000000003E-4</v>
      </c>
      <c r="AJ1621" s="132">
        <v>6.9999999999999994E-5</v>
      </c>
    </row>
    <row r="1622" spans="1:36">
      <c r="A1622" t="s">
        <v>1213</v>
      </c>
      <c r="B1622" t="s">
        <v>1250</v>
      </c>
      <c r="C1622" t="s">
        <v>1521</v>
      </c>
      <c r="D1622" t="s">
        <v>1522</v>
      </c>
      <c r="E1622" t="s">
        <v>309</v>
      </c>
      <c r="F1622" t="s">
        <v>3401</v>
      </c>
      <c r="G1622" t="s">
        <v>3402</v>
      </c>
      <c r="H1622" t="s">
        <v>321</v>
      </c>
      <c r="I1622" t="s">
        <v>754</v>
      </c>
      <c r="J1622" t="s">
        <v>204</v>
      </c>
      <c r="K1622" t="s">
        <v>204</v>
      </c>
      <c r="L1622" t="s">
        <v>325</v>
      </c>
      <c r="M1622" t="s">
        <v>340</v>
      </c>
      <c r="N1622" t="s">
        <v>448</v>
      </c>
      <c r="O1622" t="s">
        <v>339</v>
      </c>
      <c r="P1622" t="s">
        <v>1211</v>
      </c>
      <c r="Q1622" t="s">
        <v>413</v>
      </c>
      <c r="R1622" t="s">
        <v>407</v>
      </c>
      <c r="S1622" t="s">
        <v>1212</v>
      </c>
      <c r="T1622" s="131">
        <v>5.15</v>
      </c>
      <c r="U1622" t="s">
        <v>3403</v>
      </c>
      <c r="V1622" s="132">
        <v>2.31E-3</v>
      </c>
      <c r="W1622" s="132">
        <v>2.3E-2</v>
      </c>
      <c r="X1622" t="s">
        <v>412</v>
      </c>
      <c r="Y1622" t="s">
        <v>339</v>
      </c>
      <c r="Z1622" s="131">
        <v>200000</v>
      </c>
      <c r="AA1622" s="131">
        <v>1</v>
      </c>
      <c r="AB1622" s="131">
        <f t="shared" si="25"/>
        <v>118.46000000000001</v>
      </c>
      <c r="AD1622" s="131">
        <v>236.92</v>
      </c>
      <c r="AH1622" s="132">
        <v>2.7999999999999998E-4</v>
      </c>
      <c r="AI1622" s="132">
        <v>2.9999999999999997E-4</v>
      </c>
      <c r="AJ1622" s="132">
        <v>6.9999999999999994E-5</v>
      </c>
    </row>
    <row r="1623" spans="1:36">
      <c r="A1623" t="s">
        <v>1213</v>
      </c>
      <c r="B1623" t="s">
        <v>1250</v>
      </c>
      <c r="C1623" t="s">
        <v>3152</v>
      </c>
      <c r="D1623" t="s">
        <v>3153</v>
      </c>
      <c r="E1623" t="s">
        <v>309</v>
      </c>
      <c r="F1623" t="s">
        <v>3154</v>
      </c>
      <c r="G1623" t="s">
        <v>3155</v>
      </c>
      <c r="H1623" t="s">
        <v>321</v>
      </c>
      <c r="I1623" t="s">
        <v>754</v>
      </c>
      <c r="J1623" t="s">
        <v>204</v>
      </c>
      <c r="K1623" t="s">
        <v>204</v>
      </c>
      <c r="L1623" t="s">
        <v>325</v>
      </c>
      <c r="M1623" t="s">
        <v>340</v>
      </c>
      <c r="N1623" t="s">
        <v>441</v>
      </c>
      <c r="O1623" t="s">
        <v>339</v>
      </c>
      <c r="Q1623" t="s">
        <v>410</v>
      </c>
      <c r="R1623" t="s">
        <v>410</v>
      </c>
      <c r="S1623" t="s">
        <v>1212</v>
      </c>
      <c r="T1623" s="131">
        <v>2.48</v>
      </c>
      <c r="U1623" t="s">
        <v>1686</v>
      </c>
      <c r="V1623" s="132">
        <v>3.7999999999999999E-2</v>
      </c>
      <c r="W1623" s="132">
        <v>3.6499999999999998E-2</v>
      </c>
      <c r="X1623" t="s">
        <v>412</v>
      </c>
      <c r="Y1623" t="s">
        <v>339</v>
      </c>
      <c r="Z1623" s="131">
        <v>210590</v>
      </c>
      <c r="AA1623" s="131">
        <v>1</v>
      </c>
      <c r="AB1623" s="131">
        <f t="shared" si="25"/>
        <v>107.97996106177881</v>
      </c>
      <c r="AD1623" s="131">
        <v>227.39500000000001</v>
      </c>
      <c r="AH1623" s="132">
        <v>5.5999999999999995E-4</v>
      </c>
      <c r="AI1623" s="132">
        <v>2.9E-4</v>
      </c>
      <c r="AJ1623" s="132">
        <v>6.0000000000000002E-5</v>
      </c>
    </row>
    <row r="1624" spans="1:36">
      <c r="A1624" t="s">
        <v>1213</v>
      </c>
      <c r="B1624" t="s">
        <v>1250</v>
      </c>
      <c r="C1624" t="s">
        <v>3143</v>
      </c>
      <c r="D1624" t="s">
        <v>3144</v>
      </c>
      <c r="E1624" t="s">
        <v>309</v>
      </c>
      <c r="F1624" t="s">
        <v>3145</v>
      </c>
      <c r="G1624" t="s">
        <v>3146</v>
      </c>
      <c r="H1624" t="s">
        <v>321</v>
      </c>
      <c r="I1624" t="s">
        <v>951</v>
      </c>
      <c r="J1624" t="s">
        <v>204</v>
      </c>
      <c r="K1624" t="s">
        <v>204</v>
      </c>
      <c r="L1624" t="s">
        <v>325</v>
      </c>
      <c r="M1624" t="s">
        <v>340</v>
      </c>
      <c r="N1624" t="s">
        <v>451</v>
      </c>
      <c r="O1624" t="s">
        <v>339</v>
      </c>
      <c r="Q1624" t="s">
        <v>410</v>
      </c>
      <c r="R1624" t="s">
        <v>410</v>
      </c>
      <c r="S1624" t="s">
        <v>1212</v>
      </c>
      <c r="T1624" s="131">
        <v>0.99</v>
      </c>
      <c r="U1624" t="s">
        <v>1795</v>
      </c>
      <c r="V1624" s="132">
        <v>5.7910000000000003E-2</v>
      </c>
      <c r="W1624" s="132">
        <v>5.5199999999999999E-2</v>
      </c>
      <c r="X1624" t="s">
        <v>412</v>
      </c>
      <c r="Y1624" t="s">
        <v>339</v>
      </c>
      <c r="Z1624" s="131">
        <v>215647.66</v>
      </c>
      <c r="AA1624" s="131">
        <v>1</v>
      </c>
      <c r="AB1624" s="131">
        <f t="shared" si="25"/>
        <v>98.149917323471072</v>
      </c>
      <c r="AD1624" s="131">
        <v>211.65799999999999</v>
      </c>
      <c r="AH1624" s="132">
        <v>5.3899999999999998E-3</v>
      </c>
      <c r="AI1624" s="132">
        <v>2.7E-4</v>
      </c>
      <c r="AJ1624" s="132">
        <v>6.0000000000000002E-5</v>
      </c>
    </row>
    <row r="1625" spans="1:36">
      <c r="A1625" t="s">
        <v>1213</v>
      </c>
      <c r="B1625" t="s">
        <v>1250</v>
      </c>
      <c r="C1625" t="s">
        <v>1569</v>
      </c>
      <c r="D1625" t="s">
        <v>1570</v>
      </c>
      <c r="E1625" t="s">
        <v>309</v>
      </c>
      <c r="F1625" t="s">
        <v>3404</v>
      </c>
      <c r="G1625" t="s">
        <v>3405</v>
      </c>
      <c r="H1625" t="s">
        <v>321</v>
      </c>
      <c r="I1625" t="s">
        <v>951</v>
      </c>
      <c r="J1625" t="s">
        <v>204</v>
      </c>
      <c r="K1625" t="s">
        <v>204</v>
      </c>
      <c r="L1625" t="s">
        <v>325</v>
      </c>
      <c r="M1625" t="s">
        <v>340</v>
      </c>
      <c r="N1625" t="s">
        <v>447</v>
      </c>
      <c r="O1625" t="s">
        <v>339</v>
      </c>
      <c r="P1625" t="s">
        <v>1573</v>
      </c>
      <c r="Q1625" t="s">
        <v>415</v>
      </c>
      <c r="R1625" t="s">
        <v>407</v>
      </c>
      <c r="S1625" t="s">
        <v>1212</v>
      </c>
      <c r="T1625" s="131">
        <v>0.73</v>
      </c>
      <c r="U1625" t="s">
        <v>2813</v>
      </c>
      <c r="V1625" s="132">
        <v>3.1949999999999999E-2</v>
      </c>
      <c r="W1625" s="132">
        <v>5.7099999999999998E-2</v>
      </c>
      <c r="X1625" t="s">
        <v>412</v>
      </c>
      <c r="Y1625" t="s">
        <v>339</v>
      </c>
      <c r="Z1625" s="131">
        <v>208159.08</v>
      </c>
      <c r="AA1625" s="131">
        <v>1</v>
      </c>
      <c r="AB1625" s="131">
        <f t="shared" si="25"/>
        <v>100.62016031200753</v>
      </c>
      <c r="AD1625" s="131">
        <v>209.45</v>
      </c>
      <c r="AH1625" s="132">
        <v>3.7799999999999999E-3</v>
      </c>
      <c r="AI1625" s="132">
        <v>2.7E-4</v>
      </c>
      <c r="AJ1625" s="132">
        <v>6.0000000000000002E-5</v>
      </c>
    </row>
    <row r="1626" spans="1:36">
      <c r="A1626" t="s">
        <v>1213</v>
      </c>
      <c r="B1626" t="s">
        <v>1250</v>
      </c>
      <c r="C1626" t="s">
        <v>3406</v>
      </c>
      <c r="D1626" t="s">
        <v>3407</v>
      </c>
      <c r="E1626" t="s">
        <v>309</v>
      </c>
      <c r="F1626" t="s">
        <v>3408</v>
      </c>
      <c r="G1626" t="s">
        <v>3409</v>
      </c>
      <c r="H1626" t="s">
        <v>321</v>
      </c>
      <c r="I1626" t="s">
        <v>952</v>
      </c>
      <c r="J1626" t="s">
        <v>204</v>
      </c>
      <c r="K1626" t="s">
        <v>204</v>
      </c>
      <c r="L1626" t="s">
        <v>325</v>
      </c>
      <c r="M1626" t="s">
        <v>340</v>
      </c>
      <c r="N1626" t="s">
        <v>447</v>
      </c>
      <c r="O1626" t="s">
        <v>339</v>
      </c>
      <c r="Q1626" t="s">
        <v>410</v>
      </c>
      <c r="R1626" t="s">
        <v>410</v>
      </c>
      <c r="S1626" t="s">
        <v>1212</v>
      </c>
      <c r="T1626" s="131">
        <v>2.77</v>
      </c>
      <c r="U1626" t="s">
        <v>1563</v>
      </c>
      <c r="V1626" s="132">
        <v>6.9370000000000001E-2</v>
      </c>
      <c r="W1626" s="132">
        <v>5.4300000000000001E-2</v>
      </c>
      <c r="X1626" t="s">
        <v>412</v>
      </c>
      <c r="Y1626" t="s">
        <v>339</v>
      </c>
      <c r="Z1626" s="131">
        <v>163458</v>
      </c>
      <c r="AA1626" s="131">
        <v>1</v>
      </c>
      <c r="AB1626" s="131">
        <f t="shared" si="25"/>
        <v>100.40010277869544</v>
      </c>
      <c r="AD1626" s="131">
        <v>164.11199999999999</v>
      </c>
      <c r="AH1626" s="132">
        <v>3.0300000000000001E-3</v>
      </c>
      <c r="AI1626" s="132">
        <v>2.1000000000000001E-4</v>
      </c>
      <c r="AJ1626" s="132">
        <v>5.0000000000000002E-5</v>
      </c>
    </row>
    <row r="1627" spans="1:36">
      <c r="A1627" t="s">
        <v>1213</v>
      </c>
      <c r="B1627" t="s">
        <v>1250</v>
      </c>
      <c r="C1627" t="s">
        <v>3389</v>
      </c>
      <c r="D1627" t="s">
        <v>3390</v>
      </c>
      <c r="E1627" t="s">
        <v>309</v>
      </c>
      <c r="F1627" t="s">
        <v>3391</v>
      </c>
      <c r="G1627" t="s">
        <v>3392</v>
      </c>
      <c r="H1627" t="s">
        <v>321</v>
      </c>
      <c r="I1627" t="s">
        <v>755</v>
      </c>
      <c r="J1627" t="s">
        <v>204</v>
      </c>
      <c r="K1627" t="s">
        <v>204</v>
      </c>
      <c r="L1627" t="s">
        <v>325</v>
      </c>
      <c r="M1627" t="s">
        <v>340</v>
      </c>
      <c r="N1627" t="s">
        <v>454</v>
      </c>
      <c r="O1627" t="s">
        <v>339</v>
      </c>
      <c r="Q1627" t="s">
        <v>410</v>
      </c>
      <c r="R1627" t="s">
        <v>410</v>
      </c>
      <c r="S1627" t="s">
        <v>1212</v>
      </c>
      <c r="T1627" s="131">
        <v>2.76</v>
      </c>
      <c r="U1627" t="s">
        <v>1989</v>
      </c>
      <c r="V1627" s="132">
        <v>4.8730000000000002E-2</v>
      </c>
      <c r="W1627" s="132">
        <v>6.5600000000000006E-2</v>
      </c>
      <c r="X1627" t="s">
        <v>412</v>
      </c>
      <c r="Y1627" t="s">
        <v>339</v>
      </c>
      <c r="Z1627" s="131">
        <v>110652.96</v>
      </c>
      <c r="AA1627" s="131">
        <v>1</v>
      </c>
      <c r="AB1627" s="131">
        <f t="shared" si="25"/>
        <v>110.50043306568571</v>
      </c>
      <c r="AD1627" s="131">
        <v>122.27200000000001</v>
      </c>
      <c r="AH1627" s="132">
        <v>3.6000000000000002E-4</v>
      </c>
      <c r="AI1627" s="132">
        <v>1.6000000000000001E-4</v>
      </c>
      <c r="AJ1627" s="132">
        <v>3.0000000000000001E-5</v>
      </c>
    </row>
    <row r="1628" spans="1:36">
      <c r="A1628" t="s">
        <v>1213</v>
      </c>
      <c r="B1628" t="s">
        <v>1250</v>
      </c>
      <c r="C1628" t="s">
        <v>3168</v>
      </c>
      <c r="D1628" t="s">
        <v>3169</v>
      </c>
      <c r="E1628" t="s">
        <v>309</v>
      </c>
      <c r="F1628" t="s">
        <v>3170</v>
      </c>
      <c r="G1628" t="s">
        <v>3171</v>
      </c>
      <c r="H1628" t="s">
        <v>321</v>
      </c>
      <c r="I1628" t="s">
        <v>951</v>
      </c>
      <c r="J1628" t="s">
        <v>204</v>
      </c>
      <c r="K1628" t="s">
        <v>204</v>
      </c>
      <c r="L1628" s="139" t="s">
        <v>325</v>
      </c>
      <c r="M1628" t="s">
        <v>340</v>
      </c>
      <c r="N1628" t="s">
        <v>443</v>
      </c>
      <c r="O1628" t="s">
        <v>339</v>
      </c>
      <c r="P1628" t="s">
        <v>1540</v>
      </c>
      <c r="Q1628" t="s">
        <v>413</v>
      </c>
      <c r="R1628" t="s">
        <v>407</v>
      </c>
      <c r="S1628" t="s">
        <v>1212</v>
      </c>
      <c r="T1628" s="131">
        <v>0.65</v>
      </c>
      <c r="U1628" t="s">
        <v>2226</v>
      </c>
      <c r="V1628" s="132">
        <v>4.8129999999999999E-2</v>
      </c>
      <c r="W1628" s="132">
        <v>5.2499999999999998E-2</v>
      </c>
      <c r="X1628" s="4" t="s">
        <v>412</v>
      </c>
      <c r="Y1628" s="4" t="s">
        <v>339</v>
      </c>
      <c r="Z1628" s="131">
        <v>68918</v>
      </c>
      <c r="AA1628" s="131">
        <v>1</v>
      </c>
      <c r="AB1628" s="131">
        <f t="shared" si="25"/>
        <v>98.190603325691399</v>
      </c>
      <c r="AD1628" s="131">
        <v>67.671000000000006</v>
      </c>
      <c r="AH1628" s="132">
        <v>1.42E-3</v>
      </c>
      <c r="AI1628" s="132">
        <v>9.0000000000000006E-5</v>
      </c>
      <c r="AJ1628" s="132">
        <v>2.0000000000000002E-5</v>
      </c>
    </row>
    <row r="1629" spans="1:36">
      <c r="A1629" t="s">
        <v>1213</v>
      </c>
      <c r="B1629" t="s">
        <v>1250</v>
      </c>
      <c r="C1629" t="s">
        <v>3156</v>
      </c>
      <c r="D1629" t="s">
        <v>3157</v>
      </c>
      <c r="E1629" t="s">
        <v>309</v>
      </c>
      <c r="F1629" t="s">
        <v>3158</v>
      </c>
      <c r="G1629" t="s">
        <v>3159</v>
      </c>
      <c r="H1629" t="s">
        <v>321</v>
      </c>
      <c r="I1629" t="s">
        <v>951</v>
      </c>
      <c r="J1629" t="s">
        <v>204</v>
      </c>
      <c r="K1629" t="s">
        <v>204</v>
      </c>
      <c r="L1629" t="s">
        <v>325</v>
      </c>
      <c r="M1629" t="s">
        <v>340</v>
      </c>
      <c r="N1629" t="s">
        <v>464</v>
      </c>
      <c r="O1629" t="s">
        <v>339</v>
      </c>
      <c r="P1629" t="s">
        <v>1545</v>
      </c>
      <c r="Q1629" t="s">
        <v>413</v>
      </c>
      <c r="R1629" t="s">
        <v>407</v>
      </c>
      <c r="S1629" t="s">
        <v>1212</v>
      </c>
      <c r="T1629" s="131">
        <v>0.33</v>
      </c>
      <c r="U1629" t="s">
        <v>1379</v>
      </c>
      <c r="V1629" s="132">
        <v>5.9839999999999997E-2</v>
      </c>
      <c r="W1629" s="132">
        <v>5.5399999999999998E-2</v>
      </c>
      <c r="X1629" t="s">
        <v>412</v>
      </c>
      <c r="Y1629" t="s">
        <v>339</v>
      </c>
      <c r="Z1629" s="131">
        <v>67603</v>
      </c>
      <c r="AA1629" s="131">
        <v>1</v>
      </c>
      <c r="AB1629" s="131">
        <f t="shared" si="25"/>
        <v>100</v>
      </c>
      <c r="AD1629" s="131">
        <v>67.602999999999994</v>
      </c>
      <c r="AH1629" s="132">
        <v>1.1999999999999999E-3</v>
      </c>
      <c r="AI1629" s="132">
        <v>9.0000000000000006E-5</v>
      </c>
      <c r="AJ1629" s="132">
        <v>2.0000000000000002E-5</v>
      </c>
    </row>
    <row r="1630" spans="1:36">
      <c r="A1630" t="s">
        <v>1213</v>
      </c>
      <c r="B1630" t="s">
        <v>1250</v>
      </c>
      <c r="C1630" t="s">
        <v>1740</v>
      </c>
      <c r="D1630" t="s">
        <v>1741</v>
      </c>
      <c r="E1630" t="s">
        <v>309</v>
      </c>
      <c r="F1630" t="s">
        <v>3166</v>
      </c>
      <c r="G1630" t="s">
        <v>3167</v>
      </c>
      <c r="H1630" t="s">
        <v>321</v>
      </c>
      <c r="I1630" t="s">
        <v>951</v>
      </c>
      <c r="J1630" t="s">
        <v>204</v>
      </c>
      <c r="K1630" t="s">
        <v>204</v>
      </c>
      <c r="L1630" t="s">
        <v>325</v>
      </c>
      <c r="M1630" t="s">
        <v>340</v>
      </c>
      <c r="N1630" t="s">
        <v>447</v>
      </c>
      <c r="O1630" t="s">
        <v>339</v>
      </c>
      <c r="Q1630" t="s">
        <v>410</v>
      </c>
      <c r="R1630" t="s">
        <v>410</v>
      </c>
      <c r="S1630" t="s">
        <v>1212</v>
      </c>
      <c r="T1630" s="131">
        <v>0.52</v>
      </c>
      <c r="U1630" t="s">
        <v>2041</v>
      </c>
      <c r="V1630" s="132">
        <v>3.2890000000000003E-2</v>
      </c>
      <c r="W1630" s="132">
        <v>6.1499999999999999E-2</v>
      </c>
      <c r="X1630" t="s">
        <v>412</v>
      </c>
      <c r="Y1630" t="s">
        <v>339</v>
      </c>
      <c r="Z1630" s="131">
        <v>65352.160000000003</v>
      </c>
      <c r="AA1630" s="131">
        <v>1</v>
      </c>
      <c r="AB1630" s="131">
        <f t="shared" si="25"/>
        <v>100.37923765641411</v>
      </c>
      <c r="AD1630" s="131">
        <v>65.599999999999994</v>
      </c>
      <c r="AH1630" s="132">
        <v>2.1800000000000001E-3</v>
      </c>
      <c r="AI1630" s="132">
        <v>8.0000000000000007E-5</v>
      </c>
      <c r="AJ1630" s="132">
        <v>2.0000000000000002E-5</v>
      </c>
    </row>
    <row r="1631" spans="1:36">
      <c r="A1631" t="s">
        <v>1213</v>
      </c>
      <c r="B1631" t="s">
        <v>1250</v>
      </c>
      <c r="C1631" t="s">
        <v>3160</v>
      </c>
      <c r="D1631" t="s">
        <v>3161</v>
      </c>
      <c r="E1631" t="s">
        <v>309</v>
      </c>
      <c r="F1631" t="s">
        <v>3162</v>
      </c>
      <c r="G1631" t="s">
        <v>3163</v>
      </c>
      <c r="H1631" t="s">
        <v>321</v>
      </c>
      <c r="I1631" t="s">
        <v>951</v>
      </c>
      <c r="J1631" t="s">
        <v>204</v>
      </c>
      <c r="K1631" t="s">
        <v>204</v>
      </c>
      <c r="L1631" t="s">
        <v>325</v>
      </c>
      <c r="M1631" t="s">
        <v>340</v>
      </c>
      <c r="N1631" t="s">
        <v>447</v>
      </c>
      <c r="O1631" t="s">
        <v>339</v>
      </c>
      <c r="P1631" t="s">
        <v>1545</v>
      </c>
      <c r="Q1631" t="s">
        <v>413</v>
      </c>
      <c r="R1631" t="s">
        <v>407</v>
      </c>
      <c r="S1631" t="s">
        <v>1212</v>
      </c>
      <c r="T1631" s="131">
        <v>0.41</v>
      </c>
      <c r="U1631" t="s">
        <v>3138</v>
      </c>
      <c r="V1631" s="132">
        <v>6.191E-2</v>
      </c>
      <c r="W1631" s="132">
        <v>6.0600000000000001E-2</v>
      </c>
      <c r="X1631" t="s">
        <v>412</v>
      </c>
      <c r="Y1631" t="s">
        <v>339</v>
      </c>
      <c r="Z1631" s="131">
        <v>65635</v>
      </c>
      <c r="AA1631" s="131">
        <v>1</v>
      </c>
      <c r="AB1631" s="131">
        <f t="shared" si="25"/>
        <v>99.890302430105891</v>
      </c>
      <c r="AD1631" s="131">
        <v>65.563000000000002</v>
      </c>
      <c r="AH1631" s="132">
        <v>3.3400000000000001E-3</v>
      </c>
      <c r="AI1631" s="132">
        <v>8.0000000000000007E-5</v>
      </c>
      <c r="AJ1631" s="132">
        <v>2.0000000000000002E-5</v>
      </c>
    </row>
    <row r="1632" spans="1:36">
      <c r="A1632" t="s">
        <v>1213</v>
      </c>
      <c r="B1632" t="s">
        <v>1250</v>
      </c>
      <c r="C1632" t="s">
        <v>2893</v>
      </c>
      <c r="D1632" t="s">
        <v>2894</v>
      </c>
      <c r="E1632" t="s">
        <v>309</v>
      </c>
      <c r="F1632" t="s">
        <v>2895</v>
      </c>
      <c r="G1632" t="s">
        <v>2896</v>
      </c>
      <c r="H1632" t="s">
        <v>321</v>
      </c>
      <c r="I1632" t="s">
        <v>755</v>
      </c>
      <c r="J1632" t="s">
        <v>204</v>
      </c>
      <c r="K1632" t="s">
        <v>204</v>
      </c>
      <c r="L1632" t="s">
        <v>325</v>
      </c>
      <c r="M1632" t="s">
        <v>340</v>
      </c>
      <c r="N1632" t="s">
        <v>466</v>
      </c>
      <c r="O1632" t="s">
        <v>339</v>
      </c>
      <c r="P1632" t="s">
        <v>1584</v>
      </c>
      <c r="Q1632" t="s">
        <v>413</v>
      </c>
      <c r="R1632" t="s">
        <v>407</v>
      </c>
      <c r="S1632" t="s">
        <v>1212</v>
      </c>
      <c r="T1632" s="131">
        <v>0.99</v>
      </c>
      <c r="U1632" t="s">
        <v>1795</v>
      </c>
      <c r="V1632" s="132">
        <v>7.6880000000000004E-2</v>
      </c>
      <c r="W1632" s="132">
        <v>6.3600000000000004E-2</v>
      </c>
      <c r="X1632" t="s">
        <v>412</v>
      </c>
      <c r="Y1632" t="s">
        <v>339</v>
      </c>
      <c r="Z1632" s="131">
        <v>42433</v>
      </c>
      <c r="AA1632" s="131">
        <v>1</v>
      </c>
      <c r="AB1632" s="131">
        <f t="shared" si="25"/>
        <v>97.450097801239593</v>
      </c>
      <c r="AD1632" s="131">
        <v>41.350999999999999</v>
      </c>
      <c r="AH1632" s="132">
        <v>1.08E-3</v>
      </c>
      <c r="AI1632" s="132">
        <v>5.0000000000000002E-5</v>
      </c>
      <c r="AJ1632" s="132">
        <v>1.0000000000000001E-5</v>
      </c>
    </row>
    <row r="1633" spans="1:36">
      <c r="A1633" t="s">
        <v>1213</v>
      </c>
      <c r="B1633" t="s">
        <v>1250</v>
      </c>
      <c r="C1633" t="s">
        <v>1967</v>
      </c>
      <c r="D1633" t="s">
        <v>1968</v>
      </c>
      <c r="E1633" t="s">
        <v>309</v>
      </c>
      <c r="F1633" t="s">
        <v>3172</v>
      </c>
      <c r="G1633" t="s">
        <v>3173</v>
      </c>
      <c r="H1633" t="s">
        <v>321</v>
      </c>
      <c r="I1633" t="s">
        <v>754</v>
      </c>
      <c r="J1633" t="s">
        <v>204</v>
      </c>
      <c r="K1633" t="s">
        <v>204</v>
      </c>
      <c r="L1633" s="139" t="s">
        <v>325</v>
      </c>
      <c r="M1633" t="s">
        <v>340</v>
      </c>
      <c r="N1633" t="s">
        <v>447</v>
      </c>
      <c r="O1633" t="s">
        <v>339</v>
      </c>
      <c r="P1633" t="s">
        <v>1540</v>
      </c>
      <c r="Q1633" t="s">
        <v>413</v>
      </c>
      <c r="R1633" t="s">
        <v>407</v>
      </c>
      <c r="S1633" t="s">
        <v>1212</v>
      </c>
      <c r="T1633" s="131">
        <v>0.6</v>
      </c>
      <c r="U1633" t="s">
        <v>3174</v>
      </c>
      <c r="V1633" s="132">
        <v>3.5630000000000002E-2</v>
      </c>
      <c r="W1633" s="132">
        <v>3.2500000000000001E-2</v>
      </c>
      <c r="X1633" s="4" t="s">
        <v>412</v>
      </c>
      <c r="Y1633" s="4" t="s">
        <v>339</v>
      </c>
      <c r="Z1633" s="131">
        <v>21949</v>
      </c>
      <c r="AA1633" s="131">
        <v>1</v>
      </c>
      <c r="AB1633" s="131">
        <f t="shared" si="25"/>
        <v>115.27176636748825</v>
      </c>
      <c r="AD1633" s="131">
        <v>25.300999999999998</v>
      </c>
      <c r="AH1633" s="132">
        <v>3.3E-4</v>
      </c>
      <c r="AI1633" s="132">
        <v>3.0000000000000001E-5</v>
      </c>
      <c r="AJ1633" s="132">
        <v>1.0000000000000001E-5</v>
      </c>
    </row>
    <row r="1634" spans="1:36">
      <c r="A1634" t="s">
        <v>1213</v>
      </c>
      <c r="B1634" t="s">
        <v>1250</v>
      </c>
      <c r="C1634" t="s">
        <v>1960</v>
      </c>
      <c r="D1634" t="s">
        <v>1961</v>
      </c>
      <c r="E1634" t="s">
        <v>309</v>
      </c>
      <c r="F1634" t="s">
        <v>3410</v>
      </c>
      <c r="G1634" t="s">
        <v>3411</v>
      </c>
      <c r="H1634" t="s">
        <v>321</v>
      </c>
      <c r="I1634" t="s">
        <v>951</v>
      </c>
      <c r="J1634" t="s">
        <v>204</v>
      </c>
      <c r="K1634" t="s">
        <v>204</v>
      </c>
      <c r="L1634" s="139" t="s">
        <v>325</v>
      </c>
      <c r="M1634" t="s">
        <v>340</v>
      </c>
      <c r="N1634" t="s">
        <v>465</v>
      </c>
      <c r="O1634" t="s">
        <v>339</v>
      </c>
      <c r="P1634" t="s">
        <v>1578</v>
      </c>
      <c r="Q1634" t="s">
        <v>415</v>
      </c>
      <c r="R1634" t="s">
        <v>407</v>
      </c>
      <c r="S1634" t="s">
        <v>1212</v>
      </c>
      <c r="T1634" s="131">
        <v>0.37</v>
      </c>
      <c r="U1634" t="s">
        <v>3412</v>
      </c>
      <c r="V1634" s="132">
        <v>5.6099999999999997E-2</v>
      </c>
      <c r="W1634" s="132">
        <v>5.5500000000000001E-2</v>
      </c>
      <c r="X1634" s="4" t="s">
        <v>412</v>
      </c>
      <c r="Y1634" s="4" t="s">
        <v>339</v>
      </c>
      <c r="Z1634" s="131">
        <v>76</v>
      </c>
      <c r="AA1634" s="131">
        <v>1</v>
      </c>
      <c r="AB1634" s="131">
        <f t="shared" si="25"/>
        <v>100</v>
      </c>
      <c r="AD1634" s="131">
        <v>7.5999999999999998E-2</v>
      </c>
      <c r="AH1634" s="132">
        <v>0</v>
      </c>
      <c r="AI1634" s="132">
        <v>0</v>
      </c>
      <c r="AJ1634" s="132">
        <v>0</v>
      </c>
    </row>
    <row r="1635" spans="1:36">
      <c r="A1635" t="s">
        <v>1213</v>
      </c>
      <c r="B1635" t="s">
        <v>1250</v>
      </c>
      <c r="C1635" t="s">
        <v>3175</v>
      </c>
      <c r="D1635" t="s">
        <v>3176</v>
      </c>
      <c r="E1635" t="s">
        <v>311</v>
      </c>
      <c r="F1635" t="s">
        <v>3177</v>
      </c>
      <c r="G1635" t="s">
        <v>3178</v>
      </c>
      <c r="H1635" t="s">
        <v>321</v>
      </c>
      <c r="I1635" t="s">
        <v>951</v>
      </c>
      <c r="J1635" t="s">
        <v>204</v>
      </c>
      <c r="K1635" t="s">
        <v>204</v>
      </c>
      <c r="L1635" t="s">
        <v>314</v>
      </c>
      <c r="M1635" t="s">
        <v>340</v>
      </c>
      <c r="N1635" t="s">
        <v>447</v>
      </c>
      <c r="O1635" t="s">
        <v>339</v>
      </c>
      <c r="Q1635" t="s">
        <v>410</v>
      </c>
      <c r="R1635" t="s">
        <v>410</v>
      </c>
      <c r="S1635" t="s">
        <v>1212</v>
      </c>
      <c r="T1635" s="131">
        <v>0.28999999999999998</v>
      </c>
      <c r="U1635" t="s">
        <v>3179</v>
      </c>
      <c r="V1635" s="132">
        <v>9.8500000000000004E-2</v>
      </c>
      <c r="W1635" s="132"/>
      <c r="X1635" t="s">
        <v>412</v>
      </c>
      <c r="Y1635" t="s">
        <v>338</v>
      </c>
      <c r="Z1635" s="131">
        <v>446897.55</v>
      </c>
      <c r="AA1635" s="131">
        <v>1</v>
      </c>
      <c r="AB1635" s="131">
        <f t="shared" si="25"/>
        <v>0</v>
      </c>
      <c r="AD1635" s="131">
        <v>0</v>
      </c>
      <c r="AH1635" s="132">
        <v>7.0299999999999998E-3</v>
      </c>
    </row>
    <row r="1636" spans="1:36">
      <c r="A1636" t="s">
        <v>1213</v>
      </c>
      <c r="B1636" t="s">
        <v>1250</v>
      </c>
      <c r="C1636" t="s">
        <v>3180</v>
      </c>
      <c r="D1636" t="s">
        <v>3181</v>
      </c>
      <c r="E1636" t="s">
        <v>311</v>
      </c>
      <c r="F1636" t="s">
        <v>3182</v>
      </c>
      <c r="G1636" t="s">
        <v>3183</v>
      </c>
      <c r="H1636" t="s">
        <v>312</v>
      </c>
      <c r="I1636" t="s">
        <v>951</v>
      </c>
      <c r="J1636" t="s">
        <v>204</v>
      </c>
      <c r="K1636" t="s">
        <v>224</v>
      </c>
      <c r="L1636" t="s">
        <v>314</v>
      </c>
      <c r="M1636" t="s">
        <v>340</v>
      </c>
      <c r="N1636" t="s">
        <v>465</v>
      </c>
      <c r="O1636" t="s">
        <v>339</v>
      </c>
      <c r="Q1636" t="s">
        <v>410</v>
      </c>
      <c r="R1636" t="s">
        <v>410</v>
      </c>
      <c r="S1636" t="s">
        <v>1212</v>
      </c>
      <c r="T1636" s="131">
        <v>6.44</v>
      </c>
      <c r="U1636" t="s">
        <v>3184</v>
      </c>
      <c r="V1636" s="132">
        <v>0.03</v>
      </c>
      <c r="W1636" s="132"/>
      <c r="X1636" t="s">
        <v>412</v>
      </c>
      <c r="Y1636" t="s">
        <v>338</v>
      </c>
      <c r="Z1636" s="131">
        <v>669421.12</v>
      </c>
      <c r="AA1636" s="131">
        <v>1</v>
      </c>
      <c r="AB1636" s="131">
        <f t="shared" si="25"/>
        <v>0</v>
      </c>
      <c r="AD1636" s="131">
        <v>0</v>
      </c>
      <c r="AH1636" s="132">
        <v>8.1600000000000006E-3</v>
      </c>
      <c r="AI1636" s="132">
        <v>0</v>
      </c>
      <c r="AJ1636" s="132">
        <v>0</v>
      </c>
    </row>
    <row r="1637" spans="1:36">
      <c r="A1637" t="s">
        <v>1213</v>
      </c>
      <c r="B1637" t="s">
        <v>1250</v>
      </c>
      <c r="C1637" t="s">
        <v>2193</v>
      </c>
      <c r="D1637" t="s">
        <v>2194</v>
      </c>
      <c r="E1637" t="s">
        <v>309</v>
      </c>
      <c r="F1637" t="s">
        <v>3016</v>
      </c>
      <c r="G1637" t="s">
        <v>3017</v>
      </c>
      <c r="H1637" t="s">
        <v>321</v>
      </c>
      <c r="I1637" t="s">
        <v>754</v>
      </c>
      <c r="J1637" t="s">
        <v>204</v>
      </c>
      <c r="K1637" t="s">
        <v>204</v>
      </c>
      <c r="L1637" t="s">
        <v>325</v>
      </c>
      <c r="M1637" t="s">
        <v>340</v>
      </c>
      <c r="N1637" t="s">
        <v>464</v>
      </c>
      <c r="O1637" t="s">
        <v>339</v>
      </c>
      <c r="P1637" t="s">
        <v>1696</v>
      </c>
      <c r="Q1637" t="s">
        <v>413</v>
      </c>
      <c r="R1637" t="s">
        <v>407</v>
      </c>
      <c r="S1637" t="s">
        <v>1212</v>
      </c>
      <c r="T1637" s="131">
        <v>1.41</v>
      </c>
      <c r="U1637" t="s">
        <v>2603</v>
      </c>
      <c r="V1637" s="132">
        <v>4.5199999999999997E-3</v>
      </c>
      <c r="W1637" s="132">
        <v>2.5100000000000001E-2</v>
      </c>
      <c r="X1637" t="s">
        <v>412</v>
      </c>
      <c r="Y1637" t="s">
        <v>339</v>
      </c>
      <c r="Z1637" s="131">
        <v>2018778.8599999999</v>
      </c>
      <c r="AA1637" s="131">
        <v>1</v>
      </c>
      <c r="AB1637" s="131">
        <f t="shared" si="25"/>
        <v>115.56000000000002</v>
      </c>
      <c r="AD1637" s="131">
        <f>2332900.850616/1000</f>
        <v>2332.9008506160003</v>
      </c>
      <c r="AH1637" s="132">
        <v>1.0410000000000001E-2</v>
      </c>
      <c r="AI1637" s="132">
        <v>4.3499999999999997E-3</v>
      </c>
      <c r="AJ1637" s="132">
        <v>9.6000000000000002E-4</v>
      </c>
    </row>
    <row r="1638" spans="1:36">
      <c r="A1638" t="s">
        <v>1213</v>
      </c>
      <c r="B1638" t="s">
        <v>1250</v>
      </c>
      <c r="C1638" t="s">
        <v>2918</v>
      </c>
      <c r="D1638" t="s">
        <v>2919</v>
      </c>
      <c r="E1638" t="s">
        <v>309</v>
      </c>
      <c r="F1638" t="s">
        <v>3035</v>
      </c>
      <c r="G1638" t="s">
        <v>3036</v>
      </c>
      <c r="H1638" t="s">
        <v>321</v>
      </c>
      <c r="I1638" t="s">
        <v>754</v>
      </c>
      <c r="J1638" t="s">
        <v>204</v>
      </c>
      <c r="K1638" t="s">
        <v>204</v>
      </c>
      <c r="L1638" t="s">
        <v>325</v>
      </c>
      <c r="M1638" t="s">
        <v>340</v>
      </c>
      <c r="N1638" t="s">
        <v>464</v>
      </c>
      <c r="O1638" t="s">
        <v>339</v>
      </c>
      <c r="P1638" t="s">
        <v>1545</v>
      </c>
      <c r="Q1638" t="s">
        <v>413</v>
      </c>
      <c r="R1638" t="s">
        <v>407</v>
      </c>
      <c r="S1638" t="s">
        <v>1212</v>
      </c>
      <c r="T1638" s="131">
        <v>1.99</v>
      </c>
      <c r="U1638" t="s">
        <v>1660</v>
      </c>
      <c r="V1638" s="132">
        <v>3.7900000000000003E-2</v>
      </c>
      <c r="W1638" s="132">
        <v>2.6200000000000001E-2</v>
      </c>
      <c r="X1638" t="s">
        <v>412</v>
      </c>
      <c r="Y1638" t="s">
        <v>339</v>
      </c>
      <c r="Z1638" s="131">
        <v>347260</v>
      </c>
      <c r="AA1638" s="131">
        <v>1</v>
      </c>
      <c r="AB1638" s="131">
        <f t="shared" si="25"/>
        <v>98.92</v>
      </c>
      <c r="AD1638" s="131">
        <f>343509.592/1000</f>
        <v>343.509592</v>
      </c>
      <c r="AH1638" s="132">
        <v>6.8100000000000001E-3</v>
      </c>
      <c r="AI1638" s="132">
        <v>2.8300000000000001E-3</v>
      </c>
      <c r="AJ1638" s="132">
        <v>6.2E-4</v>
      </c>
    </row>
    <row r="1639" spans="1:36">
      <c r="A1639" t="s">
        <v>1213</v>
      </c>
      <c r="B1639" t="s">
        <v>1250</v>
      </c>
      <c r="C1639" t="s">
        <v>2123</v>
      </c>
      <c r="D1639" t="s">
        <v>2124</v>
      </c>
      <c r="E1639" t="s">
        <v>309</v>
      </c>
      <c r="F1639" t="s">
        <v>3216</v>
      </c>
      <c r="G1639" t="s">
        <v>3217</v>
      </c>
      <c r="H1639" t="s">
        <v>321</v>
      </c>
      <c r="I1639" t="s">
        <v>755</v>
      </c>
      <c r="J1639" t="s">
        <v>205</v>
      </c>
      <c r="K1639" t="s">
        <v>204</v>
      </c>
      <c r="L1639" t="s">
        <v>325</v>
      </c>
      <c r="M1639" t="s">
        <v>314</v>
      </c>
      <c r="N1639" t="s">
        <v>534</v>
      </c>
      <c r="O1639" t="s">
        <v>339</v>
      </c>
      <c r="P1639" t="s">
        <v>2127</v>
      </c>
      <c r="Q1639" t="s">
        <v>433</v>
      </c>
      <c r="R1639" t="s">
        <v>407</v>
      </c>
      <c r="S1639" t="s">
        <v>1216</v>
      </c>
      <c r="T1639" s="131">
        <v>1.9950000000000001</v>
      </c>
      <c r="U1639" t="s">
        <v>2128</v>
      </c>
      <c r="V1639" s="132">
        <v>3.5209999999999998E-2</v>
      </c>
      <c r="W1639" s="132">
        <v>3.3239999999999999E-2</v>
      </c>
      <c r="X1639" t="s">
        <v>412</v>
      </c>
      <c r="Y1639" t="s">
        <v>339</v>
      </c>
      <c r="Z1639" s="131">
        <v>1420000</v>
      </c>
      <c r="AA1639" s="131">
        <v>3.7959999999999998</v>
      </c>
      <c r="AB1639" s="131">
        <f t="shared" si="25"/>
        <v>101.08390596476649</v>
      </c>
      <c r="AD1639" s="131">
        <v>5448.7460000000001</v>
      </c>
      <c r="AH1639" s="132">
        <v>1.2899999999999999E-3</v>
      </c>
      <c r="AI1639" s="132">
        <v>6.94E-3</v>
      </c>
      <c r="AJ1639" s="132">
        <v>1.5299999999999999E-3</v>
      </c>
    </row>
    <row r="1640" spans="1:36">
      <c r="A1640" t="s">
        <v>1213</v>
      </c>
      <c r="B1640" t="s">
        <v>1250</v>
      </c>
      <c r="C1640" t="s">
        <v>1547</v>
      </c>
      <c r="D1640" t="s">
        <v>1548</v>
      </c>
      <c r="E1640" t="s">
        <v>309</v>
      </c>
      <c r="F1640" t="s">
        <v>3186</v>
      </c>
      <c r="G1640" t="s">
        <v>3187</v>
      </c>
      <c r="H1640" t="s">
        <v>321</v>
      </c>
      <c r="I1640" t="s">
        <v>755</v>
      </c>
      <c r="J1640" t="s">
        <v>205</v>
      </c>
      <c r="K1640" t="s">
        <v>204</v>
      </c>
      <c r="L1640" t="s">
        <v>325</v>
      </c>
      <c r="M1640" t="s">
        <v>340</v>
      </c>
      <c r="N1640" t="s">
        <v>536</v>
      </c>
      <c r="O1640" t="s">
        <v>339</v>
      </c>
      <c r="P1640" t="s">
        <v>3188</v>
      </c>
      <c r="Q1640" t="s">
        <v>433</v>
      </c>
      <c r="R1640" t="s">
        <v>407</v>
      </c>
      <c r="S1640" t="s">
        <v>1215</v>
      </c>
      <c r="T1640" s="131">
        <v>2.3250000000000002</v>
      </c>
      <c r="U1640" t="s">
        <v>3189</v>
      </c>
      <c r="V1640" s="132">
        <v>4.7289999999999999E-2</v>
      </c>
      <c r="W1640" s="132">
        <v>5.3260000000000002E-2</v>
      </c>
      <c r="X1640" t="s">
        <v>412</v>
      </c>
      <c r="Y1640" t="s">
        <v>339</v>
      </c>
      <c r="Z1640" s="131">
        <v>1345000</v>
      </c>
      <c r="AA1640" s="131">
        <v>3.6469999999999998</v>
      </c>
      <c r="AB1640" s="131">
        <f t="shared" si="25"/>
        <v>101.22512468872415</v>
      </c>
      <c r="AD1640" s="131">
        <v>4965.3100000000004</v>
      </c>
      <c r="AH1640" s="132">
        <v>2.6900000000000001E-3</v>
      </c>
      <c r="AI1640" s="132">
        <v>6.3200000000000001E-3</v>
      </c>
      <c r="AJ1640" s="132">
        <v>1.39E-3</v>
      </c>
    </row>
    <row r="1641" spans="1:36">
      <c r="A1641" t="s">
        <v>1213</v>
      </c>
      <c r="B1641" t="s">
        <v>1250</v>
      </c>
      <c r="C1641" t="s">
        <v>3201</v>
      </c>
      <c r="D1641" t="s">
        <v>3202</v>
      </c>
      <c r="E1641" t="s">
        <v>309</v>
      </c>
      <c r="F1641" t="s">
        <v>3203</v>
      </c>
      <c r="G1641" t="s">
        <v>3204</v>
      </c>
      <c r="H1641" t="s">
        <v>321</v>
      </c>
      <c r="I1641" t="s">
        <v>755</v>
      </c>
      <c r="J1641" t="s">
        <v>205</v>
      </c>
      <c r="K1641" t="s">
        <v>224</v>
      </c>
      <c r="L1641" t="s">
        <v>325</v>
      </c>
      <c r="M1641" t="s">
        <v>314</v>
      </c>
      <c r="N1641" t="s">
        <v>554</v>
      </c>
      <c r="O1641" t="s">
        <v>339</v>
      </c>
      <c r="Q1641" t="s">
        <v>410</v>
      </c>
      <c r="R1641" t="s">
        <v>410</v>
      </c>
      <c r="S1641" t="s">
        <v>1215</v>
      </c>
      <c r="T1641" s="2">
        <v>2.4500000000000002</v>
      </c>
      <c r="U1641" t="s">
        <v>3205</v>
      </c>
      <c r="V1641" s="132">
        <v>2.5000000000000001E-2</v>
      </c>
      <c r="W1641" s="132">
        <v>2.9399999999999999E-2</v>
      </c>
      <c r="X1641" s="4" t="s">
        <v>412</v>
      </c>
      <c r="Y1641" s="4" t="s">
        <v>339</v>
      </c>
      <c r="Z1641" s="131">
        <v>1080000</v>
      </c>
      <c r="AA1641" s="131">
        <v>3.6469999999999998</v>
      </c>
      <c r="AB1641" s="131">
        <f t="shared" si="25"/>
        <v>100.14583269861581</v>
      </c>
      <c r="AD1641" s="131">
        <v>3944.5039999999999</v>
      </c>
      <c r="AH1641" s="132">
        <v>2.3900000000000001E-2</v>
      </c>
      <c r="AI1641" s="132">
        <v>5.0200000000000002E-3</v>
      </c>
      <c r="AJ1641" s="132">
        <v>1.1100000000000001E-3</v>
      </c>
    </row>
    <row r="1642" spans="1:36">
      <c r="A1642" t="s">
        <v>1213</v>
      </c>
      <c r="B1642" t="s">
        <v>1250</v>
      </c>
      <c r="C1642" t="s">
        <v>3206</v>
      </c>
      <c r="D1642" t="s">
        <v>3207</v>
      </c>
      <c r="E1642" t="s">
        <v>80</v>
      </c>
      <c r="F1642" t="s">
        <v>3208</v>
      </c>
      <c r="G1642" t="s">
        <v>3209</v>
      </c>
      <c r="H1642" t="s">
        <v>321</v>
      </c>
      <c r="I1642" t="s">
        <v>755</v>
      </c>
      <c r="J1642" t="s">
        <v>205</v>
      </c>
      <c r="K1642" t="s">
        <v>233</v>
      </c>
      <c r="L1642" t="s">
        <v>325</v>
      </c>
      <c r="M1642" t="s">
        <v>314</v>
      </c>
      <c r="N1642" t="s">
        <v>486</v>
      </c>
      <c r="O1642" t="s">
        <v>339</v>
      </c>
      <c r="P1642" t="s">
        <v>3210</v>
      </c>
      <c r="Q1642" t="s">
        <v>431</v>
      </c>
      <c r="R1642" t="s">
        <v>407</v>
      </c>
      <c r="S1642" t="s">
        <v>1215</v>
      </c>
      <c r="T1642" s="131">
        <v>3.1680000000000001</v>
      </c>
      <c r="U1642" t="s">
        <v>2731</v>
      </c>
      <c r="V1642" s="132">
        <v>8.2470000000000002E-2</v>
      </c>
      <c r="W1642" s="132">
        <v>7.639E-2</v>
      </c>
      <c r="X1642" t="s">
        <v>412</v>
      </c>
      <c r="Y1642" t="s">
        <v>339</v>
      </c>
      <c r="Z1642" s="131">
        <v>930000</v>
      </c>
      <c r="AA1642" s="131">
        <v>3.6469999999999998</v>
      </c>
      <c r="AB1642" s="131">
        <f t="shared" si="25"/>
        <v>102.67729257513172</v>
      </c>
      <c r="AD1642" s="131">
        <v>3482.5160000000001</v>
      </c>
      <c r="AH1642" s="132">
        <v>1.24E-3</v>
      </c>
      <c r="AI1642" s="132">
        <v>4.4400000000000004E-3</v>
      </c>
      <c r="AJ1642" s="132">
        <v>9.7999999999999997E-4</v>
      </c>
    </row>
    <row r="1643" spans="1:36">
      <c r="A1643" t="s">
        <v>1213</v>
      </c>
      <c r="B1643" t="s">
        <v>1250</v>
      </c>
      <c r="C1643" t="s">
        <v>3190</v>
      </c>
      <c r="D1643" t="s">
        <v>3191</v>
      </c>
      <c r="E1643" t="s">
        <v>309</v>
      </c>
      <c r="F1643" t="s">
        <v>3192</v>
      </c>
      <c r="G1643" t="s">
        <v>3193</v>
      </c>
      <c r="H1643" t="s">
        <v>321</v>
      </c>
      <c r="I1643" t="s">
        <v>755</v>
      </c>
      <c r="J1643" t="s">
        <v>205</v>
      </c>
      <c r="K1643" t="s">
        <v>204</v>
      </c>
      <c r="L1643" t="s">
        <v>325</v>
      </c>
      <c r="M1643" t="s">
        <v>340</v>
      </c>
      <c r="N1643" t="s">
        <v>536</v>
      </c>
      <c r="O1643" t="s">
        <v>339</v>
      </c>
      <c r="P1643" t="s">
        <v>1411</v>
      </c>
      <c r="Q1643" t="s">
        <v>431</v>
      </c>
      <c r="R1643" t="s">
        <v>407</v>
      </c>
      <c r="S1643" t="s">
        <v>1215</v>
      </c>
      <c r="T1643" s="131">
        <v>2.726</v>
      </c>
      <c r="U1643" t="s">
        <v>3194</v>
      </c>
      <c r="V1643" s="132">
        <v>4.8280000000000003E-2</v>
      </c>
      <c r="W1643" s="132">
        <v>5.5980000000000002E-2</v>
      </c>
      <c r="X1643" t="s">
        <v>412</v>
      </c>
      <c r="Y1643" t="s">
        <v>339</v>
      </c>
      <c r="Z1643" s="131">
        <v>710000</v>
      </c>
      <c r="AA1643" s="131">
        <v>3.6469999999999998</v>
      </c>
      <c r="AB1643" s="131">
        <f t="shared" si="25"/>
        <v>101.38230534840523</v>
      </c>
      <c r="AD1643" s="131">
        <v>2625.163</v>
      </c>
      <c r="AH1643" s="132">
        <v>8.8999999999999995E-4</v>
      </c>
      <c r="AI1643" s="132">
        <v>3.3400000000000001E-3</v>
      </c>
      <c r="AJ1643" s="132">
        <v>7.3999999999999999E-4</v>
      </c>
    </row>
    <row r="1644" spans="1:36">
      <c r="A1644" t="s">
        <v>1213</v>
      </c>
      <c r="B1644" t="s">
        <v>1250</v>
      </c>
      <c r="C1644" t="s">
        <v>3211</v>
      </c>
      <c r="D1644" t="s">
        <v>3212</v>
      </c>
      <c r="E1644" t="s">
        <v>80</v>
      </c>
      <c r="F1644" t="s">
        <v>3213</v>
      </c>
      <c r="G1644" t="s">
        <v>3214</v>
      </c>
      <c r="H1644" t="s">
        <v>321</v>
      </c>
      <c r="I1644" t="s">
        <v>755</v>
      </c>
      <c r="J1644" t="s">
        <v>205</v>
      </c>
      <c r="K1644" t="s">
        <v>224</v>
      </c>
      <c r="L1644" t="s">
        <v>325</v>
      </c>
      <c r="M1644" t="s">
        <v>314</v>
      </c>
      <c r="N1644" t="s">
        <v>534</v>
      </c>
      <c r="O1644" t="s">
        <v>339</v>
      </c>
      <c r="P1644" t="s">
        <v>2116</v>
      </c>
      <c r="Q1644" t="s">
        <v>433</v>
      </c>
      <c r="R1644" t="s">
        <v>407</v>
      </c>
      <c r="S1644" t="s">
        <v>1215</v>
      </c>
      <c r="T1644" s="131">
        <v>3.5609999999999999</v>
      </c>
      <c r="U1644" t="s">
        <v>3215</v>
      </c>
      <c r="V1644" s="132">
        <v>5.0369999999999998E-2</v>
      </c>
      <c r="W1644" s="132">
        <v>5.4550000000000001E-2</v>
      </c>
      <c r="X1644" t="s">
        <v>412</v>
      </c>
      <c r="Y1644" t="s">
        <v>339</v>
      </c>
      <c r="Z1644" s="131">
        <v>650000</v>
      </c>
      <c r="AA1644" s="131">
        <v>3.6469999999999998</v>
      </c>
      <c r="AB1644" s="131">
        <f t="shared" si="25"/>
        <v>96.125287380565695</v>
      </c>
      <c r="AD1644" s="131">
        <v>2278.6979999999999</v>
      </c>
      <c r="AH1644" s="132">
        <v>1.9000000000000001E-4</v>
      </c>
      <c r="AI1644" s="132">
        <v>2.8999999999999998E-3</v>
      </c>
      <c r="AJ1644" s="132">
        <v>6.4000000000000005E-4</v>
      </c>
    </row>
    <row r="1645" spans="1:36">
      <c r="A1645" t="s">
        <v>1213</v>
      </c>
      <c r="B1645" t="s">
        <v>1250</v>
      </c>
      <c r="C1645" t="s">
        <v>2123</v>
      </c>
      <c r="D1645" t="s">
        <v>2124</v>
      </c>
      <c r="E1645" t="s">
        <v>309</v>
      </c>
      <c r="F1645" t="s">
        <v>2125</v>
      </c>
      <c r="G1645" t="s">
        <v>2126</v>
      </c>
      <c r="H1645" t="s">
        <v>321</v>
      </c>
      <c r="I1645" t="s">
        <v>755</v>
      </c>
      <c r="J1645" t="s">
        <v>205</v>
      </c>
      <c r="K1645" t="s">
        <v>204</v>
      </c>
      <c r="L1645" t="s">
        <v>325</v>
      </c>
      <c r="M1645" t="s">
        <v>314</v>
      </c>
      <c r="N1645" t="s">
        <v>534</v>
      </c>
      <c r="O1645" t="s">
        <v>339</v>
      </c>
      <c r="P1645" t="s">
        <v>2127</v>
      </c>
      <c r="Q1645" t="s">
        <v>433</v>
      </c>
      <c r="R1645" t="s">
        <v>407</v>
      </c>
      <c r="S1645" t="s">
        <v>1216</v>
      </c>
      <c r="T1645" s="131">
        <v>4.5179999999999998</v>
      </c>
      <c r="U1645" t="s">
        <v>2128</v>
      </c>
      <c r="V1645" s="132">
        <v>4.1000000000000002E-2</v>
      </c>
      <c r="W1645" s="132">
        <v>3.8249999999999999E-2</v>
      </c>
      <c r="X1645" t="s">
        <v>412</v>
      </c>
      <c r="Y1645" t="s">
        <v>339</v>
      </c>
      <c r="Z1645" s="131">
        <v>560000</v>
      </c>
      <c r="AA1645" s="131">
        <v>3.7959999999999998</v>
      </c>
      <c r="AB1645" s="131">
        <f t="shared" si="25"/>
        <v>102.74861696522657</v>
      </c>
      <c r="AD1645" s="131">
        <v>2184.1889999999999</v>
      </c>
      <c r="AH1645" s="132">
        <v>3.6999999999999999E-4</v>
      </c>
      <c r="AI1645" s="132">
        <v>2.7799999999999999E-3</v>
      </c>
      <c r="AJ1645" s="132">
        <v>6.0999999999999997E-4</v>
      </c>
    </row>
    <row r="1646" spans="1:36">
      <c r="A1646" t="s">
        <v>1213</v>
      </c>
      <c r="B1646" t="s">
        <v>1250</v>
      </c>
      <c r="C1646" t="s">
        <v>3256</v>
      </c>
      <c r="D1646" t="s">
        <v>3257</v>
      </c>
      <c r="E1646" t="s">
        <v>80</v>
      </c>
      <c r="F1646" t="s">
        <v>3258</v>
      </c>
      <c r="G1646" t="s">
        <v>3259</v>
      </c>
      <c r="H1646" t="s">
        <v>321</v>
      </c>
      <c r="I1646" t="s">
        <v>755</v>
      </c>
      <c r="J1646" t="s">
        <v>205</v>
      </c>
      <c r="K1646" t="s">
        <v>224</v>
      </c>
      <c r="L1646" t="s">
        <v>325</v>
      </c>
      <c r="M1646" t="s">
        <v>314</v>
      </c>
      <c r="N1646" t="s">
        <v>537</v>
      </c>
      <c r="O1646" t="s">
        <v>339</v>
      </c>
      <c r="P1646" t="s">
        <v>1879</v>
      </c>
      <c r="Q1646" t="s">
        <v>433</v>
      </c>
      <c r="R1646" t="s">
        <v>407</v>
      </c>
      <c r="S1646" t="s">
        <v>1215</v>
      </c>
      <c r="T1646" s="131">
        <v>3.5659999999999998</v>
      </c>
      <c r="U1646" t="s">
        <v>2853</v>
      </c>
      <c r="V1646" s="132">
        <v>6.1920000000000003E-2</v>
      </c>
      <c r="W1646" s="132">
        <v>5.9069999999999998E-2</v>
      </c>
      <c r="X1646" t="s">
        <v>412</v>
      </c>
      <c r="Y1646" t="s">
        <v>339</v>
      </c>
      <c r="Z1646" s="131">
        <v>530000</v>
      </c>
      <c r="AA1646" s="131">
        <v>3.6469999999999998</v>
      </c>
      <c r="AB1646" s="131">
        <f t="shared" si="25"/>
        <v>104.65184618011185</v>
      </c>
      <c r="AD1646" s="131">
        <v>2022.826</v>
      </c>
      <c r="AH1646" s="132">
        <v>5.2999999999999998E-4</v>
      </c>
      <c r="AI1646" s="132">
        <v>2.5799999999999998E-3</v>
      </c>
      <c r="AJ1646" s="132">
        <v>5.6999999999999998E-4</v>
      </c>
    </row>
    <row r="1647" spans="1:36">
      <c r="A1647" t="s">
        <v>1213</v>
      </c>
      <c r="B1647" t="s">
        <v>1250</v>
      </c>
      <c r="C1647" t="s">
        <v>1889</v>
      </c>
      <c r="D1647" t="s">
        <v>1890</v>
      </c>
      <c r="E1647" t="s">
        <v>80</v>
      </c>
      <c r="F1647" t="s">
        <v>1891</v>
      </c>
      <c r="G1647" t="s">
        <v>1892</v>
      </c>
      <c r="H1647" t="s">
        <v>321</v>
      </c>
      <c r="I1647" t="s">
        <v>755</v>
      </c>
      <c r="J1647" t="s">
        <v>205</v>
      </c>
      <c r="K1647" t="s">
        <v>204</v>
      </c>
      <c r="L1647" t="s">
        <v>325</v>
      </c>
      <c r="M1647" t="s">
        <v>314</v>
      </c>
      <c r="N1647" t="s">
        <v>486</v>
      </c>
      <c r="O1647" t="s">
        <v>339</v>
      </c>
      <c r="P1647" t="s">
        <v>1893</v>
      </c>
      <c r="Q1647" t="s">
        <v>433</v>
      </c>
      <c r="R1647" t="s">
        <v>407</v>
      </c>
      <c r="S1647" t="s">
        <v>1215</v>
      </c>
      <c r="T1647" s="131">
        <v>0.47599999999999998</v>
      </c>
      <c r="U1647" t="s">
        <v>1858</v>
      </c>
      <c r="V1647" s="132">
        <v>7.4529999999999999E-2</v>
      </c>
      <c r="W1647" s="132">
        <v>6.9110000000000005E-2</v>
      </c>
      <c r="X1647" t="s">
        <v>412</v>
      </c>
      <c r="Y1647" t="s">
        <v>339</v>
      </c>
      <c r="Z1647" s="131">
        <v>555000</v>
      </c>
      <c r="AA1647" s="131">
        <v>3.6469999999999998</v>
      </c>
      <c r="AB1647" s="131">
        <f t="shared" si="25"/>
        <v>99.173997139448204</v>
      </c>
      <c r="AD1647" s="131">
        <v>2007.366</v>
      </c>
      <c r="AH1647" s="132">
        <v>9.2000000000000003E-4</v>
      </c>
      <c r="AI1647" s="132">
        <v>2.5600000000000002E-3</v>
      </c>
      <c r="AJ1647" s="132">
        <v>5.5999999999999995E-4</v>
      </c>
    </row>
    <row r="1648" spans="1:36">
      <c r="A1648" t="s">
        <v>1213</v>
      </c>
      <c r="B1648" t="s">
        <v>1250</v>
      </c>
      <c r="C1648" t="s">
        <v>3195</v>
      </c>
      <c r="D1648" t="s">
        <v>3196</v>
      </c>
      <c r="E1648" t="s">
        <v>80</v>
      </c>
      <c r="F1648" t="s">
        <v>3197</v>
      </c>
      <c r="G1648" t="s">
        <v>3198</v>
      </c>
      <c r="H1648" t="s">
        <v>321</v>
      </c>
      <c r="I1648" t="s">
        <v>755</v>
      </c>
      <c r="J1648" t="s">
        <v>205</v>
      </c>
      <c r="K1648" t="s">
        <v>224</v>
      </c>
      <c r="L1648" t="s">
        <v>325</v>
      </c>
      <c r="M1648" t="s">
        <v>314</v>
      </c>
      <c r="N1648" t="s">
        <v>521</v>
      </c>
      <c r="O1648" t="s">
        <v>339</v>
      </c>
      <c r="P1648" t="s">
        <v>3199</v>
      </c>
      <c r="Q1648" t="s">
        <v>431</v>
      </c>
      <c r="R1648" t="s">
        <v>407</v>
      </c>
      <c r="S1648" t="s">
        <v>1215</v>
      </c>
      <c r="T1648" s="131">
        <v>2.621</v>
      </c>
      <c r="U1648" t="s">
        <v>3200</v>
      </c>
      <c r="V1648" s="132">
        <v>4.1070000000000002E-2</v>
      </c>
      <c r="W1648" s="132">
        <v>4.2959999999999998E-2</v>
      </c>
      <c r="X1648" t="s">
        <v>412</v>
      </c>
      <c r="Y1648" t="s">
        <v>339</v>
      </c>
      <c r="Z1648" s="131">
        <v>535000</v>
      </c>
      <c r="AA1648" s="131">
        <v>3.6469999999999998</v>
      </c>
      <c r="AB1648" s="131">
        <f t="shared" si="25"/>
        <v>100.85954657393479</v>
      </c>
      <c r="AD1648" s="131">
        <v>1967.9159999999999</v>
      </c>
      <c r="AH1648" s="132">
        <v>2.7E-4</v>
      </c>
      <c r="AI1648" s="132">
        <v>2.5100000000000001E-3</v>
      </c>
      <c r="AJ1648" s="132">
        <v>5.5000000000000003E-4</v>
      </c>
    </row>
    <row r="1649" spans="1:36">
      <c r="A1649" t="s">
        <v>1213</v>
      </c>
      <c r="B1649" t="s">
        <v>1250</v>
      </c>
      <c r="C1649" t="s">
        <v>2705</v>
      </c>
      <c r="D1649" t="s">
        <v>2706</v>
      </c>
      <c r="E1649" t="s">
        <v>80</v>
      </c>
      <c r="F1649" t="s">
        <v>3230</v>
      </c>
      <c r="G1649" t="s">
        <v>3231</v>
      </c>
      <c r="H1649" t="s">
        <v>321</v>
      </c>
      <c r="I1649" t="s">
        <v>755</v>
      </c>
      <c r="J1649" t="s">
        <v>205</v>
      </c>
      <c r="K1649" t="s">
        <v>293</v>
      </c>
      <c r="L1649" t="s">
        <v>325</v>
      </c>
      <c r="M1649" t="s">
        <v>314</v>
      </c>
      <c r="N1649" t="s">
        <v>568</v>
      </c>
      <c r="O1649" t="s">
        <v>339</v>
      </c>
      <c r="P1649" t="s">
        <v>3188</v>
      </c>
      <c r="Q1649" t="s">
        <v>433</v>
      </c>
      <c r="R1649" t="s">
        <v>407</v>
      </c>
      <c r="S1649" t="s">
        <v>1216</v>
      </c>
      <c r="T1649" s="131">
        <v>2.9180000000000001</v>
      </c>
      <c r="U1649" t="s">
        <v>3232</v>
      </c>
      <c r="V1649" s="132">
        <v>6.9269999999999998E-2</v>
      </c>
      <c r="W1649" s="132">
        <v>3.2910000000000002E-2</v>
      </c>
      <c r="X1649" t="s">
        <v>412</v>
      </c>
      <c r="Y1649" t="s">
        <v>339</v>
      </c>
      <c r="Z1649" s="131">
        <v>550000</v>
      </c>
      <c r="AA1649" s="131">
        <v>3.7959999999999998</v>
      </c>
      <c r="AB1649" s="131">
        <f t="shared" si="25"/>
        <v>90.945780247150125</v>
      </c>
      <c r="AD1649" s="131">
        <v>1898.7660000000001</v>
      </c>
      <c r="AH1649" s="132">
        <v>5.5000000000000003E-4</v>
      </c>
      <c r="AI1649" s="132">
        <v>2.4199999999999998E-3</v>
      </c>
      <c r="AJ1649" s="132">
        <v>5.2999999999999998E-4</v>
      </c>
    </row>
    <row r="1650" spans="1:36">
      <c r="A1650" t="s">
        <v>1213</v>
      </c>
      <c r="B1650" t="s">
        <v>1250</v>
      </c>
      <c r="C1650" t="s">
        <v>3289</v>
      </c>
      <c r="D1650" t="s">
        <v>3290</v>
      </c>
      <c r="E1650" t="s">
        <v>80</v>
      </c>
      <c r="F1650" t="s">
        <v>3291</v>
      </c>
      <c r="G1650" t="s">
        <v>3292</v>
      </c>
      <c r="H1650" t="s">
        <v>321</v>
      </c>
      <c r="I1650" t="s">
        <v>755</v>
      </c>
      <c r="J1650" t="s">
        <v>205</v>
      </c>
      <c r="K1650" t="s">
        <v>224</v>
      </c>
      <c r="L1650" t="s">
        <v>325</v>
      </c>
      <c r="M1650" t="s">
        <v>314</v>
      </c>
      <c r="N1650" t="s">
        <v>548</v>
      </c>
      <c r="O1650" t="s">
        <v>339</v>
      </c>
      <c r="P1650" t="s">
        <v>1879</v>
      </c>
      <c r="Q1650" t="s">
        <v>433</v>
      </c>
      <c r="R1650" t="s">
        <v>407</v>
      </c>
      <c r="S1650" t="s">
        <v>1215</v>
      </c>
      <c r="T1650" s="131">
        <v>6.843</v>
      </c>
      <c r="U1650" t="s">
        <v>3293</v>
      </c>
      <c r="V1650" s="132">
        <v>5.5559999999999998E-2</v>
      </c>
      <c r="W1650" s="132">
        <v>5.7389999999999997E-2</v>
      </c>
      <c r="X1650" t="s">
        <v>412</v>
      </c>
      <c r="Y1650" t="s">
        <v>339</v>
      </c>
      <c r="Z1650" s="131">
        <v>510000</v>
      </c>
      <c r="AA1650" s="131">
        <v>3.6469999999999998</v>
      </c>
      <c r="AB1650" s="131">
        <f t="shared" si="25"/>
        <v>101.54556256283705</v>
      </c>
      <c r="AD1650" s="131">
        <v>1888.7170000000001</v>
      </c>
      <c r="AH1650" s="132">
        <v>1.0200000000000001E-3</v>
      </c>
      <c r="AI1650" s="132">
        <v>2.4099999999999998E-3</v>
      </c>
      <c r="AJ1650" s="132">
        <v>5.2999999999999998E-4</v>
      </c>
    </row>
    <row r="1651" spans="1:36">
      <c r="A1651" t="s">
        <v>1213</v>
      </c>
      <c r="B1651" t="s">
        <v>1250</v>
      </c>
      <c r="C1651" t="s">
        <v>2095</v>
      </c>
      <c r="D1651" t="s">
        <v>2096</v>
      </c>
      <c r="E1651" t="s">
        <v>80</v>
      </c>
      <c r="F1651" t="s">
        <v>3218</v>
      </c>
      <c r="G1651" t="s">
        <v>3219</v>
      </c>
      <c r="H1651" t="s">
        <v>321</v>
      </c>
      <c r="I1651" t="s">
        <v>755</v>
      </c>
      <c r="J1651" t="s">
        <v>205</v>
      </c>
      <c r="K1651" t="s">
        <v>224</v>
      </c>
      <c r="L1651" t="s">
        <v>325</v>
      </c>
      <c r="M1651" t="s">
        <v>314</v>
      </c>
      <c r="N1651" t="s">
        <v>537</v>
      </c>
      <c r="O1651" t="s">
        <v>339</v>
      </c>
      <c r="P1651" t="s">
        <v>2750</v>
      </c>
      <c r="Q1651" t="s">
        <v>431</v>
      </c>
      <c r="R1651" t="s">
        <v>407</v>
      </c>
      <c r="S1651" t="s">
        <v>1215</v>
      </c>
      <c r="T1651" s="131">
        <v>3.452</v>
      </c>
      <c r="U1651" t="s">
        <v>3220</v>
      </c>
      <c r="V1651" s="132">
        <v>2.9420000000000002E-2</v>
      </c>
      <c r="W1651" s="132">
        <v>5.9110000000000003E-2</v>
      </c>
      <c r="X1651" t="s">
        <v>412</v>
      </c>
      <c r="Y1651" t="s">
        <v>339</v>
      </c>
      <c r="Z1651" s="131">
        <v>560000</v>
      </c>
      <c r="AA1651" s="131">
        <v>3.6469999999999998</v>
      </c>
      <c r="AB1651" s="131">
        <f t="shared" si="25"/>
        <v>91.11108934936739</v>
      </c>
      <c r="AD1651" s="131">
        <v>1860.78</v>
      </c>
      <c r="AH1651" s="132">
        <v>7.5000000000000002E-4</v>
      </c>
      <c r="AI1651" s="132">
        <v>2.3700000000000001E-3</v>
      </c>
      <c r="AJ1651" s="132">
        <v>5.1999999999999995E-4</v>
      </c>
    </row>
    <row r="1652" spans="1:36">
      <c r="A1652" t="s">
        <v>1213</v>
      </c>
      <c r="B1652" t="s">
        <v>1250</v>
      </c>
      <c r="C1652" t="s">
        <v>2074</v>
      </c>
      <c r="D1652" t="s">
        <v>2075</v>
      </c>
      <c r="E1652" t="s">
        <v>80</v>
      </c>
      <c r="F1652" t="s">
        <v>2076</v>
      </c>
      <c r="G1652" t="s">
        <v>2077</v>
      </c>
      <c r="H1652" t="s">
        <v>321</v>
      </c>
      <c r="I1652" t="s">
        <v>755</v>
      </c>
      <c r="J1652" t="s">
        <v>205</v>
      </c>
      <c r="K1652" t="s">
        <v>233</v>
      </c>
      <c r="L1652" t="s">
        <v>325</v>
      </c>
      <c r="M1652" t="s">
        <v>314</v>
      </c>
      <c r="N1652" t="s">
        <v>486</v>
      </c>
      <c r="O1652" t="s">
        <v>339</v>
      </c>
      <c r="P1652" t="s">
        <v>2078</v>
      </c>
      <c r="Q1652" t="s">
        <v>433</v>
      </c>
      <c r="R1652" t="s">
        <v>407</v>
      </c>
      <c r="S1652" t="s">
        <v>1215</v>
      </c>
      <c r="T1652" s="131">
        <v>2.105</v>
      </c>
      <c r="U1652" t="s">
        <v>2079</v>
      </c>
      <c r="V1652" s="132">
        <v>6.5839999999999996E-2</v>
      </c>
      <c r="W1652" s="132">
        <v>6.6210000000000005E-2</v>
      </c>
      <c r="X1652" t="s">
        <v>412</v>
      </c>
      <c r="Y1652" t="s">
        <v>339</v>
      </c>
      <c r="Z1652" s="131">
        <v>460000</v>
      </c>
      <c r="AA1652" s="131">
        <v>3.6469999999999998</v>
      </c>
      <c r="AB1652" s="131">
        <f t="shared" si="25"/>
        <v>100.43931283604152</v>
      </c>
      <c r="AD1652" s="131">
        <v>1684.99</v>
      </c>
      <c r="AH1652" s="132">
        <v>1.0200000000000001E-3</v>
      </c>
      <c r="AI1652" s="132">
        <v>2.15E-3</v>
      </c>
      <c r="AJ1652" s="132">
        <v>4.6999999999999999E-4</v>
      </c>
    </row>
    <row r="1653" spans="1:36">
      <c r="A1653" t="s">
        <v>1213</v>
      </c>
      <c r="B1653" t="s">
        <v>1250</v>
      </c>
      <c r="C1653" t="s">
        <v>3221</v>
      </c>
      <c r="D1653" t="s">
        <v>3222</v>
      </c>
      <c r="E1653" t="s">
        <v>80</v>
      </c>
      <c r="F1653" t="s">
        <v>3223</v>
      </c>
      <c r="G1653" t="s">
        <v>3224</v>
      </c>
      <c r="H1653" t="s">
        <v>321</v>
      </c>
      <c r="I1653" t="s">
        <v>755</v>
      </c>
      <c r="J1653" t="s">
        <v>205</v>
      </c>
      <c r="K1653" t="s">
        <v>224</v>
      </c>
      <c r="L1653" t="s">
        <v>325</v>
      </c>
      <c r="M1653" t="s">
        <v>314</v>
      </c>
      <c r="N1653" t="s">
        <v>512</v>
      </c>
      <c r="O1653" t="s">
        <v>339</v>
      </c>
      <c r="P1653" t="s">
        <v>3210</v>
      </c>
      <c r="Q1653" t="s">
        <v>431</v>
      </c>
      <c r="R1653" t="s">
        <v>407</v>
      </c>
      <c r="S1653" t="s">
        <v>1215</v>
      </c>
      <c r="T1653" s="131">
        <v>5.8360000000000003</v>
      </c>
      <c r="U1653" t="s">
        <v>1491</v>
      </c>
      <c r="V1653" s="132">
        <v>4.2610000000000002E-2</v>
      </c>
      <c r="W1653" s="132">
        <v>5.9029999999999999E-2</v>
      </c>
      <c r="X1653" t="s">
        <v>412</v>
      </c>
      <c r="Y1653" t="s">
        <v>339</v>
      </c>
      <c r="Z1653" s="131">
        <v>455000</v>
      </c>
      <c r="AA1653" s="131">
        <v>3.6469999999999998</v>
      </c>
      <c r="AB1653" s="131">
        <f t="shared" si="25"/>
        <v>93.241471991129245</v>
      </c>
      <c r="AD1653" s="131">
        <v>1547.2349999999999</v>
      </c>
      <c r="AH1653" s="132">
        <v>1.2999999999999999E-3</v>
      </c>
      <c r="AI1653" s="132">
        <v>1.97E-3</v>
      </c>
      <c r="AJ1653" s="132">
        <v>4.2999999999999999E-4</v>
      </c>
    </row>
    <row r="1654" spans="1:36">
      <c r="A1654" t="s">
        <v>1213</v>
      </c>
      <c r="B1654" t="s">
        <v>1250</v>
      </c>
      <c r="C1654" t="s">
        <v>3236</v>
      </c>
      <c r="D1654" t="s">
        <v>3237</v>
      </c>
      <c r="E1654" t="s">
        <v>80</v>
      </c>
      <c r="F1654" t="s">
        <v>3238</v>
      </c>
      <c r="G1654" t="s">
        <v>3239</v>
      </c>
      <c r="H1654" t="s">
        <v>321</v>
      </c>
      <c r="I1654" t="s">
        <v>755</v>
      </c>
      <c r="J1654" t="s">
        <v>205</v>
      </c>
      <c r="K1654" t="s">
        <v>293</v>
      </c>
      <c r="L1654" t="s">
        <v>325</v>
      </c>
      <c r="M1654" t="s">
        <v>314</v>
      </c>
      <c r="N1654" t="s">
        <v>568</v>
      </c>
      <c r="O1654" t="s">
        <v>339</v>
      </c>
      <c r="P1654" t="s">
        <v>2703</v>
      </c>
      <c r="Q1654" t="s">
        <v>431</v>
      </c>
      <c r="R1654" t="s">
        <v>407</v>
      </c>
      <c r="S1654" t="s">
        <v>1216</v>
      </c>
      <c r="T1654" s="131">
        <v>2.4169999999999998</v>
      </c>
      <c r="U1654" t="s">
        <v>3240</v>
      </c>
      <c r="V1654" s="132">
        <v>4.6179999999999999E-2</v>
      </c>
      <c r="W1654" s="132">
        <v>7.1379999999999999E-2</v>
      </c>
      <c r="X1654" t="s">
        <v>412</v>
      </c>
      <c r="Y1654" t="s">
        <v>339</v>
      </c>
      <c r="Z1654" s="131">
        <v>440000</v>
      </c>
      <c r="AA1654" s="131">
        <v>3.7959999999999998</v>
      </c>
      <c r="AB1654" s="131">
        <f t="shared" si="25"/>
        <v>89.498994156528397</v>
      </c>
      <c r="AD1654" s="131">
        <v>1494.848</v>
      </c>
      <c r="AH1654" s="132">
        <v>1.8400000000000001E-3</v>
      </c>
      <c r="AI1654" s="132">
        <v>1.9E-3</v>
      </c>
      <c r="AJ1654" s="132">
        <v>4.2000000000000002E-4</v>
      </c>
    </row>
    <row r="1655" spans="1:36">
      <c r="A1655" t="s">
        <v>1213</v>
      </c>
      <c r="B1655" t="s">
        <v>1250</v>
      </c>
      <c r="C1655" t="s">
        <v>3260</v>
      </c>
      <c r="D1655" t="s">
        <v>3261</v>
      </c>
      <c r="E1655" t="s">
        <v>80</v>
      </c>
      <c r="F1655" t="s">
        <v>3262</v>
      </c>
      <c r="G1655" t="s">
        <v>3263</v>
      </c>
      <c r="H1655" t="s">
        <v>321</v>
      </c>
      <c r="I1655" t="s">
        <v>755</v>
      </c>
      <c r="J1655" t="s">
        <v>205</v>
      </c>
      <c r="K1655" t="s">
        <v>224</v>
      </c>
      <c r="L1655" t="s">
        <v>325</v>
      </c>
      <c r="M1655" t="s">
        <v>314</v>
      </c>
      <c r="N1655" t="s">
        <v>556</v>
      </c>
      <c r="O1655" t="s">
        <v>339</v>
      </c>
      <c r="P1655" t="s">
        <v>2116</v>
      </c>
      <c r="Q1655" t="s">
        <v>433</v>
      </c>
      <c r="R1655" t="s">
        <v>407</v>
      </c>
      <c r="S1655" t="s">
        <v>1215</v>
      </c>
      <c r="T1655" s="131">
        <v>2.97</v>
      </c>
      <c r="U1655" t="s">
        <v>3264</v>
      </c>
      <c r="V1655" s="132">
        <v>5.0650000000000001E-2</v>
      </c>
      <c r="W1655" s="132">
        <v>5.0880000000000002E-2</v>
      </c>
      <c r="X1655" t="s">
        <v>412</v>
      </c>
      <c r="Y1655" t="s">
        <v>339</v>
      </c>
      <c r="Z1655" s="131">
        <v>370000</v>
      </c>
      <c r="AA1655" s="131">
        <v>3.6469999999999998</v>
      </c>
      <c r="AB1655" s="131">
        <f t="shared" si="25"/>
        <v>102.03180696462849</v>
      </c>
      <c r="AD1655" s="131">
        <v>1376.807</v>
      </c>
      <c r="AH1655" s="132">
        <v>3.6999999999999999E-4</v>
      </c>
      <c r="AI1655" s="132">
        <v>1.75E-3</v>
      </c>
      <c r="AJ1655" s="132">
        <v>3.8999999999999999E-4</v>
      </c>
    </row>
    <row r="1656" spans="1:36">
      <c r="A1656" t="s">
        <v>1213</v>
      </c>
      <c r="B1656" t="s">
        <v>1250</v>
      </c>
      <c r="C1656" t="s">
        <v>3311</v>
      </c>
      <c r="D1656" t="s">
        <v>3312</v>
      </c>
      <c r="E1656" t="s">
        <v>80</v>
      </c>
      <c r="F1656" t="s">
        <v>3313</v>
      </c>
      <c r="G1656" t="s">
        <v>3314</v>
      </c>
      <c r="H1656" t="s">
        <v>321</v>
      </c>
      <c r="I1656" t="s">
        <v>755</v>
      </c>
      <c r="J1656" t="s">
        <v>205</v>
      </c>
      <c r="K1656" t="s">
        <v>224</v>
      </c>
      <c r="L1656" t="s">
        <v>325</v>
      </c>
      <c r="M1656" t="s">
        <v>314</v>
      </c>
      <c r="N1656" t="s">
        <v>546</v>
      </c>
      <c r="O1656" t="s">
        <v>339</v>
      </c>
      <c r="P1656" t="s">
        <v>1879</v>
      </c>
      <c r="Q1656" t="s">
        <v>421</v>
      </c>
      <c r="R1656" t="s">
        <v>407</v>
      </c>
      <c r="S1656" t="s">
        <v>1215</v>
      </c>
      <c r="T1656" s="131">
        <v>3.9060000000000001</v>
      </c>
      <c r="U1656" t="s">
        <v>3315</v>
      </c>
      <c r="V1656" s="132">
        <v>5.0869999999999999E-2</v>
      </c>
      <c r="W1656" s="132">
        <v>4.9730000000000003E-2</v>
      </c>
      <c r="X1656" t="s">
        <v>412</v>
      </c>
      <c r="Y1656" t="s">
        <v>339</v>
      </c>
      <c r="Z1656" s="131">
        <v>380000</v>
      </c>
      <c r="AA1656" s="131">
        <v>3.6469999999999998</v>
      </c>
      <c r="AB1656" s="131">
        <f t="shared" si="25"/>
        <v>98.7267833691715</v>
      </c>
      <c r="AD1656" s="131">
        <v>1368.2149999999999</v>
      </c>
      <c r="AH1656" s="132">
        <v>4.8000000000000001E-4</v>
      </c>
      <c r="AI1656" s="132">
        <v>1.74E-3</v>
      </c>
      <c r="AJ1656" s="132">
        <v>3.8000000000000002E-4</v>
      </c>
    </row>
    <row r="1657" spans="1:36">
      <c r="A1657" t="s">
        <v>1213</v>
      </c>
      <c r="B1657" t="s">
        <v>1250</v>
      </c>
      <c r="C1657" t="s">
        <v>3316</v>
      </c>
      <c r="D1657" t="s">
        <v>3317</v>
      </c>
      <c r="E1657" t="s">
        <v>80</v>
      </c>
      <c r="F1657" t="s">
        <v>3318</v>
      </c>
      <c r="G1657" t="s">
        <v>3319</v>
      </c>
      <c r="H1657" t="s">
        <v>321</v>
      </c>
      <c r="I1657" t="s">
        <v>755</v>
      </c>
      <c r="J1657" t="s">
        <v>205</v>
      </c>
      <c r="K1657" t="s">
        <v>224</v>
      </c>
      <c r="L1657" t="s">
        <v>325</v>
      </c>
      <c r="M1657" t="s">
        <v>314</v>
      </c>
      <c r="N1657" t="s">
        <v>544</v>
      </c>
      <c r="O1657" t="s">
        <v>339</v>
      </c>
      <c r="P1657" t="s">
        <v>2116</v>
      </c>
      <c r="Q1657" t="s">
        <v>433</v>
      </c>
      <c r="R1657" t="s">
        <v>407</v>
      </c>
      <c r="S1657" t="s">
        <v>1215</v>
      </c>
      <c r="T1657" s="131">
        <v>2.6859999999999999</v>
      </c>
      <c r="U1657" t="s">
        <v>3320</v>
      </c>
      <c r="V1657" s="132">
        <v>4.53E-2</v>
      </c>
      <c r="W1657" s="132">
        <v>4.6789999999999998E-2</v>
      </c>
      <c r="X1657" t="s">
        <v>412</v>
      </c>
      <c r="Y1657" t="s">
        <v>339</v>
      </c>
      <c r="Z1657" s="131">
        <v>380000</v>
      </c>
      <c r="AA1657" s="131">
        <v>3.6469999999999998</v>
      </c>
      <c r="AB1657" s="131">
        <f t="shared" si="25"/>
        <v>96.480236098884447</v>
      </c>
      <c r="AD1657" s="131">
        <v>1337.0809999999999</v>
      </c>
      <c r="AH1657" s="132">
        <v>1.3999999999999999E-4</v>
      </c>
      <c r="AI1657" s="132">
        <v>1.6999999999999999E-3</v>
      </c>
      <c r="AJ1657" s="132">
        <v>3.6999999999999999E-4</v>
      </c>
    </row>
    <row r="1658" spans="1:36">
      <c r="A1658" t="s">
        <v>1213</v>
      </c>
      <c r="B1658" t="s">
        <v>1250</v>
      </c>
      <c r="C1658" t="s">
        <v>3321</v>
      </c>
      <c r="D1658" t="s">
        <v>3322</v>
      </c>
      <c r="E1658" t="s">
        <v>80</v>
      </c>
      <c r="F1658" t="s">
        <v>3323</v>
      </c>
      <c r="G1658" t="s">
        <v>3324</v>
      </c>
      <c r="H1658" t="s">
        <v>321</v>
      </c>
      <c r="I1658" t="s">
        <v>755</v>
      </c>
      <c r="J1658" t="s">
        <v>205</v>
      </c>
      <c r="K1658" t="s">
        <v>224</v>
      </c>
      <c r="L1658" t="s">
        <v>325</v>
      </c>
      <c r="M1658" t="s">
        <v>314</v>
      </c>
      <c r="N1658" t="s">
        <v>525</v>
      </c>
      <c r="O1658" t="s">
        <v>339</v>
      </c>
      <c r="P1658" t="s">
        <v>1879</v>
      </c>
      <c r="Q1658" t="s">
        <v>421</v>
      </c>
      <c r="R1658" t="s">
        <v>407</v>
      </c>
      <c r="S1658" t="s">
        <v>1215</v>
      </c>
      <c r="T1658" s="131">
        <v>4.8970000000000002</v>
      </c>
      <c r="U1658" t="s">
        <v>1922</v>
      </c>
      <c r="V1658" s="132">
        <v>4.1959999999999997E-2</v>
      </c>
      <c r="W1658" s="132">
        <v>4.8480000000000002E-2</v>
      </c>
      <c r="X1658" t="s">
        <v>412</v>
      </c>
      <c r="Y1658" t="s">
        <v>339</v>
      </c>
      <c r="Z1658" s="131">
        <v>380000</v>
      </c>
      <c r="AA1658" s="131">
        <v>3.6469999999999998</v>
      </c>
      <c r="AB1658" s="131">
        <f t="shared" si="25"/>
        <v>93.68800023090354</v>
      </c>
      <c r="AC1658" s="131">
        <v>6.84</v>
      </c>
      <c r="AD1658" s="131">
        <v>1323.33</v>
      </c>
      <c r="AH1658" s="132">
        <v>3.8000000000000002E-4</v>
      </c>
      <c r="AI1658" s="132">
        <v>1.6900000000000001E-3</v>
      </c>
      <c r="AJ1658" s="132">
        <v>3.6999999999999999E-4</v>
      </c>
    </row>
    <row r="1659" spans="1:36">
      <c r="A1659" t="s">
        <v>1213</v>
      </c>
      <c r="B1659" t="s">
        <v>1250</v>
      </c>
      <c r="C1659" t="s">
        <v>3325</v>
      </c>
      <c r="D1659" t="s">
        <v>3326</v>
      </c>
      <c r="E1659" t="s">
        <v>80</v>
      </c>
      <c r="F1659" t="s">
        <v>3327</v>
      </c>
      <c r="G1659" t="s">
        <v>3328</v>
      </c>
      <c r="H1659" t="s">
        <v>321</v>
      </c>
      <c r="I1659" t="s">
        <v>755</v>
      </c>
      <c r="J1659" t="s">
        <v>205</v>
      </c>
      <c r="K1659" t="s">
        <v>224</v>
      </c>
      <c r="L1659" t="s">
        <v>325</v>
      </c>
      <c r="M1659" t="s">
        <v>314</v>
      </c>
      <c r="N1659" t="s">
        <v>525</v>
      </c>
      <c r="O1659" t="s">
        <v>339</v>
      </c>
      <c r="P1659" t="s">
        <v>2116</v>
      </c>
      <c r="Q1659" t="s">
        <v>433</v>
      </c>
      <c r="R1659" t="s">
        <v>407</v>
      </c>
      <c r="S1659" t="s">
        <v>1215</v>
      </c>
      <c r="T1659" s="131">
        <v>4.6360000000000001</v>
      </c>
      <c r="U1659" t="s">
        <v>3329</v>
      </c>
      <c r="V1659" s="132">
        <v>4.6580000000000003E-2</v>
      </c>
      <c r="W1659" s="132">
        <v>4.9119999999999997E-2</v>
      </c>
      <c r="X1659" t="s">
        <v>412</v>
      </c>
      <c r="Y1659" t="s">
        <v>339</v>
      </c>
      <c r="Z1659" s="131">
        <v>380000</v>
      </c>
      <c r="AA1659" s="131">
        <v>3.6469999999999998</v>
      </c>
      <c r="AB1659" s="131">
        <f t="shared" si="25"/>
        <v>95.273115610523433</v>
      </c>
      <c r="AD1659" s="131">
        <v>1320.3520000000001</v>
      </c>
      <c r="AH1659" s="132">
        <v>5.1000000000000004E-4</v>
      </c>
      <c r="AI1659" s="132">
        <v>1.6800000000000001E-3</v>
      </c>
      <c r="AJ1659" s="132">
        <v>3.6999999999999999E-4</v>
      </c>
    </row>
    <row r="1660" spans="1:36">
      <c r="A1660" t="s">
        <v>1213</v>
      </c>
      <c r="B1660" t="s">
        <v>1250</v>
      </c>
      <c r="C1660" t="s">
        <v>3241</v>
      </c>
      <c r="D1660" t="s">
        <v>3242</v>
      </c>
      <c r="E1660" t="s">
        <v>80</v>
      </c>
      <c r="F1660" t="s">
        <v>3243</v>
      </c>
      <c r="G1660" t="s">
        <v>3244</v>
      </c>
      <c r="H1660" t="s">
        <v>321</v>
      </c>
      <c r="I1660" t="s">
        <v>755</v>
      </c>
      <c r="J1660" t="s">
        <v>205</v>
      </c>
      <c r="K1660" t="s">
        <v>224</v>
      </c>
      <c r="L1660" t="s">
        <v>325</v>
      </c>
      <c r="M1660" t="s">
        <v>314</v>
      </c>
      <c r="N1660" t="s">
        <v>509</v>
      </c>
      <c r="O1660" t="s">
        <v>339</v>
      </c>
      <c r="P1660" t="s">
        <v>2116</v>
      </c>
      <c r="Q1660" t="s">
        <v>433</v>
      </c>
      <c r="R1660" t="s">
        <v>407</v>
      </c>
      <c r="S1660" t="s">
        <v>1215</v>
      </c>
      <c r="T1660" s="131">
        <v>4.7050000000000001</v>
      </c>
      <c r="U1660" t="s">
        <v>3245</v>
      </c>
      <c r="V1660" s="132">
        <v>4.4589999999999998E-2</v>
      </c>
      <c r="W1660" s="132">
        <v>4.879E-2</v>
      </c>
      <c r="X1660" t="s">
        <v>412</v>
      </c>
      <c r="Y1660" t="s">
        <v>339</v>
      </c>
      <c r="Z1660" s="131">
        <v>370000</v>
      </c>
      <c r="AA1660" s="131">
        <v>3.6469999999999998</v>
      </c>
      <c r="AB1660" s="131">
        <f t="shared" si="25"/>
        <v>97.324272449032534</v>
      </c>
      <c r="AD1660" s="131">
        <v>1313.2840000000001</v>
      </c>
      <c r="AH1660" s="132">
        <v>4.8999999999999998E-4</v>
      </c>
      <c r="AI1660" s="132">
        <v>1.67E-3</v>
      </c>
      <c r="AJ1660" s="132">
        <v>3.6999999999999999E-4</v>
      </c>
    </row>
    <row r="1661" spans="1:36">
      <c r="A1661" t="s">
        <v>1213</v>
      </c>
      <c r="B1661" t="s">
        <v>1250</v>
      </c>
      <c r="C1661" t="s">
        <v>3246</v>
      </c>
      <c r="D1661" t="s">
        <v>3247</v>
      </c>
      <c r="E1661" t="s">
        <v>80</v>
      </c>
      <c r="F1661" t="s">
        <v>3248</v>
      </c>
      <c r="G1661" t="s">
        <v>3249</v>
      </c>
      <c r="H1661" t="s">
        <v>321</v>
      </c>
      <c r="I1661" t="s">
        <v>755</v>
      </c>
      <c r="J1661" t="s">
        <v>205</v>
      </c>
      <c r="K1661" t="s">
        <v>224</v>
      </c>
      <c r="L1661" t="s">
        <v>325</v>
      </c>
      <c r="M1661" t="s">
        <v>314</v>
      </c>
      <c r="N1661" t="s">
        <v>550</v>
      </c>
      <c r="O1661" t="s">
        <v>339</v>
      </c>
      <c r="P1661" t="s">
        <v>3188</v>
      </c>
      <c r="Q1661" t="s">
        <v>433</v>
      </c>
      <c r="R1661" t="s">
        <v>407</v>
      </c>
      <c r="S1661" t="s">
        <v>1215</v>
      </c>
      <c r="T1661" s="131">
        <v>4.38</v>
      </c>
      <c r="U1661" t="s">
        <v>3250</v>
      </c>
      <c r="V1661" s="132">
        <v>4.4350000000000001E-2</v>
      </c>
      <c r="W1661" s="132">
        <v>4.9189999999999998E-2</v>
      </c>
      <c r="X1661" t="s">
        <v>412</v>
      </c>
      <c r="Y1661" t="s">
        <v>339</v>
      </c>
      <c r="Z1661" s="131">
        <v>370000</v>
      </c>
      <c r="AA1661" s="131">
        <v>3.6469999999999998</v>
      </c>
      <c r="AB1661" s="131">
        <f t="shared" si="25"/>
        <v>96.17723563980762</v>
      </c>
      <c r="AD1661" s="131">
        <v>1297.806</v>
      </c>
      <c r="AH1661" s="132">
        <v>9.0000000000000006E-5</v>
      </c>
      <c r="AI1661" s="132">
        <v>1.65E-3</v>
      </c>
      <c r="AJ1661" s="132">
        <v>3.6000000000000002E-4</v>
      </c>
    </row>
    <row r="1662" spans="1:36">
      <c r="A1662" t="s">
        <v>1213</v>
      </c>
      <c r="B1662" t="s">
        <v>1250</v>
      </c>
      <c r="C1662" t="s">
        <v>3330</v>
      </c>
      <c r="D1662" t="s">
        <v>3331</v>
      </c>
      <c r="E1662" t="s">
        <v>80</v>
      </c>
      <c r="F1662" t="s">
        <v>3332</v>
      </c>
      <c r="G1662" t="s">
        <v>3333</v>
      </c>
      <c r="H1662" t="s">
        <v>321</v>
      </c>
      <c r="I1662" t="s">
        <v>755</v>
      </c>
      <c r="J1662" t="s">
        <v>205</v>
      </c>
      <c r="K1662" t="s">
        <v>224</v>
      </c>
      <c r="L1662" t="s">
        <v>325</v>
      </c>
      <c r="M1662" t="s">
        <v>314</v>
      </c>
      <c r="N1662" t="s">
        <v>521</v>
      </c>
      <c r="O1662" t="s">
        <v>339</v>
      </c>
      <c r="P1662" t="s">
        <v>3188</v>
      </c>
      <c r="Q1662" t="s">
        <v>433</v>
      </c>
      <c r="R1662" t="s">
        <v>407</v>
      </c>
      <c r="S1662" t="s">
        <v>1215</v>
      </c>
      <c r="T1662" s="131">
        <v>4.6970000000000001</v>
      </c>
      <c r="U1662" t="s">
        <v>3334</v>
      </c>
      <c r="V1662" s="132">
        <v>4.6699999999999998E-2</v>
      </c>
      <c r="W1662" s="132">
        <v>4.929E-2</v>
      </c>
      <c r="X1662" t="s">
        <v>412</v>
      </c>
      <c r="Y1662" t="s">
        <v>339</v>
      </c>
      <c r="Z1662" s="131">
        <v>380000</v>
      </c>
      <c r="AA1662" s="131">
        <v>3.6469999999999998</v>
      </c>
      <c r="AB1662" s="131">
        <f t="shared" si="25"/>
        <v>90.421471144271422</v>
      </c>
      <c r="AD1662" s="131">
        <v>1253.115</v>
      </c>
      <c r="AH1662" s="132">
        <v>4.0000000000000002E-4</v>
      </c>
      <c r="AI1662" s="132">
        <v>1.6000000000000001E-3</v>
      </c>
      <c r="AJ1662" s="132">
        <v>3.5E-4</v>
      </c>
    </row>
    <row r="1663" spans="1:36">
      <c r="A1663" t="s">
        <v>1213</v>
      </c>
      <c r="B1663" t="s">
        <v>1250</v>
      </c>
      <c r="C1663" t="s">
        <v>1875</v>
      </c>
      <c r="D1663" t="s">
        <v>1876</v>
      </c>
      <c r="E1663" t="s">
        <v>80</v>
      </c>
      <c r="F1663" t="s">
        <v>3233</v>
      </c>
      <c r="G1663" t="s">
        <v>3234</v>
      </c>
      <c r="H1663" t="s">
        <v>321</v>
      </c>
      <c r="I1663" t="s">
        <v>755</v>
      </c>
      <c r="J1663" t="s">
        <v>205</v>
      </c>
      <c r="K1663" t="s">
        <v>224</v>
      </c>
      <c r="L1663" t="s">
        <v>325</v>
      </c>
      <c r="M1663" t="s">
        <v>314</v>
      </c>
      <c r="N1663" t="s">
        <v>534</v>
      </c>
      <c r="O1663" t="s">
        <v>339</v>
      </c>
      <c r="P1663" t="s">
        <v>1879</v>
      </c>
      <c r="Q1663" t="s">
        <v>433</v>
      </c>
      <c r="R1663" t="s">
        <v>407</v>
      </c>
      <c r="S1663" t="s">
        <v>1215</v>
      </c>
      <c r="T1663" s="131">
        <v>2.355</v>
      </c>
      <c r="U1663" t="s">
        <v>3235</v>
      </c>
      <c r="V1663" s="132">
        <v>6.7309999999999995E-2</v>
      </c>
      <c r="W1663" s="132">
        <v>4.9750000000000003E-2</v>
      </c>
      <c r="X1663" t="s">
        <v>412</v>
      </c>
      <c r="Y1663" t="s">
        <v>339</v>
      </c>
      <c r="Z1663" s="131">
        <v>350000</v>
      </c>
      <c r="AA1663" s="131">
        <v>3.6469999999999998</v>
      </c>
      <c r="AB1663" s="131">
        <f t="shared" si="25"/>
        <v>93.726115398174642</v>
      </c>
      <c r="AD1663" s="131">
        <v>1196.367</v>
      </c>
      <c r="AH1663" s="132">
        <v>4.6999999999999999E-4</v>
      </c>
      <c r="AI1663" s="132">
        <v>1.5200000000000001E-3</v>
      </c>
      <c r="AJ1663" s="132">
        <v>3.4000000000000002E-4</v>
      </c>
    </row>
    <row r="1664" spans="1:36">
      <c r="A1664" t="s">
        <v>1213</v>
      </c>
      <c r="B1664" t="s">
        <v>1250</v>
      </c>
      <c r="C1664" t="s">
        <v>3225</v>
      </c>
      <c r="D1664" t="s">
        <v>3226</v>
      </c>
      <c r="E1664" t="s">
        <v>80</v>
      </c>
      <c r="F1664" t="s">
        <v>3227</v>
      </c>
      <c r="G1664" t="s">
        <v>3228</v>
      </c>
      <c r="H1664" t="s">
        <v>321</v>
      </c>
      <c r="I1664" t="s">
        <v>755</v>
      </c>
      <c r="J1664" t="s">
        <v>205</v>
      </c>
      <c r="K1664" t="s">
        <v>224</v>
      </c>
      <c r="L1664" t="s">
        <v>325</v>
      </c>
      <c r="M1664" t="s">
        <v>314</v>
      </c>
      <c r="N1664" t="s">
        <v>521</v>
      </c>
      <c r="O1664" t="s">
        <v>339</v>
      </c>
      <c r="P1664" t="s">
        <v>2116</v>
      </c>
      <c r="Q1664" t="s">
        <v>433</v>
      </c>
      <c r="R1664" t="s">
        <v>407</v>
      </c>
      <c r="S1664" t="s">
        <v>1215</v>
      </c>
      <c r="T1664" s="131">
        <v>6.0469999999999997</v>
      </c>
      <c r="U1664" t="s">
        <v>3229</v>
      </c>
      <c r="V1664" s="132">
        <v>6.7449999999999996E-2</v>
      </c>
      <c r="W1664" s="132">
        <v>5.2069999999999998E-2</v>
      </c>
      <c r="X1664" t="s">
        <v>412</v>
      </c>
      <c r="Y1664" t="s">
        <v>339</v>
      </c>
      <c r="Z1664" s="131">
        <v>355000</v>
      </c>
      <c r="AA1664" s="131">
        <v>3.6469999999999998</v>
      </c>
      <c r="AB1664" s="131">
        <f t="shared" si="25"/>
        <v>88.925723245422631</v>
      </c>
      <c r="AD1664" s="131">
        <v>1151.308</v>
      </c>
      <c r="AH1664" s="132">
        <v>4.6999999999999999E-4</v>
      </c>
      <c r="AI1664" s="132">
        <v>1.47E-3</v>
      </c>
      <c r="AJ1664" s="132">
        <v>3.2000000000000003E-4</v>
      </c>
    </row>
    <row r="1665" spans="1:36">
      <c r="A1665" t="s">
        <v>1213</v>
      </c>
      <c r="B1665" t="s">
        <v>1250</v>
      </c>
      <c r="C1665" t="s">
        <v>3251</v>
      </c>
      <c r="D1665" t="s">
        <v>3252</v>
      </c>
      <c r="E1665" t="s">
        <v>80</v>
      </c>
      <c r="F1665" t="s">
        <v>3253</v>
      </c>
      <c r="G1665" t="s">
        <v>3254</v>
      </c>
      <c r="H1665" t="s">
        <v>321</v>
      </c>
      <c r="I1665" t="s">
        <v>755</v>
      </c>
      <c r="J1665" t="s">
        <v>205</v>
      </c>
      <c r="K1665" t="s">
        <v>224</v>
      </c>
      <c r="L1665" t="s">
        <v>325</v>
      </c>
      <c r="M1665" t="s">
        <v>314</v>
      </c>
      <c r="N1665" t="s">
        <v>488</v>
      </c>
      <c r="O1665" t="s">
        <v>339</v>
      </c>
      <c r="P1665" t="s">
        <v>2116</v>
      </c>
      <c r="Q1665" t="s">
        <v>433</v>
      </c>
      <c r="R1665" t="s">
        <v>407</v>
      </c>
      <c r="S1665" t="s">
        <v>1215</v>
      </c>
      <c r="T1665" s="131">
        <v>5.8120000000000003</v>
      </c>
      <c r="U1665" t="s">
        <v>3255</v>
      </c>
      <c r="V1665" s="132">
        <v>6.166E-2</v>
      </c>
      <c r="W1665" s="132">
        <v>5.8720000000000001E-2</v>
      </c>
      <c r="X1665" t="s">
        <v>412</v>
      </c>
      <c r="Y1665" t="s">
        <v>339</v>
      </c>
      <c r="Z1665" s="131">
        <v>270000</v>
      </c>
      <c r="AA1665" s="131">
        <v>3.6469999999999998</v>
      </c>
      <c r="AB1665" s="131">
        <f t="shared" si="25"/>
        <v>108.93672120159646</v>
      </c>
      <c r="AD1665" s="131">
        <v>1072.6890000000001</v>
      </c>
      <c r="AH1665" s="132">
        <v>4.4999999999999999E-4</v>
      </c>
      <c r="AI1665" s="132">
        <v>1.3699999999999999E-3</v>
      </c>
      <c r="AJ1665" s="132">
        <v>2.9999999999999997E-4</v>
      </c>
    </row>
    <row r="1666" spans="1:36">
      <c r="A1666" t="s">
        <v>1213</v>
      </c>
      <c r="B1666" t="s">
        <v>1250</v>
      </c>
      <c r="C1666" t="s">
        <v>3260</v>
      </c>
      <c r="D1666" t="s">
        <v>3261</v>
      </c>
      <c r="E1666" t="s">
        <v>80</v>
      </c>
      <c r="F1666" t="s">
        <v>3262</v>
      </c>
      <c r="G1666" t="s">
        <v>3265</v>
      </c>
      <c r="H1666" t="s">
        <v>321</v>
      </c>
      <c r="I1666" t="s">
        <v>755</v>
      </c>
      <c r="J1666" t="s">
        <v>205</v>
      </c>
      <c r="K1666" t="s">
        <v>224</v>
      </c>
      <c r="L1666" t="s">
        <v>325</v>
      </c>
      <c r="M1666" t="s">
        <v>314</v>
      </c>
      <c r="N1666" t="s">
        <v>556</v>
      </c>
      <c r="O1666" t="s">
        <v>339</v>
      </c>
      <c r="P1666" t="s">
        <v>2116</v>
      </c>
      <c r="Q1666" t="s">
        <v>433</v>
      </c>
      <c r="R1666" t="s">
        <v>407</v>
      </c>
      <c r="S1666" t="s">
        <v>1215</v>
      </c>
      <c r="T1666" s="131">
        <v>2.97</v>
      </c>
      <c r="U1666" t="s">
        <v>3264</v>
      </c>
      <c r="V1666" s="132">
        <v>4.8349999999999997E-2</v>
      </c>
      <c r="W1666" s="132">
        <v>5.1060000000000001E-2</v>
      </c>
      <c r="X1666" t="s">
        <v>412</v>
      </c>
      <c r="Y1666" t="s">
        <v>339</v>
      </c>
      <c r="Z1666" s="131">
        <v>280000</v>
      </c>
      <c r="AA1666" s="131">
        <v>3.6469999999999998</v>
      </c>
      <c r="AB1666" s="131">
        <f t="shared" si="25"/>
        <v>101.94886207842062</v>
      </c>
      <c r="AD1666" s="131">
        <v>1041.0609999999999</v>
      </c>
      <c r="AH1666" s="132">
        <v>2.7999999999999998E-4</v>
      </c>
      <c r="AI1666" s="132">
        <v>1.33E-3</v>
      </c>
      <c r="AJ1666" s="132">
        <v>2.9E-4</v>
      </c>
    </row>
    <row r="1667" spans="1:36">
      <c r="A1667" t="s">
        <v>1213</v>
      </c>
      <c r="B1667" t="s">
        <v>1250</v>
      </c>
      <c r="C1667" t="s">
        <v>3236</v>
      </c>
      <c r="D1667" t="s">
        <v>3237</v>
      </c>
      <c r="E1667" t="s">
        <v>80</v>
      </c>
      <c r="F1667" t="s">
        <v>3276</v>
      </c>
      <c r="G1667" t="s">
        <v>3277</v>
      </c>
      <c r="H1667" t="s">
        <v>321</v>
      </c>
      <c r="I1667" t="s">
        <v>755</v>
      </c>
      <c r="J1667" t="s">
        <v>205</v>
      </c>
      <c r="K1667" t="s">
        <v>293</v>
      </c>
      <c r="L1667" t="s">
        <v>325</v>
      </c>
      <c r="M1667" t="s">
        <v>314</v>
      </c>
      <c r="N1667" t="s">
        <v>568</v>
      </c>
      <c r="O1667" t="s">
        <v>339</v>
      </c>
      <c r="P1667" t="s">
        <v>2703</v>
      </c>
      <c r="Q1667" t="s">
        <v>431</v>
      </c>
      <c r="R1667" t="s">
        <v>407</v>
      </c>
      <c r="S1667" t="s">
        <v>1216</v>
      </c>
      <c r="T1667" s="131">
        <v>0.66100000000000003</v>
      </c>
      <c r="U1667" t="s">
        <v>3278</v>
      </c>
      <c r="V1667" s="132">
        <v>4.2500000000000003E-2</v>
      </c>
      <c r="W1667" s="132">
        <v>5.7880000000000001E-2</v>
      </c>
      <c r="X1667" t="s">
        <v>412</v>
      </c>
      <c r="Y1667" t="s">
        <v>339</v>
      </c>
      <c r="Z1667" s="131">
        <v>275000</v>
      </c>
      <c r="AA1667" s="131">
        <v>3.7959999999999998</v>
      </c>
      <c r="AB1667" s="131">
        <f t="shared" ref="AB1667:AB1730" si="26">(AD1667-(AC1667*AA1667))*1000/AA1667/Z1667*100</f>
        <v>99.687326372257871</v>
      </c>
      <c r="AD1667" s="131">
        <v>1040.636</v>
      </c>
      <c r="AH1667" s="132">
        <v>3.0699999999999998E-3</v>
      </c>
      <c r="AI1667" s="132">
        <v>1.33E-3</v>
      </c>
      <c r="AJ1667" s="132">
        <v>2.9E-4</v>
      </c>
    </row>
    <row r="1668" spans="1:36">
      <c r="A1668" t="s">
        <v>1213</v>
      </c>
      <c r="B1668" t="s">
        <v>1250</v>
      </c>
      <c r="C1668" t="s">
        <v>3279</v>
      </c>
      <c r="D1668" t="s">
        <v>3280</v>
      </c>
      <c r="E1668" t="s">
        <v>80</v>
      </c>
      <c r="F1668" t="s">
        <v>3281</v>
      </c>
      <c r="G1668" t="s">
        <v>3282</v>
      </c>
      <c r="H1668" t="s">
        <v>321</v>
      </c>
      <c r="I1668" t="s">
        <v>755</v>
      </c>
      <c r="J1668" t="s">
        <v>205</v>
      </c>
      <c r="K1668" t="s">
        <v>224</v>
      </c>
      <c r="L1668" t="s">
        <v>325</v>
      </c>
      <c r="M1668" t="s">
        <v>314</v>
      </c>
      <c r="N1668" t="s">
        <v>521</v>
      </c>
      <c r="O1668" t="s">
        <v>339</v>
      </c>
      <c r="P1668" t="s">
        <v>2116</v>
      </c>
      <c r="Q1668" t="s">
        <v>433</v>
      </c>
      <c r="R1668" t="s">
        <v>407</v>
      </c>
      <c r="S1668" t="s">
        <v>1215</v>
      </c>
      <c r="T1668" s="131">
        <v>3.0249999999999999</v>
      </c>
      <c r="U1668" t="s">
        <v>3283</v>
      </c>
      <c r="V1668" s="132">
        <v>4.6780000000000002E-2</v>
      </c>
      <c r="W1668" s="132">
        <v>5.0270000000000002E-2</v>
      </c>
      <c r="X1668" t="s">
        <v>412</v>
      </c>
      <c r="Y1668" t="s">
        <v>339</v>
      </c>
      <c r="Z1668" s="131">
        <v>275000</v>
      </c>
      <c r="AA1668" s="131">
        <v>3.6469999999999998</v>
      </c>
      <c r="AB1668" s="131">
        <f t="shared" si="26"/>
        <v>102.68275294762819</v>
      </c>
      <c r="AD1668" s="131">
        <v>1029.8309999999999</v>
      </c>
      <c r="AH1668" s="132">
        <v>5.5000000000000003E-4</v>
      </c>
      <c r="AI1668" s="132">
        <v>1.31E-3</v>
      </c>
      <c r="AJ1668" s="132">
        <v>2.9E-4</v>
      </c>
    </row>
    <row r="1669" spans="1:36">
      <c r="A1669" t="s">
        <v>1213</v>
      </c>
      <c r="B1669" t="s">
        <v>1250</v>
      </c>
      <c r="C1669" t="s">
        <v>3284</v>
      </c>
      <c r="D1669" t="s">
        <v>3285</v>
      </c>
      <c r="E1669" t="s">
        <v>80</v>
      </c>
      <c r="F1669" t="s">
        <v>3286</v>
      </c>
      <c r="G1669" t="s">
        <v>3287</v>
      </c>
      <c r="H1669" t="s">
        <v>321</v>
      </c>
      <c r="I1669" t="s">
        <v>755</v>
      </c>
      <c r="J1669" t="s">
        <v>205</v>
      </c>
      <c r="K1669" t="s">
        <v>224</v>
      </c>
      <c r="L1669" t="s">
        <v>325</v>
      </c>
      <c r="M1669" t="s">
        <v>314</v>
      </c>
      <c r="N1669" t="s">
        <v>548</v>
      </c>
      <c r="O1669" t="s">
        <v>339</v>
      </c>
      <c r="P1669" t="s">
        <v>2116</v>
      </c>
      <c r="Q1669" t="s">
        <v>433</v>
      </c>
      <c r="R1669" t="s">
        <v>407</v>
      </c>
      <c r="S1669" t="s">
        <v>1215</v>
      </c>
      <c r="T1669" s="131">
        <v>1.0449999999999999</v>
      </c>
      <c r="U1669" t="s">
        <v>3288</v>
      </c>
      <c r="V1669" s="132">
        <v>5.3629999999999997E-2</v>
      </c>
      <c r="W1669" s="132">
        <v>4.8129999999999999E-2</v>
      </c>
      <c r="X1669" t="s">
        <v>412</v>
      </c>
      <c r="Y1669" t="s">
        <v>339</v>
      </c>
      <c r="Z1669" s="131">
        <v>275000</v>
      </c>
      <c r="AA1669" s="131">
        <v>3.6469999999999998</v>
      </c>
      <c r="AB1669" s="131">
        <f t="shared" si="26"/>
        <v>101.83981853079742</v>
      </c>
      <c r="AD1669" s="131">
        <v>1021.377</v>
      </c>
      <c r="AH1669" s="132">
        <v>1.8000000000000001E-4</v>
      </c>
      <c r="AI1669" s="132">
        <v>1.2999999999999999E-3</v>
      </c>
      <c r="AJ1669" s="132">
        <v>2.9E-4</v>
      </c>
    </row>
    <row r="1670" spans="1:36">
      <c r="A1670" t="s">
        <v>1213</v>
      </c>
      <c r="B1670" t="s">
        <v>1250</v>
      </c>
      <c r="C1670" t="s">
        <v>3279</v>
      </c>
      <c r="D1670" t="s">
        <v>3280</v>
      </c>
      <c r="E1670" t="s">
        <v>80</v>
      </c>
      <c r="F1670" t="s">
        <v>3298</v>
      </c>
      <c r="G1670" t="s">
        <v>3299</v>
      </c>
      <c r="H1670" t="s">
        <v>321</v>
      </c>
      <c r="I1670" t="s">
        <v>755</v>
      </c>
      <c r="J1670" t="s">
        <v>205</v>
      </c>
      <c r="K1670" t="s">
        <v>224</v>
      </c>
      <c r="L1670" t="s">
        <v>325</v>
      </c>
      <c r="M1670" t="s">
        <v>314</v>
      </c>
      <c r="N1670" t="s">
        <v>521</v>
      </c>
      <c r="O1670" t="s">
        <v>339</v>
      </c>
      <c r="P1670" t="s">
        <v>2116</v>
      </c>
      <c r="Q1670" t="s">
        <v>433</v>
      </c>
      <c r="R1670" t="s">
        <v>407</v>
      </c>
      <c r="S1670" t="s">
        <v>1215</v>
      </c>
      <c r="T1670" s="131">
        <v>6.5350000000000001</v>
      </c>
      <c r="U1670" t="s">
        <v>3300</v>
      </c>
      <c r="V1670" s="132">
        <v>5.185E-2</v>
      </c>
      <c r="W1670" s="132">
        <v>5.6329999999999998E-2</v>
      </c>
      <c r="X1670" t="s">
        <v>412</v>
      </c>
      <c r="Y1670" t="s">
        <v>339</v>
      </c>
      <c r="Z1670" s="131">
        <v>275000</v>
      </c>
      <c r="AA1670" s="131">
        <v>3.6469999999999998</v>
      </c>
      <c r="AB1670" s="131">
        <f t="shared" si="26"/>
        <v>100.76326744273003</v>
      </c>
      <c r="AD1670" s="131">
        <v>1010.58</v>
      </c>
      <c r="AH1670" s="132">
        <v>2.7999999999999998E-4</v>
      </c>
      <c r="AI1670" s="132">
        <v>1.2899999999999999E-3</v>
      </c>
      <c r="AJ1670" s="132">
        <v>2.7999999999999998E-4</v>
      </c>
    </row>
    <row r="1671" spans="1:36">
      <c r="A1671" t="s">
        <v>1213</v>
      </c>
      <c r="B1671" t="s">
        <v>1250</v>
      </c>
      <c r="C1671" t="s">
        <v>3306</v>
      </c>
      <c r="D1671" t="s">
        <v>3307</v>
      </c>
      <c r="E1671" t="s">
        <v>80</v>
      </c>
      <c r="F1671" t="s">
        <v>3308</v>
      </c>
      <c r="G1671" t="s">
        <v>3309</v>
      </c>
      <c r="H1671" t="s">
        <v>321</v>
      </c>
      <c r="I1671" t="s">
        <v>755</v>
      </c>
      <c r="J1671" t="s">
        <v>205</v>
      </c>
      <c r="K1671" t="s">
        <v>224</v>
      </c>
      <c r="L1671" t="s">
        <v>325</v>
      </c>
      <c r="M1671" t="s">
        <v>314</v>
      </c>
      <c r="N1671" t="s">
        <v>545</v>
      </c>
      <c r="O1671" t="s">
        <v>339</v>
      </c>
      <c r="P1671" t="s">
        <v>2110</v>
      </c>
      <c r="Q1671" t="s">
        <v>423</v>
      </c>
      <c r="R1671" t="s">
        <v>407</v>
      </c>
      <c r="S1671" t="s">
        <v>1215</v>
      </c>
      <c r="T1671" s="131">
        <v>0.22600000000000001</v>
      </c>
      <c r="U1671" t="s">
        <v>3310</v>
      </c>
      <c r="V1671" s="132">
        <v>5.6340000000000001E-2</v>
      </c>
      <c r="W1671" s="132">
        <v>4.4949999999999997E-2</v>
      </c>
      <c r="X1671" t="s">
        <v>412</v>
      </c>
      <c r="Y1671" t="s">
        <v>339</v>
      </c>
      <c r="Z1671" s="131">
        <v>275000</v>
      </c>
      <c r="AA1671" s="131">
        <v>3.6469999999999998</v>
      </c>
      <c r="AB1671" s="131">
        <f t="shared" si="26"/>
        <v>100.55736969364608</v>
      </c>
      <c r="AD1671" s="131">
        <v>1008.515</v>
      </c>
      <c r="AH1671" s="132">
        <v>1.6000000000000001E-4</v>
      </c>
      <c r="AI1671" s="132">
        <v>1.2800000000000001E-3</v>
      </c>
      <c r="AJ1671" s="132">
        <v>2.7999999999999998E-4</v>
      </c>
    </row>
    <row r="1672" spans="1:36">
      <c r="A1672" t="s">
        <v>1213</v>
      </c>
      <c r="B1672" t="s">
        <v>1250</v>
      </c>
      <c r="C1672" t="s">
        <v>3266</v>
      </c>
      <c r="D1672" t="s">
        <v>3267</v>
      </c>
      <c r="E1672" t="s">
        <v>80</v>
      </c>
      <c r="F1672" t="s">
        <v>3268</v>
      </c>
      <c r="G1672" t="s">
        <v>3269</v>
      </c>
      <c r="H1672" t="s">
        <v>321</v>
      </c>
      <c r="I1672" t="s">
        <v>755</v>
      </c>
      <c r="J1672" t="s">
        <v>205</v>
      </c>
      <c r="K1672" t="s">
        <v>245</v>
      </c>
      <c r="L1672" t="s">
        <v>325</v>
      </c>
      <c r="M1672" t="s">
        <v>364</v>
      </c>
      <c r="N1672" t="s">
        <v>568</v>
      </c>
      <c r="O1672" t="s">
        <v>339</v>
      </c>
      <c r="P1672" t="s">
        <v>2722</v>
      </c>
      <c r="Q1672" t="s">
        <v>431</v>
      </c>
      <c r="R1672" t="s">
        <v>407</v>
      </c>
      <c r="S1672" t="s">
        <v>1216</v>
      </c>
      <c r="T1672" s="131">
        <v>2.9529999999999998</v>
      </c>
      <c r="U1672" t="s">
        <v>3270</v>
      </c>
      <c r="V1672" s="132">
        <v>3.687E-2</v>
      </c>
      <c r="W1672" s="132">
        <v>4.5339999999999998E-2</v>
      </c>
      <c r="X1672" t="s">
        <v>412</v>
      </c>
      <c r="Y1672" t="s">
        <v>339</v>
      </c>
      <c r="Z1672" s="131">
        <v>275000</v>
      </c>
      <c r="AA1672" s="131">
        <v>3.7959999999999998</v>
      </c>
      <c r="AB1672" s="131">
        <f t="shared" si="26"/>
        <v>92.437781396685509</v>
      </c>
      <c r="AD1672" s="131">
        <v>964.95799999999997</v>
      </c>
      <c r="AH1672" s="132">
        <v>8.0000000000000004E-4</v>
      </c>
      <c r="AI1672" s="132">
        <v>1.23E-3</v>
      </c>
      <c r="AJ1672" s="132">
        <v>2.7E-4</v>
      </c>
    </row>
    <row r="1673" spans="1:36">
      <c r="A1673" t="s">
        <v>1213</v>
      </c>
      <c r="B1673" t="s">
        <v>1250</v>
      </c>
      <c r="C1673" t="s">
        <v>3271</v>
      </c>
      <c r="D1673" t="s">
        <v>3272</v>
      </c>
      <c r="E1673" t="s">
        <v>80</v>
      </c>
      <c r="F1673" t="s">
        <v>3273</v>
      </c>
      <c r="G1673" t="s">
        <v>3274</v>
      </c>
      <c r="H1673" t="s">
        <v>321</v>
      </c>
      <c r="I1673" t="s">
        <v>755</v>
      </c>
      <c r="J1673" t="s">
        <v>205</v>
      </c>
      <c r="K1673" t="s">
        <v>224</v>
      </c>
      <c r="L1673" t="s">
        <v>325</v>
      </c>
      <c r="M1673" t="s">
        <v>314</v>
      </c>
      <c r="N1673" t="s">
        <v>537</v>
      </c>
      <c r="O1673" t="s">
        <v>339</v>
      </c>
      <c r="P1673" t="s">
        <v>1879</v>
      </c>
      <c r="Q1673" t="s">
        <v>433</v>
      </c>
      <c r="R1673" t="s">
        <v>407</v>
      </c>
      <c r="S1673" t="s">
        <v>1215</v>
      </c>
      <c r="T1673" s="131">
        <v>2.931</v>
      </c>
      <c r="U1673" t="s">
        <v>3275</v>
      </c>
      <c r="V1673" s="132">
        <v>7.9500000000000001E-2</v>
      </c>
      <c r="W1673" s="132">
        <v>5.8360000000000002E-2</v>
      </c>
      <c r="X1673" t="s">
        <v>412</v>
      </c>
      <c r="Y1673" t="s">
        <v>339</v>
      </c>
      <c r="Z1673" s="131">
        <v>225000</v>
      </c>
      <c r="AA1673" s="131">
        <v>3.6469999999999998</v>
      </c>
      <c r="AB1673" s="131">
        <f t="shared" si="26"/>
        <v>106.45839807452091</v>
      </c>
      <c r="AD1673" s="131">
        <v>873.57100000000003</v>
      </c>
      <c r="AH1673" s="132">
        <v>3.6000000000000002E-4</v>
      </c>
      <c r="AI1673" s="132">
        <v>1.1100000000000001E-3</v>
      </c>
      <c r="AJ1673" s="132">
        <v>2.4000000000000001E-4</v>
      </c>
    </row>
    <row r="1674" spans="1:36">
      <c r="A1674" t="s">
        <v>1213</v>
      </c>
      <c r="B1674" t="s">
        <v>1250</v>
      </c>
      <c r="C1674" t="s">
        <v>3344</v>
      </c>
      <c r="D1674" t="s">
        <v>3345</v>
      </c>
      <c r="E1674" t="s">
        <v>311</v>
      </c>
      <c r="F1674" t="s">
        <v>3346</v>
      </c>
      <c r="G1674" t="s">
        <v>3347</v>
      </c>
      <c r="H1674" t="s">
        <v>321</v>
      </c>
      <c r="I1674" t="s">
        <v>755</v>
      </c>
      <c r="J1674" t="s">
        <v>205</v>
      </c>
      <c r="K1674" t="s">
        <v>233</v>
      </c>
      <c r="L1674" t="s">
        <v>325</v>
      </c>
      <c r="M1674" t="s">
        <v>314</v>
      </c>
      <c r="N1674" t="s">
        <v>486</v>
      </c>
      <c r="O1674" t="s">
        <v>339</v>
      </c>
      <c r="P1674" t="s">
        <v>1893</v>
      </c>
      <c r="Q1674" t="s">
        <v>433</v>
      </c>
      <c r="R1674" t="s">
        <v>407</v>
      </c>
      <c r="S1674" t="s">
        <v>1215</v>
      </c>
      <c r="T1674" s="131">
        <v>5.931</v>
      </c>
      <c r="U1674" t="s">
        <v>2237</v>
      </c>
      <c r="V1674" s="132">
        <v>8.0229999999999996E-2</v>
      </c>
      <c r="W1674" s="132">
        <v>8.7300000000000003E-2</v>
      </c>
      <c r="X1674" t="s">
        <v>412</v>
      </c>
      <c r="Y1674" t="s">
        <v>339</v>
      </c>
      <c r="Z1674" s="131">
        <v>230000</v>
      </c>
      <c r="AA1674" s="131">
        <v>3.6469999999999998</v>
      </c>
      <c r="AB1674" s="131">
        <f t="shared" si="26"/>
        <v>100.05495881069611</v>
      </c>
      <c r="AD1674" s="131">
        <v>839.27099999999996</v>
      </c>
      <c r="AH1674" s="132">
        <v>3.1E-4</v>
      </c>
      <c r="AI1674" s="132">
        <v>1.07E-3</v>
      </c>
      <c r="AJ1674" s="132">
        <v>2.4000000000000001E-4</v>
      </c>
    </row>
    <row r="1675" spans="1:36">
      <c r="A1675" t="s">
        <v>1213</v>
      </c>
      <c r="B1675" t="s">
        <v>1250</v>
      </c>
      <c r="C1675" t="s">
        <v>3413</v>
      </c>
      <c r="D1675" t="s">
        <v>3414</v>
      </c>
      <c r="E1675" t="s">
        <v>80</v>
      </c>
      <c r="F1675" t="s">
        <v>3415</v>
      </c>
      <c r="G1675" t="s">
        <v>3416</v>
      </c>
      <c r="H1675" t="s">
        <v>321</v>
      </c>
      <c r="I1675" t="s">
        <v>755</v>
      </c>
      <c r="J1675" t="s">
        <v>205</v>
      </c>
      <c r="K1675" t="s">
        <v>224</v>
      </c>
      <c r="L1675" t="s">
        <v>325</v>
      </c>
      <c r="M1675" t="s">
        <v>368</v>
      </c>
      <c r="N1675" t="s">
        <v>568</v>
      </c>
      <c r="O1675" t="s">
        <v>339</v>
      </c>
      <c r="P1675" t="s">
        <v>1879</v>
      </c>
      <c r="Q1675" t="s">
        <v>433</v>
      </c>
      <c r="R1675" t="s">
        <v>407</v>
      </c>
      <c r="S1675" t="s">
        <v>1215</v>
      </c>
      <c r="T1675" s="131">
        <v>0.45300000000000001</v>
      </c>
      <c r="U1675" t="s">
        <v>3417</v>
      </c>
      <c r="V1675" s="132">
        <v>6.6600000000000006E-2</v>
      </c>
      <c r="W1675" s="132">
        <v>0.38655</v>
      </c>
      <c r="X1675" t="s">
        <v>411</v>
      </c>
      <c r="Y1675" t="s">
        <v>338</v>
      </c>
      <c r="Z1675" s="131">
        <v>250000</v>
      </c>
      <c r="AA1675" s="131">
        <v>3.6469999999999998</v>
      </c>
      <c r="AB1675" s="131">
        <f t="shared" si="26"/>
        <v>87.489553057307376</v>
      </c>
      <c r="AD1675" s="131">
        <v>797.68600000000004</v>
      </c>
      <c r="AH1675" s="132">
        <v>3.6900000000000001E-3</v>
      </c>
      <c r="AI1675" s="132">
        <v>1.0200000000000001E-3</v>
      </c>
      <c r="AJ1675" s="132">
        <v>2.2000000000000001E-4</v>
      </c>
    </row>
    <row r="1676" spans="1:36">
      <c r="A1676" t="s">
        <v>1213</v>
      </c>
      <c r="B1676" t="s">
        <v>1250</v>
      </c>
      <c r="C1676" t="s">
        <v>3271</v>
      </c>
      <c r="D1676" t="s">
        <v>3272</v>
      </c>
      <c r="E1676" t="s">
        <v>80</v>
      </c>
      <c r="F1676" t="s">
        <v>3373</v>
      </c>
      <c r="G1676" t="s">
        <v>3374</v>
      </c>
      <c r="H1676" t="s">
        <v>321</v>
      </c>
      <c r="I1676" t="s">
        <v>755</v>
      </c>
      <c r="J1676" t="s">
        <v>205</v>
      </c>
      <c r="K1676" t="s">
        <v>224</v>
      </c>
      <c r="L1676" t="s">
        <v>325</v>
      </c>
      <c r="M1676" t="s">
        <v>314</v>
      </c>
      <c r="N1676" t="s">
        <v>537</v>
      </c>
      <c r="O1676" t="s">
        <v>339</v>
      </c>
      <c r="P1676" t="s">
        <v>1879</v>
      </c>
      <c r="Q1676" t="s">
        <v>433</v>
      </c>
      <c r="R1676" t="s">
        <v>407</v>
      </c>
      <c r="S1676" t="s">
        <v>1215</v>
      </c>
      <c r="T1676" s="131">
        <v>4.8330000000000002</v>
      </c>
      <c r="U1676" t="s">
        <v>3375</v>
      </c>
      <c r="V1676" s="132">
        <v>6.6500000000000004E-2</v>
      </c>
      <c r="W1676" s="132">
        <v>6.2059999999999997E-2</v>
      </c>
      <c r="X1676" t="s">
        <v>412</v>
      </c>
      <c r="Y1676" t="s">
        <v>339</v>
      </c>
      <c r="Z1676" s="131">
        <v>190000</v>
      </c>
      <c r="AA1676" s="131">
        <v>3.6469999999999998</v>
      </c>
      <c r="AB1676" s="131">
        <f t="shared" si="26"/>
        <v>103.57352113489098</v>
      </c>
      <c r="AD1676" s="131">
        <v>717.69200000000001</v>
      </c>
      <c r="AH1676" s="132">
        <v>2.5000000000000001E-4</v>
      </c>
      <c r="AI1676" s="132">
        <v>9.1E-4</v>
      </c>
      <c r="AJ1676" s="132">
        <v>2.0000000000000001E-4</v>
      </c>
    </row>
    <row r="1677" spans="1:36">
      <c r="A1677" t="s">
        <v>1213</v>
      </c>
      <c r="B1677" t="s">
        <v>1250</v>
      </c>
      <c r="C1677" t="s">
        <v>3340</v>
      </c>
      <c r="D1677" t="s">
        <v>3341</v>
      </c>
      <c r="E1677" t="s">
        <v>80</v>
      </c>
      <c r="F1677" t="s">
        <v>3342</v>
      </c>
      <c r="G1677" t="s">
        <v>3343</v>
      </c>
      <c r="H1677" t="s">
        <v>321</v>
      </c>
      <c r="I1677" t="s">
        <v>755</v>
      </c>
      <c r="J1677" t="s">
        <v>205</v>
      </c>
      <c r="K1677" t="s">
        <v>224</v>
      </c>
      <c r="L1677" t="s">
        <v>325</v>
      </c>
      <c r="M1677" t="s">
        <v>314</v>
      </c>
      <c r="N1677" t="s">
        <v>530</v>
      </c>
      <c r="O1677" t="s">
        <v>339</v>
      </c>
      <c r="P1677" t="s">
        <v>1879</v>
      </c>
      <c r="Q1677" t="s">
        <v>433</v>
      </c>
      <c r="R1677" t="s">
        <v>407</v>
      </c>
      <c r="S1677" t="s">
        <v>1215</v>
      </c>
      <c r="T1677" s="131">
        <v>2.9449999999999998</v>
      </c>
      <c r="U1677" t="s">
        <v>3305</v>
      </c>
      <c r="V1677" s="132">
        <v>5.7000000000000002E-2</v>
      </c>
      <c r="W1677" s="132">
        <v>5.2769999999999997E-2</v>
      </c>
      <c r="X1677" t="s">
        <v>412</v>
      </c>
      <c r="Y1677" t="s">
        <v>339</v>
      </c>
      <c r="Z1677" s="131">
        <v>185000</v>
      </c>
      <c r="AA1677" s="131">
        <v>3.6469999999999998</v>
      </c>
      <c r="AB1677" s="131">
        <f t="shared" si="26"/>
        <v>101.84349965539985</v>
      </c>
      <c r="AD1677" s="131">
        <v>687.13300000000004</v>
      </c>
      <c r="AH1677" s="132">
        <v>2.5000000000000001E-4</v>
      </c>
      <c r="AI1677" s="132">
        <v>8.8000000000000003E-4</v>
      </c>
      <c r="AJ1677" s="132">
        <v>1.9000000000000001E-4</v>
      </c>
    </row>
    <row r="1678" spans="1:36">
      <c r="A1678" t="s">
        <v>1213</v>
      </c>
      <c r="B1678" t="s">
        <v>1250</v>
      </c>
      <c r="C1678" t="s">
        <v>3353</v>
      </c>
      <c r="D1678" t="s">
        <v>3354</v>
      </c>
      <c r="E1678" t="s">
        <v>312</v>
      </c>
      <c r="F1678" t="s">
        <v>3355</v>
      </c>
      <c r="G1678" t="s">
        <v>3356</v>
      </c>
      <c r="H1678" t="s">
        <v>321</v>
      </c>
      <c r="I1678" t="s">
        <v>755</v>
      </c>
      <c r="J1678" t="s">
        <v>205</v>
      </c>
      <c r="K1678" t="s">
        <v>224</v>
      </c>
      <c r="L1678" t="s">
        <v>325</v>
      </c>
      <c r="M1678" t="s">
        <v>314</v>
      </c>
      <c r="N1678" t="s">
        <v>537</v>
      </c>
      <c r="O1678" t="s">
        <v>339</v>
      </c>
      <c r="P1678" t="s">
        <v>1879</v>
      </c>
      <c r="Q1678" t="s">
        <v>433</v>
      </c>
      <c r="R1678" t="s">
        <v>407</v>
      </c>
      <c r="S1678" t="s">
        <v>1215</v>
      </c>
      <c r="T1678" s="131">
        <v>3.9729999999999999</v>
      </c>
      <c r="U1678" t="s">
        <v>3357</v>
      </c>
      <c r="V1678" s="132">
        <v>5.4539999999999998E-2</v>
      </c>
      <c r="W1678" s="132">
        <v>6.2050000000000001E-2</v>
      </c>
      <c r="X1678" t="s">
        <v>412</v>
      </c>
      <c r="Y1678" t="s">
        <v>339</v>
      </c>
      <c r="Z1678" s="131">
        <v>185000</v>
      </c>
      <c r="AA1678" s="131">
        <v>3.6469999999999998</v>
      </c>
      <c r="AB1678" s="131">
        <f t="shared" si="26"/>
        <v>99.60604421257014</v>
      </c>
      <c r="AD1678" s="131">
        <v>672.03700000000003</v>
      </c>
      <c r="AH1678" s="132">
        <v>3.6999999999999999E-4</v>
      </c>
      <c r="AI1678" s="132">
        <v>8.5999999999999998E-4</v>
      </c>
      <c r="AJ1678" s="132">
        <v>1.9000000000000001E-4</v>
      </c>
    </row>
    <row r="1679" spans="1:36">
      <c r="A1679" t="s">
        <v>1213</v>
      </c>
      <c r="B1679" t="s">
        <v>1250</v>
      </c>
      <c r="C1679" t="s">
        <v>3294</v>
      </c>
      <c r="D1679" t="s">
        <v>3295</v>
      </c>
      <c r="E1679" t="s">
        <v>80</v>
      </c>
      <c r="F1679" t="s">
        <v>3296</v>
      </c>
      <c r="G1679" t="s">
        <v>3297</v>
      </c>
      <c r="H1679" t="s">
        <v>321</v>
      </c>
      <c r="I1679" t="s">
        <v>755</v>
      </c>
      <c r="J1679" t="s">
        <v>205</v>
      </c>
      <c r="K1679" t="s">
        <v>301</v>
      </c>
      <c r="L1679" t="s">
        <v>325</v>
      </c>
      <c r="M1679" t="s">
        <v>314</v>
      </c>
      <c r="N1679" t="s">
        <v>546</v>
      </c>
      <c r="O1679" t="s">
        <v>339</v>
      </c>
      <c r="P1679" t="s">
        <v>2661</v>
      </c>
      <c r="Q1679" t="s">
        <v>433</v>
      </c>
      <c r="R1679" t="s">
        <v>407</v>
      </c>
      <c r="S1679" t="s">
        <v>1215</v>
      </c>
      <c r="T1679" s="131">
        <v>2.3439999999999999</v>
      </c>
      <c r="U1679" t="s">
        <v>2305</v>
      </c>
      <c r="V1679" s="132">
        <v>3.9320000000000001E-2</v>
      </c>
      <c r="W1679" s="132">
        <v>4.6929999999999999E-2</v>
      </c>
      <c r="X1679" t="s">
        <v>412</v>
      </c>
      <c r="Y1679" t="s">
        <v>339</v>
      </c>
      <c r="Z1679" s="131">
        <v>180000</v>
      </c>
      <c r="AA1679" s="131">
        <v>3.6469999999999998</v>
      </c>
      <c r="AB1679" s="131">
        <f t="shared" si="26"/>
        <v>101.11019711787466</v>
      </c>
      <c r="AD1679" s="131">
        <v>663.74800000000005</v>
      </c>
      <c r="AH1679" s="132">
        <v>4.4999999999999999E-4</v>
      </c>
      <c r="AI1679" s="132">
        <v>8.4999999999999995E-4</v>
      </c>
      <c r="AJ1679" s="132">
        <v>1.9000000000000001E-4</v>
      </c>
    </row>
    <row r="1680" spans="1:36">
      <c r="A1680" t="s">
        <v>1213</v>
      </c>
      <c r="B1680" t="s">
        <v>1250</v>
      </c>
      <c r="C1680" t="s">
        <v>3348</v>
      </c>
      <c r="D1680" t="s">
        <v>3349</v>
      </c>
      <c r="E1680" t="s">
        <v>312</v>
      </c>
      <c r="F1680" t="s">
        <v>3350</v>
      </c>
      <c r="G1680" t="s">
        <v>3351</v>
      </c>
      <c r="H1680" t="s">
        <v>321</v>
      </c>
      <c r="I1680" t="s">
        <v>755</v>
      </c>
      <c r="J1680" t="s">
        <v>205</v>
      </c>
      <c r="K1680" t="s">
        <v>282</v>
      </c>
      <c r="L1680" t="s">
        <v>325</v>
      </c>
      <c r="M1680" t="s">
        <v>314</v>
      </c>
      <c r="N1680" t="s">
        <v>487</v>
      </c>
      <c r="O1680" t="s">
        <v>339</v>
      </c>
      <c r="P1680" t="s">
        <v>1879</v>
      </c>
      <c r="Q1680" t="s">
        <v>433</v>
      </c>
      <c r="R1680" t="s">
        <v>407</v>
      </c>
      <c r="S1680" t="s">
        <v>1215</v>
      </c>
      <c r="T1680" s="131">
        <v>4.0949999999999998</v>
      </c>
      <c r="U1680" t="s">
        <v>3352</v>
      </c>
      <c r="V1680" s="132">
        <v>4.4859999999999997E-2</v>
      </c>
      <c r="W1680" s="132">
        <v>5.4120000000000001E-2</v>
      </c>
      <c r="X1680" t="s">
        <v>412</v>
      </c>
      <c r="Y1680" t="s">
        <v>339</v>
      </c>
      <c r="Z1680" s="131">
        <v>182000</v>
      </c>
      <c r="AA1680" s="131">
        <v>3.6469999999999998</v>
      </c>
      <c r="AB1680" s="131">
        <f t="shared" si="26"/>
        <v>99.856272052597788</v>
      </c>
      <c r="AD1680" s="131">
        <v>662.8</v>
      </c>
      <c r="AH1680" s="132">
        <v>1.8000000000000001E-4</v>
      </c>
      <c r="AI1680" s="132">
        <v>8.4000000000000003E-4</v>
      </c>
      <c r="AJ1680" s="132">
        <v>1.9000000000000001E-4</v>
      </c>
    </row>
    <row r="1681" spans="1:36">
      <c r="A1681" t="s">
        <v>1213</v>
      </c>
      <c r="B1681" t="s">
        <v>1250</v>
      </c>
      <c r="C1681" t="s">
        <v>3301</v>
      </c>
      <c r="D1681" t="s">
        <v>3302</v>
      </c>
      <c r="E1681" t="s">
        <v>80</v>
      </c>
      <c r="F1681" t="s">
        <v>3303</v>
      </c>
      <c r="G1681" t="s">
        <v>3304</v>
      </c>
      <c r="H1681" t="s">
        <v>321</v>
      </c>
      <c r="I1681" t="s">
        <v>755</v>
      </c>
      <c r="J1681" t="s">
        <v>205</v>
      </c>
      <c r="K1681" t="s">
        <v>224</v>
      </c>
      <c r="L1681" t="s">
        <v>325</v>
      </c>
      <c r="M1681" t="s">
        <v>314</v>
      </c>
      <c r="N1681" t="s">
        <v>545</v>
      </c>
      <c r="O1681" t="s">
        <v>339</v>
      </c>
      <c r="P1681" t="s">
        <v>2661</v>
      </c>
      <c r="Q1681" t="s">
        <v>433</v>
      </c>
      <c r="R1681" t="s">
        <v>407</v>
      </c>
      <c r="S1681" t="s">
        <v>1215</v>
      </c>
      <c r="T1681" s="131">
        <v>3.0009999999999999</v>
      </c>
      <c r="U1681" t="s">
        <v>3305</v>
      </c>
      <c r="V1681" s="132">
        <v>4.1320000000000003E-2</v>
      </c>
      <c r="W1681" s="132">
        <v>4.514E-2</v>
      </c>
      <c r="X1681" t="s">
        <v>412</v>
      </c>
      <c r="Y1681" t="s">
        <v>339</v>
      </c>
      <c r="Z1681" s="131">
        <v>130000</v>
      </c>
      <c r="AA1681" s="131">
        <v>3.6469999999999998</v>
      </c>
      <c r="AB1681" s="131">
        <f t="shared" si="26"/>
        <v>100.60007171331549</v>
      </c>
      <c r="AD1681" s="131">
        <v>476.95499999999998</v>
      </c>
      <c r="AH1681" s="132">
        <v>9.0000000000000006E-5</v>
      </c>
      <c r="AI1681" s="132">
        <v>6.0999999999999997E-4</v>
      </c>
      <c r="AJ1681" s="132">
        <v>1.2999999999999999E-4</v>
      </c>
    </row>
    <row r="1682" spans="1:36">
      <c r="A1682" t="s">
        <v>1213</v>
      </c>
      <c r="B1682" t="s">
        <v>1250</v>
      </c>
      <c r="C1682" t="s">
        <v>3368</v>
      </c>
      <c r="D1682" t="s">
        <v>3369</v>
      </c>
      <c r="E1682" t="s">
        <v>80</v>
      </c>
      <c r="F1682" t="s">
        <v>3370</v>
      </c>
      <c r="G1682" t="s">
        <v>3371</v>
      </c>
      <c r="H1682" t="s">
        <v>321</v>
      </c>
      <c r="I1682" t="s">
        <v>755</v>
      </c>
      <c r="J1682" t="s">
        <v>205</v>
      </c>
      <c r="K1682" t="s">
        <v>224</v>
      </c>
      <c r="L1682" t="s">
        <v>325</v>
      </c>
      <c r="M1682" t="s">
        <v>314</v>
      </c>
      <c r="N1682" t="s">
        <v>539</v>
      </c>
      <c r="O1682" t="s">
        <v>339</v>
      </c>
      <c r="P1682" t="s">
        <v>2110</v>
      </c>
      <c r="Q1682" t="s">
        <v>433</v>
      </c>
      <c r="R1682" t="s">
        <v>407</v>
      </c>
      <c r="S1682" t="s">
        <v>1216</v>
      </c>
      <c r="T1682" s="131">
        <v>3.484</v>
      </c>
      <c r="U1682" t="s">
        <v>3372</v>
      </c>
      <c r="V1682" s="132">
        <v>3.6360000000000003E-2</v>
      </c>
      <c r="W1682" s="132">
        <v>2.7390000000000001E-2</v>
      </c>
      <c r="X1682" t="s">
        <v>412</v>
      </c>
      <c r="Y1682" t="s">
        <v>339</v>
      </c>
      <c r="Z1682" s="131">
        <v>90000</v>
      </c>
      <c r="AA1682" s="131">
        <v>3.7959999999999998</v>
      </c>
      <c r="AB1682" s="131">
        <f t="shared" si="26"/>
        <v>103.49227256761505</v>
      </c>
      <c r="AD1682" s="131">
        <v>353.57100000000003</v>
      </c>
      <c r="AH1682" s="132">
        <v>1.8000000000000001E-4</v>
      </c>
      <c r="AI1682" s="132">
        <v>4.4999999999999999E-4</v>
      </c>
      <c r="AJ1682" s="132">
        <v>1E-4</v>
      </c>
    </row>
    <row r="1683" spans="1:36">
      <c r="A1683" t="s">
        <v>1213</v>
      </c>
      <c r="B1683" t="s">
        <v>1250</v>
      </c>
      <c r="C1683" t="s">
        <v>3335</v>
      </c>
      <c r="D1683" t="s">
        <v>3336</v>
      </c>
      <c r="E1683" t="s">
        <v>80</v>
      </c>
      <c r="F1683" t="s">
        <v>3337</v>
      </c>
      <c r="G1683" t="s">
        <v>3338</v>
      </c>
      <c r="H1683" t="s">
        <v>321</v>
      </c>
      <c r="I1683" t="s">
        <v>755</v>
      </c>
      <c r="J1683" t="s">
        <v>205</v>
      </c>
      <c r="K1683" t="s">
        <v>224</v>
      </c>
      <c r="L1683" t="s">
        <v>325</v>
      </c>
      <c r="M1683" t="s">
        <v>314</v>
      </c>
      <c r="N1683" t="s">
        <v>548</v>
      </c>
      <c r="O1683" t="s">
        <v>339</v>
      </c>
      <c r="P1683" t="s">
        <v>2116</v>
      </c>
      <c r="Q1683" t="s">
        <v>433</v>
      </c>
      <c r="R1683" t="s">
        <v>407</v>
      </c>
      <c r="S1683" t="s">
        <v>1215</v>
      </c>
      <c r="T1683" s="131">
        <v>5.4829999999999997</v>
      </c>
      <c r="U1683" t="s">
        <v>3339</v>
      </c>
      <c r="V1683" s="132">
        <v>2.334E-2</v>
      </c>
      <c r="W1683" s="132">
        <v>4.9930000000000002E-2</v>
      </c>
      <c r="X1683" t="s">
        <v>412</v>
      </c>
      <c r="Y1683" t="s">
        <v>339</v>
      </c>
      <c r="Z1683" s="131">
        <v>108000</v>
      </c>
      <c r="AA1683" s="131">
        <v>3.6469999999999998</v>
      </c>
      <c r="AB1683" s="131">
        <f t="shared" si="26"/>
        <v>87.130721343773175</v>
      </c>
      <c r="AD1683" s="131">
        <v>343.18700000000001</v>
      </c>
      <c r="AH1683" s="132">
        <v>4.0000000000000003E-5</v>
      </c>
      <c r="AI1683" s="132">
        <v>4.4000000000000002E-4</v>
      </c>
      <c r="AJ1683" s="132">
        <v>1E-4</v>
      </c>
    </row>
    <row r="1684" spans="1:36">
      <c r="A1684" t="s">
        <v>1213</v>
      </c>
      <c r="B1684" t="s">
        <v>1250</v>
      </c>
      <c r="C1684" t="s">
        <v>3358</v>
      </c>
      <c r="D1684" t="s">
        <v>3359</v>
      </c>
      <c r="E1684" t="s">
        <v>80</v>
      </c>
      <c r="F1684" t="s">
        <v>3360</v>
      </c>
      <c r="G1684" t="s">
        <v>3361</v>
      </c>
      <c r="H1684" t="s">
        <v>321</v>
      </c>
      <c r="I1684" t="s">
        <v>755</v>
      </c>
      <c r="J1684" t="s">
        <v>205</v>
      </c>
      <c r="K1684" t="s">
        <v>224</v>
      </c>
      <c r="L1684" t="s">
        <v>325</v>
      </c>
      <c r="M1684" t="s">
        <v>314</v>
      </c>
      <c r="N1684" t="s">
        <v>486</v>
      </c>
      <c r="O1684" t="s">
        <v>339</v>
      </c>
      <c r="P1684" t="s">
        <v>1879</v>
      </c>
      <c r="Q1684" t="s">
        <v>433</v>
      </c>
      <c r="R1684" t="s">
        <v>407</v>
      </c>
      <c r="S1684" t="s">
        <v>1215</v>
      </c>
      <c r="T1684" s="131">
        <v>4.9080000000000004</v>
      </c>
      <c r="U1684" t="s">
        <v>3362</v>
      </c>
      <c r="V1684" s="132">
        <v>4.4999999999999998E-2</v>
      </c>
      <c r="W1684" s="132">
        <v>5.6500000000000002E-2</v>
      </c>
      <c r="X1684" t="s">
        <v>412</v>
      </c>
      <c r="Y1684" t="s">
        <v>339</v>
      </c>
      <c r="Z1684" s="131">
        <v>85000</v>
      </c>
      <c r="AA1684" s="131">
        <v>3.6469999999999998</v>
      </c>
      <c r="AB1684" s="131">
        <f t="shared" si="26"/>
        <v>95.342505524282643</v>
      </c>
      <c r="AD1684" s="131">
        <v>295.55700000000002</v>
      </c>
      <c r="AH1684" s="132">
        <v>2.5999999999999998E-4</v>
      </c>
      <c r="AI1684" s="132">
        <v>3.8000000000000002E-4</v>
      </c>
      <c r="AJ1684" s="132">
        <v>8.0000000000000007E-5</v>
      </c>
    </row>
    <row r="1685" spans="1:36">
      <c r="A1685" t="s">
        <v>1213</v>
      </c>
      <c r="B1685" t="s">
        <v>1250</v>
      </c>
      <c r="C1685" t="s">
        <v>3363</v>
      </c>
      <c r="D1685" t="s">
        <v>3364</v>
      </c>
      <c r="E1685" t="s">
        <v>80</v>
      </c>
      <c r="F1685" t="s">
        <v>3365</v>
      </c>
      <c r="G1685" t="s">
        <v>3366</v>
      </c>
      <c r="H1685" t="s">
        <v>321</v>
      </c>
      <c r="I1685" t="s">
        <v>755</v>
      </c>
      <c r="J1685" t="s">
        <v>205</v>
      </c>
      <c r="K1685" t="s">
        <v>233</v>
      </c>
      <c r="L1685" t="s">
        <v>325</v>
      </c>
      <c r="M1685" t="s">
        <v>314</v>
      </c>
      <c r="N1685" t="s">
        <v>503</v>
      </c>
      <c r="O1685" t="s">
        <v>339</v>
      </c>
      <c r="P1685" t="s">
        <v>2661</v>
      </c>
      <c r="Q1685" t="s">
        <v>433</v>
      </c>
      <c r="R1685" t="s">
        <v>407</v>
      </c>
      <c r="S1685" t="s">
        <v>1215</v>
      </c>
      <c r="T1685" s="131">
        <v>4.907</v>
      </c>
      <c r="U1685" t="s">
        <v>3367</v>
      </c>
      <c r="V1685" s="132">
        <v>2.921E-2</v>
      </c>
      <c r="W1685" s="132">
        <v>5.348E-2</v>
      </c>
      <c r="X1685" t="s">
        <v>412</v>
      </c>
      <c r="Y1685" t="s">
        <v>339</v>
      </c>
      <c r="Z1685" s="131">
        <v>85000</v>
      </c>
      <c r="AA1685" s="131">
        <v>3.6469999999999998</v>
      </c>
      <c r="AB1685" s="131">
        <f t="shared" si="26"/>
        <v>84.592654720237419</v>
      </c>
      <c r="AD1685" s="131">
        <v>262.233</v>
      </c>
      <c r="AH1685" s="132">
        <v>2.1000000000000001E-4</v>
      </c>
      <c r="AI1685" s="132">
        <v>3.3E-4</v>
      </c>
      <c r="AJ1685" s="132">
        <v>6.9999999999999994E-5</v>
      </c>
    </row>
    <row r="1686" spans="1:36">
      <c r="A1686" t="s">
        <v>1213</v>
      </c>
      <c r="B1686" t="s">
        <v>1250</v>
      </c>
      <c r="C1686" t="s">
        <v>2123</v>
      </c>
      <c r="D1686" t="s">
        <v>2124</v>
      </c>
      <c r="E1686" t="s">
        <v>309</v>
      </c>
      <c r="F1686" t="s">
        <v>3376</v>
      </c>
      <c r="G1686" t="s">
        <v>3377</v>
      </c>
      <c r="H1686" t="s">
        <v>321</v>
      </c>
      <c r="I1686" t="s">
        <v>755</v>
      </c>
      <c r="J1686" t="s">
        <v>205</v>
      </c>
      <c r="K1686" t="s">
        <v>204</v>
      </c>
      <c r="L1686" t="s">
        <v>325</v>
      </c>
      <c r="M1686" t="s">
        <v>314</v>
      </c>
      <c r="N1686" t="s">
        <v>534</v>
      </c>
      <c r="O1686" t="s">
        <v>339</v>
      </c>
      <c r="P1686" t="s">
        <v>2127</v>
      </c>
      <c r="Q1686" t="s">
        <v>433</v>
      </c>
      <c r="R1686" t="s">
        <v>407</v>
      </c>
      <c r="S1686" t="s">
        <v>1216</v>
      </c>
      <c r="T1686" s="131">
        <v>5.1130000000000004</v>
      </c>
      <c r="U1686" t="s">
        <v>3378</v>
      </c>
      <c r="V1686" s="132">
        <v>7.3660000000000003E-2</v>
      </c>
      <c r="W1686" s="132">
        <v>4.0140000000000002E-2</v>
      </c>
      <c r="X1686" t="s">
        <v>412</v>
      </c>
      <c r="Y1686" t="s">
        <v>339</v>
      </c>
      <c r="Z1686" s="131">
        <v>46000</v>
      </c>
      <c r="AA1686" s="131">
        <v>3.7959999999999998</v>
      </c>
      <c r="AB1686" s="131">
        <f t="shared" si="26"/>
        <v>123.55110642781875</v>
      </c>
      <c r="AD1686" s="131">
        <v>215.74</v>
      </c>
      <c r="AH1686" s="132">
        <v>9.0000000000000006E-5</v>
      </c>
      <c r="AI1686" s="132">
        <v>2.7E-4</v>
      </c>
      <c r="AJ1686" s="132">
        <v>6.0000000000000002E-5</v>
      </c>
    </row>
    <row r="1687" spans="1:36">
      <c r="A1687" t="s">
        <v>1213</v>
      </c>
      <c r="B1687" t="s">
        <v>1250</v>
      </c>
      <c r="C1687" t="s">
        <v>2123</v>
      </c>
      <c r="D1687" t="s">
        <v>2124</v>
      </c>
      <c r="E1687" t="s">
        <v>309</v>
      </c>
      <c r="F1687" t="s">
        <v>3379</v>
      </c>
      <c r="G1687" t="s">
        <v>3380</v>
      </c>
      <c r="H1687" t="s">
        <v>321</v>
      </c>
      <c r="I1687" t="s">
        <v>755</v>
      </c>
      <c r="J1687" t="s">
        <v>205</v>
      </c>
      <c r="K1687" t="s">
        <v>204</v>
      </c>
      <c r="L1687" t="s">
        <v>325</v>
      </c>
      <c r="M1687" t="s">
        <v>314</v>
      </c>
      <c r="N1687" t="s">
        <v>534</v>
      </c>
      <c r="O1687" t="s">
        <v>339</v>
      </c>
      <c r="P1687" t="s">
        <v>2127</v>
      </c>
      <c r="Q1687" t="s">
        <v>433</v>
      </c>
      <c r="R1687" t="s">
        <v>407</v>
      </c>
      <c r="S1687" t="s">
        <v>1216</v>
      </c>
      <c r="T1687" s="131">
        <v>3.778</v>
      </c>
      <c r="U1687" t="s">
        <v>3381</v>
      </c>
      <c r="V1687" s="132">
        <v>6.762E-2</v>
      </c>
      <c r="W1687" s="132">
        <v>3.6159999999999998E-2</v>
      </c>
      <c r="X1687" t="s">
        <v>412</v>
      </c>
      <c r="Y1687" t="s">
        <v>339</v>
      </c>
      <c r="Z1687" s="131">
        <v>46000</v>
      </c>
      <c r="AA1687" s="131">
        <v>3.7959999999999998</v>
      </c>
      <c r="AB1687" s="131">
        <f t="shared" si="26"/>
        <v>117.00416914830257</v>
      </c>
      <c r="AD1687" s="131">
        <v>204.30799999999999</v>
      </c>
      <c r="AH1687" s="132">
        <v>6.0000000000000002E-5</v>
      </c>
      <c r="AI1687" s="132">
        <v>2.5999999999999998E-4</v>
      </c>
      <c r="AJ1687" s="132">
        <v>6.0000000000000002E-5</v>
      </c>
    </row>
    <row r="1688" spans="1:36">
      <c r="A1688" t="s">
        <v>1213</v>
      </c>
      <c r="B1688" t="s">
        <v>1251</v>
      </c>
      <c r="C1688" t="s">
        <v>1547</v>
      </c>
      <c r="D1688" t="s">
        <v>1548</v>
      </c>
      <c r="E1688" t="s">
        <v>309</v>
      </c>
      <c r="F1688" t="s">
        <v>2323</v>
      </c>
      <c r="G1688" t="s">
        <v>2324</v>
      </c>
      <c r="H1688" t="s">
        <v>321</v>
      </c>
      <c r="I1688" t="s">
        <v>754</v>
      </c>
      <c r="J1688" t="s">
        <v>204</v>
      </c>
      <c r="K1688" t="s">
        <v>204</v>
      </c>
      <c r="L1688" t="s">
        <v>325</v>
      </c>
      <c r="M1688" t="s">
        <v>340</v>
      </c>
      <c r="N1688" t="s">
        <v>448</v>
      </c>
      <c r="O1688" t="s">
        <v>339</v>
      </c>
      <c r="P1688" t="s">
        <v>1211</v>
      </c>
      <c r="Q1688" t="s">
        <v>413</v>
      </c>
      <c r="R1688" t="s">
        <v>407</v>
      </c>
      <c r="S1688" t="s">
        <v>1212</v>
      </c>
      <c r="T1688" s="131">
        <v>2.9</v>
      </c>
      <c r="U1688" t="s">
        <v>2325</v>
      </c>
      <c r="V1688" s="132">
        <v>1.49E-2</v>
      </c>
      <c r="W1688" s="132">
        <v>2.1899999999999999E-2</v>
      </c>
      <c r="X1688" t="s">
        <v>412</v>
      </c>
      <c r="Y1688" t="s">
        <v>339</v>
      </c>
      <c r="Z1688" s="131">
        <v>744100</v>
      </c>
      <c r="AA1688" s="131">
        <v>1</v>
      </c>
      <c r="AB1688" s="131">
        <f t="shared" si="26"/>
        <v>105.88993414863594</v>
      </c>
      <c r="AD1688" s="131">
        <v>787.92700000000002</v>
      </c>
      <c r="AH1688" s="132">
        <v>2.4000000000000001E-4</v>
      </c>
      <c r="AI1688" s="132">
        <v>3.6499999999999998E-2</v>
      </c>
      <c r="AJ1688" s="132">
        <v>2.5899999999999999E-3</v>
      </c>
    </row>
    <row r="1689" spans="1:36">
      <c r="A1689" t="s">
        <v>1213</v>
      </c>
      <c r="B1689" t="s">
        <v>1251</v>
      </c>
      <c r="C1689" t="s">
        <v>1521</v>
      </c>
      <c r="D1689" t="s">
        <v>1522</v>
      </c>
      <c r="E1689" t="s">
        <v>309</v>
      </c>
      <c r="F1689" t="s">
        <v>2754</v>
      </c>
      <c r="G1689" t="s">
        <v>2755</v>
      </c>
      <c r="H1689" t="s">
        <v>321</v>
      </c>
      <c r="I1689" t="s">
        <v>754</v>
      </c>
      <c r="J1689" t="s">
        <v>204</v>
      </c>
      <c r="K1689" t="s">
        <v>204</v>
      </c>
      <c r="L1689" t="s">
        <v>325</v>
      </c>
      <c r="M1689" t="s">
        <v>340</v>
      </c>
      <c r="N1689" t="s">
        <v>448</v>
      </c>
      <c r="O1689" t="s">
        <v>339</v>
      </c>
      <c r="P1689" t="s">
        <v>1211</v>
      </c>
      <c r="Q1689" t="s">
        <v>413</v>
      </c>
      <c r="R1689" t="s">
        <v>407</v>
      </c>
      <c r="S1689" t="s">
        <v>1212</v>
      </c>
      <c r="T1689" s="131">
        <v>5.84</v>
      </c>
      <c r="U1689" t="s">
        <v>2756</v>
      </c>
      <c r="V1689" s="132">
        <v>2.3519999999999999E-2</v>
      </c>
      <c r="W1689" s="132">
        <v>2.5499999999999998E-2</v>
      </c>
      <c r="X1689" t="s">
        <v>412</v>
      </c>
      <c r="Y1689" t="s">
        <v>339</v>
      </c>
      <c r="Z1689" s="131">
        <v>763000</v>
      </c>
      <c r="AA1689" s="131">
        <v>1</v>
      </c>
      <c r="AB1689" s="131">
        <f t="shared" si="26"/>
        <v>100.6</v>
      </c>
      <c r="AD1689" s="131">
        <v>767.57799999999997</v>
      </c>
      <c r="AH1689" s="132">
        <v>2.7E-4</v>
      </c>
      <c r="AI1689" s="132">
        <v>3.5549999999999998E-2</v>
      </c>
      <c r="AJ1689" s="132">
        <v>2.5200000000000001E-3</v>
      </c>
    </row>
    <row r="1690" spans="1:36">
      <c r="A1690" t="s">
        <v>1213</v>
      </c>
      <c r="B1690" t="s">
        <v>1251</v>
      </c>
      <c r="C1690" t="s">
        <v>2833</v>
      </c>
      <c r="D1690" t="s">
        <v>2834</v>
      </c>
      <c r="E1690" t="s">
        <v>309</v>
      </c>
      <c r="F1690" t="s">
        <v>2835</v>
      </c>
      <c r="G1690" t="s">
        <v>2836</v>
      </c>
      <c r="H1690" t="s">
        <v>321</v>
      </c>
      <c r="I1690" t="s">
        <v>754</v>
      </c>
      <c r="J1690" t="s">
        <v>204</v>
      </c>
      <c r="K1690" t="s">
        <v>204</v>
      </c>
      <c r="L1690" t="s">
        <v>325</v>
      </c>
      <c r="M1690" t="s">
        <v>340</v>
      </c>
      <c r="N1690" t="s">
        <v>440</v>
      </c>
      <c r="O1690" t="s">
        <v>339</v>
      </c>
      <c r="P1690" t="s">
        <v>1599</v>
      </c>
      <c r="Q1690" t="s">
        <v>415</v>
      </c>
      <c r="R1690" t="s">
        <v>407</v>
      </c>
      <c r="S1690" t="s">
        <v>1212</v>
      </c>
      <c r="T1690" s="131">
        <v>3.42</v>
      </c>
      <c r="U1690" t="s">
        <v>2218</v>
      </c>
      <c r="V1690" s="132">
        <v>1.7999999999999999E-2</v>
      </c>
      <c r="W1690" s="132">
        <v>3.4500000000000003E-2</v>
      </c>
      <c r="X1690" t="s">
        <v>412</v>
      </c>
      <c r="Y1690" t="s">
        <v>339</v>
      </c>
      <c r="Z1690" s="131">
        <v>677250</v>
      </c>
      <c r="AA1690" s="131">
        <v>1</v>
      </c>
      <c r="AB1690" s="131">
        <f t="shared" si="26"/>
        <v>109.54005167958655</v>
      </c>
      <c r="AD1690" s="131">
        <v>741.86</v>
      </c>
      <c r="AH1690" s="132">
        <v>7.2000000000000005E-4</v>
      </c>
      <c r="AI1690" s="132">
        <v>3.4360000000000002E-2</v>
      </c>
      <c r="AJ1690" s="132">
        <v>2.4399999999999999E-3</v>
      </c>
    </row>
    <row r="1691" spans="1:36">
      <c r="A1691" t="s">
        <v>1213</v>
      </c>
      <c r="B1691" t="s">
        <v>1251</v>
      </c>
      <c r="C1691" t="s">
        <v>1778</v>
      </c>
      <c r="D1691" t="s">
        <v>1779</v>
      </c>
      <c r="E1691" t="s">
        <v>309</v>
      </c>
      <c r="F1691" t="s">
        <v>1952</v>
      </c>
      <c r="G1691" t="s">
        <v>1953</v>
      </c>
      <c r="H1691" t="s">
        <v>321</v>
      </c>
      <c r="I1691" t="s">
        <v>754</v>
      </c>
      <c r="J1691" t="s">
        <v>204</v>
      </c>
      <c r="K1691" t="s">
        <v>204</v>
      </c>
      <c r="L1691" t="s">
        <v>325</v>
      </c>
      <c r="M1691" t="s">
        <v>340</v>
      </c>
      <c r="N1691" t="s">
        <v>465</v>
      </c>
      <c r="O1691" t="s">
        <v>339</v>
      </c>
      <c r="P1691" t="s">
        <v>1578</v>
      </c>
      <c r="Q1691" t="s">
        <v>415</v>
      </c>
      <c r="R1691" t="s">
        <v>407</v>
      </c>
      <c r="S1691" t="s">
        <v>1212</v>
      </c>
      <c r="T1691" s="131">
        <v>3.81</v>
      </c>
      <c r="U1691" t="s">
        <v>1954</v>
      </c>
      <c r="V1691" s="132">
        <v>4.8500000000000001E-3</v>
      </c>
      <c r="W1691" s="132">
        <v>3.49E-2</v>
      </c>
      <c r="X1691" t="s">
        <v>412</v>
      </c>
      <c r="Y1691" t="s">
        <v>339</v>
      </c>
      <c r="Z1691" s="131">
        <v>719000</v>
      </c>
      <c r="AA1691" s="131">
        <v>1</v>
      </c>
      <c r="AB1691" s="131">
        <f t="shared" si="26"/>
        <v>100.32002781641167</v>
      </c>
      <c r="AD1691" s="131">
        <v>721.30100000000004</v>
      </c>
      <c r="AH1691" s="132">
        <v>1.15E-3</v>
      </c>
      <c r="AI1691" s="132">
        <v>3.3410000000000002E-2</v>
      </c>
      <c r="AJ1691" s="132">
        <v>2.3700000000000001E-3</v>
      </c>
    </row>
    <row r="1692" spans="1:36">
      <c r="A1692" t="s">
        <v>1213</v>
      </c>
      <c r="B1692" t="s">
        <v>1251</v>
      </c>
      <c r="C1692" t="s">
        <v>455</v>
      </c>
      <c r="D1692" t="s">
        <v>2144</v>
      </c>
      <c r="E1692" t="s">
        <v>309</v>
      </c>
      <c r="F1692" t="s">
        <v>2355</v>
      </c>
      <c r="G1692" t="s">
        <v>2356</v>
      </c>
      <c r="H1692" t="s">
        <v>321</v>
      </c>
      <c r="I1692" t="s">
        <v>754</v>
      </c>
      <c r="J1692" t="s">
        <v>204</v>
      </c>
      <c r="K1692" t="s">
        <v>204</v>
      </c>
      <c r="L1692" t="s">
        <v>325</v>
      </c>
      <c r="M1692" t="s">
        <v>340</v>
      </c>
      <c r="N1692" t="s">
        <v>440</v>
      </c>
      <c r="O1692" t="s">
        <v>339</v>
      </c>
      <c r="P1692" t="s">
        <v>1966</v>
      </c>
      <c r="Q1692" t="s">
        <v>415</v>
      </c>
      <c r="R1692" t="s">
        <v>407</v>
      </c>
      <c r="S1692" t="s">
        <v>1212</v>
      </c>
      <c r="T1692" s="131">
        <v>3.19</v>
      </c>
      <c r="U1692" t="s">
        <v>2357</v>
      </c>
      <c r="V1692" s="132">
        <v>1.7399999999999999E-2</v>
      </c>
      <c r="W1692" s="132">
        <v>2.4299999999999999E-2</v>
      </c>
      <c r="X1692" t="s">
        <v>412</v>
      </c>
      <c r="Y1692" t="s">
        <v>339</v>
      </c>
      <c r="Z1692" s="131">
        <v>579655.78</v>
      </c>
      <c r="AA1692" s="131">
        <v>1</v>
      </c>
      <c r="AB1692" s="131">
        <f t="shared" si="26"/>
        <v>122.39005017771063</v>
      </c>
      <c r="AD1692" s="131">
        <v>709.44100000000003</v>
      </c>
      <c r="AH1692" s="132">
        <v>2.3000000000000001E-4</v>
      </c>
      <c r="AI1692" s="132">
        <v>3.286E-2</v>
      </c>
      <c r="AJ1692" s="132">
        <v>2.33E-3</v>
      </c>
    </row>
    <row r="1693" spans="1:36">
      <c r="A1693" t="s">
        <v>1213</v>
      </c>
      <c r="B1693" t="s">
        <v>1251</v>
      </c>
      <c r="C1693" t="s">
        <v>455</v>
      </c>
      <c r="D1693" t="s">
        <v>2144</v>
      </c>
      <c r="E1693" t="s">
        <v>309</v>
      </c>
      <c r="F1693" t="s">
        <v>2224</v>
      </c>
      <c r="G1693" t="s">
        <v>2225</v>
      </c>
      <c r="H1693" t="s">
        <v>321</v>
      </c>
      <c r="I1693" t="s">
        <v>754</v>
      </c>
      <c r="J1693" t="s">
        <v>204</v>
      </c>
      <c r="K1693" t="s">
        <v>204</v>
      </c>
      <c r="L1693" t="s">
        <v>325</v>
      </c>
      <c r="M1693" t="s">
        <v>340</v>
      </c>
      <c r="N1693" t="s">
        <v>440</v>
      </c>
      <c r="O1693" t="s">
        <v>339</v>
      </c>
      <c r="P1693" t="s">
        <v>1966</v>
      </c>
      <c r="Q1693" t="s">
        <v>415</v>
      </c>
      <c r="R1693" t="s">
        <v>407</v>
      </c>
      <c r="S1693" t="s">
        <v>1212</v>
      </c>
      <c r="T1693" s="131">
        <v>0.65</v>
      </c>
      <c r="U1693" t="s">
        <v>2226</v>
      </c>
      <c r="V1693" s="132">
        <v>1.908E-2</v>
      </c>
      <c r="W1693" s="132">
        <v>2.8199999999999999E-2</v>
      </c>
      <c r="X1693" t="s">
        <v>412</v>
      </c>
      <c r="Y1693" t="s">
        <v>339</v>
      </c>
      <c r="Z1693" s="131">
        <v>554055</v>
      </c>
      <c r="AA1693" s="131">
        <v>1</v>
      </c>
      <c r="AB1693" s="131">
        <f t="shared" si="26"/>
        <v>119.90993673913239</v>
      </c>
      <c r="AD1693" s="131">
        <v>664.36699999999996</v>
      </c>
      <c r="AH1693" s="132">
        <v>1.9000000000000001E-4</v>
      </c>
      <c r="AI1693" s="132">
        <v>3.0769999999999999E-2</v>
      </c>
      <c r="AJ1693" s="132">
        <v>2.1800000000000001E-3</v>
      </c>
    </row>
    <row r="1694" spans="1:36">
      <c r="A1694" t="s">
        <v>1213</v>
      </c>
      <c r="B1694" t="s">
        <v>1251</v>
      </c>
      <c r="C1694" t="s">
        <v>1601</v>
      </c>
      <c r="D1694" t="s">
        <v>1602</v>
      </c>
      <c r="E1694" t="s">
        <v>309</v>
      </c>
      <c r="F1694" t="s">
        <v>2757</v>
      </c>
      <c r="G1694" t="s">
        <v>2758</v>
      </c>
      <c r="H1694" t="s">
        <v>321</v>
      </c>
      <c r="I1694" t="s">
        <v>754</v>
      </c>
      <c r="J1694" t="s">
        <v>204</v>
      </c>
      <c r="K1694" t="s">
        <v>204</v>
      </c>
      <c r="L1694" t="s">
        <v>325</v>
      </c>
      <c r="M1694" t="s">
        <v>340</v>
      </c>
      <c r="N1694" t="s">
        <v>448</v>
      </c>
      <c r="O1694" t="s">
        <v>339</v>
      </c>
      <c r="P1694" t="s">
        <v>1551</v>
      </c>
      <c r="Q1694" t="s">
        <v>413</v>
      </c>
      <c r="R1694" t="s">
        <v>407</v>
      </c>
      <c r="S1694" t="s">
        <v>1212</v>
      </c>
      <c r="T1694" s="131">
        <v>4.5999999999999996</v>
      </c>
      <c r="U1694" t="s">
        <v>2759</v>
      </c>
      <c r="V1694" s="132">
        <v>3.7100000000000001E-2</v>
      </c>
      <c r="W1694" s="132">
        <v>2.7699999999999999E-2</v>
      </c>
      <c r="X1694" t="s">
        <v>411</v>
      </c>
      <c r="Y1694" t="s">
        <v>339</v>
      </c>
      <c r="Z1694" s="131">
        <v>600000</v>
      </c>
      <c r="AA1694" s="131">
        <v>1</v>
      </c>
      <c r="AB1694" s="131">
        <f t="shared" si="26"/>
        <v>107.79</v>
      </c>
      <c r="AD1694" s="131">
        <v>646.74</v>
      </c>
      <c r="AH1694" s="132">
        <v>1.56E-3</v>
      </c>
      <c r="AI1694" s="132">
        <v>2.9960000000000001E-2</v>
      </c>
      <c r="AJ1694" s="132">
        <v>2.1299999999999999E-3</v>
      </c>
    </row>
    <row r="1695" spans="1:36">
      <c r="A1695" t="s">
        <v>1213</v>
      </c>
      <c r="B1695" t="s">
        <v>1251</v>
      </c>
      <c r="C1695" t="s">
        <v>2445</v>
      </c>
      <c r="D1695" t="s">
        <v>2446</v>
      </c>
      <c r="E1695" t="s">
        <v>309</v>
      </c>
      <c r="F1695" t="s">
        <v>2447</v>
      </c>
      <c r="G1695" t="s">
        <v>2448</v>
      </c>
      <c r="H1695" t="s">
        <v>321</v>
      </c>
      <c r="I1695" t="s">
        <v>755</v>
      </c>
      <c r="J1695" t="s">
        <v>204</v>
      </c>
      <c r="K1695" t="s">
        <v>204</v>
      </c>
      <c r="L1695" t="s">
        <v>325</v>
      </c>
      <c r="M1695" t="s">
        <v>340</v>
      </c>
      <c r="N1695" t="s">
        <v>454</v>
      </c>
      <c r="O1695" t="s">
        <v>339</v>
      </c>
      <c r="P1695" t="s">
        <v>1530</v>
      </c>
      <c r="Q1695" t="s">
        <v>415</v>
      </c>
      <c r="R1695" t="s">
        <v>407</v>
      </c>
      <c r="S1695" t="s">
        <v>1212</v>
      </c>
      <c r="T1695" s="131">
        <v>2.72</v>
      </c>
      <c r="U1695" t="s">
        <v>2449</v>
      </c>
      <c r="V1695" s="132">
        <v>4.3470000000000002E-2</v>
      </c>
      <c r="W1695" s="132">
        <v>7.3700000000000002E-2</v>
      </c>
      <c r="X1695" t="s">
        <v>412</v>
      </c>
      <c r="Y1695" t="s">
        <v>339</v>
      </c>
      <c r="Z1695" s="131">
        <v>575932.89</v>
      </c>
      <c r="AA1695" s="131">
        <v>1</v>
      </c>
      <c r="AB1695" s="131">
        <f t="shared" si="26"/>
        <v>98.210053605377524</v>
      </c>
      <c r="AD1695" s="131">
        <v>565.62400000000002</v>
      </c>
      <c r="AH1695" s="132">
        <v>4.2999999999999999E-4</v>
      </c>
      <c r="AI1695" s="132">
        <v>2.6200000000000001E-2</v>
      </c>
      <c r="AJ1695" s="132">
        <v>1.8600000000000001E-3</v>
      </c>
    </row>
    <row r="1696" spans="1:36">
      <c r="A1696" t="s">
        <v>1213</v>
      </c>
      <c r="B1696" t="s">
        <v>1251</v>
      </c>
      <c r="C1696" t="s">
        <v>2693</v>
      </c>
      <c r="D1696" t="s">
        <v>2694</v>
      </c>
      <c r="E1696" t="s">
        <v>311</v>
      </c>
      <c r="F1696" t="s">
        <v>2695</v>
      </c>
      <c r="G1696" t="s">
        <v>2696</v>
      </c>
      <c r="H1696" t="s">
        <v>321</v>
      </c>
      <c r="I1696" t="s">
        <v>755</v>
      </c>
      <c r="J1696" t="s">
        <v>204</v>
      </c>
      <c r="K1696" t="s">
        <v>204</v>
      </c>
      <c r="L1696" t="s">
        <v>325</v>
      </c>
      <c r="M1696" t="s">
        <v>340</v>
      </c>
      <c r="N1696" t="s">
        <v>465</v>
      </c>
      <c r="O1696" t="s">
        <v>339</v>
      </c>
      <c r="P1696" t="s">
        <v>2257</v>
      </c>
      <c r="Q1696" t="s">
        <v>415</v>
      </c>
      <c r="R1696" t="s">
        <v>407</v>
      </c>
      <c r="S1696" t="s">
        <v>1212</v>
      </c>
      <c r="T1696" s="131">
        <v>2.78</v>
      </c>
      <c r="U1696" t="s">
        <v>1579</v>
      </c>
      <c r="V1696" s="132">
        <v>7.0559999999999998E-2</v>
      </c>
      <c r="W1696" s="132">
        <v>7.7600000000000002E-2</v>
      </c>
      <c r="X1696" t="s">
        <v>412</v>
      </c>
      <c r="Y1696" t="s">
        <v>339</v>
      </c>
      <c r="Z1696" s="131">
        <v>638638.23</v>
      </c>
      <c r="AA1696" s="131">
        <v>1</v>
      </c>
      <c r="AB1696" s="131">
        <f t="shared" si="26"/>
        <v>88.399969416174798</v>
      </c>
      <c r="AD1696" s="131">
        <v>564.55600000000004</v>
      </c>
      <c r="AH1696" s="132">
        <v>5.9000000000000003E-4</v>
      </c>
      <c r="AI1696" s="132">
        <v>2.615E-2</v>
      </c>
      <c r="AJ1696" s="132">
        <v>1.8600000000000001E-3</v>
      </c>
    </row>
    <row r="1697" spans="1:36">
      <c r="A1697" t="s">
        <v>1213</v>
      </c>
      <c r="B1697" t="s">
        <v>1251</v>
      </c>
      <c r="C1697" t="s">
        <v>2148</v>
      </c>
      <c r="D1697" t="s">
        <v>2149</v>
      </c>
      <c r="E1697" t="s">
        <v>309</v>
      </c>
      <c r="F1697" t="s">
        <v>2159</v>
      </c>
      <c r="G1697" t="s">
        <v>2160</v>
      </c>
      <c r="H1697" t="s">
        <v>321</v>
      </c>
      <c r="I1697" t="s">
        <v>754</v>
      </c>
      <c r="J1697" t="s">
        <v>204</v>
      </c>
      <c r="K1697" t="s">
        <v>204</v>
      </c>
      <c r="L1697" t="s">
        <v>325</v>
      </c>
      <c r="M1697" t="s">
        <v>340</v>
      </c>
      <c r="N1697" t="s">
        <v>465</v>
      </c>
      <c r="O1697" t="s">
        <v>339</v>
      </c>
      <c r="P1697" t="s">
        <v>1696</v>
      </c>
      <c r="Q1697" t="s">
        <v>413</v>
      </c>
      <c r="R1697" t="s">
        <v>407</v>
      </c>
      <c r="S1697" t="s">
        <v>1212</v>
      </c>
      <c r="T1697" s="131">
        <v>2.7</v>
      </c>
      <c r="U1697" t="s">
        <v>2161</v>
      </c>
      <c r="V1697" s="132">
        <v>8.8000000000000003E-4</v>
      </c>
      <c r="W1697" s="132">
        <v>2.7799999999999998E-2</v>
      </c>
      <c r="X1697" t="s">
        <v>412</v>
      </c>
      <c r="Y1697" t="s">
        <v>339</v>
      </c>
      <c r="Z1697" s="131">
        <v>517770</v>
      </c>
      <c r="AA1697" s="131">
        <v>1</v>
      </c>
      <c r="AB1697" s="131">
        <f t="shared" si="26"/>
        <v>105.95998223149275</v>
      </c>
      <c r="AD1697" s="131">
        <v>548.62900000000002</v>
      </c>
      <c r="AH1697" s="132">
        <v>7.6000000000000004E-4</v>
      </c>
      <c r="AI1697" s="132">
        <v>2.5409999999999999E-2</v>
      </c>
      <c r="AJ1697" s="132">
        <v>1.8E-3</v>
      </c>
    </row>
    <row r="1698" spans="1:36">
      <c r="A1698" t="s">
        <v>1213</v>
      </c>
      <c r="B1698" t="s">
        <v>1251</v>
      </c>
      <c r="C1698" t="s">
        <v>1718</v>
      </c>
      <c r="D1698" t="s">
        <v>1719</v>
      </c>
      <c r="E1698" t="s">
        <v>309</v>
      </c>
      <c r="F1698" t="s">
        <v>1720</v>
      </c>
      <c r="G1698" t="s">
        <v>1721</v>
      </c>
      <c r="H1698" t="s">
        <v>321</v>
      </c>
      <c r="I1698" t="s">
        <v>951</v>
      </c>
      <c r="J1698" t="s">
        <v>204</v>
      </c>
      <c r="K1698" t="s">
        <v>204</v>
      </c>
      <c r="L1698" t="s">
        <v>325</v>
      </c>
      <c r="M1698" t="s">
        <v>340</v>
      </c>
      <c r="N1698" t="s">
        <v>440</v>
      </c>
      <c r="O1698" t="s">
        <v>339</v>
      </c>
      <c r="P1698" t="s">
        <v>1599</v>
      </c>
      <c r="Q1698" t="s">
        <v>415</v>
      </c>
      <c r="R1698" t="s">
        <v>407</v>
      </c>
      <c r="S1698" t="s">
        <v>1212</v>
      </c>
      <c r="T1698" s="131">
        <v>2.87</v>
      </c>
      <c r="U1698" t="s">
        <v>1722</v>
      </c>
      <c r="V1698" s="132">
        <v>7.2499999999999995E-2</v>
      </c>
      <c r="W1698" s="132">
        <v>5.6099999999999997E-2</v>
      </c>
      <c r="X1698" t="s">
        <v>412</v>
      </c>
      <c r="Y1698" t="s">
        <v>339</v>
      </c>
      <c r="Z1698" s="131">
        <v>516600</v>
      </c>
      <c r="AA1698" s="131">
        <v>1</v>
      </c>
      <c r="AB1698" s="131">
        <f t="shared" si="26"/>
        <v>106.13995354239256</v>
      </c>
      <c r="AD1698" s="131">
        <v>548.31899999999996</v>
      </c>
      <c r="AH1698" s="132">
        <v>7.2000000000000005E-4</v>
      </c>
      <c r="AI1698" s="132">
        <v>2.5399999999999999E-2</v>
      </c>
      <c r="AJ1698" s="132">
        <v>1.8E-3</v>
      </c>
    </row>
    <row r="1699" spans="1:36">
      <c r="A1699" t="s">
        <v>1213</v>
      </c>
      <c r="B1699" t="s">
        <v>1251</v>
      </c>
      <c r="C1699" t="s">
        <v>1601</v>
      </c>
      <c r="D1699" t="s">
        <v>1602</v>
      </c>
      <c r="E1699" t="s">
        <v>309</v>
      </c>
      <c r="F1699" t="s">
        <v>2419</v>
      </c>
      <c r="G1699" t="s">
        <v>2420</v>
      </c>
      <c r="H1699" t="s">
        <v>321</v>
      </c>
      <c r="I1699" t="s">
        <v>754</v>
      </c>
      <c r="J1699" t="s">
        <v>204</v>
      </c>
      <c r="K1699" t="s">
        <v>204</v>
      </c>
      <c r="L1699" t="s">
        <v>325</v>
      </c>
      <c r="M1699" t="s">
        <v>340</v>
      </c>
      <c r="N1699" t="s">
        <v>448</v>
      </c>
      <c r="O1699" t="s">
        <v>339</v>
      </c>
      <c r="P1699" t="s">
        <v>1211</v>
      </c>
      <c r="Q1699" t="s">
        <v>413</v>
      </c>
      <c r="R1699" t="s">
        <v>407</v>
      </c>
      <c r="S1699" t="s">
        <v>1212</v>
      </c>
      <c r="T1699" s="131">
        <v>3.84</v>
      </c>
      <c r="U1699" t="s">
        <v>2421</v>
      </c>
      <c r="V1699" s="132">
        <v>-5.3200000000000001E-3</v>
      </c>
      <c r="W1699" s="132">
        <v>2.3599999999999999E-2</v>
      </c>
      <c r="X1699" t="s">
        <v>412</v>
      </c>
      <c r="Y1699" t="s">
        <v>339</v>
      </c>
      <c r="Z1699" s="131">
        <v>525000</v>
      </c>
      <c r="AA1699" s="131">
        <v>1</v>
      </c>
      <c r="AB1699" s="131">
        <f t="shared" si="26"/>
        <v>103.09009523809524</v>
      </c>
      <c r="AD1699" s="131">
        <v>541.22299999999996</v>
      </c>
      <c r="AH1699" s="132">
        <v>5.2999999999999998E-4</v>
      </c>
      <c r="AI1699" s="132">
        <v>2.5069999999999999E-2</v>
      </c>
      <c r="AJ1699" s="132">
        <v>1.7799999999999999E-3</v>
      </c>
    </row>
    <row r="1700" spans="1:36">
      <c r="A1700" t="s">
        <v>1213</v>
      </c>
      <c r="B1700" t="s">
        <v>1251</v>
      </c>
      <c r="C1700" t="s">
        <v>2795</v>
      </c>
      <c r="D1700" t="s">
        <v>2796</v>
      </c>
      <c r="E1700" t="s">
        <v>309</v>
      </c>
      <c r="F1700" t="s">
        <v>2797</v>
      </c>
      <c r="G1700" t="s">
        <v>2798</v>
      </c>
      <c r="H1700" t="s">
        <v>321</v>
      </c>
      <c r="I1700" t="s">
        <v>754</v>
      </c>
      <c r="J1700" t="s">
        <v>204</v>
      </c>
      <c r="K1700" t="s">
        <v>204</v>
      </c>
      <c r="L1700" t="s">
        <v>325</v>
      </c>
      <c r="M1700" t="s">
        <v>340</v>
      </c>
      <c r="N1700" t="s">
        <v>464</v>
      </c>
      <c r="O1700" t="s">
        <v>339</v>
      </c>
      <c r="P1700" t="s">
        <v>1540</v>
      </c>
      <c r="Q1700" t="s">
        <v>413</v>
      </c>
      <c r="R1700" t="s">
        <v>407</v>
      </c>
      <c r="S1700" t="s">
        <v>1212</v>
      </c>
      <c r="T1700" s="131">
        <v>4.1100000000000003</v>
      </c>
      <c r="U1700" t="s">
        <v>2799</v>
      </c>
      <c r="V1700" s="132">
        <v>3.9379999999999998E-2</v>
      </c>
      <c r="W1700" s="132">
        <v>3.0700000000000002E-2</v>
      </c>
      <c r="X1700" t="s">
        <v>412</v>
      </c>
      <c r="Y1700" t="s">
        <v>339</v>
      </c>
      <c r="Z1700" s="131">
        <v>471037.5</v>
      </c>
      <c r="AA1700" s="131">
        <v>1</v>
      </c>
      <c r="AB1700" s="131">
        <f t="shared" si="26"/>
        <v>111.59005387044556</v>
      </c>
      <c r="AD1700" s="131">
        <v>525.63099999999997</v>
      </c>
      <c r="AH1700" s="132">
        <v>1.14E-3</v>
      </c>
      <c r="AI1700" s="132">
        <v>2.435E-2</v>
      </c>
      <c r="AJ1700" s="132">
        <v>1.73E-3</v>
      </c>
    </row>
    <row r="1701" spans="1:36">
      <c r="A1701" t="s">
        <v>1213</v>
      </c>
      <c r="B1701" t="s">
        <v>1251</v>
      </c>
      <c r="C1701" t="s">
        <v>1521</v>
      </c>
      <c r="D1701" t="s">
        <v>1522</v>
      </c>
      <c r="E1701" t="s">
        <v>309</v>
      </c>
      <c r="F1701" t="s">
        <v>1915</v>
      </c>
      <c r="G1701" t="s">
        <v>1916</v>
      </c>
      <c r="H1701" t="s">
        <v>321</v>
      </c>
      <c r="I1701" t="s">
        <v>754</v>
      </c>
      <c r="J1701" t="s">
        <v>204</v>
      </c>
      <c r="K1701" t="s">
        <v>204</v>
      </c>
      <c r="L1701" t="s">
        <v>325</v>
      </c>
      <c r="M1701" t="s">
        <v>340</v>
      </c>
      <c r="N1701" t="s">
        <v>448</v>
      </c>
      <c r="O1701" t="s">
        <v>339</v>
      </c>
      <c r="P1701" t="s">
        <v>1211</v>
      </c>
      <c r="Q1701" t="s">
        <v>413</v>
      </c>
      <c r="R1701" t="s">
        <v>407</v>
      </c>
      <c r="S1701" t="s">
        <v>1212</v>
      </c>
      <c r="T1701" s="131">
        <v>3.18</v>
      </c>
      <c r="U1701" t="s">
        <v>1917</v>
      </c>
      <c r="V1701" s="132">
        <v>-3.5899999999999999E-3</v>
      </c>
      <c r="W1701" s="132">
        <v>2.4199999999999999E-2</v>
      </c>
      <c r="X1701" t="s">
        <v>412</v>
      </c>
      <c r="Y1701" t="s">
        <v>339</v>
      </c>
      <c r="Z1701" s="131">
        <v>504014.4</v>
      </c>
      <c r="AA1701" s="131">
        <v>1</v>
      </c>
      <c r="AB1701" s="131">
        <f t="shared" si="26"/>
        <v>103.37006244266036</v>
      </c>
      <c r="AD1701" s="131">
        <v>521</v>
      </c>
      <c r="AH1701" s="132">
        <v>1.9000000000000001E-4</v>
      </c>
      <c r="AI1701" s="132">
        <v>2.4129999999999999E-2</v>
      </c>
      <c r="AJ1701" s="132">
        <v>1.7099999999999999E-3</v>
      </c>
    </row>
    <row r="1702" spans="1:36">
      <c r="A1702" t="s">
        <v>1213</v>
      </c>
      <c r="B1702" t="s">
        <v>1251</v>
      </c>
      <c r="C1702" t="s">
        <v>455</v>
      </c>
      <c r="D1702" t="s">
        <v>2144</v>
      </c>
      <c r="E1702" t="s">
        <v>309</v>
      </c>
      <c r="F1702" t="s">
        <v>2329</v>
      </c>
      <c r="G1702" t="s">
        <v>2330</v>
      </c>
      <c r="H1702" t="s">
        <v>321</v>
      </c>
      <c r="I1702" t="s">
        <v>754</v>
      </c>
      <c r="J1702" t="s">
        <v>204</v>
      </c>
      <c r="K1702" t="s">
        <v>204</v>
      </c>
      <c r="L1702" t="s">
        <v>325</v>
      </c>
      <c r="M1702" t="s">
        <v>340</v>
      </c>
      <c r="N1702" t="s">
        <v>440</v>
      </c>
      <c r="O1702" t="s">
        <v>339</v>
      </c>
      <c r="P1702" t="s">
        <v>1966</v>
      </c>
      <c r="Q1702" t="s">
        <v>415</v>
      </c>
      <c r="R1702" t="s">
        <v>407</v>
      </c>
      <c r="S1702" t="s">
        <v>1212</v>
      </c>
      <c r="T1702" s="131">
        <v>5.55</v>
      </c>
      <c r="U1702" t="s">
        <v>2331</v>
      </c>
      <c r="V1702" s="132">
        <v>6.8100000000000001E-3</v>
      </c>
      <c r="W1702" s="132">
        <v>2.5899999999999999E-2</v>
      </c>
      <c r="X1702" t="s">
        <v>412</v>
      </c>
      <c r="Y1702" t="s">
        <v>339</v>
      </c>
      <c r="Z1702" s="131">
        <v>453000</v>
      </c>
      <c r="AA1702" s="131">
        <v>1</v>
      </c>
      <c r="AB1702" s="131">
        <f t="shared" si="26"/>
        <v>114.46997792494483</v>
      </c>
      <c r="AD1702" s="131">
        <v>518.54899999999998</v>
      </c>
      <c r="AH1702" s="132">
        <v>1.2E-4</v>
      </c>
      <c r="AI1702" s="132">
        <v>2.402E-2</v>
      </c>
      <c r="AJ1702" s="132">
        <v>1.6999999999999999E-3</v>
      </c>
    </row>
    <row r="1703" spans="1:36">
      <c r="A1703" t="s">
        <v>1213</v>
      </c>
      <c r="B1703" t="s">
        <v>1251</v>
      </c>
      <c r="C1703" t="s">
        <v>2800</v>
      </c>
      <c r="D1703" t="s">
        <v>2801</v>
      </c>
      <c r="E1703" t="s">
        <v>309</v>
      </c>
      <c r="F1703" t="s">
        <v>2802</v>
      </c>
      <c r="G1703" t="s">
        <v>2803</v>
      </c>
      <c r="H1703" t="s">
        <v>321</v>
      </c>
      <c r="I1703" t="s">
        <v>754</v>
      </c>
      <c r="J1703" t="s">
        <v>204</v>
      </c>
      <c r="K1703" t="s">
        <v>204</v>
      </c>
      <c r="L1703" t="s">
        <v>325</v>
      </c>
      <c r="M1703" t="s">
        <v>340</v>
      </c>
      <c r="N1703" t="s">
        <v>464</v>
      </c>
      <c r="O1703" t="s">
        <v>339</v>
      </c>
      <c r="P1703" t="s">
        <v>1530</v>
      </c>
      <c r="Q1703" t="s">
        <v>415</v>
      </c>
      <c r="R1703" t="s">
        <v>407</v>
      </c>
      <c r="S1703" t="s">
        <v>1212</v>
      </c>
      <c r="T1703" s="131">
        <v>6.79</v>
      </c>
      <c r="U1703" t="s">
        <v>2804</v>
      </c>
      <c r="V1703" s="132">
        <v>1.0999999999999999E-2</v>
      </c>
      <c r="W1703" s="132">
        <v>3.2199999999999999E-2</v>
      </c>
      <c r="X1703" t="s">
        <v>412</v>
      </c>
      <c r="Y1703" t="s">
        <v>339</v>
      </c>
      <c r="Z1703" s="131">
        <v>548113.42000000004</v>
      </c>
      <c r="AA1703" s="131">
        <v>1</v>
      </c>
      <c r="AB1703" s="131">
        <f t="shared" si="26"/>
        <v>92.599995088607741</v>
      </c>
      <c r="AD1703" s="131">
        <v>507.553</v>
      </c>
      <c r="AH1703" s="132">
        <v>2.6700000000000001E-3</v>
      </c>
      <c r="AI1703" s="132">
        <v>2.351E-2</v>
      </c>
      <c r="AJ1703" s="132">
        <v>1.67E-3</v>
      </c>
    </row>
    <row r="1704" spans="1:36">
      <c r="A1704" t="s">
        <v>1213</v>
      </c>
      <c r="B1704" t="s">
        <v>1251</v>
      </c>
      <c r="C1704" t="s">
        <v>1935</v>
      </c>
      <c r="D1704" t="s">
        <v>1936</v>
      </c>
      <c r="E1704" t="s">
        <v>309</v>
      </c>
      <c r="F1704" t="s">
        <v>1937</v>
      </c>
      <c r="G1704" t="s">
        <v>1938</v>
      </c>
      <c r="H1704" t="s">
        <v>321</v>
      </c>
      <c r="I1704" t="s">
        <v>754</v>
      </c>
      <c r="J1704" t="s">
        <v>204</v>
      </c>
      <c r="K1704" t="s">
        <v>204</v>
      </c>
      <c r="L1704" t="s">
        <v>325</v>
      </c>
      <c r="M1704" t="s">
        <v>340</v>
      </c>
      <c r="N1704" t="s">
        <v>448</v>
      </c>
      <c r="O1704" t="s">
        <v>339</v>
      </c>
      <c r="P1704" t="s">
        <v>1211</v>
      </c>
      <c r="Q1704" t="s">
        <v>413</v>
      </c>
      <c r="R1704" t="s">
        <v>407</v>
      </c>
      <c r="S1704" t="s">
        <v>1212</v>
      </c>
      <c r="T1704" s="131">
        <v>3.74</v>
      </c>
      <c r="U1704" t="s">
        <v>1939</v>
      </c>
      <c r="V1704" s="132">
        <v>2.7040000000000002E-2</v>
      </c>
      <c r="W1704" s="132">
        <v>2.3800000000000002E-2</v>
      </c>
      <c r="X1704" t="s">
        <v>412</v>
      </c>
      <c r="Y1704" t="s">
        <v>339</v>
      </c>
      <c r="Z1704" s="131">
        <v>427976.88</v>
      </c>
      <c r="AA1704" s="131">
        <v>1</v>
      </c>
      <c r="AB1704" s="131">
        <f t="shared" si="26"/>
        <v>103.66003883200419</v>
      </c>
      <c r="AD1704" s="131">
        <v>443.64100000000002</v>
      </c>
      <c r="AH1704" s="132">
        <v>1.2E-4</v>
      </c>
      <c r="AI1704" s="132">
        <v>2.0549999999999999E-2</v>
      </c>
      <c r="AJ1704" s="132">
        <v>1.4599999999999999E-3</v>
      </c>
    </row>
    <row r="1705" spans="1:36">
      <c r="A1705" t="s">
        <v>1213</v>
      </c>
      <c r="B1705" t="s">
        <v>1251</v>
      </c>
      <c r="C1705" t="s">
        <v>1901</v>
      </c>
      <c r="D1705" t="s">
        <v>1902</v>
      </c>
      <c r="E1705" t="s">
        <v>309</v>
      </c>
      <c r="F1705" t="s">
        <v>3418</v>
      </c>
      <c r="G1705" t="s">
        <v>3419</v>
      </c>
      <c r="H1705" t="s">
        <v>321</v>
      </c>
      <c r="I1705" t="s">
        <v>754</v>
      </c>
      <c r="J1705" t="s">
        <v>204</v>
      </c>
      <c r="K1705" t="s">
        <v>204</v>
      </c>
      <c r="L1705" t="s">
        <v>325</v>
      </c>
      <c r="M1705" t="s">
        <v>340</v>
      </c>
      <c r="N1705" t="s">
        <v>464</v>
      </c>
      <c r="O1705" t="s">
        <v>339</v>
      </c>
      <c r="P1705" t="s">
        <v>1584</v>
      </c>
      <c r="Q1705" t="s">
        <v>413</v>
      </c>
      <c r="R1705" t="s">
        <v>407</v>
      </c>
      <c r="S1705" t="s">
        <v>1212</v>
      </c>
      <c r="T1705" s="131">
        <v>5.47</v>
      </c>
      <c r="U1705" t="s">
        <v>2354</v>
      </c>
      <c r="V1705" s="132">
        <v>5.4599999999999996E-3</v>
      </c>
      <c r="W1705" s="132">
        <v>3.0599999999999999E-2</v>
      </c>
      <c r="X1705" t="s">
        <v>412</v>
      </c>
      <c r="Y1705" t="s">
        <v>339</v>
      </c>
      <c r="Z1705" s="131">
        <v>388450</v>
      </c>
      <c r="AA1705" s="131">
        <v>1</v>
      </c>
      <c r="AB1705" s="131">
        <f t="shared" si="26"/>
        <v>98.980048912343932</v>
      </c>
      <c r="AD1705" s="131">
        <v>384.488</v>
      </c>
      <c r="AH1705" s="132">
        <v>3.5100000000000001E-3</v>
      </c>
      <c r="AI1705" s="132">
        <v>1.7809999999999999E-2</v>
      </c>
      <c r="AJ1705" s="132">
        <v>1.2600000000000001E-3</v>
      </c>
    </row>
    <row r="1706" spans="1:36">
      <c r="A1706" t="s">
        <v>1213</v>
      </c>
      <c r="B1706" t="s">
        <v>1251</v>
      </c>
      <c r="C1706" t="s">
        <v>1601</v>
      </c>
      <c r="D1706" t="s">
        <v>1602</v>
      </c>
      <c r="E1706" t="s">
        <v>309</v>
      </c>
      <c r="F1706" t="s">
        <v>2450</v>
      </c>
      <c r="G1706" t="s">
        <v>2451</v>
      </c>
      <c r="H1706" t="s">
        <v>321</v>
      </c>
      <c r="I1706" t="s">
        <v>951</v>
      </c>
      <c r="J1706" t="s">
        <v>204</v>
      </c>
      <c r="K1706" t="s">
        <v>204</v>
      </c>
      <c r="L1706" t="s">
        <v>325</v>
      </c>
      <c r="M1706" t="s">
        <v>340</v>
      </c>
      <c r="N1706" t="s">
        <v>448</v>
      </c>
      <c r="O1706" t="s">
        <v>339</v>
      </c>
      <c r="P1706" t="s">
        <v>1211</v>
      </c>
      <c r="Q1706" t="s">
        <v>413</v>
      </c>
      <c r="R1706" t="s">
        <v>407</v>
      </c>
      <c r="S1706" t="s">
        <v>1212</v>
      </c>
      <c r="T1706" s="131">
        <v>0.41</v>
      </c>
      <c r="U1706" t="s">
        <v>2452</v>
      </c>
      <c r="V1706" s="132">
        <v>3.9210000000000002E-2</v>
      </c>
      <c r="W1706" s="132">
        <v>4.4400000000000002E-2</v>
      </c>
      <c r="X1706" t="s">
        <v>412</v>
      </c>
      <c r="Y1706" t="s">
        <v>339</v>
      </c>
      <c r="Z1706" s="131">
        <v>380000</v>
      </c>
      <c r="AA1706" s="131">
        <v>1</v>
      </c>
      <c r="AB1706" s="131">
        <f t="shared" si="26"/>
        <v>100.1</v>
      </c>
      <c r="AD1706" s="131">
        <v>380.38</v>
      </c>
      <c r="AH1706" s="132">
        <v>3.2000000000000003E-4</v>
      </c>
      <c r="AI1706" s="132">
        <v>1.762E-2</v>
      </c>
      <c r="AJ1706" s="132">
        <v>1.25E-3</v>
      </c>
    </row>
    <row r="1707" spans="1:36">
      <c r="A1707" t="s">
        <v>1213</v>
      </c>
      <c r="B1707" t="s">
        <v>1251</v>
      </c>
      <c r="C1707" t="s">
        <v>2242</v>
      </c>
      <c r="D1707" t="s">
        <v>2243</v>
      </c>
      <c r="E1707" t="s">
        <v>309</v>
      </c>
      <c r="F1707" t="s">
        <v>2250</v>
      </c>
      <c r="G1707" t="s">
        <v>2251</v>
      </c>
      <c r="H1707" t="s">
        <v>321</v>
      </c>
      <c r="I1707" t="s">
        <v>951</v>
      </c>
      <c r="J1707" t="s">
        <v>204</v>
      </c>
      <c r="K1707" t="s">
        <v>204</v>
      </c>
      <c r="L1707" t="s">
        <v>325</v>
      </c>
      <c r="M1707" t="s">
        <v>340</v>
      </c>
      <c r="N1707" t="s">
        <v>464</v>
      </c>
      <c r="O1707" t="s">
        <v>339</v>
      </c>
      <c r="P1707" t="s">
        <v>1551</v>
      </c>
      <c r="Q1707" t="s">
        <v>413</v>
      </c>
      <c r="R1707" t="s">
        <v>407</v>
      </c>
      <c r="S1707" t="s">
        <v>1212</v>
      </c>
      <c r="T1707" s="131">
        <v>6.1</v>
      </c>
      <c r="U1707" t="s">
        <v>2246</v>
      </c>
      <c r="V1707" s="132">
        <v>4.4639999999999999E-2</v>
      </c>
      <c r="W1707" s="132">
        <v>5.6300000000000003E-2</v>
      </c>
      <c r="X1707" t="s">
        <v>412</v>
      </c>
      <c r="Y1707" t="s">
        <v>339</v>
      </c>
      <c r="Z1707" s="131">
        <v>370000</v>
      </c>
      <c r="AA1707" s="131">
        <v>1</v>
      </c>
      <c r="AB1707" s="131">
        <f t="shared" si="26"/>
        <v>100</v>
      </c>
      <c r="AD1707" s="131">
        <v>370</v>
      </c>
      <c r="AH1707" s="132">
        <v>2.7E-4</v>
      </c>
      <c r="AI1707" s="132">
        <v>1.7139999999999999E-2</v>
      </c>
      <c r="AJ1707" s="132">
        <v>1.2199999999999999E-3</v>
      </c>
    </row>
    <row r="1708" spans="1:36">
      <c r="A1708" t="s">
        <v>1213</v>
      </c>
      <c r="B1708" t="s">
        <v>1251</v>
      </c>
      <c r="C1708" t="s">
        <v>2318</v>
      </c>
      <c r="D1708" t="s">
        <v>2319</v>
      </c>
      <c r="E1708" t="s">
        <v>309</v>
      </c>
      <c r="F1708" t="s">
        <v>2763</v>
      </c>
      <c r="G1708" t="s">
        <v>2764</v>
      </c>
      <c r="H1708" t="s">
        <v>321</v>
      </c>
      <c r="I1708" t="s">
        <v>754</v>
      </c>
      <c r="J1708" t="s">
        <v>204</v>
      </c>
      <c r="K1708" t="s">
        <v>204</v>
      </c>
      <c r="L1708" t="s">
        <v>325</v>
      </c>
      <c r="M1708" t="s">
        <v>340</v>
      </c>
      <c r="N1708" t="s">
        <v>448</v>
      </c>
      <c r="O1708" t="s">
        <v>339</v>
      </c>
      <c r="P1708" t="s">
        <v>1551</v>
      </c>
      <c r="Q1708" t="s">
        <v>413</v>
      </c>
      <c r="R1708" t="s">
        <v>407</v>
      </c>
      <c r="S1708" t="s">
        <v>1212</v>
      </c>
      <c r="T1708" s="131">
        <v>3.18</v>
      </c>
      <c r="U1708" t="s">
        <v>1847</v>
      </c>
      <c r="V1708" s="132">
        <v>2.707E-2</v>
      </c>
      <c r="W1708" s="132">
        <v>2.93E-2</v>
      </c>
      <c r="X1708" t="s">
        <v>411</v>
      </c>
      <c r="Y1708" t="s">
        <v>339</v>
      </c>
      <c r="Z1708" s="131">
        <v>349097</v>
      </c>
      <c r="AA1708" s="131">
        <v>1</v>
      </c>
      <c r="AB1708" s="131">
        <f t="shared" si="26"/>
        <v>105.88002761410154</v>
      </c>
      <c r="AD1708" s="131">
        <v>369.62400000000002</v>
      </c>
      <c r="AH1708" s="132">
        <v>3.8000000000000002E-4</v>
      </c>
      <c r="AI1708" s="132">
        <v>1.712E-2</v>
      </c>
      <c r="AJ1708" s="132">
        <v>1.2199999999999999E-3</v>
      </c>
    </row>
    <row r="1709" spans="1:36">
      <c r="A1709" t="s">
        <v>1213</v>
      </c>
      <c r="B1709" t="s">
        <v>1251</v>
      </c>
      <c r="C1709" t="s">
        <v>1601</v>
      </c>
      <c r="D1709" t="s">
        <v>1602</v>
      </c>
      <c r="E1709" t="s">
        <v>309</v>
      </c>
      <c r="F1709" t="s">
        <v>2765</v>
      </c>
      <c r="G1709" t="s">
        <v>2766</v>
      </c>
      <c r="H1709" t="s">
        <v>321</v>
      </c>
      <c r="I1709" t="s">
        <v>754</v>
      </c>
      <c r="J1709" t="s">
        <v>204</v>
      </c>
      <c r="K1709" t="s">
        <v>204</v>
      </c>
      <c r="L1709" t="s">
        <v>325</v>
      </c>
      <c r="M1709" t="s">
        <v>340</v>
      </c>
      <c r="N1709" t="s">
        <v>448</v>
      </c>
      <c r="O1709" t="s">
        <v>339</v>
      </c>
      <c r="P1709" t="s">
        <v>1551</v>
      </c>
      <c r="Q1709" t="s">
        <v>413</v>
      </c>
      <c r="R1709" t="s">
        <v>407</v>
      </c>
      <c r="S1709" t="s">
        <v>1212</v>
      </c>
      <c r="T1709" s="131">
        <v>1.35</v>
      </c>
      <c r="U1709" t="s">
        <v>2767</v>
      </c>
      <c r="V1709" s="132">
        <v>2.6519999999999998E-2</v>
      </c>
      <c r="W1709" s="132">
        <v>2.8299999999999999E-2</v>
      </c>
      <c r="X1709" t="s">
        <v>411</v>
      </c>
      <c r="Y1709" t="s">
        <v>339</v>
      </c>
      <c r="Z1709" s="131">
        <v>315223</v>
      </c>
      <c r="AA1709" s="131">
        <v>1</v>
      </c>
      <c r="AB1709" s="131">
        <f t="shared" si="26"/>
        <v>116.48991348981514</v>
      </c>
      <c r="AD1709" s="131">
        <v>367.20299999999997</v>
      </c>
      <c r="AH1709" s="132">
        <v>2.9999999999999997E-4</v>
      </c>
      <c r="AI1709" s="132">
        <v>1.7010000000000001E-2</v>
      </c>
      <c r="AJ1709" s="132">
        <v>1.2099999999999999E-3</v>
      </c>
    </row>
    <row r="1710" spans="1:36">
      <c r="A1710" t="s">
        <v>1213</v>
      </c>
      <c r="B1710" t="s">
        <v>1251</v>
      </c>
      <c r="C1710" t="s">
        <v>2805</v>
      </c>
      <c r="D1710" t="s">
        <v>2806</v>
      </c>
      <c r="E1710" t="s">
        <v>309</v>
      </c>
      <c r="F1710" t="s">
        <v>2807</v>
      </c>
      <c r="G1710" t="s">
        <v>2808</v>
      </c>
      <c r="H1710" t="s">
        <v>321</v>
      </c>
      <c r="I1710" t="s">
        <v>951</v>
      </c>
      <c r="J1710" t="s">
        <v>204</v>
      </c>
      <c r="K1710" t="s">
        <v>204</v>
      </c>
      <c r="L1710" t="s">
        <v>325</v>
      </c>
      <c r="M1710" t="s">
        <v>340</v>
      </c>
      <c r="N1710" t="s">
        <v>447</v>
      </c>
      <c r="O1710" t="s">
        <v>339</v>
      </c>
      <c r="P1710" t="s">
        <v>1573</v>
      </c>
      <c r="Q1710" t="s">
        <v>415</v>
      </c>
      <c r="R1710" t="s">
        <v>407</v>
      </c>
      <c r="S1710" t="s">
        <v>1212</v>
      </c>
      <c r="T1710" s="131">
        <v>1.93</v>
      </c>
      <c r="U1710" t="s">
        <v>1600</v>
      </c>
      <c r="V1710" s="132">
        <v>5.7119999999999997E-2</v>
      </c>
      <c r="W1710" s="132">
        <v>5.5500000000000001E-2</v>
      </c>
      <c r="X1710" t="s">
        <v>412</v>
      </c>
      <c r="Y1710" t="s">
        <v>339</v>
      </c>
      <c r="Z1710" s="131">
        <v>361800</v>
      </c>
      <c r="AA1710" s="131">
        <v>1</v>
      </c>
      <c r="AB1710" s="131">
        <f t="shared" si="26"/>
        <v>100.01990049751244</v>
      </c>
      <c r="AD1710" s="131">
        <v>361.87200000000001</v>
      </c>
      <c r="AH1710" s="132">
        <v>2.5100000000000001E-3</v>
      </c>
      <c r="AI1710" s="132">
        <v>1.6760000000000001E-2</v>
      </c>
      <c r="AJ1710" s="132">
        <v>1.1900000000000001E-3</v>
      </c>
    </row>
    <row r="1711" spans="1:36">
      <c r="A1711" t="s">
        <v>1213</v>
      </c>
      <c r="B1711" t="s">
        <v>1251</v>
      </c>
      <c r="C1711" t="s">
        <v>1896</v>
      </c>
      <c r="D1711" t="s">
        <v>1897</v>
      </c>
      <c r="E1711" t="s">
        <v>309</v>
      </c>
      <c r="F1711" t="s">
        <v>1930</v>
      </c>
      <c r="G1711" t="s">
        <v>1931</v>
      </c>
      <c r="H1711" t="s">
        <v>321</v>
      </c>
      <c r="I1711" t="s">
        <v>754</v>
      </c>
      <c r="J1711" t="s">
        <v>204</v>
      </c>
      <c r="K1711" t="s">
        <v>204</v>
      </c>
      <c r="L1711" t="s">
        <v>325</v>
      </c>
      <c r="M1711" t="s">
        <v>340</v>
      </c>
      <c r="N1711" t="s">
        <v>464</v>
      </c>
      <c r="O1711" t="s">
        <v>339</v>
      </c>
      <c r="P1711" t="s">
        <v>1551</v>
      </c>
      <c r="Q1711" t="s">
        <v>413</v>
      </c>
      <c r="R1711" t="s">
        <v>407</v>
      </c>
      <c r="S1711" t="s">
        <v>1212</v>
      </c>
      <c r="T1711" s="131">
        <v>5.13</v>
      </c>
      <c r="U1711" t="s">
        <v>1905</v>
      </c>
      <c r="V1711" s="132">
        <v>1.8769999999999998E-2</v>
      </c>
      <c r="W1711" s="132">
        <v>3.0700000000000002E-2</v>
      </c>
      <c r="X1711" t="s">
        <v>412</v>
      </c>
      <c r="Y1711" t="s">
        <v>339</v>
      </c>
      <c r="Z1711" s="131">
        <v>343200</v>
      </c>
      <c r="AA1711" s="131">
        <v>1</v>
      </c>
      <c r="AB1711" s="131">
        <f t="shared" si="26"/>
        <v>104.44988344988344</v>
      </c>
      <c r="AD1711" s="131">
        <v>358.47199999999998</v>
      </c>
      <c r="AH1711" s="132">
        <v>3.4000000000000002E-4</v>
      </c>
      <c r="AI1711" s="132">
        <v>1.66E-2</v>
      </c>
      <c r="AJ1711" s="132">
        <v>1.1800000000000001E-3</v>
      </c>
    </row>
    <row r="1712" spans="1:36">
      <c r="A1712" t="s">
        <v>1213</v>
      </c>
      <c r="B1712" t="s">
        <v>1251</v>
      </c>
      <c r="C1712" t="s">
        <v>2434</v>
      </c>
      <c r="D1712" t="s">
        <v>2435</v>
      </c>
      <c r="E1712" t="s">
        <v>309</v>
      </c>
      <c r="F1712" t="s">
        <v>2436</v>
      </c>
      <c r="G1712" t="s">
        <v>2437</v>
      </c>
      <c r="H1712" t="s">
        <v>321</v>
      </c>
      <c r="I1712" t="s">
        <v>754</v>
      </c>
      <c r="J1712" t="s">
        <v>204</v>
      </c>
      <c r="K1712" t="s">
        <v>204</v>
      </c>
      <c r="L1712" t="s">
        <v>325</v>
      </c>
      <c r="M1712" t="s">
        <v>340</v>
      </c>
      <c r="N1712" t="s">
        <v>447</v>
      </c>
      <c r="O1712" t="s">
        <v>339</v>
      </c>
      <c r="P1712" t="s">
        <v>1540</v>
      </c>
      <c r="Q1712" t="s">
        <v>413</v>
      </c>
      <c r="R1712" t="s">
        <v>407</v>
      </c>
      <c r="S1712" t="s">
        <v>1212</v>
      </c>
      <c r="T1712" s="131">
        <v>2.61</v>
      </c>
      <c r="U1712" t="s">
        <v>2438</v>
      </c>
      <c r="V1712" s="132">
        <v>3.0980000000000001E-2</v>
      </c>
      <c r="W1712" s="132">
        <v>3.15E-2</v>
      </c>
      <c r="X1712" t="s">
        <v>412</v>
      </c>
      <c r="Y1712" t="s">
        <v>339</v>
      </c>
      <c r="Z1712" s="131">
        <v>294308.36</v>
      </c>
      <c r="AA1712" s="131">
        <v>1</v>
      </c>
      <c r="AB1712" s="131">
        <f t="shared" si="26"/>
        <v>118.86988191568871</v>
      </c>
      <c r="AD1712" s="131">
        <v>349.84399999999999</v>
      </c>
      <c r="AH1712" s="132">
        <v>2.1000000000000001E-4</v>
      </c>
      <c r="AI1712" s="132">
        <v>1.6199999999999999E-2</v>
      </c>
      <c r="AJ1712" s="132">
        <v>1.15E-3</v>
      </c>
    </row>
    <row r="1713" spans="1:36">
      <c r="A1713" t="s">
        <v>1213</v>
      </c>
      <c r="B1713" t="s">
        <v>1251</v>
      </c>
      <c r="C1713" t="s">
        <v>1935</v>
      </c>
      <c r="D1713" t="s">
        <v>1936</v>
      </c>
      <c r="E1713" t="s">
        <v>309</v>
      </c>
      <c r="F1713" t="s">
        <v>2768</v>
      </c>
      <c r="G1713" t="s">
        <v>2769</v>
      </c>
      <c r="H1713" t="s">
        <v>321</v>
      </c>
      <c r="I1713" t="s">
        <v>754</v>
      </c>
      <c r="J1713" t="s">
        <v>204</v>
      </c>
      <c r="K1713" t="s">
        <v>204</v>
      </c>
      <c r="L1713" t="s">
        <v>325</v>
      </c>
      <c r="M1713" t="s">
        <v>340</v>
      </c>
      <c r="N1713" t="s">
        <v>448</v>
      </c>
      <c r="O1713" t="s">
        <v>339</v>
      </c>
      <c r="P1713" t="s">
        <v>1551</v>
      </c>
      <c r="Q1713" t="s">
        <v>413</v>
      </c>
      <c r="R1713" t="s">
        <v>407</v>
      </c>
      <c r="S1713" t="s">
        <v>1212</v>
      </c>
      <c r="T1713" s="131">
        <v>0.82</v>
      </c>
      <c r="U1713" t="s">
        <v>2770</v>
      </c>
      <c r="V1713" s="132">
        <v>2.6120000000000001E-2</v>
      </c>
      <c r="W1713" s="132">
        <v>2.6599999999999999E-2</v>
      </c>
      <c r="X1713" t="s">
        <v>411</v>
      </c>
      <c r="Y1713" t="s">
        <v>339</v>
      </c>
      <c r="Z1713" s="131">
        <v>304428</v>
      </c>
      <c r="AA1713" s="131">
        <v>1</v>
      </c>
      <c r="AB1713" s="131">
        <f t="shared" si="26"/>
        <v>113.73001169406231</v>
      </c>
      <c r="AD1713" s="131">
        <v>346.226</v>
      </c>
      <c r="AH1713" s="132">
        <v>5.9000000000000003E-4</v>
      </c>
      <c r="AI1713" s="132">
        <v>1.6039999999999999E-2</v>
      </c>
      <c r="AJ1713" s="132">
        <v>1.14E-3</v>
      </c>
    </row>
    <row r="1714" spans="1:36">
      <c r="A1714" t="s">
        <v>1213</v>
      </c>
      <c r="B1714" t="s">
        <v>1251</v>
      </c>
      <c r="C1714" t="s">
        <v>1789</v>
      </c>
      <c r="D1714" t="s">
        <v>1790</v>
      </c>
      <c r="E1714" t="s">
        <v>309</v>
      </c>
      <c r="F1714" t="s">
        <v>1791</v>
      </c>
      <c r="G1714" t="s">
        <v>1792</v>
      </c>
      <c r="H1714" t="s">
        <v>321</v>
      </c>
      <c r="I1714" t="s">
        <v>754</v>
      </c>
      <c r="J1714" t="s">
        <v>204</v>
      </c>
      <c r="K1714" t="s">
        <v>204</v>
      </c>
      <c r="L1714" t="s">
        <v>325</v>
      </c>
      <c r="M1714" t="s">
        <v>340</v>
      </c>
      <c r="N1714" t="s">
        <v>464</v>
      </c>
      <c r="O1714" t="s">
        <v>339</v>
      </c>
      <c r="P1714" t="s">
        <v>1540</v>
      </c>
      <c r="Q1714" t="s">
        <v>413</v>
      </c>
      <c r="R1714" t="s">
        <v>407</v>
      </c>
      <c r="S1714" t="s">
        <v>1212</v>
      </c>
      <c r="T1714" s="131">
        <v>3.94</v>
      </c>
      <c r="U1714" t="s">
        <v>1563</v>
      </c>
      <c r="V1714" s="132">
        <v>3.5409999999999997E-2</v>
      </c>
      <c r="W1714" s="132">
        <v>3.09E-2</v>
      </c>
      <c r="X1714" t="s">
        <v>412</v>
      </c>
      <c r="Y1714" t="s">
        <v>339</v>
      </c>
      <c r="Z1714" s="131">
        <v>312080</v>
      </c>
      <c r="AA1714" s="131">
        <v>1</v>
      </c>
      <c r="AB1714" s="131">
        <f t="shared" si="26"/>
        <v>108.57985132017431</v>
      </c>
      <c r="AD1714" s="131">
        <v>338.85599999999999</v>
      </c>
      <c r="AH1714" s="132">
        <v>1.7000000000000001E-4</v>
      </c>
      <c r="AI1714" s="132">
        <v>1.5699999999999999E-2</v>
      </c>
      <c r="AJ1714" s="132">
        <v>1.1100000000000001E-3</v>
      </c>
    </row>
    <row r="1715" spans="1:36">
      <c r="A1715" t="s">
        <v>1213</v>
      </c>
      <c r="B1715" t="s">
        <v>1251</v>
      </c>
      <c r="C1715" t="s">
        <v>2809</v>
      </c>
      <c r="D1715" t="s">
        <v>2810</v>
      </c>
      <c r="E1715" t="s">
        <v>309</v>
      </c>
      <c r="F1715" t="s">
        <v>2839</v>
      </c>
      <c r="G1715" t="s">
        <v>2840</v>
      </c>
      <c r="H1715" t="s">
        <v>321</v>
      </c>
      <c r="I1715" t="s">
        <v>951</v>
      </c>
      <c r="J1715" t="s">
        <v>204</v>
      </c>
      <c r="K1715" t="s">
        <v>204</v>
      </c>
      <c r="L1715" t="s">
        <v>325</v>
      </c>
      <c r="M1715" t="s">
        <v>340</v>
      </c>
      <c r="N1715" t="s">
        <v>440</v>
      </c>
      <c r="O1715" t="s">
        <v>339</v>
      </c>
      <c r="P1715" t="s">
        <v>1584</v>
      </c>
      <c r="Q1715" t="s">
        <v>413</v>
      </c>
      <c r="R1715" t="s">
        <v>407</v>
      </c>
      <c r="S1715" t="s">
        <v>1212</v>
      </c>
      <c r="T1715" s="131">
        <v>2.08</v>
      </c>
      <c r="U1715" t="s">
        <v>2841</v>
      </c>
      <c r="V1715" s="132">
        <v>5.7110000000000001E-2</v>
      </c>
      <c r="W1715" s="132">
        <v>5.3100000000000001E-2</v>
      </c>
      <c r="X1715" t="s">
        <v>412</v>
      </c>
      <c r="Y1715" t="s">
        <v>339</v>
      </c>
      <c r="Z1715" s="131">
        <v>352476.2</v>
      </c>
      <c r="AA1715" s="131">
        <v>1</v>
      </c>
      <c r="AB1715" s="131">
        <f t="shared" si="26"/>
        <v>95.519924465822086</v>
      </c>
      <c r="AD1715" s="131">
        <v>336.685</v>
      </c>
      <c r="AH1715" s="132">
        <v>5.1999999999999995E-4</v>
      </c>
      <c r="AI1715" s="132">
        <v>1.559E-2</v>
      </c>
      <c r="AJ1715" s="132">
        <v>1.1100000000000001E-3</v>
      </c>
    </row>
    <row r="1716" spans="1:36">
      <c r="A1716" t="s">
        <v>1213</v>
      </c>
      <c r="B1716" t="s">
        <v>1251</v>
      </c>
      <c r="C1716" t="s">
        <v>2434</v>
      </c>
      <c r="D1716" t="s">
        <v>2435</v>
      </c>
      <c r="E1716" t="s">
        <v>309</v>
      </c>
      <c r="F1716" t="s">
        <v>2857</v>
      </c>
      <c r="G1716" t="s">
        <v>2858</v>
      </c>
      <c r="H1716" t="s">
        <v>321</v>
      </c>
      <c r="I1716" t="s">
        <v>754</v>
      </c>
      <c r="J1716" t="s">
        <v>204</v>
      </c>
      <c r="K1716" t="s">
        <v>204</v>
      </c>
      <c r="L1716" t="s">
        <v>325</v>
      </c>
      <c r="M1716" t="s">
        <v>340</v>
      </c>
      <c r="N1716" t="s">
        <v>447</v>
      </c>
      <c r="O1716" t="s">
        <v>339</v>
      </c>
      <c r="P1716" t="s">
        <v>1540</v>
      </c>
      <c r="Q1716" t="s">
        <v>413</v>
      </c>
      <c r="R1716" t="s">
        <v>407</v>
      </c>
      <c r="S1716" t="s">
        <v>1212</v>
      </c>
      <c r="T1716" s="131">
        <v>3.89</v>
      </c>
      <c r="U1716" t="s">
        <v>1954</v>
      </c>
      <c r="V1716" s="132">
        <v>1.158E-2</v>
      </c>
      <c r="W1716" s="132">
        <v>3.4799999999999998E-2</v>
      </c>
      <c r="X1716" t="s">
        <v>412</v>
      </c>
      <c r="Y1716" t="s">
        <v>339</v>
      </c>
      <c r="Z1716" s="131">
        <v>290489.36</v>
      </c>
      <c r="AA1716" s="131">
        <v>1</v>
      </c>
      <c r="AB1716" s="131">
        <f t="shared" si="26"/>
        <v>115.42006220124551</v>
      </c>
      <c r="AD1716" s="131">
        <v>335.28300000000002</v>
      </c>
      <c r="AH1716" s="132">
        <v>7.9000000000000001E-4</v>
      </c>
      <c r="AI1716" s="132">
        <v>1.553E-2</v>
      </c>
      <c r="AJ1716" s="132">
        <v>1.1000000000000001E-3</v>
      </c>
    </row>
    <row r="1717" spans="1:36">
      <c r="A1717" t="s">
        <v>1213</v>
      </c>
      <c r="B1717" t="s">
        <v>1251</v>
      </c>
      <c r="C1717" t="s">
        <v>1923</v>
      </c>
      <c r="D1717" t="s">
        <v>1924</v>
      </c>
      <c r="E1717" t="s">
        <v>309</v>
      </c>
      <c r="F1717" t="s">
        <v>2009</v>
      </c>
      <c r="G1717" t="s">
        <v>2010</v>
      </c>
      <c r="H1717" t="s">
        <v>321</v>
      </c>
      <c r="I1717" t="s">
        <v>754</v>
      </c>
      <c r="J1717" t="s">
        <v>204</v>
      </c>
      <c r="K1717" t="s">
        <v>204</v>
      </c>
      <c r="L1717" t="s">
        <v>325</v>
      </c>
      <c r="M1717" t="s">
        <v>340</v>
      </c>
      <c r="N1717" t="s">
        <v>464</v>
      </c>
      <c r="O1717" t="s">
        <v>339</v>
      </c>
      <c r="P1717" t="s">
        <v>1696</v>
      </c>
      <c r="Q1717" t="s">
        <v>413</v>
      </c>
      <c r="R1717" t="s">
        <v>407</v>
      </c>
      <c r="S1717" t="s">
        <v>1212</v>
      </c>
      <c r="T1717" s="131">
        <v>4.93</v>
      </c>
      <c r="U1717" t="s">
        <v>2011</v>
      </c>
      <c r="V1717" s="132">
        <v>9.2300000000000004E-3</v>
      </c>
      <c r="W1717" s="132">
        <v>2.98E-2</v>
      </c>
      <c r="X1717" t="s">
        <v>412</v>
      </c>
      <c r="Y1717" t="s">
        <v>339</v>
      </c>
      <c r="Z1717" s="131">
        <v>331331</v>
      </c>
      <c r="AA1717" s="131">
        <v>1</v>
      </c>
      <c r="AB1717" s="131">
        <f t="shared" si="26"/>
        <v>99.540037002272655</v>
      </c>
      <c r="AD1717" s="131">
        <v>329.80700000000002</v>
      </c>
      <c r="AH1717" s="132">
        <v>2.4000000000000001E-4</v>
      </c>
      <c r="AI1717" s="132">
        <v>1.528E-2</v>
      </c>
      <c r="AJ1717" s="132">
        <v>1.08E-3</v>
      </c>
    </row>
    <row r="1718" spans="1:36">
      <c r="A1718" t="s">
        <v>1213</v>
      </c>
      <c r="B1718" t="s">
        <v>1251</v>
      </c>
      <c r="C1718" t="s">
        <v>2193</v>
      </c>
      <c r="D1718" t="s">
        <v>2194</v>
      </c>
      <c r="E1718" t="s">
        <v>309</v>
      </c>
      <c r="F1718" t="s">
        <v>2601</v>
      </c>
      <c r="G1718" t="s">
        <v>2602</v>
      </c>
      <c r="H1718" t="s">
        <v>321</v>
      </c>
      <c r="I1718" t="s">
        <v>754</v>
      </c>
      <c r="J1718" t="s">
        <v>204</v>
      </c>
      <c r="K1718" t="s">
        <v>204</v>
      </c>
      <c r="L1718" t="s">
        <v>325</v>
      </c>
      <c r="M1718" t="s">
        <v>340</v>
      </c>
      <c r="N1718" t="s">
        <v>464</v>
      </c>
      <c r="O1718" t="s">
        <v>339</v>
      </c>
      <c r="P1718" t="s">
        <v>1551</v>
      </c>
      <c r="Q1718" t="s">
        <v>413</v>
      </c>
      <c r="R1718" t="s">
        <v>407</v>
      </c>
      <c r="S1718" t="s">
        <v>1212</v>
      </c>
      <c r="T1718" s="131">
        <v>1.39</v>
      </c>
      <c r="U1718" t="s">
        <v>2603</v>
      </c>
      <c r="V1718" s="132">
        <v>6.4599999999999996E-3</v>
      </c>
      <c r="W1718" s="132">
        <v>2.58E-2</v>
      </c>
      <c r="X1718" t="s">
        <v>412</v>
      </c>
      <c r="Y1718" t="s">
        <v>339</v>
      </c>
      <c r="Z1718" s="131">
        <v>279004.5</v>
      </c>
      <c r="AA1718" s="131">
        <v>1</v>
      </c>
      <c r="AB1718" s="131">
        <f t="shared" si="26"/>
        <v>116.39991469671635</v>
      </c>
      <c r="AD1718" s="131">
        <v>324.76100000000002</v>
      </c>
      <c r="AH1718" s="132">
        <v>2.0000000000000001E-4</v>
      </c>
      <c r="AI1718" s="132">
        <v>1.504E-2</v>
      </c>
      <c r="AJ1718" s="132">
        <v>1.07E-3</v>
      </c>
    </row>
    <row r="1719" spans="1:36">
      <c r="A1719" t="s">
        <v>1213</v>
      </c>
      <c r="B1719" t="s">
        <v>1251</v>
      </c>
      <c r="C1719" t="s">
        <v>1923</v>
      </c>
      <c r="D1719" t="s">
        <v>1924</v>
      </c>
      <c r="E1719" t="s">
        <v>309</v>
      </c>
      <c r="F1719" t="s">
        <v>2247</v>
      </c>
      <c r="G1719" t="s">
        <v>2248</v>
      </c>
      <c r="H1719" t="s">
        <v>321</v>
      </c>
      <c r="I1719" t="s">
        <v>754</v>
      </c>
      <c r="J1719" t="s">
        <v>204</v>
      </c>
      <c r="K1719" t="s">
        <v>204</v>
      </c>
      <c r="L1719" t="s">
        <v>325</v>
      </c>
      <c r="M1719" t="s">
        <v>340</v>
      </c>
      <c r="N1719" t="s">
        <v>464</v>
      </c>
      <c r="O1719" t="s">
        <v>339</v>
      </c>
      <c r="P1719" t="s">
        <v>1696</v>
      </c>
      <c r="Q1719" t="s">
        <v>413</v>
      </c>
      <c r="R1719" t="s">
        <v>407</v>
      </c>
      <c r="S1719" t="s">
        <v>1212</v>
      </c>
      <c r="T1719" s="131">
        <v>3.75</v>
      </c>
      <c r="U1719" t="s">
        <v>2249</v>
      </c>
      <c r="V1719" s="132">
        <v>3.5290000000000002E-2</v>
      </c>
      <c r="W1719" s="132">
        <v>2.86E-2</v>
      </c>
      <c r="X1719" t="s">
        <v>412</v>
      </c>
      <c r="Y1719" t="s">
        <v>339</v>
      </c>
      <c r="Z1719" s="131">
        <v>307137.56</v>
      </c>
      <c r="AA1719" s="131">
        <v>1</v>
      </c>
      <c r="AB1719" s="131">
        <f t="shared" si="26"/>
        <v>105.21995421204753</v>
      </c>
      <c r="AD1719" s="131">
        <v>323.17</v>
      </c>
      <c r="AH1719" s="132">
        <v>1.9000000000000001E-4</v>
      </c>
      <c r="AI1719" s="132">
        <v>1.4970000000000001E-2</v>
      </c>
      <c r="AJ1719" s="132">
        <v>1.06E-3</v>
      </c>
    </row>
    <row r="1720" spans="1:36">
      <c r="A1720" t="s">
        <v>1213</v>
      </c>
      <c r="B1720" t="s">
        <v>1251</v>
      </c>
      <c r="C1720" t="s">
        <v>2859</v>
      </c>
      <c r="D1720" t="s">
        <v>2860</v>
      </c>
      <c r="E1720" t="s">
        <v>309</v>
      </c>
      <c r="F1720" t="s">
        <v>2861</v>
      </c>
      <c r="G1720" t="s">
        <v>2862</v>
      </c>
      <c r="H1720" t="s">
        <v>321</v>
      </c>
      <c r="I1720" t="s">
        <v>951</v>
      </c>
      <c r="J1720" t="s">
        <v>204</v>
      </c>
      <c r="K1720" t="s">
        <v>204</v>
      </c>
      <c r="L1720" t="s">
        <v>325</v>
      </c>
      <c r="M1720" t="s">
        <v>340</v>
      </c>
      <c r="N1720" t="s">
        <v>447</v>
      </c>
      <c r="O1720" t="s">
        <v>339</v>
      </c>
      <c r="P1720" t="s">
        <v>1599</v>
      </c>
      <c r="Q1720" t="s">
        <v>415</v>
      </c>
      <c r="R1720" t="s">
        <v>407</v>
      </c>
      <c r="S1720" t="s">
        <v>1212</v>
      </c>
      <c r="T1720" s="131">
        <v>2.27</v>
      </c>
      <c r="U1720" t="s">
        <v>1600</v>
      </c>
      <c r="V1720" s="132">
        <v>4.7039999999999998E-2</v>
      </c>
      <c r="W1720" s="132">
        <v>5.4600000000000003E-2</v>
      </c>
      <c r="X1720" t="s">
        <v>412</v>
      </c>
      <c r="Y1720" t="s">
        <v>339</v>
      </c>
      <c r="Z1720" s="131">
        <v>325677.59999999998</v>
      </c>
      <c r="AA1720" s="131">
        <v>1</v>
      </c>
      <c r="AB1720" s="131">
        <f t="shared" si="26"/>
        <v>98.120042643399501</v>
      </c>
      <c r="AD1720" s="131">
        <v>319.55500000000001</v>
      </c>
      <c r="AH1720" s="132">
        <v>5.1999999999999995E-4</v>
      </c>
      <c r="AI1720" s="132">
        <v>1.4800000000000001E-2</v>
      </c>
      <c r="AJ1720" s="132">
        <v>1.0499999999999999E-3</v>
      </c>
    </row>
    <row r="1721" spans="1:36">
      <c r="A1721" t="s">
        <v>1213</v>
      </c>
      <c r="B1721" t="s">
        <v>1251</v>
      </c>
      <c r="C1721" t="s">
        <v>2364</v>
      </c>
      <c r="D1721" t="s">
        <v>2365</v>
      </c>
      <c r="E1721" t="s">
        <v>309</v>
      </c>
      <c r="F1721" t="s">
        <v>2771</v>
      </c>
      <c r="G1721" t="s">
        <v>2772</v>
      </c>
      <c r="H1721" t="s">
        <v>321</v>
      </c>
      <c r="I1721" t="s">
        <v>951</v>
      </c>
      <c r="J1721" t="s">
        <v>204</v>
      </c>
      <c r="K1721" t="s">
        <v>204</v>
      </c>
      <c r="L1721" t="s">
        <v>325</v>
      </c>
      <c r="M1721" t="s">
        <v>340</v>
      </c>
      <c r="N1721" t="s">
        <v>462</v>
      </c>
      <c r="O1721" t="s">
        <v>339</v>
      </c>
      <c r="P1721" t="s">
        <v>1551</v>
      </c>
      <c r="Q1721" t="s">
        <v>413</v>
      </c>
      <c r="R1721" t="s">
        <v>407</v>
      </c>
      <c r="S1721" t="s">
        <v>1212</v>
      </c>
      <c r="T1721" s="131">
        <v>3.16</v>
      </c>
      <c r="U1721" t="s">
        <v>2773</v>
      </c>
      <c r="V1721" s="132">
        <v>4.897E-2</v>
      </c>
      <c r="W1721" s="132">
        <v>5.21E-2</v>
      </c>
      <c r="X1721" t="s">
        <v>412</v>
      </c>
      <c r="Y1721" t="s">
        <v>339</v>
      </c>
      <c r="Z1721" s="131">
        <v>319849.2</v>
      </c>
      <c r="AA1721" s="131">
        <v>1</v>
      </c>
      <c r="AB1721" s="131">
        <f t="shared" si="26"/>
        <v>99.760136964544543</v>
      </c>
      <c r="AD1721" s="131">
        <v>319.08199999999999</v>
      </c>
      <c r="AH1721" s="132">
        <v>1.4400000000000001E-3</v>
      </c>
      <c r="AI1721" s="132">
        <v>1.478E-2</v>
      </c>
      <c r="AJ1721" s="132">
        <v>1.0499999999999999E-3</v>
      </c>
    </row>
    <row r="1722" spans="1:36">
      <c r="A1722" t="s">
        <v>1213</v>
      </c>
      <c r="B1722" t="s">
        <v>1251</v>
      </c>
      <c r="C1722" t="s">
        <v>1601</v>
      </c>
      <c r="D1722" t="s">
        <v>1602</v>
      </c>
      <c r="E1722" t="s">
        <v>309</v>
      </c>
      <c r="F1722" t="s">
        <v>1990</v>
      </c>
      <c r="G1722" t="s">
        <v>1991</v>
      </c>
      <c r="H1722" t="s">
        <v>321</v>
      </c>
      <c r="I1722" t="s">
        <v>754</v>
      </c>
      <c r="J1722" t="s">
        <v>204</v>
      </c>
      <c r="K1722" t="s">
        <v>204</v>
      </c>
      <c r="L1722" t="s">
        <v>325</v>
      </c>
      <c r="M1722" t="s">
        <v>340</v>
      </c>
      <c r="N1722" t="s">
        <v>448</v>
      </c>
      <c r="O1722" t="s">
        <v>339</v>
      </c>
      <c r="P1722" t="s">
        <v>1211</v>
      </c>
      <c r="Q1722" t="s">
        <v>413</v>
      </c>
      <c r="R1722" t="s">
        <v>407</v>
      </c>
      <c r="S1722" t="s">
        <v>1212</v>
      </c>
      <c r="T1722" s="131">
        <v>4.22</v>
      </c>
      <c r="U1722" t="s">
        <v>1992</v>
      </c>
      <c r="V1722" s="132">
        <v>1.242E-2</v>
      </c>
      <c r="W1722" s="132">
        <v>2.3E-2</v>
      </c>
      <c r="X1722" t="s">
        <v>412</v>
      </c>
      <c r="Y1722" t="s">
        <v>339</v>
      </c>
      <c r="Z1722" s="131">
        <v>304000</v>
      </c>
      <c r="AA1722" s="131">
        <v>1</v>
      </c>
      <c r="AB1722" s="131">
        <f t="shared" si="26"/>
        <v>103.12993421052632</v>
      </c>
      <c r="AD1722" s="131">
        <v>313.51499999999999</v>
      </c>
      <c r="AH1722" s="132">
        <v>1.9000000000000001E-4</v>
      </c>
      <c r="AI1722" s="132">
        <v>1.452E-2</v>
      </c>
      <c r="AJ1722" s="132">
        <v>1.0300000000000001E-3</v>
      </c>
    </row>
    <row r="1723" spans="1:36">
      <c r="A1723" t="s">
        <v>1213</v>
      </c>
      <c r="B1723" t="s">
        <v>1251</v>
      </c>
      <c r="C1723" t="s">
        <v>1831</v>
      </c>
      <c r="D1723" t="s">
        <v>1832</v>
      </c>
      <c r="E1723" t="s">
        <v>309</v>
      </c>
      <c r="F1723" t="s">
        <v>2842</v>
      </c>
      <c r="G1723" t="s">
        <v>2843</v>
      </c>
      <c r="H1723" t="s">
        <v>321</v>
      </c>
      <c r="I1723" t="s">
        <v>951</v>
      </c>
      <c r="J1723" t="s">
        <v>204</v>
      </c>
      <c r="K1723" t="s">
        <v>204</v>
      </c>
      <c r="L1723" t="s">
        <v>325</v>
      </c>
      <c r="M1723" t="s">
        <v>340</v>
      </c>
      <c r="N1723" t="s">
        <v>441</v>
      </c>
      <c r="O1723" t="s">
        <v>339</v>
      </c>
      <c r="Q1723" t="s">
        <v>410</v>
      </c>
      <c r="R1723" t="s">
        <v>410</v>
      </c>
      <c r="S1723" t="s">
        <v>1212</v>
      </c>
      <c r="T1723" s="131">
        <v>2.5</v>
      </c>
      <c r="U1723" t="s">
        <v>1670</v>
      </c>
      <c r="V1723" s="132">
        <v>5.101E-2</v>
      </c>
      <c r="W1723" s="132">
        <v>6.0699999999999997E-2</v>
      </c>
      <c r="X1723" t="s">
        <v>412</v>
      </c>
      <c r="Y1723" t="s">
        <v>339</v>
      </c>
      <c r="Z1723" s="131">
        <v>305000</v>
      </c>
      <c r="AA1723" s="131">
        <v>1</v>
      </c>
      <c r="AB1723" s="131">
        <f t="shared" si="26"/>
        <v>101.69016393442622</v>
      </c>
      <c r="AD1723" s="131">
        <v>310.15499999999997</v>
      </c>
      <c r="AH1723" s="132">
        <v>1.39E-3</v>
      </c>
      <c r="AI1723" s="132">
        <v>1.4370000000000001E-2</v>
      </c>
      <c r="AJ1723" s="132">
        <v>1.0200000000000001E-3</v>
      </c>
    </row>
    <row r="1724" spans="1:36">
      <c r="A1724" t="s">
        <v>1213</v>
      </c>
      <c r="B1724" t="s">
        <v>1251</v>
      </c>
      <c r="C1724" t="s">
        <v>2490</v>
      </c>
      <c r="D1724" t="s">
        <v>2491</v>
      </c>
      <c r="E1724" t="s">
        <v>309</v>
      </c>
      <c r="F1724" t="s">
        <v>2492</v>
      </c>
      <c r="G1724" t="s">
        <v>2493</v>
      </c>
      <c r="H1724" t="s">
        <v>321</v>
      </c>
      <c r="I1724" t="s">
        <v>951</v>
      </c>
      <c r="J1724" t="s">
        <v>204</v>
      </c>
      <c r="K1724" t="s">
        <v>204</v>
      </c>
      <c r="L1724" t="s">
        <v>325</v>
      </c>
      <c r="M1724" t="s">
        <v>340</v>
      </c>
      <c r="N1724" t="s">
        <v>440</v>
      </c>
      <c r="O1724" t="s">
        <v>339</v>
      </c>
      <c r="P1724" t="s">
        <v>1578</v>
      </c>
      <c r="Q1724" t="s">
        <v>415</v>
      </c>
      <c r="R1724" t="s">
        <v>407</v>
      </c>
      <c r="S1724" t="s">
        <v>1212</v>
      </c>
      <c r="T1724" s="131">
        <v>1.68</v>
      </c>
      <c r="U1724" t="s">
        <v>1367</v>
      </c>
      <c r="V1724" s="132">
        <v>4.9529999999999998E-2</v>
      </c>
      <c r="W1724" s="132">
        <v>4.9000000000000002E-2</v>
      </c>
      <c r="X1724" t="s">
        <v>412</v>
      </c>
      <c r="Y1724" t="s">
        <v>339</v>
      </c>
      <c r="Z1724" s="131">
        <v>298876.99</v>
      </c>
      <c r="AA1724" s="131">
        <v>1</v>
      </c>
      <c r="AB1724" s="131">
        <f t="shared" si="26"/>
        <v>98.289935267348611</v>
      </c>
      <c r="AD1724" s="131">
        <v>293.76600000000002</v>
      </c>
      <c r="AH1724" s="132">
        <v>4.2000000000000002E-4</v>
      </c>
      <c r="AI1724" s="132">
        <v>1.3610000000000001E-2</v>
      </c>
      <c r="AJ1724" s="132">
        <v>9.7000000000000005E-4</v>
      </c>
    </row>
    <row r="1725" spans="1:36">
      <c r="A1725" t="s">
        <v>1213</v>
      </c>
      <c r="B1725" t="s">
        <v>1251</v>
      </c>
      <c r="C1725" t="s">
        <v>1967</v>
      </c>
      <c r="D1725" t="s">
        <v>1968</v>
      </c>
      <c r="E1725" t="s">
        <v>309</v>
      </c>
      <c r="F1725" t="s">
        <v>1969</v>
      </c>
      <c r="G1725" t="s">
        <v>1970</v>
      </c>
      <c r="H1725" t="s">
        <v>321</v>
      </c>
      <c r="I1725" t="s">
        <v>754</v>
      </c>
      <c r="J1725" t="s">
        <v>204</v>
      </c>
      <c r="K1725" t="s">
        <v>204</v>
      </c>
      <c r="L1725" t="s">
        <v>325</v>
      </c>
      <c r="M1725" t="s">
        <v>340</v>
      </c>
      <c r="N1725" t="s">
        <v>447</v>
      </c>
      <c r="O1725" t="s">
        <v>339</v>
      </c>
      <c r="P1725" t="s">
        <v>1540</v>
      </c>
      <c r="Q1725" t="s">
        <v>413</v>
      </c>
      <c r="R1725" t="s">
        <v>407</v>
      </c>
      <c r="S1725" t="s">
        <v>1212</v>
      </c>
      <c r="T1725" s="131">
        <v>3.29</v>
      </c>
      <c r="U1725" t="s">
        <v>1665</v>
      </c>
      <c r="V1725" s="132">
        <v>2.66E-3</v>
      </c>
      <c r="W1725" s="132">
        <v>3.15E-2</v>
      </c>
      <c r="X1725" t="s">
        <v>412</v>
      </c>
      <c r="Y1725" t="s">
        <v>339</v>
      </c>
      <c r="Z1725" s="131">
        <v>260850</v>
      </c>
      <c r="AA1725" s="131">
        <v>1</v>
      </c>
      <c r="AB1725" s="131">
        <f t="shared" si="26"/>
        <v>104.10005750431282</v>
      </c>
      <c r="AD1725" s="131">
        <v>271.54500000000002</v>
      </c>
      <c r="AH1725" s="132">
        <v>1.8000000000000001E-4</v>
      </c>
      <c r="AI1725" s="132">
        <v>1.2579999999999999E-2</v>
      </c>
      <c r="AJ1725" s="132">
        <v>8.8999999999999995E-4</v>
      </c>
    </row>
    <row r="1726" spans="1:36">
      <c r="A1726" t="s">
        <v>1213</v>
      </c>
      <c r="B1726" t="s">
        <v>1251</v>
      </c>
      <c r="C1726" t="s">
        <v>1973</v>
      </c>
      <c r="D1726" t="s">
        <v>1974</v>
      </c>
      <c r="E1726" t="s">
        <v>309</v>
      </c>
      <c r="F1726" t="s">
        <v>2017</v>
      </c>
      <c r="G1726" t="s">
        <v>2018</v>
      </c>
      <c r="H1726" t="s">
        <v>321</v>
      </c>
      <c r="I1726" t="s">
        <v>754</v>
      </c>
      <c r="J1726" t="s">
        <v>204</v>
      </c>
      <c r="K1726" t="s">
        <v>204</v>
      </c>
      <c r="L1726" t="s">
        <v>325</v>
      </c>
      <c r="M1726" t="s">
        <v>340</v>
      </c>
      <c r="N1726" t="s">
        <v>464</v>
      </c>
      <c r="O1726" t="s">
        <v>339</v>
      </c>
      <c r="P1726" t="s">
        <v>1696</v>
      </c>
      <c r="Q1726" t="s">
        <v>413</v>
      </c>
      <c r="R1726" t="s">
        <v>407</v>
      </c>
      <c r="S1726" t="s">
        <v>1212</v>
      </c>
      <c r="T1726" s="131">
        <v>5.15</v>
      </c>
      <c r="U1726" t="s">
        <v>2019</v>
      </c>
      <c r="V1726" s="132">
        <v>2.6030000000000001E-2</v>
      </c>
      <c r="W1726" s="132">
        <v>2.8299999999999999E-2</v>
      </c>
      <c r="X1726" t="s">
        <v>412</v>
      </c>
      <c r="Y1726" t="s">
        <v>339</v>
      </c>
      <c r="Z1726" s="131">
        <v>263875.53999999998</v>
      </c>
      <c r="AA1726" s="131">
        <v>1</v>
      </c>
      <c r="AB1726" s="131">
        <f t="shared" si="26"/>
        <v>102.56994642246873</v>
      </c>
      <c r="AD1726" s="131">
        <v>270.65699999999998</v>
      </c>
      <c r="AH1726" s="132">
        <v>1.2E-4</v>
      </c>
      <c r="AI1726" s="132">
        <v>1.2540000000000001E-2</v>
      </c>
      <c r="AJ1726" s="132">
        <v>8.8999999999999995E-4</v>
      </c>
    </row>
    <row r="1727" spans="1:36">
      <c r="A1727" t="s">
        <v>1213</v>
      </c>
      <c r="B1727" t="s">
        <v>1251</v>
      </c>
      <c r="C1727" t="s">
        <v>1678</v>
      </c>
      <c r="D1727" t="s">
        <v>1679</v>
      </c>
      <c r="E1727" t="s">
        <v>309</v>
      </c>
      <c r="F1727" t="s">
        <v>2863</v>
      </c>
      <c r="G1727" t="s">
        <v>2864</v>
      </c>
      <c r="H1727" t="s">
        <v>321</v>
      </c>
      <c r="I1727" t="s">
        <v>754</v>
      </c>
      <c r="J1727" t="s">
        <v>204</v>
      </c>
      <c r="K1727" t="s">
        <v>204</v>
      </c>
      <c r="L1727" t="s">
        <v>325</v>
      </c>
      <c r="M1727" t="s">
        <v>340</v>
      </c>
      <c r="N1727" t="s">
        <v>464</v>
      </c>
      <c r="O1727" t="s">
        <v>339</v>
      </c>
      <c r="P1727" t="s">
        <v>1545</v>
      </c>
      <c r="Q1727" t="s">
        <v>413</v>
      </c>
      <c r="R1727" t="s">
        <v>407</v>
      </c>
      <c r="S1727" t="s">
        <v>1212</v>
      </c>
      <c r="T1727" s="131">
        <v>2.35</v>
      </c>
      <c r="U1727" t="s">
        <v>1639</v>
      </c>
      <c r="V1727" s="132">
        <v>9.6100000000000005E-3</v>
      </c>
      <c r="W1727" s="132">
        <v>3.1800000000000002E-2</v>
      </c>
      <c r="X1727" t="s">
        <v>412</v>
      </c>
      <c r="Y1727" t="s">
        <v>339</v>
      </c>
      <c r="Z1727" s="131">
        <v>227650</v>
      </c>
      <c r="AA1727" s="131">
        <v>1</v>
      </c>
      <c r="AB1727" s="131">
        <f t="shared" si="26"/>
        <v>115.39995607291895</v>
      </c>
      <c r="AD1727" s="131">
        <v>262.70800000000003</v>
      </c>
      <c r="AH1727" s="132">
        <v>4.6000000000000001E-4</v>
      </c>
      <c r="AI1727" s="132">
        <v>1.217E-2</v>
      </c>
      <c r="AJ1727" s="132">
        <v>8.5999999999999998E-4</v>
      </c>
    </row>
    <row r="1728" spans="1:36">
      <c r="A1728" t="s">
        <v>1213</v>
      </c>
      <c r="B1728" t="s">
        <v>1251</v>
      </c>
      <c r="C1728" t="s">
        <v>2180</v>
      </c>
      <c r="D1728" t="s">
        <v>2181</v>
      </c>
      <c r="E1728" t="s">
        <v>309</v>
      </c>
      <c r="F1728" t="s">
        <v>2760</v>
      </c>
      <c r="G1728" t="s">
        <v>2761</v>
      </c>
      <c r="H1728" t="s">
        <v>321</v>
      </c>
      <c r="I1728" t="s">
        <v>754</v>
      </c>
      <c r="J1728" t="s">
        <v>204</v>
      </c>
      <c r="K1728" t="s">
        <v>204</v>
      </c>
      <c r="L1728" t="s">
        <v>325</v>
      </c>
      <c r="M1728" t="s">
        <v>340</v>
      </c>
      <c r="N1728" t="s">
        <v>440</v>
      </c>
      <c r="O1728" t="s">
        <v>339</v>
      </c>
      <c r="P1728" t="s">
        <v>1551</v>
      </c>
      <c r="Q1728" t="s">
        <v>413</v>
      </c>
      <c r="R1728" t="s">
        <v>407</v>
      </c>
      <c r="S1728" t="s">
        <v>1212</v>
      </c>
      <c r="T1728" s="131">
        <v>3.34</v>
      </c>
      <c r="U1728" t="s">
        <v>2762</v>
      </c>
      <c r="V1728" s="132">
        <v>3.4299999999999999E-3</v>
      </c>
      <c r="W1728" s="132">
        <v>2.5899999999999999E-2</v>
      </c>
      <c r="X1728" t="s">
        <v>412</v>
      </c>
      <c r="Y1728" t="s">
        <v>339</v>
      </c>
      <c r="Z1728" s="131">
        <v>229994.05</v>
      </c>
      <c r="AA1728" s="131">
        <v>1</v>
      </c>
      <c r="AB1728" s="131">
        <f t="shared" si="26"/>
        <v>110.96982726292268</v>
      </c>
      <c r="AD1728" s="131">
        <v>255.22399999999999</v>
      </c>
      <c r="AH1728" s="132">
        <v>2.4000000000000001E-4</v>
      </c>
      <c r="AI1728" s="132">
        <v>1.1820000000000001E-2</v>
      </c>
      <c r="AJ1728" s="132">
        <v>8.4000000000000003E-4</v>
      </c>
    </row>
    <row r="1729" spans="1:36">
      <c r="A1729" t="s">
        <v>1213</v>
      </c>
      <c r="B1729" t="s">
        <v>1251</v>
      </c>
      <c r="C1729" t="s">
        <v>2467</v>
      </c>
      <c r="D1729" t="s">
        <v>2468</v>
      </c>
      <c r="E1729" t="s">
        <v>309</v>
      </c>
      <c r="F1729" t="s">
        <v>2624</v>
      </c>
      <c r="G1729" t="s">
        <v>2625</v>
      </c>
      <c r="H1729" t="s">
        <v>321</v>
      </c>
      <c r="I1729" t="s">
        <v>951</v>
      </c>
      <c r="J1729" t="s">
        <v>204</v>
      </c>
      <c r="K1729" t="s">
        <v>204</v>
      </c>
      <c r="L1729" t="s">
        <v>325</v>
      </c>
      <c r="M1729" t="s">
        <v>340</v>
      </c>
      <c r="N1729" t="s">
        <v>440</v>
      </c>
      <c r="O1729" t="s">
        <v>339</v>
      </c>
      <c r="P1729" t="s">
        <v>1545</v>
      </c>
      <c r="Q1729" t="s">
        <v>413</v>
      </c>
      <c r="R1729" t="s">
        <v>407</v>
      </c>
      <c r="S1729" t="s">
        <v>1212</v>
      </c>
      <c r="T1729" s="131">
        <v>3.02</v>
      </c>
      <c r="U1729" t="s">
        <v>2626</v>
      </c>
      <c r="V1729" s="132">
        <v>1.949E-2</v>
      </c>
      <c r="W1729" s="132">
        <v>5.2999999999999999E-2</v>
      </c>
      <c r="X1729" t="s">
        <v>412</v>
      </c>
      <c r="Y1729" t="s">
        <v>339</v>
      </c>
      <c r="Z1729" s="131">
        <v>267738.3</v>
      </c>
      <c r="AA1729" s="131">
        <v>1</v>
      </c>
      <c r="AB1729" s="131">
        <f t="shared" si="26"/>
        <v>92.87987560987726</v>
      </c>
      <c r="AD1729" s="131">
        <v>248.67500000000001</v>
      </c>
      <c r="AH1729" s="132">
        <v>3.5E-4</v>
      </c>
      <c r="AI1729" s="132">
        <v>1.1520000000000001E-2</v>
      </c>
      <c r="AJ1729" s="132">
        <v>8.1999999999999998E-4</v>
      </c>
    </row>
    <row r="1730" spans="1:36">
      <c r="A1730" t="s">
        <v>1213</v>
      </c>
      <c r="B1730" t="s">
        <v>1251</v>
      </c>
      <c r="C1730" t="s">
        <v>2519</v>
      </c>
      <c r="D1730" t="s">
        <v>2520</v>
      </c>
      <c r="E1730" t="s">
        <v>309</v>
      </c>
      <c r="F1730" t="s">
        <v>2521</v>
      </c>
      <c r="G1730" t="s">
        <v>2522</v>
      </c>
      <c r="H1730" t="s">
        <v>321</v>
      </c>
      <c r="I1730" t="s">
        <v>755</v>
      </c>
      <c r="J1730" t="s">
        <v>204</v>
      </c>
      <c r="K1730" t="s">
        <v>204</v>
      </c>
      <c r="L1730" t="s">
        <v>325</v>
      </c>
      <c r="M1730" t="s">
        <v>340</v>
      </c>
      <c r="N1730" t="s">
        <v>454</v>
      </c>
      <c r="O1730" t="s">
        <v>339</v>
      </c>
      <c r="P1730" t="s">
        <v>1696</v>
      </c>
      <c r="Q1730" t="s">
        <v>413</v>
      </c>
      <c r="R1730" t="s">
        <v>407</v>
      </c>
      <c r="S1730" t="s">
        <v>1212</v>
      </c>
      <c r="T1730" s="131">
        <v>0.52</v>
      </c>
      <c r="U1730" t="s">
        <v>2523</v>
      </c>
      <c r="V1730" s="132">
        <v>4.6649999999999997E-2</v>
      </c>
      <c r="W1730" s="132">
        <v>5.7799999999999997E-2</v>
      </c>
      <c r="X1730" t="s">
        <v>412</v>
      </c>
      <c r="Y1730" t="s">
        <v>339</v>
      </c>
      <c r="Z1730" s="131">
        <v>227833.17</v>
      </c>
      <c r="AA1730" s="131">
        <v>1</v>
      </c>
      <c r="AB1730" s="131">
        <f t="shared" si="26"/>
        <v>100.58017451980324</v>
      </c>
      <c r="AD1730" s="131">
        <v>229.155</v>
      </c>
      <c r="AH1730" s="132">
        <v>6.8000000000000005E-4</v>
      </c>
      <c r="AI1730" s="132">
        <v>1.061E-2</v>
      </c>
      <c r="AJ1730" s="132">
        <v>7.5000000000000002E-4</v>
      </c>
    </row>
    <row r="1731" spans="1:36">
      <c r="A1731" t="s">
        <v>1213</v>
      </c>
      <c r="B1731" t="s">
        <v>1251</v>
      </c>
      <c r="C1731" t="s">
        <v>2937</v>
      </c>
      <c r="D1731" t="s">
        <v>2938</v>
      </c>
      <c r="E1731" t="s">
        <v>311</v>
      </c>
      <c r="F1731" t="s">
        <v>2939</v>
      </c>
      <c r="G1731" t="s">
        <v>2940</v>
      </c>
      <c r="H1731" t="s">
        <v>321</v>
      </c>
      <c r="I1731" t="s">
        <v>755</v>
      </c>
      <c r="J1731" t="s">
        <v>204</v>
      </c>
      <c r="K1731" t="s">
        <v>204</v>
      </c>
      <c r="L1731" t="s">
        <v>325</v>
      </c>
      <c r="M1731" t="s">
        <v>340</v>
      </c>
      <c r="N1731" t="s">
        <v>480</v>
      </c>
      <c r="O1731" t="s">
        <v>339</v>
      </c>
      <c r="P1731" t="s">
        <v>1551</v>
      </c>
      <c r="Q1731" t="s">
        <v>413</v>
      </c>
      <c r="R1731" t="s">
        <v>407</v>
      </c>
      <c r="S1731" t="s">
        <v>1212</v>
      </c>
      <c r="T1731" s="131">
        <v>0.99</v>
      </c>
      <c r="U1731" t="s">
        <v>1755</v>
      </c>
      <c r="V1731" s="132">
        <v>3.2149999999999998E-2</v>
      </c>
      <c r="W1731" s="132">
        <v>5.79E-2</v>
      </c>
      <c r="X1731" t="s">
        <v>412</v>
      </c>
      <c r="Y1731" t="s">
        <v>339</v>
      </c>
      <c r="Z1731" s="131">
        <v>92500</v>
      </c>
      <c r="AA1731" s="131">
        <v>1</v>
      </c>
      <c r="AB1731" s="131">
        <f t="shared" ref="AB1731:AB1794" si="27">(AD1731-(AC1731*AA1731))*1000/AA1731/Z1731*100</f>
        <v>100.76</v>
      </c>
      <c r="AC1731" s="131">
        <v>98.619</v>
      </c>
      <c r="AD1731" s="131">
        <v>191.822</v>
      </c>
      <c r="AH1731" s="132">
        <v>1.32E-3</v>
      </c>
      <c r="AI1731" s="132">
        <v>1.345E-2</v>
      </c>
      <c r="AJ1731" s="132">
        <v>9.5E-4</v>
      </c>
    </row>
    <row r="1732" spans="1:36">
      <c r="A1732" t="s">
        <v>1213</v>
      </c>
      <c r="B1732" t="s">
        <v>1251</v>
      </c>
      <c r="C1732" t="s">
        <v>1547</v>
      </c>
      <c r="D1732" t="s">
        <v>1548</v>
      </c>
      <c r="E1732" t="s">
        <v>309</v>
      </c>
      <c r="F1732" t="s">
        <v>2385</v>
      </c>
      <c r="G1732" t="s">
        <v>2386</v>
      </c>
      <c r="H1732" t="s">
        <v>321</v>
      </c>
      <c r="I1732" t="s">
        <v>754</v>
      </c>
      <c r="J1732" t="s">
        <v>204</v>
      </c>
      <c r="K1732" t="s">
        <v>204</v>
      </c>
      <c r="L1732" t="s">
        <v>325</v>
      </c>
      <c r="M1732" t="s">
        <v>340</v>
      </c>
      <c r="N1732" t="s">
        <v>448</v>
      </c>
      <c r="O1732" t="s">
        <v>339</v>
      </c>
      <c r="P1732" t="s">
        <v>1211</v>
      </c>
      <c r="Q1732" t="s">
        <v>413</v>
      </c>
      <c r="R1732" t="s">
        <v>407</v>
      </c>
      <c r="S1732" t="s">
        <v>1212</v>
      </c>
      <c r="T1732" s="131">
        <v>1.48</v>
      </c>
      <c r="U1732" t="s">
        <v>1840</v>
      </c>
      <c r="V1732" s="132">
        <v>1.6250000000000001E-2</v>
      </c>
      <c r="W1732" s="132">
        <v>2.2599999999999999E-2</v>
      </c>
      <c r="X1732" t="s">
        <v>412</v>
      </c>
      <c r="Y1732" t="s">
        <v>339</v>
      </c>
      <c r="Z1732" s="131">
        <v>160761</v>
      </c>
      <c r="AA1732" s="131">
        <v>1</v>
      </c>
      <c r="AB1732" s="131">
        <f t="shared" si="27"/>
        <v>113.31977283047505</v>
      </c>
      <c r="AD1732" s="131">
        <v>182.17400000000001</v>
      </c>
      <c r="AH1732" s="132">
        <v>1.1E-4</v>
      </c>
      <c r="AI1732" s="132">
        <v>8.4399999999999996E-3</v>
      </c>
      <c r="AJ1732" s="132">
        <v>5.9999999999999995E-4</v>
      </c>
    </row>
    <row r="1733" spans="1:36">
      <c r="A1733" t="s">
        <v>1213</v>
      </c>
      <c r="B1733" t="s">
        <v>1251</v>
      </c>
      <c r="C1733" t="s">
        <v>1967</v>
      </c>
      <c r="D1733" t="s">
        <v>1968</v>
      </c>
      <c r="E1733" t="s">
        <v>309</v>
      </c>
      <c r="F1733" t="s">
        <v>2776</v>
      </c>
      <c r="G1733" t="s">
        <v>2777</v>
      </c>
      <c r="H1733" t="s">
        <v>321</v>
      </c>
      <c r="I1733" t="s">
        <v>754</v>
      </c>
      <c r="J1733" t="s">
        <v>204</v>
      </c>
      <c r="K1733" t="s">
        <v>204</v>
      </c>
      <c r="L1733" t="s">
        <v>325</v>
      </c>
      <c r="M1733" t="s">
        <v>340</v>
      </c>
      <c r="N1733" t="s">
        <v>447</v>
      </c>
      <c r="O1733" t="s">
        <v>339</v>
      </c>
      <c r="P1733" t="s">
        <v>1540</v>
      </c>
      <c r="Q1733" t="s">
        <v>413</v>
      </c>
      <c r="R1733" t="s">
        <v>407</v>
      </c>
      <c r="S1733" t="s">
        <v>1212</v>
      </c>
      <c r="T1733" s="131">
        <v>5.35</v>
      </c>
      <c r="U1733" t="s">
        <v>1760</v>
      </c>
      <c r="V1733" s="132">
        <v>4.0390000000000002E-2</v>
      </c>
      <c r="W1733" s="132">
        <v>3.44E-2</v>
      </c>
      <c r="X1733" t="s">
        <v>412</v>
      </c>
      <c r="Y1733" t="s">
        <v>339</v>
      </c>
      <c r="Z1733" s="131">
        <v>163000</v>
      </c>
      <c r="AA1733" s="131">
        <v>1</v>
      </c>
      <c r="AB1733" s="131">
        <f t="shared" si="27"/>
        <v>107.7398773006135</v>
      </c>
      <c r="AD1733" s="131">
        <v>175.61600000000001</v>
      </c>
      <c r="AH1733" s="132">
        <v>4.6999999999999999E-4</v>
      </c>
      <c r="AI1733" s="132">
        <v>8.1300000000000001E-3</v>
      </c>
      <c r="AJ1733" s="132">
        <v>5.8E-4</v>
      </c>
    </row>
    <row r="1734" spans="1:36">
      <c r="A1734" t="s">
        <v>1213</v>
      </c>
      <c r="B1734" t="s">
        <v>1251</v>
      </c>
      <c r="C1734" t="s">
        <v>1601</v>
      </c>
      <c r="D1734" t="s">
        <v>1602</v>
      </c>
      <c r="E1734" t="s">
        <v>309</v>
      </c>
      <c r="F1734" t="s">
        <v>2341</v>
      </c>
      <c r="G1734" t="s">
        <v>2342</v>
      </c>
      <c r="H1734" t="s">
        <v>321</v>
      </c>
      <c r="I1734" t="s">
        <v>754</v>
      </c>
      <c r="J1734" t="s">
        <v>204</v>
      </c>
      <c r="K1734" t="s">
        <v>204</v>
      </c>
      <c r="L1734" t="s">
        <v>325</v>
      </c>
      <c r="M1734" t="s">
        <v>340</v>
      </c>
      <c r="N1734" t="s">
        <v>448</v>
      </c>
      <c r="O1734" t="s">
        <v>339</v>
      </c>
      <c r="P1734" t="s">
        <v>1211</v>
      </c>
      <c r="Q1734" t="s">
        <v>413</v>
      </c>
      <c r="R1734" t="s">
        <v>407</v>
      </c>
      <c r="S1734" t="s">
        <v>1212</v>
      </c>
      <c r="T1734" s="131">
        <v>3.31</v>
      </c>
      <c r="U1734" t="s">
        <v>2343</v>
      </c>
      <c r="V1734" s="132">
        <v>1.7500000000000002E-2</v>
      </c>
      <c r="W1734" s="132">
        <v>2.3400000000000001E-2</v>
      </c>
      <c r="X1734" t="s">
        <v>412</v>
      </c>
      <c r="Y1734" t="s">
        <v>339</v>
      </c>
      <c r="Z1734" s="131">
        <v>145328.1</v>
      </c>
      <c r="AA1734" s="131">
        <v>1</v>
      </c>
      <c r="AB1734" s="131">
        <f t="shared" si="27"/>
        <v>112.53019890853868</v>
      </c>
      <c r="AD1734" s="131">
        <v>163.53800000000001</v>
      </c>
      <c r="AH1734" s="132">
        <v>6.9999999999999994E-5</v>
      </c>
      <c r="AI1734" s="132">
        <v>7.5700000000000003E-3</v>
      </c>
      <c r="AJ1734" s="132">
        <v>5.4000000000000001E-4</v>
      </c>
    </row>
    <row r="1735" spans="1:36">
      <c r="A1735" t="s">
        <v>1213</v>
      </c>
      <c r="B1735" t="s">
        <v>1251</v>
      </c>
      <c r="C1735" t="s">
        <v>2809</v>
      </c>
      <c r="D1735" t="s">
        <v>2810</v>
      </c>
      <c r="E1735" t="s">
        <v>309</v>
      </c>
      <c r="F1735" t="s">
        <v>2811</v>
      </c>
      <c r="G1735" t="s">
        <v>2812</v>
      </c>
      <c r="H1735" t="s">
        <v>321</v>
      </c>
      <c r="I1735" t="s">
        <v>755</v>
      </c>
      <c r="J1735" t="s">
        <v>204</v>
      </c>
      <c r="K1735" t="s">
        <v>204</v>
      </c>
      <c r="L1735" t="s">
        <v>325</v>
      </c>
      <c r="M1735" t="s">
        <v>340</v>
      </c>
      <c r="N1735" t="s">
        <v>440</v>
      </c>
      <c r="O1735" t="s">
        <v>339</v>
      </c>
      <c r="P1735" t="s">
        <v>1584</v>
      </c>
      <c r="Q1735" t="s">
        <v>413</v>
      </c>
      <c r="R1735" t="s">
        <v>407</v>
      </c>
      <c r="S1735" t="s">
        <v>1212</v>
      </c>
      <c r="T1735" s="131">
        <v>0.49</v>
      </c>
      <c r="U1735" t="s">
        <v>2813</v>
      </c>
      <c r="V1735" s="132">
        <v>4.1950000000000001E-2</v>
      </c>
      <c r="W1735" s="132">
        <v>5.6399999999999999E-2</v>
      </c>
      <c r="X1735" t="s">
        <v>412</v>
      </c>
      <c r="Y1735" t="s">
        <v>339</v>
      </c>
      <c r="Z1735" s="131">
        <v>152400</v>
      </c>
      <c r="AA1735" s="131">
        <v>1</v>
      </c>
      <c r="AB1735" s="131">
        <f t="shared" si="27"/>
        <v>100.61023622047244</v>
      </c>
      <c r="AD1735" s="131">
        <v>153.33000000000001</v>
      </c>
      <c r="AH1735" s="132">
        <v>6.2E-4</v>
      </c>
      <c r="AI1735" s="132">
        <v>7.1000000000000004E-3</v>
      </c>
      <c r="AJ1735" s="132">
        <v>5.0000000000000001E-4</v>
      </c>
    </row>
    <row r="1736" spans="1:36">
      <c r="A1736" t="s">
        <v>1213</v>
      </c>
      <c r="B1736" t="s">
        <v>1251</v>
      </c>
      <c r="C1736" t="s">
        <v>2509</v>
      </c>
      <c r="D1736" t="s">
        <v>2510</v>
      </c>
      <c r="E1736" t="s">
        <v>309</v>
      </c>
      <c r="F1736" t="s">
        <v>2511</v>
      </c>
      <c r="G1736" t="s">
        <v>2512</v>
      </c>
      <c r="H1736" t="s">
        <v>321</v>
      </c>
      <c r="I1736" t="s">
        <v>754</v>
      </c>
      <c r="J1736" t="s">
        <v>204</v>
      </c>
      <c r="K1736" t="s">
        <v>204</v>
      </c>
      <c r="L1736" t="s">
        <v>325</v>
      </c>
      <c r="M1736" t="s">
        <v>340</v>
      </c>
      <c r="N1736" t="s">
        <v>475</v>
      </c>
      <c r="O1736" t="s">
        <v>339</v>
      </c>
      <c r="P1736" t="s">
        <v>1696</v>
      </c>
      <c r="Q1736" t="s">
        <v>413</v>
      </c>
      <c r="R1736" t="s">
        <v>407</v>
      </c>
      <c r="S1736" t="s">
        <v>1212</v>
      </c>
      <c r="T1736" s="131">
        <v>2.19</v>
      </c>
      <c r="U1736" t="s">
        <v>2513</v>
      </c>
      <c r="V1736" s="132">
        <v>2.2599999999999999E-3</v>
      </c>
      <c r="W1736" s="132">
        <v>2.29E-2</v>
      </c>
      <c r="X1736" t="s">
        <v>412</v>
      </c>
      <c r="Y1736" t="s">
        <v>339</v>
      </c>
      <c r="Z1736" s="131">
        <v>123674.29</v>
      </c>
      <c r="AA1736" s="131">
        <v>1</v>
      </c>
      <c r="AB1736" s="131">
        <f t="shared" si="27"/>
        <v>121.38011869726522</v>
      </c>
      <c r="AD1736" s="131">
        <v>150.11600000000001</v>
      </c>
      <c r="AH1736" s="132">
        <v>2.9999999999999997E-4</v>
      </c>
      <c r="AI1736" s="132">
        <v>6.9499999999999996E-3</v>
      </c>
      <c r="AJ1736" s="132">
        <v>4.8999999999999998E-4</v>
      </c>
    </row>
    <row r="1737" spans="1:36">
      <c r="A1737" t="s">
        <v>1213</v>
      </c>
      <c r="B1737" t="s">
        <v>1251</v>
      </c>
      <c r="C1737" t="s">
        <v>2434</v>
      </c>
      <c r="D1737" t="s">
        <v>2435</v>
      </c>
      <c r="E1737" t="s">
        <v>309</v>
      </c>
      <c r="F1737" t="s">
        <v>2780</v>
      </c>
      <c r="G1737" t="s">
        <v>2781</v>
      </c>
      <c r="H1737" t="s">
        <v>321</v>
      </c>
      <c r="I1737" t="s">
        <v>754</v>
      </c>
      <c r="J1737" t="s">
        <v>204</v>
      </c>
      <c r="K1737" t="s">
        <v>204</v>
      </c>
      <c r="L1737" t="s">
        <v>325</v>
      </c>
      <c r="M1737" t="s">
        <v>340</v>
      </c>
      <c r="N1737" t="s">
        <v>447</v>
      </c>
      <c r="O1737" t="s">
        <v>339</v>
      </c>
      <c r="P1737" t="s">
        <v>1540</v>
      </c>
      <c r="Q1737" t="s">
        <v>413</v>
      </c>
      <c r="R1737" t="s">
        <v>407</v>
      </c>
      <c r="S1737" t="s">
        <v>1212</v>
      </c>
      <c r="T1737" s="131">
        <v>0.25</v>
      </c>
      <c r="U1737" t="s">
        <v>1984</v>
      </c>
      <c r="V1737" s="132">
        <v>6.4070000000000002E-2</v>
      </c>
      <c r="W1737" s="132">
        <v>3.3700000000000001E-2</v>
      </c>
      <c r="X1737" t="s">
        <v>412</v>
      </c>
      <c r="Y1737" t="s">
        <v>339</v>
      </c>
      <c r="Z1737" s="131">
        <v>105622.66</v>
      </c>
      <c r="AA1737" s="131">
        <v>1</v>
      </c>
      <c r="AB1737" s="131">
        <f t="shared" si="27"/>
        <v>116.75998313240738</v>
      </c>
      <c r="AD1737" s="131">
        <v>123.325</v>
      </c>
      <c r="AH1737" s="132">
        <v>2.4000000000000001E-4</v>
      </c>
      <c r="AI1737" s="132">
        <v>5.7099999999999998E-3</v>
      </c>
      <c r="AJ1737" s="132">
        <v>4.0999999999999999E-4</v>
      </c>
    </row>
    <row r="1738" spans="1:36">
      <c r="A1738" t="s">
        <v>1213</v>
      </c>
      <c r="B1738" t="s">
        <v>1251</v>
      </c>
      <c r="C1738" t="s">
        <v>2867</v>
      </c>
      <c r="D1738" t="s">
        <v>2868</v>
      </c>
      <c r="E1738" t="s">
        <v>309</v>
      </c>
      <c r="F1738" t="s">
        <v>2869</v>
      </c>
      <c r="G1738" t="s">
        <v>2870</v>
      </c>
      <c r="H1738" t="s">
        <v>321</v>
      </c>
      <c r="I1738" t="s">
        <v>951</v>
      </c>
      <c r="J1738" t="s">
        <v>204</v>
      </c>
      <c r="K1738" t="s">
        <v>204</v>
      </c>
      <c r="L1738" t="s">
        <v>325</v>
      </c>
      <c r="M1738" t="s">
        <v>340</v>
      </c>
      <c r="N1738" t="s">
        <v>447</v>
      </c>
      <c r="O1738" t="s">
        <v>339</v>
      </c>
      <c r="P1738" t="s">
        <v>1530</v>
      </c>
      <c r="Q1738" t="s">
        <v>415</v>
      </c>
      <c r="R1738" t="s">
        <v>407</v>
      </c>
      <c r="S1738" t="s">
        <v>1212</v>
      </c>
      <c r="T1738" s="131">
        <v>1.46</v>
      </c>
      <c r="U1738" t="s">
        <v>1343</v>
      </c>
      <c r="V1738" s="132">
        <v>5.3409999999999999E-2</v>
      </c>
      <c r="W1738" s="132">
        <v>5.2499999999999998E-2</v>
      </c>
      <c r="X1738" t="s">
        <v>412</v>
      </c>
      <c r="Y1738" t="s">
        <v>339</v>
      </c>
      <c r="Z1738" s="131">
        <v>107503.48</v>
      </c>
      <c r="AA1738" s="131">
        <v>1</v>
      </c>
      <c r="AB1738" s="131">
        <f t="shared" si="27"/>
        <v>96.670358950240498</v>
      </c>
      <c r="AD1738" s="131">
        <v>103.92400000000001</v>
      </c>
      <c r="AH1738" s="132">
        <v>4.2000000000000002E-4</v>
      </c>
      <c r="AI1738" s="132">
        <v>4.81E-3</v>
      </c>
      <c r="AJ1738" s="132">
        <v>3.4000000000000002E-4</v>
      </c>
    </row>
    <row r="1739" spans="1:36">
      <c r="A1739" t="s">
        <v>1213</v>
      </c>
      <c r="B1739" t="s">
        <v>1251</v>
      </c>
      <c r="C1739" t="s">
        <v>2242</v>
      </c>
      <c r="D1739" t="s">
        <v>2243</v>
      </c>
      <c r="E1739" t="s">
        <v>309</v>
      </c>
      <c r="F1739" t="s">
        <v>2816</v>
      </c>
      <c r="G1739" t="s">
        <v>2817</v>
      </c>
      <c r="H1739" t="s">
        <v>321</v>
      </c>
      <c r="I1739" t="s">
        <v>951</v>
      </c>
      <c r="J1739" t="s">
        <v>204</v>
      </c>
      <c r="K1739" t="s">
        <v>204</v>
      </c>
      <c r="L1739" t="s">
        <v>325</v>
      </c>
      <c r="M1739" t="s">
        <v>340</v>
      </c>
      <c r="N1739" t="s">
        <v>464</v>
      </c>
      <c r="O1739" t="s">
        <v>339</v>
      </c>
      <c r="P1739" t="s">
        <v>1551</v>
      </c>
      <c r="Q1739" t="s">
        <v>413</v>
      </c>
      <c r="R1739" t="s">
        <v>407</v>
      </c>
      <c r="S1739" t="s">
        <v>1212</v>
      </c>
      <c r="T1739" s="131">
        <v>1.1100000000000001</v>
      </c>
      <c r="U1739" t="s">
        <v>2818</v>
      </c>
      <c r="V1739" s="132">
        <v>-9.0799999999999995E-3</v>
      </c>
      <c r="W1739" s="132">
        <v>5.11E-2</v>
      </c>
      <c r="X1739" t="s">
        <v>412</v>
      </c>
      <c r="Y1739" t="s">
        <v>339</v>
      </c>
      <c r="Z1739" s="131">
        <v>96449.25</v>
      </c>
      <c r="AA1739" s="131">
        <v>1</v>
      </c>
      <c r="AB1739" s="131">
        <f t="shared" si="27"/>
        <v>102.50986917990549</v>
      </c>
      <c r="AD1739" s="131">
        <v>98.87</v>
      </c>
      <c r="AH1739" s="132">
        <v>1.6000000000000001E-4</v>
      </c>
      <c r="AI1739" s="132">
        <v>4.5799999999999999E-3</v>
      </c>
      <c r="AJ1739" s="132">
        <v>3.3E-4</v>
      </c>
    </row>
    <row r="1740" spans="1:36">
      <c r="A1740" t="s">
        <v>1213</v>
      </c>
      <c r="B1740" t="s">
        <v>1251</v>
      </c>
      <c r="C1740" t="s">
        <v>1778</v>
      </c>
      <c r="D1740" t="s">
        <v>1779</v>
      </c>
      <c r="E1740" t="s">
        <v>309</v>
      </c>
      <c r="F1740" t="s">
        <v>2874</v>
      </c>
      <c r="G1740" t="s">
        <v>2875</v>
      </c>
      <c r="H1740" t="s">
        <v>321</v>
      </c>
      <c r="I1740" t="s">
        <v>754</v>
      </c>
      <c r="J1740" t="s">
        <v>204</v>
      </c>
      <c r="K1740" t="s">
        <v>204</v>
      </c>
      <c r="L1740" t="s">
        <v>325</v>
      </c>
      <c r="M1740" t="s">
        <v>340</v>
      </c>
      <c r="N1740" t="s">
        <v>465</v>
      </c>
      <c r="O1740" t="s">
        <v>339</v>
      </c>
      <c r="P1740" t="s">
        <v>1578</v>
      </c>
      <c r="Q1740" t="s">
        <v>415</v>
      </c>
      <c r="R1740" t="s">
        <v>407</v>
      </c>
      <c r="S1740" t="s">
        <v>1212</v>
      </c>
      <c r="T1740" s="131">
        <v>0.5</v>
      </c>
      <c r="U1740" t="s">
        <v>2876</v>
      </c>
      <c r="V1740" s="132">
        <v>3.3579999999999999E-2</v>
      </c>
      <c r="W1740" s="132">
        <v>2.8799999999999999E-2</v>
      </c>
      <c r="X1740" t="s">
        <v>412</v>
      </c>
      <c r="Y1740" t="s">
        <v>339</v>
      </c>
      <c r="Z1740" s="131">
        <v>79841.399999999994</v>
      </c>
      <c r="AA1740" s="131">
        <v>1</v>
      </c>
      <c r="AB1740" s="131">
        <f t="shared" si="27"/>
        <v>116.83036620099347</v>
      </c>
      <c r="AC1740" s="131">
        <v>2.149</v>
      </c>
      <c r="AD1740" s="131">
        <v>95.427999999999997</v>
      </c>
      <c r="AH1740" s="132">
        <v>5.5999999999999995E-4</v>
      </c>
      <c r="AI1740" s="132">
        <v>4.5199999999999997E-3</v>
      </c>
      <c r="AJ1740" s="132">
        <v>3.2000000000000003E-4</v>
      </c>
    </row>
    <row r="1741" spans="1:36">
      <c r="A1741" t="s">
        <v>1213</v>
      </c>
      <c r="B1741" t="s">
        <v>1251</v>
      </c>
      <c r="C1741" t="s">
        <v>2629</v>
      </c>
      <c r="D1741" t="s">
        <v>2630</v>
      </c>
      <c r="E1741" t="s">
        <v>309</v>
      </c>
      <c r="F1741" t="s">
        <v>2871</v>
      </c>
      <c r="G1741" t="s">
        <v>2872</v>
      </c>
      <c r="H1741" t="s">
        <v>321</v>
      </c>
      <c r="I1741" t="s">
        <v>951</v>
      </c>
      <c r="J1741" t="s">
        <v>204</v>
      </c>
      <c r="K1741" t="s">
        <v>204</v>
      </c>
      <c r="L1741" t="s">
        <v>325</v>
      </c>
      <c r="M1741" t="s">
        <v>340</v>
      </c>
      <c r="N1741" t="s">
        <v>451</v>
      </c>
      <c r="O1741" t="s">
        <v>339</v>
      </c>
      <c r="P1741" t="s">
        <v>1584</v>
      </c>
      <c r="Q1741" t="s">
        <v>413</v>
      </c>
      <c r="R1741" t="s">
        <v>407</v>
      </c>
      <c r="S1741" t="s">
        <v>1212</v>
      </c>
      <c r="T1741" s="131">
        <v>3.39</v>
      </c>
      <c r="U1741" t="s">
        <v>2873</v>
      </c>
      <c r="V1741" s="132">
        <v>4.7530000000000003E-2</v>
      </c>
      <c r="W1741" s="132">
        <v>4.9399999999999999E-2</v>
      </c>
      <c r="X1741" t="s">
        <v>412</v>
      </c>
      <c r="Y1741" t="s">
        <v>339</v>
      </c>
      <c r="Z1741" s="131">
        <v>96353</v>
      </c>
      <c r="AA1741" s="131">
        <v>1</v>
      </c>
      <c r="AB1741" s="131">
        <f t="shared" si="27"/>
        <v>94.129918113603111</v>
      </c>
      <c r="AD1741" s="131">
        <v>90.697000000000003</v>
      </c>
      <c r="AH1741" s="132">
        <v>1.2999999999999999E-4</v>
      </c>
      <c r="AI1741" s="132">
        <v>4.1999999999999997E-3</v>
      </c>
      <c r="AJ1741" s="132">
        <v>2.9999999999999997E-4</v>
      </c>
    </row>
    <row r="1742" spans="1:36">
      <c r="A1742" t="s">
        <v>1213</v>
      </c>
      <c r="B1742" t="s">
        <v>1251</v>
      </c>
      <c r="C1742" t="s">
        <v>2063</v>
      </c>
      <c r="D1742" t="s">
        <v>2064</v>
      </c>
      <c r="E1742" t="s">
        <v>309</v>
      </c>
      <c r="F1742" t="s">
        <v>2819</v>
      </c>
      <c r="G1742" t="s">
        <v>2820</v>
      </c>
      <c r="H1742" t="s">
        <v>321</v>
      </c>
      <c r="I1742" t="s">
        <v>754</v>
      </c>
      <c r="J1742" t="s">
        <v>204</v>
      </c>
      <c r="K1742" t="s">
        <v>204</v>
      </c>
      <c r="L1742" t="s">
        <v>325</v>
      </c>
      <c r="M1742" t="s">
        <v>340</v>
      </c>
      <c r="N1742" t="s">
        <v>445</v>
      </c>
      <c r="O1742" t="s">
        <v>339</v>
      </c>
      <c r="P1742" t="s">
        <v>1696</v>
      </c>
      <c r="Q1742" t="s">
        <v>413</v>
      </c>
      <c r="R1742" t="s">
        <v>407</v>
      </c>
      <c r="S1742" t="s">
        <v>1212</v>
      </c>
      <c r="T1742" s="131">
        <v>4.87</v>
      </c>
      <c r="U1742" t="s">
        <v>2282</v>
      </c>
      <c r="V1742" s="132">
        <v>2.2360000000000001E-2</v>
      </c>
      <c r="W1742" s="132">
        <v>2.5999999999999999E-2</v>
      </c>
      <c r="X1742" t="s">
        <v>412</v>
      </c>
      <c r="Y1742" t="s">
        <v>339</v>
      </c>
      <c r="Z1742" s="131">
        <v>77699</v>
      </c>
      <c r="AA1742" s="131">
        <v>1</v>
      </c>
      <c r="AB1742" s="131">
        <f t="shared" si="27"/>
        <v>102.32049318524048</v>
      </c>
      <c r="AD1742" s="131">
        <v>79.501999999999995</v>
      </c>
      <c r="AH1742" s="132">
        <v>2.5999999999999998E-4</v>
      </c>
      <c r="AI1742" s="132">
        <v>3.6800000000000001E-3</v>
      </c>
      <c r="AJ1742" s="132">
        <v>2.5999999999999998E-4</v>
      </c>
    </row>
    <row r="1743" spans="1:36">
      <c r="A1743" t="s">
        <v>1213</v>
      </c>
      <c r="B1743" t="s">
        <v>1251</v>
      </c>
      <c r="C1743" t="s">
        <v>2238</v>
      </c>
      <c r="D1743" t="s">
        <v>2239</v>
      </c>
      <c r="E1743" t="s">
        <v>309</v>
      </c>
      <c r="F1743" t="s">
        <v>2471</v>
      </c>
      <c r="G1743" t="s">
        <v>2472</v>
      </c>
      <c r="H1743" t="s">
        <v>321</v>
      </c>
      <c r="I1743" t="s">
        <v>951</v>
      </c>
      <c r="J1743" t="s">
        <v>204</v>
      </c>
      <c r="K1743" t="s">
        <v>204</v>
      </c>
      <c r="L1743" t="s">
        <v>325</v>
      </c>
      <c r="M1743" t="s">
        <v>340</v>
      </c>
      <c r="N1743" t="s">
        <v>451</v>
      </c>
      <c r="O1743" t="s">
        <v>339</v>
      </c>
      <c r="P1743" t="s">
        <v>1584</v>
      </c>
      <c r="Q1743" t="s">
        <v>413</v>
      </c>
      <c r="R1743" t="s">
        <v>407</v>
      </c>
      <c r="S1743" t="s">
        <v>1212</v>
      </c>
      <c r="T1743" s="131">
        <v>1.21</v>
      </c>
      <c r="U1743" t="s">
        <v>1594</v>
      </c>
      <c r="V1743" s="132">
        <v>2.1659999999999999E-2</v>
      </c>
      <c r="W1743" s="132">
        <v>5.1999999999999998E-2</v>
      </c>
      <c r="X1743" t="s">
        <v>412</v>
      </c>
      <c r="Y1743" t="s">
        <v>339</v>
      </c>
      <c r="Z1743" s="131">
        <v>69240.149999999994</v>
      </c>
      <c r="AA1743" s="131">
        <v>1</v>
      </c>
      <c r="AB1743" s="131">
        <f t="shared" si="27"/>
        <v>99.520292778106352</v>
      </c>
      <c r="AD1743" s="131">
        <v>68.908000000000001</v>
      </c>
      <c r="AH1743" s="132">
        <v>1.2E-4</v>
      </c>
      <c r="AI1743" s="132">
        <v>3.1900000000000001E-3</v>
      </c>
      <c r="AJ1743" s="132">
        <v>2.3000000000000001E-4</v>
      </c>
    </row>
    <row r="1744" spans="1:36">
      <c r="A1744" t="s">
        <v>1213</v>
      </c>
      <c r="B1744" t="s">
        <v>1251</v>
      </c>
      <c r="C1744" t="s">
        <v>2629</v>
      </c>
      <c r="D1744" t="s">
        <v>2630</v>
      </c>
      <c r="E1744" t="s">
        <v>309</v>
      </c>
      <c r="F1744" t="s">
        <v>2631</v>
      </c>
      <c r="G1744" t="s">
        <v>2632</v>
      </c>
      <c r="H1744" t="s">
        <v>321</v>
      </c>
      <c r="I1744" t="s">
        <v>755</v>
      </c>
      <c r="J1744" t="s">
        <v>204</v>
      </c>
      <c r="K1744" t="s">
        <v>204</v>
      </c>
      <c r="L1744" t="s">
        <v>325</v>
      </c>
      <c r="M1744" t="s">
        <v>340</v>
      </c>
      <c r="N1744" t="s">
        <v>451</v>
      </c>
      <c r="O1744" t="s">
        <v>339</v>
      </c>
      <c r="P1744" t="s">
        <v>1584</v>
      </c>
      <c r="Q1744" t="s">
        <v>413</v>
      </c>
      <c r="R1744" t="s">
        <v>407</v>
      </c>
      <c r="S1744" t="s">
        <v>1212</v>
      </c>
      <c r="T1744" s="131">
        <v>1.23</v>
      </c>
      <c r="U1744" t="s">
        <v>1594</v>
      </c>
      <c r="V1744" s="132">
        <v>5.4469999999999998E-2</v>
      </c>
      <c r="W1744" s="132">
        <v>6.13E-2</v>
      </c>
      <c r="X1744" t="s">
        <v>412</v>
      </c>
      <c r="Y1744" t="s">
        <v>339</v>
      </c>
      <c r="Z1744" s="131">
        <v>64622.25</v>
      </c>
      <c r="AA1744" s="131">
        <v>1</v>
      </c>
      <c r="AB1744" s="131">
        <f t="shared" si="27"/>
        <v>105.61996835455281</v>
      </c>
      <c r="AD1744" s="131">
        <v>68.254000000000005</v>
      </c>
      <c r="AH1744" s="132">
        <v>5.9999999999999995E-4</v>
      </c>
      <c r="AI1744" s="132">
        <v>3.16E-3</v>
      </c>
      <c r="AJ1744" s="132">
        <v>2.2000000000000001E-4</v>
      </c>
    </row>
    <row r="1745" spans="1:36">
      <c r="A1745" t="s">
        <v>1213</v>
      </c>
      <c r="B1745" t="s">
        <v>1251</v>
      </c>
      <c r="C1745" t="s">
        <v>1918</v>
      </c>
      <c r="D1745" t="s">
        <v>1919</v>
      </c>
      <c r="E1745" t="s">
        <v>309</v>
      </c>
      <c r="F1745" t="s">
        <v>1920</v>
      </c>
      <c r="G1745" t="s">
        <v>1921</v>
      </c>
      <c r="H1745" t="s">
        <v>321</v>
      </c>
      <c r="I1745" t="s">
        <v>754</v>
      </c>
      <c r="J1745" t="s">
        <v>204</v>
      </c>
      <c r="K1745" t="s">
        <v>204</v>
      </c>
      <c r="L1745" t="s">
        <v>325</v>
      </c>
      <c r="M1745" t="s">
        <v>340</v>
      </c>
      <c r="N1745" t="s">
        <v>464</v>
      </c>
      <c r="O1745" t="s">
        <v>339</v>
      </c>
      <c r="P1745" t="s">
        <v>1696</v>
      </c>
      <c r="Q1745" t="s">
        <v>413</v>
      </c>
      <c r="R1745" t="s">
        <v>407</v>
      </c>
      <c r="S1745" t="s">
        <v>1212</v>
      </c>
      <c r="T1745" s="131">
        <v>5.12</v>
      </c>
      <c r="U1745" t="s">
        <v>1922</v>
      </c>
      <c r="V1745" s="132">
        <v>3.1099999999999999E-3</v>
      </c>
      <c r="W1745" s="132">
        <v>2.6200000000000001E-2</v>
      </c>
      <c r="X1745" t="s">
        <v>412</v>
      </c>
      <c r="Y1745" t="s">
        <v>339</v>
      </c>
      <c r="Z1745" s="131">
        <v>54820.66</v>
      </c>
      <c r="AA1745" s="131">
        <v>1</v>
      </c>
      <c r="AB1745" s="131">
        <f t="shared" si="27"/>
        <v>100.29977749264603</v>
      </c>
      <c r="AC1745" s="131">
        <v>0.79100000000000004</v>
      </c>
      <c r="AD1745" s="131">
        <v>55.776000000000003</v>
      </c>
      <c r="AH1745" s="132">
        <v>4.0000000000000003E-5</v>
      </c>
      <c r="AI1745" s="132">
        <v>2.6199999999999999E-3</v>
      </c>
      <c r="AJ1745" s="132">
        <v>1.9000000000000001E-4</v>
      </c>
    </row>
    <row r="1746" spans="1:36">
      <c r="A1746" t="s">
        <v>1213</v>
      </c>
      <c r="B1746" t="s">
        <v>1251</v>
      </c>
      <c r="C1746" t="s">
        <v>2430</v>
      </c>
      <c r="D1746" t="s">
        <v>2431</v>
      </c>
      <c r="E1746" t="s">
        <v>309</v>
      </c>
      <c r="F1746" t="s">
        <v>2432</v>
      </c>
      <c r="G1746" t="s">
        <v>2433</v>
      </c>
      <c r="H1746" t="s">
        <v>321</v>
      </c>
      <c r="I1746" t="s">
        <v>951</v>
      </c>
      <c r="J1746" t="s">
        <v>204</v>
      </c>
      <c r="K1746" t="s">
        <v>204</v>
      </c>
      <c r="L1746" t="s">
        <v>325</v>
      </c>
      <c r="M1746" t="s">
        <v>340</v>
      </c>
      <c r="N1746" t="s">
        <v>446</v>
      </c>
      <c r="O1746" t="s">
        <v>339</v>
      </c>
      <c r="P1746" t="s">
        <v>1696</v>
      </c>
      <c r="Q1746" t="s">
        <v>413</v>
      </c>
      <c r="R1746" t="s">
        <v>407</v>
      </c>
      <c r="S1746" t="s">
        <v>1212</v>
      </c>
      <c r="T1746" s="131">
        <v>2.39</v>
      </c>
      <c r="U1746" t="s">
        <v>1563</v>
      </c>
      <c r="V1746" s="132">
        <v>4.8869999999999997E-2</v>
      </c>
      <c r="W1746" s="132">
        <v>4.58E-2</v>
      </c>
      <c r="X1746" t="s">
        <v>412</v>
      </c>
      <c r="Y1746" t="s">
        <v>339</v>
      </c>
      <c r="Z1746" s="131">
        <v>53191.43</v>
      </c>
      <c r="AA1746" s="131">
        <v>1</v>
      </c>
      <c r="AB1746" s="131">
        <f t="shared" si="27"/>
        <v>92.090022772465417</v>
      </c>
      <c r="AD1746" s="131">
        <v>48.984000000000002</v>
      </c>
      <c r="AH1746" s="132">
        <v>6.0000000000000002E-5</v>
      </c>
      <c r="AI1746" s="132">
        <v>2.2699999999999999E-3</v>
      </c>
      <c r="AJ1746" s="132">
        <v>1.6000000000000001E-4</v>
      </c>
    </row>
    <row r="1747" spans="1:36">
      <c r="A1747" t="s">
        <v>1213</v>
      </c>
      <c r="B1747" t="s">
        <v>1251</v>
      </c>
      <c r="C1747" t="s">
        <v>2825</v>
      </c>
      <c r="D1747" t="s">
        <v>2826</v>
      </c>
      <c r="E1747" t="s">
        <v>309</v>
      </c>
      <c r="F1747" t="s">
        <v>2882</v>
      </c>
      <c r="G1747" t="s">
        <v>2883</v>
      </c>
      <c r="H1747" t="s">
        <v>321</v>
      </c>
      <c r="I1747" t="s">
        <v>951</v>
      </c>
      <c r="J1747" t="s">
        <v>204</v>
      </c>
      <c r="K1747" t="s">
        <v>204</v>
      </c>
      <c r="L1747" t="s">
        <v>325</v>
      </c>
      <c r="M1747" t="s">
        <v>340</v>
      </c>
      <c r="N1747" t="s">
        <v>447</v>
      </c>
      <c r="O1747" t="s">
        <v>339</v>
      </c>
      <c r="P1747" t="s">
        <v>1578</v>
      </c>
      <c r="Q1747" t="s">
        <v>415</v>
      </c>
      <c r="R1747" t="s">
        <v>407</v>
      </c>
      <c r="S1747" t="s">
        <v>1212</v>
      </c>
      <c r="T1747" s="131">
        <v>1.58</v>
      </c>
      <c r="U1747" t="s">
        <v>1660</v>
      </c>
      <c r="V1747" s="132">
        <v>2.818E-2</v>
      </c>
      <c r="W1747" s="132">
        <v>5.21E-2</v>
      </c>
      <c r="X1747" t="s">
        <v>412</v>
      </c>
      <c r="Y1747" t="s">
        <v>339</v>
      </c>
      <c r="Z1747" s="131">
        <v>47016.480000000003</v>
      </c>
      <c r="AA1747" s="131">
        <v>1</v>
      </c>
      <c r="AB1747" s="131">
        <f t="shared" si="27"/>
        <v>96.659724420033143</v>
      </c>
      <c r="AD1747" s="131">
        <v>45.445999999999998</v>
      </c>
      <c r="AH1747" s="132">
        <v>2.1000000000000001E-4</v>
      </c>
      <c r="AI1747" s="132">
        <v>2.0999999999999999E-3</v>
      </c>
      <c r="AJ1747" s="132">
        <v>1.4999999999999999E-4</v>
      </c>
    </row>
    <row r="1748" spans="1:36">
      <c r="A1748" t="s">
        <v>1213</v>
      </c>
      <c r="B1748" t="s">
        <v>1251</v>
      </c>
      <c r="C1748" t="s">
        <v>2877</v>
      </c>
      <c r="D1748" t="s">
        <v>2878</v>
      </c>
      <c r="E1748" t="s">
        <v>309</v>
      </c>
      <c r="F1748" t="s">
        <v>2879</v>
      </c>
      <c r="G1748" t="s">
        <v>2880</v>
      </c>
      <c r="H1748" t="s">
        <v>321</v>
      </c>
      <c r="I1748" t="s">
        <v>951</v>
      </c>
      <c r="J1748" t="s">
        <v>204</v>
      </c>
      <c r="K1748" t="s">
        <v>204</v>
      </c>
      <c r="L1748" t="s">
        <v>325</v>
      </c>
      <c r="M1748" t="s">
        <v>340</v>
      </c>
      <c r="N1748" t="s">
        <v>463</v>
      </c>
      <c r="O1748" t="s">
        <v>339</v>
      </c>
      <c r="P1748" t="s">
        <v>1584</v>
      </c>
      <c r="Q1748" t="s">
        <v>413</v>
      </c>
      <c r="R1748" t="s">
        <v>407</v>
      </c>
      <c r="S1748" t="s">
        <v>1212</v>
      </c>
      <c r="T1748" s="131">
        <v>5.89</v>
      </c>
      <c r="U1748" t="s">
        <v>2881</v>
      </c>
      <c r="V1748" s="132">
        <v>1.9199999999999998E-2</v>
      </c>
      <c r="W1748" s="132">
        <v>5.2699999999999997E-2</v>
      </c>
      <c r="X1748" t="s">
        <v>412</v>
      </c>
      <c r="Y1748" t="s">
        <v>339</v>
      </c>
      <c r="Z1748" s="131">
        <v>46938.93</v>
      </c>
      <c r="AA1748" s="131">
        <v>1</v>
      </c>
      <c r="AB1748" s="131">
        <f t="shared" si="27"/>
        <v>84.460808970293954</v>
      </c>
      <c r="AD1748" s="131">
        <v>39.645000000000003</v>
      </c>
      <c r="AH1748" s="132">
        <v>5.0000000000000002E-5</v>
      </c>
      <c r="AI1748" s="132">
        <v>1.8400000000000001E-3</v>
      </c>
      <c r="AJ1748" s="132">
        <v>1.2999999999999999E-4</v>
      </c>
    </row>
    <row r="1749" spans="1:36">
      <c r="A1749" t="s">
        <v>1213</v>
      </c>
      <c r="B1749" t="s">
        <v>1251</v>
      </c>
      <c r="C1749" t="s">
        <v>2309</v>
      </c>
      <c r="D1749" t="s">
        <v>2310</v>
      </c>
      <c r="E1749" t="s">
        <v>309</v>
      </c>
      <c r="F1749" t="s">
        <v>2849</v>
      </c>
      <c r="G1749" t="s">
        <v>2850</v>
      </c>
      <c r="H1749" t="s">
        <v>321</v>
      </c>
      <c r="I1749" t="s">
        <v>951</v>
      </c>
      <c r="J1749" t="s">
        <v>204</v>
      </c>
      <c r="K1749" t="s">
        <v>204</v>
      </c>
      <c r="L1749" t="s">
        <v>325</v>
      </c>
      <c r="M1749" t="s">
        <v>340</v>
      </c>
      <c r="N1749" t="s">
        <v>447</v>
      </c>
      <c r="O1749" t="s">
        <v>339</v>
      </c>
      <c r="P1749" t="s">
        <v>1530</v>
      </c>
      <c r="Q1749" t="s">
        <v>415</v>
      </c>
      <c r="R1749" t="s">
        <v>407</v>
      </c>
      <c r="S1749" t="s">
        <v>1212</v>
      </c>
      <c r="T1749" s="131">
        <v>0.49</v>
      </c>
      <c r="U1749" t="s">
        <v>1858</v>
      </c>
      <c r="V1749" s="132">
        <v>5.2380000000000003E-2</v>
      </c>
      <c r="W1749" s="132">
        <v>5.2699999999999997E-2</v>
      </c>
      <c r="X1749" t="s">
        <v>412</v>
      </c>
      <c r="Y1749" t="s">
        <v>339</v>
      </c>
      <c r="Z1749" s="131">
        <v>36805.800000000003</v>
      </c>
      <c r="AA1749" s="131">
        <v>1</v>
      </c>
      <c r="AB1749" s="131">
        <f t="shared" si="27"/>
        <v>99.530508778507738</v>
      </c>
      <c r="AD1749" s="131">
        <v>36.633000000000003</v>
      </c>
      <c r="AH1749" s="132">
        <v>3.5E-4</v>
      </c>
      <c r="AI1749" s="132">
        <v>1.6999999999999999E-3</v>
      </c>
      <c r="AJ1749" s="132">
        <v>1.2E-4</v>
      </c>
    </row>
    <row r="1750" spans="1:36">
      <c r="A1750" t="s">
        <v>1213</v>
      </c>
      <c r="B1750" t="s">
        <v>1251</v>
      </c>
      <c r="C1750" t="s">
        <v>2407</v>
      </c>
      <c r="D1750" t="s">
        <v>2408</v>
      </c>
      <c r="E1750" t="s">
        <v>309</v>
      </c>
      <c r="F1750" t="s">
        <v>2851</v>
      </c>
      <c r="G1750" t="s">
        <v>2852</v>
      </c>
      <c r="H1750" t="s">
        <v>321</v>
      </c>
      <c r="I1750" t="s">
        <v>754</v>
      </c>
      <c r="J1750" t="s">
        <v>204</v>
      </c>
      <c r="K1750" t="s">
        <v>204</v>
      </c>
      <c r="L1750" t="s">
        <v>325</v>
      </c>
      <c r="M1750" t="s">
        <v>340</v>
      </c>
      <c r="N1750" t="s">
        <v>464</v>
      </c>
      <c r="O1750" t="s">
        <v>339</v>
      </c>
      <c r="P1750" t="s">
        <v>2257</v>
      </c>
      <c r="Q1750" t="s">
        <v>415</v>
      </c>
      <c r="R1750" t="s">
        <v>407</v>
      </c>
      <c r="S1750" t="s">
        <v>1212</v>
      </c>
      <c r="T1750" s="131">
        <v>2.69</v>
      </c>
      <c r="U1750" t="s">
        <v>2853</v>
      </c>
      <c r="V1750" s="132">
        <v>6.3099999999999996E-3</v>
      </c>
      <c r="W1750" s="132">
        <v>2.69E-2</v>
      </c>
      <c r="X1750" t="s">
        <v>412</v>
      </c>
      <c r="Y1750" t="s">
        <v>339</v>
      </c>
      <c r="Z1750" s="131">
        <v>28916</v>
      </c>
      <c r="AA1750" s="131">
        <v>1</v>
      </c>
      <c r="AB1750" s="131">
        <f t="shared" si="27"/>
        <v>114.22050076082446</v>
      </c>
      <c r="AD1750" s="131">
        <v>33.027999999999999</v>
      </c>
      <c r="AH1750" s="132">
        <v>3.0000000000000001E-5</v>
      </c>
      <c r="AI1750" s="132">
        <v>1.5299999999999999E-3</v>
      </c>
      <c r="AJ1750" s="132">
        <v>1.1E-4</v>
      </c>
    </row>
    <row r="1751" spans="1:36">
      <c r="A1751" t="s">
        <v>1213</v>
      </c>
      <c r="B1751" t="s">
        <v>1251</v>
      </c>
      <c r="C1751" t="s">
        <v>2005</v>
      </c>
      <c r="D1751" t="s">
        <v>2006</v>
      </c>
      <c r="E1751" t="s">
        <v>309</v>
      </c>
      <c r="F1751" t="s">
        <v>2207</v>
      </c>
      <c r="G1751" t="s">
        <v>2208</v>
      </c>
      <c r="H1751" t="s">
        <v>321</v>
      </c>
      <c r="I1751" t="s">
        <v>754</v>
      </c>
      <c r="J1751" t="s">
        <v>204</v>
      </c>
      <c r="K1751" t="s">
        <v>204</v>
      </c>
      <c r="L1751" t="s">
        <v>325</v>
      </c>
      <c r="M1751" t="s">
        <v>340</v>
      </c>
      <c r="N1751" t="s">
        <v>464</v>
      </c>
      <c r="O1751" t="s">
        <v>339</v>
      </c>
      <c r="P1751" t="s">
        <v>1696</v>
      </c>
      <c r="Q1751" t="s">
        <v>413</v>
      </c>
      <c r="R1751" t="s">
        <v>407</v>
      </c>
      <c r="S1751" t="s">
        <v>1212</v>
      </c>
      <c r="T1751" s="131">
        <v>3.24</v>
      </c>
      <c r="U1751" t="s">
        <v>1665</v>
      </c>
      <c r="V1751" s="132">
        <v>4.4319999999999998E-2</v>
      </c>
      <c r="W1751" s="132">
        <v>2.6800000000000001E-2</v>
      </c>
      <c r="X1751" t="s">
        <v>412</v>
      </c>
      <c r="Y1751" t="s">
        <v>339</v>
      </c>
      <c r="Z1751" s="131">
        <v>13917.75</v>
      </c>
      <c r="AA1751" s="131">
        <v>1</v>
      </c>
      <c r="AB1751" s="131">
        <f t="shared" si="27"/>
        <v>117.18129726428484</v>
      </c>
      <c r="AD1751" s="131">
        <v>16.309000000000001</v>
      </c>
      <c r="AH1751" s="132">
        <v>1.0000000000000001E-5</v>
      </c>
      <c r="AI1751" s="132">
        <v>7.6000000000000004E-4</v>
      </c>
      <c r="AJ1751" s="132">
        <v>5.0000000000000002E-5</v>
      </c>
    </row>
    <row r="1752" spans="1:36">
      <c r="A1752" t="s">
        <v>1213</v>
      </c>
      <c r="B1752" t="s">
        <v>1251</v>
      </c>
      <c r="C1752" t="s">
        <v>1967</v>
      </c>
      <c r="D1752" t="s">
        <v>1968</v>
      </c>
      <c r="E1752" t="s">
        <v>309</v>
      </c>
      <c r="F1752" t="s">
        <v>2854</v>
      </c>
      <c r="G1752" t="s">
        <v>2855</v>
      </c>
      <c r="H1752" t="s">
        <v>321</v>
      </c>
      <c r="I1752" t="s">
        <v>951</v>
      </c>
      <c r="J1752" t="s">
        <v>204</v>
      </c>
      <c r="K1752" t="s">
        <v>204</v>
      </c>
      <c r="L1752" t="s">
        <v>325</v>
      </c>
      <c r="M1752" t="s">
        <v>340</v>
      </c>
      <c r="N1752" t="s">
        <v>447</v>
      </c>
      <c r="O1752" t="s">
        <v>339</v>
      </c>
      <c r="P1752" t="s">
        <v>1540</v>
      </c>
      <c r="Q1752" t="s">
        <v>413</v>
      </c>
      <c r="R1752" t="s">
        <v>407</v>
      </c>
      <c r="S1752" t="s">
        <v>1212</v>
      </c>
      <c r="T1752" s="131">
        <v>0.36</v>
      </c>
      <c r="U1752" t="s">
        <v>2856</v>
      </c>
      <c r="V1752" s="132">
        <v>5.9389999999999998E-2</v>
      </c>
      <c r="W1752" s="132">
        <v>5.3600000000000002E-2</v>
      </c>
      <c r="X1752" t="s">
        <v>412</v>
      </c>
      <c r="Y1752" t="s">
        <v>339</v>
      </c>
      <c r="Z1752" s="131">
        <v>10281.66</v>
      </c>
      <c r="AA1752" s="131">
        <v>1</v>
      </c>
      <c r="AB1752" s="131">
        <f t="shared" si="27"/>
        <v>100.21728008901287</v>
      </c>
      <c r="AD1752" s="131">
        <v>10.304</v>
      </c>
      <c r="AH1752" s="132">
        <v>9.0000000000000006E-5</v>
      </c>
      <c r="AI1752" s="132">
        <v>4.8000000000000001E-4</v>
      </c>
      <c r="AJ1752" s="132">
        <v>3.0000000000000001E-5</v>
      </c>
    </row>
    <row r="1753" spans="1:36">
      <c r="A1753" t="s">
        <v>1213</v>
      </c>
      <c r="B1753" t="s">
        <v>1251</v>
      </c>
      <c r="C1753" t="s">
        <v>2825</v>
      </c>
      <c r="D1753" t="s">
        <v>2826</v>
      </c>
      <c r="E1753" t="s">
        <v>309</v>
      </c>
      <c r="F1753" t="s">
        <v>2903</v>
      </c>
      <c r="G1753" t="s">
        <v>2904</v>
      </c>
      <c r="H1753" t="s">
        <v>321</v>
      </c>
      <c r="I1753" t="s">
        <v>951</v>
      </c>
      <c r="J1753" t="s">
        <v>204</v>
      </c>
      <c r="K1753" t="s">
        <v>204</v>
      </c>
      <c r="L1753" t="s">
        <v>325</v>
      </c>
      <c r="M1753" t="s">
        <v>340</v>
      </c>
      <c r="N1753" t="s">
        <v>447</v>
      </c>
      <c r="O1753" t="s">
        <v>339</v>
      </c>
      <c r="P1753" t="s">
        <v>1578</v>
      </c>
      <c r="Q1753" t="s">
        <v>415</v>
      </c>
      <c r="R1753" t="s">
        <v>407</v>
      </c>
      <c r="S1753" t="s">
        <v>1212</v>
      </c>
      <c r="T1753" s="131">
        <v>0.49</v>
      </c>
      <c r="U1753" t="s">
        <v>1858</v>
      </c>
      <c r="V1753" s="132">
        <v>3.1379999999999998E-2</v>
      </c>
      <c r="W1753" s="132">
        <v>5.3400000000000003E-2</v>
      </c>
      <c r="X1753" t="s">
        <v>412</v>
      </c>
      <c r="Y1753" t="s">
        <v>339</v>
      </c>
      <c r="Z1753" s="131">
        <v>3790.45</v>
      </c>
      <c r="AA1753" s="131">
        <v>1</v>
      </c>
      <c r="AB1753" s="131">
        <f t="shared" si="27"/>
        <v>99.011990660739485</v>
      </c>
      <c r="AD1753" s="131">
        <v>3.7530000000000001</v>
      </c>
      <c r="AH1753" s="132">
        <v>6.9999999999999994E-5</v>
      </c>
      <c r="AI1753" s="132">
        <v>1.7000000000000001E-4</v>
      </c>
      <c r="AJ1753" s="132">
        <v>1.0000000000000001E-5</v>
      </c>
    </row>
    <row r="1754" spans="1:36">
      <c r="A1754" t="s">
        <v>1213</v>
      </c>
      <c r="B1754" t="s">
        <v>1251</v>
      </c>
      <c r="C1754" t="s">
        <v>2020</v>
      </c>
      <c r="D1754" t="s">
        <v>2021</v>
      </c>
      <c r="E1754" t="s">
        <v>309</v>
      </c>
      <c r="F1754" t="s">
        <v>2590</v>
      </c>
      <c r="G1754" t="s">
        <v>2591</v>
      </c>
      <c r="H1754" t="s">
        <v>321</v>
      </c>
      <c r="I1754" t="s">
        <v>951</v>
      </c>
      <c r="J1754" t="s">
        <v>204</v>
      </c>
      <c r="K1754" t="s">
        <v>204</v>
      </c>
      <c r="L1754" t="s">
        <v>325</v>
      </c>
      <c r="M1754" t="s">
        <v>340</v>
      </c>
      <c r="N1754" t="s">
        <v>484</v>
      </c>
      <c r="O1754" t="s">
        <v>339</v>
      </c>
      <c r="P1754" t="s">
        <v>1696</v>
      </c>
      <c r="Q1754" t="s">
        <v>413</v>
      </c>
      <c r="R1754" t="s">
        <v>407</v>
      </c>
      <c r="S1754" t="s">
        <v>1212</v>
      </c>
      <c r="T1754" s="131">
        <v>0.91</v>
      </c>
      <c r="U1754" t="s">
        <v>2516</v>
      </c>
      <c r="V1754" s="132">
        <v>3.6499999999999998E-2</v>
      </c>
      <c r="W1754" s="132">
        <v>4.4699999999999997E-2</v>
      </c>
      <c r="X1754" t="s">
        <v>412</v>
      </c>
      <c r="Y1754" t="s">
        <v>339</v>
      </c>
      <c r="Z1754" s="131">
        <v>1649.87</v>
      </c>
      <c r="AA1754" s="131">
        <v>1</v>
      </c>
      <c r="AB1754" s="131">
        <f t="shared" si="27"/>
        <v>99.644214392649118</v>
      </c>
      <c r="AD1754" s="131">
        <v>1.6439999999999999</v>
      </c>
      <c r="AH1754" s="132">
        <v>0</v>
      </c>
      <c r="AI1754" s="132">
        <v>8.0000000000000007E-5</v>
      </c>
      <c r="AJ1754" s="132">
        <v>1.0000000000000001E-5</v>
      </c>
    </row>
    <row r="1755" spans="1:36">
      <c r="A1755" t="s">
        <v>1213</v>
      </c>
      <c r="B1755" t="s">
        <v>1251</v>
      </c>
      <c r="C1755" t="s">
        <v>2829</v>
      </c>
      <c r="D1755" t="s">
        <v>2830</v>
      </c>
      <c r="E1755" t="s">
        <v>80</v>
      </c>
      <c r="F1755" t="s">
        <v>2831</v>
      </c>
      <c r="G1755" t="s">
        <v>2832</v>
      </c>
      <c r="H1755" t="s">
        <v>321</v>
      </c>
      <c r="I1755" t="s">
        <v>755</v>
      </c>
      <c r="J1755" t="s">
        <v>205</v>
      </c>
      <c r="K1755" t="s">
        <v>224</v>
      </c>
      <c r="L1755" t="s">
        <v>325</v>
      </c>
      <c r="M1755" t="s">
        <v>314</v>
      </c>
      <c r="N1755" t="s">
        <v>546</v>
      </c>
      <c r="O1755" t="s">
        <v>339</v>
      </c>
      <c r="P1755" t="s">
        <v>2116</v>
      </c>
      <c r="Q1755" t="s">
        <v>433</v>
      </c>
      <c r="R1755" t="s">
        <v>407</v>
      </c>
      <c r="S1755" t="s">
        <v>1215</v>
      </c>
      <c r="T1755" s="131">
        <v>2.67</v>
      </c>
      <c r="U1755" t="s">
        <v>1500</v>
      </c>
      <c r="V1755" s="132">
        <v>5.373E-2</v>
      </c>
      <c r="W1755" s="132">
        <v>5.1999999999999998E-2</v>
      </c>
      <c r="X1755" t="s">
        <v>412</v>
      </c>
      <c r="Y1755" t="s">
        <v>339</v>
      </c>
      <c r="Z1755" s="131">
        <v>130000</v>
      </c>
      <c r="AA1755" s="131">
        <v>3.6469999999999998</v>
      </c>
      <c r="AB1755" s="131">
        <f t="shared" si="27"/>
        <v>105.85750142372024</v>
      </c>
      <c r="AD1755" s="131">
        <v>501.88099999999997</v>
      </c>
      <c r="AH1755" s="132">
        <v>1.2999999999999999E-4</v>
      </c>
      <c r="AI1755" s="132">
        <v>2.325E-2</v>
      </c>
      <c r="AJ1755" s="132">
        <v>1.65E-3</v>
      </c>
    </row>
    <row r="1756" spans="1:36">
      <c r="A1756" t="s">
        <v>1213</v>
      </c>
      <c r="B1756" t="s">
        <v>1251</v>
      </c>
      <c r="C1756" t="s">
        <v>2884</v>
      </c>
      <c r="D1756" t="s">
        <v>2885</v>
      </c>
      <c r="E1756" t="s">
        <v>80</v>
      </c>
      <c r="F1756" t="s">
        <v>2886</v>
      </c>
      <c r="G1756" t="s">
        <v>2887</v>
      </c>
      <c r="H1756" t="s">
        <v>321</v>
      </c>
      <c r="I1756" t="s">
        <v>755</v>
      </c>
      <c r="J1756" t="s">
        <v>205</v>
      </c>
      <c r="K1756" t="s">
        <v>245</v>
      </c>
      <c r="L1756" t="s">
        <v>325</v>
      </c>
      <c r="M1756" t="s">
        <v>314</v>
      </c>
      <c r="N1756" t="s">
        <v>491</v>
      </c>
      <c r="O1756" t="s">
        <v>339</v>
      </c>
      <c r="P1756" t="s">
        <v>2127</v>
      </c>
      <c r="Q1756" t="s">
        <v>433</v>
      </c>
      <c r="R1756" t="s">
        <v>407</v>
      </c>
      <c r="S1756" t="s">
        <v>1215</v>
      </c>
      <c r="T1756" s="131">
        <v>3.77</v>
      </c>
      <c r="U1756" t="s">
        <v>2888</v>
      </c>
      <c r="V1756" s="132">
        <v>3.3059999999999999E-2</v>
      </c>
      <c r="W1756" s="132">
        <v>5.91E-2</v>
      </c>
      <c r="X1756" t="s">
        <v>412</v>
      </c>
      <c r="Y1756" t="s">
        <v>339</v>
      </c>
      <c r="Z1756" s="131">
        <v>104000</v>
      </c>
      <c r="AA1756" s="131">
        <v>3.6469999999999998</v>
      </c>
      <c r="AB1756" s="131">
        <f t="shared" si="27"/>
        <v>93.906213747864413</v>
      </c>
      <c r="AD1756" s="131">
        <v>356.17500000000001</v>
      </c>
      <c r="AH1756" s="132">
        <v>2.1000000000000001E-4</v>
      </c>
      <c r="AI1756" s="132">
        <v>1.6500000000000001E-2</v>
      </c>
      <c r="AJ1756" s="132">
        <v>1.17E-3</v>
      </c>
    </row>
    <row r="1757" spans="1:36">
      <c r="A1757" t="s">
        <v>1213</v>
      </c>
      <c r="B1757" t="s">
        <v>1252</v>
      </c>
      <c r="C1757" t="s">
        <v>1521</v>
      </c>
      <c r="D1757" t="s">
        <v>1522</v>
      </c>
      <c r="E1757" t="s">
        <v>309</v>
      </c>
      <c r="F1757" t="s">
        <v>2754</v>
      </c>
      <c r="G1757" t="s">
        <v>2755</v>
      </c>
      <c r="H1757" t="s">
        <v>321</v>
      </c>
      <c r="I1757" t="s">
        <v>754</v>
      </c>
      <c r="J1757" t="s">
        <v>204</v>
      </c>
      <c r="K1757" t="s">
        <v>204</v>
      </c>
      <c r="L1757" t="s">
        <v>325</v>
      </c>
      <c r="M1757" t="s">
        <v>340</v>
      </c>
      <c r="N1757" t="s">
        <v>448</v>
      </c>
      <c r="O1757" t="s">
        <v>339</v>
      </c>
      <c r="P1757" t="s">
        <v>1211</v>
      </c>
      <c r="Q1757" t="s">
        <v>413</v>
      </c>
      <c r="R1757" t="s">
        <v>407</v>
      </c>
      <c r="S1757" t="s">
        <v>1212</v>
      </c>
      <c r="T1757" s="131">
        <v>5.84</v>
      </c>
      <c r="U1757" t="s">
        <v>2756</v>
      </c>
      <c r="V1757" s="132">
        <v>2.3519999999999999E-2</v>
      </c>
      <c r="W1757" s="132">
        <v>2.5499999999999998E-2</v>
      </c>
      <c r="X1757" t="s">
        <v>412</v>
      </c>
      <c r="Y1757" t="s">
        <v>339</v>
      </c>
      <c r="Z1757" s="131">
        <v>678000</v>
      </c>
      <c r="AA1757" s="131">
        <v>1</v>
      </c>
      <c r="AB1757" s="131">
        <f t="shared" si="27"/>
        <v>100.6</v>
      </c>
      <c r="AD1757" s="131">
        <v>682.06799999999998</v>
      </c>
      <c r="AH1757" s="132">
        <v>2.4000000000000001E-4</v>
      </c>
      <c r="AI1757" s="132">
        <v>3.8539999999999998E-2</v>
      </c>
      <c r="AJ1757" s="132">
        <v>2.9299999999999999E-3</v>
      </c>
    </row>
    <row r="1758" spans="1:36">
      <c r="A1758" t="s">
        <v>1213</v>
      </c>
      <c r="B1758" t="s">
        <v>1252</v>
      </c>
      <c r="C1758" t="s">
        <v>1547</v>
      </c>
      <c r="D1758" t="s">
        <v>1548</v>
      </c>
      <c r="E1758" t="s">
        <v>309</v>
      </c>
      <c r="F1758" t="s">
        <v>2323</v>
      </c>
      <c r="G1758" t="s">
        <v>2324</v>
      </c>
      <c r="H1758" t="s">
        <v>321</v>
      </c>
      <c r="I1758" t="s">
        <v>754</v>
      </c>
      <c r="J1758" t="s">
        <v>204</v>
      </c>
      <c r="K1758" t="s">
        <v>204</v>
      </c>
      <c r="L1758" t="s">
        <v>325</v>
      </c>
      <c r="M1758" t="s">
        <v>340</v>
      </c>
      <c r="N1758" t="s">
        <v>448</v>
      </c>
      <c r="O1758" t="s">
        <v>339</v>
      </c>
      <c r="P1758" t="s">
        <v>1211</v>
      </c>
      <c r="Q1758" t="s">
        <v>413</v>
      </c>
      <c r="R1758" t="s">
        <v>407</v>
      </c>
      <c r="S1758" t="s">
        <v>1212</v>
      </c>
      <c r="T1758" s="131">
        <v>2.9</v>
      </c>
      <c r="U1758" t="s">
        <v>2325</v>
      </c>
      <c r="V1758" s="132">
        <v>1.49E-2</v>
      </c>
      <c r="W1758" s="132">
        <v>2.1899999999999999E-2</v>
      </c>
      <c r="X1758" t="s">
        <v>412</v>
      </c>
      <c r="Y1758" t="s">
        <v>339</v>
      </c>
      <c r="Z1758" s="131">
        <v>544135</v>
      </c>
      <c r="AA1758" s="131">
        <v>1</v>
      </c>
      <c r="AB1758" s="131">
        <f t="shared" si="27"/>
        <v>105.89008242439834</v>
      </c>
      <c r="AD1758" s="131">
        <v>576.18499999999995</v>
      </c>
      <c r="AH1758" s="132">
        <v>1.7000000000000001E-4</v>
      </c>
      <c r="AI1758" s="132">
        <v>3.2559999999999999E-2</v>
      </c>
      <c r="AJ1758" s="132">
        <v>2.47E-3</v>
      </c>
    </row>
    <row r="1759" spans="1:36">
      <c r="A1759" t="s">
        <v>1213</v>
      </c>
      <c r="B1759" t="s">
        <v>1252</v>
      </c>
      <c r="C1759" t="s">
        <v>1601</v>
      </c>
      <c r="D1759" t="s">
        <v>1602</v>
      </c>
      <c r="E1759" t="s">
        <v>309</v>
      </c>
      <c r="F1759" t="s">
        <v>2757</v>
      </c>
      <c r="G1759" t="s">
        <v>2758</v>
      </c>
      <c r="H1759" t="s">
        <v>321</v>
      </c>
      <c r="I1759" t="s">
        <v>754</v>
      </c>
      <c r="J1759" t="s">
        <v>204</v>
      </c>
      <c r="K1759" t="s">
        <v>204</v>
      </c>
      <c r="L1759" t="s">
        <v>325</v>
      </c>
      <c r="M1759" t="s">
        <v>340</v>
      </c>
      <c r="N1759" t="s">
        <v>448</v>
      </c>
      <c r="O1759" t="s">
        <v>339</v>
      </c>
      <c r="P1759" t="s">
        <v>1551</v>
      </c>
      <c r="Q1759" t="s">
        <v>413</v>
      </c>
      <c r="R1759" t="s">
        <v>407</v>
      </c>
      <c r="S1759" t="s">
        <v>1212</v>
      </c>
      <c r="T1759" s="131">
        <v>4.5999999999999996</v>
      </c>
      <c r="U1759" t="s">
        <v>2759</v>
      </c>
      <c r="V1759" s="132">
        <v>3.7100000000000001E-2</v>
      </c>
      <c r="W1759" s="132">
        <v>2.7699999999999999E-2</v>
      </c>
      <c r="X1759" t="s">
        <v>411</v>
      </c>
      <c r="Y1759" t="s">
        <v>339</v>
      </c>
      <c r="Z1759" s="131">
        <v>500000</v>
      </c>
      <c r="AA1759" s="131">
        <v>1</v>
      </c>
      <c r="AB1759" s="131">
        <f t="shared" si="27"/>
        <v>107.79</v>
      </c>
      <c r="AD1759" s="131">
        <v>538.95000000000005</v>
      </c>
      <c r="AH1759" s="132">
        <v>1.2999999999999999E-3</v>
      </c>
      <c r="AI1759" s="132">
        <v>3.0450000000000001E-2</v>
      </c>
      <c r="AJ1759" s="132">
        <v>2.31E-3</v>
      </c>
    </row>
    <row r="1760" spans="1:36">
      <c r="A1760" t="s">
        <v>1213</v>
      </c>
      <c r="B1760" t="s">
        <v>1252</v>
      </c>
      <c r="C1760" t="s">
        <v>455</v>
      </c>
      <c r="D1760" t="s">
        <v>2144</v>
      </c>
      <c r="E1760" t="s">
        <v>309</v>
      </c>
      <c r="F1760" t="s">
        <v>2355</v>
      </c>
      <c r="G1760" t="s">
        <v>2356</v>
      </c>
      <c r="H1760" t="s">
        <v>321</v>
      </c>
      <c r="I1760" t="s">
        <v>754</v>
      </c>
      <c r="J1760" t="s">
        <v>204</v>
      </c>
      <c r="K1760" t="s">
        <v>204</v>
      </c>
      <c r="L1760" t="s">
        <v>325</v>
      </c>
      <c r="M1760" t="s">
        <v>340</v>
      </c>
      <c r="N1760" t="s">
        <v>440</v>
      </c>
      <c r="O1760" t="s">
        <v>339</v>
      </c>
      <c r="P1760" t="s">
        <v>1966</v>
      </c>
      <c r="Q1760" t="s">
        <v>415</v>
      </c>
      <c r="R1760" t="s">
        <v>407</v>
      </c>
      <c r="S1760" t="s">
        <v>1212</v>
      </c>
      <c r="T1760" s="131">
        <v>3.19</v>
      </c>
      <c r="U1760" t="s">
        <v>2357</v>
      </c>
      <c r="V1760" s="132">
        <v>1.6469999999999999E-2</v>
      </c>
      <c r="W1760" s="132">
        <v>2.4299999999999999E-2</v>
      </c>
      <c r="X1760" t="s">
        <v>412</v>
      </c>
      <c r="Y1760" t="s">
        <v>339</v>
      </c>
      <c r="Z1760" s="131">
        <v>431764.51</v>
      </c>
      <c r="AA1760" s="131">
        <v>1</v>
      </c>
      <c r="AB1760" s="131">
        <f t="shared" si="27"/>
        <v>122.39009639768679</v>
      </c>
      <c r="AD1760" s="131">
        <v>528.43700000000001</v>
      </c>
      <c r="AH1760" s="132">
        <v>1.7000000000000001E-4</v>
      </c>
      <c r="AI1760" s="132">
        <v>2.9860000000000001E-2</v>
      </c>
      <c r="AJ1760" s="132">
        <v>2.2699999999999999E-3</v>
      </c>
    </row>
    <row r="1761" spans="1:36">
      <c r="A1761" t="s">
        <v>1213</v>
      </c>
      <c r="B1761" t="s">
        <v>1252</v>
      </c>
      <c r="C1761" t="s">
        <v>455</v>
      </c>
      <c r="D1761" t="s">
        <v>2144</v>
      </c>
      <c r="E1761" t="s">
        <v>309</v>
      </c>
      <c r="F1761" t="s">
        <v>2224</v>
      </c>
      <c r="G1761" t="s">
        <v>2225</v>
      </c>
      <c r="H1761" t="s">
        <v>321</v>
      </c>
      <c r="I1761" t="s">
        <v>754</v>
      </c>
      <c r="J1761" t="s">
        <v>204</v>
      </c>
      <c r="K1761" t="s">
        <v>204</v>
      </c>
      <c r="L1761" t="s">
        <v>325</v>
      </c>
      <c r="M1761" t="s">
        <v>340</v>
      </c>
      <c r="N1761" t="s">
        <v>440</v>
      </c>
      <c r="O1761" t="s">
        <v>339</v>
      </c>
      <c r="P1761" t="s">
        <v>1966</v>
      </c>
      <c r="Q1761" t="s">
        <v>415</v>
      </c>
      <c r="R1761" t="s">
        <v>407</v>
      </c>
      <c r="S1761" t="s">
        <v>1212</v>
      </c>
      <c r="T1761" s="131">
        <v>0.65</v>
      </c>
      <c r="U1761" t="s">
        <v>2226</v>
      </c>
      <c r="V1761" s="132">
        <v>1.908E-2</v>
      </c>
      <c r="W1761" s="132">
        <v>2.8199999999999999E-2</v>
      </c>
      <c r="X1761" t="s">
        <v>412</v>
      </c>
      <c r="Y1761" t="s">
        <v>339</v>
      </c>
      <c r="Z1761" s="131">
        <v>405285</v>
      </c>
      <c r="AA1761" s="131">
        <v>1</v>
      </c>
      <c r="AB1761" s="131">
        <f t="shared" si="27"/>
        <v>119.90993991882254</v>
      </c>
      <c r="AD1761" s="131">
        <v>485.97699999999998</v>
      </c>
      <c r="AH1761" s="132">
        <v>1.3999999999999999E-4</v>
      </c>
      <c r="AI1761" s="132">
        <v>2.7459999999999998E-2</v>
      </c>
      <c r="AJ1761" s="132">
        <v>2.0899999999999998E-3</v>
      </c>
    </row>
    <row r="1762" spans="1:36">
      <c r="A1762" t="s">
        <v>1213</v>
      </c>
      <c r="B1762" t="s">
        <v>1252</v>
      </c>
      <c r="C1762" t="s">
        <v>1778</v>
      </c>
      <c r="D1762" t="s">
        <v>1779</v>
      </c>
      <c r="E1762" t="s">
        <v>309</v>
      </c>
      <c r="F1762" t="s">
        <v>1952</v>
      </c>
      <c r="G1762" t="s">
        <v>1953</v>
      </c>
      <c r="H1762" t="s">
        <v>321</v>
      </c>
      <c r="I1762" t="s">
        <v>754</v>
      </c>
      <c r="J1762" t="s">
        <v>204</v>
      </c>
      <c r="K1762" t="s">
        <v>204</v>
      </c>
      <c r="L1762" t="s">
        <v>325</v>
      </c>
      <c r="M1762" t="s">
        <v>340</v>
      </c>
      <c r="N1762" t="s">
        <v>465</v>
      </c>
      <c r="O1762" t="s">
        <v>339</v>
      </c>
      <c r="P1762" t="s">
        <v>1578</v>
      </c>
      <c r="Q1762" t="s">
        <v>415</v>
      </c>
      <c r="R1762" t="s">
        <v>407</v>
      </c>
      <c r="S1762" t="s">
        <v>1212</v>
      </c>
      <c r="T1762" s="131">
        <v>3.81</v>
      </c>
      <c r="U1762" t="s">
        <v>1954</v>
      </c>
      <c r="V1762" s="132">
        <v>4.8500000000000001E-3</v>
      </c>
      <c r="W1762" s="132">
        <v>3.49E-2</v>
      </c>
      <c r="X1762" t="s">
        <v>412</v>
      </c>
      <c r="Y1762" t="s">
        <v>339</v>
      </c>
      <c r="Z1762" s="131">
        <v>446000</v>
      </c>
      <c r="AA1762" s="131">
        <v>1</v>
      </c>
      <c r="AB1762" s="131">
        <f t="shared" si="27"/>
        <v>100.31995515695067</v>
      </c>
      <c r="AD1762" s="131">
        <v>447.42700000000002</v>
      </c>
      <c r="AH1762" s="132">
        <v>7.1000000000000002E-4</v>
      </c>
      <c r="AI1762" s="132">
        <v>2.528E-2</v>
      </c>
      <c r="AJ1762" s="132">
        <v>1.92E-3</v>
      </c>
    </row>
    <row r="1763" spans="1:36">
      <c r="A1763" t="s">
        <v>1213</v>
      </c>
      <c r="B1763" t="s">
        <v>1252</v>
      </c>
      <c r="C1763" t="s">
        <v>1718</v>
      </c>
      <c r="D1763" t="s">
        <v>1719</v>
      </c>
      <c r="E1763" t="s">
        <v>309</v>
      </c>
      <c r="F1763" t="s">
        <v>1720</v>
      </c>
      <c r="G1763" t="s">
        <v>1721</v>
      </c>
      <c r="H1763" t="s">
        <v>321</v>
      </c>
      <c r="I1763" t="s">
        <v>951</v>
      </c>
      <c r="J1763" t="s">
        <v>204</v>
      </c>
      <c r="K1763" t="s">
        <v>204</v>
      </c>
      <c r="L1763" t="s">
        <v>325</v>
      </c>
      <c r="M1763" t="s">
        <v>340</v>
      </c>
      <c r="N1763" t="s">
        <v>440</v>
      </c>
      <c r="O1763" t="s">
        <v>339</v>
      </c>
      <c r="P1763" t="s">
        <v>1599</v>
      </c>
      <c r="Q1763" t="s">
        <v>415</v>
      </c>
      <c r="R1763" t="s">
        <v>407</v>
      </c>
      <c r="S1763" t="s">
        <v>1212</v>
      </c>
      <c r="T1763" s="131">
        <v>2.87</v>
      </c>
      <c r="U1763" t="s">
        <v>1722</v>
      </c>
      <c r="V1763" s="132">
        <v>7.2499999999999995E-2</v>
      </c>
      <c r="W1763" s="132">
        <v>5.6099999999999997E-2</v>
      </c>
      <c r="X1763" t="s">
        <v>412</v>
      </c>
      <c r="Y1763" t="s">
        <v>339</v>
      </c>
      <c r="Z1763" s="131">
        <v>379800</v>
      </c>
      <c r="AA1763" s="131">
        <v>1</v>
      </c>
      <c r="AB1763" s="131">
        <f t="shared" si="27"/>
        <v>106.14007372301211</v>
      </c>
      <c r="AD1763" s="131">
        <v>403.12</v>
      </c>
      <c r="AH1763" s="132">
        <v>5.2999999999999998E-4</v>
      </c>
      <c r="AI1763" s="132">
        <v>2.2780000000000002E-2</v>
      </c>
      <c r="AJ1763" s="132">
        <v>1.73E-3</v>
      </c>
    </row>
    <row r="1764" spans="1:36">
      <c r="A1764" t="s">
        <v>1213</v>
      </c>
      <c r="B1764" t="s">
        <v>1252</v>
      </c>
      <c r="C1764" t="s">
        <v>2795</v>
      </c>
      <c r="D1764" t="s">
        <v>2796</v>
      </c>
      <c r="E1764" t="s">
        <v>309</v>
      </c>
      <c r="F1764" t="s">
        <v>2797</v>
      </c>
      <c r="G1764" t="s">
        <v>2798</v>
      </c>
      <c r="H1764" t="s">
        <v>321</v>
      </c>
      <c r="I1764" t="s">
        <v>754</v>
      </c>
      <c r="J1764" t="s">
        <v>204</v>
      </c>
      <c r="K1764" t="s">
        <v>204</v>
      </c>
      <c r="L1764" t="s">
        <v>325</v>
      </c>
      <c r="M1764" t="s">
        <v>340</v>
      </c>
      <c r="N1764" t="s">
        <v>464</v>
      </c>
      <c r="O1764" t="s">
        <v>339</v>
      </c>
      <c r="P1764" t="s">
        <v>1540</v>
      </c>
      <c r="Q1764" t="s">
        <v>413</v>
      </c>
      <c r="R1764" t="s">
        <v>407</v>
      </c>
      <c r="S1764" t="s">
        <v>1212</v>
      </c>
      <c r="T1764" s="131">
        <v>4.1100000000000003</v>
      </c>
      <c r="U1764" t="s">
        <v>2799</v>
      </c>
      <c r="V1764" s="132">
        <v>3.9379999999999998E-2</v>
      </c>
      <c r="W1764" s="132">
        <v>3.0700000000000002E-2</v>
      </c>
      <c r="X1764" t="s">
        <v>412</v>
      </c>
      <c r="Y1764" t="s">
        <v>339</v>
      </c>
      <c r="Z1764" s="131">
        <v>356487.5</v>
      </c>
      <c r="AA1764" s="131">
        <v>1</v>
      </c>
      <c r="AB1764" s="131">
        <f t="shared" si="27"/>
        <v>111.58988744345875</v>
      </c>
      <c r="AD1764" s="131">
        <v>397.80399999999997</v>
      </c>
      <c r="AH1764" s="132">
        <v>8.5999999999999998E-4</v>
      </c>
      <c r="AI1764" s="132">
        <v>2.248E-2</v>
      </c>
      <c r="AJ1764" s="132">
        <v>1.7099999999999999E-3</v>
      </c>
    </row>
    <row r="1765" spans="1:36">
      <c r="A1765" t="s">
        <v>1213</v>
      </c>
      <c r="B1765" t="s">
        <v>1252</v>
      </c>
      <c r="C1765" t="s">
        <v>455</v>
      </c>
      <c r="D1765" t="s">
        <v>2144</v>
      </c>
      <c r="E1765" t="s">
        <v>309</v>
      </c>
      <c r="F1765" t="s">
        <v>2329</v>
      </c>
      <c r="G1765" t="s">
        <v>2330</v>
      </c>
      <c r="H1765" t="s">
        <v>321</v>
      </c>
      <c r="I1765" t="s">
        <v>754</v>
      </c>
      <c r="J1765" t="s">
        <v>204</v>
      </c>
      <c r="K1765" t="s">
        <v>204</v>
      </c>
      <c r="L1765" t="s">
        <v>325</v>
      </c>
      <c r="M1765" t="s">
        <v>340</v>
      </c>
      <c r="N1765" t="s">
        <v>440</v>
      </c>
      <c r="O1765" t="s">
        <v>339</v>
      </c>
      <c r="P1765" t="s">
        <v>1966</v>
      </c>
      <c r="Q1765" t="s">
        <v>415</v>
      </c>
      <c r="R1765" t="s">
        <v>407</v>
      </c>
      <c r="S1765" t="s">
        <v>1212</v>
      </c>
      <c r="T1765" s="131">
        <v>5.55</v>
      </c>
      <c r="U1765" t="s">
        <v>2331</v>
      </c>
      <c r="V1765" s="132">
        <v>6.8100000000000001E-3</v>
      </c>
      <c r="W1765" s="132">
        <v>2.5899999999999999E-2</v>
      </c>
      <c r="X1765" t="s">
        <v>412</v>
      </c>
      <c r="Y1765" t="s">
        <v>339</v>
      </c>
      <c r="Z1765" s="131">
        <v>329000</v>
      </c>
      <c r="AA1765" s="131">
        <v>1</v>
      </c>
      <c r="AB1765" s="131">
        <f t="shared" si="27"/>
        <v>114.46990881458967</v>
      </c>
      <c r="AD1765" s="131">
        <v>376.60599999999999</v>
      </c>
      <c r="AH1765" s="132">
        <v>8.0000000000000007E-5</v>
      </c>
      <c r="AI1765" s="132">
        <v>2.128E-2</v>
      </c>
      <c r="AJ1765" s="132">
        <v>1.6199999999999999E-3</v>
      </c>
    </row>
    <row r="1766" spans="1:36">
      <c r="A1766" t="s">
        <v>1213</v>
      </c>
      <c r="B1766" t="s">
        <v>1252</v>
      </c>
      <c r="C1766" t="s">
        <v>1935</v>
      </c>
      <c r="D1766" t="s">
        <v>1936</v>
      </c>
      <c r="E1766" t="s">
        <v>309</v>
      </c>
      <c r="F1766" t="s">
        <v>1937</v>
      </c>
      <c r="G1766" t="s">
        <v>1938</v>
      </c>
      <c r="H1766" t="s">
        <v>321</v>
      </c>
      <c r="I1766" t="s">
        <v>754</v>
      </c>
      <c r="J1766" t="s">
        <v>204</v>
      </c>
      <c r="K1766" t="s">
        <v>204</v>
      </c>
      <c r="L1766" t="s">
        <v>325</v>
      </c>
      <c r="M1766" t="s">
        <v>340</v>
      </c>
      <c r="N1766" t="s">
        <v>448</v>
      </c>
      <c r="O1766" t="s">
        <v>339</v>
      </c>
      <c r="P1766" t="s">
        <v>1211</v>
      </c>
      <c r="Q1766" t="s">
        <v>413</v>
      </c>
      <c r="R1766" t="s">
        <v>407</v>
      </c>
      <c r="S1766" t="s">
        <v>1212</v>
      </c>
      <c r="T1766" s="131">
        <v>3.74</v>
      </c>
      <c r="U1766" t="s">
        <v>1939</v>
      </c>
      <c r="V1766" s="132">
        <v>2.7040000000000002E-2</v>
      </c>
      <c r="W1766" s="132">
        <v>2.3800000000000002E-2</v>
      </c>
      <c r="X1766" t="s">
        <v>412</v>
      </c>
      <c r="Y1766" t="s">
        <v>339</v>
      </c>
      <c r="Z1766" s="131">
        <v>361459.56</v>
      </c>
      <c r="AA1766" s="131">
        <v>1</v>
      </c>
      <c r="AB1766" s="131">
        <f t="shared" si="27"/>
        <v>103.66000556189468</v>
      </c>
      <c r="AD1766" s="131">
        <v>374.68900000000002</v>
      </c>
      <c r="AH1766" s="132">
        <v>1E-4</v>
      </c>
      <c r="AI1766" s="132">
        <v>2.1170000000000001E-2</v>
      </c>
      <c r="AJ1766" s="132">
        <v>1.6100000000000001E-3</v>
      </c>
    </row>
    <row r="1767" spans="1:36">
      <c r="A1767" t="s">
        <v>1213</v>
      </c>
      <c r="B1767" t="s">
        <v>1252</v>
      </c>
      <c r="C1767" t="s">
        <v>1601</v>
      </c>
      <c r="D1767" t="s">
        <v>1602</v>
      </c>
      <c r="E1767" t="s">
        <v>309</v>
      </c>
      <c r="F1767" t="s">
        <v>2419</v>
      </c>
      <c r="G1767" t="s">
        <v>2420</v>
      </c>
      <c r="H1767" t="s">
        <v>321</v>
      </c>
      <c r="I1767" t="s">
        <v>754</v>
      </c>
      <c r="J1767" t="s">
        <v>204</v>
      </c>
      <c r="K1767" t="s">
        <v>204</v>
      </c>
      <c r="L1767" t="s">
        <v>325</v>
      </c>
      <c r="M1767" t="s">
        <v>340</v>
      </c>
      <c r="N1767" t="s">
        <v>448</v>
      </c>
      <c r="O1767" t="s">
        <v>339</v>
      </c>
      <c r="P1767" t="s">
        <v>1211</v>
      </c>
      <c r="Q1767" t="s">
        <v>413</v>
      </c>
      <c r="R1767" t="s">
        <v>407</v>
      </c>
      <c r="S1767" t="s">
        <v>1212</v>
      </c>
      <c r="T1767" s="131">
        <v>3.84</v>
      </c>
      <c r="U1767" t="s">
        <v>2421</v>
      </c>
      <c r="V1767" s="132">
        <v>-5.3200000000000001E-3</v>
      </c>
      <c r="W1767" s="132">
        <v>2.3599999999999999E-2</v>
      </c>
      <c r="X1767" t="s">
        <v>412</v>
      </c>
      <c r="Y1767" t="s">
        <v>339</v>
      </c>
      <c r="Z1767" s="131">
        <v>348600</v>
      </c>
      <c r="AA1767" s="131">
        <v>1</v>
      </c>
      <c r="AB1767" s="131">
        <f t="shared" si="27"/>
        <v>103.09007458405048</v>
      </c>
      <c r="AD1767" s="131">
        <v>359.37200000000001</v>
      </c>
      <c r="AH1767" s="132">
        <v>3.5E-4</v>
      </c>
      <c r="AI1767" s="132">
        <v>2.0310000000000002E-2</v>
      </c>
      <c r="AJ1767" s="132">
        <v>1.5399999999999999E-3</v>
      </c>
    </row>
    <row r="1768" spans="1:36">
      <c r="A1768" t="s">
        <v>1213</v>
      </c>
      <c r="B1768" t="s">
        <v>1252</v>
      </c>
      <c r="C1768" t="s">
        <v>1521</v>
      </c>
      <c r="D1768" t="s">
        <v>1522</v>
      </c>
      <c r="E1768" t="s">
        <v>309</v>
      </c>
      <c r="F1768" t="s">
        <v>1915</v>
      </c>
      <c r="G1768" t="s">
        <v>1916</v>
      </c>
      <c r="H1768" t="s">
        <v>321</v>
      </c>
      <c r="I1768" t="s">
        <v>754</v>
      </c>
      <c r="J1768" t="s">
        <v>204</v>
      </c>
      <c r="K1768" t="s">
        <v>204</v>
      </c>
      <c r="L1768" t="s">
        <v>325</v>
      </c>
      <c r="M1768" t="s">
        <v>340</v>
      </c>
      <c r="N1768" t="s">
        <v>448</v>
      </c>
      <c r="O1768" t="s">
        <v>339</v>
      </c>
      <c r="P1768" t="s">
        <v>1211</v>
      </c>
      <c r="Q1768" t="s">
        <v>413</v>
      </c>
      <c r="R1768" t="s">
        <v>407</v>
      </c>
      <c r="S1768" t="s">
        <v>1212</v>
      </c>
      <c r="T1768" s="131">
        <v>3.18</v>
      </c>
      <c r="U1768" t="s">
        <v>1917</v>
      </c>
      <c r="V1768" s="132">
        <v>-3.5899999999999999E-3</v>
      </c>
      <c r="W1768" s="132">
        <v>2.4199999999999999E-2</v>
      </c>
      <c r="X1768" t="s">
        <v>412</v>
      </c>
      <c r="Y1768" t="s">
        <v>339</v>
      </c>
      <c r="Z1768" s="131">
        <v>331342.8</v>
      </c>
      <c r="AA1768" s="131">
        <v>1</v>
      </c>
      <c r="AB1768" s="131">
        <f t="shared" si="27"/>
        <v>103.36998419763459</v>
      </c>
      <c r="AD1768" s="131">
        <v>342.50900000000001</v>
      </c>
      <c r="AH1768" s="132">
        <v>1.2999999999999999E-4</v>
      </c>
      <c r="AI1768" s="132">
        <v>1.9349999999999999E-2</v>
      </c>
      <c r="AJ1768" s="132">
        <v>1.47E-3</v>
      </c>
    </row>
    <row r="1769" spans="1:36">
      <c r="A1769" t="s">
        <v>1213</v>
      </c>
      <c r="B1769" t="s">
        <v>1252</v>
      </c>
      <c r="C1769" t="s">
        <v>2445</v>
      </c>
      <c r="D1769" t="s">
        <v>2446</v>
      </c>
      <c r="E1769" t="s">
        <v>309</v>
      </c>
      <c r="F1769" t="s">
        <v>2447</v>
      </c>
      <c r="G1769" t="s">
        <v>2448</v>
      </c>
      <c r="H1769" t="s">
        <v>321</v>
      </c>
      <c r="I1769" t="s">
        <v>755</v>
      </c>
      <c r="J1769" t="s">
        <v>204</v>
      </c>
      <c r="K1769" t="s">
        <v>204</v>
      </c>
      <c r="L1769" t="s">
        <v>325</v>
      </c>
      <c r="M1769" t="s">
        <v>340</v>
      </c>
      <c r="N1769" t="s">
        <v>454</v>
      </c>
      <c r="O1769" t="s">
        <v>339</v>
      </c>
      <c r="P1769" t="s">
        <v>1530</v>
      </c>
      <c r="Q1769" t="s">
        <v>415</v>
      </c>
      <c r="R1769" t="s">
        <v>407</v>
      </c>
      <c r="S1769" t="s">
        <v>1212</v>
      </c>
      <c r="T1769" s="131">
        <v>2.72</v>
      </c>
      <c r="U1769" t="s">
        <v>2449</v>
      </c>
      <c r="V1769" s="132">
        <v>4.3249999999999997E-2</v>
      </c>
      <c r="W1769" s="132">
        <v>7.3700000000000002E-2</v>
      </c>
      <c r="X1769" t="s">
        <v>412</v>
      </c>
      <c r="Y1769" t="s">
        <v>339</v>
      </c>
      <c r="Z1769" s="131">
        <v>341296.15</v>
      </c>
      <c r="AA1769" s="131">
        <v>1</v>
      </c>
      <c r="AB1769" s="131">
        <f t="shared" si="27"/>
        <v>98.210014967939131</v>
      </c>
      <c r="AD1769" s="131">
        <v>335.18700000000001</v>
      </c>
      <c r="AH1769" s="132">
        <v>2.5000000000000001E-4</v>
      </c>
      <c r="AI1769" s="132">
        <v>1.8939999999999999E-2</v>
      </c>
      <c r="AJ1769" s="132">
        <v>1.4400000000000001E-3</v>
      </c>
    </row>
    <row r="1770" spans="1:36">
      <c r="A1770" t="s">
        <v>1213</v>
      </c>
      <c r="B1770" t="s">
        <v>1252</v>
      </c>
      <c r="C1770" t="s">
        <v>2800</v>
      </c>
      <c r="D1770" t="s">
        <v>2801</v>
      </c>
      <c r="E1770" t="s">
        <v>309</v>
      </c>
      <c r="F1770" t="s">
        <v>2802</v>
      </c>
      <c r="G1770" t="s">
        <v>2803</v>
      </c>
      <c r="H1770" t="s">
        <v>321</v>
      </c>
      <c r="I1770" t="s">
        <v>754</v>
      </c>
      <c r="J1770" t="s">
        <v>204</v>
      </c>
      <c r="K1770" t="s">
        <v>204</v>
      </c>
      <c r="L1770" t="s">
        <v>325</v>
      </c>
      <c r="M1770" t="s">
        <v>340</v>
      </c>
      <c r="N1770" t="s">
        <v>464</v>
      </c>
      <c r="O1770" t="s">
        <v>339</v>
      </c>
      <c r="P1770" t="s">
        <v>1530</v>
      </c>
      <c r="Q1770" t="s">
        <v>415</v>
      </c>
      <c r="R1770" t="s">
        <v>407</v>
      </c>
      <c r="S1770" t="s">
        <v>1212</v>
      </c>
      <c r="T1770" s="131">
        <v>6.79</v>
      </c>
      <c r="U1770" t="s">
        <v>2804</v>
      </c>
      <c r="V1770" s="132">
        <v>1.0999999999999999E-2</v>
      </c>
      <c r="W1770" s="132">
        <v>3.2199999999999999E-2</v>
      </c>
      <c r="X1770" t="s">
        <v>412</v>
      </c>
      <c r="Y1770" t="s">
        <v>339</v>
      </c>
      <c r="Z1770" s="131">
        <v>361311.68</v>
      </c>
      <c r="AA1770" s="131">
        <v>1</v>
      </c>
      <c r="AB1770" s="131">
        <f t="shared" si="27"/>
        <v>92.600106367997853</v>
      </c>
      <c r="AD1770" s="131">
        <v>334.57499999999999</v>
      </c>
      <c r="AH1770" s="132">
        <v>1.7600000000000001E-3</v>
      </c>
      <c r="AI1770" s="132">
        <v>1.891E-2</v>
      </c>
      <c r="AJ1770" s="132">
        <v>1.4400000000000001E-3</v>
      </c>
    </row>
    <row r="1771" spans="1:36">
      <c r="A1771" t="s">
        <v>1213</v>
      </c>
      <c r="B1771" t="s">
        <v>1252</v>
      </c>
      <c r="C1771" t="s">
        <v>2833</v>
      </c>
      <c r="D1771" t="s">
        <v>2834</v>
      </c>
      <c r="E1771" t="s">
        <v>309</v>
      </c>
      <c r="F1771" t="s">
        <v>2835</v>
      </c>
      <c r="G1771" t="s">
        <v>2836</v>
      </c>
      <c r="H1771" t="s">
        <v>321</v>
      </c>
      <c r="I1771" t="s">
        <v>754</v>
      </c>
      <c r="J1771" t="s">
        <v>204</v>
      </c>
      <c r="K1771" t="s">
        <v>204</v>
      </c>
      <c r="L1771" t="s">
        <v>325</v>
      </c>
      <c r="M1771" t="s">
        <v>340</v>
      </c>
      <c r="N1771" t="s">
        <v>440</v>
      </c>
      <c r="O1771" t="s">
        <v>339</v>
      </c>
      <c r="P1771" t="s">
        <v>1599</v>
      </c>
      <c r="Q1771" t="s">
        <v>415</v>
      </c>
      <c r="R1771" t="s">
        <v>407</v>
      </c>
      <c r="S1771" t="s">
        <v>1212</v>
      </c>
      <c r="T1771" s="131">
        <v>3.42</v>
      </c>
      <c r="U1771" t="s">
        <v>2218</v>
      </c>
      <c r="V1771" s="132">
        <v>1.7999999999999999E-2</v>
      </c>
      <c r="W1771" s="132">
        <v>3.4500000000000003E-2</v>
      </c>
      <c r="X1771" t="s">
        <v>412</v>
      </c>
      <c r="Y1771" t="s">
        <v>339</v>
      </c>
      <c r="Z1771" s="131">
        <v>297000</v>
      </c>
      <c r="AA1771" s="131">
        <v>1</v>
      </c>
      <c r="AB1771" s="131">
        <f t="shared" si="27"/>
        <v>109.54006734006734</v>
      </c>
      <c r="AD1771" s="131">
        <v>325.334</v>
      </c>
      <c r="AH1771" s="132">
        <v>3.1E-4</v>
      </c>
      <c r="AI1771" s="132">
        <v>1.8380000000000001E-2</v>
      </c>
      <c r="AJ1771" s="132">
        <v>1.4E-3</v>
      </c>
    </row>
    <row r="1772" spans="1:36">
      <c r="A1772" t="s">
        <v>1213</v>
      </c>
      <c r="B1772" t="s">
        <v>1252</v>
      </c>
      <c r="C1772" t="s">
        <v>2148</v>
      </c>
      <c r="D1772" t="s">
        <v>2149</v>
      </c>
      <c r="E1772" t="s">
        <v>309</v>
      </c>
      <c r="F1772" t="s">
        <v>2159</v>
      </c>
      <c r="G1772" t="s">
        <v>2160</v>
      </c>
      <c r="H1772" t="s">
        <v>321</v>
      </c>
      <c r="I1772" t="s">
        <v>754</v>
      </c>
      <c r="J1772" t="s">
        <v>204</v>
      </c>
      <c r="K1772" t="s">
        <v>204</v>
      </c>
      <c r="L1772" t="s">
        <v>325</v>
      </c>
      <c r="M1772" t="s">
        <v>340</v>
      </c>
      <c r="N1772" t="s">
        <v>465</v>
      </c>
      <c r="O1772" t="s">
        <v>339</v>
      </c>
      <c r="P1772" t="s">
        <v>1696</v>
      </c>
      <c r="Q1772" t="s">
        <v>413</v>
      </c>
      <c r="R1772" t="s">
        <v>407</v>
      </c>
      <c r="S1772" t="s">
        <v>1212</v>
      </c>
      <c r="T1772" s="131">
        <v>2.7</v>
      </c>
      <c r="U1772" t="s">
        <v>2161</v>
      </c>
      <c r="V1772" s="132">
        <v>8.8000000000000003E-4</v>
      </c>
      <c r="W1772" s="132">
        <v>2.7799999999999998E-2</v>
      </c>
      <c r="X1772" t="s">
        <v>412</v>
      </c>
      <c r="Y1772" t="s">
        <v>339</v>
      </c>
      <c r="Z1772" s="131">
        <v>305910</v>
      </c>
      <c r="AA1772" s="131">
        <v>1</v>
      </c>
      <c r="AB1772" s="131">
        <f t="shared" si="27"/>
        <v>105.95992285312674</v>
      </c>
      <c r="AD1772" s="131">
        <v>324.142</v>
      </c>
      <c r="AH1772" s="132">
        <v>4.4999999999999999E-4</v>
      </c>
      <c r="AI1772" s="132">
        <v>1.8319999999999999E-2</v>
      </c>
      <c r="AJ1772" s="132">
        <v>1.39E-3</v>
      </c>
    </row>
    <row r="1773" spans="1:36">
      <c r="A1773" t="s">
        <v>1213</v>
      </c>
      <c r="B1773" t="s">
        <v>1252</v>
      </c>
      <c r="C1773" t="s">
        <v>2318</v>
      </c>
      <c r="D1773" t="s">
        <v>2319</v>
      </c>
      <c r="E1773" t="s">
        <v>309</v>
      </c>
      <c r="F1773" t="s">
        <v>2763</v>
      </c>
      <c r="G1773" t="s">
        <v>2764</v>
      </c>
      <c r="H1773" t="s">
        <v>321</v>
      </c>
      <c r="I1773" t="s">
        <v>754</v>
      </c>
      <c r="J1773" t="s">
        <v>204</v>
      </c>
      <c r="K1773" t="s">
        <v>204</v>
      </c>
      <c r="L1773" t="s">
        <v>325</v>
      </c>
      <c r="M1773" t="s">
        <v>340</v>
      </c>
      <c r="N1773" t="s">
        <v>448</v>
      </c>
      <c r="O1773" t="s">
        <v>339</v>
      </c>
      <c r="P1773" t="s">
        <v>1551</v>
      </c>
      <c r="Q1773" t="s">
        <v>413</v>
      </c>
      <c r="R1773" t="s">
        <v>407</v>
      </c>
      <c r="S1773" t="s">
        <v>1212</v>
      </c>
      <c r="T1773" s="131">
        <v>3.18</v>
      </c>
      <c r="U1773" t="s">
        <v>1847</v>
      </c>
      <c r="V1773" s="132">
        <v>2.707E-2</v>
      </c>
      <c r="W1773" s="132">
        <v>2.93E-2</v>
      </c>
      <c r="X1773" t="s">
        <v>411</v>
      </c>
      <c r="Y1773" t="s">
        <v>339</v>
      </c>
      <c r="Z1773" s="131">
        <v>301791</v>
      </c>
      <c r="AA1773" s="131">
        <v>1</v>
      </c>
      <c r="AB1773" s="131">
        <f t="shared" si="27"/>
        <v>105.87989701482152</v>
      </c>
      <c r="AD1773" s="131">
        <v>319.536</v>
      </c>
      <c r="AH1773" s="132">
        <v>3.3E-4</v>
      </c>
      <c r="AI1773" s="132">
        <v>1.806E-2</v>
      </c>
      <c r="AJ1773" s="132">
        <v>1.3699999999999999E-3</v>
      </c>
    </row>
    <row r="1774" spans="1:36">
      <c r="A1774" t="s">
        <v>1213</v>
      </c>
      <c r="B1774" t="s">
        <v>1252</v>
      </c>
      <c r="C1774" t="s">
        <v>1626</v>
      </c>
      <c r="D1774" t="s">
        <v>1627</v>
      </c>
      <c r="E1774" t="s">
        <v>309</v>
      </c>
      <c r="F1774" t="s">
        <v>3009</v>
      </c>
      <c r="G1774" t="s">
        <v>3010</v>
      </c>
      <c r="H1774" t="s">
        <v>321</v>
      </c>
      <c r="I1774" t="s">
        <v>951</v>
      </c>
      <c r="J1774" t="s">
        <v>204</v>
      </c>
      <c r="K1774" t="s">
        <v>204</v>
      </c>
      <c r="L1774" t="s">
        <v>325</v>
      </c>
      <c r="M1774" t="s">
        <v>340</v>
      </c>
      <c r="N1774" t="s">
        <v>465</v>
      </c>
      <c r="O1774" t="s">
        <v>339</v>
      </c>
      <c r="P1774" t="s">
        <v>1578</v>
      </c>
      <c r="Q1774" t="s">
        <v>415</v>
      </c>
      <c r="R1774" t="s">
        <v>407</v>
      </c>
      <c r="S1774" t="s">
        <v>1212</v>
      </c>
      <c r="T1774" s="131">
        <v>2.4</v>
      </c>
      <c r="U1774" t="s">
        <v>2662</v>
      </c>
      <c r="V1774" s="132">
        <v>2.0389999999999998E-2</v>
      </c>
      <c r="W1774" s="132">
        <v>5.11E-2</v>
      </c>
      <c r="X1774" t="s">
        <v>412</v>
      </c>
      <c r="Y1774" t="s">
        <v>339</v>
      </c>
      <c r="Z1774" s="131">
        <v>333375</v>
      </c>
      <c r="AA1774" s="131">
        <v>1</v>
      </c>
      <c r="AB1774" s="131">
        <f t="shared" si="27"/>
        <v>94.340007499062622</v>
      </c>
      <c r="AD1774" s="131">
        <v>314.50599999999997</v>
      </c>
      <c r="AH1774" s="132">
        <v>4.4999999999999999E-4</v>
      </c>
      <c r="AI1774" s="132">
        <v>1.7770000000000001E-2</v>
      </c>
      <c r="AJ1774" s="132">
        <v>1.3500000000000001E-3</v>
      </c>
    </row>
    <row r="1775" spans="1:36">
      <c r="A1775" t="s">
        <v>1213</v>
      </c>
      <c r="B1775" t="s">
        <v>1252</v>
      </c>
      <c r="C1775" t="s">
        <v>1601</v>
      </c>
      <c r="D1775" t="s">
        <v>1602</v>
      </c>
      <c r="E1775" t="s">
        <v>309</v>
      </c>
      <c r="F1775" t="s">
        <v>2765</v>
      </c>
      <c r="G1775" t="s">
        <v>2766</v>
      </c>
      <c r="H1775" t="s">
        <v>321</v>
      </c>
      <c r="I1775" t="s">
        <v>754</v>
      </c>
      <c r="J1775" t="s">
        <v>204</v>
      </c>
      <c r="K1775" t="s">
        <v>204</v>
      </c>
      <c r="L1775" t="s">
        <v>325</v>
      </c>
      <c r="M1775" t="s">
        <v>340</v>
      </c>
      <c r="N1775" t="s">
        <v>448</v>
      </c>
      <c r="O1775" t="s">
        <v>339</v>
      </c>
      <c r="P1775" t="s">
        <v>1551</v>
      </c>
      <c r="Q1775" t="s">
        <v>413</v>
      </c>
      <c r="R1775" t="s">
        <v>407</v>
      </c>
      <c r="S1775" t="s">
        <v>1212</v>
      </c>
      <c r="T1775" s="131">
        <v>1.35</v>
      </c>
      <c r="U1775" t="s">
        <v>2767</v>
      </c>
      <c r="V1775" s="132">
        <v>2.6519999999999998E-2</v>
      </c>
      <c r="W1775" s="132">
        <v>2.8299999999999999E-2</v>
      </c>
      <c r="X1775" t="s">
        <v>411</v>
      </c>
      <c r="Y1775" t="s">
        <v>339</v>
      </c>
      <c r="Z1775" s="131">
        <v>268670</v>
      </c>
      <c r="AA1775" s="131">
        <v>1</v>
      </c>
      <c r="AB1775" s="131">
        <f t="shared" si="27"/>
        <v>116.49011798861055</v>
      </c>
      <c r="AD1775" s="131">
        <v>312.97399999999999</v>
      </c>
      <c r="AH1775" s="132">
        <v>2.5000000000000001E-4</v>
      </c>
      <c r="AI1775" s="132">
        <v>1.7680000000000001E-2</v>
      </c>
      <c r="AJ1775" s="132">
        <v>1.34E-3</v>
      </c>
    </row>
    <row r="1776" spans="1:36">
      <c r="A1776" t="s">
        <v>1213</v>
      </c>
      <c r="B1776" t="s">
        <v>1252</v>
      </c>
      <c r="C1776" t="s">
        <v>1935</v>
      </c>
      <c r="D1776" t="s">
        <v>1936</v>
      </c>
      <c r="E1776" t="s">
        <v>309</v>
      </c>
      <c r="F1776" t="s">
        <v>2768</v>
      </c>
      <c r="G1776" t="s">
        <v>2769</v>
      </c>
      <c r="H1776" t="s">
        <v>321</v>
      </c>
      <c r="I1776" t="s">
        <v>754</v>
      </c>
      <c r="J1776" t="s">
        <v>204</v>
      </c>
      <c r="K1776" t="s">
        <v>204</v>
      </c>
      <c r="L1776" t="s">
        <v>325</v>
      </c>
      <c r="M1776" t="s">
        <v>340</v>
      </c>
      <c r="N1776" t="s">
        <v>448</v>
      </c>
      <c r="O1776" t="s">
        <v>339</v>
      </c>
      <c r="P1776" t="s">
        <v>1551</v>
      </c>
      <c r="Q1776" t="s">
        <v>413</v>
      </c>
      <c r="R1776" t="s">
        <v>407</v>
      </c>
      <c r="S1776" t="s">
        <v>1212</v>
      </c>
      <c r="T1776" s="131">
        <v>0.82</v>
      </c>
      <c r="U1776" t="s">
        <v>2770</v>
      </c>
      <c r="V1776" s="132">
        <v>2.6120000000000001E-2</v>
      </c>
      <c r="W1776" s="132">
        <v>2.6599999999999999E-2</v>
      </c>
      <c r="X1776" t="s">
        <v>411</v>
      </c>
      <c r="Y1776" t="s">
        <v>339</v>
      </c>
      <c r="Z1776" s="131">
        <v>260343</v>
      </c>
      <c r="AA1776" s="131">
        <v>1</v>
      </c>
      <c r="AB1776" s="131">
        <f t="shared" si="27"/>
        <v>113.72996393219714</v>
      </c>
      <c r="AD1776" s="131">
        <v>296.08800000000002</v>
      </c>
      <c r="AH1776" s="132">
        <v>5.0000000000000001E-4</v>
      </c>
      <c r="AI1776" s="132">
        <v>1.6729999999999998E-2</v>
      </c>
      <c r="AJ1776" s="132">
        <v>1.2700000000000001E-3</v>
      </c>
    </row>
    <row r="1777" spans="1:36">
      <c r="A1777" t="s">
        <v>1213</v>
      </c>
      <c r="B1777" t="s">
        <v>1252</v>
      </c>
      <c r="C1777" t="s">
        <v>3420</v>
      </c>
      <c r="D1777" t="s">
        <v>3421</v>
      </c>
      <c r="E1777" t="s">
        <v>309</v>
      </c>
      <c r="F1777" t="s">
        <v>3422</v>
      </c>
      <c r="G1777" t="s">
        <v>3423</v>
      </c>
      <c r="H1777" t="s">
        <v>321</v>
      </c>
      <c r="I1777" t="s">
        <v>754</v>
      </c>
      <c r="J1777" t="s">
        <v>204</v>
      </c>
      <c r="K1777" t="s">
        <v>204</v>
      </c>
      <c r="L1777" t="s">
        <v>325</v>
      </c>
      <c r="M1777" t="s">
        <v>340</v>
      </c>
      <c r="N1777" t="s">
        <v>465</v>
      </c>
      <c r="O1777" t="s">
        <v>339</v>
      </c>
      <c r="P1777" t="s">
        <v>1545</v>
      </c>
      <c r="Q1777" t="s">
        <v>413</v>
      </c>
      <c r="R1777" t="s">
        <v>407</v>
      </c>
      <c r="S1777" t="s">
        <v>1212</v>
      </c>
      <c r="T1777" s="131">
        <v>3.96</v>
      </c>
      <c r="U1777" t="s">
        <v>1944</v>
      </c>
      <c r="V1777" s="132">
        <v>9.9600000000000001E-3</v>
      </c>
      <c r="W1777" s="132">
        <v>3.9899999999999998E-2</v>
      </c>
      <c r="X1777" t="s">
        <v>412</v>
      </c>
      <c r="Y1777" t="s">
        <v>339</v>
      </c>
      <c r="Z1777" s="131">
        <v>294300</v>
      </c>
      <c r="AA1777" s="131">
        <v>1</v>
      </c>
      <c r="AB1777" s="131">
        <f t="shared" si="27"/>
        <v>100.30003397893306</v>
      </c>
      <c r="AD1777" s="131">
        <v>295.18299999999999</v>
      </c>
      <c r="AH1777" s="132">
        <v>7.7999999999999999E-4</v>
      </c>
      <c r="AI1777" s="132">
        <v>1.668E-2</v>
      </c>
      <c r="AJ1777" s="132">
        <v>1.2700000000000001E-3</v>
      </c>
    </row>
    <row r="1778" spans="1:36">
      <c r="A1778" t="s">
        <v>1213</v>
      </c>
      <c r="B1778" t="s">
        <v>1252</v>
      </c>
      <c r="C1778" t="s">
        <v>1923</v>
      </c>
      <c r="D1778" t="s">
        <v>1924</v>
      </c>
      <c r="E1778" t="s">
        <v>309</v>
      </c>
      <c r="F1778" t="s">
        <v>2247</v>
      </c>
      <c r="G1778" t="s">
        <v>2248</v>
      </c>
      <c r="H1778" t="s">
        <v>321</v>
      </c>
      <c r="I1778" t="s">
        <v>754</v>
      </c>
      <c r="J1778" t="s">
        <v>204</v>
      </c>
      <c r="K1778" t="s">
        <v>204</v>
      </c>
      <c r="L1778" t="s">
        <v>325</v>
      </c>
      <c r="M1778" t="s">
        <v>340</v>
      </c>
      <c r="N1778" t="s">
        <v>464</v>
      </c>
      <c r="O1778" t="s">
        <v>339</v>
      </c>
      <c r="P1778" t="s">
        <v>1696</v>
      </c>
      <c r="Q1778" t="s">
        <v>413</v>
      </c>
      <c r="R1778" t="s">
        <v>407</v>
      </c>
      <c r="S1778" t="s">
        <v>1212</v>
      </c>
      <c r="T1778" s="131">
        <v>3.75</v>
      </c>
      <c r="U1778" t="s">
        <v>2249</v>
      </c>
      <c r="V1778" s="132">
        <v>3.5290000000000002E-2</v>
      </c>
      <c r="W1778" s="132">
        <v>2.86E-2</v>
      </c>
      <c r="X1778" t="s">
        <v>412</v>
      </c>
      <c r="Y1778" t="s">
        <v>339</v>
      </c>
      <c r="Z1778" s="131">
        <v>260912.16</v>
      </c>
      <c r="AA1778" s="131">
        <v>1</v>
      </c>
      <c r="AB1778" s="131">
        <f t="shared" si="27"/>
        <v>105.22008633097056</v>
      </c>
      <c r="AD1778" s="131">
        <v>274.53199999999998</v>
      </c>
      <c r="AH1778" s="132">
        <v>1.6000000000000001E-4</v>
      </c>
      <c r="AI1778" s="132">
        <v>1.5509999999999999E-2</v>
      </c>
      <c r="AJ1778" s="132">
        <v>1.1800000000000001E-3</v>
      </c>
    </row>
    <row r="1779" spans="1:36">
      <c r="A1779" t="s">
        <v>1213</v>
      </c>
      <c r="B1779" t="s">
        <v>1252</v>
      </c>
      <c r="C1779" t="s">
        <v>1601</v>
      </c>
      <c r="D1779" t="s">
        <v>1602</v>
      </c>
      <c r="E1779" t="s">
        <v>309</v>
      </c>
      <c r="F1779" t="s">
        <v>2450</v>
      </c>
      <c r="G1779" t="s">
        <v>2451</v>
      </c>
      <c r="H1779" t="s">
        <v>321</v>
      </c>
      <c r="I1779" t="s">
        <v>951</v>
      </c>
      <c r="J1779" t="s">
        <v>204</v>
      </c>
      <c r="K1779" t="s">
        <v>204</v>
      </c>
      <c r="L1779" t="s">
        <v>325</v>
      </c>
      <c r="M1779" t="s">
        <v>340</v>
      </c>
      <c r="N1779" t="s">
        <v>448</v>
      </c>
      <c r="O1779" t="s">
        <v>339</v>
      </c>
      <c r="P1779" t="s">
        <v>1211</v>
      </c>
      <c r="Q1779" t="s">
        <v>413</v>
      </c>
      <c r="R1779" t="s">
        <v>407</v>
      </c>
      <c r="S1779" t="s">
        <v>1212</v>
      </c>
      <c r="T1779" s="131">
        <v>0.41</v>
      </c>
      <c r="U1779" t="s">
        <v>2452</v>
      </c>
      <c r="V1779" s="132">
        <v>3.9210000000000002E-2</v>
      </c>
      <c r="W1779" s="132">
        <v>4.4400000000000002E-2</v>
      </c>
      <c r="X1779" t="s">
        <v>412</v>
      </c>
      <c r="Y1779" t="s">
        <v>339</v>
      </c>
      <c r="Z1779" s="131">
        <v>274000</v>
      </c>
      <c r="AA1779" s="131">
        <v>1</v>
      </c>
      <c r="AB1779" s="131">
        <f t="shared" si="27"/>
        <v>100.1</v>
      </c>
      <c r="AD1779" s="131">
        <v>274.274</v>
      </c>
      <c r="AH1779" s="132">
        <v>2.3000000000000001E-4</v>
      </c>
      <c r="AI1779" s="132">
        <v>1.55E-2</v>
      </c>
      <c r="AJ1779" s="132">
        <v>1.1800000000000001E-3</v>
      </c>
    </row>
    <row r="1780" spans="1:36">
      <c r="A1780" t="s">
        <v>1213</v>
      </c>
      <c r="B1780" t="s">
        <v>1252</v>
      </c>
      <c r="C1780" t="s">
        <v>2364</v>
      </c>
      <c r="D1780" t="s">
        <v>2365</v>
      </c>
      <c r="E1780" t="s">
        <v>309</v>
      </c>
      <c r="F1780" t="s">
        <v>2771</v>
      </c>
      <c r="G1780" t="s">
        <v>2772</v>
      </c>
      <c r="H1780" t="s">
        <v>321</v>
      </c>
      <c r="I1780" t="s">
        <v>951</v>
      </c>
      <c r="J1780" t="s">
        <v>204</v>
      </c>
      <c r="K1780" t="s">
        <v>204</v>
      </c>
      <c r="L1780" t="s">
        <v>325</v>
      </c>
      <c r="M1780" t="s">
        <v>340</v>
      </c>
      <c r="N1780" t="s">
        <v>462</v>
      </c>
      <c r="O1780" t="s">
        <v>339</v>
      </c>
      <c r="P1780" t="s">
        <v>1551</v>
      </c>
      <c r="Q1780" t="s">
        <v>413</v>
      </c>
      <c r="R1780" t="s">
        <v>407</v>
      </c>
      <c r="S1780" t="s">
        <v>1212</v>
      </c>
      <c r="T1780" s="131">
        <v>3.16</v>
      </c>
      <c r="U1780" t="s">
        <v>2773</v>
      </c>
      <c r="V1780" s="132">
        <v>4.897E-2</v>
      </c>
      <c r="W1780" s="132">
        <v>5.21E-2</v>
      </c>
      <c r="X1780" t="s">
        <v>412</v>
      </c>
      <c r="Y1780" t="s">
        <v>339</v>
      </c>
      <c r="Z1780" s="131">
        <v>274775.59999999998</v>
      </c>
      <c r="AA1780" s="131">
        <v>1</v>
      </c>
      <c r="AB1780" s="131">
        <f t="shared" si="27"/>
        <v>99.75994957339735</v>
      </c>
      <c r="AD1780" s="131">
        <v>274.11599999999999</v>
      </c>
      <c r="AH1780" s="132">
        <v>1.24E-3</v>
      </c>
      <c r="AI1780" s="132">
        <v>1.549E-2</v>
      </c>
      <c r="AJ1780" s="132">
        <v>1.1800000000000001E-3</v>
      </c>
    </row>
    <row r="1781" spans="1:36">
      <c r="A1781" t="s">
        <v>1213</v>
      </c>
      <c r="B1781" t="s">
        <v>1252</v>
      </c>
      <c r="C1781" t="s">
        <v>2242</v>
      </c>
      <c r="D1781" t="s">
        <v>2243</v>
      </c>
      <c r="E1781" t="s">
        <v>309</v>
      </c>
      <c r="F1781" t="s">
        <v>2250</v>
      </c>
      <c r="G1781" t="s">
        <v>2251</v>
      </c>
      <c r="H1781" t="s">
        <v>321</v>
      </c>
      <c r="I1781" t="s">
        <v>951</v>
      </c>
      <c r="J1781" t="s">
        <v>204</v>
      </c>
      <c r="K1781" t="s">
        <v>204</v>
      </c>
      <c r="L1781" t="s">
        <v>325</v>
      </c>
      <c r="M1781" t="s">
        <v>340</v>
      </c>
      <c r="N1781" t="s">
        <v>464</v>
      </c>
      <c r="O1781" t="s">
        <v>339</v>
      </c>
      <c r="P1781" t="s">
        <v>1551</v>
      </c>
      <c r="Q1781" t="s">
        <v>413</v>
      </c>
      <c r="R1781" t="s">
        <v>407</v>
      </c>
      <c r="S1781" t="s">
        <v>1212</v>
      </c>
      <c r="T1781" s="131">
        <v>6.1</v>
      </c>
      <c r="U1781" t="s">
        <v>2246</v>
      </c>
      <c r="V1781" s="132">
        <v>4.4639999999999999E-2</v>
      </c>
      <c r="W1781" s="132">
        <v>5.6300000000000003E-2</v>
      </c>
      <c r="X1781" t="s">
        <v>412</v>
      </c>
      <c r="Y1781" t="s">
        <v>339</v>
      </c>
      <c r="Z1781" s="131">
        <v>266000</v>
      </c>
      <c r="AA1781" s="131">
        <v>1</v>
      </c>
      <c r="AB1781" s="131">
        <f t="shared" si="27"/>
        <v>100</v>
      </c>
      <c r="AD1781" s="131">
        <v>266</v>
      </c>
      <c r="AH1781" s="132">
        <v>2.0000000000000001E-4</v>
      </c>
      <c r="AI1781" s="132">
        <v>1.503E-2</v>
      </c>
      <c r="AJ1781" s="132">
        <v>1.14E-3</v>
      </c>
    </row>
    <row r="1782" spans="1:36">
      <c r="A1782" t="s">
        <v>1213</v>
      </c>
      <c r="B1782" t="s">
        <v>1252</v>
      </c>
      <c r="C1782" t="s">
        <v>2369</v>
      </c>
      <c r="D1782" t="s">
        <v>2370</v>
      </c>
      <c r="E1782" t="s">
        <v>309</v>
      </c>
      <c r="F1782" t="s">
        <v>2371</v>
      </c>
      <c r="G1782" t="s">
        <v>2372</v>
      </c>
      <c r="H1782" t="s">
        <v>321</v>
      </c>
      <c r="I1782" t="s">
        <v>754</v>
      </c>
      <c r="J1782" t="s">
        <v>204</v>
      </c>
      <c r="K1782" t="s">
        <v>204</v>
      </c>
      <c r="L1782" t="s">
        <v>325</v>
      </c>
      <c r="M1782" t="s">
        <v>340</v>
      </c>
      <c r="N1782" t="s">
        <v>477</v>
      </c>
      <c r="O1782" t="s">
        <v>339</v>
      </c>
      <c r="P1782" t="s">
        <v>1211</v>
      </c>
      <c r="Q1782" t="s">
        <v>413</v>
      </c>
      <c r="R1782" t="s">
        <v>407</v>
      </c>
      <c r="S1782" t="s">
        <v>1212</v>
      </c>
      <c r="T1782" s="131">
        <v>12.03</v>
      </c>
      <c r="U1782" t="s">
        <v>2373</v>
      </c>
      <c r="V1782" s="132">
        <v>6.0099999999999997E-3</v>
      </c>
      <c r="W1782" s="132">
        <v>2.8799999999999999E-2</v>
      </c>
      <c r="X1782" t="s">
        <v>412</v>
      </c>
      <c r="Y1782" t="s">
        <v>339</v>
      </c>
      <c r="Z1782" s="131">
        <v>253872.96</v>
      </c>
      <c r="AA1782" s="131">
        <v>1</v>
      </c>
      <c r="AB1782" s="131">
        <f t="shared" si="27"/>
        <v>103.14016900421376</v>
      </c>
      <c r="AD1782" s="131">
        <v>261.84500000000003</v>
      </c>
      <c r="AH1782" s="132">
        <v>5.0000000000000002E-5</v>
      </c>
      <c r="AI1782" s="132">
        <v>1.4800000000000001E-2</v>
      </c>
      <c r="AJ1782" s="132">
        <v>1.1199999999999999E-3</v>
      </c>
    </row>
    <row r="1783" spans="1:36">
      <c r="A1783" t="s">
        <v>1213</v>
      </c>
      <c r="B1783" t="s">
        <v>1252</v>
      </c>
      <c r="C1783" t="s">
        <v>2434</v>
      </c>
      <c r="D1783" t="s">
        <v>2435</v>
      </c>
      <c r="E1783" t="s">
        <v>309</v>
      </c>
      <c r="F1783" t="s">
        <v>2436</v>
      </c>
      <c r="G1783" t="s">
        <v>2437</v>
      </c>
      <c r="H1783" t="s">
        <v>321</v>
      </c>
      <c r="I1783" t="s">
        <v>754</v>
      </c>
      <c r="J1783" t="s">
        <v>204</v>
      </c>
      <c r="K1783" t="s">
        <v>204</v>
      </c>
      <c r="L1783" t="s">
        <v>325</v>
      </c>
      <c r="M1783" t="s">
        <v>340</v>
      </c>
      <c r="N1783" t="s">
        <v>447</v>
      </c>
      <c r="O1783" t="s">
        <v>339</v>
      </c>
      <c r="P1783" t="s">
        <v>1540</v>
      </c>
      <c r="Q1783" t="s">
        <v>413</v>
      </c>
      <c r="R1783" t="s">
        <v>407</v>
      </c>
      <c r="S1783" t="s">
        <v>1212</v>
      </c>
      <c r="T1783" s="131">
        <v>2.61</v>
      </c>
      <c r="U1783" t="s">
        <v>2438</v>
      </c>
      <c r="V1783" s="132">
        <v>3.2009999999999997E-2</v>
      </c>
      <c r="W1783" s="132">
        <v>3.15E-2</v>
      </c>
      <c r="X1783" t="s">
        <v>412</v>
      </c>
      <c r="Y1783" t="s">
        <v>339</v>
      </c>
      <c r="Z1783" s="131">
        <v>213620.06</v>
      </c>
      <c r="AA1783" s="131">
        <v>1</v>
      </c>
      <c r="AB1783" s="131">
        <f t="shared" si="27"/>
        <v>118.86992260932799</v>
      </c>
      <c r="AD1783" s="131">
        <v>253.93</v>
      </c>
      <c r="AH1783" s="132">
        <v>1.4999999999999999E-4</v>
      </c>
      <c r="AI1783" s="132">
        <v>1.435E-2</v>
      </c>
      <c r="AJ1783" s="132">
        <v>1.09E-3</v>
      </c>
    </row>
    <row r="1784" spans="1:36">
      <c r="A1784" t="s">
        <v>1213</v>
      </c>
      <c r="B1784" t="s">
        <v>1252</v>
      </c>
      <c r="C1784" t="s">
        <v>2693</v>
      </c>
      <c r="D1784" t="s">
        <v>2694</v>
      </c>
      <c r="E1784" t="s">
        <v>311</v>
      </c>
      <c r="F1784" t="s">
        <v>2695</v>
      </c>
      <c r="G1784" t="s">
        <v>2696</v>
      </c>
      <c r="H1784" t="s">
        <v>321</v>
      </c>
      <c r="I1784" t="s">
        <v>755</v>
      </c>
      <c r="J1784" t="s">
        <v>204</v>
      </c>
      <c r="K1784" t="s">
        <v>204</v>
      </c>
      <c r="L1784" t="s">
        <v>325</v>
      </c>
      <c r="M1784" t="s">
        <v>340</v>
      </c>
      <c r="N1784" t="s">
        <v>465</v>
      </c>
      <c r="O1784" t="s">
        <v>339</v>
      </c>
      <c r="P1784" t="s">
        <v>2257</v>
      </c>
      <c r="Q1784" t="s">
        <v>415</v>
      </c>
      <c r="R1784" t="s">
        <v>407</v>
      </c>
      <c r="S1784" t="s">
        <v>1212</v>
      </c>
      <c r="T1784" s="131">
        <v>2.78</v>
      </c>
      <c r="U1784" t="s">
        <v>1579</v>
      </c>
      <c r="V1784" s="132">
        <v>7.0559999999999998E-2</v>
      </c>
      <c r="W1784" s="132">
        <v>7.7600000000000002E-2</v>
      </c>
      <c r="X1784" t="s">
        <v>412</v>
      </c>
      <c r="Y1784" t="s">
        <v>339</v>
      </c>
      <c r="Z1784" s="131">
        <v>280944.56</v>
      </c>
      <c r="AA1784" s="131">
        <v>1</v>
      </c>
      <c r="AB1784" s="131">
        <f t="shared" si="27"/>
        <v>88.400003189241332</v>
      </c>
      <c r="AD1784" s="131">
        <v>248.35499999999999</v>
      </c>
      <c r="AH1784" s="132">
        <v>2.5999999999999998E-4</v>
      </c>
      <c r="AI1784" s="132">
        <v>1.4030000000000001E-2</v>
      </c>
      <c r="AJ1784" s="132">
        <v>1.07E-3</v>
      </c>
    </row>
    <row r="1785" spans="1:36">
      <c r="A1785" t="s">
        <v>1213</v>
      </c>
      <c r="B1785" t="s">
        <v>1252</v>
      </c>
      <c r="C1785" t="s">
        <v>1789</v>
      </c>
      <c r="D1785" t="s">
        <v>1790</v>
      </c>
      <c r="E1785" t="s">
        <v>309</v>
      </c>
      <c r="F1785" t="s">
        <v>1791</v>
      </c>
      <c r="G1785" t="s">
        <v>1792</v>
      </c>
      <c r="H1785" t="s">
        <v>321</v>
      </c>
      <c r="I1785" t="s">
        <v>754</v>
      </c>
      <c r="J1785" t="s">
        <v>204</v>
      </c>
      <c r="K1785" t="s">
        <v>204</v>
      </c>
      <c r="L1785" t="s">
        <v>325</v>
      </c>
      <c r="M1785" t="s">
        <v>340</v>
      </c>
      <c r="N1785" t="s">
        <v>464</v>
      </c>
      <c r="O1785" t="s">
        <v>339</v>
      </c>
      <c r="P1785" t="s">
        <v>1540</v>
      </c>
      <c r="Q1785" t="s">
        <v>413</v>
      </c>
      <c r="R1785" t="s">
        <v>407</v>
      </c>
      <c r="S1785" t="s">
        <v>1212</v>
      </c>
      <c r="T1785" s="131">
        <v>3.94</v>
      </c>
      <c r="U1785" t="s">
        <v>1563</v>
      </c>
      <c r="V1785" s="132">
        <v>3.5409999999999997E-2</v>
      </c>
      <c r="W1785" s="132">
        <v>3.09E-2</v>
      </c>
      <c r="X1785" t="s">
        <v>412</v>
      </c>
      <c r="Y1785" t="s">
        <v>339</v>
      </c>
      <c r="Z1785" s="131">
        <v>228420</v>
      </c>
      <c r="AA1785" s="131">
        <v>1</v>
      </c>
      <c r="AB1785" s="131">
        <f t="shared" si="27"/>
        <v>108.57980912354435</v>
      </c>
      <c r="AD1785" s="131">
        <v>248.018</v>
      </c>
      <c r="AH1785" s="132">
        <v>1.2E-4</v>
      </c>
      <c r="AI1785" s="132">
        <v>1.401E-2</v>
      </c>
      <c r="AJ1785" s="132">
        <v>1.07E-3</v>
      </c>
    </row>
    <row r="1786" spans="1:36">
      <c r="A1786" t="s">
        <v>1213</v>
      </c>
      <c r="B1786" t="s">
        <v>1252</v>
      </c>
      <c r="C1786" t="s">
        <v>2805</v>
      </c>
      <c r="D1786" t="s">
        <v>2806</v>
      </c>
      <c r="E1786" t="s">
        <v>309</v>
      </c>
      <c r="F1786" t="s">
        <v>2807</v>
      </c>
      <c r="G1786" t="s">
        <v>2808</v>
      </c>
      <c r="H1786" t="s">
        <v>321</v>
      </c>
      <c r="I1786" t="s">
        <v>951</v>
      </c>
      <c r="J1786" t="s">
        <v>204</v>
      </c>
      <c r="K1786" t="s">
        <v>204</v>
      </c>
      <c r="L1786" t="s">
        <v>325</v>
      </c>
      <c r="M1786" t="s">
        <v>340</v>
      </c>
      <c r="N1786" t="s">
        <v>447</v>
      </c>
      <c r="O1786" t="s">
        <v>339</v>
      </c>
      <c r="P1786" t="s">
        <v>1573</v>
      </c>
      <c r="Q1786" t="s">
        <v>415</v>
      </c>
      <c r="R1786" t="s">
        <v>407</v>
      </c>
      <c r="S1786" t="s">
        <v>1212</v>
      </c>
      <c r="T1786" s="131">
        <v>1.93</v>
      </c>
      <c r="U1786" t="s">
        <v>1600</v>
      </c>
      <c r="V1786" s="132">
        <v>5.7119999999999997E-2</v>
      </c>
      <c r="W1786" s="132">
        <v>5.5500000000000001E-2</v>
      </c>
      <c r="X1786" t="s">
        <v>412</v>
      </c>
      <c r="Y1786" t="s">
        <v>339</v>
      </c>
      <c r="Z1786" s="131">
        <v>243000</v>
      </c>
      <c r="AA1786" s="131">
        <v>1</v>
      </c>
      <c r="AB1786" s="131">
        <f t="shared" si="27"/>
        <v>100.0201646090535</v>
      </c>
      <c r="AD1786" s="131">
        <v>243.04900000000001</v>
      </c>
      <c r="AH1786" s="132">
        <v>1.6900000000000001E-3</v>
      </c>
      <c r="AI1786" s="132">
        <v>1.3729999999999999E-2</v>
      </c>
      <c r="AJ1786" s="132">
        <v>1.0399999999999999E-3</v>
      </c>
    </row>
    <row r="1787" spans="1:36">
      <c r="A1787" t="s">
        <v>1213</v>
      </c>
      <c r="B1787" t="s">
        <v>1252</v>
      </c>
      <c r="C1787" t="s">
        <v>1896</v>
      </c>
      <c r="D1787" t="s">
        <v>1897</v>
      </c>
      <c r="E1787" t="s">
        <v>309</v>
      </c>
      <c r="F1787" t="s">
        <v>1930</v>
      </c>
      <c r="G1787" t="s">
        <v>1931</v>
      </c>
      <c r="H1787" t="s">
        <v>321</v>
      </c>
      <c r="I1787" t="s">
        <v>754</v>
      </c>
      <c r="J1787" t="s">
        <v>204</v>
      </c>
      <c r="K1787" t="s">
        <v>204</v>
      </c>
      <c r="L1787" t="s">
        <v>325</v>
      </c>
      <c r="M1787" t="s">
        <v>340</v>
      </c>
      <c r="N1787" t="s">
        <v>464</v>
      </c>
      <c r="O1787" t="s">
        <v>339</v>
      </c>
      <c r="P1787" t="s">
        <v>1551</v>
      </c>
      <c r="Q1787" t="s">
        <v>413</v>
      </c>
      <c r="R1787" t="s">
        <v>407</v>
      </c>
      <c r="S1787" t="s">
        <v>1212</v>
      </c>
      <c r="T1787" s="131">
        <v>5.13</v>
      </c>
      <c r="U1787" t="s">
        <v>1905</v>
      </c>
      <c r="V1787" s="132">
        <v>1.8769999999999998E-2</v>
      </c>
      <c r="W1787" s="132">
        <v>3.0700000000000002E-2</v>
      </c>
      <c r="X1787" t="s">
        <v>412</v>
      </c>
      <c r="Y1787" t="s">
        <v>339</v>
      </c>
      <c r="Z1787" s="131">
        <v>226160</v>
      </c>
      <c r="AA1787" s="131">
        <v>1</v>
      </c>
      <c r="AB1787" s="131">
        <f t="shared" si="27"/>
        <v>104.44994694021932</v>
      </c>
      <c r="AD1787" s="131">
        <v>236.22399999999999</v>
      </c>
      <c r="AH1787" s="132">
        <v>2.2000000000000001E-4</v>
      </c>
      <c r="AI1787" s="132">
        <v>1.3350000000000001E-2</v>
      </c>
      <c r="AJ1787" s="132">
        <v>1.01E-3</v>
      </c>
    </row>
    <row r="1788" spans="1:36">
      <c r="A1788" t="s">
        <v>1213</v>
      </c>
      <c r="B1788" t="s">
        <v>1252</v>
      </c>
      <c r="C1788" t="s">
        <v>1918</v>
      </c>
      <c r="D1788" t="s">
        <v>1919</v>
      </c>
      <c r="E1788" t="s">
        <v>309</v>
      </c>
      <c r="F1788" t="s">
        <v>1920</v>
      </c>
      <c r="G1788" t="s">
        <v>1921</v>
      </c>
      <c r="H1788" t="s">
        <v>321</v>
      </c>
      <c r="I1788" t="s">
        <v>754</v>
      </c>
      <c r="J1788" t="s">
        <v>204</v>
      </c>
      <c r="K1788" t="s">
        <v>204</v>
      </c>
      <c r="L1788" t="s">
        <v>325</v>
      </c>
      <c r="M1788" t="s">
        <v>340</v>
      </c>
      <c r="N1788" t="s">
        <v>464</v>
      </c>
      <c r="O1788" t="s">
        <v>339</v>
      </c>
      <c r="P1788" t="s">
        <v>1696</v>
      </c>
      <c r="Q1788" t="s">
        <v>413</v>
      </c>
      <c r="R1788" t="s">
        <v>407</v>
      </c>
      <c r="S1788" t="s">
        <v>1212</v>
      </c>
      <c r="T1788" s="131">
        <v>5.12</v>
      </c>
      <c r="U1788" t="s">
        <v>1922</v>
      </c>
      <c r="V1788" s="132">
        <v>3.1099999999999999E-3</v>
      </c>
      <c r="W1788" s="132">
        <v>2.6200000000000001E-2</v>
      </c>
      <c r="X1788" t="s">
        <v>412</v>
      </c>
      <c r="Y1788" t="s">
        <v>339</v>
      </c>
      <c r="Z1788" s="131">
        <v>225330</v>
      </c>
      <c r="AA1788" s="131">
        <v>1</v>
      </c>
      <c r="AB1788" s="131">
        <f t="shared" si="27"/>
        <v>100.30000443793547</v>
      </c>
      <c r="AC1788" s="131">
        <v>3.2509999999999999</v>
      </c>
      <c r="AD1788" s="131">
        <v>229.25700000000001</v>
      </c>
      <c r="AH1788" s="132">
        <v>1.7000000000000001E-4</v>
      </c>
      <c r="AI1788" s="132">
        <v>1.3140000000000001E-2</v>
      </c>
      <c r="AJ1788" s="132">
        <v>1E-3</v>
      </c>
    </row>
    <row r="1789" spans="1:36">
      <c r="A1789" t="s">
        <v>1213</v>
      </c>
      <c r="B1789" t="s">
        <v>1252</v>
      </c>
      <c r="C1789" t="s">
        <v>2490</v>
      </c>
      <c r="D1789" t="s">
        <v>2491</v>
      </c>
      <c r="E1789" t="s">
        <v>309</v>
      </c>
      <c r="F1789" t="s">
        <v>2492</v>
      </c>
      <c r="G1789" t="s">
        <v>2493</v>
      </c>
      <c r="H1789" t="s">
        <v>321</v>
      </c>
      <c r="I1789" t="s">
        <v>951</v>
      </c>
      <c r="J1789" t="s">
        <v>204</v>
      </c>
      <c r="K1789" t="s">
        <v>204</v>
      </c>
      <c r="L1789" t="s">
        <v>325</v>
      </c>
      <c r="M1789" t="s">
        <v>340</v>
      </c>
      <c r="N1789" t="s">
        <v>440</v>
      </c>
      <c r="O1789" t="s">
        <v>339</v>
      </c>
      <c r="P1789" t="s">
        <v>1578</v>
      </c>
      <c r="Q1789" t="s">
        <v>415</v>
      </c>
      <c r="R1789" t="s">
        <v>407</v>
      </c>
      <c r="S1789" t="s">
        <v>1212</v>
      </c>
      <c r="T1789" s="131">
        <v>1.68</v>
      </c>
      <c r="U1789" t="s">
        <v>1367</v>
      </c>
      <c r="V1789" s="132">
        <v>4.9410000000000003E-2</v>
      </c>
      <c r="W1789" s="132">
        <v>4.9000000000000002E-2</v>
      </c>
      <c r="X1789" t="s">
        <v>412</v>
      </c>
      <c r="Y1789" t="s">
        <v>339</v>
      </c>
      <c r="Z1789" s="131">
        <v>232836.25</v>
      </c>
      <c r="AA1789" s="131">
        <v>1</v>
      </c>
      <c r="AB1789" s="131">
        <f t="shared" si="27"/>
        <v>98.290107317911193</v>
      </c>
      <c r="AD1789" s="131">
        <v>228.85499999999999</v>
      </c>
      <c r="AH1789" s="132">
        <v>3.3E-4</v>
      </c>
      <c r="AI1789" s="132">
        <v>1.2930000000000001E-2</v>
      </c>
      <c r="AJ1789" s="132">
        <v>9.7999999999999997E-4</v>
      </c>
    </row>
    <row r="1790" spans="1:36">
      <c r="A1790" t="s">
        <v>1213</v>
      </c>
      <c r="B1790" t="s">
        <v>1252</v>
      </c>
      <c r="C1790" t="s">
        <v>1901</v>
      </c>
      <c r="D1790" t="s">
        <v>1902</v>
      </c>
      <c r="E1790" t="s">
        <v>309</v>
      </c>
      <c r="F1790" t="s">
        <v>3418</v>
      </c>
      <c r="G1790" t="s">
        <v>3419</v>
      </c>
      <c r="H1790" t="s">
        <v>321</v>
      </c>
      <c r="I1790" t="s">
        <v>754</v>
      </c>
      <c r="J1790" t="s">
        <v>204</v>
      </c>
      <c r="K1790" t="s">
        <v>204</v>
      </c>
      <c r="L1790" t="s">
        <v>325</v>
      </c>
      <c r="M1790" t="s">
        <v>340</v>
      </c>
      <c r="N1790" t="s">
        <v>464</v>
      </c>
      <c r="O1790" t="s">
        <v>339</v>
      </c>
      <c r="P1790" t="s">
        <v>1584</v>
      </c>
      <c r="Q1790" t="s">
        <v>413</v>
      </c>
      <c r="R1790" t="s">
        <v>407</v>
      </c>
      <c r="S1790" t="s">
        <v>1212</v>
      </c>
      <c r="T1790" s="131">
        <v>5.47</v>
      </c>
      <c r="U1790" t="s">
        <v>2354</v>
      </c>
      <c r="V1790" s="132">
        <v>5.4599999999999996E-3</v>
      </c>
      <c r="W1790" s="132">
        <v>3.0599999999999999E-2</v>
      </c>
      <c r="X1790" t="s">
        <v>412</v>
      </c>
      <c r="Y1790" t="s">
        <v>339</v>
      </c>
      <c r="Z1790" s="131">
        <v>231200</v>
      </c>
      <c r="AA1790" s="131">
        <v>1</v>
      </c>
      <c r="AB1790" s="131">
        <f t="shared" si="27"/>
        <v>98.980103806228371</v>
      </c>
      <c r="AD1790" s="131">
        <v>228.84200000000001</v>
      </c>
      <c r="AH1790" s="132">
        <v>2.0899999999999998E-3</v>
      </c>
      <c r="AI1790" s="132">
        <v>1.2930000000000001E-2</v>
      </c>
      <c r="AJ1790" s="132">
        <v>9.7999999999999997E-4</v>
      </c>
    </row>
    <row r="1791" spans="1:36">
      <c r="A1791" t="s">
        <v>1213</v>
      </c>
      <c r="B1791" t="s">
        <v>1252</v>
      </c>
      <c r="C1791" t="s">
        <v>2859</v>
      </c>
      <c r="D1791" t="s">
        <v>2860</v>
      </c>
      <c r="E1791" t="s">
        <v>309</v>
      </c>
      <c r="F1791" t="s">
        <v>2861</v>
      </c>
      <c r="G1791" t="s">
        <v>2862</v>
      </c>
      <c r="H1791" t="s">
        <v>321</v>
      </c>
      <c r="I1791" t="s">
        <v>951</v>
      </c>
      <c r="J1791" t="s">
        <v>204</v>
      </c>
      <c r="K1791" t="s">
        <v>204</v>
      </c>
      <c r="L1791" t="s">
        <v>325</v>
      </c>
      <c r="M1791" t="s">
        <v>340</v>
      </c>
      <c r="N1791" t="s">
        <v>447</v>
      </c>
      <c r="O1791" t="s">
        <v>339</v>
      </c>
      <c r="P1791" t="s">
        <v>1599</v>
      </c>
      <c r="Q1791" t="s">
        <v>415</v>
      </c>
      <c r="R1791" t="s">
        <v>407</v>
      </c>
      <c r="S1791" t="s">
        <v>1212</v>
      </c>
      <c r="T1791" s="131">
        <v>2.27</v>
      </c>
      <c r="U1791" t="s">
        <v>1600</v>
      </c>
      <c r="V1791" s="132">
        <v>4.7039999999999998E-2</v>
      </c>
      <c r="W1791" s="132">
        <v>5.4600000000000003E-2</v>
      </c>
      <c r="X1791" t="s">
        <v>412</v>
      </c>
      <c r="Y1791" t="s">
        <v>339</v>
      </c>
      <c r="Z1791" s="131">
        <v>230572.79999999999</v>
      </c>
      <c r="AA1791" s="131">
        <v>1</v>
      </c>
      <c r="AB1791" s="131">
        <f t="shared" si="27"/>
        <v>98.119986399089569</v>
      </c>
      <c r="AD1791" s="131">
        <v>226.238</v>
      </c>
      <c r="AH1791" s="132">
        <v>3.6999999999999999E-4</v>
      </c>
      <c r="AI1791" s="132">
        <v>1.278E-2</v>
      </c>
      <c r="AJ1791" s="132">
        <v>9.7000000000000005E-4</v>
      </c>
    </row>
    <row r="1792" spans="1:36">
      <c r="A1792" t="s">
        <v>1213</v>
      </c>
      <c r="B1792" t="s">
        <v>1252</v>
      </c>
      <c r="C1792" t="s">
        <v>1601</v>
      </c>
      <c r="D1792" t="s">
        <v>1602</v>
      </c>
      <c r="E1792" t="s">
        <v>309</v>
      </c>
      <c r="F1792" t="s">
        <v>1990</v>
      </c>
      <c r="G1792" t="s">
        <v>1991</v>
      </c>
      <c r="H1792" t="s">
        <v>321</v>
      </c>
      <c r="I1792" t="s">
        <v>754</v>
      </c>
      <c r="J1792" t="s">
        <v>204</v>
      </c>
      <c r="K1792" t="s">
        <v>204</v>
      </c>
      <c r="L1792" t="s">
        <v>325</v>
      </c>
      <c r="M1792" t="s">
        <v>340</v>
      </c>
      <c r="N1792" t="s">
        <v>448</v>
      </c>
      <c r="O1792" t="s">
        <v>339</v>
      </c>
      <c r="P1792" t="s">
        <v>1211</v>
      </c>
      <c r="Q1792" t="s">
        <v>413</v>
      </c>
      <c r="R1792" t="s">
        <v>407</v>
      </c>
      <c r="S1792" t="s">
        <v>1212</v>
      </c>
      <c r="T1792" s="131">
        <v>4.22</v>
      </c>
      <c r="U1792" t="s">
        <v>1992</v>
      </c>
      <c r="V1792" s="132">
        <v>1.242E-2</v>
      </c>
      <c r="W1792" s="132">
        <v>2.3E-2</v>
      </c>
      <c r="X1792" t="s">
        <v>412</v>
      </c>
      <c r="Y1792" t="s">
        <v>339</v>
      </c>
      <c r="Z1792" s="131">
        <v>219200</v>
      </c>
      <c r="AA1792" s="131">
        <v>1</v>
      </c>
      <c r="AB1792" s="131">
        <f t="shared" si="27"/>
        <v>103.13001824817518</v>
      </c>
      <c r="AD1792" s="131">
        <v>226.06100000000001</v>
      </c>
      <c r="AH1792" s="132">
        <v>1.3999999999999999E-4</v>
      </c>
      <c r="AI1792" s="132">
        <v>1.277E-2</v>
      </c>
      <c r="AJ1792" s="132">
        <v>9.7000000000000005E-4</v>
      </c>
    </row>
    <row r="1793" spans="1:36">
      <c r="A1793" t="s">
        <v>1213</v>
      </c>
      <c r="B1793" t="s">
        <v>1252</v>
      </c>
      <c r="C1793" t="s">
        <v>1831</v>
      </c>
      <c r="D1793" t="s">
        <v>1832</v>
      </c>
      <c r="E1793" t="s">
        <v>309</v>
      </c>
      <c r="F1793" t="s">
        <v>2842</v>
      </c>
      <c r="G1793" t="s">
        <v>2843</v>
      </c>
      <c r="H1793" t="s">
        <v>321</v>
      </c>
      <c r="I1793" t="s">
        <v>951</v>
      </c>
      <c r="J1793" t="s">
        <v>204</v>
      </c>
      <c r="K1793" t="s">
        <v>204</v>
      </c>
      <c r="L1793" t="s">
        <v>325</v>
      </c>
      <c r="M1793" t="s">
        <v>340</v>
      </c>
      <c r="N1793" t="s">
        <v>441</v>
      </c>
      <c r="O1793" t="s">
        <v>339</v>
      </c>
      <c r="Q1793" t="s">
        <v>410</v>
      </c>
      <c r="R1793" t="s">
        <v>410</v>
      </c>
      <c r="S1793" t="s">
        <v>1212</v>
      </c>
      <c r="T1793" s="131">
        <v>2.5</v>
      </c>
      <c r="U1793" t="s">
        <v>1670</v>
      </c>
      <c r="V1793" s="132">
        <v>5.0999999999999997E-2</v>
      </c>
      <c r="W1793" s="132">
        <v>6.0699999999999997E-2</v>
      </c>
      <c r="X1793" t="s">
        <v>412</v>
      </c>
      <c r="Y1793" t="s">
        <v>339</v>
      </c>
      <c r="Z1793" s="131">
        <v>222000</v>
      </c>
      <c r="AA1793" s="131">
        <v>1</v>
      </c>
      <c r="AB1793" s="131">
        <f t="shared" si="27"/>
        <v>101.6900900900901</v>
      </c>
      <c r="AD1793" s="131">
        <v>225.75200000000001</v>
      </c>
      <c r="AH1793" s="132">
        <v>1.01E-3</v>
      </c>
      <c r="AI1793" s="132">
        <v>1.2760000000000001E-2</v>
      </c>
      <c r="AJ1793" s="132">
        <v>9.7000000000000005E-4</v>
      </c>
    </row>
    <row r="1794" spans="1:36">
      <c r="A1794" t="s">
        <v>1213</v>
      </c>
      <c r="B1794" t="s">
        <v>1252</v>
      </c>
      <c r="C1794" t="s">
        <v>2434</v>
      </c>
      <c r="D1794" t="s">
        <v>2435</v>
      </c>
      <c r="E1794" t="s">
        <v>309</v>
      </c>
      <c r="F1794" t="s">
        <v>2857</v>
      </c>
      <c r="G1794" t="s">
        <v>2858</v>
      </c>
      <c r="H1794" t="s">
        <v>321</v>
      </c>
      <c r="I1794" t="s">
        <v>754</v>
      </c>
      <c r="J1794" t="s">
        <v>204</v>
      </c>
      <c r="K1794" t="s">
        <v>204</v>
      </c>
      <c r="L1794" t="s">
        <v>325</v>
      </c>
      <c r="M1794" t="s">
        <v>340</v>
      </c>
      <c r="N1794" t="s">
        <v>447</v>
      </c>
      <c r="O1794" t="s">
        <v>339</v>
      </c>
      <c r="P1794" t="s">
        <v>1540</v>
      </c>
      <c r="Q1794" t="s">
        <v>413</v>
      </c>
      <c r="R1794" t="s">
        <v>407</v>
      </c>
      <c r="S1794" t="s">
        <v>1212</v>
      </c>
      <c r="T1794" s="131">
        <v>3.89</v>
      </c>
      <c r="U1794" t="s">
        <v>1954</v>
      </c>
      <c r="V1794" s="132">
        <v>1.158E-2</v>
      </c>
      <c r="W1794" s="132">
        <v>3.4799999999999998E-2</v>
      </c>
      <c r="X1794" t="s">
        <v>412</v>
      </c>
      <c r="Y1794" t="s">
        <v>339</v>
      </c>
      <c r="Z1794" s="131">
        <v>191042.56</v>
      </c>
      <c r="AA1794" s="131">
        <v>1</v>
      </c>
      <c r="AB1794" s="131">
        <f t="shared" si="27"/>
        <v>115.41983105754028</v>
      </c>
      <c r="AD1794" s="131">
        <v>220.501</v>
      </c>
      <c r="AH1794" s="132">
        <v>5.1999999999999995E-4</v>
      </c>
      <c r="AI1794" s="132">
        <v>1.2460000000000001E-2</v>
      </c>
      <c r="AJ1794" s="132">
        <v>9.5E-4</v>
      </c>
    </row>
    <row r="1795" spans="1:36">
      <c r="A1795" t="s">
        <v>1213</v>
      </c>
      <c r="B1795" t="s">
        <v>1252</v>
      </c>
      <c r="C1795" t="s">
        <v>1923</v>
      </c>
      <c r="D1795" t="s">
        <v>1924</v>
      </c>
      <c r="E1795" t="s">
        <v>309</v>
      </c>
      <c r="F1795" t="s">
        <v>2009</v>
      </c>
      <c r="G1795" t="s">
        <v>2010</v>
      </c>
      <c r="H1795" t="s">
        <v>321</v>
      </c>
      <c r="I1795" t="s">
        <v>754</v>
      </c>
      <c r="J1795" t="s">
        <v>204</v>
      </c>
      <c r="K1795" t="s">
        <v>204</v>
      </c>
      <c r="L1795" t="s">
        <v>325</v>
      </c>
      <c r="M1795" t="s">
        <v>340</v>
      </c>
      <c r="N1795" t="s">
        <v>464</v>
      </c>
      <c r="O1795" t="s">
        <v>339</v>
      </c>
      <c r="P1795" t="s">
        <v>1696</v>
      </c>
      <c r="Q1795" t="s">
        <v>413</v>
      </c>
      <c r="R1795" t="s">
        <v>407</v>
      </c>
      <c r="S1795" t="s">
        <v>1212</v>
      </c>
      <c r="T1795" s="131">
        <v>4.93</v>
      </c>
      <c r="U1795" t="s">
        <v>2011</v>
      </c>
      <c r="V1795" s="132">
        <v>9.2300000000000004E-3</v>
      </c>
      <c r="W1795" s="132">
        <v>2.98E-2</v>
      </c>
      <c r="X1795" t="s">
        <v>412</v>
      </c>
      <c r="Y1795" t="s">
        <v>339</v>
      </c>
      <c r="Z1795" s="131">
        <v>218149</v>
      </c>
      <c r="AA1795" s="131">
        <v>1</v>
      </c>
      <c r="AB1795" s="131">
        <f t="shared" ref="AB1795:AB1858" si="28">(AD1795-(AC1795*AA1795))*1000/AA1795/Z1795*100</f>
        <v>99.540222508468972</v>
      </c>
      <c r="AD1795" s="131">
        <v>217.14599999999999</v>
      </c>
      <c r="AH1795" s="132">
        <v>1.6000000000000001E-4</v>
      </c>
      <c r="AI1795" s="132">
        <v>1.227E-2</v>
      </c>
      <c r="AJ1795" s="132">
        <v>9.3000000000000005E-4</v>
      </c>
    </row>
    <row r="1796" spans="1:36">
      <c r="A1796" t="s">
        <v>1213</v>
      </c>
      <c r="B1796" t="s">
        <v>1252</v>
      </c>
      <c r="C1796" t="s">
        <v>1973</v>
      </c>
      <c r="D1796" t="s">
        <v>1974</v>
      </c>
      <c r="E1796" t="s">
        <v>309</v>
      </c>
      <c r="F1796" t="s">
        <v>2017</v>
      </c>
      <c r="G1796" t="s">
        <v>2018</v>
      </c>
      <c r="H1796" t="s">
        <v>321</v>
      </c>
      <c r="I1796" t="s">
        <v>754</v>
      </c>
      <c r="J1796" t="s">
        <v>204</v>
      </c>
      <c r="K1796" t="s">
        <v>204</v>
      </c>
      <c r="L1796" t="s">
        <v>325</v>
      </c>
      <c r="M1796" t="s">
        <v>340</v>
      </c>
      <c r="N1796" t="s">
        <v>464</v>
      </c>
      <c r="O1796" t="s">
        <v>339</v>
      </c>
      <c r="P1796" t="s">
        <v>1696</v>
      </c>
      <c r="Q1796" t="s">
        <v>413</v>
      </c>
      <c r="R1796" t="s">
        <v>407</v>
      </c>
      <c r="S1796" t="s">
        <v>1212</v>
      </c>
      <c r="T1796" s="131">
        <v>5.15</v>
      </c>
      <c r="U1796" t="s">
        <v>2019</v>
      </c>
      <c r="V1796" s="132">
        <v>2.6030000000000001E-2</v>
      </c>
      <c r="W1796" s="132">
        <v>2.8299999999999999E-2</v>
      </c>
      <c r="X1796" t="s">
        <v>412</v>
      </c>
      <c r="Y1796" t="s">
        <v>339</v>
      </c>
      <c r="Z1796" s="131">
        <v>200008.8</v>
      </c>
      <c r="AA1796" s="131">
        <v>1</v>
      </c>
      <c r="AB1796" s="131">
        <f t="shared" si="28"/>
        <v>102.5699869205755</v>
      </c>
      <c r="AD1796" s="131">
        <v>205.149</v>
      </c>
      <c r="AH1796" s="132">
        <v>9.0000000000000006E-5</v>
      </c>
      <c r="AI1796" s="132">
        <v>1.159E-2</v>
      </c>
      <c r="AJ1796" s="132">
        <v>8.8000000000000003E-4</v>
      </c>
    </row>
    <row r="1797" spans="1:36">
      <c r="A1797" t="s">
        <v>1213</v>
      </c>
      <c r="B1797" t="s">
        <v>1252</v>
      </c>
      <c r="C1797" t="s">
        <v>2476</v>
      </c>
      <c r="D1797" t="s">
        <v>2477</v>
      </c>
      <c r="E1797" t="s">
        <v>309</v>
      </c>
      <c r="F1797" t="s">
        <v>2478</v>
      </c>
      <c r="G1797" t="s">
        <v>2479</v>
      </c>
      <c r="H1797" t="s">
        <v>321</v>
      </c>
      <c r="I1797" t="s">
        <v>754</v>
      </c>
      <c r="J1797" t="s">
        <v>204</v>
      </c>
      <c r="K1797" t="s">
        <v>204</v>
      </c>
      <c r="L1797" t="s">
        <v>325</v>
      </c>
      <c r="M1797" t="s">
        <v>340</v>
      </c>
      <c r="N1797" t="s">
        <v>477</v>
      </c>
      <c r="O1797" t="s">
        <v>339</v>
      </c>
      <c r="P1797" t="s">
        <v>1966</v>
      </c>
      <c r="Q1797" t="s">
        <v>415</v>
      </c>
      <c r="R1797" t="s">
        <v>407</v>
      </c>
      <c r="S1797" t="s">
        <v>1212</v>
      </c>
      <c r="T1797" s="131">
        <v>5.35</v>
      </c>
      <c r="U1797" t="s">
        <v>2249</v>
      </c>
      <c r="V1797" s="132">
        <v>1.273E-2</v>
      </c>
      <c r="W1797" s="132">
        <v>2.35E-2</v>
      </c>
      <c r="X1797" t="s">
        <v>412</v>
      </c>
      <c r="Y1797" t="s">
        <v>339</v>
      </c>
      <c r="Z1797" s="131">
        <v>164062.20000000001</v>
      </c>
      <c r="AA1797" s="131">
        <v>1</v>
      </c>
      <c r="AB1797" s="131">
        <f t="shared" si="28"/>
        <v>117.81019637674004</v>
      </c>
      <c r="AD1797" s="131">
        <v>193.28200000000001</v>
      </c>
      <c r="AH1797" s="132">
        <v>1.1E-4</v>
      </c>
      <c r="AI1797" s="132">
        <v>1.0919999999999999E-2</v>
      </c>
      <c r="AJ1797" s="132">
        <v>8.3000000000000001E-4</v>
      </c>
    </row>
    <row r="1798" spans="1:36">
      <c r="A1798" t="s">
        <v>1213</v>
      </c>
      <c r="B1798" t="s">
        <v>1252</v>
      </c>
      <c r="C1798" t="s">
        <v>1896</v>
      </c>
      <c r="D1798" t="s">
        <v>1897</v>
      </c>
      <c r="E1798" t="s">
        <v>309</v>
      </c>
      <c r="F1798" t="s">
        <v>2390</v>
      </c>
      <c r="G1798" t="s">
        <v>2391</v>
      </c>
      <c r="H1798" t="s">
        <v>321</v>
      </c>
      <c r="I1798" t="s">
        <v>754</v>
      </c>
      <c r="J1798" t="s">
        <v>204</v>
      </c>
      <c r="K1798" t="s">
        <v>204</v>
      </c>
      <c r="L1798" t="s">
        <v>325</v>
      </c>
      <c r="M1798" t="s">
        <v>340</v>
      </c>
      <c r="N1798" t="s">
        <v>464</v>
      </c>
      <c r="O1798" t="s">
        <v>339</v>
      </c>
      <c r="P1798" t="s">
        <v>2257</v>
      </c>
      <c r="Q1798" t="s">
        <v>415</v>
      </c>
      <c r="R1798" t="s">
        <v>407</v>
      </c>
      <c r="S1798" t="s">
        <v>1212</v>
      </c>
      <c r="T1798" s="131">
        <v>4.01</v>
      </c>
      <c r="U1798" t="s">
        <v>1826</v>
      </c>
      <c r="V1798" s="132">
        <v>1.7799999999999999E-3</v>
      </c>
      <c r="W1798" s="132">
        <v>2.7900000000000001E-2</v>
      </c>
      <c r="X1798" t="s">
        <v>412</v>
      </c>
      <c r="Y1798" t="s">
        <v>339</v>
      </c>
      <c r="Z1798" s="131">
        <v>174800</v>
      </c>
      <c r="AA1798" s="131">
        <v>1</v>
      </c>
      <c r="AB1798" s="131">
        <f t="shared" si="28"/>
        <v>109.04004576659038</v>
      </c>
      <c r="AD1798" s="131">
        <v>190.602</v>
      </c>
      <c r="AH1798" s="132">
        <v>1.4999999999999999E-4</v>
      </c>
      <c r="AI1798" s="132">
        <v>1.077E-2</v>
      </c>
      <c r="AJ1798" s="132">
        <v>8.1999999999999998E-4</v>
      </c>
    </row>
    <row r="1799" spans="1:36">
      <c r="A1799" t="s">
        <v>1213</v>
      </c>
      <c r="B1799" t="s">
        <v>1252</v>
      </c>
      <c r="C1799" t="s">
        <v>1521</v>
      </c>
      <c r="D1799" t="s">
        <v>1522</v>
      </c>
      <c r="E1799" t="s">
        <v>309</v>
      </c>
      <c r="F1799" t="s">
        <v>2259</v>
      </c>
      <c r="G1799" t="s">
        <v>2260</v>
      </c>
      <c r="H1799" t="s">
        <v>321</v>
      </c>
      <c r="I1799" t="s">
        <v>754</v>
      </c>
      <c r="J1799" t="s">
        <v>204</v>
      </c>
      <c r="K1799" t="s">
        <v>204</v>
      </c>
      <c r="L1799" t="s">
        <v>325</v>
      </c>
      <c r="M1799" t="s">
        <v>340</v>
      </c>
      <c r="N1799" t="s">
        <v>448</v>
      </c>
      <c r="O1799" t="s">
        <v>339</v>
      </c>
      <c r="P1799" t="s">
        <v>1211</v>
      </c>
      <c r="Q1799" t="s">
        <v>413</v>
      </c>
      <c r="R1799" t="s">
        <v>407</v>
      </c>
      <c r="S1799" t="s">
        <v>1212</v>
      </c>
      <c r="T1799" s="131">
        <v>1.47</v>
      </c>
      <c r="U1799" t="s">
        <v>2261</v>
      </c>
      <c r="V1799" s="132">
        <v>5.0000000000000002E-5</v>
      </c>
      <c r="W1799" s="132">
        <v>2.2100000000000002E-2</v>
      </c>
      <c r="X1799" t="s">
        <v>412</v>
      </c>
      <c r="Y1799" t="s">
        <v>339</v>
      </c>
      <c r="Z1799" s="131">
        <v>164357</v>
      </c>
      <c r="AA1799" s="131">
        <v>1</v>
      </c>
      <c r="AB1799" s="131">
        <f t="shared" si="28"/>
        <v>110.76984856136337</v>
      </c>
      <c r="AD1799" s="131">
        <v>182.05799999999999</v>
      </c>
      <c r="AH1799" s="132">
        <v>5.0000000000000002E-5</v>
      </c>
      <c r="AI1799" s="132">
        <v>1.0290000000000001E-2</v>
      </c>
      <c r="AJ1799" s="132">
        <v>7.7999999999999999E-4</v>
      </c>
    </row>
    <row r="1800" spans="1:36">
      <c r="A1800" t="s">
        <v>1213</v>
      </c>
      <c r="B1800" t="s">
        <v>1252</v>
      </c>
      <c r="C1800" t="s">
        <v>1671</v>
      </c>
      <c r="D1800" t="s">
        <v>1672</v>
      </c>
      <c r="E1800" t="s">
        <v>309</v>
      </c>
      <c r="F1800" t="s">
        <v>1673</v>
      </c>
      <c r="G1800" t="s">
        <v>1674</v>
      </c>
      <c r="H1800" t="s">
        <v>321</v>
      </c>
      <c r="I1800" t="s">
        <v>951</v>
      </c>
      <c r="J1800" t="s">
        <v>204</v>
      </c>
      <c r="K1800" t="s">
        <v>204</v>
      </c>
      <c r="L1800" t="s">
        <v>325</v>
      </c>
      <c r="M1800" t="s">
        <v>340</v>
      </c>
      <c r="N1800" t="s">
        <v>441</v>
      </c>
      <c r="O1800" t="s">
        <v>339</v>
      </c>
      <c r="P1800" t="s">
        <v>1578</v>
      </c>
      <c r="Q1800" t="s">
        <v>415</v>
      </c>
      <c r="R1800" t="s">
        <v>407</v>
      </c>
      <c r="S1800" t="s">
        <v>1212</v>
      </c>
      <c r="T1800" s="131">
        <v>3.51</v>
      </c>
      <c r="U1800" t="s">
        <v>1675</v>
      </c>
      <c r="V1800" s="132">
        <v>2.9409999999999999E-2</v>
      </c>
      <c r="W1800" s="132">
        <v>5.5599999999999997E-2</v>
      </c>
      <c r="X1800" t="s">
        <v>412</v>
      </c>
      <c r="Y1800" t="s">
        <v>339</v>
      </c>
      <c r="Z1800" s="131">
        <v>191000</v>
      </c>
      <c r="AA1800" s="131">
        <v>1</v>
      </c>
      <c r="AB1800" s="131">
        <f t="shared" si="28"/>
        <v>87.5</v>
      </c>
      <c r="AD1800" s="131">
        <v>167.125</v>
      </c>
      <c r="AH1800" s="132">
        <v>1.6000000000000001E-4</v>
      </c>
      <c r="AI1800" s="132">
        <v>9.4400000000000005E-3</v>
      </c>
      <c r="AJ1800" s="132">
        <v>7.2000000000000005E-4</v>
      </c>
    </row>
    <row r="1801" spans="1:36">
      <c r="A1801" t="s">
        <v>1213</v>
      </c>
      <c r="B1801" t="s">
        <v>1252</v>
      </c>
      <c r="C1801" t="s">
        <v>2519</v>
      </c>
      <c r="D1801" t="s">
        <v>2520</v>
      </c>
      <c r="E1801" t="s">
        <v>309</v>
      </c>
      <c r="F1801" t="s">
        <v>2521</v>
      </c>
      <c r="G1801" t="s">
        <v>2522</v>
      </c>
      <c r="H1801" t="s">
        <v>321</v>
      </c>
      <c r="I1801" t="s">
        <v>755</v>
      </c>
      <c r="J1801" t="s">
        <v>204</v>
      </c>
      <c r="K1801" t="s">
        <v>204</v>
      </c>
      <c r="L1801" t="s">
        <v>325</v>
      </c>
      <c r="M1801" t="s">
        <v>340</v>
      </c>
      <c r="N1801" t="s">
        <v>454</v>
      </c>
      <c r="O1801" t="s">
        <v>339</v>
      </c>
      <c r="P1801" t="s">
        <v>1696</v>
      </c>
      <c r="Q1801" t="s">
        <v>413</v>
      </c>
      <c r="R1801" t="s">
        <v>407</v>
      </c>
      <c r="S1801" t="s">
        <v>1212</v>
      </c>
      <c r="T1801" s="131">
        <v>0.52</v>
      </c>
      <c r="U1801" t="s">
        <v>2523</v>
      </c>
      <c r="V1801" s="132">
        <v>4.845E-2</v>
      </c>
      <c r="W1801" s="132">
        <v>5.7799999999999997E-2</v>
      </c>
      <c r="X1801" t="s">
        <v>412</v>
      </c>
      <c r="Y1801" t="s">
        <v>339</v>
      </c>
      <c r="Z1801" s="131">
        <v>164911.71</v>
      </c>
      <c r="AA1801" s="131">
        <v>1</v>
      </c>
      <c r="AB1801" s="131">
        <f t="shared" si="28"/>
        <v>100.5798799854783</v>
      </c>
      <c r="AD1801" s="131">
        <v>165.86799999999999</v>
      </c>
      <c r="AH1801" s="132">
        <v>4.8999999999999998E-4</v>
      </c>
      <c r="AI1801" s="132">
        <v>9.3699999999999999E-3</v>
      </c>
      <c r="AJ1801" s="132">
        <v>7.1000000000000002E-4</v>
      </c>
    </row>
    <row r="1802" spans="1:36">
      <c r="A1802" t="s">
        <v>1213</v>
      </c>
      <c r="B1802" t="s">
        <v>1252</v>
      </c>
      <c r="C1802" t="s">
        <v>1868</v>
      </c>
      <c r="D1802" t="s">
        <v>1869</v>
      </c>
      <c r="E1802" t="s">
        <v>309</v>
      </c>
      <c r="F1802" t="s">
        <v>2361</v>
      </c>
      <c r="G1802" t="s">
        <v>2362</v>
      </c>
      <c r="H1802" t="s">
        <v>321</v>
      </c>
      <c r="I1802" t="s">
        <v>754</v>
      </c>
      <c r="J1802" t="s">
        <v>204</v>
      </c>
      <c r="K1802" t="s">
        <v>204</v>
      </c>
      <c r="L1802" t="s">
        <v>325</v>
      </c>
      <c r="M1802" t="s">
        <v>340</v>
      </c>
      <c r="N1802" t="s">
        <v>464</v>
      </c>
      <c r="O1802" t="s">
        <v>339</v>
      </c>
      <c r="P1802" t="s">
        <v>1966</v>
      </c>
      <c r="Q1802" t="s">
        <v>415</v>
      </c>
      <c r="R1802" t="s">
        <v>407</v>
      </c>
      <c r="S1802" t="s">
        <v>1212</v>
      </c>
      <c r="T1802" s="131">
        <v>2.91</v>
      </c>
      <c r="U1802" t="s">
        <v>2363</v>
      </c>
      <c r="V1802" s="132">
        <v>1.8600000000000001E-3</v>
      </c>
      <c r="W1802" s="132">
        <v>2.58E-2</v>
      </c>
      <c r="X1802" t="s">
        <v>412</v>
      </c>
      <c r="Y1802" t="s">
        <v>339</v>
      </c>
      <c r="Z1802" s="131">
        <v>132616</v>
      </c>
      <c r="AA1802" s="131">
        <v>1</v>
      </c>
      <c r="AB1802" s="131">
        <f t="shared" si="28"/>
        <v>112.65986004705314</v>
      </c>
      <c r="AC1802" s="131">
        <v>15.205</v>
      </c>
      <c r="AD1802" s="131">
        <v>164.61</v>
      </c>
      <c r="AH1802" s="132">
        <v>5.0000000000000002E-5</v>
      </c>
      <c r="AI1802" s="132">
        <v>1.0160000000000001E-2</v>
      </c>
      <c r="AJ1802" s="132">
        <v>7.6999999999999996E-4</v>
      </c>
    </row>
    <row r="1803" spans="1:36">
      <c r="A1803" t="s">
        <v>1213</v>
      </c>
      <c r="B1803" t="s">
        <v>1252</v>
      </c>
      <c r="C1803" t="s">
        <v>1967</v>
      </c>
      <c r="D1803" t="s">
        <v>1968</v>
      </c>
      <c r="E1803" t="s">
        <v>309</v>
      </c>
      <c r="F1803" t="s">
        <v>1969</v>
      </c>
      <c r="G1803" t="s">
        <v>1970</v>
      </c>
      <c r="H1803" t="s">
        <v>321</v>
      </c>
      <c r="I1803" t="s">
        <v>754</v>
      </c>
      <c r="J1803" t="s">
        <v>204</v>
      </c>
      <c r="K1803" t="s">
        <v>204</v>
      </c>
      <c r="L1803" t="s">
        <v>325</v>
      </c>
      <c r="M1803" t="s">
        <v>340</v>
      </c>
      <c r="N1803" t="s">
        <v>447</v>
      </c>
      <c r="O1803" t="s">
        <v>339</v>
      </c>
      <c r="P1803" t="s">
        <v>1540</v>
      </c>
      <c r="Q1803" t="s">
        <v>413</v>
      </c>
      <c r="R1803" t="s">
        <v>407</v>
      </c>
      <c r="S1803" t="s">
        <v>1212</v>
      </c>
      <c r="T1803" s="131">
        <v>3.29</v>
      </c>
      <c r="U1803" t="s">
        <v>1665</v>
      </c>
      <c r="V1803" s="132">
        <v>2.66E-3</v>
      </c>
      <c r="W1803" s="132">
        <v>3.15E-2</v>
      </c>
      <c r="X1803" t="s">
        <v>412</v>
      </c>
      <c r="Y1803" t="s">
        <v>339</v>
      </c>
      <c r="Z1803" s="131">
        <v>153550</v>
      </c>
      <c r="AA1803" s="131">
        <v>1</v>
      </c>
      <c r="AB1803" s="131">
        <f t="shared" si="28"/>
        <v>104.1002930641485</v>
      </c>
      <c r="AD1803" s="131">
        <v>159.846</v>
      </c>
      <c r="AH1803" s="132">
        <v>1.1E-4</v>
      </c>
      <c r="AI1803" s="132">
        <v>9.0299999999999998E-3</v>
      </c>
      <c r="AJ1803" s="132">
        <v>6.8999999999999997E-4</v>
      </c>
    </row>
    <row r="1804" spans="1:36">
      <c r="A1804" t="s">
        <v>1213</v>
      </c>
      <c r="B1804" t="s">
        <v>1252</v>
      </c>
      <c r="C1804" t="s">
        <v>2467</v>
      </c>
      <c r="D1804" t="s">
        <v>2468</v>
      </c>
      <c r="E1804" t="s">
        <v>309</v>
      </c>
      <c r="F1804" t="s">
        <v>2624</v>
      </c>
      <c r="G1804" t="s">
        <v>2625</v>
      </c>
      <c r="H1804" t="s">
        <v>321</v>
      </c>
      <c r="I1804" t="s">
        <v>951</v>
      </c>
      <c r="J1804" t="s">
        <v>204</v>
      </c>
      <c r="K1804" t="s">
        <v>204</v>
      </c>
      <c r="L1804" t="s">
        <v>325</v>
      </c>
      <c r="M1804" t="s">
        <v>340</v>
      </c>
      <c r="N1804" t="s">
        <v>440</v>
      </c>
      <c r="O1804" t="s">
        <v>339</v>
      </c>
      <c r="P1804" t="s">
        <v>1545</v>
      </c>
      <c r="Q1804" t="s">
        <v>413</v>
      </c>
      <c r="R1804" t="s">
        <v>407</v>
      </c>
      <c r="S1804" t="s">
        <v>1212</v>
      </c>
      <c r="T1804" s="131">
        <v>3.02</v>
      </c>
      <c r="U1804" t="s">
        <v>2626</v>
      </c>
      <c r="V1804" s="132">
        <v>1.949E-2</v>
      </c>
      <c r="W1804" s="132">
        <v>5.2999999999999999E-2</v>
      </c>
      <c r="X1804" t="s">
        <v>412</v>
      </c>
      <c r="Y1804" t="s">
        <v>339</v>
      </c>
      <c r="Z1804" s="131">
        <v>159689.70000000001</v>
      </c>
      <c r="AA1804" s="131">
        <v>1</v>
      </c>
      <c r="AB1804" s="131">
        <f t="shared" si="28"/>
        <v>92.880129400956974</v>
      </c>
      <c r="AD1804" s="131">
        <v>148.32</v>
      </c>
      <c r="AH1804" s="132">
        <v>2.1000000000000001E-4</v>
      </c>
      <c r="AI1804" s="132">
        <v>8.3800000000000003E-3</v>
      </c>
      <c r="AJ1804" s="132">
        <v>6.4000000000000005E-4</v>
      </c>
    </row>
    <row r="1805" spans="1:36">
      <c r="A1805" t="s">
        <v>1213</v>
      </c>
      <c r="B1805" t="s">
        <v>1252</v>
      </c>
      <c r="C1805" t="s">
        <v>1678</v>
      </c>
      <c r="D1805" t="s">
        <v>1679</v>
      </c>
      <c r="E1805" t="s">
        <v>309</v>
      </c>
      <c r="F1805" t="s">
        <v>2863</v>
      </c>
      <c r="G1805" t="s">
        <v>2864</v>
      </c>
      <c r="H1805" t="s">
        <v>321</v>
      </c>
      <c r="I1805" t="s">
        <v>754</v>
      </c>
      <c r="J1805" t="s">
        <v>204</v>
      </c>
      <c r="K1805" t="s">
        <v>204</v>
      </c>
      <c r="L1805" t="s">
        <v>325</v>
      </c>
      <c r="M1805" t="s">
        <v>340</v>
      </c>
      <c r="N1805" t="s">
        <v>464</v>
      </c>
      <c r="O1805" t="s">
        <v>339</v>
      </c>
      <c r="P1805" t="s">
        <v>1545</v>
      </c>
      <c r="Q1805" t="s">
        <v>413</v>
      </c>
      <c r="R1805" t="s">
        <v>407</v>
      </c>
      <c r="S1805" t="s">
        <v>1212</v>
      </c>
      <c r="T1805" s="131">
        <v>2.35</v>
      </c>
      <c r="U1805" t="s">
        <v>1639</v>
      </c>
      <c r="V1805" s="132">
        <v>9.6100000000000005E-3</v>
      </c>
      <c r="W1805" s="132">
        <v>3.1800000000000002E-2</v>
      </c>
      <c r="X1805" t="s">
        <v>412</v>
      </c>
      <c r="Y1805" t="s">
        <v>339</v>
      </c>
      <c r="Z1805" s="131">
        <v>128325</v>
      </c>
      <c r="AA1805" s="131">
        <v>1</v>
      </c>
      <c r="AB1805" s="131">
        <f t="shared" si="28"/>
        <v>115.39996103643094</v>
      </c>
      <c r="AD1805" s="131">
        <v>148.08699999999999</v>
      </c>
      <c r="AH1805" s="132">
        <v>2.5999999999999998E-4</v>
      </c>
      <c r="AI1805" s="132">
        <v>8.3700000000000007E-3</v>
      </c>
      <c r="AJ1805" s="132">
        <v>6.4000000000000005E-4</v>
      </c>
    </row>
    <row r="1806" spans="1:36">
      <c r="A1806" t="s">
        <v>1213</v>
      </c>
      <c r="B1806" t="s">
        <v>1252</v>
      </c>
      <c r="C1806" t="s">
        <v>1967</v>
      </c>
      <c r="D1806" t="s">
        <v>1968</v>
      </c>
      <c r="E1806" t="s">
        <v>309</v>
      </c>
      <c r="F1806" t="s">
        <v>2776</v>
      </c>
      <c r="G1806" t="s">
        <v>2777</v>
      </c>
      <c r="H1806" t="s">
        <v>321</v>
      </c>
      <c r="I1806" t="s">
        <v>754</v>
      </c>
      <c r="J1806" t="s">
        <v>204</v>
      </c>
      <c r="K1806" t="s">
        <v>204</v>
      </c>
      <c r="L1806" t="s">
        <v>325</v>
      </c>
      <c r="M1806" t="s">
        <v>340</v>
      </c>
      <c r="N1806" t="s">
        <v>447</v>
      </c>
      <c r="O1806" t="s">
        <v>339</v>
      </c>
      <c r="P1806" t="s">
        <v>1540</v>
      </c>
      <c r="Q1806" t="s">
        <v>413</v>
      </c>
      <c r="R1806" t="s">
        <v>407</v>
      </c>
      <c r="S1806" t="s">
        <v>1212</v>
      </c>
      <c r="T1806" s="131">
        <v>5.35</v>
      </c>
      <c r="U1806" t="s">
        <v>1760</v>
      </c>
      <c r="V1806" s="132">
        <v>4.0390000000000002E-2</v>
      </c>
      <c r="W1806" s="132">
        <v>3.44E-2</v>
      </c>
      <c r="X1806" t="s">
        <v>412</v>
      </c>
      <c r="Y1806" t="s">
        <v>339</v>
      </c>
      <c r="Z1806" s="131">
        <v>137000</v>
      </c>
      <c r="AA1806" s="131">
        <v>1</v>
      </c>
      <c r="AB1806" s="131">
        <f t="shared" si="28"/>
        <v>107.74014598540147</v>
      </c>
      <c r="AD1806" s="131">
        <v>147.60400000000001</v>
      </c>
      <c r="AH1806" s="132">
        <v>3.8999999999999999E-4</v>
      </c>
      <c r="AI1806" s="132">
        <v>8.3400000000000002E-3</v>
      </c>
      <c r="AJ1806" s="132">
        <v>6.3000000000000003E-4</v>
      </c>
    </row>
    <row r="1807" spans="1:36">
      <c r="A1807" t="s">
        <v>1213</v>
      </c>
      <c r="B1807" t="s">
        <v>1252</v>
      </c>
      <c r="C1807" t="s">
        <v>2193</v>
      </c>
      <c r="D1807" t="s">
        <v>2194</v>
      </c>
      <c r="E1807" t="s">
        <v>309</v>
      </c>
      <c r="F1807" t="s">
        <v>2601</v>
      </c>
      <c r="G1807" t="s">
        <v>2602</v>
      </c>
      <c r="H1807" t="s">
        <v>321</v>
      </c>
      <c r="I1807" t="s">
        <v>754</v>
      </c>
      <c r="J1807" t="s">
        <v>204</v>
      </c>
      <c r="K1807" t="s">
        <v>204</v>
      </c>
      <c r="L1807" t="s">
        <v>325</v>
      </c>
      <c r="M1807" t="s">
        <v>340</v>
      </c>
      <c r="N1807" t="s">
        <v>464</v>
      </c>
      <c r="O1807" t="s">
        <v>339</v>
      </c>
      <c r="P1807" t="s">
        <v>1551</v>
      </c>
      <c r="Q1807" t="s">
        <v>413</v>
      </c>
      <c r="R1807" t="s">
        <v>407</v>
      </c>
      <c r="S1807" t="s">
        <v>1212</v>
      </c>
      <c r="T1807" s="131">
        <v>1.39</v>
      </c>
      <c r="U1807" t="s">
        <v>2603</v>
      </c>
      <c r="V1807" s="132">
        <v>6.3899999999999998E-3</v>
      </c>
      <c r="W1807" s="132">
        <v>2.58E-2</v>
      </c>
      <c r="X1807" t="s">
        <v>412</v>
      </c>
      <c r="Y1807" t="s">
        <v>339</v>
      </c>
      <c r="Z1807" s="131">
        <v>120546.5</v>
      </c>
      <c r="AA1807" s="131">
        <v>1</v>
      </c>
      <c r="AB1807" s="131">
        <f t="shared" si="28"/>
        <v>116.39989547601964</v>
      </c>
      <c r="AD1807" s="131">
        <v>140.316</v>
      </c>
      <c r="AH1807" s="132">
        <v>9.0000000000000006E-5</v>
      </c>
      <c r="AI1807" s="132">
        <v>7.9299999999999995E-3</v>
      </c>
      <c r="AJ1807" s="132">
        <v>5.9999999999999995E-4</v>
      </c>
    </row>
    <row r="1808" spans="1:36">
      <c r="A1808" t="s">
        <v>1213</v>
      </c>
      <c r="B1808" t="s">
        <v>1252</v>
      </c>
      <c r="C1808" t="s">
        <v>2809</v>
      </c>
      <c r="D1808" t="s">
        <v>2810</v>
      </c>
      <c r="E1808" t="s">
        <v>309</v>
      </c>
      <c r="F1808" t="s">
        <v>2839</v>
      </c>
      <c r="G1808" t="s">
        <v>2840</v>
      </c>
      <c r="H1808" t="s">
        <v>321</v>
      </c>
      <c r="I1808" t="s">
        <v>951</v>
      </c>
      <c r="J1808" t="s">
        <v>204</v>
      </c>
      <c r="K1808" t="s">
        <v>204</v>
      </c>
      <c r="L1808" t="s">
        <v>325</v>
      </c>
      <c r="M1808" t="s">
        <v>340</v>
      </c>
      <c r="N1808" t="s">
        <v>440</v>
      </c>
      <c r="O1808" t="s">
        <v>339</v>
      </c>
      <c r="P1808" t="s">
        <v>1584</v>
      </c>
      <c r="Q1808" t="s">
        <v>413</v>
      </c>
      <c r="R1808" t="s">
        <v>407</v>
      </c>
      <c r="S1808" t="s">
        <v>1212</v>
      </c>
      <c r="T1808" s="131">
        <v>2.08</v>
      </c>
      <c r="U1808" t="s">
        <v>2841</v>
      </c>
      <c r="V1808" s="132">
        <v>5.7110000000000001E-2</v>
      </c>
      <c r="W1808" s="132">
        <v>5.3100000000000001E-2</v>
      </c>
      <c r="X1808" t="s">
        <v>412</v>
      </c>
      <c r="Y1808" t="s">
        <v>339</v>
      </c>
      <c r="Z1808" s="131">
        <v>146729.20000000001</v>
      </c>
      <c r="AA1808" s="131">
        <v>1</v>
      </c>
      <c r="AB1808" s="131">
        <f t="shared" si="28"/>
        <v>95.520182758442076</v>
      </c>
      <c r="AD1808" s="131">
        <v>140.15600000000001</v>
      </c>
      <c r="AH1808" s="132">
        <v>2.2000000000000001E-4</v>
      </c>
      <c r="AI1808" s="132">
        <v>7.92E-3</v>
      </c>
      <c r="AJ1808" s="132">
        <v>5.9999999999999995E-4</v>
      </c>
    </row>
    <row r="1809" spans="1:36">
      <c r="A1809" t="s">
        <v>1213</v>
      </c>
      <c r="B1809" t="s">
        <v>1252</v>
      </c>
      <c r="C1809" t="s">
        <v>1547</v>
      </c>
      <c r="D1809" t="s">
        <v>1548</v>
      </c>
      <c r="E1809" t="s">
        <v>309</v>
      </c>
      <c r="F1809" t="s">
        <v>2385</v>
      </c>
      <c r="G1809" t="s">
        <v>2386</v>
      </c>
      <c r="H1809" t="s">
        <v>321</v>
      </c>
      <c r="I1809" t="s">
        <v>754</v>
      </c>
      <c r="J1809" t="s">
        <v>204</v>
      </c>
      <c r="K1809" t="s">
        <v>204</v>
      </c>
      <c r="L1809" t="s">
        <v>325</v>
      </c>
      <c r="M1809" t="s">
        <v>340</v>
      </c>
      <c r="N1809" t="s">
        <v>448</v>
      </c>
      <c r="O1809" t="s">
        <v>339</v>
      </c>
      <c r="P1809" t="s">
        <v>1211</v>
      </c>
      <c r="Q1809" t="s">
        <v>413</v>
      </c>
      <c r="R1809" t="s">
        <v>407</v>
      </c>
      <c r="S1809" t="s">
        <v>1212</v>
      </c>
      <c r="T1809" s="131">
        <v>1.48</v>
      </c>
      <c r="U1809" t="s">
        <v>1840</v>
      </c>
      <c r="V1809" s="132">
        <v>1.6250000000000001E-2</v>
      </c>
      <c r="W1809" s="132">
        <v>2.2599999999999999E-2</v>
      </c>
      <c r="X1809" t="s">
        <v>412</v>
      </c>
      <c r="Y1809" t="s">
        <v>339</v>
      </c>
      <c r="Z1809" s="131">
        <v>117985</v>
      </c>
      <c r="AA1809" s="131">
        <v>1</v>
      </c>
      <c r="AB1809" s="131">
        <f t="shared" si="28"/>
        <v>113.32033733101665</v>
      </c>
      <c r="AD1809" s="131">
        <v>133.70099999999999</v>
      </c>
      <c r="AH1809" s="132">
        <v>8.0000000000000007E-5</v>
      </c>
      <c r="AI1809" s="132">
        <v>7.5500000000000003E-3</v>
      </c>
      <c r="AJ1809" s="132">
        <v>5.6999999999999998E-4</v>
      </c>
    </row>
    <row r="1810" spans="1:36">
      <c r="A1810" t="s">
        <v>1213</v>
      </c>
      <c r="B1810" t="s">
        <v>1252</v>
      </c>
      <c r="C1810" t="s">
        <v>2825</v>
      </c>
      <c r="D1810" t="s">
        <v>2826</v>
      </c>
      <c r="E1810" t="s">
        <v>309</v>
      </c>
      <c r="F1810" t="s">
        <v>2827</v>
      </c>
      <c r="G1810" t="s">
        <v>2828</v>
      </c>
      <c r="H1810" t="s">
        <v>321</v>
      </c>
      <c r="I1810" t="s">
        <v>754</v>
      </c>
      <c r="J1810" t="s">
        <v>204</v>
      </c>
      <c r="K1810" t="s">
        <v>204</v>
      </c>
      <c r="L1810" t="s">
        <v>325</v>
      </c>
      <c r="M1810" t="s">
        <v>340</v>
      </c>
      <c r="N1810" t="s">
        <v>447</v>
      </c>
      <c r="O1810" t="s">
        <v>339</v>
      </c>
      <c r="P1810" t="s">
        <v>1530</v>
      </c>
      <c r="Q1810" t="s">
        <v>415</v>
      </c>
      <c r="R1810" t="s">
        <v>407</v>
      </c>
      <c r="S1810" t="s">
        <v>1212</v>
      </c>
      <c r="T1810" s="131">
        <v>3.86</v>
      </c>
      <c r="U1810" t="s">
        <v>1563</v>
      </c>
      <c r="V1810" s="132">
        <v>1.4630000000000001E-2</v>
      </c>
      <c r="W1810" s="132">
        <v>2.7799999999999998E-2</v>
      </c>
      <c r="X1810" t="s">
        <v>412</v>
      </c>
      <c r="Y1810" t="s">
        <v>339</v>
      </c>
      <c r="Z1810" s="131">
        <v>127849.35</v>
      </c>
      <c r="AA1810" s="131">
        <v>1</v>
      </c>
      <c r="AB1810" s="131">
        <f t="shared" si="28"/>
        <v>102.96024187842956</v>
      </c>
      <c r="AD1810" s="131">
        <v>131.63399999999999</v>
      </c>
      <c r="AH1810" s="132">
        <v>7.7999999999999999E-4</v>
      </c>
      <c r="AI1810" s="132">
        <v>7.4400000000000004E-3</v>
      </c>
      <c r="AJ1810" s="132">
        <v>5.6999999999999998E-4</v>
      </c>
    </row>
    <row r="1811" spans="1:36">
      <c r="A1811" t="s">
        <v>1213</v>
      </c>
      <c r="B1811" t="s">
        <v>1252</v>
      </c>
      <c r="C1811" t="s">
        <v>2459</v>
      </c>
      <c r="D1811" t="s">
        <v>2460</v>
      </c>
      <c r="E1811" t="s">
        <v>309</v>
      </c>
      <c r="F1811" t="s">
        <v>2465</v>
      </c>
      <c r="G1811" t="s">
        <v>2466</v>
      </c>
      <c r="H1811" t="s">
        <v>321</v>
      </c>
      <c r="I1811" t="s">
        <v>754</v>
      </c>
      <c r="J1811" t="s">
        <v>204</v>
      </c>
      <c r="K1811" t="s">
        <v>204</v>
      </c>
      <c r="L1811" t="s">
        <v>325</v>
      </c>
      <c r="M1811" t="s">
        <v>340</v>
      </c>
      <c r="N1811" t="s">
        <v>464</v>
      </c>
      <c r="O1811" t="s">
        <v>339</v>
      </c>
      <c r="P1811" t="s">
        <v>1211</v>
      </c>
      <c r="Q1811" t="s">
        <v>413</v>
      </c>
      <c r="R1811" t="s">
        <v>407</v>
      </c>
      <c r="S1811" t="s">
        <v>1212</v>
      </c>
      <c r="T1811" s="131">
        <v>1.51</v>
      </c>
      <c r="U1811" t="s">
        <v>1660</v>
      </c>
      <c r="V1811" s="132">
        <v>-1.23E-3</v>
      </c>
      <c r="W1811" s="132">
        <v>2.41E-2</v>
      </c>
      <c r="X1811" t="s">
        <v>412</v>
      </c>
      <c r="Y1811" t="s">
        <v>339</v>
      </c>
      <c r="Z1811" s="131">
        <v>111832.5</v>
      </c>
      <c r="AA1811" s="131">
        <v>1</v>
      </c>
      <c r="AB1811" s="131">
        <f t="shared" si="28"/>
        <v>113.57968390226453</v>
      </c>
      <c r="AD1811" s="131">
        <v>127.01900000000001</v>
      </c>
      <c r="AH1811" s="132">
        <v>1.2E-4</v>
      </c>
      <c r="AI1811" s="132">
        <v>7.1799999999999998E-3</v>
      </c>
      <c r="AJ1811" s="132">
        <v>5.5000000000000003E-4</v>
      </c>
    </row>
    <row r="1812" spans="1:36">
      <c r="A1812" t="s">
        <v>1213</v>
      </c>
      <c r="B1812" t="s">
        <v>1252</v>
      </c>
      <c r="C1812" t="s">
        <v>2180</v>
      </c>
      <c r="D1812" t="s">
        <v>2181</v>
      </c>
      <c r="E1812" t="s">
        <v>309</v>
      </c>
      <c r="F1812" t="s">
        <v>2760</v>
      </c>
      <c r="G1812" t="s">
        <v>2761</v>
      </c>
      <c r="H1812" t="s">
        <v>321</v>
      </c>
      <c r="I1812" t="s">
        <v>754</v>
      </c>
      <c r="J1812" t="s">
        <v>204</v>
      </c>
      <c r="K1812" t="s">
        <v>204</v>
      </c>
      <c r="L1812" t="s">
        <v>325</v>
      </c>
      <c r="M1812" t="s">
        <v>340</v>
      </c>
      <c r="N1812" t="s">
        <v>440</v>
      </c>
      <c r="O1812" t="s">
        <v>339</v>
      </c>
      <c r="P1812" t="s">
        <v>1551</v>
      </c>
      <c r="Q1812" t="s">
        <v>413</v>
      </c>
      <c r="R1812" t="s">
        <v>407</v>
      </c>
      <c r="S1812" t="s">
        <v>1212</v>
      </c>
      <c r="T1812" s="131">
        <v>3.34</v>
      </c>
      <c r="U1812" t="s">
        <v>2762</v>
      </c>
      <c r="V1812" s="132">
        <v>6.8199999999999997E-3</v>
      </c>
      <c r="W1812" s="132">
        <v>2.5899999999999999E-2</v>
      </c>
      <c r="X1812" t="s">
        <v>412</v>
      </c>
      <c r="Y1812" t="s">
        <v>339</v>
      </c>
      <c r="Z1812" s="131">
        <v>100370.05</v>
      </c>
      <c r="AA1812" s="131">
        <v>1</v>
      </c>
      <c r="AB1812" s="131">
        <f t="shared" si="28"/>
        <v>110.97035420426711</v>
      </c>
      <c r="AD1812" s="131">
        <v>111.381</v>
      </c>
      <c r="AH1812" s="132">
        <v>1E-4</v>
      </c>
      <c r="AI1812" s="132">
        <v>6.2899999999999996E-3</v>
      </c>
      <c r="AJ1812" s="132">
        <v>4.8000000000000001E-4</v>
      </c>
    </row>
    <row r="1813" spans="1:36">
      <c r="A1813" t="s">
        <v>1213</v>
      </c>
      <c r="B1813" t="s">
        <v>1252</v>
      </c>
      <c r="C1813" t="s">
        <v>2275</v>
      </c>
      <c r="D1813" t="s">
        <v>2276</v>
      </c>
      <c r="E1813" t="s">
        <v>309</v>
      </c>
      <c r="F1813" t="s">
        <v>2782</v>
      </c>
      <c r="G1813" t="s">
        <v>2783</v>
      </c>
      <c r="H1813" t="s">
        <v>321</v>
      </c>
      <c r="I1813" t="s">
        <v>951</v>
      </c>
      <c r="J1813" t="s">
        <v>204</v>
      </c>
      <c r="K1813" t="s">
        <v>204</v>
      </c>
      <c r="L1813" t="s">
        <v>325</v>
      </c>
      <c r="M1813" t="s">
        <v>340</v>
      </c>
      <c r="N1813" t="s">
        <v>459</v>
      </c>
      <c r="O1813" t="s">
        <v>339</v>
      </c>
      <c r="P1813" t="s">
        <v>1872</v>
      </c>
      <c r="Q1813" t="s">
        <v>413</v>
      </c>
      <c r="R1813" t="s">
        <v>407</v>
      </c>
      <c r="S1813" t="s">
        <v>1212</v>
      </c>
      <c r="T1813" s="131">
        <v>1.45</v>
      </c>
      <c r="U1813" t="s">
        <v>1691</v>
      </c>
      <c r="V1813" s="132">
        <v>2.478E-2</v>
      </c>
      <c r="W1813" s="132">
        <v>4.5999999999999999E-2</v>
      </c>
      <c r="X1813" t="s">
        <v>412</v>
      </c>
      <c r="Y1813" t="s">
        <v>339</v>
      </c>
      <c r="Z1813" s="131">
        <v>111611.34</v>
      </c>
      <c r="AA1813" s="131">
        <v>1</v>
      </c>
      <c r="AB1813" s="131">
        <f t="shared" si="28"/>
        <v>97.269686037279016</v>
      </c>
      <c r="AD1813" s="131">
        <v>108.56399999999999</v>
      </c>
      <c r="AH1813" s="132">
        <v>3.1E-4</v>
      </c>
      <c r="AI1813" s="132">
        <v>6.13E-3</v>
      </c>
      <c r="AJ1813" s="132">
        <v>4.6999999999999999E-4</v>
      </c>
    </row>
    <row r="1814" spans="1:36">
      <c r="A1814" t="s">
        <v>1213</v>
      </c>
      <c r="B1814" t="s">
        <v>1252</v>
      </c>
      <c r="C1814" t="s">
        <v>2309</v>
      </c>
      <c r="D1814" t="s">
        <v>2310</v>
      </c>
      <c r="E1814" t="s">
        <v>309</v>
      </c>
      <c r="F1814" t="s">
        <v>2865</v>
      </c>
      <c r="G1814" t="s">
        <v>2866</v>
      </c>
      <c r="H1814" t="s">
        <v>321</v>
      </c>
      <c r="I1814" t="s">
        <v>951</v>
      </c>
      <c r="J1814" t="s">
        <v>204</v>
      </c>
      <c r="K1814" t="s">
        <v>204</v>
      </c>
      <c r="L1814" t="s">
        <v>325</v>
      </c>
      <c r="M1814" t="s">
        <v>340</v>
      </c>
      <c r="N1814" t="s">
        <v>447</v>
      </c>
      <c r="O1814" t="s">
        <v>339</v>
      </c>
      <c r="P1814" t="s">
        <v>1530</v>
      </c>
      <c r="Q1814" t="s">
        <v>415</v>
      </c>
      <c r="R1814" t="s">
        <v>407</v>
      </c>
      <c r="S1814" t="s">
        <v>1212</v>
      </c>
      <c r="T1814" s="131">
        <v>2.16</v>
      </c>
      <c r="U1814" t="s">
        <v>1600</v>
      </c>
      <c r="V1814" s="132">
        <v>2.572E-2</v>
      </c>
      <c r="W1814" s="132">
        <v>5.1799999999999999E-2</v>
      </c>
      <c r="X1814" t="s">
        <v>412</v>
      </c>
      <c r="Y1814" t="s">
        <v>339</v>
      </c>
      <c r="Z1814" s="131">
        <v>113827.89</v>
      </c>
      <c r="AA1814" s="131">
        <v>1</v>
      </c>
      <c r="AB1814" s="131">
        <f t="shared" si="28"/>
        <v>94.759728920565962</v>
      </c>
      <c r="AD1814" s="131">
        <v>107.863</v>
      </c>
      <c r="AH1814" s="132">
        <v>4.8999999999999998E-4</v>
      </c>
      <c r="AI1814" s="132">
        <v>6.0899999999999999E-3</v>
      </c>
      <c r="AJ1814" s="132">
        <v>4.6000000000000001E-4</v>
      </c>
    </row>
    <row r="1815" spans="1:36">
      <c r="A1815" t="s">
        <v>1213</v>
      </c>
      <c r="B1815" t="s">
        <v>1252</v>
      </c>
      <c r="C1815" t="s">
        <v>2844</v>
      </c>
      <c r="D1815" t="s">
        <v>2845</v>
      </c>
      <c r="E1815" t="s">
        <v>309</v>
      </c>
      <c r="F1815" t="s">
        <v>2846</v>
      </c>
      <c r="G1815" t="s">
        <v>2847</v>
      </c>
      <c r="H1815" t="s">
        <v>321</v>
      </c>
      <c r="I1815" t="s">
        <v>951</v>
      </c>
      <c r="J1815" t="s">
        <v>204</v>
      </c>
      <c r="K1815" t="s">
        <v>204</v>
      </c>
      <c r="L1815" t="s">
        <v>325</v>
      </c>
      <c r="M1815" t="s">
        <v>340</v>
      </c>
      <c r="N1815" t="s">
        <v>441</v>
      </c>
      <c r="O1815" t="s">
        <v>339</v>
      </c>
      <c r="P1815" t="s">
        <v>1540</v>
      </c>
      <c r="Q1815" t="s">
        <v>413</v>
      </c>
      <c r="R1815" t="s">
        <v>407</v>
      </c>
      <c r="S1815" t="s">
        <v>1212</v>
      </c>
      <c r="T1815" s="131">
        <v>2.63</v>
      </c>
      <c r="U1815" t="s">
        <v>2848</v>
      </c>
      <c r="V1815" s="132">
        <v>1.6740000000000001E-2</v>
      </c>
      <c r="W1815" s="132">
        <v>5.1400000000000001E-2</v>
      </c>
      <c r="X1815" t="s">
        <v>412</v>
      </c>
      <c r="Y1815" t="s">
        <v>339</v>
      </c>
      <c r="Z1815" s="131">
        <v>112148.74</v>
      </c>
      <c r="AA1815" s="131">
        <v>1</v>
      </c>
      <c r="AB1815" s="131">
        <f t="shared" si="28"/>
        <v>93.150400084744604</v>
      </c>
      <c r="AD1815" s="131">
        <v>104.467</v>
      </c>
      <c r="AH1815" s="132">
        <v>2.5000000000000001E-4</v>
      </c>
      <c r="AI1815" s="132">
        <v>5.8999999999999999E-3</v>
      </c>
      <c r="AJ1815" s="132">
        <v>4.4999999999999999E-4</v>
      </c>
    </row>
    <row r="1816" spans="1:36">
      <c r="A1816" t="s">
        <v>1213</v>
      </c>
      <c r="B1816" t="s">
        <v>1252</v>
      </c>
      <c r="C1816" t="s">
        <v>2509</v>
      </c>
      <c r="D1816" t="s">
        <v>2510</v>
      </c>
      <c r="E1816" t="s">
        <v>309</v>
      </c>
      <c r="F1816" t="s">
        <v>2511</v>
      </c>
      <c r="G1816" t="s">
        <v>2512</v>
      </c>
      <c r="H1816" t="s">
        <v>321</v>
      </c>
      <c r="I1816" t="s">
        <v>754</v>
      </c>
      <c r="J1816" t="s">
        <v>204</v>
      </c>
      <c r="K1816" t="s">
        <v>204</v>
      </c>
      <c r="L1816" t="s">
        <v>325</v>
      </c>
      <c r="M1816" t="s">
        <v>340</v>
      </c>
      <c r="N1816" t="s">
        <v>475</v>
      </c>
      <c r="O1816" t="s">
        <v>339</v>
      </c>
      <c r="P1816" t="s">
        <v>1696</v>
      </c>
      <c r="Q1816" t="s">
        <v>413</v>
      </c>
      <c r="R1816" t="s">
        <v>407</v>
      </c>
      <c r="S1816" t="s">
        <v>1212</v>
      </c>
      <c r="T1816" s="131">
        <v>2.19</v>
      </c>
      <c r="U1816" t="s">
        <v>2513</v>
      </c>
      <c r="V1816" s="132">
        <v>2.2599999999999999E-3</v>
      </c>
      <c r="W1816" s="132">
        <v>2.29E-2</v>
      </c>
      <c r="X1816" t="s">
        <v>412</v>
      </c>
      <c r="Y1816" t="s">
        <v>339</v>
      </c>
      <c r="Z1816" s="131">
        <v>83751.44</v>
      </c>
      <c r="AA1816" s="131">
        <v>1</v>
      </c>
      <c r="AB1816" s="131">
        <f t="shared" si="28"/>
        <v>121.37940553619137</v>
      </c>
      <c r="AD1816" s="131">
        <v>101.657</v>
      </c>
      <c r="AH1816" s="132">
        <v>2.1000000000000001E-4</v>
      </c>
      <c r="AI1816" s="132">
        <v>5.7400000000000003E-3</v>
      </c>
      <c r="AJ1816" s="132">
        <v>4.4000000000000002E-4</v>
      </c>
    </row>
    <row r="1817" spans="1:36">
      <c r="A1817" t="s">
        <v>1213</v>
      </c>
      <c r="B1817" t="s">
        <v>1252</v>
      </c>
      <c r="C1817" t="s">
        <v>1973</v>
      </c>
      <c r="D1817" t="s">
        <v>1974</v>
      </c>
      <c r="E1817" t="s">
        <v>309</v>
      </c>
      <c r="F1817" t="s">
        <v>1975</v>
      </c>
      <c r="G1817" t="s">
        <v>1976</v>
      </c>
      <c r="H1817" t="s">
        <v>321</v>
      </c>
      <c r="I1817" t="s">
        <v>754</v>
      </c>
      <c r="J1817" t="s">
        <v>204</v>
      </c>
      <c r="K1817" t="s">
        <v>204</v>
      </c>
      <c r="L1817" t="s">
        <v>325</v>
      </c>
      <c r="M1817" t="s">
        <v>340</v>
      </c>
      <c r="N1817" t="s">
        <v>464</v>
      </c>
      <c r="O1817" t="s">
        <v>339</v>
      </c>
      <c r="P1817" t="s">
        <v>1696</v>
      </c>
      <c r="Q1817" t="s">
        <v>413</v>
      </c>
      <c r="R1817" t="s">
        <v>407</v>
      </c>
      <c r="S1817" t="s">
        <v>1212</v>
      </c>
      <c r="T1817" s="131">
        <v>1.93</v>
      </c>
      <c r="U1817" t="s">
        <v>1334</v>
      </c>
      <c r="V1817" s="132">
        <v>4.4900000000000001E-3</v>
      </c>
      <c r="W1817" s="132">
        <v>2.6700000000000002E-2</v>
      </c>
      <c r="X1817" t="s">
        <v>412</v>
      </c>
      <c r="Y1817" t="s">
        <v>339</v>
      </c>
      <c r="Z1817" s="131">
        <v>86265.89</v>
      </c>
      <c r="AA1817" s="131">
        <v>1</v>
      </c>
      <c r="AB1817" s="131">
        <f t="shared" si="28"/>
        <v>116.50954971889817</v>
      </c>
      <c r="AD1817" s="131">
        <v>100.508</v>
      </c>
      <c r="AH1817" s="132">
        <v>4.0000000000000003E-5</v>
      </c>
      <c r="AI1817" s="132">
        <v>5.6800000000000002E-3</v>
      </c>
      <c r="AJ1817" s="132">
        <v>4.2999999999999999E-4</v>
      </c>
    </row>
    <row r="1818" spans="1:36">
      <c r="A1818" t="s">
        <v>1213</v>
      </c>
      <c r="B1818" t="s">
        <v>1252</v>
      </c>
      <c r="C1818" t="s">
        <v>1789</v>
      </c>
      <c r="D1818" t="s">
        <v>1790</v>
      </c>
      <c r="E1818" t="s">
        <v>309</v>
      </c>
      <c r="F1818" t="s">
        <v>1950</v>
      </c>
      <c r="G1818" t="s">
        <v>1951</v>
      </c>
      <c r="H1818" t="s">
        <v>321</v>
      </c>
      <c r="I1818" t="s">
        <v>951</v>
      </c>
      <c r="J1818" t="s">
        <v>204</v>
      </c>
      <c r="K1818" t="s">
        <v>204</v>
      </c>
      <c r="L1818" t="s">
        <v>325</v>
      </c>
      <c r="M1818" t="s">
        <v>340</v>
      </c>
      <c r="N1818" t="s">
        <v>464</v>
      </c>
      <c r="O1818" t="s">
        <v>339</v>
      </c>
      <c r="P1818" t="s">
        <v>1540</v>
      </c>
      <c r="Q1818" t="s">
        <v>413</v>
      </c>
      <c r="R1818" t="s">
        <v>407</v>
      </c>
      <c r="S1818" t="s">
        <v>1212</v>
      </c>
      <c r="T1818" s="131">
        <v>2.72</v>
      </c>
      <c r="U1818" t="s">
        <v>1563</v>
      </c>
      <c r="V1818" s="132">
        <v>4.9799999999999997E-2</v>
      </c>
      <c r="W1818" s="132">
        <v>5.8900000000000001E-2</v>
      </c>
      <c r="X1818" t="s">
        <v>412</v>
      </c>
      <c r="Y1818" t="s">
        <v>339</v>
      </c>
      <c r="Z1818" s="131">
        <v>101711.36</v>
      </c>
      <c r="AA1818" s="131">
        <v>1</v>
      </c>
      <c r="AB1818" s="131">
        <f t="shared" si="28"/>
        <v>95.189957149329246</v>
      </c>
      <c r="AD1818" s="131">
        <v>96.819000000000003</v>
      </c>
      <c r="AH1818" s="132">
        <v>8.0000000000000007E-5</v>
      </c>
      <c r="AI1818" s="132">
        <v>5.47E-3</v>
      </c>
      <c r="AJ1818" s="132">
        <v>4.2000000000000002E-4</v>
      </c>
    </row>
    <row r="1819" spans="1:36">
      <c r="A1819" t="s">
        <v>1213</v>
      </c>
      <c r="B1819" t="s">
        <v>1252</v>
      </c>
      <c r="C1819" t="s">
        <v>2434</v>
      </c>
      <c r="D1819" t="s">
        <v>2435</v>
      </c>
      <c r="E1819" t="s">
        <v>309</v>
      </c>
      <c r="F1819" t="s">
        <v>2780</v>
      </c>
      <c r="G1819" t="s">
        <v>2781</v>
      </c>
      <c r="H1819" t="s">
        <v>321</v>
      </c>
      <c r="I1819" t="s">
        <v>754</v>
      </c>
      <c r="J1819" t="s">
        <v>204</v>
      </c>
      <c r="K1819" t="s">
        <v>204</v>
      </c>
      <c r="L1819" t="s">
        <v>325</v>
      </c>
      <c r="M1819" t="s">
        <v>340</v>
      </c>
      <c r="N1819" t="s">
        <v>447</v>
      </c>
      <c r="O1819" t="s">
        <v>339</v>
      </c>
      <c r="P1819" t="s">
        <v>1540</v>
      </c>
      <c r="Q1819" t="s">
        <v>413</v>
      </c>
      <c r="R1819" t="s">
        <v>407</v>
      </c>
      <c r="S1819" t="s">
        <v>1212</v>
      </c>
      <c r="T1819" s="131">
        <v>0.25</v>
      </c>
      <c r="U1819" t="s">
        <v>1984</v>
      </c>
      <c r="V1819" s="132">
        <v>6.4060000000000006E-2</v>
      </c>
      <c r="W1819" s="132">
        <v>3.3700000000000001E-2</v>
      </c>
      <c r="X1819" t="s">
        <v>412</v>
      </c>
      <c r="Y1819" t="s">
        <v>339</v>
      </c>
      <c r="Z1819" s="131">
        <v>77434</v>
      </c>
      <c r="AA1819" s="131">
        <v>1</v>
      </c>
      <c r="AB1819" s="131">
        <f t="shared" si="28"/>
        <v>116.76007955161816</v>
      </c>
      <c r="AD1819" s="131">
        <v>90.412000000000006</v>
      </c>
      <c r="AH1819" s="132">
        <v>1.8000000000000001E-4</v>
      </c>
      <c r="AI1819" s="132">
        <v>5.11E-3</v>
      </c>
      <c r="AJ1819" s="132">
        <v>3.8999999999999999E-4</v>
      </c>
    </row>
    <row r="1820" spans="1:36">
      <c r="A1820" t="s">
        <v>1213</v>
      </c>
      <c r="B1820" t="s">
        <v>1252</v>
      </c>
      <c r="C1820" t="s">
        <v>1940</v>
      </c>
      <c r="D1820" t="s">
        <v>1941</v>
      </c>
      <c r="E1820" t="s">
        <v>309</v>
      </c>
      <c r="F1820" t="s">
        <v>2837</v>
      </c>
      <c r="G1820" t="s">
        <v>2838</v>
      </c>
      <c r="H1820" t="s">
        <v>321</v>
      </c>
      <c r="I1820" t="s">
        <v>754</v>
      </c>
      <c r="J1820" t="s">
        <v>204</v>
      </c>
      <c r="K1820" t="s">
        <v>204</v>
      </c>
      <c r="L1820" t="s">
        <v>325</v>
      </c>
      <c r="M1820" t="s">
        <v>340</v>
      </c>
      <c r="N1820" t="s">
        <v>464</v>
      </c>
      <c r="O1820" t="s">
        <v>339</v>
      </c>
      <c r="P1820" t="s">
        <v>1540</v>
      </c>
      <c r="Q1820" t="s">
        <v>413</v>
      </c>
      <c r="R1820" t="s">
        <v>407</v>
      </c>
      <c r="S1820" t="s">
        <v>1212</v>
      </c>
      <c r="T1820" s="131">
        <v>1.71</v>
      </c>
      <c r="U1820" t="s">
        <v>1589</v>
      </c>
      <c r="V1820" s="132">
        <v>2.3720000000000001E-2</v>
      </c>
      <c r="W1820" s="132">
        <v>2.9000000000000001E-2</v>
      </c>
      <c r="X1820" t="s">
        <v>412</v>
      </c>
      <c r="Y1820" t="s">
        <v>339</v>
      </c>
      <c r="Z1820" s="131">
        <v>50461.2</v>
      </c>
      <c r="AA1820" s="131">
        <v>1</v>
      </c>
      <c r="AB1820" s="131">
        <f t="shared" si="28"/>
        <v>117.39118372135422</v>
      </c>
      <c r="AC1820" s="131">
        <v>25.882000000000001</v>
      </c>
      <c r="AD1820" s="131">
        <v>85.119</v>
      </c>
      <c r="AH1820" s="132">
        <v>2.0000000000000001E-4</v>
      </c>
      <c r="AI1820" s="132">
        <v>6.2700000000000004E-3</v>
      </c>
      <c r="AJ1820" s="132">
        <v>4.8000000000000001E-4</v>
      </c>
    </row>
    <row r="1821" spans="1:36">
      <c r="A1821" t="s">
        <v>1213</v>
      </c>
      <c r="B1821" t="s">
        <v>1252</v>
      </c>
      <c r="C1821" t="s">
        <v>2242</v>
      </c>
      <c r="D1821" t="s">
        <v>2243</v>
      </c>
      <c r="E1821" t="s">
        <v>309</v>
      </c>
      <c r="F1821" t="s">
        <v>2816</v>
      </c>
      <c r="G1821" t="s">
        <v>2817</v>
      </c>
      <c r="H1821" t="s">
        <v>321</v>
      </c>
      <c r="I1821" t="s">
        <v>951</v>
      </c>
      <c r="J1821" t="s">
        <v>204</v>
      </c>
      <c r="K1821" t="s">
        <v>204</v>
      </c>
      <c r="L1821" t="s">
        <v>325</v>
      </c>
      <c r="M1821" t="s">
        <v>340</v>
      </c>
      <c r="N1821" t="s">
        <v>464</v>
      </c>
      <c r="O1821" t="s">
        <v>339</v>
      </c>
      <c r="P1821" t="s">
        <v>1551</v>
      </c>
      <c r="Q1821" t="s">
        <v>413</v>
      </c>
      <c r="R1821" t="s">
        <v>407</v>
      </c>
      <c r="S1821" t="s">
        <v>1212</v>
      </c>
      <c r="T1821" s="131">
        <v>1.1100000000000001</v>
      </c>
      <c r="U1821" t="s">
        <v>2818</v>
      </c>
      <c r="V1821" s="132">
        <v>-9.0799999999999995E-3</v>
      </c>
      <c r="W1821" s="132">
        <v>5.11E-2</v>
      </c>
      <c r="X1821" t="s">
        <v>412</v>
      </c>
      <c r="Y1821" t="s">
        <v>339</v>
      </c>
      <c r="Z1821" s="131">
        <v>82237.5</v>
      </c>
      <c r="AA1821" s="131">
        <v>1</v>
      </c>
      <c r="AB1821" s="131">
        <f t="shared" si="28"/>
        <v>102.51041191670467</v>
      </c>
      <c r="AD1821" s="131">
        <v>84.302000000000007</v>
      </c>
      <c r="AH1821" s="132">
        <v>1.3999999999999999E-4</v>
      </c>
      <c r="AI1821" s="132">
        <v>4.7600000000000003E-3</v>
      </c>
      <c r="AJ1821" s="132">
        <v>3.6000000000000002E-4</v>
      </c>
    </row>
    <row r="1822" spans="1:36">
      <c r="A1822" t="s">
        <v>1213</v>
      </c>
      <c r="B1822" t="s">
        <v>1252</v>
      </c>
      <c r="C1822" t="s">
        <v>2867</v>
      </c>
      <c r="D1822" t="s">
        <v>2868</v>
      </c>
      <c r="E1822" t="s">
        <v>309</v>
      </c>
      <c r="F1822" t="s">
        <v>2869</v>
      </c>
      <c r="G1822" t="s">
        <v>2870</v>
      </c>
      <c r="H1822" t="s">
        <v>321</v>
      </c>
      <c r="I1822" t="s">
        <v>951</v>
      </c>
      <c r="J1822" t="s">
        <v>204</v>
      </c>
      <c r="K1822" t="s">
        <v>204</v>
      </c>
      <c r="L1822" t="s">
        <v>325</v>
      </c>
      <c r="M1822" t="s">
        <v>340</v>
      </c>
      <c r="N1822" t="s">
        <v>447</v>
      </c>
      <c r="O1822" t="s">
        <v>339</v>
      </c>
      <c r="P1822" t="s">
        <v>1530</v>
      </c>
      <c r="Q1822" t="s">
        <v>415</v>
      </c>
      <c r="R1822" t="s">
        <v>407</v>
      </c>
      <c r="S1822" t="s">
        <v>1212</v>
      </c>
      <c r="T1822" s="131">
        <v>1.46</v>
      </c>
      <c r="U1822" t="s">
        <v>1343</v>
      </c>
      <c r="V1822" s="132">
        <v>5.3269999999999998E-2</v>
      </c>
      <c r="W1822" s="132">
        <v>5.2499999999999998E-2</v>
      </c>
      <c r="X1822" t="s">
        <v>412</v>
      </c>
      <c r="Y1822" t="s">
        <v>339</v>
      </c>
      <c r="Z1822" s="131">
        <v>74139.039999999994</v>
      </c>
      <c r="AA1822" s="131">
        <v>1</v>
      </c>
      <c r="AB1822" s="131">
        <f t="shared" si="28"/>
        <v>96.669716791585117</v>
      </c>
      <c r="AD1822" s="131">
        <v>71.67</v>
      </c>
      <c r="AH1822" s="132">
        <v>2.9E-4</v>
      </c>
      <c r="AI1822" s="132">
        <v>4.0499999999999998E-3</v>
      </c>
      <c r="AJ1822" s="132">
        <v>3.1E-4</v>
      </c>
    </row>
    <row r="1823" spans="1:36">
      <c r="A1823" t="s">
        <v>1213</v>
      </c>
      <c r="B1823" t="s">
        <v>1252</v>
      </c>
      <c r="C1823" t="s">
        <v>1601</v>
      </c>
      <c r="D1823" t="s">
        <v>1602</v>
      </c>
      <c r="E1823" t="s">
        <v>309</v>
      </c>
      <c r="F1823" t="s">
        <v>2341</v>
      </c>
      <c r="G1823" t="s">
        <v>2342</v>
      </c>
      <c r="H1823" t="s">
        <v>321</v>
      </c>
      <c r="I1823" t="s">
        <v>754</v>
      </c>
      <c r="J1823" t="s">
        <v>204</v>
      </c>
      <c r="K1823" t="s">
        <v>204</v>
      </c>
      <c r="L1823" t="s">
        <v>325</v>
      </c>
      <c r="M1823" t="s">
        <v>340</v>
      </c>
      <c r="N1823" t="s">
        <v>448</v>
      </c>
      <c r="O1823" t="s">
        <v>339</v>
      </c>
      <c r="P1823" t="s">
        <v>1211</v>
      </c>
      <c r="Q1823" t="s">
        <v>413</v>
      </c>
      <c r="R1823" t="s">
        <v>407</v>
      </c>
      <c r="S1823" t="s">
        <v>1212</v>
      </c>
      <c r="T1823" s="131">
        <v>3.31</v>
      </c>
      <c r="U1823" t="s">
        <v>2343</v>
      </c>
      <c r="V1823" s="132">
        <v>1.7500000000000002E-2</v>
      </c>
      <c r="W1823" s="132">
        <v>2.3400000000000001E-2</v>
      </c>
      <c r="X1823" t="s">
        <v>412</v>
      </c>
      <c r="Y1823" t="s">
        <v>339</v>
      </c>
      <c r="Z1823" s="131">
        <v>63251</v>
      </c>
      <c r="AA1823" s="131">
        <v>1</v>
      </c>
      <c r="AB1823" s="131">
        <f t="shared" si="28"/>
        <v>112.52944617476403</v>
      </c>
      <c r="AD1823" s="131">
        <v>71.176000000000002</v>
      </c>
      <c r="AH1823" s="132">
        <v>3.0000000000000001E-5</v>
      </c>
      <c r="AI1823" s="132">
        <v>4.0200000000000001E-3</v>
      </c>
      <c r="AJ1823" s="132">
        <v>3.1E-4</v>
      </c>
    </row>
    <row r="1824" spans="1:36">
      <c r="A1824" t="s">
        <v>1213</v>
      </c>
      <c r="B1824" t="s">
        <v>1252</v>
      </c>
      <c r="C1824" t="s">
        <v>1532</v>
      </c>
      <c r="D1824" t="s">
        <v>1533</v>
      </c>
      <c r="E1824" t="s">
        <v>309</v>
      </c>
      <c r="F1824" t="s">
        <v>2565</v>
      </c>
      <c r="G1824" t="s">
        <v>2566</v>
      </c>
      <c r="H1824" t="s">
        <v>321</v>
      </c>
      <c r="I1824" t="s">
        <v>754</v>
      </c>
      <c r="J1824" t="s">
        <v>204</v>
      </c>
      <c r="K1824" t="s">
        <v>204</v>
      </c>
      <c r="L1824" t="s">
        <v>325</v>
      </c>
      <c r="M1824" t="s">
        <v>340</v>
      </c>
      <c r="N1824" t="s">
        <v>443</v>
      </c>
      <c r="O1824" t="s">
        <v>339</v>
      </c>
      <c r="P1824" t="s">
        <v>1530</v>
      </c>
      <c r="Q1824" t="s">
        <v>415</v>
      </c>
      <c r="R1824" t="s">
        <v>407</v>
      </c>
      <c r="S1824" t="s">
        <v>1212</v>
      </c>
      <c r="T1824" s="131">
        <v>0.78</v>
      </c>
      <c r="U1824" t="s">
        <v>1795</v>
      </c>
      <c r="V1824" s="132">
        <v>5.1799999999999997E-3</v>
      </c>
      <c r="W1824" s="132">
        <v>2.86E-2</v>
      </c>
      <c r="X1824" t="s">
        <v>412</v>
      </c>
      <c r="Y1824" t="s">
        <v>339</v>
      </c>
      <c r="Z1824" s="131">
        <v>61479.88</v>
      </c>
      <c r="AA1824" s="131">
        <v>1</v>
      </c>
      <c r="AB1824" s="131">
        <f t="shared" si="28"/>
        <v>114.35936439693768</v>
      </c>
      <c r="AD1824" s="131">
        <v>70.308000000000007</v>
      </c>
      <c r="AH1824" s="132">
        <v>2.4000000000000001E-4</v>
      </c>
      <c r="AI1824" s="132">
        <v>3.9699999999999996E-3</v>
      </c>
      <c r="AJ1824" s="132">
        <v>2.9999999999999997E-4</v>
      </c>
    </row>
    <row r="1825" spans="1:36">
      <c r="A1825" t="s">
        <v>1213</v>
      </c>
      <c r="B1825" t="s">
        <v>1252</v>
      </c>
      <c r="C1825" t="s">
        <v>2063</v>
      </c>
      <c r="D1825" t="s">
        <v>2064</v>
      </c>
      <c r="E1825" t="s">
        <v>309</v>
      </c>
      <c r="F1825" t="s">
        <v>2819</v>
      </c>
      <c r="G1825" t="s">
        <v>2820</v>
      </c>
      <c r="H1825" t="s">
        <v>321</v>
      </c>
      <c r="I1825" t="s">
        <v>754</v>
      </c>
      <c r="J1825" t="s">
        <v>204</v>
      </c>
      <c r="K1825" t="s">
        <v>204</v>
      </c>
      <c r="L1825" t="s">
        <v>325</v>
      </c>
      <c r="M1825" t="s">
        <v>340</v>
      </c>
      <c r="N1825" t="s">
        <v>445</v>
      </c>
      <c r="O1825" t="s">
        <v>339</v>
      </c>
      <c r="P1825" t="s">
        <v>1696</v>
      </c>
      <c r="Q1825" t="s">
        <v>413</v>
      </c>
      <c r="R1825" t="s">
        <v>407</v>
      </c>
      <c r="S1825" t="s">
        <v>1212</v>
      </c>
      <c r="T1825" s="131">
        <v>4.87</v>
      </c>
      <c r="U1825" t="s">
        <v>2282</v>
      </c>
      <c r="V1825" s="132">
        <v>2.2360000000000001E-2</v>
      </c>
      <c r="W1825" s="132">
        <v>2.5999999999999999E-2</v>
      </c>
      <c r="X1825" t="s">
        <v>412</v>
      </c>
      <c r="Y1825" t="s">
        <v>339</v>
      </c>
      <c r="Z1825" s="131">
        <v>66483</v>
      </c>
      <c r="AA1825" s="131">
        <v>1</v>
      </c>
      <c r="AB1825" s="131">
        <f t="shared" si="28"/>
        <v>102.31938991922746</v>
      </c>
      <c r="AD1825" s="131">
        <v>68.025000000000006</v>
      </c>
      <c r="AH1825" s="132">
        <v>2.2000000000000001E-4</v>
      </c>
      <c r="AI1825" s="132">
        <v>3.8400000000000001E-3</v>
      </c>
      <c r="AJ1825" s="132">
        <v>2.9E-4</v>
      </c>
    </row>
    <row r="1826" spans="1:36">
      <c r="A1826" t="s">
        <v>1213</v>
      </c>
      <c r="B1826" t="s">
        <v>1252</v>
      </c>
      <c r="C1826" t="s">
        <v>2937</v>
      </c>
      <c r="D1826" t="s">
        <v>2938</v>
      </c>
      <c r="E1826" t="s">
        <v>311</v>
      </c>
      <c r="F1826" t="s">
        <v>2939</v>
      </c>
      <c r="G1826" t="s">
        <v>2940</v>
      </c>
      <c r="H1826" t="s">
        <v>321</v>
      </c>
      <c r="I1826" t="s">
        <v>755</v>
      </c>
      <c r="J1826" t="s">
        <v>204</v>
      </c>
      <c r="K1826" t="s">
        <v>204</v>
      </c>
      <c r="L1826" t="s">
        <v>325</v>
      </c>
      <c r="M1826" t="s">
        <v>340</v>
      </c>
      <c r="N1826" t="s">
        <v>480</v>
      </c>
      <c r="O1826" t="s">
        <v>339</v>
      </c>
      <c r="P1826" t="s">
        <v>1551</v>
      </c>
      <c r="Q1826" t="s">
        <v>413</v>
      </c>
      <c r="R1826" t="s">
        <v>407</v>
      </c>
      <c r="S1826" t="s">
        <v>1212</v>
      </c>
      <c r="T1826" s="131">
        <v>0.99</v>
      </c>
      <c r="U1826" t="s">
        <v>1755</v>
      </c>
      <c r="V1826" s="132">
        <v>3.2149999999999998E-2</v>
      </c>
      <c r="W1826" s="132">
        <v>5.79E-2</v>
      </c>
      <c r="X1826" t="s">
        <v>412</v>
      </c>
      <c r="Y1826" t="s">
        <v>339</v>
      </c>
      <c r="Z1826" s="131">
        <v>30000</v>
      </c>
      <c r="AA1826" s="131">
        <v>1</v>
      </c>
      <c r="AB1826" s="131">
        <f t="shared" si="28"/>
        <v>100.76</v>
      </c>
      <c r="AC1826" s="131">
        <v>31.984000000000002</v>
      </c>
      <c r="AD1826" s="131">
        <v>62.212000000000003</v>
      </c>
      <c r="AH1826" s="132">
        <v>4.2999999999999999E-4</v>
      </c>
      <c r="AI1826" s="132">
        <v>5.3200000000000001E-3</v>
      </c>
      <c r="AJ1826" s="132">
        <v>4.0000000000000002E-4</v>
      </c>
    </row>
    <row r="1827" spans="1:36">
      <c r="A1827" t="s">
        <v>1213</v>
      </c>
      <c r="B1827" t="s">
        <v>1252</v>
      </c>
      <c r="C1827" t="s">
        <v>1985</v>
      </c>
      <c r="D1827" t="s">
        <v>1986</v>
      </c>
      <c r="E1827" t="s">
        <v>309</v>
      </c>
      <c r="F1827" t="s">
        <v>3424</v>
      </c>
      <c r="G1827" t="s">
        <v>3425</v>
      </c>
      <c r="H1827" t="s">
        <v>321</v>
      </c>
      <c r="I1827" t="s">
        <v>754</v>
      </c>
      <c r="J1827" t="s">
        <v>204</v>
      </c>
      <c r="K1827" t="s">
        <v>204</v>
      </c>
      <c r="L1827" t="s">
        <v>325</v>
      </c>
      <c r="M1827" t="s">
        <v>340</v>
      </c>
      <c r="N1827" t="s">
        <v>464</v>
      </c>
      <c r="O1827" t="s">
        <v>339</v>
      </c>
      <c r="P1827" t="s">
        <v>1696</v>
      </c>
      <c r="Q1827" t="s">
        <v>413</v>
      </c>
      <c r="R1827" t="s">
        <v>407</v>
      </c>
      <c r="S1827" t="s">
        <v>1212</v>
      </c>
      <c r="T1827" s="131">
        <v>1.93</v>
      </c>
      <c r="U1827" t="s">
        <v>1557</v>
      </c>
      <c r="V1827" s="132">
        <v>6.0299999999999998E-3</v>
      </c>
      <c r="W1827" s="132">
        <v>2.4400000000000002E-2</v>
      </c>
      <c r="X1827" t="s">
        <v>412</v>
      </c>
      <c r="Y1827" t="s">
        <v>339</v>
      </c>
      <c r="Z1827" s="131">
        <v>52267.199999999997</v>
      </c>
      <c r="AA1827" s="131">
        <v>1</v>
      </c>
      <c r="AB1827" s="131">
        <f t="shared" si="28"/>
        <v>118.50070407444824</v>
      </c>
      <c r="AD1827" s="131">
        <v>61.936999999999998</v>
      </c>
      <c r="AH1827" s="132">
        <v>9.0000000000000006E-5</v>
      </c>
      <c r="AI1827" s="132">
        <v>3.5000000000000001E-3</v>
      </c>
      <c r="AJ1827" s="132">
        <v>2.7E-4</v>
      </c>
    </row>
    <row r="1828" spans="1:36">
      <c r="A1828" t="s">
        <v>1213</v>
      </c>
      <c r="B1828" t="s">
        <v>1252</v>
      </c>
      <c r="C1828" t="s">
        <v>1564</v>
      </c>
      <c r="D1828" t="s">
        <v>1565</v>
      </c>
      <c r="E1828" t="s">
        <v>309</v>
      </c>
      <c r="F1828" t="s">
        <v>1566</v>
      </c>
      <c r="G1828" t="s">
        <v>1567</v>
      </c>
      <c r="H1828" t="s">
        <v>321</v>
      </c>
      <c r="I1828" t="s">
        <v>754</v>
      </c>
      <c r="J1828" t="s">
        <v>204</v>
      </c>
      <c r="K1828" t="s">
        <v>204</v>
      </c>
      <c r="L1828" t="s">
        <v>325</v>
      </c>
      <c r="M1828" t="s">
        <v>340</v>
      </c>
      <c r="N1828" t="s">
        <v>456</v>
      </c>
      <c r="O1828" t="s">
        <v>339</v>
      </c>
      <c r="P1828" t="s">
        <v>1551</v>
      </c>
      <c r="Q1828" t="s">
        <v>413</v>
      </c>
      <c r="R1828" t="s">
        <v>407</v>
      </c>
      <c r="S1828" t="s">
        <v>1212</v>
      </c>
      <c r="T1828" s="131">
        <v>5.4</v>
      </c>
      <c r="U1828" t="s">
        <v>1568</v>
      </c>
      <c r="V1828" s="132">
        <v>2.298E-2</v>
      </c>
      <c r="W1828" s="132">
        <v>4.2799999999999998E-2</v>
      </c>
      <c r="X1828" t="s">
        <v>412</v>
      </c>
      <c r="Y1828" t="s">
        <v>339</v>
      </c>
      <c r="Z1828" s="131">
        <v>40444.949999999997</v>
      </c>
      <c r="AA1828" s="131">
        <v>1</v>
      </c>
      <c r="AB1828" s="131">
        <f t="shared" si="28"/>
        <v>146.40888417466212</v>
      </c>
      <c r="AD1828" s="131">
        <v>59.215000000000003</v>
      </c>
      <c r="AH1828" s="132">
        <v>2.0000000000000002E-5</v>
      </c>
      <c r="AI1828" s="132">
        <v>3.3500000000000001E-3</v>
      </c>
      <c r="AJ1828" s="132">
        <v>2.5000000000000001E-4</v>
      </c>
    </row>
    <row r="1829" spans="1:36">
      <c r="A1829" t="s">
        <v>1213</v>
      </c>
      <c r="B1829" t="s">
        <v>1252</v>
      </c>
      <c r="C1829" t="s">
        <v>2309</v>
      </c>
      <c r="D1829" t="s">
        <v>2310</v>
      </c>
      <c r="E1829" t="s">
        <v>309</v>
      </c>
      <c r="F1829" t="s">
        <v>2849</v>
      </c>
      <c r="G1829" t="s">
        <v>2850</v>
      </c>
      <c r="H1829" t="s">
        <v>321</v>
      </c>
      <c r="I1829" t="s">
        <v>951</v>
      </c>
      <c r="J1829" t="s">
        <v>204</v>
      </c>
      <c r="K1829" t="s">
        <v>204</v>
      </c>
      <c r="L1829" t="s">
        <v>325</v>
      </c>
      <c r="M1829" t="s">
        <v>340</v>
      </c>
      <c r="N1829" t="s">
        <v>447</v>
      </c>
      <c r="O1829" t="s">
        <v>339</v>
      </c>
      <c r="P1829" t="s">
        <v>1530</v>
      </c>
      <c r="Q1829" t="s">
        <v>415</v>
      </c>
      <c r="R1829" t="s">
        <v>407</v>
      </c>
      <c r="S1829" t="s">
        <v>1212</v>
      </c>
      <c r="T1829" s="131">
        <v>0.49</v>
      </c>
      <c r="U1829" t="s">
        <v>1858</v>
      </c>
      <c r="V1829" s="132">
        <v>5.2380000000000003E-2</v>
      </c>
      <c r="W1829" s="132">
        <v>5.2699999999999997E-2</v>
      </c>
      <c r="X1829" t="s">
        <v>412</v>
      </c>
      <c r="Y1829" t="s">
        <v>339</v>
      </c>
      <c r="Z1829" s="131">
        <v>45666</v>
      </c>
      <c r="AA1829" s="131">
        <v>1</v>
      </c>
      <c r="AB1829" s="131">
        <f t="shared" si="28"/>
        <v>99.529190207156304</v>
      </c>
      <c r="AD1829" s="131">
        <v>45.451000000000001</v>
      </c>
      <c r="AH1829" s="132">
        <v>4.4000000000000002E-4</v>
      </c>
      <c r="AI1829" s="132">
        <v>2.5699999999999998E-3</v>
      </c>
      <c r="AJ1829" s="132">
        <v>2.0000000000000001E-4</v>
      </c>
    </row>
    <row r="1830" spans="1:36">
      <c r="A1830" t="s">
        <v>1213</v>
      </c>
      <c r="B1830" t="s">
        <v>1252</v>
      </c>
      <c r="C1830" t="s">
        <v>1778</v>
      </c>
      <c r="D1830" t="s">
        <v>1779</v>
      </c>
      <c r="E1830" t="s">
        <v>309</v>
      </c>
      <c r="F1830" t="s">
        <v>2874</v>
      </c>
      <c r="G1830" t="s">
        <v>2875</v>
      </c>
      <c r="H1830" t="s">
        <v>321</v>
      </c>
      <c r="I1830" t="s">
        <v>754</v>
      </c>
      <c r="J1830" t="s">
        <v>204</v>
      </c>
      <c r="K1830" t="s">
        <v>204</v>
      </c>
      <c r="L1830" t="s">
        <v>325</v>
      </c>
      <c r="M1830" t="s">
        <v>340</v>
      </c>
      <c r="N1830" t="s">
        <v>465</v>
      </c>
      <c r="O1830" t="s">
        <v>339</v>
      </c>
      <c r="P1830" t="s">
        <v>1578</v>
      </c>
      <c r="Q1830" t="s">
        <v>415</v>
      </c>
      <c r="R1830" t="s">
        <v>407</v>
      </c>
      <c r="S1830" t="s">
        <v>1212</v>
      </c>
      <c r="T1830" s="131">
        <v>0.5</v>
      </c>
      <c r="U1830" t="s">
        <v>2876</v>
      </c>
      <c r="V1830" s="132">
        <v>3.3579999999999999E-2</v>
      </c>
      <c r="W1830" s="132">
        <v>2.8799999999999999E-2</v>
      </c>
      <c r="X1830" t="s">
        <v>412</v>
      </c>
      <c r="Y1830" t="s">
        <v>339</v>
      </c>
      <c r="Z1830" s="131">
        <v>34749.199999999997</v>
      </c>
      <c r="AA1830" s="131">
        <v>1</v>
      </c>
      <c r="AB1830" s="131">
        <f t="shared" si="28"/>
        <v>116.82858885959966</v>
      </c>
      <c r="AC1830" s="131">
        <v>0.93600000000000005</v>
      </c>
      <c r="AD1830" s="131">
        <v>41.533000000000001</v>
      </c>
      <c r="AH1830" s="132">
        <v>2.4000000000000001E-4</v>
      </c>
      <c r="AI1830" s="132">
        <v>2.3999999999999998E-3</v>
      </c>
      <c r="AJ1830" s="132">
        <v>1.8000000000000001E-4</v>
      </c>
    </row>
    <row r="1831" spans="1:36">
      <c r="A1831" t="s">
        <v>1213</v>
      </c>
      <c r="B1831" t="s">
        <v>1252</v>
      </c>
      <c r="C1831" t="s">
        <v>2238</v>
      </c>
      <c r="D1831" t="s">
        <v>2239</v>
      </c>
      <c r="E1831" t="s">
        <v>309</v>
      </c>
      <c r="F1831" t="s">
        <v>2471</v>
      </c>
      <c r="G1831" t="s">
        <v>2472</v>
      </c>
      <c r="H1831" t="s">
        <v>321</v>
      </c>
      <c r="I1831" t="s">
        <v>951</v>
      </c>
      <c r="J1831" t="s">
        <v>204</v>
      </c>
      <c r="K1831" t="s">
        <v>204</v>
      </c>
      <c r="L1831" t="s">
        <v>325</v>
      </c>
      <c r="M1831" t="s">
        <v>340</v>
      </c>
      <c r="N1831" t="s">
        <v>451</v>
      </c>
      <c r="O1831" t="s">
        <v>339</v>
      </c>
      <c r="P1831" t="s">
        <v>1584</v>
      </c>
      <c r="Q1831" t="s">
        <v>413</v>
      </c>
      <c r="R1831" t="s">
        <v>407</v>
      </c>
      <c r="S1831" t="s">
        <v>1212</v>
      </c>
      <c r="T1831" s="131">
        <v>1.21</v>
      </c>
      <c r="U1831" t="s">
        <v>1594</v>
      </c>
      <c r="V1831" s="132">
        <v>2.1659999999999999E-2</v>
      </c>
      <c r="W1831" s="132">
        <v>5.1999999999999998E-2</v>
      </c>
      <c r="X1831" t="s">
        <v>412</v>
      </c>
      <c r="Y1831" t="s">
        <v>339</v>
      </c>
      <c r="Z1831" s="131">
        <v>39090.6</v>
      </c>
      <c r="AA1831" s="131">
        <v>1</v>
      </c>
      <c r="AB1831" s="131">
        <f t="shared" si="28"/>
        <v>99.520089228612505</v>
      </c>
      <c r="AD1831" s="131">
        <v>38.902999999999999</v>
      </c>
      <c r="AH1831" s="132">
        <v>6.9999999999999994E-5</v>
      </c>
      <c r="AI1831" s="132">
        <v>2.2000000000000001E-3</v>
      </c>
      <c r="AJ1831" s="132">
        <v>1.7000000000000001E-4</v>
      </c>
    </row>
    <row r="1832" spans="1:36">
      <c r="A1832" t="s">
        <v>1213</v>
      </c>
      <c r="B1832" t="s">
        <v>1252</v>
      </c>
      <c r="C1832" t="s">
        <v>2805</v>
      </c>
      <c r="D1832" t="s">
        <v>2806</v>
      </c>
      <c r="E1832" t="s">
        <v>309</v>
      </c>
      <c r="F1832" t="s">
        <v>2897</v>
      </c>
      <c r="G1832" t="s">
        <v>2898</v>
      </c>
      <c r="H1832" t="s">
        <v>321</v>
      </c>
      <c r="I1832" t="s">
        <v>951</v>
      </c>
      <c r="J1832" t="s">
        <v>204</v>
      </c>
      <c r="K1832" t="s">
        <v>204</v>
      </c>
      <c r="L1832" t="s">
        <v>325</v>
      </c>
      <c r="M1832" t="s">
        <v>340</v>
      </c>
      <c r="N1832" t="s">
        <v>447</v>
      </c>
      <c r="O1832" t="s">
        <v>339</v>
      </c>
      <c r="P1832" t="s">
        <v>1573</v>
      </c>
      <c r="Q1832" t="s">
        <v>415</v>
      </c>
      <c r="R1832" t="s">
        <v>407</v>
      </c>
      <c r="S1832" t="s">
        <v>1212</v>
      </c>
      <c r="T1832" s="131">
        <v>0.49</v>
      </c>
      <c r="U1832" t="s">
        <v>1858</v>
      </c>
      <c r="V1832" s="132">
        <v>3.5860000000000003E-2</v>
      </c>
      <c r="W1832" s="132">
        <v>5.5399999999999998E-2</v>
      </c>
      <c r="X1832" t="s">
        <v>412</v>
      </c>
      <c r="Y1832" t="s">
        <v>339</v>
      </c>
      <c r="Z1832" s="131">
        <v>38476.5</v>
      </c>
      <c r="AA1832" s="131">
        <v>1</v>
      </c>
      <c r="AB1832" s="131">
        <f t="shared" si="28"/>
        <v>99.520486530739532</v>
      </c>
      <c r="AD1832" s="131">
        <v>38.292000000000002</v>
      </c>
      <c r="AH1832" s="132">
        <v>5.8E-4</v>
      </c>
      <c r="AI1832" s="132">
        <v>2.16E-3</v>
      </c>
      <c r="AJ1832" s="132">
        <v>1.6000000000000001E-4</v>
      </c>
    </row>
    <row r="1833" spans="1:36">
      <c r="A1833" t="s">
        <v>1213</v>
      </c>
      <c r="B1833" t="s">
        <v>1252</v>
      </c>
      <c r="C1833" t="s">
        <v>2430</v>
      </c>
      <c r="D1833" t="s">
        <v>2431</v>
      </c>
      <c r="E1833" t="s">
        <v>309</v>
      </c>
      <c r="F1833" t="s">
        <v>2432</v>
      </c>
      <c r="G1833" t="s">
        <v>2433</v>
      </c>
      <c r="H1833" t="s">
        <v>321</v>
      </c>
      <c r="I1833" t="s">
        <v>951</v>
      </c>
      <c r="J1833" t="s">
        <v>204</v>
      </c>
      <c r="K1833" t="s">
        <v>204</v>
      </c>
      <c r="L1833" t="s">
        <v>325</v>
      </c>
      <c r="M1833" t="s">
        <v>340</v>
      </c>
      <c r="N1833" t="s">
        <v>446</v>
      </c>
      <c r="O1833" t="s">
        <v>339</v>
      </c>
      <c r="P1833" t="s">
        <v>1696</v>
      </c>
      <c r="Q1833" t="s">
        <v>413</v>
      </c>
      <c r="R1833" t="s">
        <v>407</v>
      </c>
      <c r="S1833" t="s">
        <v>1212</v>
      </c>
      <c r="T1833" s="131">
        <v>2.39</v>
      </c>
      <c r="U1833" t="s">
        <v>1563</v>
      </c>
      <c r="V1833" s="132">
        <v>4.8869999999999997E-2</v>
      </c>
      <c r="W1833" s="132">
        <v>4.58E-2</v>
      </c>
      <c r="X1833" t="s">
        <v>412</v>
      </c>
      <c r="Y1833" t="s">
        <v>339</v>
      </c>
      <c r="Z1833" s="131">
        <v>39037.86</v>
      </c>
      <c r="AA1833" s="131">
        <v>1</v>
      </c>
      <c r="AB1833" s="131">
        <f t="shared" si="28"/>
        <v>92.090088954671174</v>
      </c>
      <c r="AD1833" s="131">
        <v>35.950000000000003</v>
      </c>
      <c r="AH1833" s="132">
        <v>4.0000000000000003E-5</v>
      </c>
      <c r="AI1833" s="132">
        <v>2.0300000000000001E-3</v>
      </c>
      <c r="AJ1833" s="132">
        <v>1.4999999999999999E-4</v>
      </c>
    </row>
    <row r="1834" spans="1:36">
      <c r="A1834" t="s">
        <v>1213</v>
      </c>
      <c r="B1834" t="s">
        <v>1252</v>
      </c>
      <c r="C1834" t="s">
        <v>2629</v>
      </c>
      <c r="D1834" t="s">
        <v>2630</v>
      </c>
      <c r="E1834" t="s">
        <v>309</v>
      </c>
      <c r="F1834" t="s">
        <v>2631</v>
      </c>
      <c r="G1834" t="s">
        <v>2632</v>
      </c>
      <c r="H1834" t="s">
        <v>321</v>
      </c>
      <c r="I1834" t="s">
        <v>755</v>
      </c>
      <c r="J1834" t="s">
        <v>204</v>
      </c>
      <c r="K1834" t="s">
        <v>204</v>
      </c>
      <c r="L1834" t="s">
        <v>325</v>
      </c>
      <c r="M1834" t="s">
        <v>340</v>
      </c>
      <c r="N1834" t="s">
        <v>451</v>
      </c>
      <c r="O1834" t="s">
        <v>339</v>
      </c>
      <c r="P1834" t="s">
        <v>1584</v>
      </c>
      <c r="Q1834" t="s">
        <v>413</v>
      </c>
      <c r="R1834" t="s">
        <v>407</v>
      </c>
      <c r="S1834" t="s">
        <v>1212</v>
      </c>
      <c r="T1834" s="131">
        <v>1.23</v>
      </c>
      <c r="U1834" t="s">
        <v>1594</v>
      </c>
      <c r="V1834" s="132">
        <v>5.4469999999999998E-2</v>
      </c>
      <c r="W1834" s="132">
        <v>6.13E-2</v>
      </c>
      <c r="X1834" t="s">
        <v>412</v>
      </c>
      <c r="Y1834" t="s">
        <v>339</v>
      </c>
      <c r="Z1834" s="131">
        <v>25207.13</v>
      </c>
      <c r="AA1834" s="131">
        <v>1</v>
      </c>
      <c r="AB1834" s="131">
        <f t="shared" si="28"/>
        <v>105.62090963945519</v>
      </c>
      <c r="AD1834" s="131">
        <v>26.623999999999999</v>
      </c>
      <c r="AH1834" s="132">
        <v>2.3000000000000001E-4</v>
      </c>
      <c r="AI1834" s="132">
        <v>1.5E-3</v>
      </c>
      <c r="AJ1834" s="132">
        <v>1.1E-4</v>
      </c>
    </row>
    <row r="1835" spans="1:36">
      <c r="A1835" t="s">
        <v>1213</v>
      </c>
      <c r="B1835" t="s">
        <v>1252</v>
      </c>
      <c r="C1835" t="s">
        <v>2877</v>
      </c>
      <c r="D1835" t="s">
        <v>2878</v>
      </c>
      <c r="E1835" t="s">
        <v>309</v>
      </c>
      <c r="F1835" t="s">
        <v>2879</v>
      </c>
      <c r="G1835" t="s">
        <v>2880</v>
      </c>
      <c r="H1835" t="s">
        <v>321</v>
      </c>
      <c r="I1835" t="s">
        <v>951</v>
      </c>
      <c r="J1835" t="s">
        <v>204</v>
      </c>
      <c r="K1835" t="s">
        <v>204</v>
      </c>
      <c r="L1835" t="s">
        <v>325</v>
      </c>
      <c r="M1835" t="s">
        <v>340</v>
      </c>
      <c r="N1835" t="s">
        <v>463</v>
      </c>
      <c r="O1835" t="s">
        <v>339</v>
      </c>
      <c r="P1835" t="s">
        <v>1584</v>
      </c>
      <c r="Q1835" t="s">
        <v>413</v>
      </c>
      <c r="R1835" t="s">
        <v>407</v>
      </c>
      <c r="S1835" t="s">
        <v>1212</v>
      </c>
      <c r="T1835" s="131">
        <v>5.89</v>
      </c>
      <c r="U1835" t="s">
        <v>2881</v>
      </c>
      <c r="V1835" s="132">
        <v>1.9199999999999998E-2</v>
      </c>
      <c r="W1835" s="132">
        <v>5.2699999999999997E-2</v>
      </c>
      <c r="X1835" t="s">
        <v>412</v>
      </c>
      <c r="Y1835" t="s">
        <v>339</v>
      </c>
      <c r="Z1835" s="131">
        <v>28166.93</v>
      </c>
      <c r="AA1835" s="131">
        <v>1</v>
      </c>
      <c r="AB1835" s="131">
        <f t="shared" si="28"/>
        <v>84.460748828502076</v>
      </c>
      <c r="AD1835" s="131">
        <v>23.79</v>
      </c>
      <c r="AH1835" s="132">
        <v>3.0000000000000001E-5</v>
      </c>
      <c r="AI1835" s="132">
        <v>1.34E-3</v>
      </c>
      <c r="AJ1835" s="132">
        <v>1E-4</v>
      </c>
    </row>
    <row r="1836" spans="1:36">
      <c r="A1836" t="s">
        <v>1213</v>
      </c>
      <c r="B1836" t="s">
        <v>1252</v>
      </c>
      <c r="C1836" t="s">
        <v>2809</v>
      </c>
      <c r="D1836" t="s">
        <v>2810</v>
      </c>
      <c r="E1836" t="s">
        <v>309</v>
      </c>
      <c r="F1836" t="s">
        <v>2811</v>
      </c>
      <c r="G1836" t="s">
        <v>2812</v>
      </c>
      <c r="H1836" t="s">
        <v>321</v>
      </c>
      <c r="I1836" t="s">
        <v>755</v>
      </c>
      <c r="J1836" t="s">
        <v>204</v>
      </c>
      <c r="K1836" t="s">
        <v>204</v>
      </c>
      <c r="L1836" t="s">
        <v>325</v>
      </c>
      <c r="M1836" t="s">
        <v>340</v>
      </c>
      <c r="N1836" t="s">
        <v>440</v>
      </c>
      <c r="O1836" t="s">
        <v>339</v>
      </c>
      <c r="P1836" t="s">
        <v>1584</v>
      </c>
      <c r="Q1836" t="s">
        <v>413</v>
      </c>
      <c r="R1836" t="s">
        <v>407</v>
      </c>
      <c r="S1836" t="s">
        <v>1212</v>
      </c>
      <c r="T1836" s="131">
        <v>0.49</v>
      </c>
      <c r="U1836" t="s">
        <v>2813</v>
      </c>
      <c r="V1836" s="132">
        <v>4.249E-2</v>
      </c>
      <c r="W1836" s="132">
        <v>5.6399999999999999E-2</v>
      </c>
      <c r="X1836" t="s">
        <v>412</v>
      </c>
      <c r="Y1836" t="s">
        <v>339</v>
      </c>
      <c r="Z1836" s="131">
        <v>16800</v>
      </c>
      <c r="AA1836" s="131">
        <v>1</v>
      </c>
      <c r="AB1836" s="131">
        <f t="shared" si="28"/>
        <v>100.60714285714285</v>
      </c>
      <c r="AD1836" s="131">
        <v>16.902000000000001</v>
      </c>
      <c r="AH1836" s="132">
        <v>6.9999999999999994E-5</v>
      </c>
      <c r="AI1836" s="132">
        <v>9.6000000000000002E-4</v>
      </c>
      <c r="AJ1836" s="132">
        <v>6.9999999999999994E-5</v>
      </c>
    </row>
    <row r="1837" spans="1:36">
      <c r="A1837" t="s">
        <v>1213</v>
      </c>
      <c r="B1837" t="s">
        <v>1252</v>
      </c>
      <c r="C1837" t="s">
        <v>2825</v>
      </c>
      <c r="D1837" t="s">
        <v>2826</v>
      </c>
      <c r="E1837" t="s">
        <v>309</v>
      </c>
      <c r="F1837" t="s">
        <v>2882</v>
      </c>
      <c r="G1837" t="s">
        <v>2883</v>
      </c>
      <c r="H1837" t="s">
        <v>321</v>
      </c>
      <c r="I1837" t="s">
        <v>951</v>
      </c>
      <c r="J1837" t="s">
        <v>204</v>
      </c>
      <c r="K1837" t="s">
        <v>204</v>
      </c>
      <c r="L1837" t="s">
        <v>325</v>
      </c>
      <c r="M1837" t="s">
        <v>340</v>
      </c>
      <c r="N1837" t="s">
        <v>447</v>
      </c>
      <c r="O1837" t="s">
        <v>339</v>
      </c>
      <c r="P1837" t="s">
        <v>1578</v>
      </c>
      <c r="Q1837" t="s">
        <v>415</v>
      </c>
      <c r="R1837" t="s">
        <v>407</v>
      </c>
      <c r="S1837" t="s">
        <v>1212</v>
      </c>
      <c r="T1837" s="131">
        <v>1.58</v>
      </c>
      <c r="U1837" t="s">
        <v>1660</v>
      </c>
      <c r="V1837" s="132">
        <v>2.818E-2</v>
      </c>
      <c r="W1837" s="132">
        <v>5.21E-2</v>
      </c>
      <c r="X1837" t="s">
        <v>412</v>
      </c>
      <c r="Y1837" t="s">
        <v>339</v>
      </c>
      <c r="Z1837" s="131">
        <v>16983.96</v>
      </c>
      <c r="AA1837" s="131">
        <v>1</v>
      </c>
      <c r="AB1837" s="131">
        <f t="shared" si="28"/>
        <v>96.661791478547997</v>
      </c>
      <c r="AD1837" s="131">
        <v>16.417000000000002</v>
      </c>
      <c r="AH1837" s="132">
        <v>8.0000000000000007E-5</v>
      </c>
      <c r="AI1837" s="132">
        <v>9.3000000000000005E-4</v>
      </c>
      <c r="AJ1837" s="132">
        <v>6.9999999999999994E-5</v>
      </c>
    </row>
    <row r="1838" spans="1:36">
      <c r="A1838" t="s">
        <v>1213</v>
      </c>
      <c r="B1838" t="s">
        <v>1252</v>
      </c>
      <c r="C1838" t="s">
        <v>2407</v>
      </c>
      <c r="D1838" t="s">
        <v>2408</v>
      </c>
      <c r="E1838" t="s">
        <v>309</v>
      </c>
      <c r="F1838" t="s">
        <v>2851</v>
      </c>
      <c r="G1838" t="s">
        <v>2852</v>
      </c>
      <c r="H1838" t="s">
        <v>321</v>
      </c>
      <c r="I1838" t="s">
        <v>754</v>
      </c>
      <c r="J1838" t="s">
        <v>204</v>
      </c>
      <c r="K1838" t="s">
        <v>204</v>
      </c>
      <c r="L1838" t="s">
        <v>325</v>
      </c>
      <c r="M1838" t="s">
        <v>340</v>
      </c>
      <c r="N1838" t="s">
        <v>464</v>
      </c>
      <c r="O1838" t="s">
        <v>339</v>
      </c>
      <c r="P1838" t="s">
        <v>2257</v>
      </c>
      <c r="Q1838" t="s">
        <v>415</v>
      </c>
      <c r="R1838" t="s">
        <v>407</v>
      </c>
      <c r="S1838" t="s">
        <v>1212</v>
      </c>
      <c r="T1838" s="131">
        <v>2.69</v>
      </c>
      <c r="U1838" t="s">
        <v>2853</v>
      </c>
      <c r="V1838" s="132">
        <v>6.3099999999999996E-3</v>
      </c>
      <c r="W1838" s="132">
        <v>2.69E-2</v>
      </c>
      <c r="X1838" t="s">
        <v>412</v>
      </c>
      <c r="Y1838" t="s">
        <v>339</v>
      </c>
      <c r="Z1838" s="131">
        <v>12597</v>
      </c>
      <c r="AA1838" s="131">
        <v>1</v>
      </c>
      <c r="AB1838" s="131">
        <f t="shared" si="28"/>
        <v>114.21767087401761</v>
      </c>
      <c r="AD1838" s="131">
        <v>14.388</v>
      </c>
      <c r="AH1838" s="132">
        <v>1.0000000000000001E-5</v>
      </c>
      <c r="AI1838" s="132">
        <v>8.0999999999999996E-4</v>
      </c>
      <c r="AJ1838" s="132">
        <v>6.0000000000000002E-5</v>
      </c>
    </row>
    <row r="1839" spans="1:36">
      <c r="A1839" t="s">
        <v>1213</v>
      </c>
      <c r="B1839" t="s">
        <v>1252</v>
      </c>
      <c r="C1839" t="s">
        <v>2005</v>
      </c>
      <c r="D1839" t="s">
        <v>2006</v>
      </c>
      <c r="E1839" t="s">
        <v>309</v>
      </c>
      <c r="F1839" t="s">
        <v>2207</v>
      </c>
      <c r="G1839" t="s">
        <v>2208</v>
      </c>
      <c r="H1839" t="s">
        <v>321</v>
      </c>
      <c r="I1839" t="s">
        <v>754</v>
      </c>
      <c r="J1839" t="s">
        <v>204</v>
      </c>
      <c r="K1839" t="s">
        <v>204</v>
      </c>
      <c r="L1839" t="s">
        <v>325</v>
      </c>
      <c r="M1839" t="s">
        <v>340</v>
      </c>
      <c r="N1839" t="s">
        <v>464</v>
      </c>
      <c r="O1839" t="s">
        <v>339</v>
      </c>
      <c r="P1839" t="s">
        <v>1696</v>
      </c>
      <c r="Q1839" t="s">
        <v>413</v>
      </c>
      <c r="R1839" t="s">
        <v>407</v>
      </c>
      <c r="S1839" t="s">
        <v>1212</v>
      </c>
      <c r="T1839" s="131">
        <v>3.24</v>
      </c>
      <c r="U1839" t="s">
        <v>1665</v>
      </c>
      <c r="V1839" s="132">
        <v>4.4319999999999998E-2</v>
      </c>
      <c r="W1839" s="132">
        <v>2.6800000000000001E-2</v>
      </c>
      <c r="X1839" t="s">
        <v>412</v>
      </c>
      <c r="Y1839" t="s">
        <v>339</v>
      </c>
      <c r="Z1839" s="131">
        <v>5438.25</v>
      </c>
      <c r="AA1839" s="131">
        <v>1</v>
      </c>
      <c r="AB1839" s="131">
        <f t="shared" si="28"/>
        <v>117.18843377924884</v>
      </c>
      <c r="AD1839" s="131">
        <v>6.3730000000000002</v>
      </c>
      <c r="AH1839" s="132">
        <v>0</v>
      </c>
      <c r="AI1839" s="132">
        <v>3.6000000000000002E-4</v>
      </c>
      <c r="AJ1839" s="132">
        <v>3.0000000000000001E-5</v>
      </c>
    </row>
    <row r="1840" spans="1:36">
      <c r="A1840" t="s">
        <v>1213</v>
      </c>
      <c r="B1840" t="s">
        <v>1252</v>
      </c>
      <c r="C1840" t="s">
        <v>1967</v>
      </c>
      <c r="D1840" t="s">
        <v>1968</v>
      </c>
      <c r="E1840" t="s">
        <v>309</v>
      </c>
      <c r="F1840" t="s">
        <v>2854</v>
      </c>
      <c r="G1840" t="s">
        <v>2855</v>
      </c>
      <c r="H1840" t="s">
        <v>321</v>
      </c>
      <c r="I1840" t="s">
        <v>951</v>
      </c>
      <c r="J1840" t="s">
        <v>204</v>
      </c>
      <c r="K1840" t="s">
        <v>204</v>
      </c>
      <c r="L1840" t="s">
        <v>325</v>
      </c>
      <c r="M1840" t="s">
        <v>340</v>
      </c>
      <c r="N1840" t="s">
        <v>447</v>
      </c>
      <c r="O1840" t="s">
        <v>339</v>
      </c>
      <c r="P1840" t="s">
        <v>1540</v>
      </c>
      <c r="Q1840" t="s">
        <v>413</v>
      </c>
      <c r="R1840" t="s">
        <v>407</v>
      </c>
      <c r="S1840" t="s">
        <v>1212</v>
      </c>
      <c r="T1840" s="131">
        <v>0.36</v>
      </c>
      <c r="U1840" t="s">
        <v>2856</v>
      </c>
      <c r="V1840" s="132">
        <v>5.9389999999999998E-2</v>
      </c>
      <c r="W1840" s="132">
        <v>5.3600000000000002E-2</v>
      </c>
      <c r="X1840" t="s">
        <v>412</v>
      </c>
      <c r="Y1840" t="s">
        <v>339</v>
      </c>
      <c r="Z1840" s="131">
        <v>4283</v>
      </c>
      <c r="AA1840" s="131">
        <v>1</v>
      </c>
      <c r="AB1840" s="131">
        <f t="shared" si="28"/>
        <v>100.21013308428672</v>
      </c>
      <c r="AD1840" s="131">
        <v>4.2919999999999998</v>
      </c>
      <c r="AH1840" s="132">
        <v>4.0000000000000003E-5</v>
      </c>
      <c r="AI1840" s="132">
        <v>2.4000000000000001E-4</v>
      </c>
      <c r="AJ1840" s="132">
        <v>2.0000000000000002E-5</v>
      </c>
    </row>
    <row r="1841" spans="1:36">
      <c r="A1841" t="s">
        <v>1213</v>
      </c>
      <c r="B1841" t="s">
        <v>1252</v>
      </c>
      <c r="C1841" t="s">
        <v>2364</v>
      </c>
      <c r="D1841" t="s">
        <v>2365</v>
      </c>
      <c r="E1841" t="s">
        <v>309</v>
      </c>
      <c r="F1841" t="s">
        <v>2608</v>
      </c>
      <c r="G1841" t="s">
        <v>2609</v>
      </c>
      <c r="H1841" t="s">
        <v>321</v>
      </c>
      <c r="I1841" t="s">
        <v>951</v>
      </c>
      <c r="J1841" t="s">
        <v>204</v>
      </c>
      <c r="K1841" t="s">
        <v>204</v>
      </c>
      <c r="L1841" t="s">
        <v>325</v>
      </c>
      <c r="M1841" t="s">
        <v>340</v>
      </c>
      <c r="N1841" t="s">
        <v>462</v>
      </c>
      <c r="O1841" t="s">
        <v>339</v>
      </c>
      <c r="P1841" t="s">
        <v>1551</v>
      </c>
      <c r="Q1841" t="s">
        <v>413</v>
      </c>
      <c r="R1841" t="s">
        <v>407</v>
      </c>
      <c r="S1841" t="s">
        <v>1212</v>
      </c>
      <c r="T1841" s="131">
        <v>0.9</v>
      </c>
      <c r="U1841" t="s">
        <v>2302</v>
      </c>
      <c r="V1841" s="132">
        <v>1.231E-2</v>
      </c>
      <c r="W1841" s="132">
        <v>4.9099999999999998E-2</v>
      </c>
      <c r="X1841" t="s">
        <v>412</v>
      </c>
      <c r="Y1841" t="s">
        <v>339</v>
      </c>
      <c r="Z1841" s="131">
        <v>2814.78</v>
      </c>
      <c r="AA1841" s="131">
        <v>1</v>
      </c>
      <c r="AB1841" s="131">
        <f t="shared" si="28"/>
        <v>99.084120250960993</v>
      </c>
      <c r="AD1841" s="131">
        <v>2.7890000000000001</v>
      </c>
      <c r="AH1841" s="132">
        <v>2.0000000000000002E-5</v>
      </c>
      <c r="AI1841" s="132">
        <v>1.6000000000000001E-4</v>
      </c>
      <c r="AJ1841" s="132">
        <v>1.0000000000000001E-5</v>
      </c>
    </row>
    <row r="1842" spans="1:36">
      <c r="A1842" t="s">
        <v>1213</v>
      </c>
      <c r="B1842" t="s">
        <v>1252</v>
      </c>
      <c r="C1842" t="s">
        <v>2020</v>
      </c>
      <c r="D1842" t="s">
        <v>2021</v>
      </c>
      <c r="E1842" t="s">
        <v>309</v>
      </c>
      <c r="F1842" t="s">
        <v>2590</v>
      </c>
      <c r="G1842" t="s">
        <v>2591</v>
      </c>
      <c r="H1842" t="s">
        <v>321</v>
      </c>
      <c r="I1842" t="s">
        <v>951</v>
      </c>
      <c r="J1842" t="s">
        <v>204</v>
      </c>
      <c r="K1842" t="s">
        <v>204</v>
      </c>
      <c r="L1842" t="s">
        <v>325</v>
      </c>
      <c r="M1842" t="s">
        <v>340</v>
      </c>
      <c r="N1842" t="s">
        <v>484</v>
      </c>
      <c r="O1842" t="s">
        <v>339</v>
      </c>
      <c r="P1842" t="s">
        <v>1696</v>
      </c>
      <c r="Q1842" t="s">
        <v>413</v>
      </c>
      <c r="R1842" t="s">
        <v>407</v>
      </c>
      <c r="S1842" t="s">
        <v>1212</v>
      </c>
      <c r="T1842" s="131">
        <v>0.91</v>
      </c>
      <c r="U1842" t="s">
        <v>2516</v>
      </c>
      <c r="V1842" s="132">
        <v>3.6499999999999998E-2</v>
      </c>
      <c r="W1842" s="132">
        <v>4.4699999999999997E-2</v>
      </c>
      <c r="X1842" t="s">
        <v>412</v>
      </c>
      <c r="Y1842" t="s">
        <v>339</v>
      </c>
      <c r="Z1842" s="131">
        <v>691.13</v>
      </c>
      <c r="AA1842" s="131">
        <v>1</v>
      </c>
      <c r="AB1842" s="131">
        <f t="shared" si="28"/>
        <v>99.691809066311691</v>
      </c>
      <c r="AD1842" s="131">
        <v>0.68899999999999995</v>
      </c>
      <c r="AH1842" s="132">
        <v>0</v>
      </c>
      <c r="AI1842" s="132">
        <v>4.0000000000000003E-5</v>
      </c>
      <c r="AJ1842" s="132">
        <v>0</v>
      </c>
    </row>
    <row r="1843" spans="1:36">
      <c r="A1843" t="s">
        <v>1213</v>
      </c>
      <c r="B1843" t="s">
        <v>1252</v>
      </c>
      <c r="C1843" t="s">
        <v>2829</v>
      </c>
      <c r="D1843" t="s">
        <v>2830</v>
      </c>
      <c r="E1843" t="s">
        <v>80</v>
      </c>
      <c r="F1843" t="s">
        <v>2831</v>
      </c>
      <c r="G1843" t="s">
        <v>2832</v>
      </c>
      <c r="H1843" t="s">
        <v>321</v>
      </c>
      <c r="I1843" t="s">
        <v>755</v>
      </c>
      <c r="J1843" t="s">
        <v>205</v>
      </c>
      <c r="K1843" t="s">
        <v>224</v>
      </c>
      <c r="L1843" t="s">
        <v>325</v>
      </c>
      <c r="M1843" t="s">
        <v>314</v>
      </c>
      <c r="N1843" t="s">
        <v>546</v>
      </c>
      <c r="O1843" t="s">
        <v>339</v>
      </c>
      <c r="P1843" t="s">
        <v>2116</v>
      </c>
      <c r="Q1843" t="s">
        <v>433</v>
      </c>
      <c r="R1843" t="s">
        <v>407</v>
      </c>
      <c r="S1843" t="s">
        <v>1215</v>
      </c>
      <c r="T1843" s="131">
        <v>2.67</v>
      </c>
      <c r="U1843" t="s">
        <v>1500</v>
      </c>
      <c r="V1843" s="132">
        <v>5.373E-2</v>
      </c>
      <c r="W1843" s="132">
        <v>5.1999999999999998E-2</v>
      </c>
      <c r="X1843" t="s">
        <v>412</v>
      </c>
      <c r="Y1843" t="s">
        <v>339</v>
      </c>
      <c r="Z1843" s="131">
        <v>111000</v>
      </c>
      <c r="AA1843" s="131">
        <v>3.6469999999999998</v>
      </c>
      <c r="AB1843" s="131">
        <f t="shared" si="28"/>
        <v>105.85746151964963</v>
      </c>
      <c r="AD1843" s="131">
        <v>428.529</v>
      </c>
      <c r="AH1843" s="132">
        <v>1.1E-4</v>
      </c>
      <c r="AI1843" s="132">
        <v>2.4209999999999999E-2</v>
      </c>
      <c r="AJ1843" s="132">
        <v>1.8400000000000001E-3</v>
      </c>
    </row>
    <row r="1844" spans="1:36">
      <c r="A1844" t="s">
        <v>1213</v>
      </c>
      <c r="B1844" t="s">
        <v>1252</v>
      </c>
      <c r="C1844" t="s">
        <v>2884</v>
      </c>
      <c r="D1844" t="s">
        <v>2885</v>
      </c>
      <c r="E1844" t="s">
        <v>80</v>
      </c>
      <c r="F1844" t="s">
        <v>2886</v>
      </c>
      <c r="G1844" t="s">
        <v>2887</v>
      </c>
      <c r="H1844" t="s">
        <v>321</v>
      </c>
      <c r="I1844" t="s">
        <v>755</v>
      </c>
      <c r="J1844" t="s">
        <v>205</v>
      </c>
      <c r="K1844" t="s">
        <v>245</v>
      </c>
      <c r="L1844" t="s">
        <v>325</v>
      </c>
      <c r="M1844" t="s">
        <v>314</v>
      </c>
      <c r="N1844" t="s">
        <v>491</v>
      </c>
      <c r="O1844" t="s">
        <v>339</v>
      </c>
      <c r="P1844" t="s">
        <v>2127</v>
      </c>
      <c r="Q1844" t="s">
        <v>433</v>
      </c>
      <c r="R1844" t="s">
        <v>407</v>
      </c>
      <c r="S1844" t="s">
        <v>1215</v>
      </c>
      <c r="T1844" s="131">
        <v>3.77</v>
      </c>
      <c r="U1844" t="s">
        <v>2888</v>
      </c>
      <c r="V1844" s="132">
        <v>3.3059999999999999E-2</v>
      </c>
      <c r="W1844" s="132">
        <v>5.91E-2</v>
      </c>
      <c r="X1844" t="s">
        <v>412</v>
      </c>
      <c r="Y1844" t="s">
        <v>339</v>
      </c>
      <c r="Z1844" s="131">
        <v>59000</v>
      </c>
      <c r="AA1844" s="131">
        <v>3.6469999999999998</v>
      </c>
      <c r="AB1844" s="131">
        <f t="shared" si="28"/>
        <v>93.90629865271201</v>
      </c>
      <c r="AD1844" s="131">
        <v>202.06100000000001</v>
      </c>
      <c r="AH1844" s="132">
        <v>1.2E-4</v>
      </c>
      <c r="AI1844" s="132">
        <v>1.142E-2</v>
      </c>
      <c r="AJ1844" s="132">
        <v>8.7000000000000001E-4</v>
      </c>
    </row>
    <row r="1845" spans="1:36">
      <c r="A1845" t="s">
        <v>1213</v>
      </c>
      <c r="B1845" t="s">
        <v>1253</v>
      </c>
      <c r="C1845" t="s">
        <v>1521</v>
      </c>
      <c r="D1845" t="s">
        <v>1522</v>
      </c>
      <c r="E1845" t="s">
        <v>309</v>
      </c>
      <c r="F1845" t="s">
        <v>2754</v>
      </c>
      <c r="G1845" t="s">
        <v>2755</v>
      </c>
      <c r="H1845" t="s">
        <v>321</v>
      </c>
      <c r="I1845" t="s">
        <v>754</v>
      </c>
      <c r="J1845" t="s">
        <v>204</v>
      </c>
      <c r="K1845" t="s">
        <v>204</v>
      </c>
      <c r="L1845" t="s">
        <v>325</v>
      </c>
      <c r="M1845" t="s">
        <v>340</v>
      </c>
      <c r="N1845" t="s">
        <v>448</v>
      </c>
      <c r="O1845" t="s">
        <v>339</v>
      </c>
      <c r="P1845" t="s">
        <v>1211</v>
      </c>
      <c r="Q1845" t="s">
        <v>413</v>
      </c>
      <c r="R1845" t="s">
        <v>407</v>
      </c>
      <c r="S1845" t="s">
        <v>1212</v>
      </c>
      <c r="T1845" s="131">
        <v>5.84</v>
      </c>
      <c r="U1845" t="s">
        <v>2756</v>
      </c>
      <c r="V1845" s="132">
        <v>2.3519999999999999E-2</v>
      </c>
      <c r="W1845" s="132">
        <v>2.5499999999999998E-2</v>
      </c>
      <c r="X1845" t="s">
        <v>412</v>
      </c>
      <c r="Y1845" t="s">
        <v>339</v>
      </c>
      <c r="Z1845" s="131">
        <v>628000</v>
      </c>
      <c r="AA1845" s="131">
        <v>1</v>
      </c>
      <c r="AB1845" s="131">
        <f t="shared" si="28"/>
        <v>100.6</v>
      </c>
      <c r="AD1845" s="131">
        <v>631.76800000000003</v>
      </c>
      <c r="AH1845" s="132">
        <v>2.2000000000000001E-4</v>
      </c>
      <c r="AI1845" s="132">
        <v>4.4589999999999998E-2</v>
      </c>
      <c r="AJ1845" s="132">
        <v>3.31E-3</v>
      </c>
    </row>
    <row r="1846" spans="1:36">
      <c r="A1846" t="s">
        <v>1213</v>
      </c>
      <c r="B1846" t="s">
        <v>1253</v>
      </c>
      <c r="C1846" t="s">
        <v>1547</v>
      </c>
      <c r="D1846" t="s">
        <v>1548</v>
      </c>
      <c r="E1846" t="s">
        <v>309</v>
      </c>
      <c r="F1846" t="s">
        <v>2323</v>
      </c>
      <c r="G1846" t="s">
        <v>2324</v>
      </c>
      <c r="H1846" t="s">
        <v>321</v>
      </c>
      <c r="I1846" t="s">
        <v>754</v>
      </c>
      <c r="J1846" t="s">
        <v>204</v>
      </c>
      <c r="K1846" t="s">
        <v>204</v>
      </c>
      <c r="L1846" t="s">
        <v>325</v>
      </c>
      <c r="M1846" t="s">
        <v>340</v>
      </c>
      <c r="N1846" t="s">
        <v>448</v>
      </c>
      <c r="O1846" t="s">
        <v>339</v>
      </c>
      <c r="P1846" t="s">
        <v>1211</v>
      </c>
      <c r="Q1846" t="s">
        <v>413</v>
      </c>
      <c r="R1846" t="s">
        <v>407</v>
      </c>
      <c r="S1846" t="s">
        <v>1212</v>
      </c>
      <c r="T1846" s="131">
        <v>2.9</v>
      </c>
      <c r="U1846" t="s">
        <v>2325</v>
      </c>
      <c r="V1846" s="132">
        <v>1.49E-2</v>
      </c>
      <c r="W1846" s="132">
        <v>2.1899999999999999E-2</v>
      </c>
      <c r="X1846" t="s">
        <v>412</v>
      </c>
      <c r="Y1846" t="s">
        <v>339</v>
      </c>
      <c r="Z1846" s="131">
        <v>454245</v>
      </c>
      <c r="AA1846" s="131">
        <v>1</v>
      </c>
      <c r="AB1846" s="131">
        <f t="shared" si="28"/>
        <v>105.88999328556174</v>
      </c>
      <c r="AD1846" s="131">
        <v>481</v>
      </c>
      <c r="AH1846" s="132">
        <v>1.3999999999999999E-4</v>
      </c>
      <c r="AI1846" s="132">
        <v>3.3950000000000001E-2</v>
      </c>
      <c r="AJ1846" s="132">
        <v>2.5200000000000001E-3</v>
      </c>
    </row>
    <row r="1847" spans="1:36">
      <c r="A1847" t="s">
        <v>1213</v>
      </c>
      <c r="B1847" t="s">
        <v>1253</v>
      </c>
      <c r="C1847" t="s">
        <v>455</v>
      </c>
      <c r="D1847" t="s">
        <v>2144</v>
      </c>
      <c r="E1847" t="s">
        <v>309</v>
      </c>
      <c r="F1847" t="s">
        <v>2355</v>
      </c>
      <c r="G1847" t="s">
        <v>2356</v>
      </c>
      <c r="H1847" t="s">
        <v>321</v>
      </c>
      <c r="I1847" t="s">
        <v>754</v>
      </c>
      <c r="J1847" t="s">
        <v>204</v>
      </c>
      <c r="K1847" t="s">
        <v>204</v>
      </c>
      <c r="L1847" t="s">
        <v>325</v>
      </c>
      <c r="M1847" t="s">
        <v>340</v>
      </c>
      <c r="N1847" t="s">
        <v>440</v>
      </c>
      <c r="O1847" t="s">
        <v>339</v>
      </c>
      <c r="P1847" t="s">
        <v>1966</v>
      </c>
      <c r="Q1847" t="s">
        <v>415</v>
      </c>
      <c r="R1847" t="s">
        <v>407</v>
      </c>
      <c r="S1847" t="s">
        <v>1212</v>
      </c>
      <c r="T1847" s="131">
        <v>3.19</v>
      </c>
      <c r="U1847" t="s">
        <v>2357</v>
      </c>
      <c r="V1847" s="132">
        <v>1.6410000000000001E-2</v>
      </c>
      <c r="W1847" s="132">
        <v>2.4299999999999999E-2</v>
      </c>
      <c r="X1847" t="s">
        <v>412</v>
      </c>
      <c r="Y1847" t="s">
        <v>339</v>
      </c>
      <c r="Z1847" s="131">
        <v>360852.28</v>
      </c>
      <c r="AA1847" s="131">
        <v>1</v>
      </c>
      <c r="AB1847" s="131">
        <f t="shared" si="28"/>
        <v>122.38997076587681</v>
      </c>
      <c r="AD1847" s="131">
        <v>441.64699999999999</v>
      </c>
      <c r="AH1847" s="132">
        <v>1.3999999999999999E-4</v>
      </c>
      <c r="AI1847" s="132">
        <v>3.117E-2</v>
      </c>
      <c r="AJ1847" s="132">
        <v>2.31E-3</v>
      </c>
    </row>
    <row r="1848" spans="1:36">
      <c r="A1848" t="s">
        <v>1213</v>
      </c>
      <c r="B1848" t="s">
        <v>1253</v>
      </c>
      <c r="C1848" t="s">
        <v>1601</v>
      </c>
      <c r="D1848" t="s">
        <v>1602</v>
      </c>
      <c r="E1848" t="s">
        <v>309</v>
      </c>
      <c r="F1848" t="s">
        <v>2757</v>
      </c>
      <c r="G1848" t="s">
        <v>2758</v>
      </c>
      <c r="H1848" t="s">
        <v>321</v>
      </c>
      <c r="I1848" t="s">
        <v>754</v>
      </c>
      <c r="J1848" t="s">
        <v>204</v>
      </c>
      <c r="K1848" t="s">
        <v>204</v>
      </c>
      <c r="L1848" t="s">
        <v>325</v>
      </c>
      <c r="M1848" t="s">
        <v>340</v>
      </c>
      <c r="N1848" t="s">
        <v>448</v>
      </c>
      <c r="O1848" t="s">
        <v>339</v>
      </c>
      <c r="P1848" t="s">
        <v>1551</v>
      </c>
      <c r="Q1848" t="s">
        <v>413</v>
      </c>
      <c r="R1848" t="s">
        <v>407</v>
      </c>
      <c r="S1848" t="s">
        <v>1212</v>
      </c>
      <c r="T1848" s="131">
        <v>4.5999999999999996</v>
      </c>
      <c r="U1848" t="s">
        <v>2759</v>
      </c>
      <c r="V1848" s="132">
        <v>3.7100000000000001E-2</v>
      </c>
      <c r="W1848" s="132">
        <v>2.7699999999999999E-2</v>
      </c>
      <c r="X1848" t="s">
        <v>411</v>
      </c>
      <c r="Y1848" t="s">
        <v>339</v>
      </c>
      <c r="Z1848" s="131">
        <v>400000</v>
      </c>
      <c r="AA1848" s="131">
        <v>1</v>
      </c>
      <c r="AB1848" s="131">
        <f t="shared" si="28"/>
        <v>107.79</v>
      </c>
      <c r="AD1848" s="131">
        <v>431.16</v>
      </c>
      <c r="AH1848" s="132">
        <v>1.0399999999999999E-3</v>
      </c>
      <c r="AI1848" s="132">
        <v>3.0429999999999999E-2</v>
      </c>
      <c r="AJ1848" s="132">
        <v>2.2599999999999999E-3</v>
      </c>
    </row>
    <row r="1849" spans="1:36">
      <c r="A1849" t="s">
        <v>1213</v>
      </c>
      <c r="B1849" t="s">
        <v>1253</v>
      </c>
      <c r="C1849" t="s">
        <v>455</v>
      </c>
      <c r="D1849" t="s">
        <v>2144</v>
      </c>
      <c r="E1849" t="s">
        <v>309</v>
      </c>
      <c r="F1849" t="s">
        <v>2224</v>
      </c>
      <c r="G1849" t="s">
        <v>2225</v>
      </c>
      <c r="H1849" t="s">
        <v>321</v>
      </c>
      <c r="I1849" t="s">
        <v>754</v>
      </c>
      <c r="J1849" t="s">
        <v>204</v>
      </c>
      <c r="K1849" t="s">
        <v>204</v>
      </c>
      <c r="L1849" t="s">
        <v>325</v>
      </c>
      <c r="M1849" t="s">
        <v>340</v>
      </c>
      <c r="N1849" t="s">
        <v>440</v>
      </c>
      <c r="O1849" t="s">
        <v>339</v>
      </c>
      <c r="P1849" t="s">
        <v>1966</v>
      </c>
      <c r="Q1849" t="s">
        <v>415</v>
      </c>
      <c r="R1849" t="s">
        <v>407</v>
      </c>
      <c r="S1849" t="s">
        <v>1212</v>
      </c>
      <c r="T1849" s="131">
        <v>0.65</v>
      </c>
      <c r="U1849" t="s">
        <v>2226</v>
      </c>
      <c r="V1849" s="132">
        <v>1.908E-2</v>
      </c>
      <c r="W1849" s="132">
        <v>2.8199999999999999E-2</v>
      </c>
      <c r="X1849" t="s">
        <v>412</v>
      </c>
      <c r="Y1849" t="s">
        <v>339</v>
      </c>
      <c r="Z1849" s="131">
        <v>332672</v>
      </c>
      <c r="AA1849" s="131">
        <v>1</v>
      </c>
      <c r="AB1849" s="131">
        <f t="shared" si="28"/>
        <v>119.91000144286264</v>
      </c>
      <c r="AD1849" s="131">
        <v>398.90699999999998</v>
      </c>
      <c r="AH1849" s="132">
        <v>1.1E-4</v>
      </c>
      <c r="AI1849" s="132">
        <v>2.8150000000000001E-2</v>
      </c>
      <c r="AJ1849" s="132">
        <v>2.0899999999999998E-3</v>
      </c>
    </row>
    <row r="1850" spans="1:36">
      <c r="A1850" t="s">
        <v>1213</v>
      </c>
      <c r="B1850" t="s">
        <v>1253</v>
      </c>
      <c r="C1850" t="s">
        <v>1718</v>
      </c>
      <c r="D1850" t="s">
        <v>1719</v>
      </c>
      <c r="E1850" t="s">
        <v>309</v>
      </c>
      <c r="F1850" t="s">
        <v>1720</v>
      </c>
      <c r="G1850" t="s">
        <v>1721</v>
      </c>
      <c r="H1850" t="s">
        <v>321</v>
      </c>
      <c r="I1850" t="s">
        <v>951</v>
      </c>
      <c r="J1850" t="s">
        <v>204</v>
      </c>
      <c r="K1850" t="s">
        <v>204</v>
      </c>
      <c r="L1850" t="s">
        <v>325</v>
      </c>
      <c r="M1850" t="s">
        <v>340</v>
      </c>
      <c r="N1850" t="s">
        <v>440</v>
      </c>
      <c r="O1850" t="s">
        <v>339</v>
      </c>
      <c r="P1850" t="s">
        <v>1599</v>
      </c>
      <c r="Q1850" t="s">
        <v>415</v>
      </c>
      <c r="R1850" t="s">
        <v>407</v>
      </c>
      <c r="S1850" t="s">
        <v>1212</v>
      </c>
      <c r="T1850" s="131">
        <v>2.87</v>
      </c>
      <c r="U1850" t="s">
        <v>1722</v>
      </c>
      <c r="V1850" s="132">
        <v>7.2499999999999995E-2</v>
      </c>
      <c r="W1850" s="132">
        <v>5.6099999999999997E-2</v>
      </c>
      <c r="X1850" t="s">
        <v>412</v>
      </c>
      <c r="Y1850" t="s">
        <v>339</v>
      </c>
      <c r="Z1850" s="131">
        <v>315000</v>
      </c>
      <c r="AA1850" s="131">
        <v>1</v>
      </c>
      <c r="AB1850" s="131">
        <f t="shared" si="28"/>
        <v>106.13999999999999</v>
      </c>
      <c r="AD1850" s="131">
        <v>334.34100000000001</v>
      </c>
      <c r="AH1850" s="132">
        <v>4.4000000000000002E-4</v>
      </c>
      <c r="AI1850" s="132">
        <v>2.3599999999999999E-2</v>
      </c>
      <c r="AJ1850" s="132">
        <v>1.75E-3</v>
      </c>
    </row>
    <row r="1851" spans="1:36">
      <c r="A1851" t="s">
        <v>1213</v>
      </c>
      <c r="B1851" t="s">
        <v>1253</v>
      </c>
      <c r="C1851" t="s">
        <v>1778</v>
      </c>
      <c r="D1851" t="s">
        <v>1779</v>
      </c>
      <c r="E1851" t="s">
        <v>309</v>
      </c>
      <c r="F1851" t="s">
        <v>1952</v>
      </c>
      <c r="G1851" t="s">
        <v>1953</v>
      </c>
      <c r="H1851" t="s">
        <v>321</v>
      </c>
      <c r="I1851" t="s">
        <v>754</v>
      </c>
      <c r="J1851" t="s">
        <v>204</v>
      </c>
      <c r="K1851" t="s">
        <v>204</v>
      </c>
      <c r="L1851" t="s">
        <v>325</v>
      </c>
      <c r="M1851" t="s">
        <v>340</v>
      </c>
      <c r="N1851" t="s">
        <v>465</v>
      </c>
      <c r="O1851" t="s">
        <v>339</v>
      </c>
      <c r="P1851" t="s">
        <v>1578</v>
      </c>
      <c r="Q1851" t="s">
        <v>415</v>
      </c>
      <c r="R1851" t="s">
        <v>407</v>
      </c>
      <c r="S1851" t="s">
        <v>1212</v>
      </c>
      <c r="T1851" s="131">
        <v>3.81</v>
      </c>
      <c r="U1851" t="s">
        <v>1954</v>
      </c>
      <c r="V1851" s="132">
        <v>4.8500000000000001E-3</v>
      </c>
      <c r="W1851" s="132">
        <v>3.49E-2</v>
      </c>
      <c r="X1851" t="s">
        <v>412</v>
      </c>
      <c r="Y1851" t="s">
        <v>339</v>
      </c>
      <c r="Z1851" s="131">
        <v>326000</v>
      </c>
      <c r="AA1851" s="131">
        <v>1</v>
      </c>
      <c r="AB1851" s="131">
        <f t="shared" si="28"/>
        <v>100.31993865030675</v>
      </c>
      <c r="AD1851" s="131">
        <v>327.04300000000001</v>
      </c>
      <c r="AH1851" s="132">
        <v>5.1999999999999995E-4</v>
      </c>
      <c r="AI1851" s="132">
        <v>2.308E-2</v>
      </c>
      <c r="AJ1851" s="132">
        <v>1.7099999999999999E-3</v>
      </c>
    </row>
    <row r="1852" spans="1:36">
      <c r="A1852" t="s">
        <v>1213</v>
      </c>
      <c r="B1852" t="s">
        <v>1253</v>
      </c>
      <c r="C1852" t="s">
        <v>2795</v>
      </c>
      <c r="D1852" t="s">
        <v>2796</v>
      </c>
      <c r="E1852" t="s">
        <v>309</v>
      </c>
      <c r="F1852" t="s">
        <v>2797</v>
      </c>
      <c r="G1852" t="s">
        <v>2798</v>
      </c>
      <c r="H1852" t="s">
        <v>321</v>
      </c>
      <c r="I1852" t="s">
        <v>754</v>
      </c>
      <c r="J1852" t="s">
        <v>204</v>
      </c>
      <c r="K1852" t="s">
        <v>204</v>
      </c>
      <c r="L1852" t="s">
        <v>325</v>
      </c>
      <c r="M1852" t="s">
        <v>340</v>
      </c>
      <c r="N1852" t="s">
        <v>464</v>
      </c>
      <c r="O1852" t="s">
        <v>339</v>
      </c>
      <c r="P1852" t="s">
        <v>1540</v>
      </c>
      <c r="Q1852" t="s">
        <v>413</v>
      </c>
      <c r="R1852" t="s">
        <v>407</v>
      </c>
      <c r="S1852" t="s">
        <v>1212</v>
      </c>
      <c r="T1852" s="131">
        <v>4.1100000000000003</v>
      </c>
      <c r="U1852" t="s">
        <v>2799</v>
      </c>
      <c r="V1852" s="132">
        <v>3.9379999999999998E-2</v>
      </c>
      <c r="W1852" s="132">
        <v>3.0700000000000002E-2</v>
      </c>
      <c r="X1852" t="s">
        <v>412</v>
      </c>
      <c r="Y1852" t="s">
        <v>339</v>
      </c>
      <c r="Z1852" s="131">
        <v>292300</v>
      </c>
      <c r="AA1852" s="131">
        <v>1</v>
      </c>
      <c r="AB1852" s="131">
        <f t="shared" si="28"/>
        <v>111.59014710913443</v>
      </c>
      <c r="AD1852" s="131">
        <v>326.178</v>
      </c>
      <c r="AH1852" s="132">
        <v>7.1000000000000002E-4</v>
      </c>
      <c r="AI1852" s="132">
        <v>2.3019999999999999E-2</v>
      </c>
      <c r="AJ1852" s="132">
        <v>1.7099999999999999E-3</v>
      </c>
    </row>
    <row r="1853" spans="1:36">
      <c r="A1853" t="s">
        <v>1213</v>
      </c>
      <c r="B1853" t="s">
        <v>1253</v>
      </c>
      <c r="C1853" t="s">
        <v>455</v>
      </c>
      <c r="D1853" t="s">
        <v>2144</v>
      </c>
      <c r="E1853" t="s">
        <v>309</v>
      </c>
      <c r="F1853" t="s">
        <v>2329</v>
      </c>
      <c r="G1853" t="s">
        <v>2330</v>
      </c>
      <c r="H1853" t="s">
        <v>321</v>
      </c>
      <c r="I1853" t="s">
        <v>754</v>
      </c>
      <c r="J1853" t="s">
        <v>204</v>
      </c>
      <c r="K1853" t="s">
        <v>204</v>
      </c>
      <c r="L1853" t="s">
        <v>325</v>
      </c>
      <c r="M1853" t="s">
        <v>340</v>
      </c>
      <c r="N1853" t="s">
        <v>440</v>
      </c>
      <c r="O1853" t="s">
        <v>339</v>
      </c>
      <c r="P1853" t="s">
        <v>1966</v>
      </c>
      <c r="Q1853" t="s">
        <v>415</v>
      </c>
      <c r="R1853" t="s">
        <v>407</v>
      </c>
      <c r="S1853" t="s">
        <v>1212</v>
      </c>
      <c r="T1853" s="131">
        <v>5.55</v>
      </c>
      <c r="U1853" t="s">
        <v>2331</v>
      </c>
      <c r="V1853" s="132">
        <v>6.8100000000000001E-3</v>
      </c>
      <c r="W1853" s="132">
        <v>2.5899999999999999E-2</v>
      </c>
      <c r="X1853" t="s">
        <v>412</v>
      </c>
      <c r="Y1853" t="s">
        <v>339</v>
      </c>
      <c r="Z1853" s="131">
        <v>263000</v>
      </c>
      <c r="AA1853" s="131">
        <v>1</v>
      </c>
      <c r="AB1853" s="131">
        <f t="shared" si="28"/>
        <v>114.4699619771863</v>
      </c>
      <c r="AD1853" s="131">
        <v>301.05599999999998</v>
      </c>
      <c r="AH1853" s="132">
        <v>6.9999999999999994E-5</v>
      </c>
      <c r="AI1853" s="132">
        <v>2.1250000000000002E-2</v>
      </c>
      <c r="AJ1853" s="132">
        <v>1.58E-3</v>
      </c>
    </row>
    <row r="1854" spans="1:36">
      <c r="A1854" t="s">
        <v>1213</v>
      </c>
      <c r="B1854" t="s">
        <v>1253</v>
      </c>
      <c r="C1854" t="s">
        <v>1626</v>
      </c>
      <c r="D1854" t="s">
        <v>1627</v>
      </c>
      <c r="E1854" t="s">
        <v>309</v>
      </c>
      <c r="F1854" t="s">
        <v>3009</v>
      </c>
      <c r="G1854" t="s">
        <v>3010</v>
      </c>
      <c r="H1854" t="s">
        <v>321</v>
      </c>
      <c r="I1854" t="s">
        <v>951</v>
      </c>
      <c r="J1854" t="s">
        <v>204</v>
      </c>
      <c r="K1854" t="s">
        <v>204</v>
      </c>
      <c r="L1854" t="s">
        <v>325</v>
      </c>
      <c r="M1854" t="s">
        <v>340</v>
      </c>
      <c r="N1854" t="s">
        <v>465</v>
      </c>
      <c r="O1854" t="s">
        <v>339</v>
      </c>
      <c r="P1854" t="s">
        <v>1578</v>
      </c>
      <c r="Q1854" t="s">
        <v>415</v>
      </c>
      <c r="R1854" t="s">
        <v>407</v>
      </c>
      <c r="S1854" t="s">
        <v>1212</v>
      </c>
      <c r="T1854" s="131">
        <v>2.4</v>
      </c>
      <c r="U1854" t="s">
        <v>2662</v>
      </c>
      <c r="V1854" s="132">
        <v>2.0389999999999998E-2</v>
      </c>
      <c r="W1854" s="132">
        <v>5.11E-2</v>
      </c>
      <c r="X1854" t="s">
        <v>412</v>
      </c>
      <c r="Y1854" t="s">
        <v>339</v>
      </c>
      <c r="Z1854" s="131">
        <v>311500</v>
      </c>
      <c r="AA1854" s="131">
        <v>1</v>
      </c>
      <c r="AB1854" s="131">
        <f t="shared" si="28"/>
        <v>94.339967897271265</v>
      </c>
      <c r="AD1854" s="131">
        <v>293.86900000000003</v>
      </c>
      <c r="AH1854" s="132">
        <v>4.2000000000000002E-4</v>
      </c>
      <c r="AI1854" s="132">
        <v>2.0740000000000001E-2</v>
      </c>
      <c r="AJ1854" s="132">
        <v>1.5399999999999999E-3</v>
      </c>
    </row>
    <row r="1855" spans="1:36">
      <c r="A1855" t="s">
        <v>1213</v>
      </c>
      <c r="B1855" t="s">
        <v>1253</v>
      </c>
      <c r="C1855" t="s">
        <v>1935</v>
      </c>
      <c r="D1855" t="s">
        <v>1936</v>
      </c>
      <c r="E1855" t="s">
        <v>309</v>
      </c>
      <c r="F1855" t="s">
        <v>1937</v>
      </c>
      <c r="G1855" t="s">
        <v>1938</v>
      </c>
      <c r="H1855" t="s">
        <v>321</v>
      </c>
      <c r="I1855" t="s">
        <v>754</v>
      </c>
      <c r="J1855" t="s">
        <v>204</v>
      </c>
      <c r="K1855" t="s">
        <v>204</v>
      </c>
      <c r="L1855" t="s">
        <v>325</v>
      </c>
      <c r="M1855" t="s">
        <v>340</v>
      </c>
      <c r="N1855" t="s">
        <v>448</v>
      </c>
      <c r="O1855" t="s">
        <v>339</v>
      </c>
      <c r="P1855" t="s">
        <v>1211</v>
      </c>
      <c r="Q1855" t="s">
        <v>413</v>
      </c>
      <c r="R1855" t="s">
        <v>407</v>
      </c>
      <c r="S1855" t="s">
        <v>1212</v>
      </c>
      <c r="T1855" s="131">
        <v>3.74</v>
      </c>
      <c r="U1855" t="s">
        <v>1939</v>
      </c>
      <c r="V1855" s="132">
        <v>2.7040000000000002E-2</v>
      </c>
      <c r="W1855" s="132">
        <v>2.3800000000000002E-2</v>
      </c>
      <c r="X1855" t="s">
        <v>412</v>
      </c>
      <c r="Y1855" t="s">
        <v>339</v>
      </c>
      <c r="Z1855" s="131">
        <v>272778.65999999997</v>
      </c>
      <c r="AA1855" s="131">
        <v>1</v>
      </c>
      <c r="AB1855" s="131">
        <f t="shared" si="28"/>
        <v>103.65986840759464</v>
      </c>
      <c r="AD1855" s="131">
        <v>282.762</v>
      </c>
      <c r="AH1855" s="132">
        <v>8.0000000000000007E-5</v>
      </c>
      <c r="AI1855" s="132">
        <v>1.9959999999999999E-2</v>
      </c>
      <c r="AJ1855" s="132">
        <v>1.48E-3</v>
      </c>
    </row>
    <row r="1856" spans="1:36">
      <c r="A1856" t="s">
        <v>1213</v>
      </c>
      <c r="B1856" t="s">
        <v>1253</v>
      </c>
      <c r="C1856" t="s">
        <v>2833</v>
      </c>
      <c r="D1856" t="s">
        <v>2834</v>
      </c>
      <c r="E1856" t="s">
        <v>309</v>
      </c>
      <c r="F1856" t="s">
        <v>2835</v>
      </c>
      <c r="G1856" t="s">
        <v>2836</v>
      </c>
      <c r="H1856" t="s">
        <v>321</v>
      </c>
      <c r="I1856" t="s">
        <v>754</v>
      </c>
      <c r="J1856" t="s">
        <v>204</v>
      </c>
      <c r="K1856" t="s">
        <v>204</v>
      </c>
      <c r="L1856" t="s">
        <v>325</v>
      </c>
      <c r="M1856" t="s">
        <v>340</v>
      </c>
      <c r="N1856" t="s">
        <v>440</v>
      </c>
      <c r="O1856" t="s">
        <v>339</v>
      </c>
      <c r="P1856" t="s">
        <v>1599</v>
      </c>
      <c r="Q1856" t="s">
        <v>415</v>
      </c>
      <c r="R1856" t="s">
        <v>407</v>
      </c>
      <c r="S1856" t="s">
        <v>1212</v>
      </c>
      <c r="T1856" s="131">
        <v>3.42</v>
      </c>
      <c r="U1856" t="s">
        <v>2218</v>
      </c>
      <c r="V1856" s="132">
        <v>1.7999999999999999E-2</v>
      </c>
      <c r="W1856" s="132">
        <v>3.4500000000000003E-2</v>
      </c>
      <c r="X1856" t="s">
        <v>412</v>
      </c>
      <c r="Y1856" t="s">
        <v>339</v>
      </c>
      <c r="Z1856" s="131">
        <v>253500</v>
      </c>
      <c r="AA1856" s="131">
        <v>1</v>
      </c>
      <c r="AB1856" s="131">
        <f t="shared" si="28"/>
        <v>109.54003944773176</v>
      </c>
      <c r="AD1856" s="131">
        <v>277.68400000000003</v>
      </c>
      <c r="AH1856" s="132">
        <v>2.7E-4</v>
      </c>
      <c r="AI1856" s="132">
        <v>1.9599999999999999E-2</v>
      </c>
      <c r="AJ1856" s="132">
        <v>1.4599999999999999E-3</v>
      </c>
    </row>
    <row r="1857" spans="1:36">
      <c r="A1857" t="s">
        <v>1213</v>
      </c>
      <c r="B1857" t="s">
        <v>1253</v>
      </c>
      <c r="C1857" t="s">
        <v>1601</v>
      </c>
      <c r="D1857" t="s">
        <v>1602</v>
      </c>
      <c r="E1857" t="s">
        <v>309</v>
      </c>
      <c r="F1857" t="s">
        <v>2419</v>
      </c>
      <c r="G1857" t="s">
        <v>2420</v>
      </c>
      <c r="H1857" t="s">
        <v>321</v>
      </c>
      <c r="I1857" t="s">
        <v>754</v>
      </c>
      <c r="J1857" t="s">
        <v>204</v>
      </c>
      <c r="K1857" t="s">
        <v>204</v>
      </c>
      <c r="L1857" t="s">
        <v>325</v>
      </c>
      <c r="M1857" t="s">
        <v>340</v>
      </c>
      <c r="N1857" t="s">
        <v>448</v>
      </c>
      <c r="O1857" t="s">
        <v>339</v>
      </c>
      <c r="P1857" t="s">
        <v>1211</v>
      </c>
      <c r="Q1857" t="s">
        <v>413</v>
      </c>
      <c r="R1857" t="s">
        <v>407</v>
      </c>
      <c r="S1857" t="s">
        <v>1212</v>
      </c>
      <c r="T1857" s="131">
        <v>3.84</v>
      </c>
      <c r="U1857" t="s">
        <v>2421</v>
      </c>
      <c r="V1857" s="132">
        <v>-5.3200000000000001E-3</v>
      </c>
      <c r="W1857" s="132">
        <v>2.3599999999999999E-2</v>
      </c>
      <c r="X1857" t="s">
        <v>412</v>
      </c>
      <c r="Y1857" t="s">
        <v>339</v>
      </c>
      <c r="Z1857" s="131">
        <v>259000</v>
      </c>
      <c r="AA1857" s="131">
        <v>1</v>
      </c>
      <c r="AB1857" s="131">
        <f t="shared" si="28"/>
        <v>103.08996138996139</v>
      </c>
      <c r="AD1857" s="131">
        <v>267.00299999999999</v>
      </c>
      <c r="AH1857" s="132">
        <v>2.5999999999999998E-4</v>
      </c>
      <c r="AI1857" s="132">
        <v>1.8839999999999999E-2</v>
      </c>
      <c r="AJ1857" s="132">
        <v>1.4E-3</v>
      </c>
    </row>
    <row r="1858" spans="1:36">
      <c r="A1858" t="s">
        <v>1213</v>
      </c>
      <c r="B1858" t="s">
        <v>1253</v>
      </c>
      <c r="C1858" t="s">
        <v>1521</v>
      </c>
      <c r="D1858" t="s">
        <v>1522</v>
      </c>
      <c r="E1858" t="s">
        <v>309</v>
      </c>
      <c r="F1858" t="s">
        <v>1915</v>
      </c>
      <c r="G1858" t="s">
        <v>1916</v>
      </c>
      <c r="H1858" t="s">
        <v>321</v>
      </c>
      <c r="I1858" t="s">
        <v>754</v>
      </c>
      <c r="J1858" t="s">
        <v>204</v>
      </c>
      <c r="K1858" t="s">
        <v>204</v>
      </c>
      <c r="L1858" t="s">
        <v>325</v>
      </c>
      <c r="M1858" t="s">
        <v>340</v>
      </c>
      <c r="N1858" t="s">
        <v>448</v>
      </c>
      <c r="O1858" t="s">
        <v>339</v>
      </c>
      <c r="P1858" t="s">
        <v>1211</v>
      </c>
      <c r="Q1858" t="s">
        <v>413</v>
      </c>
      <c r="R1858" t="s">
        <v>407</v>
      </c>
      <c r="S1858" t="s">
        <v>1212</v>
      </c>
      <c r="T1858" s="131">
        <v>3.18</v>
      </c>
      <c r="U1858" t="s">
        <v>1917</v>
      </c>
      <c r="V1858" s="132">
        <v>-3.5899999999999999E-3</v>
      </c>
      <c r="W1858" s="132">
        <v>2.4199999999999999E-2</v>
      </c>
      <c r="X1858" t="s">
        <v>412</v>
      </c>
      <c r="Y1858" t="s">
        <v>339</v>
      </c>
      <c r="Z1858" s="131">
        <v>248896</v>
      </c>
      <c r="AA1858" s="131">
        <v>1</v>
      </c>
      <c r="AB1858" s="131">
        <f t="shared" si="28"/>
        <v>103.37008228336333</v>
      </c>
      <c r="AD1858" s="131">
        <v>257.28399999999999</v>
      </c>
      <c r="AH1858" s="132">
        <v>1E-4</v>
      </c>
      <c r="AI1858" s="132">
        <v>1.8159999999999999E-2</v>
      </c>
      <c r="AJ1858" s="132">
        <v>1.3500000000000001E-3</v>
      </c>
    </row>
    <row r="1859" spans="1:36">
      <c r="A1859" t="s">
        <v>1213</v>
      </c>
      <c r="B1859" t="s">
        <v>1253</v>
      </c>
      <c r="C1859" t="s">
        <v>2800</v>
      </c>
      <c r="D1859" t="s">
        <v>2801</v>
      </c>
      <c r="E1859" t="s">
        <v>309</v>
      </c>
      <c r="F1859" t="s">
        <v>2802</v>
      </c>
      <c r="G1859" t="s">
        <v>2803</v>
      </c>
      <c r="H1859" t="s">
        <v>321</v>
      </c>
      <c r="I1859" t="s">
        <v>754</v>
      </c>
      <c r="J1859" t="s">
        <v>204</v>
      </c>
      <c r="K1859" t="s">
        <v>204</v>
      </c>
      <c r="L1859" t="s">
        <v>325</v>
      </c>
      <c r="M1859" t="s">
        <v>340</v>
      </c>
      <c r="N1859" t="s">
        <v>464</v>
      </c>
      <c r="O1859" t="s">
        <v>339</v>
      </c>
      <c r="P1859" t="s">
        <v>1530</v>
      </c>
      <c r="Q1859" t="s">
        <v>415</v>
      </c>
      <c r="R1859" t="s">
        <v>407</v>
      </c>
      <c r="S1859" t="s">
        <v>1212</v>
      </c>
      <c r="T1859" s="131">
        <v>6.79</v>
      </c>
      <c r="U1859" t="s">
        <v>2804</v>
      </c>
      <c r="V1859" s="132">
        <v>1.0999999999999999E-2</v>
      </c>
      <c r="W1859" s="132">
        <v>3.2199999999999999E-2</v>
      </c>
      <c r="X1859" t="s">
        <v>412</v>
      </c>
      <c r="Y1859" t="s">
        <v>339</v>
      </c>
      <c r="Z1859" s="131">
        <v>266103.94</v>
      </c>
      <c r="AA1859" s="131">
        <v>1</v>
      </c>
      <c r="AB1859" s="131">
        <f t="shared" ref="AB1859:AB1922" si="29">(AD1859-(AC1859*AA1859))*1000/AA1859/Z1859*100</f>
        <v>92.599906637985143</v>
      </c>
      <c r="AD1859" s="131">
        <v>246.41200000000001</v>
      </c>
      <c r="AH1859" s="132">
        <v>1.2999999999999999E-3</v>
      </c>
      <c r="AI1859" s="132">
        <v>1.7389999999999999E-2</v>
      </c>
      <c r="AJ1859" s="132">
        <v>1.2899999999999999E-3</v>
      </c>
    </row>
    <row r="1860" spans="1:36">
      <c r="A1860" t="s">
        <v>1213</v>
      </c>
      <c r="B1860" t="s">
        <v>1253</v>
      </c>
      <c r="C1860" t="s">
        <v>2445</v>
      </c>
      <c r="D1860" t="s">
        <v>2446</v>
      </c>
      <c r="E1860" t="s">
        <v>309</v>
      </c>
      <c r="F1860" t="s">
        <v>2447</v>
      </c>
      <c r="G1860" t="s">
        <v>2448</v>
      </c>
      <c r="H1860" t="s">
        <v>321</v>
      </c>
      <c r="I1860" t="s">
        <v>755</v>
      </c>
      <c r="J1860" t="s">
        <v>204</v>
      </c>
      <c r="K1860" t="s">
        <v>204</v>
      </c>
      <c r="L1860" t="s">
        <v>325</v>
      </c>
      <c r="M1860" t="s">
        <v>340</v>
      </c>
      <c r="N1860" t="s">
        <v>454</v>
      </c>
      <c r="O1860" t="s">
        <v>339</v>
      </c>
      <c r="P1860" t="s">
        <v>1530</v>
      </c>
      <c r="Q1860" t="s">
        <v>415</v>
      </c>
      <c r="R1860" t="s">
        <v>407</v>
      </c>
      <c r="S1860" t="s">
        <v>1212</v>
      </c>
      <c r="T1860" s="131">
        <v>2.72</v>
      </c>
      <c r="U1860" t="s">
        <v>2449</v>
      </c>
      <c r="V1860" s="132">
        <v>4.3299999999999998E-2</v>
      </c>
      <c r="W1860" s="132">
        <v>7.3700000000000002E-2</v>
      </c>
      <c r="X1860" t="s">
        <v>412</v>
      </c>
      <c r="Y1860" t="s">
        <v>339</v>
      </c>
      <c r="Z1860" s="131">
        <v>244259.16</v>
      </c>
      <c r="AA1860" s="131">
        <v>1</v>
      </c>
      <c r="AB1860" s="131">
        <f t="shared" si="29"/>
        <v>98.210032327958558</v>
      </c>
      <c r="AD1860" s="131">
        <v>239.887</v>
      </c>
      <c r="AH1860" s="132">
        <v>1.8000000000000001E-4</v>
      </c>
      <c r="AI1860" s="132">
        <v>1.6930000000000001E-2</v>
      </c>
      <c r="AJ1860" s="132">
        <v>1.2600000000000001E-3</v>
      </c>
    </row>
    <row r="1861" spans="1:36">
      <c r="A1861" t="s">
        <v>1213</v>
      </c>
      <c r="B1861" t="s">
        <v>1253</v>
      </c>
      <c r="C1861" t="s">
        <v>2148</v>
      </c>
      <c r="D1861" t="s">
        <v>2149</v>
      </c>
      <c r="E1861" t="s">
        <v>309</v>
      </c>
      <c r="F1861" t="s">
        <v>2159</v>
      </c>
      <c r="G1861" t="s">
        <v>2160</v>
      </c>
      <c r="H1861" t="s">
        <v>321</v>
      </c>
      <c r="I1861" t="s">
        <v>754</v>
      </c>
      <c r="J1861" t="s">
        <v>204</v>
      </c>
      <c r="K1861" t="s">
        <v>204</v>
      </c>
      <c r="L1861" t="s">
        <v>325</v>
      </c>
      <c r="M1861" t="s">
        <v>340</v>
      </c>
      <c r="N1861" t="s">
        <v>465</v>
      </c>
      <c r="O1861" t="s">
        <v>339</v>
      </c>
      <c r="P1861" t="s">
        <v>1696</v>
      </c>
      <c r="Q1861" t="s">
        <v>413</v>
      </c>
      <c r="R1861" t="s">
        <v>407</v>
      </c>
      <c r="S1861" t="s">
        <v>1212</v>
      </c>
      <c r="T1861" s="131">
        <v>2.7</v>
      </c>
      <c r="U1861" t="s">
        <v>2161</v>
      </c>
      <c r="V1861" s="132">
        <v>8.8000000000000003E-4</v>
      </c>
      <c r="W1861" s="132">
        <v>2.7799999999999998E-2</v>
      </c>
      <c r="X1861" t="s">
        <v>412</v>
      </c>
      <c r="Y1861" t="s">
        <v>339</v>
      </c>
      <c r="Z1861" s="131">
        <v>223740</v>
      </c>
      <c r="AA1861" s="131">
        <v>1</v>
      </c>
      <c r="AB1861" s="131">
        <f t="shared" si="29"/>
        <v>105.96004290694556</v>
      </c>
      <c r="AD1861" s="131">
        <v>237.07499999999999</v>
      </c>
      <c r="AH1861" s="132">
        <v>3.3E-4</v>
      </c>
      <c r="AI1861" s="132">
        <v>1.6729999999999998E-2</v>
      </c>
      <c r="AJ1861" s="132">
        <v>1.24E-3</v>
      </c>
    </row>
    <row r="1862" spans="1:36">
      <c r="A1862" t="s">
        <v>1213</v>
      </c>
      <c r="B1862" t="s">
        <v>1253</v>
      </c>
      <c r="C1862" t="s">
        <v>1601</v>
      </c>
      <c r="D1862" t="s">
        <v>1602</v>
      </c>
      <c r="E1862" t="s">
        <v>309</v>
      </c>
      <c r="F1862" t="s">
        <v>2765</v>
      </c>
      <c r="G1862" t="s">
        <v>2766</v>
      </c>
      <c r="H1862" t="s">
        <v>321</v>
      </c>
      <c r="I1862" t="s">
        <v>754</v>
      </c>
      <c r="J1862" t="s">
        <v>204</v>
      </c>
      <c r="K1862" t="s">
        <v>204</v>
      </c>
      <c r="L1862" t="s">
        <v>325</v>
      </c>
      <c r="M1862" t="s">
        <v>340</v>
      </c>
      <c r="N1862" t="s">
        <v>448</v>
      </c>
      <c r="O1862" t="s">
        <v>339</v>
      </c>
      <c r="P1862" t="s">
        <v>1551</v>
      </c>
      <c r="Q1862" t="s">
        <v>413</v>
      </c>
      <c r="R1862" t="s">
        <v>407</v>
      </c>
      <c r="S1862" t="s">
        <v>1212</v>
      </c>
      <c r="T1862" s="131">
        <v>1.35</v>
      </c>
      <c r="U1862" t="s">
        <v>2767</v>
      </c>
      <c r="V1862" s="132">
        <v>2.6519999999999998E-2</v>
      </c>
      <c r="W1862" s="132">
        <v>2.8299999999999999E-2</v>
      </c>
      <c r="X1862" t="s">
        <v>411</v>
      </c>
      <c r="Y1862" t="s">
        <v>339</v>
      </c>
      <c r="Z1862" s="131">
        <v>198333</v>
      </c>
      <c r="AA1862" s="131">
        <v>1</v>
      </c>
      <c r="AB1862" s="131">
        <f t="shared" si="29"/>
        <v>116.48994368057761</v>
      </c>
      <c r="AD1862" s="131">
        <v>231.03800000000001</v>
      </c>
      <c r="AH1862" s="132">
        <v>1.9000000000000001E-4</v>
      </c>
      <c r="AI1862" s="132">
        <v>1.6310000000000002E-2</v>
      </c>
      <c r="AJ1862" s="132">
        <v>1.2099999999999999E-3</v>
      </c>
    </row>
    <row r="1863" spans="1:36">
      <c r="A1863" t="s">
        <v>1213</v>
      </c>
      <c r="B1863" t="s">
        <v>1253</v>
      </c>
      <c r="C1863" t="s">
        <v>2369</v>
      </c>
      <c r="D1863" t="s">
        <v>2370</v>
      </c>
      <c r="E1863" t="s">
        <v>309</v>
      </c>
      <c r="F1863" t="s">
        <v>2371</v>
      </c>
      <c r="G1863" t="s">
        <v>2372</v>
      </c>
      <c r="H1863" t="s">
        <v>321</v>
      </c>
      <c r="I1863" t="s">
        <v>754</v>
      </c>
      <c r="J1863" t="s">
        <v>204</v>
      </c>
      <c r="K1863" t="s">
        <v>204</v>
      </c>
      <c r="L1863" t="s">
        <v>325</v>
      </c>
      <c r="M1863" t="s">
        <v>340</v>
      </c>
      <c r="N1863" t="s">
        <v>477</v>
      </c>
      <c r="O1863" t="s">
        <v>339</v>
      </c>
      <c r="P1863" t="s">
        <v>1211</v>
      </c>
      <c r="Q1863" t="s">
        <v>413</v>
      </c>
      <c r="R1863" t="s">
        <v>407</v>
      </c>
      <c r="S1863" t="s">
        <v>1212</v>
      </c>
      <c r="T1863" s="131">
        <v>12.03</v>
      </c>
      <c r="U1863" t="s">
        <v>2373</v>
      </c>
      <c r="V1863" s="132">
        <v>6.0099999999999997E-3</v>
      </c>
      <c r="W1863" s="132">
        <v>2.8799999999999999E-2</v>
      </c>
      <c r="X1863" t="s">
        <v>412</v>
      </c>
      <c r="Y1863" t="s">
        <v>339</v>
      </c>
      <c r="Z1863" s="131">
        <v>222779.92</v>
      </c>
      <c r="AA1863" s="131">
        <v>1</v>
      </c>
      <c r="AB1863" s="131">
        <f t="shared" si="29"/>
        <v>103.13990596639051</v>
      </c>
      <c r="AD1863" s="131">
        <v>229.77500000000001</v>
      </c>
      <c r="AH1863" s="132">
        <v>4.0000000000000003E-5</v>
      </c>
      <c r="AI1863" s="132">
        <v>1.6219999999999998E-2</v>
      </c>
      <c r="AJ1863" s="132">
        <v>1.1999999999999999E-3</v>
      </c>
    </row>
    <row r="1864" spans="1:36">
      <c r="A1864" t="s">
        <v>1213</v>
      </c>
      <c r="B1864" t="s">
        <v>1253</v>
      </c>
      <c r="C1864" t="s">
        <v>2318</v>
      </c>
      <c r="D1864" t="s">
        <v>2319</v>
      </c>
      <c r="E1864" t="s">
        <v>309</v>
      </c>
      <c r="F1864" t="s">
        <v>2763</v>
      </c>
      <c r="G1864" t="s">
        <v>2764</v>
      </c>
      <c r="H1864" t="s">
        <v>321</v>
      </c>
      <c r="I1864" t="s">
        <v>754</v>
      </c>
      <c r="J1864" t="s">
        <v>204</v>
      </c>
      <c r="K1864" t="s">
        <v>204</v>
      </c>
      <c r="L1864" t="s">
        <v>325</v>
      </c>
      <c r="M1864" t="s">
        <v>340</v>
      </c>
      <c r="N1864" t="s">
        <v>448</v>
      </c>
      <c r="O1864" t="s">
        <v>339</v>
      </c>
      <c r="P1864" t="s">
        <v>1551</v>
      </c>
      <c r="Q1864" t="s">
        <v>413</v>
      </c>
      <c r="R1864" t="s">
        <v>407</v>
      </c>
      <c r="S1864" t="s">
        <v>1212</v>
      </c>
      <c r="T1864" s="131">
        <v>3.18</v>
      </c>
      <c r="U1864" t="s">
        <v>1847</v>
      </c>
      <c r="V1864" s="132">
        <v>2.707E-2</v>
      </c>
      <c r="W1864" s="132">
        <v>2.93E-2</v>
      </c>
      <c r="X1864" t="s">
        <v>411</v>
      </c>
      <c r="Y1864" t="s">
        <v>339</v>
      </c>
      <c r="Z1864" s="131">
        <v>216627</v>
      </c>
      <c r="AA1864" s="131">
        <v>1</v>
      </c>
      <c r="AB1864" s="131">
        <f t="shared" si="29"/>
        <v>105.88015344347656</v>
      </c>
      <c r="AD1864" s="131">
        <v>229.36500000000001</v>
      </c>
      <c r="AH1864" s="132">
        <v>2.4000000000000001E-4</v>
      </c>
      <c r="AI1864" s="132">
        <v>1.619E-2</v>
      </c>
      <c r="AJ1864" s="132">
        <v>1.1999999999999999E-3</v>
      </c>
    </row>
    <row r="1865" spans="1:36">
      <c r="A1865" t="s">
        <v>1213</v>
      </c>
      <c r="B1865" t="s">
        <v>1253</v>
      </c>
      <c r="C1865" t="s">
        <v>1601</v>
      </c>
      <c r="D1865" t="s">
        <v>1602</v>
      </c>
      <c r="E1865" t="s">
        <v>309</v>
      </c>
      <c r="F1865" t="s">
        <v>2450</v>
      </c>
      <c r="G1865" t="s">
        <v>2451</v>
      </c>
      <c r="H1865" t="s">
        <v>321</v>
      </c>
      <c r="I1865" t="s">
        <v>951</v>
      </c>
      <c r="J1865" t="s">
        <v>204</v>
      </c>
      <c r="K1865" t="s">
        <v>204</v>
      </c>
      <c r="L1865" t="s">
        <v>325</v>
      </c>
      <c r="M1865" t="s">
        <v>340</v>
      </c>
      <c r="N1865" t="s">
        <v>448</v>
      </c>
      <c r="O1865" t="s">
        <v>339</v>
      </c>
      <c r="P1865" t="s">
        <v>1211</v>
      </c>
      <c r="Q1865" t="s">
        <v>413</v>
      </c>
      <c r="R1865" t="s">
        <v>407</v>
      </c>
      <c r="S1865" t="s">
        <v>1212</v>
      </c>
      <c r="T1865" s="131">
        <v>0.41</v>
      </c>
      <c r="U1865" t="s">
        <v>2452</v>
      </c>
      <c r="V1865" s="132">
        <v>3.9210000000000002E-2</v>
      </c>
      <c r="W1865" s="132">
        <v>4.4400000000000002E-2</v>
      </c>
      <c r="X1865" t="s">
        <v>412</v>
      </c>
      <c r="Y1865" t="s">
        <v>339</v>
      </c>
      <c r="Z1865" s="131">
        <v>220000</v>
      </c>
      <c r="AA1865" s="131">
        <v>1</v>
      </c>
      <c r="AB1865" s="131">
        <f t="shared" si="29"/>
        <v>100.1</v>
      </c>
      <c r="AD1865" s="131">
        <v>220.22</v>
      </c>
      <c r="AH1865" s="132">
        <v>1.8000000000000001E-4</v>
      </c>
      <c r="AI1865" s="132">
        <v>1.554E-2</v>
      </c>
      <c r="AJ1865" s="132">
        <v>1.15E-3</v>
      </c>
    </row>
    <row r="1866" spans="1:36">
      <c r="A1866" t="s">
        <v>1213</v>
      </c>
      <c r="B1866" t="s">
        <v>1253</v>
      </c>
      <c r="C1866" t="s">
        <v>1935</v>
      </c>
      <c r="D1866" t="s">
        <v>1936</v>
      </c>
      <c r="E1866" t="s">
        <v>309</v>
      </c>
      <c r="F1866" t="s">
        <v>2768</v>
      </c>
      <c r="G1866" t="s">
        <v>2769</v>
      </c>
      <c r="H1866" t="s">
        <v>321</v>
      </c>
      <c r="I1866" t="s">
        <v>754</v>
      </c>
      <c r="J1866" t="s">
        <v>204</v>
      </c>
      <c r="K1866" t="s">
        <v>204</v>
      </c>
      <c r="L1866" t="s">
        <v>325</v>
      </c>
      <c r="M1866" t="s">
        <v>340</v>
      </c>
      <c r="N1866" t="s">
        <v>448</v>
      </c>
      <c r="O1866" t="s">
        <v>339</v>
      </c>
      <c r="P1866" t="s">
        <v>1551</v>
      </c>
      <c r="Q1866" t="s">
        <v>413</v>
      </c>
      <c r="R1866" t="s">
        <v>407</v>
      </c>
      <c r="S1866" t="s">
        <v>1212</v>
      </c>
      <c r="T1866" s="131">
        <v>0.82</v>
      </c>
      <c r="U1866" t="s">
        <v>2770</v>
      </c>
      <c r="V1866" s="132">
        <v>2.6120000000000001E-2</v>
      </c>
      <c r="W1866" s="132">
        <v>2.6599999999999999E-2</v>
      </c>
      <c r="X1866" t="s">
        <v>411</v>
      </c>
      <c r="Y1866" t="s">
        <v>339</v>
      </c>
      <c r="Z1866" s="131">
        <v>193162</v>
      </c>
      <c r="AA1866" s="131">
        <v>1</v>
      </c>
      <c r="AB1866" s="131">
        <f t="shared" si="29"/>
        <v>113.72992617595594</v>
      </c>
      <c r="AD1866" s="131">
        <v>219.68299999999999</v>
      </c>
      <c r="AH1866" s="132">
        <v>3.6999999999999999E-4</v>
      </c>
      <c r="AI1866" s="132">
        <v>1.55E-2</v>
      </c>
      <c r="AJ1866" s="132">
        <v>1.15E-3</v>
      </c>
    </row>
    <row r="1867" spans="1:36">
      <c r="A1867" t="s">
        <v>1213</v>
      </c>
      <c r="B1867" t="s">
        <v>1253</v>
      </c>
      <c r="C1867" t="s">
        <v>2509</v>
      </c>
      <c r="D1867" t="s">
        <v>2510</v>
      </c>
      <c r="E1867" t="s">
        <v>309</v>
      </c>
      <c r="F1867" t="s">
        <v>2511</v>
      </c>
      <c r="G1867" t="s">
        <v>2512</v>
      </c>
      <c r="H1867" t="s">
        <v>321</v>
      </c>
      <c r="I1867" t="s">
        <v>754</v>
      </c>
      <c r="J1867" t="s">
        <v>204</v>
      </c>
      <c r="K1867" t="s">
        <v>204</v>
      </c>
      <c r="L1867" t="s">
        <v>325</v>
      </c>
      <c r="M1867" t="s">
        <v>340</v>
      </c>
      <c r="N1867" t="s">
        <v>475</v>
      </c>
      <c r="O1867" t="s">
        <v>339</v>
      </c>
      <c r="P1867" t="s">
        <v>1696</v>
      </c>
      <c r="Q1867" t="s">
        <v>413</v>
      </c>
      <c r="R1867" t="s">
        <v>407</v>
      </c>
      <c r="S1867" t="s">
        <v>1212</v>
      </c>
      <c r="T1867" s="131">
        <v>2.19</v>
      </c>
      <c r="U1867" t="s">
        <v>2513</v>
      </c>
      <c r="V1867" s="132">
        <v>5.2100000000000002E-3</v>
      </c>
      <c r="W1867" s="132">
        <v>2.29E-2</v>
      </c>
      <c r="X1867" t="s">
        <v>412</v>
      </c>
      <c r="Y1867" t="s">
        <v>339</v>
      </c>
      <c r="Z1867" s="131">
        <v>178759.58</v>
      </c>
      <c r="AA1867" s="131">
        <v>1</v>
      </c>
      <c r="AB1867" s="131">
        <f t="shared" si="29"/>
        <v>121.37978842868171</v>
      </c>
      <c r="AD1867" s="131">
        <v>216.97800000000001</v>
      </c>
      <c r="AH1867" s="132">
        <v>4.4000000000000002E-4</v>
      </c>
      <c r="AI1867" s="132">
        <v>1.5310000000000001E-2</v>
      </c>
      <c r="AJ1867" s="132">
        <v>1.14E-3</v>
      </c>
    </row>
    <row r="1868" spans="1:36">
      <c r="A1868" t="s">
        <v>1213</v>
      </c>
      <c r="B1868" t="s">
        <v>1253</v>
      </c>
      <c r="C1868" t="s">
        <v>3420</v>
      </c>
      <c r="D1868" t="s">
        <v>3421</v>
      </c>
      <c r="E1868" t="s">
        <v>309</v>
      </c>
      <c r="F1868" t="s">
        <v>3422</v>
      </c>
      <c r="G1868" t="s">
        <v>3423</v>
      </c>
      <c r="H1868" t="s">
        <v>321</v>
      </c>
      <c r="I1868" t="s">
        <v>754</v>
      </c>
      <c r="J1868" t="s">
        <v>204</v>
      </c>
      <c r="K1868" t="s">
        <v>204</v>
      </c>
      <c r="L1868" t="s">
        <v>325</v>
      </c>
      <c r="M1868" t="s">
        <v>340</v>
      </c>
      <c r="N1868" t="s">
        <v>465</v>
      </c>
      <c r="O1868" t="s">
        <v>339</v>
      </c>
      <c r="P1868" t="s">
        <v>1545</v>
      </c>
      <c r="Q1868" t="s">
        <v>413</v>
      </c>
      <c r="R1868" t="s">
        <v>407</v>
      </c>
      <c r="S1868" t="s">
        <v>1212</v>
      </c>
      <c r="T1868" s="131">
        <v>3.96</v>
      </c>
      <c r="U1868" t="s">
        <v>1944</v>
      </c>
      <c r="V1868" s="132">
        <v>9.9600000000000001E-3</v>
      </c>
      <c r="W1868" s="132">
        <v>3.9899999999999998E-2</v>
      </c>
      <c r="X1868" t="s">
        <v>412</v>
      </c>
      <c r="Y1868" t="s">
        <v>339</v>
      </c>
      <c r="Z1868" s="131">
        <v>210600</v>
      </c>
      <c r="AA1868" s="131">
        <v>1</v>
      </c>
      <c r="AB1868" s="131">
        <f t="shared" si="29"/>
        <v>100.30009496676165</v>
      </c>
      <c r="AD1868" s="131">
        <v>211.232</v>
      </c>
      <c r="AH1868" s="132">
        <v>5.5999999999999995E-4</v>
      </c>
      <c r="AI1868" s="132">
        <v>1.491E-2</v>
      </c>
      <c r="AJ1868" s="132">
        <v>1.1100000000000001E-3</v>
      </c>
    </row>
    <row r="1869" spans="1:36">
      <c r="A1869" t="s">
        <v>1213</v>
      </c>
      <c r="B1869" t="s">
        <v>1253</v>
      </c>
      <c r="C1869" t="s">
        <v>2693</v>
      </c>
      <c r="D1869" t="s">
        <v>2694</v>
      </c>
      <c r="E1869" t="s">
        <v>311</v>
      </c>
      <c r="F1869" t="s">
        <v>2695</v>
      </c>
      <c r="G1869" t="s">
        <v>2696</v>
      </c>
      <c r="H1869" t="s">
        <v>321</v>
      </c>
      <c r="I1869" t="s">
        <v>755</v>
      </c>
      <c r="J1869" t="s">
        <v>204</v>
      </c>
      <c r="K1869" t="s">
        <v>204</v>
      </c>
      <c r="L1869" t="s">
        <v>325</v>
      </c>
      <c r="M1869" t="s">
        <v>340</v>
      </c>
      <c r="N1869" t="s">
        <v>465</v>
      </c>
      <c r="O1869" t="s">
        <v>339</v>
      </c>
      <c r="P1869" t="s">
        <v>2257</v>
      </c>
      <c r="Q1869" t="s">
        <v>415</v>
      </c>
      <c r="R1869" t="s">
        <v>407</v>
      </c>
      <c r="S1869" t="s">
        <v>1212</v>
      </c>
      <c r="T1869" s="131">
        <v>2.78</v>
      </c>
      <c r="U1869" t="s">
        <v>1579</v>
      </c>
      <c r="V1869" s="132">
        <v>7.0559999999999998E-2</v>
      </c>
      <c r="W1869" s="132">
        <v>7.7600000000000002E-2</v>
      </c>
      <c r="X1869" t="s">
        <v>412</v>
      </c>
      <c r="Y1869" t="s">
        <v>339</v>
      </c>
      <c r="Z1869" s="131">
        <v>236212.18</v>
      </c>
      <c r="AA1869" s="131">
        <v>1</v>
      </c>
      <c r="AB1869" s="131">
        <f t="shared" si="29"/>
        <v>88.400183258966578</v>
      </c>
      <c r="AD1869" s="131">
        <v>208.81200000000001</v>
      </c>
      <c r="AH1869" s="132">
        <v>2.2000000000000001E-4</v>
      </c>
      <c r="AI1869" s="132">
        <v>1.474E-2</v>
      </c>
      <c r="AJ1869" s="132">
        <v>1.09E-3</v>
      </c>
    </row>
    <row r="1870" spans="1:36">
      <c r="A1870" t="s">
        <v>1213</v>
      </c>
      <c r="B1870" t="s">
        <v>1253</v>
      </c>
      <c r="C1870" t="s">
        <v>2242</v>
      </c>
      <c r="D1870" t="s">
        <v>2243</v>
      </c>
      <c r="E1870" t="s">
        <v>309</v>
      </c>
      <c r="F1870" t="s">
        <v>2250</v>
      </c>
      <c r="G1870" t="s">
        <v>2251</v>
      </c>
      <c r="H1870" t="s">
        <v>321</v>
      </c>
      <c r="I1870" t="s">
        <v>951</v>
      </c>
      <c r="J1870" t="s">
        <v>204</v>
      </c>
      <c r="K1870" t="s">
        <v>204</v>
      </c>
      <c r="L1870" t="s">
        <v>325</v>
      </c>
      <c r="M1870" t="s">
        <v>340</v>
      </c>
      <c r="N1870" t="s">
        <v>464</v>
      </c>
      <c r="O1870" t="s">
        <v>339</v>
      </c>
      <c r="P1870" t="s">
        <v>1551</v>
      </c>
      <c r="Q1870" t="s">
        <v>413</v>
      </c>
      <c r="R1870" t="s">
        <v>407</v>
      </c>
      <c r="S1870" t="s">
        <v>1212</v>
      </c>
      <c r="T1870" s="131">
        <v>6.1</v>
      </c>
      <c r="U1870" t="s">
        <v>2246</v>
      </c>
      <c r="V1870" s="132">
        <v>4.4639999999999999E-2</v>
      </c>
      <c r="W1870" s="132">
        <v>5.6300000000000003E-2</v>
      </c>
      <c r="X1870" t="s">
        <v>412</v>
      </c>
      <c r="Y1870" t="s">
        <v>339</v>
      </c>
      <c r="Z1870" s="131">
        <v>208000</v>
      </c>
      <c r="AA1870" s="131">
        <v>1</v>
      </c>
      <c r="AB1870" s="131">
        <f t="shared" si="29"/>
        <v>100</v>
      </c>
      <c r="AD1870" s="131">
        <v>208</v>
      </c>
      <c r="AH1870" s="132">
        <v>1.4999999999999999E-4</v>
      </c>
      <c r="AI1870" s="132">
        <v>1.468E-2</v>
      </c>
      <c r="AJ1870" s="132">
        <v>1.09E-3</v>
      </c>
    </row>
    <row r="1871" spans="1:36">
      <c r="A1871" t="s">
        <v>1213</v>
      </c>
      <c r="B1871" t="s">
        <v>1253</v>
      </c>
      <c r="C1871" t="s">
        <v>1789</v>
      </c>
      <c r="D1871" t="s">
        <v>1790</v>
      </c>
      <c r="E1871" t="s">
        <v>309</v>
      </c>
      <c r="F1871" t="s">
        <v>1791</v>
      </c>
      <c r="G1871" t="s">
        <v>1792</v>
      </c>
      <c r="H1871" t="s">
        <v>321</v>
      </c>
      <c r="I1871" t="s">
        <v>754</v>
      </c>
      <c r="J1871" t="s">
        <v>204</v>
      </c>
      <c r="K1871" t="s">
        <v>204</v>
      </c>
      <c r="L1871" t="s">
        <v>325</v>
      </c>
      <c r="M1871" t="s">
        <v>340</v>
      </c>
      <c r="N1871" t="s">
        <v>464</v>
      </c>
      <c r="O1871" t="s">
        <v>339</v>
      </c>
      <c r="P1871" t="s">
        <v>1540</v>
      </c>
      <c r="Q1871" t="s">
        <v>413</v>
      </c>
      <c r="R1871" t="s">
        <v>407</v>
      </c>
      <c r="S1871" t="s">
        <v>1212</v>
      </c>
      <c r="T1871" s="131">
        <v>3.94</v>
      </c>
      <c r="U1871" t="s">
        <v>1563</v>
      </c>
      <c r="V1871" s="132">
        <v>3.5409999999999997E-2</v>
      </c>
      <c r="W1871" s="132">
        <v>3.09E-2</v>
      </c>
      <c r="X1871" t="s">
        <v>412</v>
      </c>
      <c r="Y1871" t="s">
        <v>339</v>
      </c>
      <c r="Z1871" s="131">
        <v>189880</v>
      </c>
      <c r="AA1871" s="131">
        <v>1</v>
      </c>
      <c r="AB1871" s="131">
        <f t="shared" si="29"/>
        <v>108.58015588792922</v>
      </c>
      <c r="AD1871" s="131">
        <v>206.172</v>
      </c>
      <c r="AH1871" s="132">
        <v>1E-4</v>
      </c>
      <c r="AI1871" s="132">
        <v>1.455E-2</v>
      </c>
      <c r="AJ1871" s="132">
        <v>1.08E-3</v>
      </c>
    </row>
    <row r="1872" spans="1:36">
      <c r="A1872" t="s">
        <v>1213</v>
      </c>
      <c r="B1872" t="s">
        <v>1253</v>
      </c>
      <c r="C1872" t="s">
        <v>2434</v>
      </c>
      <c r="D1872" t="s">
        <v>2435</v>
      </c>
      <c r="E1872" t="s">
        <v>309</v>
      </c>
      <c r="F1872" t="s">
        <v>2436</v>
      </c>
      <c r="G1872" t="s">
        <v>2437</v>
      </c>
      <c r="H1872" t="s">
        <v>321</v>
      </c>
      <c r="I1872" t="s">
        <v>754</v>
      </c>
      <c r="J1872" t="s">
        <v>204</v>
      </c>
      <c r="K1872" t="s">
        <v>204</v>
      </c>
      <c r="L1872" t="s">
        <v>325</v>
      </c>
      <c r="M1872" t="s">
        <v>340</v>
      </c>
      <c r="N1872" t="s">
        <v>447</v>
      </c>
      <c r="O1872" t="s">
        <v>339</v>
      </c>
      <c r="P1872" t="s">
        <v>1540</v>
      </c>
      <c r="Q1872" t="s">
        <v>413</v>
      </c>
      <c r="R1872" t="s">
        <v>407</v>
      </c>
      <c r="S1872" t="s">
        <v>1212</v>
      </c>
      <c r="T1872" s="131">
        <v>2.61</v>
      </c>
      <c r="U1872" t="s">
        <v>2438</v>
      </c>
      <c r="V1872" s="132">
        <v>3.1969999999999998E-2</v>
      </c>
      <c r="W1872" s="132">
        <v>3.15E-2</v>
      </c>
      <c r="X1872" t="s">
        <v>412</v>
      </c>
      <c r="Y1872" t="s">
        <v>339</v>
      </c>
      <c r="Z1872" s="131">
        <v>172854.12</v>
      </c>
      <c r="AA1872" s="131">
        <v>1</v>
      </c>
      <c r="AB1872" s="131">
        <f t="shared" si="29"/>
        <v>118.87017792807022</v>
      </c>
      <c r="AD1872" s="131">
        <v>205.47200000000001</v>
      </c>
      <c r="AH1872" s="132">
        <v>1.2E-4</v>
      </c>
      <c r="AI1872" s="132">
        <v>1.4500000000000001E-2</v>
      </c>
      <c r="AJ1872" s="132">
        <v>1.08E-3</v>
      </c>
    </row>
    <row r="1873" spans="1:36">
      <c r="A1873" t="s">
        <v>1213</v>
      </c>
      <c r="B1873" t="s">
        <v>1253</v>
      </c>
      <c r="C1873" t="s">
        <v>2364</v>
      </c>
      <c r="D1873" t="s">
        <v>2365</v>
      </c>
      <c r="E1873" t="s">
        <v>309</v>
      </c>
      <c r="F1873" t="s">
        <v>2771</v>
      </c>
      <c r="G1873" t="s">
        <v>2772</v>
      </c>
      <c r="H1873" t="s">
        <v>321</v>
      </c>
      <c r="I1873" t="s">
        <v>951</v>
      </c>
      <c r="J1873" t="s">
        <v>204</v>
      </c>
      <c r="K1873" t="s">
        <v>204</v>
      </c>
      <c r="L1873" t="s">
        <v>325</v>
      </c>
      <c r="M1873" t="s">
        <v>340</v>
      </c>
      <c r="N1873" t="s">
        <v>462</v>
      </c>
      <c r="O1873" t="s">
        <v>339</v>
      </c>
      <c r="P1873" t="s">
        <v>1551</v>
      </c>
      <c r="Q1873" t="s">
        <v>413</v>
      </c>
      <c r="R1873" t="s">
        <v>407</v>
      </c>
      <c r="S1873" t="s">
        <v>1212</v>
      </c>
      <c r="T1873" s="131">
        <v>3.16</v>
      </c>
      <c r="U1873" t="s">
        <v>2773</v>
      </c>
      <c r="V1873" s="132">
        <v>4.897E-2</v>
      </c>
      <c r="W1873" s="132">
        <v>5.21E-2</v>
      </c>
      <c r="X1873" t="s">
        <v>412</v>
      </c>
      <c r="Y1873" t="s">
        <v>339</v>
      </c>
      <c r="Z1873" s="131">
        <v>205431.6</v>
      </c>
      <c r="AA1873" s="131">
        <v>1</v>
      </c>
      <c r="AB1873" s="131">
        <f t="shared" si="29"/>
        <v>99.760212158207395</v>
      </c>
      <c r="AD1873" s="131">
        <v>204.93899999999999</v>
      </c>
      <c r="AH1873" s="132">
        <v>9.3000000000000005E-4</v>
      </c>
      <c r="AI1873" s="132">
        <v>1.4460000000000001E-2</v>
      </c>
      <c r="AJ1873" s="132">
        <v>1.07E-3</v>
      </c>
    </row>
    <row r="1874" spans="1:36">
      <c r="A1874" t="s">
        <v>1213</v>
      </c>
      <c r="B1874" t="s">
        <v>1253</v>
      </c>
      <c r="C1874" t="s">
        <v>1923</v>
      </c>
      <c r="D1874" t="s">
        <v>1924</v>
      </c>
      <c r="E1874" t="s">
        <v>309</v>
      </c>
      <c r="F1874" t="s">
        <v>2247</v>
      </c>
      <c r="G1874" t="s">
        <v>2248</v>
      </c>
      <c r="H1874" t="s">
        <v>321</v>
      </c>
      <c r="I1874" t="s">
        <v>754</v>
      </c>
      <c r="J1874" t="s">
        <v>204</v>
      </c>
      <c r="K1874" t="s">
        <v>204</v>
      </c>
      <c r="L1874" t="s">
        <v>325</v>
      </c>
      <c r="M1874" t="s">
        <v>340</v>
      </c>
      <c r="N1874" t="s">
        <v>464</v>
      </c>
      <c r="O1874" t="s">
        <v>339</v>
      </c>
      <c r="P1874" t="s">
        <v>1696</v>
      </c>
      <c r="Q1874" t="s">
        <v>413</v>
      </c>
      <c r="R1874" t="s">
        <v>407</v>
      </c>
      <c r="S1874" t="s">
        <v>1212</v>
      </c>
      <c r="T1874" s="131">
        <v>3.75</v>
      </c>
      <c r="U1874" t="s">
        <v>2249</v>
      </c>
      <c r="V1874" s="132">
        <v>3.5290000000000002E-2</v>
      </c>
      <c r="W1874" s="132">
        <v>2.86E-2</v>
      </c>
      <c r="X1874" t="s">
        <v>412</v>
      </c>
      <c r="Y1874" t="s">
        <v>339</v>
      </c>
      <c r="Z1874" s="131">
        <v>194649.34</v>
      </c>
      <c r="AA1874" s="131">
        <v>1</v>
      </c>
      <c r="AB1874" s="131">
        <f t="shared" si="29"/>
        <v>105.21998173741561</v>
      </c>
      <c r="AD1874" s="131">
        <v>204.81</v>
      </c>
      <c r="AH1874" s="132">
        <v>1.2E-4</v>
      </c>
      <c r="AI1874" s="132">
        <v>1.4449999999999999E-2</v>
      </c>
      <c r="AJ1874" s="132">
        <v>1.07E-3</v>
      </c>
    </row>
    <row r="1875" spans="1:36">
      <c r="A1875" t="s">
        <v>1213</v>
      </c>
      <c r="B1875" t="s">
        <v>1253</v>
      </c>
      <c r="C1875" t="s">
        <v>2805</v>
      </c>
      <c r="D1875" t="s">
        <v>2806</v>
      </c>
      <c r="E1875" t="s">
        <v>309</v>
      </c>
      <c r="F1875" t="s">
        <v>2807</v>
      </c>
      <c r="G1875" t="s">
        <v>2808</v>
      </c>
      <c r="H1875" t="s">
        <v>321</v>
      </c>
      <c r="I1875" t="s">
        <v>951</v>
      </c>
      <c r="J1875" t="s">
        <v>204</v>
      </c>
      <c r="K1875" t="s">
        <v>204</v>
      </c>
      <c r="L1875" t="s">
        <v>325</v>
      </c>
      <c r="M1875" t="s">
        <v>340</v>
      </c>
      <c r="N1875" t="s">
        <v>447</v>
      </c>
      <c r="O1875" t="s">
        <v>339</v>
      </c>
      <c r="P1875" t="s">
        <v>1573</v>
      </c>
      <c r="Q1875" t="s">
        <v>415</v>
      </c>
      <c r="R1875" t="s">
        <v>407</v>
      </c>
      <c r="S1875" t="s">
        <v>1212</v>
      </c>
      <c r="T1875" s="131">
        <v>1.93</v>
      </c>
      <c r="U1875" t="s">
        <v>1600</v>
      </c>
      <c r="V1875" s="132">
        <v>5.7119999999999997E-2</v>
      </c>
      <c r="W1875" s="132">
        <v>5.5500000000000001E-2</v>
      </c>
      <c r="X1875" t="s">
        <v>412</v>
      </c>
      <c r="Y1875" t="s">
        <v>339</v>
      </c>
      <c r="Z1875" s="131">
        <v>186300</v>
      </c>
      <c r="AA1875" s="131">
        <v>1</v>
      </c>
      <c r="AB1875" s="131">
        <f t="shared" si="29"/>
        <v>100.0198604401503</v>
      </c>
      <c r="AD1875" s="131">
        <v>186.33699999999999</v>
      </c>
      <c r="AH1875" s="132">
        <v>1.2899999999999999E-3</v>
      </c>
      <c r="AI1875" s="132">
        <v>1.315E-2</v>
      </c>
      <c r="AJ1875" s="132">
        <v>9.7999999999999997E-4</v>
      </c>
    </row>
    <row r="1876" spans="1:36">
      <c r="A1876" t="s">
        <v>1213</v>
      </c>
      <c r="B1876" t="s">
        <v>1253</v>
      </c>
      <c r="C1876" t="s">
        <v>1831</v>
      </c>
      <c r="D1876" t="s">
        <v>1832</v>
      </c>
      <c r="E1876" t="s">
        <v>309</v>
      </c>
      <c r="F1876" t="s">
        <v>2842</v>
      </c>
      <c r="G1876" t="s">
        <v>2843</v>
      </c>
      <c r="H1876" t="s">
        <v>321</v>
      </c>
      <c r="I1876" t="s">
        <v>951</v>
      </c>
      <c r="J1876" t="s">
        <v>204</v>
      </c>
      <c r="K1876" t="s">
        <v>204</v>
      </c>
      <c r="L1876" t="s">
        <v>325</v>
      </c>
      <c r="M1876" t="s">
        <v>340</v>
      </c>
      <c r="N1876" t="s">
        <v>441</v>
      </c>
      <c r="O1876" t="s">
        <v>339</v>
      </c>
      <c r="Q1876" t="s">
        <v>410</v>
      </c>
      <c r="R1876" t="s">
        <v>410</v>
      </c>
      <c r="S1876" t="s">
        <v>1212</v>
      </c>
      <c r="T1876" s="131">
        <v>2.5</v>
      </c>
      <c r="U1876" t="s">
        <v>1670</v>
      </c>
      <c r="V1876" s="132">
        <v>5.101E-2</v>
      </c>
      <c r="W1876" s="132">
        <v>6.0699999999999997E-2</v>
      </c>
      <c r="X1876" t="s">
        <v>412</v>
      </c>
      <c r="Y1876" t="s">
        <v>339</v>
      </c>
      <c r="Z1876" s="131">
        <v>183000</v>
      </c>
      <c r="AA1876" s="131">
        <v>1</v>
      </c>
      <c r="AB1876" s="131">
        <f t="shared" si="29"/>
        <v>101.69016393442622</v>
      </c>
      <c r="AD1876" s="131">
        <v>186.09299999999999</v>
      </c>
      <c r="AH1876" s="132">
        <v>8.3000000000000001E-4</v>
      </c>
      <c r="AI1876" s="132">
        <v>1.3129999999999999E-2</v>
      </c>
      <c r="AJ1876" s="132">
        <v>9.7999999999999997E-4</v>
      </c>
    </row>
    <row r="1877" spans="1:36">
      <c r="A1877" t="s">
        <v>1213</v>
      </c>
      <c r="B1877" t="s">
        <v>1253</v>
      </c>
      <c r="C1877" t="s">
        <v>1896</v>
      </c>
      <c r="D1877" t="s">
        <v>1897</v>
      </c>
      <c r="E1877" t="s">
        <v>309</v>
      </c>
      <c r="F1877" t="s">
        <v>1930</v>
      </c>
      <c r="G1877" t="s">
        <v>1931</v>
      </c>
      <c r="H1877" t="s">
        <v>321</v>
      </c>
      <c r="I1877" t="s">
        <v>754</v>
      </c>
      <c r="J1877" t="s">
        <v>204</v>
      </c>
      <c r="K1877" t="s">
        <v>204</v>
      </c>
      <c r="L1877" t="s">
        <v>325</v>
      </c>
      <c r="M1877" t="s">
        <v>340</v>
      </c>
      <c r="N1877" t="s">
        <v>464</v>
      </c>
      <c r="O1877" t="s">
        <v>339</v>
      </c>
      <c r="P1877" t="s">
        <v>1551</v>
      </c>
      <c r="Q1877" t="s">
        <v>413</v>
      </c>
      <c r="R1877" t="s">
        <v>407</v>
      </c>
      <c r="S1877" t="s">
        <v>1212</v>
      </c>
      <c r="T1877" s="131">
        <v>5.13</v>
      </c>
      <c r="U1877" t="s">
        <v>1905</v>
      </c>
      <c r="V1877" s="132">
        <v>1.8769999999999998E-2</v>
      </c>
      <c r="W1877" s="132">
        <v>3.0700000000000002E-2</v>
      </c>
      <c r="X1877" t="s">
        <v>412</v>
      </c>
      <c r="Y1877" t="s">
        <v>339</v>
      </c>
      <c r="Z1877" s="131">
        <v>174240</v>
      </c>
      <c r="AA1877" s="131">
        <v>1</v>
      </c>
      <c r="AB1877" s="131">
        <f t="shared" si="29"/>
        <v>104.45018365472912</v>
      </c>
      <c r="AD1877" s="131">
        <v>181.994</v>
      </c>
      <c r="AH1877" s="132">
        <v>1.7000000000000001E-4</v>
      </c>
      <c r="AI1877" s="132">
        <v>1.2840000000000001E-2</v>
      </c>
      <c r="AJ1877" s="132">
        <v>9.5E-4</v>
      </c>
    </row>
    <row r="1878" spans="1:36">
      <c r="A1878" t="s">
        <v>1213</v>
      </c>
      <c r="B1878" t="s">
        <v>1253</v>
      </c>
      <c r="C1878" t="s">
        <v>1601</v>
      </c>
      <c r="D1878" t="s">
        <v>1602</v>
      </c>
      <c r="E1878" t="s">
        <v>309</v>
      </c>
      <c r="F1878" t="s">
        <v>1990</v>
      </c>
      <c r="G1878" t="s">
        <v>1991</v>
      </c>
      <c r="H1878" t="s">
        <v>321</v>
      </c>
      <c r="I1878" t="s">
        <v>754</v>
      </c>
      <c r="J1878" t="s">
        <v>204</v>
      </c>
      <c r="K1878" t="s">
        <v>204</v>
      </c>
      <c r="L1878" t="s">
        <v>325</v>
      </c>
      <c r="M1878" t="s">
        <v>340</v>
      </c>
      <c r="N1878" t="s">
        <v>448</v>
      </c>
      <c r="O1878" t="s">
        <v>339</v>
      </c>
      <c r="P1878" t="s">
        <v>1211</v>
      </c>
      <c r="Q1878" t="s">
        <v>413</v>
      </c>
      <c r="R1878" t="s">
        <v>407</v>
      </c>
      <c r="S1878" t="s">
        <v>1212</v>
      </c>
      <c r="T1878" s="131">
        <v>4.22</v>
      </c>
      <c r="U1878" t="s">
        <v>1992</v>
      </c>
      <c r="V1878" s="132">
        <v>1.242E-2</v>
      </c>
      <c r="W1878" s="132">
        <v>2.3E-2</v>
      </c>
      <c r="X1878" t="s">
        <v>412</v>
      </c>
      <c r="Y1878" t="s">
        <v>339</v>
      </c>
      <c r="Z1878" s="131">
        <v>176000</v>
      </c>
      <c r="AA1878" s="131">
        <v>1</v>
      </c>
      <c r="AB1878" s="131">
        <f t="shared" si="29"/>
        <v>103.13011363636365</v>
      </c>
      <c r="AD1878" s="131">
        <v>181.50899999999999</v>
      </c>
      <c r="AH1878" s="132">
        <v>1.1E-4</v>
      </c>
      <c r="AI1878" s="132">
        <v>1.281E-2</v>
      </c>
      <c r="AJ1878" s="132">
        <v>9.5E-4</v>
      </c>
    </row>
    <row r="1879" spans="1:36">
      <c r="A1879" t="s">
        <v>1213</v>
      </c>
      <c r="B1879" t="s">
        <v>1253</v>
      </c>
      <c r="C1879" t="s">
        <v>2859</v>
      </c>
      <c r="D1879" t="s">
        <v>2860</v>
      </c>
      <c r="E1879" t="s">
        <v>309</v>
      </c>
      <c r="F1879" t="s">
        <v>2861</v>
      </c>
      <c r="G1879" t="s">
        <v>2862</v>
      </c>
      <c r="H1879" t="s">
        <v>321</v>
      </c>
      <c r="I1879" t="s">
        <v>951</v>
      </c>
      <c r="J1879" t="s">
        <v>204</v>
      </c>
      <c r="K1879" t="s">
        <v>204</v>
      </c>
      <c r="L1879" t="s">
        <v>325</v>
      </c>
      <c r="M1879" t="s">
        <v>340</v>
      </c>
      <c r="N1879" t="s">
        <v>447</v>
      </c>
      <c r="O1879" t="s">
        <v>339</v>
      </c>
      <c r="P1879" t="s">
        <v>1599</v>
      </c>
      <c r="Q1879" t="s">
        <v>415</v>
      </c>
      <c r="R1879" t="s">
        <v>407</v>
      </c>
      <c r="S1879" t="s">
        <v>1212</v>
      </c>
      <c r="T1879" s="131">
        <v>2.27</v>
      </c>
      <c r="U1879" t="s">
        <v>1600</v>
      </c>
      <c r="V1879" s="132">
        <v>4.7039999999999998E-2</v>
      </c>
      <c r="W1879" s="132">
        <v>5.4600000000000003E-2</v>
      </c>
      <c r="X1879" t="s">
        <v>412</v>
      </c>
      <c r="Y1879" t="s">
        <v>339</v>
      </c>
      <c r="Z1879" s="131">
        <v>179363.7</v>
      </c>
      <c r="AA1879" s="131">
        <v>1</v>
      </c>
      <c r="AB1879" s="131">
        <f t="shared" si="29"/>
        <v>98.120188198615438</v>
      </c>
      <c r="AD1879" s="131">
        <v>175.99199999999999</v>
      </c>
      <c r="AH1879" s="132">
        <v>2.7999999999999998E-4</v>
      </c>
      <c r="AI1879" s="132">
        <v>1.242E-2</v>
      </c>
      <c r="AJ1879" s="132">
        <v>9.2000000000000003E-4</v>
      </c>
    </row>
    <row r="1880" spans="1:36">
      <c r="A1880" t="s">
        <v>1213</v>
      </c>
      <c r="B1880" t="s">
        <v>1253</v>
      </c>
      <c r="C1880" t="s">
        <v>2490</v>
      </c>
      <c r="D1880" t="s">
        <v>2491</v>
      </c>
      <c r="E1880" t="s">
        <v>309</v>
      </c>
      <c r="F1880" t="s">
        <v>2492</v>
      </c>
      <c r="G1880" t="s">
        <v>2493</v>
      </c>
      <c r="H1880" t="s">
        <v>321</v>
      </c>
      <c r="I1880" t="s">
        <v>951</v>
      </c>
      <c r="J1880" t="s">
        <v>204</v>
      </c>
      <c r="K1880" t="s">
        <v>204</v>
      </c>
      <c r="L1880" t="s">
        <v>325</v>
      </c>
      <c r="M1880" t="s">
        <v>340</v>
      </c>
      <c r="N1880" t="s">
        <v>440</v>
      </c>
      <c r="O1880" t="s">
        <v>339</v>
      </c>
      <c r="P1880" t="s">
        <v>1578</v>
      </c>
      <c r="Q1880" t="s">
        <v>415</v>
      </c>
      <c r="R1880" t="s">
        <v>407</v>
      </c>
      <c r="S1880" t="s">
        <v>1212</v>
      </c>
      <c r="T1880" s="131">
        <v>1.68</v>
      </c>
      <c r="U1880" t="s">
        <v>1367</v>
      </c>
      <c r="V1880" s="132">
        <v>4.947E-2</v>
      </c>
      <c r="W1880" s="132">
        <v>4.9000000000000002E-2</v>
      </c>
      <c r="X1880" t="s">
        <v>412</v>
      </c>
      <c r="Y1880" t="s">
        <v>339</v>
      </c>
      <c r="Z1880" s="131">
        <v>177264.25</v>
      </c>
      <c r="AA1880" s="131">
        <v>1</v>
      </c>
      <c r="AB1880" s="131">
        <f t="shared" si="29"/>
        <v>98.289982328642125</v>
      </c>
      <c r="AD1880" s="131">
        <v>174.233</v>
      </c>
      <c r="AH1880" s="132">
        <v>2.5000000000000001E-4</v>
      </c>
      <c r="AI1880" s="132">
        <v>1.23E-2</v>
      </c>
      <c r="AJ1880" s="132">
        <v>9.1E-4</v>
      </c>
    </row>
    <row r="1881" spans="1:36">
      <c r="A1881" t="s">
        <v>1213</v>
      </c>
      <c r="B1881" t="s">
        <v>1253</v>
      </c>
      <c r="C1881" t="s">
        <v>1973</v>
      </c>
      <c r="D1881" t="s">
        <v>1974</v>
      </c>
      <c r="E1881" t="s">
        <v>309</v>
      </c>
      <c r="F1881" t="s">
        <v>2017</v>
      </c>
      <c r="G1881" t="s">
        <v>2018</v>
      </c>
      <c r="H1881" t="s">
        <v>321</v>
      </c>
      <c r="I1881" t="s">
        <v>754</v>
      </c>
      <c r="J1881" t="s">
        <v>204</v>
      </c>
      <c r="K1881" t="s">
        <v>204</v>
      </c>
      <c r="L1881" t="s">
        <v>325</v>
      </c>
      <c r="M1881" t="s">
        <v>340</v>
      </c>
      <c r="N1881" t="s">
        <v>464</v>
      </c>
      <c r="O1881" t="s">
        <v>339</v>
      </c>
      <c r="P1881" t="s">
        <v>1696</v>
      </c>
      <c r="Q1881" t="s">
        <v>413</v>
      </c>
      <c r="R1881" t="s">
        <v>407</v>
      </c>
      <c r="S1881" t="s">
        <v>1212</v>
      </c>
      <c r="T1881" s="131">
        <v>5.15</v>
      </c>
      <c r="U1881" t="s">
        <v>2019</v>
      </c>
      <c r="V1881" s="132">
        <v>2.6030000000000001E-2</v>
      </c>
      <c r="W1881" s="132">
        <v>2.8299999999999999E-2</v>
      </c>
      <c r="X1881" t="s">
        <v>412</v>
      </c>
      <c r="Y1881" t="s">
        <v>339</v>
      </c>
      <c r="Z1881" s="131">
        <v>163377.56</v>
      </c>
      <c r="AA1881" s="131">
        <v>1</v>
      </c>
      <c r="AB1881" s="131">
        <f t="shared" si="29"/>
        <v>102.56977763653711</v>
      </c>
      <c r="AD1881" s="131">
        <v>167.57599999999999</v>
      </c>
      <c r="AH1881" s="132">
        <v>6.9999999999999994E-5</v>
      </c>
      <c r="AI1881" s="132">
        <v>1.183E-2</v>
      </c>
      <c r="AJ1881" s="132">
        <v>8.8000000000000003E-4</v>
      </c>
    </row>
    <row r="1882" spans="1:36">
      <c r="A1882" t="s">
        <v>1213</v>
      </c>
      <c r="B1882" t="s">
        <v>1253</v>
      </c>
      <c r="C1882" t="s">
        <v>2434</v>
      </c>
      <c r="D1882" t="s">
        <v>2435</v>
      </c>
      <c r="E1882" t="s">
        <v>309</v>
      </c>
      <c r="F1882" t="s">
        <v>2857</v>
      </c>
      <c r="G1882" t="s">
        <v>2858</v>
      </c>
      <c r="H1882" t="s">
        <v>321</v>
      </c>
      <c r="I1882" t="s">
        <v>754</v>
      </c>
      <c r="J1882" t="s">
        <v>204</v>
      </c>
      <c r="K1882" t="s">
        <v>204</v>
      </c>
      <c r="L1882" t="s">
        <v>325</v>
      </c>
      <c r="M1882" t="s">
        <v>340</v>
      </c>
      <c r="N1882" t="s">
        <v>447</v>
      </c>
      <c r="O1882" t="s">
        <v>339</v>
      </c>
      <c r="P1882" t="s">
        <v>1540</v>
      </c>
      <c r="Q1882" t="s">
        <v>413</v>
      </c>
      <c r="R1882" t="s">
        <v>407</v>
      </c>
      <c r="S1882" t="s">
        <v>1212</v>
      </c>
      <c r="T1882" s="131">
        <v>3.89</v>
      </c>
      <c r="U1882" t="s">
        <v>1954</v>
      </c>
      <c r="V1882" s="132">
        <v>1.158E-2</v>
      </c>
      <c r="W1882" s="132">
        <v>3.4799999999999998E-2</v>
      </c>
      <c r="X1882" t="s">
        <v>412</v>
      </c>
      <c r="Y1882" t="s">
        <v>339</v>
      </c>
      <c r="Z1882" s="131">
        <v>143936.17000000001</v>
      </c>
      <c r="AA1882" s="131">
        <v>1</v>
      </c>
      <c r="AB1882" s="131">
        <f t="shared" si="29"/>
        <v>115.4199114788173</v>
      </c>
      <c r="AD1882" s="131">
        <v>166.131</v>
      </c>
      <c r="AH1882" s="132">
        <v>3.8999999999999999E-4</v>
      </c>
      <c r="AI1882" s="132">
        <v>1.172E-2</v>
      </c>
      <c r="AJ1882" s="132">
        <v>8.7000000000000001E-4</v>
      </c>
    </row>
    <row r="1883" spans="1:36">
      <c r="A1883" t="s">
        <v>1213</v>
      </c>
      <c r="B1883" t="s">
        <v>1253</v>
      </c>
      <c r="C1883" t="s">
        <v>1918</v>
      </c>
      <c r="D1883" t="s">
        <v>1919</v>
      </c>
      <c r="E1883" t="s">
        <v>309</v>
      </c>
      <c r="F1883" t="s">
        <v>1920</v>
      </c>
      <c r="G1883" t="s">
        <v>1921</v>
      </c>
      <c r="H1883" t="s">
        <v>321</v>
      </c>
      <c r="I1883" t="s">
        <v>754</v>
      </c>
      <c r="J1883" t="s">
        <v>204</v>
      </c>
      <c r="K1883" t="s">
        <v>204</v>
      </c>
      <c r="L1883" t="s">
        <v>325</v>
      </c>
      <c r="M1883" t="s">
        <v>340</v>
      </c>
      <c r="N1883" t="s">
        <v>464</v>
      </c>
      <c r="O1883" t="s">
        <v>339</v>
      </c>
      <c r="P1883" t="s">
        <v>1696</v>
      </c>
      <c r="Q1883" t="s">
        <v>413</v>
      </c>
      <c r="R1883" t="s">
        <v>407</v>
      </c>
      <c r="S1883" t="s">
        <v>1212</v>
      </c>
      <c r="T1883" s="131">
        <v>5.12</v>
      </c>
      <c r="U1883" t="s">
        <v>1922</v>
      </c>
      <c r="V1883" s="132">
        <v>3.1099999999999999E-3</v>
      </c>
      <c r="W1883" s="132">
        <v>2.6200000000000001E-2</v>
      </c>
      <c r="X1883" t="s">
        <v>412</v>
      </c>
      <c r="Y1883" t="s">
        <v>339</v>
      </c>
      <c r="Z1883" s="131">
        <v>160950</v>
      </c>
      <c r="AA1883" s="131">
        <v>1</v>
      </c>
      <c r="AB1883" s="131">
        <f t="shared" si="29"/>
        <v>100.30009319664492</v>
      </c>
      <c r="AC1883" s="131">
        <v>2.3220000000000001</v>
      </c>
      <c r="AD1883" s="131">
        <v>163.755</v>
      </c>
      <c r="AH1883" s="132">
        <v>1.2E-4</v>
      </c>
      <c r="AI1883" s="132">
        <v>1.172E-2</v>
      </c>
      <c r="AJ1883" s="132">
        <v>8.7000000000000001E-4</v>
      </c>
    </row>
    <row r="1884" spans="1:36">
      <c r="A1884" t="s">
        <v>1213</v>
      </c>
      <c r="B1884" t="s">
        <v>1253</v>
      </c>
      <c r="C1884" t="s">
        <v>1923</v>
      </c>
      <c r="D1884" t="s">
        <v>1924</v>
      </c>
      <c r="E1884" t="s">
        <v>309</v>
      </c>
      <c r="F1884" t="s">
        <v>2009</v>
      </c>
      <c r="G1884" t="s">
        <v>2010</v>
      </c>
      <c r="H1884" t="s">
        <v>321</v>
      </c>
      <c r="I1884" t="s">
        <v>754</v>
      </c>
      <c r="J1884" t="s">
        <v>204</v>
      </c>
      <c r="K1884" t="s">
        <v>204</v>
      </c>
      <c r="L1884" t="s">
        <v>325</v>
      </c>
      <c r="M1884" t="s">
        <v>340</v>
      </c>
      <c r="N1884" t="s">
        <v>464</v>
      </c>
      <c r="O1884" t="s">
        <v>339</v>
      </c>
      <c r="P1884" t="s">
        <v>1696</v>
      </c>
      <c r="Q1884" t="s">
        <v>413</v>
      </c>
      <c r="R1884" t="s">
        <v>407</v>
      </c>
      <c r="S1884" t="s">
        <v>1212</v>
      </c>
      <c r="T1884" s="131">
        <v>4.93</v>
      </c>
      <c r="U1884" t="s">
        <v>2011</v>
      </c>
      <c r="V1884" s="132">
        <v>9.2300000000000004E-3</v>
      </c>
      <c r="W1884" s="132">
        <v>2.98E-2</v>
      </c>
      <c r="X1884" t="s">
        <v>412</v>
      </c>
      <c r="Y1884" t="s">
        <v>339</v>
      </c>
      <c r="Z1884" s="131">
        <v>163785</v>
      </c>
      <c r="AA1884" s="131">
        <v>1</v>
      </c>
      <c r="AB1884" s="131">
        <f t="shared" si="29"/>
        <v>99.540250938730651</v>
      </c>
      <c r="AD1884" s="131">
        <v>163.03200000000001</v>
      </c>
      <c r="AH1884" s="132">
        <v>1.2E-4</v>
      </c>
      <c r="AI1884" s="132">
        <v>1.1509999999999999E-2</v>
      </c>
      <c r="AJ1884" s="132">
        <v>8.4999999999999995E-4</v>
      </c>
    </row>
    <row r="1885" spans="1:36">
      <c r="A1885" t="s">
        <v>1213</v>
      </c>
      <c r="B1885" t="s">
        <v>1253</v>
      </c>
      <c r="C1885" t="s">
        <v>1901</v>
      </c>
      <c r="D1885" t="s">
        <v>1902</v>
      </c>
      <c r="E1885" t="s">
        <v>309</v>
      </c>
      <c r="F1885" t="s">
        <v>3418</v>
      </c>
      <c r="G1885" t="s">
        <v>3419</v>
      </c>
      <c r="H1885" t="s">
        <v>321</v>
      </c>
      <c r="I1885" t="s">
        <v>754</v>
      </c>
      <c r="J1885" t="s">
        <v>204</v>
      </c>
      <c r="K1885" t="s">
        <v>204</v>
      </c>
      <c r="L1885" t="s">
        <v>325</v>
      </c>
      <c r="M1885" t="s">
        <v>340</v>
      </c>
      <c r="N1885" t="s">
        <v>464</v>
      </c>
      <c r="O1885" t="s">
        <v>339</v>
      </c>
      <c r="P1885" t="s">
        <v>1584</v>
      </c>
      <c r="Q1885" t="s">
        <v>413</v>
      </c>
      <c r="R1885" t="s">
        <v>407</v>
      </c>
      <c r="S1885" t="s">
        <v>1212</v>
      </c>
      <c r="T1885" s="131">
        <v>5.47</v>
      </c>
      <c r="U1885" t="s">
        <v>2354</v>
      </c>
      <c r="V1885" s="132">
        <v>5.4599999999999996E-3</v>
      </c>
      <c r="W1885" s="132">
        <v>3.0599999999999999E-2</v>
      </c>
      <c r="X1885" t="s">
        <v>412</v>
      </c>
      <c r="Y1885" t="s">
        <v>339</v>
      </c>
      <c r="Z1885" s="131">
        <v>164050</v>
      </c>
      <c r="AA1885" s="131">
        <v>1</v>
      </c>
      <c r="AB1885" s="131">
        <f t="shared" si="29"/>
        <v>98.980188966778428</v>
      </c>
      <c r="AD1885" s="131">
        <v>162.37700000000001</v>
      </c>
      <c r="AH1885" s="132">
        <v>1.48E-3</v>
      </c>
      <c r="AI1885" s="132">
        <v>1.146E-2</v>
      </c>
      <c r="AJ1885" s="132">
        <v>8.4999999999999995E-4</v>
      </c>
    </row>
    <row r="1886" spans="1:36">
      <c r="A1886" t="s">
        <v>1213</v>
      </c>
      <c r="B1886" t="s">
        <v>1253</v>
      </c>
      <c r="C1886" t="s">
        <v>1521</v>
      </c>
      <c r="D1886" t="s">
        <v>1522</v>
      </c>
      <c r="E1886" t="s">
        <v>309</v>
      </c>
      <c r="F1886" t="s">
        <v>2259</v>
      </c>
      <c r="G1886" t="s">
        <v>2260</v>
      </c>
      <c r="H1886" t="s">
        <v>321</v>
      </c>
      <c r="I1886" t="s">
        <v>754</v>
      </c>
      <c r="J1886" t="s">
        <v>204</v>
      </c>
      <c r="K1886" t="s">
        <v>204</v>
      </c>
      <c r="L1886" t="s">
        <v>325</v>
      </c>
      <c r="M1886" t="s">
        <v>340</v>
      </c>
      <c r="N1886" t="s">
        <v>448</v>
      </c>
      <c r="O1886" t="s">
        <v>339</v>
      </c>
      <c r="P1886" t="s">
        <v>1211</v>
      </c>
      <c r="Q1886" t="s">
        <v>413</v>
      </c>
      <c r="R1886" t="s">
        <v>407</v>
      </c>
      <c r="S1886" t="s">
        <v>1212</v>
      </c>
      <c r="T1886" s="131">
        <v>1.47</v>
      </c>
      <c r="U1886" t="s">
        <v>2261</v>
      </c>
      <c r="V1886" s="132">
        <v>5.0000000000000002E-5</v>
      </c>
      <c r="W1886" s="132">
        <v>2.2100000000000002E-2</v>
      </c>
      <c r="X1886" t="s">
        <v>412</v>
      </c>
      <c r="Y1886" t="s">
        <v>339</v>
      </c>
      <c r="Z1886" s="131">
        <v>140571</v>
      </c>
      <c r="AA1886" s="131">
        <v>1</v>
      </c>
      <c r="AB1886" s="131">
        <f t="shared" si="29"/>
        <v>110.76964665542678</v>
      </c>
      <c r="AD1886" s="131">
        <v>155.71</v>
      </c>
      <c r="AH1886" s="132">
        <v>5.0000000000000002E-5</v>
      </c>
      <c r="AI1886" s="132">
        <v>1.099E-2</v>
      </c>
      <c r="AJ1886" s="132">
        <v>8.1999999999999998E-4</v>
      </c>
    </row>
    <row r="1887" spans="1:36">
      <c r="A1887" t="s">
        <v>1213</v>
      </c>
      <c r="B1887" t="s">
        <v>1253</v>
      </c>
      <c r="C1887" t="s">
        <v>2476</v>
      </c>
      <c r="D1887" t="s">
        <v>2477</v>
      </c>
      <c r="E1887" t="s">
        <v>309</v>
      </c>
      <c r="F1887" t="s">
        <v>2478</v>
      </c>
      <c r="G1887" t="s">
        <v>2479</v>
      </c>
      <c r="H1887" t="s">
        <v>321</v>
      </c>
      <c r="I1887" t="s">
        <v>754</v>
      </c>
      <c r="J1887" t="s">
        <v>204</v>
      </c>
      <c r="K1887" t="s">
        <v>204</v>
      </c>
      <c r="L1887" t="s">
        <v>325</v>
      </c>
      <c r="M1887" t="s">
        <v>340</v>
      </c>
      <c r="N1887" t="s">
        <v>477</v>
      </c>
      <c r="O1887" t="s">
        <v>339</v>
      </c>
      <c r="P1887" t="s">
        <v>1966</v>
      </c>
      <c r="Q1887" t="s">
        <v>415</v>
      </c>
      <c r="R1887" t="s">
        <v>407</v>
      </c>
      <c r="S1887" t="s">
        <v>1212</v>
      </c>
      <c r="T1887" s="131">
        <v>5.35</v>
      </c>
      <c r="U1887" t="s">
        <v>2249</v>
      </c>
      <c r="V1887" s="132">
        <v>1.273E-2</v>
      </c>
      <c r="W1887" s="132">
        <v>2.35E-2</v>
      </c>
      <c r="X1887" t="s">
        <v>412</v>
      </c>
      <c r="Y1887" t="s">
        <v>339</v>
      </c>
      <c r="Z1887" s="131">
        <v>123794.52</v>
      </c>
      <c r="AA1887" s="131">
        <v>1</v>
      </c>
      <c r="AB1887" s="131">
        <f t="shared" si="29"/>
        <v>117.8097382662819</v>
      </c>
      <c r="AD1887" s="131">
        <v>145.84200000000001</v>
      </c>
      <c r="AH1887" s="132">
        <v>8.0000000000000007E-5</v>
      </c>
      <c r="AI1887" s="132">
        <v>1.0290000000000001E-2</v>
      </c>
      <c r="AJ1887" s="132">
        <v>7.6000000000000004E-4</v>
      </c>
    </row>
    <row r="1888" spans="1:36">
      <c r="A1888" t="s">
        <v>1213</v>
      </c>
      <c r="B1888" t="s">
        <v>1253</v>
      </c>
      <c r="C1888" t="s">
        <v>1868</v>
      </c>
      <c r="D1888" t="s">
        <v>1869</v>
      </c>
      <c r="E1888" t="s">
        <v>309</v>
      </c>
      <c r="F1888" t="s">
        <v>2361</v>
      </c>
      <c r="G1888" t="s">
        <v>2362</v>
      </c>
      <c r="H1888" t="s">
        <v>321</v>
      </c>
      <c r="I1888" t="s">
        <v>754</v>
      </c>
      <c r="J1888" t="s">
        <v>204</v>
      </c>
      <c r="K1888" t="s">
        <v>204</v>
      </c>
      <c r="L1888" t="s">
        <v>325</v>
      </c>
      <c r="M1888" t="s">
        <v>340</v>
      </c>
      <c r="N1888" t="s">
        <v>464</v>
      </c>
      <c r="O1888" t="s">
        <v>339</v>
      </c>
      <c r="P1888" t="s">
        <v>1966</v>
      </c>
      <c r="Q1888" t="s">
        <v>415</v>
      </c>
      <c r="R1888" t="s">
        <v>407</v>
      </c>
      <c r="S1888" t="s">
        <v>1212</v>
      </c>
      <c r="T1888" s="131">
        <v>2.91</v>
      </c>
      <c r="U1888" t="s">
        <v>2363</v>
      </c>
      <c r="V1888" s="132">
        <v>1.8600000000000001E-3</v>
      </c>
      <c r="W1888" s="132">
        <v>2.58E-2</v>
      </c>
      <c r="X1888" t="s">
        <v>412</v>
      </c>
      <c r="Y1888" t="s">
        <v>339</v>
      </c>
      <c r="Z1888" s="131">
        <v>112996.95</v>
      </c>
      <c r="AA1888" s="131">
        <v>1</v>
      </c>
      <c r="AB1888" s="131">
        <f t="shared" si="29"/>
        <v>112.66056296209766</v>
      </c>
      <c r="AC1888" s="131">
        <v>12.955</v>
      </c>
      <c r="AD1888" s="131">
        <v>140.25800000000001</v>
      </c>
      <c r="AH1888" s="132">
        <v>5.0000000000000002E-5</v>
      </c>
      <c r="AI1888" s="132">
        <v>1.081E-2</v>
      </c>
      <c r="AJ1888" s="132">
        <v>8.0000000000000004E-4</v>
      </c>
    </row>
    <row r="1889" spans="1:36">
      <c r="A1889" t="s">
        <v>1213</v>
      </c>
      <c r="B1889" t="s">
        <v>1253</v>
      </c>
      <c r="C1889" t="s">
        <v>1896</v>
      </c>
      <c r="D1889" t="s">
        <v>1897</v>
      </c>
      <c r="E1889" t="s">
        <v>309</v>
      </c>
      <c r="F1889" t="s">
        <v>2390</v>
      </c>
      <c r="G1889" t="s">
        <v>2391</v>
      </c>
      <c r="H1889" t="s">
        <v>321</v>
      </c>
      <c r="I1889" t="s">
        <v>754</v>
      </c>
      <c r="J1889" t="s">
        <v>204</v>
      </c>
      <c r="K1889" t="s">
        <v>204</v>
      </c>
      <c r="L1889" t="s">
        <v>325</v>
      </c>
      <c r="M1889" t="s">
        <v>340</v>
      </c>
      <c r="N1889" t="s">
        <v>464</v>
      </c>
      <c r="O1889" t="s">
        <v>339</v>
      </c>
      <c r="P1889" t="s">
        <v>2257</v>
      </c>
      <c r="Q1889" t="s">
        <v>415</v>
      </c>
      <c r="R1889" t="s">
        <v>407</v>
      </c>
      <c r="S1889" t="s">
        <v>1212</v>
      </c>
      <c r="T1889" s="131">
        <v>4.01</v>
      </c>
      <c r="U1889" t="s">
        <v>1826</v>
      </c>
      <c r="V1889" s="132">
        <v>1.7799999999999999E-3</v>
      </c>
      <c r="W1889" s="132">
        <v>2.7900000000000001E-2</v>
      </c>
      <c r="X1889" t="s">
        <v>412</v>
      </c>
      <c r="Y1889" t="s">
        <v>339</v>
      </c>
      <c r="Z1889" s="131">
        <v>123500</v>
      </c>
      <c r="AA1889" s="131">
        <v>1</v>
      </c>
      <c r="AB1889" s="131">
        <f t="shared" si="29"/>
        <v>109.03967611336031</v>
      </c>
      <c r="AD1889" s="131">
        <v>134.66399999999999</v>
      </c>
      <c r="AH1889" s="132">
        <v>1E-4</v>
      </c>
      <c r="AI1889" s="132">
        <v>9.4999999999999998E-3</v>
      </c>
      <c r="AJ1889" s="132">
        <v>7.1000000000000002E-4</v>
      </c>
    </row>
    <row r="1890" spans="1:36">
      <c r="A1890" t="s">
        <v>1213</v>
      </c>
      <c r="B1890" t="s">
        <v>1253</v>
      </c>
      <c r="C1890" t="s">
        <v>2519</v>
      </c>
      <c r="D1890" t="s">
        <v>2520</v>
      </c>
      <c r="E1890" t="s">
        <v>309</v>
      </c>
      <c r="F1890" t="s">
        <v>2521</v>
      </c>
      <c r="G1890" t="s">
        <v>2522</v>
      </c>
      <c r="H1890" t="s">
        <v>321</v>
      </c>
      <c r="I1890" t="s">
        <v>755</v>
      </c>
      <c r="J1890" t="s">
        <v>204</v>
      </c>
      <c r="K1890" t="s">
        <v>204</v>
      </c>
      <c r="L1890" t="s">
        <v>325</v>
      </c>
      <c r="M1890" t="s">
        <v>340</v>
      </c>
      <c r="N1890" t="s">
        <v>454</v>
      </c>
      <c r="O1890" t="s">
        <v>339</v>
      </c>
      <c r="P1890" t="s">
        <v>1696</v>
      </c>
      <c r="Q1890" t="s">
        <v>413</v>
      </c>
      <c r="R1890" t="s">
        <v>407</v>
      </c>
      <c r="S1890" t="s">
        <v>1212</v>
      </c>
      <c r="T1890" s="131">
        <v>0.52</v>
      </c>
      <c r="U1890" t="s">
        <v>2523</v>
      </c>
      <c r="V1890" s="132">
        <v>4.8349999999999997E-2</v>
      </c>
      <c r="W1890" s="132">
        <v>5.7799999999999997E-2</v>
      </c>
      <c r="X1890" t="s">
        <v>412</v>
      </c>
      <c r="Y1890" t="s">
        <v>339</v>
      </c>
      <c r="Z1890" s="131">
        <v>129497.8</v>
      </c>
      <c r="AA1890" s="131">
        <v>1</v>
      </c>
      <c r="AB1890" s="131">
        <f t="shared" si="29"/>
        <v>100.58008707483835</v>
      </c>
      <c r="AD1890" s="131">
        <v>130.249</v>
      </c>
      <c r="AH1890" s="132">
        <v>3.8999999999999999E-4</v>
      </c>
      <c r="AI1890" s="132">
        <v>9.1900000000000003E-3</v>
      </c>
      <c r="AJ1890" s="132">
        <v>6.8000000000000005E-4</v>
      </c>
    </row>
    <row r="1891" spans="1:36">
      <c r="A1891" t="s">
        <v>1213</v>
      </c>
      <c r="B1891" t="s">
        <v>1253</v>
      </c>
      <c r="C1891" t="s">
        <v>2809</v>
      </c>
      <c r="D1891" t="s">
        <v>2810</v>
      </c>
      <c r="E1891" t="s">
        <v>309</v>
      </c>
      <c r="F1891" t="s">
        <v>2839</v>
      </c>
      <c r="G1891" t="s">
        <v>2840</v>
      </c>
      <c r="H1891" t="s">
        <v>321</v>
      </c>
      <c r="I1891" t="s">
        <v>951</v>
      </c>
      <c r="J1891" t="s">
        <v>204</v>
      </c>
      <c r="K1891" t="s">
        <v>204</v>
      </c>
      <c r="L1891" t="s">
        <v>325</v>
      </c>
      <c r="M1891" t="s">
        <v>340</v>
      </c>
      <c r="N1891" t="s">
        <v>440</v>
      </c>
      <c r="O1891" t="s">
        <v>339</v>
      </c>
      <c r="P1891" t="s">
        <v>1584</v>
      </c>
      <c r="Q1891" t="s">
        <v>413</v>
      </c>
      <c r="R1891" t="s">
        <v>407</v>
      </c>
      <c r="S1891" t="s">
        <v>1212</v>
      </c>
      <c r="T1891" s="131">
        <v>2.08</v>
      </c>
      <c r="U1891" t="s">
        <v>2841</v>
      </c>
      <c r="V1891" s="132">
        <v>5.713E-2</v>
      </c>
      <c r="W1891" s="132">
        <v>5.3100000000000001E-2</v>
      </c>
      <c r="X1891" t="s">
        <v>412</v>
      </c>
      <c r="Y1891" t="s">
        <v>339</v>
      </c>
      <c r="Z1891" s="131">
        <v>129240.55</v>
      </c>
      <c r="AA1891" s="131">
        <v>1</v>
      </c>
      <c r="AB1891" s="131">
        <f t="shared" si="29"/>
        <v>95.520330113110788</v>
      </c>
      <c r="AD1891" s="131">
        <v>123.45099999999999</v>
      </c>
      <c r="AH1891" s="132">
        <v>1.9000000000000001E-4</v>
      </c>
      <c r="AI1891" s="132">
        <v>8.7100000000000007E-3</v>
      </c>
      <c r="AJ1891" s="132">
        <v>6.4999999999999997E-4</v>
      </c>
    </row>
    <row r="1892" spans="1:36">
      <c r="A1892" t="s">
        <v>1213</v>
      </c>
      <c r="B1892" t="s">
        <v>1253</v>
      </c>
      <c r="C1892" t="s">
        <v>1967</v>
      </c>
      <c r="D1892" t="s">
        <v>1968</v>
      </c>
      <c r="E1892" t="s">
        <v>309</v>
      </c>
      <c r="F1892" t="s">
        <v>1969</v>
      </c>
      <c r="G1892" t="s">
        <v>1970</v>
      </c>
      <c r="H1892" t="s">
        <v>321</v>
      </c>
      <c r="I1892" t="s">
        <v>754</v>
      </c>
      <c r="J1892" t="s">
        <v>204</v>
      </c>
      <c r="K1892" t="s">
        <v>204</v>
      </c>
      <c r="L1892" t="s">
        <v>325</v>
      </c>
      <c r="M1892" t="s">
        <v>340</v>
      </c>
      <c r="N1892" t="s">
        <v>447</v>
      </c>
      <c r="O1892" t="s">
        <v>339</v>
      </c>
      <c r="P1892" t="s">
        <v>1540</v>
      </c>
      <c r="Q1892" t="s">
        <v>413</v>
      </c>
      <c r="R1892" t="s">
        <v>407</v>
      </c>
      <c r="S1892" t="s">
        <v>1212</v>
      </c>
      <c r="T1892" s="131">
        <v>3.29</v>
      </c>
      <c r="U1892" t="s">
        <v>1665</v>
      </c>
      <c r="V1892" s="132">
        <v>2.65E-3</v>
      </c>
      <c r="W1892" s="132">
        <v>3.15E-2</v>
      </c>
      <c r="X1892" t="s">
        <v>412</v>
      </c>
      <c r="Y1892" t="s">
        <v>339</v>
      </c>
      <c r="Z1892" s="131">
        <v>115625</v>
      </c>
      <c r="AA1892" s="131">
        <v>1</v>
      </c>
      <c r="AB1892" s="131">
        <f t="shared" si="29"/>
        <v>104.10032432432432</v>
      </c>
      <c r="AD1892" s="131">
        <v>120.366</v>
      </c>
      <c r="AH1892" s="132">
        <v>8.0000000000000007E-5</v>
      </c>
      <c r="AI1892" s="132">
        <v>8.4899999999999993E-3</v>
      </c>
      <c r="AJ1892" s="132">
        <v>6.3000000000000003E-4</v>
      </c>
    </row>
    <row r="1893" spans="1:36">
      <c r="A1893" t="s">
        <v>1213</v>
      </c>
      <c r="B1893" t="s">
        <v>1253</v>
      </c>
      <c r="C1893" t="s">
        <v>2193</v>
      </c>
      <c r="D1893" t="s">
        <v>2194</v>
      </c>
      <c r="E1893" t="s">
        <v>309</v>
      </c>
      <c r="F1893" t="s">
        <v>2601</v>
      </c>
      <c r="G1893" t="s">
        <v>2602</v>
      </c>
      <c r="H1893" t="s">
        <v>321</v>
      </c>
      <c r="I1893" t="s">
        <v>754</v>
      </c>
      <c r="J1893" t="s">
        <v>204</v>
      </c>
      <c r="K1893" t="s">
        <v>204</v>
      </c>
      <c r="L1893" t="s">
        <v>325</v>
      </c>
      <c r="M1893" t="s">
        <v>340</v>
      </c>
      <c r="N1893" t="s">
        <v>464</v>
      </c>
      <c r="O1893" t="s">
        <v>339</v>
      </c>
      <c r="P1893" t="s">
        <v>1551</v>
      </c>
      <c r="Q1893" t="s">
        <v>413</v>
      </c>
      <c r="R1893" t="s">
        <v>407</v>
      </c>
      <c r="S1893" t="s">
        <v>1212</v>
      </c>
      <c r="T1893" s="131">
        <v>1.39</v>
      </c>
      <c r="U1893" t="s">
        <v>2603</v>
      </c>
      <c r="V1893" s="132">
        <v>6.4700000000000001E-3</v>
      </c>
      <c r="W1893" s="132">
        <v>2.58E-2</v>
      </c>
      <c r="X1893" t="s">
        <v>412</v>
      </c>
      <c r="Y1893" t="s">
        <v>339</v>
      </c>
      <c r="Z1893" s="131">
        <v>102469</v>
      </c>
      <c r="AA1893" s="131">
        <v>1</v>
      </c>
      <c r="AB1893" s="131">
        <f t="shared" si="29"/>
        <v>116.40008197601226</v>
      </c>
      <c r="AD1893" s="131">
        <v>119.274</v>
      </c>
      <c r="AH1893" s="132">
        <v>6.9999999999999994E-5</v>
      </c>
      <c r="AI1893" s="132">
        <v>8.4200000000000004E-3</v>
      </c>
      <c r="AJ1893" s="132">
        <v>6.3000000000000003E-4</v>
      </c>
    </row>
    <row r="1894" spans="1:36">
      <c r="A1894" t="s">
        <v>1213</v>
      </c>
      <c r="B1894" t="s">
        <v>1253</v>
      </c>
      <c r="C1894" t="s">
        <v>1671</v>
      </c>
      <c r="D1894" t="s">
        <v>1672</v>
      </c>
      <c r="E1894" t="s">
        <v>309</v>
      </c>
      <c r="F1894" t="s">
        <v>1673</v>
      </c>
      <c r="G1894" t="s">
        <v>1674</v>
      </c>
      <c r="H1894" t="s">
        <v>321</v>
      </c>
      <c r="I1894" t="s">
        <v>951</v>
      </c>
      <c r="J1894" t="s">
        <v>204</v>
      </c>
      <c r="K1894" t="s">
        <v>204</v>
      </c>
      <c r="L1894" t="s">
        <v>325</v>
      </c>
      <c r="M1894" t="s">
        <v>340</v>
      </c>
      <c r="N1894" t="s">
        <v>441</v>
      </c>
      <c r="O1894" t="s">
        <v>339</v>
      </c>
      <c r="P1894" t="s">
        <v>1578</v>
      </c>
      <c r="Q1894" t="s">
        <v>415</v>
      </c>
      <c r="R1894" t="s">
        <v>407</v>
      </c>
      <c r="S1894" t="s">
        <v>1212</v>
      </c>
      <c r="T1894" s="131">
        <v>3.51</v>
      </c>
      <c r="U1894" t="s">
        <v>1675</v>
      </c>
      <c r="V1894" s="132">
        <v>2.9420000000000002E-2</v>
      </c>
      <c r="W1894" s="132">
        <v>5.5599999999999997E-2</v>
      </c>
      <c r="X1894" t="s">
        <v>412</v>
      </c>
      <c r="Y1894" t="s">
        <v>339</v>
      </c>
      <c r="Z1894" s="131">
        <v>133000</v>
      </c>
      <c r="AA1894" s="131">
        <v>1</v>
      </c>
      <c r="AB1894" s="131">
        <f t="shared" si="29"/>
        <v>87.5</v>
      </c>
      <c r="AD1894" s="131">
        <v>116.375</v>
      </c>
      <c r="AH1894" s="132">
        <v>1.1E-4</v>
      </c>
      <c r="AI1894" s="132">
        <v>8.2100000000000003E-3</v>
      </c>
      <c r="AJ1894" s="132">
        <v>6.0999999999999997E-4</v>
      </c>
    </row>
    <row r="1895" spans="1:36">
      <c r="A1895" t="s">
        <v>1213</v>
      </c>
      <c r="B1895" t="s">
        <v>1253</v>
      </c>
      <c r="C1895" t="s">
        <v>1967</v>
      </c>
      <c r="D1895" t="s">
        <v>1968</v>
      </c>
      <c r="E1895" t="s">
        <v>309</v>
      </c>
      <c r="F1895" t="s">
        <v>2776</v>
      </c>
      <c r="G1895" t="s">
        <v>2777</v>
      </c>
      <c r="H1895" t="s">
        <v>321</v>
      </c>
      <c r="I1895" t="s">
        <v>754</v>
      </c>
      <c r="J1895" t="s">
        <v>204</v>
      </c>
      <c r="K1895" t="s">
        <v>204</v>
      </c>
      <c r="L1895" t="s">
        <v>325</v>
      </c>
      <c r="M1895" t="s">
        <v>340</v>
      </c>
      <c r="N1895" t="s">
        <v>447</v>
      </c>
      <c r="O1895" t="s">
        <v>339</v>
      </c>
      <c r="P1895" t="s">
        <v>1540</v>
      </c>
      <c r="Q1895" t="s">
        <v>413</v>
      </c>
      <c r="R1895" t="s">
        <v>407</v>
      </c>
      <c r="S1895" t="s">
        <v>1212</v>
      </c>
      <c r="T1895" s="131">
        <v>5.35</v>
      </c>
      <c r="U1895" t="s">
        <v>1760</v>
      </c>
      <c r="V1895" s="132">
        <v>4.0390000000000002E-2</v>
      </c>
      <c r="W1895" s="132">
        <v>3.44E-2</v>
      </c>
      <c r="X1895" t="s">
        <v>412</v>
      </c>
      <c r="Y1895" t="s">
        <v>339</v>
      </c>
      <c r="Z1895" s="131">
        <v>103000</v>
      </c>
      <c r="AA1895" s="131">
        <v>1</v>
      </c>
      <c r="AB1895" s="131">
        <f t="shared" si="29"/>
        <v>107.73980582524271</v>
      </c>
      <c r="AD1895" s="131">
        <v>110.97199999999999</v>
      </c>
      <c r="AH1895" s="132">
        <v>2.9E-4</v>
      </c>
      <c r="AI1895" s="132">
        <v>7.8300000000000002E-3</v>
      </c>
      <c r="AJ1895" s="132">
        <v>5.8E-4</v>
      </c>
    </row>
    <row r="1896" spans="1:36">
      <c r="A1896" t="s">
        <v>1213</v>
      </c>
      <c r="B1896" t="s">
        <v>1253</v>
      </c>
      <c r="C1896" t="s">
        <v>1547</v>
      </c>
      <c r="D1896" t="s">
        <v>1548</v>
      </c>
      <c r="E1896" t="s">
        <v>309</v>
      </c>
      <c r="F1896" t="s">
        <v>2385</v>
      </c>
      <c r="G1896" t="s">
        <v>2386</v>
      </c>
      <c r="H1896" t="s">
        <v>321</v>
      </c>
      <c r="I1896" t="s">
        <v>754</v>
      </c>
      <c r="J1896" t="s">
        <v>204</v>
      </c>
      <c r="K1896" t="s">
        <v>204</v>
      </c>
      <c r="L1896" t="s">
        <v>325</v>
      </c>
      <c r="M1896" t="s">
        <v>340</v>
      </c>
      <c r="N1896" t="s">
        <v>448</v>
      </c>
      <c r="O1896" t="s">
        <v>339</v>
      </c>
      <c r="P1896" t="s">
        <v>1211</v>
      </c>
      <c r="Q1896" t="s">
        <v>413</v>
      </c>
      <c r="R1896" t="s">
        <v>407</v>
      </c>
      <c r="S1896" t="s">
        <v>1212</v>
      </c>
      <c r="T1896" s="131">
        <v>1.48</v>
      </c>
      <c r="U1896" t="s">
        <v>1840</v>
      </c>
      <c r="V1896" s="132">
        <v>1.6250000000000001E-2</v>
      </c>
      <c r="W1896" s="132">
        <v>2.2599999999999999E-2</v>
      </c>
      <c r="X1896" t="s">
        <v>412</v>
      </c>
      <c r="Y1896" t="s">
        <v>339</v>
      </c>
      <c r="Z1896" s="131">
        <v>96379.5</v>
      </c>
      <c r="AA1896" s="131">
        <v>1</v>
      </c>
      <c r="AB1896" s="131">
        <f t="shared" si="29"/>
        <v>113.31974123127844</v>
      </c>
      <c r="AD1896" s="131">
        <v>109.217</v>
      </c>
      <c r="AH1896" s="132">
        <v>6.0000000000000002E-5</v>
      </c>
      <c r="AI1896" s="132">
        <v>7.7099999999999998E-3</v>
      </c>
      <c r="AJ1896" s="132">
        <v>5.6999999999999998E-4</v>
      </c>
    </row>
    <row r="1897" spans="1:36">
      <c r="A1897" t="s">
        <v>1213</v>
      </c>
      <c r="B1897" t="s">
        <v>1253</v>
      </c>
      <c r="C1897" t="s">
        <v>2459</v>
      </c>
      <c r="D1897" t="s">
        <v>2460</v>
      </c>
      <c r="E1897" t="s">
        <v>309</v>
      </c>
      <c r="F1897" t="s">
        <v>2465</v>
      </c>
      <c r="G1897" t="s">
        <v>2466</v>
      </c>
      <c r="H1897" t="s">
        <v>321</v>
      </c>
      <c r="I1897" t="s">
        <v>754</v>
      </c>
      <c r="J1897" t="s">
        <v>204</v>
      </c>
      <c r="K1897" t="s">
        <v>204</v>
      </c>
      <c r="L1897" t="s">
        <v>325</v>
      </c>
      <c r="M1897" t="s">
        <v>340</v>
      </c>
      <c r="N1897" t="s">
        <v>464</v>
      </c>
      <c r="O1897" t="s">
        <v>339</v>
      </c>
      <c r="P1897" t="s">
        <v>1211</v>
      </c>
      <c r="Q1897" t="s">
        <v>413</v>
      </c>
      <c r="R1897" t="s">
        <v>407</v>
      </c>
      <c r="S1897" t="s">
        <v>1212</v>
      </c>
      <c r="T1897" s="131">
        <v>1.51</v>
      </c>
      <c r="U1897" t="s">
        <v>1660</v>
      </c>
      <c r="V1897" s="132">
        <v>-1.23E-3</v>
      </c>
      <c r="W1897" s="132">
        <v>2.41E-2</v>
      </c>
      <c r="X1897" t="s">
        <v>412</v>
      </c>
      <c r="Y1897" t="s">
        <v>339</v>
      </c>
      <c r="Z1897" s="131">
        <v>95645.63</v>
      </c>
      <c r="AA1897" s="131">
        <v>1</v>
      </c>
      <c r="AB1897" s="131">
        <f t="shared" si="29"/>
        <v>113.57967948979999</v>
      </c>
      <c r="AD1897" s="131">
        <v>108.634</v>
      </c>
      <c r="AH1897" s="132">
        <v>1E-4</v>
      </c>
      <c r="AI1897" s="132">
        <v>7.6699999999999997E-3</v>
      </c>
      <c r="AJ1897" s="132">
        <v>5.6999999999999998E-4</v>
      </c>
    </row>
    <row r="1898" spans="1:36">
      <c r="A1898" t="s">
        <v>1213</v>
      </c>
      <c r="B1898" t="s">
        <v>1253</v>
      </c>
      <c r="C1898" t="s">
        <v>2467</v>
      </c>
      <c r="D1898" t="s">
        <v>2468</v>
      </c>
      <c r="E1898" t="s">
        <v>309</v>
      </c>
      <c r="F1898" t="s">
        <v>2624</v>
      </c>
      <c r="G1898" t="s">
        <v>2625</v>
      </c>
      <c r="H1898" t="s">
        <v>321</v>
      </c>
      <c r="I1898" t="s">
        <v>951</v>
      </c>
      <c r="J1898" t="s">
        <v>204</v>
      </c>
      <c r="K1898" t="s">
        <v>204</v>
      </c>
      <c r="L1898" t="s">
        <v>325</v>
      </c>
      <c r="M1898" t="s">
        <v>340</v>
      </c>
      <c r="N1898" t="s">
        <v>440</v>
      </c>
      <c r="O1898" t="s">
        <v>339</v>
      </c>
      <c r="P1898" t="s">
        <v>1545</v>
      </c>
      <c r="Q1898" t="s">
        <v>413</v>
      </c>
      <c r="R1898" t="s">
        <v>407</v>
      </c>
      <c r="S1898" t="s">
        <v>1212</v>
      </c>
      <c r="T1898" s="131">
        <v>3.02</v>
      </c>
      <c r="U1898" t="s">
        <v>2626</v>
      </c>
      <c r="V1898" s="132">
        <v>1.949E-2</v>
      </c>
      <c r="W1898" s="132">
        <v>5.2999999999999999E-2</v>
      </c>
      <c r="X1898" t="s">
        <v>412</v>
      </c>
      <c r="Y1898" t="s">
        <v>339</v>
      </c>
      <c r="Z1898" s="131">
        <v>113609.7</v>
      </c>
      <c r="AA1898" s="131">
        <v>1</v>
      </c>
      <c r="AB1898" s="131">
        <f t="shared" si="29"/>
        <v>92.880273427356997</v>
      </c>
      <c r="AD1898" s="131">
        <v>105.521</v>
      </c>
      <c r="AH1898" s="132">
        <v>1.4999999999999999E-4</v>
      </c>
      <c r="AI1898" s="132">
        <v>7.45E-3</v>
      </c>
      <c r="AJ1898" s="132">
        <v>5.5000000000000003E-4</v>
      </c>
    </row>
    <row r="1899" spans="1:36">
      <c r="A1899" t="s">
        <v>1213</v>
      </c>
      <c r="B1899" t="s">
        <v>1253</v>
      </c>
      <c r="C1899" t="s">
        <v>1678</v>
      </c>
      <c r="D1899" t="s">
        <v>1679</v>
      </c>
      <c r="E1899" t="s">
        <v>309</v>
      </c>
      <c r="F1899" t="s">
        <v>2863</v>
      </c>
      <c r="G1899" t="s">
        <v>2864</v>
      </c>
      <c r="H1899" t="s">
        <v>321</v>
      </c>
      <c r="I1899" t="s">
        <v>754</v>
      </c>
      <c r="J1899" t="s">
        <v>204</v>
      </c>
      <c r="K1899" t="s">
        <v>204</v>
      </c>
      <c r="L1899" t="s">
        <v>325</v>
      </c>
      <c r="M1899" t="s">
        <v>340</v>
      </c>
      <c r="N1899" t="s">
        <v>464</v>
      </c>
      <c r="O1899" t="s">
        <v>339</v>
      </c>
      <c r="P1899" t="s">
        <v>1545</v>
      </c>
      <c r="Q1899" t="s">
        <v>413</v>
      </c>
      <c r="R1899" t="s">
        <v>407</v>
      </c>
      <c r="S1899" t="s">
        <v>1212</v>
      </c>
      <c r="T1899" s="131">
        <v>2.35</v>
      </c>
      <c r="U1899" t="s">
        <v>1639</v>
      </c>
      <c r="V1899" s="132">
        <v>9.6100000000000005E-3</v>
      </c>
      <c r="W1899" s="132">
        <v>3.1800000000000002E-2</v>
      </c>
      <c r="X1899" t="s">
        <v>412</v>
      </c>
      <c r="Y1899" t="s">
        <v>339</v>
      </c>
      <c r="Z1899" s="131">
        <v>89175</v>
      </c>
      <c r="AA1899" s="131">
        <v>1</v>
      </c>
      <c r="AB1899" s="131">
        <f t="shared" si="29"/>
        <v>115.40005606952622</v>
      </c>
      <c r="AD1899" s="131">
        <v>102.908</v>
      </c>
      <c r="AH1899" s="132">
        <v>1.8000000000000001E-4</v>
      </c>
      <c r="AI1899" s="132">
        <v>7.26E-3</v>
      </c>
      <c r="AJ1899" s="132">
        <v>5.4000000000000001E-4</v>
      </c>
    </row>
    <row r="1900" spans="1:36">
      <c r="A1900" t="s">
        <v>1213</v>
      </c>
      <c r="B1900" t="s">
        <v>1253</v>
      </c>
      <c r="C1900" t="s">
        <v>2825</v>
      </c>
      <c r="D1900" t="s">
        <v>2826</v>
      </c>
      <c r="E1900" t="s">
        <v>309</v>
      </c>
      <c r="F1900" t="s">
        <v>2827</v>
      </c>
      <c r="G1900" t="s">
        <v>2828</v>
      </c>
      <c r="H1900" t="s">
        <v>321</v>
      </c>
      <c r="I1900" t="s">
        <v>754</v>
      </c>
      <c r="J1900" t="s">
        <v>204</v>
      </c>
      <c r="K1900" t="s">
        <v>204</v>
      </c>
      <c r="L1900" t="s">
        <v>325</v>
      </c>
      <c r="M1900" t="s">
        <v>340</v>
      </c>
      <c r="N1900" t="s">
        <v>447</v>
      </c>
      <c r="O1900" t="s">
        <v>339</v>
      </c>
      <c r="P1900" t="s">
        <v>1530</v>
      </c>
      <c r="Q1900" t="s">
        <v>415</v>
      </c>
      <c r="R1900" t="s">
        <v>407</v>
      </c>
      <c r="S1900" t="s">
        <v>1212</v>
      </c>
      <c r="T1900" s="131">
        <v>3.86</v>
      </c>
      <c r="U1900" t="s">
        <v>1563</v>
      </c>
      <c r="V1900" s="132">
        <v>1.4630000000000001E-2</v>
      </c>
      <c r="W1900" s="132">
        <v>2.7799999999999998E-2</v>
      </c>
      <c r="X1900" t="s">
        <v>412</v>
      </c>
      <c r="Y1900" t="s">
        <v>339</v>
      </c>
      <c r="Z1900" s="131">
        <v>96471.6</v>
      </c>
      <c r="AA1900" s="131">
        <v>1</v>
      </c>
      <c r="AB1900" s="131">
        <f t="shared" si="29"/>
        <v>102.95983481148856</v>
      </c>
      <c r="AD1900" s="131">
        <v>99.326999999999998</v>
      </c>
      <c r="AH1900" s="132">
        <v>5.9000000000000003E-4</v>
      </c>
      <c r="AI1900" s="132">
        <v>7.0099999999999997E-3</v>
      </c>
      <c r="AJ1900" s="132">
        <v>5.1999999999999995E-4</v>
      </c>
    </row>
    <row r="1901" spans="1:36">
      <c r="A1901" t="s">
        <v>1213</v>
      </c>
      <c r="B1901" t="s">
        <v>1253</v>
      </c>
      <c r="C1901" t="s">
        <v>2180</v>
      </c>
      <c r="D1901" t="s">
        <v>2181</v>
      </c>
      <c r="E1901" t="s">
        <v>309</v>
      </c>
      <c r="F1901" t="s">
        <v>2760</v>
      </c>
      <c r="G1901" t="s">
        <v>2761</v>
      </c>
      <c r="H1901" t="s">
        <v>321</v>
      </c>
      <c r="I1901" t="s">
        <v>754</v>
      </c>
      <c r="J1901" t="s">
        <v>204</v>
      </c>
      <c r="K1901" t="s">
        <v>204</v>
      </c>
      <c r="L1901" t="s">
        <v>325</v>
      </c>
      <c r="M1901" t="s">
        <v>340</v>
      </c>
      <c r="N1901" t="s">
        <v>440</v>
      </c>
      <c r="O1901" t="s">
        <v>339</v>
      </c>
      <c r="P1901" t="s">
        <v>1551</v>
      </c>
      <c r="Q1901" t="s">
        <v>413</v>
      </c>
      <c r="R1901" t="s">
        <v>407</v>
      </c>
      <c r="S1901" t="s">
        <v>1212</v>
      </c>
      <c r="T1901" s="131">
        <v>3.34</v>
      </c>
      <c r="U1901" t="s">
        <v>2762</v>
      </c>
      <c r="V1901" s="132">
        <v>6.94E-3</v>
      </c>
      <c r="W1901" s="132">
        <v>2.5899999999999999E-2</v>
      </c>
      <c r="X1901" t="s">
        <v>412</v>
      </c>
      <c r="Y1901" t="s">
        <v>339</v>
      </c>
      <c r="Z1901" s="131">
        <v>85851.7</v>
      </c>
      <c r="AA1901" s="131">
        <v>1</v>
      </c>
      <c r="AB1901" s="131">
        <f t="shared" si="29"/>
        <v>110.97042924018979</v>
      </c>
      <c r="AD1901" s="131">
        <v>95.27</v>
      </c>
      <c r="AH1901" s="132">
        <v>9.0000000000000006E-5</v>
      </c>
      <c r="AI1901" s="132">
        <v>6.7200000000000003E-3</v>
      </c>
      <c r="AJ1901" s="132">
        <v>5.0000000000000001E-4</v>
      </c>
    </row>
    <row r="1902" spans="1:36">
      <c r="A1902" t="s">
        <v>1213</v>
      </c>
      <c r="B1902" t="s">
        <v>1253</v>
      </c>
      <c r="C1902" t="s">
        <v>1940</v>
      </c>
      <c r="D1902" t="s">
        <v>1941</v>
      </c>
      <c r="E1902" t="s">
        <v>309</v>
      </c>
      <c r="F1902" t="s">
        <v>2837</v>
      </c>
      <c r="G1902" t="s">
        <v>2838</v>
      </c>
      <c r="H1902" t="s">
        <v>321</v>
      </c>
      <c r="I1902" t="s">
        <v>754</v>
      </c>
      <c r="J1902" t="s">
        <v>204</v>
      </c>
      <c r="K1902" t="s">
        <v>204</v>
      </c>
      <c r="L1902" t="s">
        <v>325</v>
      </c>
      <c r="M1902" t="s">
        <v>340</v>
      </c>
      <c r="N1902" t="s">
        <v>464</v>
      </c>
      <c r="O1902" t="s">
        <v>339</v>
      </c>
      <c r="P1902" t="s">
        <v>1540</v>
      </c>
      <c r="Q1902" t="s">
        <v>413</v>
      </c>
      <c r="R1902" t="s">
        <v>407</v>
      </c>
      <c r="S1902" t="s">
        <v>1212</v>
      </c>
      <c r="T1902" s="131">
        <v>1.71</v>
      </c>
      <c r="U1902" t="s">
        <v>1589</v>
      </c>
      <c r="V1902" s="132">
        <v>2.3120000000000002E-2</v>
      </c>
      <c r="W1902" s="132">
        <v>2.9000000000000001E-2</v>
      </c>
      <c r="X1902" t="s">
        <v>412</v>
      </c>
      <c r="Y1902" t="s">
        <v>339</v>
      </c>
      <c r="Z1902" s="131">
        <v>56246.76</v>
      </c>
      <c r="AA1902" s="131">
        <v>1</v>
      </c>
      <c r="AB1902" s="131">
        <f t="shared" si="29"/>
        <v>117.38987276778249</v>
      </c>
      <c r="AC1902" s="131">
        <v>28.85</v>
      </c>
      <c r="AD1902" s="131">
        <v>94.878</v>
      </c>
      <c r="AH1902" s="132">
        <v>2.3000000000000001E-4</v>
      </c>
      <c r="AI1902" s="132">
        <v>8.7299999999999999E-3</v>
      </c>
      <c r="AJ1902" s="132">
        <v>6.4999999999999997E-4</v>
      </c>
    </row>
    <row r="1903" spans="1:36">
      <c r="A1903" t="s">
        <v>1213</v>
      </c>
      <c r="B1903" t="s">
        <v>1253</v>
      </c>
      <c r="C1903" t="s">
        <v>2309</v>
      </c>
      <c r="D1903" t="s">
        <v>2310</v>
      </c>
      <c r="E1903" t="s">
        <v>309</v>
      </c>
      <c r="F1903" t="s">
        <v>2865</v>
      </c>
      <c r="G1903" t="s">
        <v>2866</v>
      </c>
      <c r="H1903" t="s">
        <v>321</v>
      </c>
      <c r="I1903" t="s">
        <v>951</v>
      </c>
      <c r="J1903" t="s">
        <v>204</v>
      </c>
      <c r="K1903" t="s">
        <v>204</v>
      </c>
      <c r="L1903" t="s">
        <v>325</v>
      </c>
      <c r="M1903" t="s">
        <v>340</v>
      </c>
      <c r="N1903" t="s">
        <v>447</v>
      </c>
      <c r="O1903" t="s">
        <v>339</v>
      </c>
      <c r="P1903" t="s">
        <v>1530</v>
      </c>
      <c r="Q1903" t="s">
        <v>415</v>
      </c>
      <c r="R1903" t="s">
        <v>407</v>
      </c>
      <c r="S1903" t="s">
        <v>1212</v>
      </c>
      <c r="T1903" s="131">
        <v>2.16</v>
      </c>
      <c r="U1903" t="s">
        <v>1600</v>
      </c>
      <c r="V1903" s="132">
        <v>2.572E-2</v>
      </c>
      <c r="W1903" s="132">
        <v>5.1799999999999999E-2</v>
      </c>
      <c r="X1903" t="s">
        <v>412</v>
      </c>
      <c r="Y1903" t="s">
        <v>339</v>
      </c>
      <c r="Z1903" s="131">
        <v>94653.3</v>
      </c>
      <c r="AA1903" s="131">
        <v>1</v>
      </c>
      <c r="AB1903" s="131">
        <f t="shared" si="29"/>
        <v>94.759506535958067</v>
      </c>
      <c r="AD1903" s="131">
        <v>89.692999999999998</v>
      </c>
      <c r="AH1903" s="132">
        <v>4.0999999999999999E-4</v>
      </c>
      <c r="AI1903" s="132">
        <v>6.3299999999999997E-3</v>
      </c>
      <c r="AJ1903" s="132">
        <v>4.6999999999999999E-4</v>
      </c>
    </row>
    <row r="1904" spans="1:36">
      <c r="A1904" t="s">
        <v>1213</v>
      </c>
      <c r="B1904" t="s">
        <v>1253</v>
      </c>
      <c r="C1904" t="s">
        <v>1973</v>
      </c>
      <c r="D1904" t="s">
        <v>1974</v>
      </c>
      <c r="E1904" t="s">
        <v>309</v>
      </c>
      <c r="F1904" t="s">
        <v>1975</v>
      </c>
      <c r="G1904" t="s">
        <v>1976</v>
      </c>
      <c r="H1904" t="s">
        <v>321</v>
      </c>
      <c r="I1904" t="s">
        <v>754</v>
      </c>
      <c r="J1904" t="s">
        <v>204</v>
      </c>
      <c r="K1904" t="s">
        <v>204</v>
      </c>
      <c r="L1904" t="s">
        <v>325</v>
      </c>
      <c r="M1904" t="s">
        <v>340</v>
      </c>
      <c r="N1904" t="s">
        <v>464</v>
      </c>
      <c r="O1904" t="s">
        <v>339</v>
      </c>
      <c r="P1904" t="s">
        <v>1696</v>
      </c>
      <c r="Q1904" t="s">
        <v>413</v>
      </c>
      <c r="R1904" t="s">
        <v>407</v>
      </c>
      <c r="S1904" t="s">
        <v>1212</v>
      </c>
      <c r="T1904" s="131">
        <v>1.93</v>
      </c>
      <c r="U1904" t="s">
        <v>1334</v>
      </c>
      <c r="V1904" s="132">
        <v>4.4900000000000001E-3</v>
      </c>
      <c r="W1904" s="132">
        <v>2.6700000000000002E-2</v>
      </c>
      <c r="X1904" t="s">
        <v>412</v>
      </c>
      <c r="Y1904" t="s">
        <v>339</v>
      </c>
      <c r="Z1904" s="131">
        <v>73412.7</v>
      </c>
      <c r="AA1904" s="131">
        <v>1</v>
      </c>
      <c r="AB1904" s="131">
        <f t="shared" si="29"/>
        <v>116.50981369708511</v>
      </c>
      <c r="AD1904" s="131">
        <v>85.533000000000001</v>
      </c>
      <c r="AH1904" s="132">
        <v>3.0000000000000001E-5</v>
      </c>
      <c r="AI1904" s="132">
        <v>6.0400000000000002E-3</v>
      </c>
      <c r="AJ1904" s="132">
        <v>4.4999999999999999E-4</v>
      </c>
    </row>
    <row r="1905" spans="1:36">
      <c r="A1905" t="s">
        <v>1213</v>
      </c>
      <c r="B1905" t="s">
        <v>1253</v>
      </c>
      <c r="C1905" t="s">
        <v>2844</v>
      </c>
      <c r="D1905" t="s">
        <v>2845</v>
      </c>
      <c r="E1905" t="s">
        <v>309</v>
      </c>
      <c r="F1905" t="s">
        <v>2846</v>
      </c>
      <c r="G1905" t="s">
        <v>2847</v>
      </c>
      <c r="H1905" t="s">
        <v>321</v>
      </c>
      <c r="I1905" t="s">
        <v>951</v>
      </c>
      <c r="J1905" t="s">
        <v>204</v>
      </c>
      <c r="K1905" t="s">
        <v>204</v>
      </c>
      <c r="L1905" t="s">
        <v>325</v>
      </c>
      <c r="M1905" t="s">
        <v>340</v>
      </c>
      <c r="N1905" t="s">
        <v>441</v>
      </c>
      <c r="O1905" t="s">
        <v>339</v>
      </c>
      <c r="P1905" t="s">
        <v>1540</v>
      </c>
      <c r="Q1905" t="s">
        <v>413</v>
      </c>
      <c r="R1905" t="s">
        <v>407</v>
      </c>
      <c r="S1905" t="s">
        <v>1212</v>
      </c>
      <c r="T1905" s="131">
        <v>2.63</v>
      </c>
      <c r="U1905" t="s">
        <v>2848</v>
      </c>
      <c r="V1905" s="132">
        <v>1.6740000000000001E-2</v>
      </c>
      <c r="W1905" s="132">
        <v>5.1400000000000001E-2</v>
      </c>
      <c r="X1905" t="s">
        <v>412</v>
      </c>
      <c r="Y1905" t="s">
        <v>339</v>
      </c>
      <c r="Z1905" s="131">
        <v>89466.7</v>
      </c>
      <c r="AA1905" s="131">
        <v>1</v>
      </c>
      <c r="AB1905" s="131">
        <f t="shared" si="29"/>
        <v>93.149741747488179</v>
      </c>
      <c r="AD1905" s="131">
        <v>83.337999999999994</v>
      </c>
      <c r="AH1905" s="132">
        <v>2.0000000000000001E-4</v>
      </c>
      <c r="AI1905" s="132">
        <v>5.8799999999999998E-3</v>
      </c>
      <c r="AJ1905" s="132">
        <v>4.4000000000000002E-4</v>
      </c>
    </row>
    <row r="1906" spans="1:36">
      <c r="A1906" t="s">
        <v>1213</v>
      </c>
      <c r="B1906" t="s">
        <v>1253</v>
      </c>
      <c r="C1906" t="s">
        <v>2275</v>
      </c>
      <c r="D1906" t="s">
        <v>2276</v>
      </c>
      <c r="E1906" t="s">
        <v>309</v>
      </c>
      <c r="F1906" t="s">
        <v>2782</v>
      </c>
      <c r="G1906" t="s">
        <v>2783</v>
      </c>
      <c r="H1906" t="s">
        <v>321</v>
      </c>
      <c r="I1906" t="s">
        <v>951</v>
      </c>
      <c r="J1906" t="s">
        <v>204</v>
      </c>
      <c r="K1906" t="s">
        <v>204</v>
      </c>
      <c r="L1906" t="s">
        <v>325</v>
      </c>
      <c r="M1906" t="s">
        <v>340</v>
      </c>
      <c r="N1906" t="s">
        <v>459</v>
      </c>
      <c r="O1906" t="s">
        <v>339</v>
      </c>
      <c r="P1906" t="s">
        <v>1872</v>
      </c>
      <c r="Q1906" t="s">
        <v>413</v>
      </c>
      <c r="R1906" t="s">
        <v>407</v>
      </c>
      <c r="S1906" t="s">
        <v>1212</v>
      </c>
      <c r="T1906" s="131">
        <v>1.45</v>
      </c>
      <c r="U1906" t="s">
        <v>1691</v>
      </c>
      <c r="V1906" s="132">
        <v>2.478E-2</v>
      </c>
      <c r="W1906" s="132">
        <v>4.5999999999999999E-2</v>
      </c>
      <c r="X1906" t="s">
        <v>412</v>
      </c>
      <c r="Y1906" t="s">
        <v>339</v>
      </c>
      <c r="Z1906" s="131">
        <v>84234</v>
      </c>
      <c r="AA1906" s="131">
        <v>1</v>
      </c>
      <c r="AB1906" s="131">
        <f t="shared" si="29"/>
        <v>97.269511123774237</v>
      </c>
      <c r="AD1906" s="131">
        <v>81.933999999999997</v>
      </c>
      <c r="AH1906" s="132">
        <v>2.3000000000000001E-4</v>
      </c>
      <c r="AI1906" s="132">
        <v>5.7800000000000004E-3</v>
      </c>
      <c r="AJ1906" s="132">
        <v>4.2999999999999999E-4</v>
      </c>
    </row>
    <row r="1907" spans="1:36">
      <c r="A1907" t="s">
        <v>1213</v>
      </c>
      <c r="B1907" t="s">
        <v>1253</v>
      </c>
      <c r="C1907" t="s">
        <v>2434</v>
      </c>
      <c r="D1907" t="s">
        <v>2435</v>
      </c>
      <c r="E1907" t="s">
        <v>309</v>
      </c>
      <c r="F1907" t="s">
        <v>2780</v>
      </c>
      <c r="G1907" t="s">
        <v>2781</v>
      </c>
      <c r="H1907" t="s">
        <v>321</v>
      </c>
      <c r="I1907" t="s">
        <v>754</v>
      </c>
      <c r="J1907" t="s">
        <v>204</v>
      </c>
      <c r="K1907" t="s">
        <v>204</v>
      </c>
      <c r="L1907" t="s">
        <v>325</v>
      </c>
      <c r="M1907" t="s">
        <v>340</v>
      </c>
      <c r="N1907" t="s">
        <v>447</v>
      </c>
      <c r="O1907" t="s">
        <v>339</v>
      </c>
      <c r="P1907" t="s">
        <v>1540</v>
      </c>
      <c r="Q1907" t="s">
        <v>413</v>
      </c>
      <c r="R1907" t="s">
        <v>407</v>
      </c>
      <c r="S1907" t="s">
        <v>1212</v>
      </c>
      <c r="T1907" s="131">
        <v>0.25</v>
      </c>
      <c r="U1907" t="s">
        <v>1984</v>
      </c>
      <c r="V1907" s="132">
        <v>6.4079999999999998E-2</v>
      </c>
      <c r="W1907" s="132">
        <v>3.3700000000000001E-2</v>
      </c>
      <c r="X1907" t="s">
        <v>412</v>
      </c>
      <c r="Y1907" t="s">
        <v>339</v>
      </c>
      <c r="Z1907" s="131">
        <v>63585.33</v>
      </c>
      <c r="AA1907" s="131">
        <v>1</v>
      </c>
      <c r="AB1907" s="131">
        <f t="shared" si="29"/>
        <v>116.75963622426747</v>
      </c>
      <c r="AD1907" s="131">
        <v>74.242000000000004</v>
      </c>
      <c r="AH1907" s="132">
        <v>1.4999999999999999E-4</v>
      </c>
      <c r="AI1907" s="132">
        <v>5.2399999999999999E-3</v>
      </c>
      <c r="AJ1907" s="132">
        <v>3.8999999999999999E-4</v>
      </c>
    </row>
    <row r="1908" spans="1:36">
      <c r="A1908" t="s">
        <v>1213</v>
      </c>
      <c r="B1908" t="s">
        <v>1253</v>
      </c>
      <c r="C1908" t="s">
        <v>1789</v>
      </c>
      <c r="D1908" t="s">
        <v>1790</v>
      </c>
      <c r="E1908" t="s">
        <v>309</v>
      </c>
      <c r="F1908" t="s">
        <v>1950</v>
      </c>
      <c r="G1908" t="s">
        <v>1951</v>
      </c>
      <c r="H1908" t="s">
        <v>321</v>
      </c>
      <c r="I1908" t="s">
        <v>951</v>
      </c>
      <c r="J1908" t="s">
        <v>204</v>
      </c>
      <c r="K1908" t="s">
        <v>204</v>
      </c>
      <c r="L1908" t="s">
        <v>325</v>
      </c>
      <c r="M1908" t="s">
        <v>340</v>
      </c>
      <c r="N1908" t="s">
        <v>464</v>
      </c>
      <c r="O1908" t="s">
        <v>339</v>
      </c>
      <c r="P1908" t="s">
        <v>1540</v>
      </c>
      <c r="Q1908" t="s">
        <v>413</v>
      </c>
      <c r="R1908" t="s">
        <v>407</v>
      </c>
      <c r="S1908" t="s">
        <v>1212</v>
      </c>
      <c r="T1908" s="131">
        <v>2.72</v>
      </c>
      <c r="U1908" t="s">
        <v>1563</v>
      </c>
      <c r="V1908" s="132">
        <v>4.9369999999999997E-2</v>
      </c>
      <c r="W1908" s="132">
        <v>5.8900000000000001E-2</v>
      </c>
      <c r="X1908" t="s">
        <v>412</v>
      </c>
      <c r="Y1908" t="s">
        <v>339</v>
      </c>
      <c r="Z1908" s="131">
        <v>76759.839999999997</v>
      </c>
      <c r="AA1908" s="131">
        <v>1</v>
      </c>
      <c r="AB1908" s="131">
        <f t="shared" si="29"/>
        <v>95.190401647528191</v>
      </c>
      <c r="AD1908" s="131">
        <v>73.067999999999998</v>
      </c>
      <c r="AH1908" s="132">
        <v>6.0000000000000002E-5</v>
      </c>
      <c r="AI1908" s="132">
        <v>5.1599999999999997E-3</v>
      </c>
      <c r="AJ1908" s="132">
        <v>3.8000000000000002E-4</v>
      </c>
    </row>
    <row r="1909" spans="1:36">
      <c r="A1909" t="s">
        <v>1213</v>
      </c>
      <c r="B1909" t="s">
        <v>1253</v>
      </c>
      <c r="C1909" t="s">
        <v>2242</v>
      </c>
      <c r="D1909" t="s">
        <v>2243</v>
      </c>
      <c r="E1909" t="s">
        <v>309</v>
      </c>
      <c r="F1909" t="s">
        <v>2816</v>
      </c>
      <c r="G1909" t="s">
        <v>2817</v>
      </c>
      <c r="H1909" t="s">
        <v>321</v>
      </c>
      <c r="I1909" t="s">
        <v>951</v>
      </c>
      <c r="J1909" t="s">
        <v>204</v>
      </c>
      <c r="K1909" t="s">
        <v>204</v>
      </c>
      <c r="L1909" t="s">
        <v>325</v>
      </c>
      <c r="M1909" t="s">
        <v>340</v>
      </c>
      <c r="N1909" t="s">
        <v>464</v>
      </c>
      <c r="O1909" t="s">
        <v>339</v>
      </c>
      <c r="P1909" t="s">
        <v>1551</v>
      </c>
      <c r="Q1909" t="s">
        <v>413</v>
      </c>
      <c r="R1909" t="s">
        <v>407</v>
      </c>
      <c r="S1909" t="s">
        <v>1212</v>
      </c>
      <c r="T1909" s="131">
        <v>1.1100000000000001</v>
      </c>
      <c r="U1909" t="s">
        <v>2818</v>
      </c>
      <c r="V1909" s="132">
        <v>-9.0799999999999995E-3</v>
      </c>
      <c r="W1909" s="132">
        <v>5.11E-2</v>
      </c>
      <c r="X1909" t="s">
        <v>412</v>
      </c>
      <c r="Y1909" t="s">
        <v>339</v>
      </c>
      <c r="Z1909" s="131">
        <v>61393.5</v>
      </c>
      <c r="AA1909" s="131">
        <v>1</v>
      </c>
      <c r="AB1909" s="131">
        <f t="shared" si="29"/>
        <v>102.50922328911041</v>
      </c>
      <c r="AD1909" s="131">
        <v>62.933999999999997</v>
      </c>
      <c r="AH1909" s="132">
        <v>1E-4</v>
      </c>
      <c r="AI1909" s="132">
        <v>4.4400000000000004E-3</v>
      </c>
      <c r="AJ1909" s="132">
        <v>3.3E-4</v>
      </c>
    </row>
    <row r="1910" spans="1:36">
      <c r="A1910" t="s">
        <v>1213</v>
      </c>
      <c r="B1910" t="s">
        <v>1253</v>
      </c>
      <c r="C1910" t="s">
        <v>1564</v>
      </c>
      <c r="D1910" t="s">
        <v>1565</v>
      </c>
      <c r="E1910" t="s">
        <v>309</v>
      </c>
      <c r="F1910" t="s">
        <v>1566</v>
      </c>
      <c r="G1910" t="s">
        <v>1567</v>
      </c>
      <c r="H1910" t="s">
        <v>321</v>
      </c>
      <c r="I1910" t="s">
        <v>754</v>
      </c>
      <c r="J1910" t="s">
        <v>204</v>
      </c>
      <c r="K1910" t="s">
        <v>204</v>
      </c>
      <c r="L1910" t="s">
        <v>325</v>
      </c>
      <c r="M1910" t="s">
        <v>340</v>
      </c>
      <c r="N1910" t="s">
        <v>456</v>
      </c>
      <c r="O1910" t="s">
        <v>339</v>
      </c>
      <c r="P1910" t="s">
        <v>1551</v>
      </c>
      <c r="Q1910" t="s">
        <v>413</v>
      </c>
      <c r="R1910" t="s">
        <v>407</v>
      </c>
      <c r="S1910" t="s">
        <v>1212</v>
      </c>
      <c r="T1910" s="131">
        <v>5.4</v>
      </c>
      <c r="U1910" t="s">
        <v>1568</v>
      </c>
      <c r="V1910" s="132">
        <v>2.298E-2</v>
      </c>
      <c r="W1910" s="132">
        <v>4.2799999999999998E-2</v>
      </c>
      <c r="X1910" t="s">
        <v>412</v>
      </c>
      <c r="Y1910" t="s">
        <v>339</v>
      </c>
      <c r="Z1910" s="131">
        <v>42291.55</v>
      </c>
      <c r="AA1910" s="131">
        <v>1</v>
      </c>
      <c r="AB1910" s="131">
        <f t="shared" si="29"/>
        <v>146.40986201735333</v>
      </c>
      <c r="AD1910" s="131">
        <v>61.918999999999997</v>
      </c>
      <c r="AH1910" s="132">
        <v>2.0000000000000002E-5</v>
      </c>
      <c r="AI1910" s="132">
        <v>4.3699999999999998E-3</v>
      </c>
      <c r="AJ1910" s="132">
        <v>3.2000000000000003E-4</v>
      </c>
    </row>
    <row r="1911" spans="1:36">
      <c r="A1911" t="s">
        <v>1213</v>
      </c>
      <c r="B1911" t="s">
        <v>1253</v>
      </c>
      <c r="C1911" t="s">
        <v>1601</v>
      </c>
      <c r="D1911" t="s">
        <v>1602</v>
      </c>
      <c r="E1911" t="s">
        <v>309</v>
      </c>
      <c r="F1911" t="s">
        <v>2341</v>
      </c>
      <c r="G1911" t="s">
        <v>2342</v>
      </c>
      <c r="H1911" t="s">
        <v>321</v>
      </c>
      <c r="I1911" t="s">
        <v>754</v>
      </c>
      <c r="J1911" t="s">
        <v>204</v>
      </c>
      <c r="K1911" t="s">
        <v>204</v>
      </c>
      <c r="L1911" t="s">
        <v>325</v>
      </c>
      <c r="M1911" t="s">
        <v>340</v>
      </c>
      <c r="N1911" t="s">
        <v>448</v>
      </c>
      <c r="O1911" t="s">
        <v>339</v>
      </c>
      <c r="P1911" t="s">
        <v>1211</v>
      </c>
      <c r="Q1911" t="s">
        <v>413</v>
      </c>
      <c r="R1911" t="s">
        <v>407</v>
      </c>
      <c r="S1911" t="s">
        <v>1212</v>
      </c>
      <c r="T1911" s="131">
        <v>3.31</v>
      </c>
      <c r="U1911" t="s">
        <v>2343</v>
      </c>
      <c r="V1911" s="132">
        <v>1.7500000000000002E-2</v>
      </c>
      <c r="W1911" s="132">
        <v>2.3400000000000001E-2</v>
      </c>
      <c r="X1911" t="s">
        <v>412</v>
      </c>
      <c r="Y1911" t="s">
        <v>339</v>
      </c>
      <c r="Z1911" s="131">
        <v>54104.75</v>
      </c>
      <c r="AA1911" s="131">
        <v>1</v>
      </c>
      <c r="AB1911" s="131">
        <f t="shared" si="29"/>
        <v>112.52986105656157</v>
      </c>
      <c r="AD1911" s="131">
        <v>60.884</v>
      </c>
      <c r="AH1911" s="132">
        <v>2.0000000000000002E-5</v>
      </c>
      <c r="AI1911" s="132">
        <v>4.3E-3</v>
      </c>
      <c r="AJ1911" s="132">
        <v>3.2000000000000003E-4</v>
      </c>
    </row>
    <row r="1912" spans="1:36">
      <c r="A1912" t="s">
        <v>1213</v>
      </c>
      <c r="B1912" t="s">
        <v>1253</v>
      </c>
      <c r="C1912" t="s">
        <v>2867</v>
      </c>
      <c r="D1912" t="s">
        <v>2868</v>
      </c>
      <c r="E1912" t="s">
        <v>309</v>
      </c>
      <c r="F1912" t="s">
        <v>2869</v>
      </c>
      <c r="G1912" t="s">
        <v>2870</v>
      </c>
      <c r="H1912" t="s">
        <v>321</v>
      </c>
      <c r="I1912" t="s">
        <v>951</v>
      </c>
      <c r="J1912" t="s">
        <v>204</v>
      </c>
      <c r="K1912" t="s">
        <v>204</v>
      </c>
      <c r="L1912" t="s">
        <v>325</v>
      </c>
      <c r="M1912" t="s">
        <v>340</v>
      </c>
      <c r="N1912" t="s">
        <v>447</v>
      </c>
      <c r="O1912" t="s">
        <v>339</v>
      </c>
      <c r="P1912" t="s">
        <v>1530</v>
      </c>
      <c r="Q1912" t="s">
        <v>415</v>
      </c>
      <c r="R1912" t="s">
        <v>407</v>
      </c>
      <c r="S1912" t="s">
        <v>1212</v>
      </c>
      <c r="T1912" s="131">
        <v>1.46</v>
      </c>
      <c r="U1912" t="s">
        <v>1343</v>
      </c>
      <c r="V1912" s="132">
        <v>5.3409999999999999E-2</v>
      </c>
      <c r="W1912" s="132">
        <v>5.2499999999999998E-2</v>
      </c>
      <c r="X1912" t="s">
        <v>412</v>
      </c>
      <c r="Y1912" t="s">
        <v>339</v>
      </c>
      <c r="Z1912" s="131">
        <v>62888.44</v>
      </c>
      <c r="AA1912" s="131">
        <v>1</v>
      </c>
      <c r="AB1912" s="131">
        <f t="shared" si="29"/>
        <v>96.669594602760057</v>
      </c>
      <c r="AD1912" s="131">
        <v>60.793999999999997</v>
      </c>
      <c r="AH1912" s="132">
        <v>2.5000000000000001E-4</v>
      </c>
      <c r="AI1912" s="132">
        <v>4.2900000000000004E-3</v>
      </c>
      <c r="AJ1912" s="132">
        <v>3.2000000000000003E-4</v>
      </c>
    </row>
    <row r="1913" spans="1:36">
      <c r="A1913" t="s">
        <v>1213</v>
      </c>
      <c r="B1913" t="s">
        <v>1253</v>
      </c>
      <c r="C1913" t="s">
        <v>2937</v>
      </c>
      <c r="D1913" t="s">
        <v>2938</v>
      </c>
      <c r="E1913" t="s">
        <v>311</v>
      </c>
      <c r="F1913" t="s">
        <v>2939</v>
      </c>
      <c r="G1913" t="s">
        <v>2940</v>
      </c>
      <c r="H1913" t="s">
        <v>321</v>
      </c>
      <c r="I1913" t="s">
        <v>755</v>
      </c>
      <c r="J1913" t="s">
        <v>204</v>
      </c>
      <c r="K1913" t="s">
        <v>204</v>
      </c>
      <c r="L1913" t="s">
        <v>325</v>
      </c>
      <c r="M1913" t="s">
        <v>340</v>
      </c>
      <c r="N1913" t="s">
        <v>480</v>
      </c>
      <c r="O1913" t="s">
        <v>339</v>
      </c>
      <c r="P1913" t="s">
        <v>1551</v>
      </c>
      <c r="Q1913" t="s">
        <v>413</v>
      </c>
      <c r="R1913" t="s">
        <v>407</v>
      </c>
      <c r="S1913" t="s">
        <v>1212</v>
      </c>
      <c r="T1913" s="131">
        <v>0.99</v>
      </c>
      <c r="U1913" t="s">
        <v>1755</v>
      </c>
      <c r="V1913" s="132">
        <v>3.2149999999999998E-2</v>
      </c>
      <c r="W1913" s="132">
        <v>5.79E-2</v>
      </c>
      <c r="X1913" t="s">
        <v>412</v>
      </c>
      <c r="Y1913" t="s">
        <v>339</v>
      </c>
      <c r="Z1913" s="131">
        <v>27000</v>
      </c>
      <c r="AA1913" s="131">
        <v>1</v>
      </c>
      <c r="AB1913" s="131">
        <f t="shared" si="29"/>
        <v>100.75925925925927</v>
      </c>
      <c r="AC1913" s="131">
        <v>28.786000000000001</v>
      </c>
      <c r="AD1913" s="131">
        <v>55.991</v>
      </c>
      <c r="AH1913" s="132">
        <v>3.8999999999999999E-4</v>
      </c>
      <c r="AI1913" s="132">
        <v>5.9800000000000001E-3</v>
      </c>
      <c r="AJ1913" s="132">
        <v>4.4000000000000002E-4</v>
      </c>
    </row>
    <row r="1914" spans="1:36">
      <c r="A1914" t="s">
        <v>1213</v>
      </c>
      <c r="B1914" t="s">
        <v>1253</v>
      </c>
      <c r="C1914" t="s">
        <v>1532</v>
      </c>
      <c r="D1914" t="s">
        <v>1533</v>
      </c>
      <c r="E1914" t="s">
        <v>309</v>
      </c>
      <c r="F1914" t="s">
        <v>2565</v>
      </c>
      <c r="G1914" t="s">
        <v>2566</v>
      </c>
      <c r="H1914" t="s">
        <v>321</v>
      </c>
      <c r="I1914" t="s">
        <v>754</v>
      </c>
      <c r="J1914" t="s">
        <v>204</v>
      </c>
      <c r="K1914" t="s">
        <v>204</v>
      </c>
      <c r="L1914" t="s">
        <v>325</v>
      </c>
      <c r="M1914" t="s">
        <v>340</v>
      </c>
      <c r="N1914" t="s">
        <v>443</v>
      </c>
      <c r="O1914" t="s">
        <v>339</v>
      </c>
      <c r="P1914" t="s">
        <v>1530</v>
      </c>
      <c r="Q1914" t="s">
        <v>415</v>
      </c>
      <c r="R1914" t="s">
        <v>407</v>
      </c>
      <c r="S1914" t="s">
        <v>1212</v>
      </c>
      <c r="T1914" s="131">
        <v>0.78</v>
      </c>
      <c r="U1914" t="s">
        <v>1795</v>
      </c>
      <c r="V1914" s="132">
        <v>5.1799999999999997E-3</v>
      </c>
      <c r="W1914" s="132">
        <v>2.86E-2</v>
      </c>
      <c r="X1914" t="s">
        <v>412</v>
      </c>
      <c r="Y1914" t="s">
        <v>339</v>
      </c>
      <c r="Z1914" s="131">
        <v>46400.2</v>
      </c>
      <c r="AA1914" s="131">
        <v>1</v>
      </c>
      <c r="AB1914" s="131">
        <f t="shared" si="29"/>
        <v>114.35942086456525</v>
      </c>
      <c r="AD1914" s="131">
        <v>53.063000000000002</v>
      </c>
      <c r="AH1914" s="132">
        <v>1.8000000000000001E-4</v>
      </c>
      <c r="AI1914" s="132">
        <v>3.7399999999999998E-3</v>
      </c>
      <c r="AJ1914" s="132">
        <v>2.7999999999999998E-4</v>
      </c>
    </row>
    <row r="1915" spans="1:36">
      <c r="A1915" t="s">
        <v>1213</v>
      </c>
      <c r="B1915" t="s">
        <v>1253</v>
      </c>
      <c r="C1915" t="s">
        <v>2629</v>
      </c>
      <c r="D1915" t="s">
        <v>2630</v>
      </c>
      <c r="E1915" t="s">
        <v>309</v>
      </c>
      <c r="F1915" t="s">
        <v>2871</v>
      </c>
      <c r="G1915" t="s">
        <v>2872</v>
      </c>
      <c r="H1915" t="s">
        <v>321</v>
      </c>
      <c r="I1915" t="s">
        <v>951</v>
      </c>
      <c r="J1915" t="s">
        <v>204</v>
      </c>
      <c r="K1915" t="s">
        <v>204</v>
      </c>
      <c r="L1915" t="s">
        <v>325</v>
      </c>
      <c r="M1915" t="s">
        <v>340</v>
      </c>
      <c r="N1915" t="s">
        <v>451</v>
      </c>
      <c r="O1915" t="s">
        <v>339</v>
      </c>
      <c r="P1915" t="s">
        <v>1584</v>
      </c>
      <c r="Q1915" t="s">
        <v>413</v>
      </c>
      <c r="R1915" t="s">
        <v>407</v>
      </c>
      <c r="S1915" t="s">
        <v>1212</v>
      </c>
      <c r="T1915" s="131">
        <v>3.39</v>
      </c>
      <c r="U1915" t="s">
        <v>2873</v>
      </c>
      <c r="V1915" s="132">
        <v>4.7530000000000003E-2</v>
      </c>
      <c r="W1915" s="132">
        <v>4.9399999999999999E-2</v>
      </c>
      <c r="X1915" t="s">
        <v>412</v>
      </c>
      <c r="Y1915" t="s">
        <v>339</v>
      </c>
      <c r="Z1915" s="131">
        <v>56238</v>
      </c>
      <c r="AA1915" s="131">
        <v>1</v>
      </c>
      <c r="AB1915" s="131">
        <f t="shared" si="29"/>
        <v>94.130303353604333</v>
      </c>
      <c r="AD1915" s="131">
        <v>52.936999999999998</v>
      </c>
      <c r="AH1915" s="132">
        <v>6.9999999999999994E-5</v>
      </c>
      <c r="AI1915" s="132">
        <v>3.7399999999999998E-3</v>
      </c>
      <c r="AJ1915" s="132">
        <v>2.7999999999999998E-4</v>
      </c>
    </row>
    <row r="1916" spans="1:36">
      <c r="A1916" t="s">
        <v>1213</v>
      </c>
      <c r="B1916" t="s">
        <v>1253</v>
      </c>
      <c r="C1916" t="s">
        <v>2063</v>
      </c>
      <c r="D1916" t="s">
        <v>2064</v>
      </c>
      <c r="E1916" t="s">
        <v>309</v>
      </c>
      <c r="F1916" t="s">
        <v>2819</v>
      </c>
      <c r="G1916" t="s">
        <v>2820</v>
      </c>
      <c r="H1916" t="s">
        <v>321</v>
      </c>
      <c r="I1916" t="s">
        <v>754</v>
      </c>
      <c r="J1916" t="s">
        <v>204</v>
      </c>
      <c r="K1916" t="s">
        <v>204</v>
      </c>
      <c r="L1916" t="s">
        <v>325</v>
      </c>
      <c r="M1916" t="s">
        <v>340</v>
      </c>
      <c r="N1916" t="s">
        <v>445</v>
      </c>
      <c r="O1916" t="s">
        <v>339</v>
      </c>
      <c r="P1916" t="s">
        <v>1696</v>
      </c>
      <c r="Q1916" t="s">
        <v>413</v>
      </c>
      <c r="R1916" t="s">
        <v>407</v>
      </c>
      <c r="S1916" t="s">
        <v>1212</v>
      </c>
      <c r="T1916" s="131">
        <v>4.87</v>
      </c>
      <c r="U1916" t="s">
        <v>2282</v>
      </c>
      <c r="V1916" s="132">
        <v>2.2360000000000001E-2</v>
      </c>
      <c r="W1916" s="132">
        <v>2.5999999999999999E-2</v>
      </c>
      <c r="X1916" t="s">
        <v>412</v>
      </c>
      <c r="Y1916" t="s">
        <v>339</v>
      </c>
      <c r="Z1916" s="131">
        <v>49415</v>
      </c>
      <c r="AA1916" s="131">
        <v>1</v>
      </c>
      <c r="AB1916" s="131">
        <f t="shared" si="29"/>
        <v>102.31913386623495</v>
      </c>
      <c r="AD1916" s="131">
        <v>50.561</v>
      </c>
      <c r="AH1916" s="132">
        <v>1.6000000000000001E-4</v>
      </c>
      <c r="AI1916" s="132">
        <v>3.5699999999999998E-3</v>
      </c>
      <c r="AJ1916" s="132">
        <v>2.5999999999999998E-4</v>
      </c>
    </row>
    <row r="1917" spans="1:36">
      <c r="A1917" t="s">
        <v>1213</v>
      </c>
      <c r="B1917" t="s">
        <v>1253</v>
      </c>
      <c r="C1917" t="s">
        <v>2309</v>
      </c>
      <c r="D1917" t="s">
        <v>2310</v>
      </c>
      <c r="E1917" t="s">
        <v>309</v>
      </c>
      <c r="F1917" t="s">
        <v>2849</v>
      </c>
      <c r="G1917" t="s">
        <v>2850</v>
      </c>
      <c r="H1917" t="s">
        <v>321</v>
      </c>
      <c r="I1917" t="s">
        <v>951</v>
      </c>
      <c r="J1917" t="s">
        <v>204</v>
      </c>
      <c r="K1917" t="s">
        <v>204</v>
      </c>
      <c r="L1917" t="s">
        <v>325</v>
      </c>
      <c r="M1917" t="s">
        <v>340</v>
      </c>
      <c r="N1917" t="s">
        <v>447</v>
      </c>
      <c r="O1917" t="s">
        <v>339</v>
      </c>
      <c r="P1917" t="s">
        <v>1530</v>
      </c>
      <c r="Q1917" t="s">
        <v>415</v>
      </c>
      <c r="R1917" t="s">
        <v>407</v>
      </c>
      <c r="S1917" t="s">
        <v>1212</v>
      </c>
      <c r="T1917" s="131">
        <v>0.49</v>
      </c>
      <c r="U1917" t="s">
        <v>1858</v>
      </c>
      <c r="V1917" s="132">
        <v>5.2380000000000003E-2</v>
      </c>
      <c r="W1917" s="132">
        <v>5.2699999999999997E-2</v>
      </c>
      <c r="X1917" t="s">
        <v>412</v>
      </c>
      <c r="Y1917" t="s">
        <v>339</v>
      </c>
      <c r="Z1917" s="131">
        <v>40342.800000000003</v>
      </c>
      <c r="AA1917" s="131">
        <v>1</v>
      </c>
      <c r="AB1917" s="131">
        <f t="shared" si="29"/>
        <v>99.529531911518276</v>
      </c>
      <c r="AD1917" s="131">
        <v>40.152999999999999</v>
      </c>
      <c r="AH1917" s="132">
        <v>3.8999999999999999E-4</v>
      </c>
      <c r="AI1917" s="132">
        <v>2.8300000000000001E-3</v>
      </c>
      <c r="AJ1917" s="132">
        <v>2.1000000000000001E-4</v>
      </c>
    </row>
    <row r="1918" spans="1:36">
      <c r="A1918" t="s">
        <v>1213</v>
      </c>
      <c r="B1918" t="s">
        <v>1253</v>
      </c>
      <c r="C1918" t="s">
        <v>1778</v>
      </c>
      <c r="D1918" t="s">
        <v>1779</v>
      </c>
      <c r="E1918" t="s">
        <v>309</v>
      </c>
      <c r="F1918" t="s">
        <v>2874</v>
      </c>
      <c r="G1918" t="s">
        <v>2875</v>
      </c>
      <c r="H1918" t="s">
        <v>321</v>
      </c>
      <c r="I1918" t="s">
        <v>754</v>
      </c>
      <c r="J1918" t="s">
        <v>204</v>
      </c>
      <c r="K1918" t="s">
        <v>204</v>
      </c>
      <c r="L1918" t="s">
        <v>325</v>
      </c>
      <c r="M1918" t="s">
        <v>340</v>
      </c>
      <c r="N1918" t="s">
        <v>465</v>
      </c>
      <c r="O1918" t="s">
        <v>339</v>
      </c>
      <c r="P1918" t="s">
        <v>1578</v>
      </c>
      <c r="Q1918" t="s">
        <v>415</v>
      </c>
      <c r="R1918" t="s">
        <v>407</v>
      </c>
      <c r="S1918" t="s">
        <v>1212</v>
      </c>
      <c r="T1918" s="131">
        <v>0.5</v>
      </c>
      <c r="U1918" t="s">
        <v>2876</v>
      </c>
      <c r="V1918" s="132">
        <v>3.3579999999999999E-2</v>
      </c>
      <c r="W1918" s="132">
        <v>2.8799999999999999E-2</v>
      </c>
      <c r="X1918" t="s">
        <v>412</v>
      </c>
      <c r="Y1918" t="s">
        <v>339</v>
      </c>
      <c r="Z1918" s="131">
        <v>29719.599999999999</v>
      </c>
      <c r="AA1918" s="131">
        <v>1</v>
      </c>
      <c r="AB1918" s="131">
        <f t="shared" si="29"/>
        <v>116.83198966338712</v>
      </c>
      <c r="AC1918" s="131">
        <v>0.8</v>
      </c>
      <c r="AD1918" s="131">
        <v>35.521999999999998</v>
      </c>
      <c r="AH1918" s="132">
        <v>2.1000000000000001E-4</v>
      </c>
      <c r="AI1918" s="132">
        <v>2.5600000000000002E-3</v>
      </c>
      <c r="AJ1918" s="132">
        <v>1.9000000000000001E-4</v>
      </c>
    </row>
    <row r="1919" spans="1:36">
      <c r="A1919" t="s">
        <v>1213</v>
      </c>
      <c r="B1919" t="s">
        <v>1253</v>
      </c>
      <c r="C1919" t="s">
        <v>2805</v>
      </c>
      <c r="D1919" t="s">
        <v>2806</v>
      </c>
      <c r="E1919" t="s">
        <v>309</v>
      </c>
      <c r="F1919" t="s">
        <v>2897</v>
      </c>
      <c r="G1919" t="s">
        <v>2898</v>
      </c>
      <c r="H1919" t="s">
        <v>321</v>
      </c>
      <c r="I1919" t="s">
        <v>951</v>
      </c>
      <c r="J1919" t="s">
        <v>204</v>
      </c>
      <c r="K1919" t="s">
        <v>204</v>
      </c>
      <c r="L1919" t="s">
        <v>325</v>
      </c>
      <c r="M1919" t="s">
        <v>340</v>
      </c>
      <c r="N1919" t="s">
        <v>447</v>
      </c>
      <c r="O1919" t="s">
        <v>339</v>
      </c>
      <c r="P1919" t="s">
        <v>1573</v>
      </c>
      <c r="Q1919" t="s">
        <v>415</v>
      </c>
      <c r="R1919" t="s">
        <v>407</v>
      </c>
      <c r="S1919" t="s">
        <v>1212</v>
      </c>
      <c r="T1919" s="131">
        <v>0.49</v>
      </c>
      <c r="U1919" t="s">
        <v>1858</v>
      </c>
      <c r="V1919" s="132">
        <v>3.5860000000000003E-2</v>
      </c>
      <c r="W1919" s="132">
        <v>5.5399999999999998E-2</v>
      </c>
      <c r="X1919" t="s">
        <v>412</v>
      </c>
      <c r="Y1919" t="s">
        <v>339</v>
      </c>
      <c r="Z1919" s="131">
        <v>32846.1</v>
      </c>
      <c r="AA1919" s="131">
        <v>1</v>
      </c>
      <c r="AB1919" s="131">
        <f t="shared" si="29"/>
        <v>99.518664316311543</v>
      </c>
      <c r="AD1919" s="131">
        <v>32.688000000000002</v>
      </c>
      <c r="AH1919" s="132">
        <v>5.0000000000000001E-4</v>
      </c>
      <c r="AI1919" s="132">
        <v>2.31E-3</v>
      </c>
      <c r="AJ1919" s="132">
        <v>1.7000000000000001E-4</v>
      </c>
    </row>
    <row r="1920" spans="1:36">
      <c r="A1920" t="s">
        <v>1213</v>
      </c>
      <c r="B1920" t="s">
        <v>1253</v>
      </c>
      <c r="C1920" t="s">
        <v>2430</v>
      </c>
      <c r="D1920" t="s">
        <v>2431</v>
      </c>
      <c r="E1920" t="s">
        <v>309</v>
      </c>
      <c r="F1920" t="s">
        <v>2432</v>
      </c>
      <c r="G1920" t="s">
        <v>2433</v>
      </c>
      <c r="H1920" t="s">
        <v>321</v>
      </c>
      <c r="I1920" t="s">
        <v>951</v>
      </c>
      <c r="J1920" t="s">
        <v>204</v>
      </c>
      <c r="K1920" t="s">
        <v>204</v>
      </c>
      <c r="L1920" t="s">
        <v>325</v>
      </c>
      <c r="M1920" t="s">
        <v>340</v>
      </c>
      <c r="N1920" t="s">
        <v>446</v>
      </c>
      <c r="O1920" t="s">
        <v>339</v>
      </c>
      <c r="P1920" t="s">
        <v>1696</v>
      </c>
      <c r="Q1920" t="s">
        <v>413</v>
      </c>
      <c r="R1920" t="s">
        <v>407</v>
      </c>
      <c r="S1920" t="s">
        <v>1212</v>
      </c>
      <c r="T1920" s="131">
        <v>2.39</v>
      </c>
      <c r="U1920" t="s">
        <v>1563</v>
      </c>
      <c r="V1920" s="132">
        <v>4.8869999999999997E-2</v>
      </c>
      <c r="W1920" s="132">
        <v>4.58E-2</v>
      </c>
      <c r="X1920" t="s">
        <v>412</v>
      </c>
      <c r="Y1920" t="s">
        <v>339</v>
      </c>
      <c r="Z1920" s="131">
        <v>31889.279999999999</v>
      </c>
      <c r="AA1920" s="131">
        <v>1</v>
      </c>
      <c r="AB1920" s="131">
        <f t="shared" si="29"/>
        <v>92.090508158227465</v>
      </c>
      <c r="AD1920" s="131">
        <v>29.367000000000001</v>
      </c>
      <c r="AH1920" s="132">
        <v>3.0000000000000001E-5</v>
      </c>
      <c r="AI1920" s="132">
        <v>2.0699999999999998E-3</v>
      </c>
      <c r="AJ1920" s="132">
        <v>1.4999999999999999E-4</v>
      </c>
    </row>
    <row r="1921" spans="1:36">
      <c r="A1921" t="s">
        <v>1213</v>
      </c>
      <c r="B1921" t="s">
        <v>1253</v>
      </c>
      <c r="C1921" t="s">
        <v>2238</v>
      </c>
      <c r="D1921" t="s">
        <v>2239</v>
      </c>
      <c r="E1921" t="s">
        <v>309</v>
      </c>
      <c r="F1921" t="s">
        <v>2471</v>
      </c>
      <c r="G1921" t="s">
        <v>2472</v>
      </c>
      <c r="H1921" t="s">
        <v>321</v>
      </c>
      <c r="I1921" t="s">
        <v>951</v>
      </c>
      <c r="J1921" t="s">
        <v>204</v>
      </c>
      <c r="K1921" t="s">
        <v>204</v>
      </c>
      <c r="L1921" t="s">
        <v>325</v>
      </c>
      <c r="M1921" t="s">
        <v>340</v>
      </c>
      <c r="N1921" t="s">
        <v>451</v>
      </c>
      <c r="O1921" t="s">
        <v>339</v>
      </c>
      <c r="P1921" t="s">
        <v>1584</v>
      </c>
      <c r="Q1921" t="s">
        <v>413</v>
      </c>
      <c r="R1921" t="s">
        <v>407</v>
      </c>
      <c r="S1921" t="s">
        <v>1212</v>
      </c>
      <c r="T1921" s="131">
        <v>1.21</v>
      </c>
      <c r="U1921" t="s">
        <v>1594</v>
      </c>
      <c r="V1921" s="132">
        <v>2.1659999999999999E-2</v>
      </c>
      <c r="W1921" s="132">
        <v>5.1999999999999998E-2</v>
      </c>
      <c r="X1921" t="s">
        <v>412</v>
      </c>
      <c r="Y1921" t="s">
        <v>339</v>
      </c>
      <c r="Z1921" s="131">
        <v>27446.400000000001</v>
      </c>
      <c r="AA1921" s="131">
        <v>1</v>
      </c>
      <c r="AB1921" s="131">
        <f t="shared" si="29"/>
        <v>99.521248688352571</v>
      </c>
      <c r="AD1921" s="131">
        <v>27.315000000000001</v>
      </c>
      <c r="AH1921" s="132">
        <v>5.0000000000000002E-5</v>
      </c>
      <c r="AI1921" s="132">
        <v>1.9300000000000001E-3</v>
      </c>
      <c r="AJ1921" s="132">
        <v>1.3999999999999999E-4</v>
      </c>
    </row>
    <row r="1922" spans="1:36">
      <c r="A1922" t="s">
        <v>1213</v>
      </c>
      <c r="B1922" t="s">
        <v>1253</v>
      </c>
      <c r="C1922" t="s">
        <v>2809</v>
      </c>
      <c r="D1922" t="s">
        <v>2810</v>
      </c>
      <c r="E1922" t="s">
        <v>309</v>
      </c>
      <c r="F1922" t="s">
        <v>2811</v>
      </c>
      <c r="G1922" t="s">
        <v>2812</v>
      </c>
      <c r="H1922" t="s">
        <v>321</v>
      </c>
      <c r="I1922" t="s">
        <v>755</v>
      </c>
      <c r="J1922" t="s">
        <v>204</v>
      </c>
      <c r="K1922" t="s">
        <v>204</v>
      </c>
      <c r="L1922" t="s">
        <v>325</v>
      </c>
      <c r="M1922" t="s">
        <v>340</v>
      </c>
      <c r="N1922" t="s">
        <v>440</v>
      </c>
      <c r="O1922" t="s">
        <v>339</v>
      </c>
      <c r="P1922" t="s">
        <v>1584</v>
      </c>
      <c r="Q1922" t="s">
        <v>413</v>
      </c>
      <c r="R1922" t="s">
        <v>407</v>
      </c>
      <c r="S1922" t="s">
        <v>1212</v>
      </c>
      <c r="T1922" s="131">
        <v>0.49</v>
      </c>
      <c r="U1922" t="s">
        <v>2813</v>
      </c>
      <c r="V1922" s="132">
        <v>4.249E-2</v>
      </c>
      <c r="W1922" s="132">
        <v>5.6399999999999999E-2</v>
      </c>
      <c r="X1922" t="s">
        <v>412</v>
      </c>
      <c r="Y1922" t="s">
        <v>339</v>
      </c>
      <c r="Z1922" s="131">
        <v>22800</v>
      </c>
      <c r="AA1922" s="131">
        <v>1</v>
      </c>
      <c r="AB1922" s="131">
        <f t="shared" si="29"/>
        <v>100.60964912280701</v>
      </c>
      <c r="AD1922" s="131">
        <v>22.939</v>
      </c>
      <c r="AH1922" s="132">
        <v>9.0000000000000006E-5</v>
      </c>
      <c r="AI1922" s="132">
        <v>1.6199999999999999E-3</v>
      </c>
      <c r="AJ1922" s="132">
        <v>1.2E-4</v>
      </c>
    </row>
    <row r="1923" spans="1:36">
      <c r="A1923" t="s">
        <v>1213</v>
      </c>
      <c r="B1923" t="s">
        <v>1253</v>
      </c>
      <c r="C1923" t="s">
        <v>2629</v>
      </c>
      <c r="D1923" t="s">
        <v>2630</v>
      </c>
      <c r="E1923" t="s">
        <v>309</v>
      </c>
      <c r="F1923" t="s">
        <v>2631</v>
      </c>
      <c r="G1923" t="s">
        <v>2632</v>
      </c>
      <c r="H1923" t="s">
        <v>321</v>
      </c>
      <c r="I1923" t="s">
        <v>755</v>
      </c>
      <c r="J1923" t="s">
        <v>204</v>
      </c>
      <c r="K1923" t="s">
        <v>204</v>
      </c>
      <c r="L1923" t="s">
        <v>325</v>
      </c>
      <c r="M1923" t="s">
        <v>340</v>
      </c>
      <c r="N1923" t="s">
        <v>451</v>
      </c>
      <c r="O1923" t="s">
        <v>339</v>
      </c>
      <c r="P1923" t="s">
        <v>1584</v>
      </c>
      <c r="Q1923" t="s">
        <v>413</v>
      </c>
      <c r="R1923" t="s">
        <v>407</v>
      </c>
      <c r="S1923" t="s">
        <v>1212</v>
      </c>
      <c r="T1923" s="131">
        <v>1.23</v>
      </c>
      <c r="U1923" t="s">
        <v>1594</v>
      </c>
      <c r="V1923" s="132">
        <v>5.4469999999999998E-2</v>
      </c>
      <c r="W1923" s="132">
        <v>6.13E-2</v>
      </c>
      <c r="X1923" t="s">
        <v>412</v>
      </c>
      <c r="Y1923" t="s">
        <v>339</v>
      </c>
      <c r="Z1923" s="131">
        <v>20083.13</v>
      </c>
      <c r="AA1923" s="131">
        <v>1</v>
      </c>
      <c r="AB1923" s="131">
        <f t="shared" ref="AB1923:AB1986" si="30">(AD1923-(AC1923*AA1923))*1000/AA1923/Z1923*100</f>
        <v>105.62098637015245</v>
      </c>
      <c r="AD1923" s="131">
        <v>21.212</v>
      </c>
      <c r="AH1923" s="132">
        <v>1.9000000000000001E-4</v>
      </c>
      <c r="AI1923" s="132">
        <v>1.5E-3</v>
      </c>
      <c r="AJ1923" s="132">
        <v>1.1E-4</v>
      </c>
    </row>
    <row r="1924" spans="1:36">
      <c r="A1924" t="s">
        <v>1213</v>
      </c>
      <c r="B1924" t="s">
        <v>1253</v>
      </c>
      <c r="C1924" t="s">
        <v>2877</v>
      </c>
      <c r="D1924" t="s">
        <v>2878</v>
      </c>
      <c r="E1924" t="s">
        <v>309</v>
      </c>
      <c r="F1924" t="s">
        <v>2879</v>
      </c>
      <c r="G1924" t="s">
        <v>2880</v>
      </c>
      <c r="H1924" t="s">
        <v>321</v>
      </c>
      <c r="I1924" t="s">
        <v>951</v>
      </c>
      <c r="J1924" t="s">
        <v>204</v>
      </c>
      <c r="K1924" t="s">
        <v>204</v>
      </c>
      <c r="L1924" t="s">
        <v>325</v>
      </c>
      <c r="M1924" t="s">
        <v>340</v>
      </c>
      <c r="N1924" t="s">
        <v>463</v>
      </c>
      <c r="O1924" t="s">
        <v>339</v>
      </c>
      <c r="P1924" t="s">
        <v>1584</v>
      </c>
      <c r="Q1924" t="s">
        <v>413</v>
      </c>
      <c r="R1924" t="s">
        <v>407</v>
      </c>
      <c r="S1924" t="s">
        <v>1212</v>
      </c>
      <c r="T1924" s="131">
        <v>5.89</v>
      </c>
      <c r="U1924" t="s">
        <v>2881</v>
      </c>
      <c r="V1924" s="132">
        <v>1.9199999999999998E-2</v>
      </c>
      <c r="W1924" s="132">
        <v>5.2699999999999997E-2</v>
      </c>
      <c r="X1924" t="s">
        <v>412</v>
      </c>
      <c r="Y1924" t="s">
        <v>339</v>
      </c>
      <c r="Z1924" s="131">
        <v>20026.5</v>
      </c>
      <c r="AA1924" s="131">
        <v>1</v>
      </c>
      <c r="AB1924" s="131">
        <f t="shared" si="30"/>
        <v>84.458093026739562</v>
      </c>
      <c r="AD1924" s="131">
        <v>16.914000000000001</v>
      </c>
      <c r="AH1924" s="132">
        <v>2.0000000000000002E-5</v>
      </c>
      <c r="AI1924" s="132">
        <v>1.1900000000000001E-3</v>
      </c>
      <c r="AJ1924" s="132">
        <v>9.0000000000000006E-5</v>
      </c>
    </row>
    <row r="1925" spans="1:36">
      <c r="A1925" t="s">
        <v>1213</v>
      </c>
      <c r="B1925" t="s">
        <v>1253</v>
      </c>
      <c r="C1925" t="s">
        <v>2825</v>
      </c>
      <c r="D1925" t="s">
        <v>2826</v>
      </c>
      <c r="E1925" t="s">
        <v>309</v>
      </c>
      <c r="F1925" t="s">
        <v>2882</v>
      </c>
      <c r="G1925" t="s">
        <v>2883</v>
      </c>
      <c r="H1925" t="s">
        <v>321</v>
      </c>
      <c r="I1925" t="s">
        <v>951</v>
      </c>
      <c r="J1925" t="s">
        <v>204</v>
      </c>
      <c r="K1925" t="s">
        <v>204</v>
      </c>
      <c r="L1925" t="s">
        <v>325</v>
      </c>
      <c r="M1925" t="s">
        <v>340</v>
      </c>
      <c r="N1925" t="s">
        <v>447</v>
      </c>
      <c r="O1925" t="s">
        <v>339</v>
      </c>
      <c r="P1925" t="s">
        <v>1578</v>
      </c>
      <c r="Q1925" t="s">
        <v>415</v>
      </c>
      <c r="R1925" t="s">
        <v>407</v>
      </c>
      <c r="S1925" t="s">
        <v>1212</v>
      </c>
      <c r="T1925" s="131">
        <v>1.58</v>
      </c>
      <c r="U1925" t="s">
        <v>1660</v>
      </c>
      <c r="V1925" s="132">
        <v>2.818E-2</v>
      </c>
      <c r="W1925" s="132">
        <v>5.21E-2</v>
      </c>
      <c r="X1925" t="s">
        <v>412</v>
      </c>
      <c r="Y1925" t="s">
        <v>339</v>
      </c>
      <c r="Z1925" s="131">
        <v>14187.6</v>
      </c>
      <c r="AA1925" s="131">
        <v>1</v>
      </c>
      <c r="AB1925" s="131">
        <f t="shared" si="30"/>
        <v>96.661873748907496</v>
      </c>
      <c r="AD1925" s="131">
        <v>13.714</v>
      </c>
      <c r="AH1925" s="132">
        <v>6.0000000000000002E-5</v>
      </c>
      <c r="AI1925" s="132">
        <v>9.7000000000000005E-4</v>
      </c>
      <c r="AJ1925" s="132">
        <v>6.9999999999999994E-5</v>
      </c>
    </row>
    <row r="1926" spans="1:36">
      <c r="A1926" t="s">
        <v>1213</v>
      </c>
      <c r="B1926" t="s">
        <v>1253</v>
      </c>
      <c r="C1926" t="s">
        <v>2407</v>
      </c>
      <c r="D1926" t="s">
        <v>2408</v>
      </c>
      <c r="E1926" t="s">
        <v>309</v>
      </c>
      <c r="F1926" t="s">
        <v>2851</v>
      </c>
      <c r="G1926" t="s">
        <v>2852</v>
      </c>
      <c r="H1926" t="s">
        <v>321</v>
      </c>
      <c r="I1926" t="s">
        <v>754</v>
      </c>
      <c r="J1926" t="s">
        <v>204</v>
      </c>
      <c r="K1926" t="s">
        <v>204</v>
      </c>
      <c r="L1926" t="s">
        <v>325</v>
      </c>
      <c r="M1926" t="s">
        <v>340</v>
      </c>
      <c r="N1926" t="s">
        <v>464</v>
      </c>
      <c r="O1926" t="s">
        <v>339</v>
      </c>
      <c r="P1926" t="s">
        <v>2257</v>
      </c>
      <c r="Q1926" t="s">
        <v>415</v>
      </c>
      <c r="R1926" t="s">
        <v>407</v>
      </c>
      <c r="S1926" t="s">
        <v>1212</v>
      </c>
      <c r="T1926" s="131">
        <v>2.69</v>
      </c>
      <c r="U1926" t="s">
        <v>2853</v>
      </c>
      <c r="V1926" s="132">
        <v>6.3099999999999996E-3</v>
      </c>
      <c r="W1926" s="132">
        <v>2.69E-2</v>
      </c>
      <c r="X1926" t="s">
        <v>412</v>
      </c>
      <c r="Y1926" t="s">
        <v>339</v>
      </c>
      <c r="Z1926" s="131">
        <v>10730</v>
      </c>
      <c r="AA1926" s="131">
        <v>1</v>
      </c>
      <c r="AB1926" s="131">
        <f t="shared" si="30"/>
        <v>114.22180801491146</v>
      </c>
      <c r="AD1926" s="131">
        <v>12.256</v>
      </c>
      <c r="AH1926" s="132">
        <v>1.0000000000000001E-5</v>
      </c>
      <c r="AI1926" s="132">
        <v>8.5999999999999998E-4</v>
      </c>
      <c r="AJ1926" s="132">
        <v>6.0000000000000002E-5</v>
      </c>
    </row>
    <row r="1927" spans="1:36">
      <c r="A1927" t="s">
        <v>1213</v>
      </c>
      <c r="B1927" t="s">
        <v>1253</v>
      </c>
      <c r="C1927" t="s">
        <v>2364</v>
      </c>
      <c r="D1927" t="s">
        <v>2365</v>
      </c>
      <c r="E1927" t="s">
        <v>309</v>
      </c>
      <c r="F1927" t="s">
        <v>2608</v>
      </c>
      <c r="G1927" t="s">
        <v>2609</v>
      </c>
      <c r="H1927" t="s">
        <v>321</v>
      </c>
      <c r="I1927" t="s">
        <v>951</v>
      </c>
      <c r="J1927" t="s">
        <v>204</v>
      </c>
      <c r="K1927" t="s">
        <v>204</v>
      </c>
      <c r="L1927" t="s">
        <v>325</v>
      </c>
      <c r="M1927" t="s">
        <v>340</v>
      </c>
      <c r="N1927" t="s">
        <v>462</v>
      </c>
      <c r="O1927" t="s">
        <v>339</v>
      </c>
      <c r="P1927" t="s">
        <v>1551</v>
      </c>
      <c r="Q1927" t="s">
        <v>413</v>
      </c>
      <c r="R1927" t="s">
        <v>407</v>
      </c>
      <c r="S1927" t="s">
        <v>1212</v>
      </c>
      <c r="T1927" s="131">
        <v>0.9</v>
      </c>
      <c r="U1927" t="s">
        <v>2302</v>
      </c>
      <c r="V1927" s="132">
        <v>1.231E-2</v>
      </c>
      <c r="W1927" s="132">
        <v>4.9099999999999998E-2</v>
      </c>
      <c r="X1927" t="s">
        <v>412</v>
      </c>
      <c r="Y1927" t="s">
        <v>339</v>
      </c>
      <c r="Z1927" s="131">
        <v>6835.89</v>
      </c>
      <c r="AA1927" s="131">
        <v>1</v>
      </c>
      <c r="AB1927" s="131">
        <f t="shared" si="30"/>
        <v>99.065374077113574</v>
      </c>
      <c r="AD1927" s="131">
        <v>6.7720000000000002</v>
      </c>
      <c r="AH1927" s="132">
        <v>4.0000000000000003E-5</v>
      </c>
      <c r="AI1927" s="132">
        <v>4.8000000000000001E-4</v>
      </c>
      <c r="AJ1927" s="132">
        <v>4.0000000000000003E-5</v>
      </c>
    </row>
    <row r="1928" spans="1:36">
      <c r="A1928" t="s">
        <v>1213</v>
      </c>
      <c r="B1928" t="s">
        <v>1253</v>
      </c>
      <c r="C1928" t="s">
        <v>2005</v>
      </c>
      <c r="D1928" t="s">
        <v>2006</v>
      </c>
      <c r="E1928" t="s">
        <v>309</v>
      </c>
      <c r="F1928" t="s">
        <v>2207</v>
      </c>
      <c r="G1928" t="s">
        <v>2208</v>
      </c>
      <c r="H1928" t="s">
        <v>321</v>
      </c>
      <c r="I1928" t="s">
        <v>754</v>
      </c>
      <c r="J1928" t="s">
        <v>204</v>
      </c>
      <c r="K1928" t="s">
        <v>204</v>
      </c>
      <c r="L1928" t="s">
        <v>325</v>
      </c>
      <c r="M1928" t="s">
        <v>340</v>
      </c>
      <c r="N1928" t="s">
        <v>464</v>
      </c>
      <c r="O1928" t="s">
        <v>339</v>
      </c>
      <c r="P1928" t="s">
        <v>1696</v>
      </c>
      <c r="Q1928" t="s">
        <v>413</v>
      </c>
      <c r="R1928" t="s">
        <v>407</v>
      </c>
      <c r="S1928" t="s">
        <v>1212</v>
      </c>
      <c r="T1928" s="131">
        <v>3.24</v>
      </c>
      <c r="U1928" t="s">
        <v>1665</v>
      </c>
      <c r="V1928" s="132">
        <v>4.4319999999999998E-2</v>
      </c>
      <c r="W1928" s="132">
        <v>2.6800000000000001E-2</v>
      </c>
      <c r="X1928" t="s">
        <v>412</v>
      </c>
      <c r="Y1928" t="s">
        <v>339</v>
      </c>
      <c r="Z1928" s="131">
        <v>4348.5</v>
      </c>
      <c r="AA1928" s="131">
        <v>1</v>
      </c>
      <c r="AB1928" s="131">
        <f t="shared" si="30"/>
        <v>117.18983557548579</v>
      </c>
      <c r="AD1928" s="131">
        <v>5.0960000000000001</v>
      </c>
      <c r="AH1928" s="132">
        <v>0</v>
      </c>
      <c r="AI1928" s="132">
        <v>3.6000000000000002E-4</v>
      </c>
      <c r="AJ1928" s="132">
        <v>3.0000000000000001E-5</v>
      </c>
    </row>
    <row r="1929" spans="1:36">
      <c r="A1929" t="s">
        <v>1213</v>
      </c>
      <c r="B1929" t="s">
        <v>1253</v>
      </c>
      <c r="C1929" t="s">
        <v>1967</v>
      </c>
      <c r="D1929" t="s">
        <v>1968</v>
      </c>
      <c r="E1929" t="s">
        <v>309</v>
      </c>
      <c r="F1929" t="s">
        <v>2854</v>
      </c>
      <c r="G1929" t="s">
        <v>2855</v>
      </c>
      <c r="H1929" t="s">
        <v>321</v>
      </c>
      <c r="I1929" t="s">
        <v>951</v>
      </c>
      <c r="J1929" t="s">
        <v>204</v>
      </c>
      <c r="K1929" t="s">
        <v>204</v>
      </c>
      <c r="L1929" t="s">
        <v>325</v>
      </c>
      <c r="M1929" t="s">
        <v>340</v>
      </c>
      <c r="N1929" t="s">
        <v>447</v>
      </c>
      <c r="O1929" t="s">
        <v>339</v>
      </c>
      <c r="P1929" t="s">
        <v>1540</v>
      </c>
      <c r="Q1929" t="s">
        <v>413</v>
      </c>
      <c r="R1929" t="s">
        <v>407</v>
      </c>
      <c r="S1929" t="s">
        <v>1212</v>
      </c>
      <c r="T1929" s="131">
        <v>0.36</v>
      </c>
      <c r="U1929" t="s">
        <v>2856</v>
      </c>
      <c r="V1929" s="132">
        <v>5.9389999999999998E-2</v>
      </c>
      <c r="W1929" s="132">
        <v>5.3600000000000002E-2</v>
      </c>
      <c r="X1929" t="s">
        <v>412</v>
      </c>
      <c r="Y1929" t="s">
        <v>339</v>
      </c>
      <c r="Z1929" s="131">
        <v>3783.66</v>
      </c>
      <c r="AA1929" s="131">
        <v>1</v>
      </c>
      <c r="AB1929" s="131">
        <f t="shared" si="30"/>
        <v>100.22042149664611</v>
      </c>
      <c r="AD1929" s="131">
        <v>3.7919999999999998</v>
      </c>
      <c r="AH1929" s="132">
        <v>3.0000000000000001E-5</v>
      </c>
      <c r="AI1929" s="132">
        <v>2.7E-4</v>
      </c>
      <c r="AJ1929" s="132">
        <v>2.0000000000000002E-5</v>
      </c>
    </row>
    <row r="1930" spans="1:36">
      <c r="A1930" t="s">
        <v>1213</v>
      </c>
      <c r="B1930" t="s">
        <v>1253</v>
      </c>
      <c r="C1930" t="s">
        <v>2825</v>
      </c>
      <c r="D1930" t="s">
        <v>2826</v>
      </c>
      <c r="E1930" t="s">
        <v>309</v>
      </c>
      <c r="F1930" t="s">
        <v>2903</v>
      </c>
      <c r="G1930" t="s">
        <v>2904</v>
      </c>
      <c r="H1930" t="s">
        <v>321</v>
      </c>
      <c r="I1930" t="s">
        <v>951</v>
      </c>
      <c r="J1930" t="s">
        <v>204</v>
      </c>
      <c r="K1930" t="s">
        <v>204</v>
      </c>
      <c r="L1930" t="s">
        <v>325</v>
      </c>
      <c r="M1930" t="s">
        <v>340</v>
      </c>
      <c r="N1930" t="s">
        <v>447</v>
      </c>
      <c r="O1930" t="s">
        <v>339</v>
      </c>
      <c r="P1930" t="s">
        <v>1578</v>
      </c>
      <c r="Q1930" t="s">
        <v>415</v>
      </c>
      <c r="R1930" t="s">
        <v>407</v>
      </c>
      <c r="S1930" t="s">
        <v>1212</v>
      </c>
      <c r="T1930" s="131">
        <v>0.49</v>
      </c>
      <c r="U1930" t="s">
        <v>1858</v>
      </c>
      <c r="V1930" s="132">
        <v>3.1379999999999998E-2</v>
      </c>
      <c r="W1930" s="132">
        <v>5.3400000000000003E-2</v>
      </c>
      <c r="X1930" t="s">
        <v>412</v>
      </c>
      <c r="Y1930" t="s">
        <v>339</v>
      </c>
      <c r="Z1930" s="131">
        <v>3790.45</v>
      </c>
      <c r="AA1930" s="131">
        <v>1</v>
      </c>
      <c r="AB1930" s="131">
        <f t="shared" si="30"/>
        <v>99.011990660739485</v>
      </c>
      <c r="AD1930" s="131">
        <v>3.7530000000000001</v>
      </c>
      <c r="AH1930" s="132">
        <v>6.9999999999999994E-5</v>
      </c>
      <c r="AI1930" s="132">
        <v>2.5999999999999998E-4</v>
      </c>
      <c r="AJ1930" s="132">
        <v>2.0000000000000002E-5</v>
      </c>
    </row>
    <row r="1931" spans="1:36">
      <c r="A1931" t="s">
        <v>1213</v>
      </c>
      <c r="B1931" t="s">
        <v>1253</v>
      </c>
      <c r="C1931" t="s">
        <v>2020</v>
      </c>
      <c r="D1931" t="s">
        <v>2021</v>
      </c>
      <c r="E1931" t="s">
        <v>309</v>
      </c>
      <c r="F1931" t="s">
        <v>2590</v>
      </c>
      <c r="G1931" t="s">
        <v>2591</v>
      </c>
      <c r="H1931" t="s">
        <v>321</v>
      </c>
      <c r="I1931" t="s">
        <v>951</v>
      </c>
      <c r="J1931" t="s">
        <v>204</v>
      </c>
      <c r="K1931" t="s">
        <v>204</v>
      </c>
      <c r="L1931" t="s">
        <v>325</v>
      </c>
      <c r="M1931" t="s">
        <v>340</v>
      </c>
      <c r="N1931" t="s">
        <v>484</v>
      </c>
      <c r="O1931" t="s">
        <v>339</v>
      </c>
      <c r="P1931" t="s">
        <v>1696</v>
      </c>
      <c r="Q1931" t="s">
        <v>413</v>
      </c>
      <c r="R1931" t="s">
        <v>407</v>
      </c>
      <c r="S1931" t="s">
        <v>1212</v>
      </c>
      <c r="T1931" s="131">
        <v>0.91</v>
      </c>
      <c r="U1931" t="s">
        <v>2516</v>
      </c>
      <c r="V1931" s="132">
        <v>3.6499999999999998E-2</v>
      </c>
      <c r="W1931" s="132">
        <v>4.4699999999999997E-2</v>
      </c>
      <c r="X1931" t="s">
        <v>412</v>
      </c>
      <c r="Y1931" t="s">
        <v>339</v>
      </c>
      <c r="Z1931" s="131">
        <v>608.21</v>
      </c>
      <c r="AA1931" s="131">
        <v>1</v>
      </c>
      <c r="AB1931" s="131">
        <f t="shared" si="30"/>
        <v>99.636638660988794</v>
      </c>
      <c r="AD1931" s="131">
        <v>0.60599999999999998</v>
      </c>
      <c r="AH1931" s="132">
        <v>0</v>
      </c>
      <c r="AI1931" s="132">
        <v>4.0000000000000003E-5</v>
      </c>
      <c r="AJ1931" s="132">
        <v>0</v>
      </c>
    </row>
    <row r="1932" spans="1:36">
      <c r="A1932" t="s">
        <v>1213</v>
      </c>
      <c r="B1932" t="s">
        <v>1253</v>
      </c>
      <c r="C1932" t="s">
        <v>2829</v>
      </c>
      <c r="D1932" t="s">
        <v>2830</v>
      </c>
      <c r="E1932" t="s">
        <v>80</v>
      </c>
      <c r="F1932" t="s">
        <v>2831</v>
      </c>
      <c r="G1932" t="s">
        <v>2832</v>
      </c>
      <c r="H1932" t="s">
        <v>321</v>
      </c>
      <c r="I1932" t="s">
        <v>755</v>
      </c>
      <c r="J1932" t="s">
        <v>205</v>
      </c>
      <c r="K1932" t="s">
        <v>224</v>
      </c>
      <c r="L1932" t="s">
        <v>325</v>
      </c>
      <c r="M1932" t="s">
        <v>314</v>
      </c>
      <c r="N1932" t="s">
        <v>546</v>
      </c>
      <c r="O1932" t="s">
        <v>339</v>
      </c>
      <c r="P1932" t="s">
        <v>2116</v>
      </c>
      <c r="Q1932" t="s">
        <v>433</v>
      </c>
      <c r="R1932" t="s">
        <v>407</v>
      </c>
      <c r="S1932" t="s">
        <v>1215</v>
      </c>
      <c r="T1932" s="131">
        <v>2.67</v>
      </c>
      <c r="U1932" t="s">
        <v>1500</v>
      </c>
      <c r="V1932" s="132">
        <v>5.373E-2</v>
      </c>
      <c r="W1932" s="132">
        <v>5.1999999999999998E-2</v>
      </c>
      <c r="X1932" t="s">
        <v>412</v>
      </c>
      <c r="Y1932" t="s">
        <v>339</v>
      </c>
      <c r="Z1932" s="131">
        <v>82000</v>
      </c>
      <c r="AA1932" s="131">
        <v>3.6469999999999998</v>
      </c>
      <c r="AB1932" s="131">
        <f t="shared" si="30"/>
        <v>105.8574705571569</v>
      </c>
      <c r="AD1932" s="131">
        <v>316.57100000000003</v>
      </c>
      <c r="AH1932" s="132">
        <v>8.0000000000000007E-5</v>
      </c>
      <c r="AI1932" s="132">
        <v>2.2339999999999999E-2</v>
      </c>
      <c r="AJ1932" s="132">
        <v>1.66E-3</v>
      </c>
    </row>
    <row r="1933" spans="1:36">
      <c r="A1933" t="s">
        <v>1213</v>
      </c>
      <c r="B1933" t="s">
        <v>1253</v>
      </c>
      <c r="C1933" t="s">
        <v>2884</v>
      </c>
      <c r="D1933" t="s">
        <v>2885</v>
      </c>
      <c r="E1933" t="s">
        <v>80</v>
      </c>
      <c r="F1933" t="s">
        <v>2886</v>
      </c>
      <c r="G1933" t="s">
        <v>2887</v>
      </c>
      <c r="H1933" t="s">
        <v>321</v>
      </c>
      <c r="I1933" t="s">
        <v>755</v>
      </c>
      <c r="J1933" t="s">
        <v>205</v>
      </c>
      <c r="K1933" t="s">
        <v>245</v>
      </c>
      <c r="L1933" t="s">
        <v>325</v>
      </c>
      <c r="M1933" t="s">
        <v>314</v>
      </c>
      <c r="N1933" t="s">
        <v>491</v>
      </c>
      <c r="O1933" t="s">
        <v>339</v>
      </c>
      <c r="P1933" t="s">
        <v>2127</v>
      </c>
      <c r="Q1933" t="s">
        <v>433</v>
      </c>
      <c r="R1933" t="s">
        <v>407</v>
      </c>
      <c r="S1933" t="s">
        <v>1215</v>
      </c>
      <c r="T1933" s="131">
        <v>3.77</v>
      </c>
      <c r="U1933" t="s">
        <v>2888</v>
      </c>
      <c r="V1933" s="132">
        <v>3.3059999999999999E-2</v>
      </c>
      <c r="W1933" s="132">
        <v>5.91E-2</v>
      </c>
      <c r="X1933" t="s">
        <v>412</v>
      </c>
      <c r="Y1933" t="s">
        <v>339</v>
      </c>
      <c r="Z1933" s="131">
        <v>41000</v>
      </c>
      <c r="AA1933" s="131">
        <v>3.6469999999999998</v>
      </c>
      <c r="AB1933" s="131">
        <f t="shared" si="30"/>
        <v>93.906117289854009</v>
      </c>
      <c r="AD1933" s="131">
        <v>140.41499999999999</v>
      </c>
      <c r="AH1933" s="132">
        <v>8.0000000000000007E-5</v>
      </c>
      <c r="AI1933" s="132">
        <v>9.9100000000000004E-3</v>
      </c>
      <c r="AJ1933" s="132">
        <v>7.3999999999999999E-4</v>
      </c>
    </row>
    <row r="1934" spans="1:36">
      <c r="A1934" t="s">
        <v>1213</v>
      </c>
      <c r="B1934" t="s">
        <v>1254</v>
      </c>
      <c r="C1934" t="s">
        <v>3426</v>
      </c>
      <c r="D1934" t="s">
        <v>3427</v>
      </c>
      <c r="E1934" t="s">
        <v>309</v>
      </c>
      <c r="F1934" t="s">
        <v>3428</v>
      </c>
      <c r="G1934" t="s">
        <v>3429</v>
      </c>
      <c r="H1934" t="s">
        <v>321</v>
      </c>
      <c r="I1934" t="s">
        <v>951</v>
      </c>
      <c r="J1934" t="s">
        <v>204</v>
      </c>
      <c r="K1934" t="s">
        <v>204</v>
      </c>
      <c r="L1934" t="s">
        <v>325</v>
      </c>
      <c r="M1934" t="s">
        <v>340</v>
      </c>
      <c r="N1934" t="s">
        <v>436</v>
      </c>
      <c r="O1934" t="s">
        <v>339</v>
      </c>
      <c r="P1934" t="s">
        <v>1211</v>
      </c>
      <c r="Q1934" t="s">
        <v>413</v>
      </c>
      <c r="R1934" t="s">
        <v>407</v>
      </c>
      <c r="S1934" t="s">
        <v>1212</v>
      </c>
      <c r="T1934" s="131">
        <v>0.17</v>
      </c>
      <c r="U1934" t="s">
        <v>3430</v>
      </c>
      <c r="V1934" s="132">
        <v>-1.7899999999999999E-3</v>
      </c>
      <c r="W1934" s="132">
        <v>4.6600000000000003E-2</v>
      </c>
      <c r="X1934" t="s">
        <v>412</v>
      </c>
      <c r="Y1934" t="s">
        <v>339</v>
      </c>
      <c r="Z1934" s="131">
        <v>18764000</v>
      </c>
      <c r="AA1934" s="131">
        <v>1</v>
      </c>
      <c r="AB1934" s="131">
        <f t="shared" si="30"/>
        <v>106.89999999999999</v>
      </c>
      <c r="AD1934" s="131">
        <v>20058.716</v>
      </c>
      <c r="AH1934" s="132">
        <v>8.0599999999999995E-3</v>
      </c>
      <c r="AI1934" s="132">
        <v>5.2729999999999999E-2</v>
      </c>
      <c r="AJ1934" s="132">
        <v>6.2199999999999998E-3</v>
      </c>
    </row>
    <row r="1935" spans="1:36">
      <c r="A1935" t="s">
        <v>1213</v>
      </c>
      <c r="B1935" t="s">
        <v>1254</v>
      </c>
      <c r="C1935" t="s">
        <v>1868</v>
      </c>
      <c r="D1935" t="s">
        <v>1869</v>
      </c>
      <c r="E1935" t="s">
        <v>309</v>
      </c>
      <c r="F1935" t="s">
        <v>2266</v>
      </c>
      <c r="G1935" t="s">
        <v>2267</v>
      </c>
      <c r="H1935" t="s">
        <v>321</v>
      </c>
      <c r="I1935" t="s">
        <v>754</v>
      </c>
      <c r="J1935" t="s">
        <v>204</v>
      </c>
      <c r="K1935" t="s">
        <v>204</v>
      </c>
      <c r="L1935" t="s">
        <v>325</v>
      </c>
      <c r="M1935" t="s">
        <v>340</v>
      </c>
      <c r="N1935" t="s">
        <v>464</v>
      </c>
      <c r="O1935" t="s">
        <v>339</v>
      </c>
      <c r="P1935" t="s">
        <v>1872</v>
      </c>
      <c r="Q1935" t="s">
        <v>413</v>
      </c>
      <c r="R1935" t="s">
        <v>407</v>
      </c>
      <c r="S1935" t="s">
        <v>1212</v>
      </c>
      <c r="T1935" s="131">
        <v>10.25</v>
      </c>
      <c r="U1935" t="s">
        <v>2268</v>
      </c>
      <c r="V1935" s="132">
        <v>3.1370000000000002E-2</v>
      </c>
      <c r="W1935" s="132">
        <v>3.2099999999999997E-2</v>
      </c>
      <c r="X1935" t="s">
        <v>412</v>
      </c>
      <c r="Y1935" t="s">
        <v>339</v>
      </c>
      <c r="Z1935" s="131">
        <v>18632046</v>
      </c>
      <c r="AA1935" s="131">
        <v>1</v>
      </c>
      <c r="AB1935" s="131">
        <f t="shared" si="30"/>
        <v>97.40999995384297</v>
      </c>
      <c r="AC1935" s="131">
        <v>178.733</v>
      </c>
      <c r="AD1935" s="131">
        <v>18328.208999999999</v>
      </c>
      <c r="AH1935" s="132">
        <v>4.2700000000000004E-3</v>
      </c>
      <c r="AI1935" s="132">
        <v>4.8649999999999999E-2</v>
      </c>
      <c r="AJ1935" s="132">
        <v>5.7400000000000003E-3</v>
      </c>
    </row>
    <row r="1936" spans="1:36">
      <c r="A1936" t="s">
        <v>1213</v>
      </c>
      <c r="B1936" t="s">
        <v>1254</v>
      </c>
      <c r="C1936" t="s">
        <v>1868</v>
      </c>
      <c r="D1936" t="s">
        <v>1869</v>
      </c>
      <c r="E1936" t="s">
        <v>309</v>
      </c>
      <c r="F1936" t="s">
        <v>1870</v>
      </c>
      <c r="G1936" t="s">
        <v>1871</v>
      </c>
      <c r="H1936" t="s">
        <v>321</v>
      </c>
      <c r="I1936" t="s">
        <v>754</v>
      </c>
      <c r="J1936" t="s">
        <v>204</v>
      </c>
      <c r="K1936" t="s">
        <v>204</v>
      </c>
      <c r="L1936" t="s">
        <v>325</v>
      </c>
      <c r="M1936" t="s">
        <v>340</v>
      </c>
      <c r="N1936" t="s">
        <v>464</v>
      </c>
      <c r="O1936" t="s">
        <v>339</v>
      </c>
      <c r="P1936" t="s">
        <v>1872</v>
      </c>
      <c r="Q1936" t="s">
        <v>413</v>
      </c>
      <c r="R1936" t="s">
        <v>407</v>
      </c>
      <c r="S1936" t="s">
        <v>1212</v>
      </c>
      <c r="T1936" s="131">
        <v>6.73</v>
      </c>
      <c r="U1936" t="s">
        <v>1873</v>
      </c>
      <c r="V1936" s="132">
        <v>2.9909999999999999E-2</v>
      </c>
      <c r="W1936" s="132">
        <v>2.98E-2</v>
      </c>
      <c r="X1936" t="s">
        <v>412</v>
      </c>
      <c r="Y1936" t="s">
        <v>339</v>
      </c>
      <c r="Z1936" s="131">
        <v>15496344.52</v>
      </c>
      <c r="AA1936" s="131">
        <v>1</v>
      </c>
      <c r="AB1936" s="131">
        <f t="shared" si="30"/>
        <v>98.80000396377352</v>
      </c>
      <c r="AC1936" s="131">
        <v>79.164000000000001</v>
      </c>
      <c r="AD1936" s="131">
        <v>15389.553</v>
      </c>
      <c r="AH1936" s="132">
        <v>5.6299999999999996E-3</v>
      </c>
      <c r="AI1936" s="132">
        <v>4.0669999999999998E-2</v>
      </c>
      <c r="AJ1936" s="132">
        <v>4.7999999999999996E-3</v>
      </c>
    </row>
    <row r="1937" spans="1:36">
      <c r="A1937" t="s">
        <v>1213</v>
      </c>
      <c r="B1937" t="s">
        <v>1254</v>
      </c>
      <c r="C1937" t="s">
        <v>1901</v>
      </c>
      <c r="D1937" t="s">
        <v>1902</v>
      </c>
      <c r="E1937" t="s">
        <v>309</v>
      </c>
      <c r="F1937" t="s">
        <v>2280</v>
      </c>
      <c r="G1937" t="s">
        <v>2281</v>
      </c>
      <c r="H1937" t="s">
        <v>321</v>
      </c>
      <c r="I1937" t="s">
        <v>754</v>
      </c>
      <c r="J1937" t="s">
        <v>204</v>
      </c>
      <c r="K1937" t="s">
        <v>204</v>
      </c>
      <c r="L1937" t="s">
        <v>325</v>
      </c>
      <c r="M1937" t="s">
        <v>340</v>
      </c>
      <c r="N1937" t="s">
        <v>464</v>
      </c>
      <c r="O1937" t="s">
        <v>339</v>
      </c>
      <c r="P1937" t="s">
        <v>1584</v>
      </c>
      <c r="Q1937" t="s">
        <v>413</v>
      </c>
      <c r="R1937" t="s">
        <v>407</v>
      </c>
      <c r="S1937" t="s">
        <v>1212</v>
      </c>
      <c r="T1937" s="131">
        <v>4.0599999999999996</v>
      </c>
      <c r="U1937" t="s">
        <v>2282</v>
      </c>
      <c r="V1937" s="132">
        <v>3.091E-2</v>
      </c>
      <c r="W1937" s="132">
        <v>3.0700000000000002E-2</v>
      </c>
      <c r="X1937" t="s">
        <v>412</v>
      </c>
      <c r="Y1937" t="s">
        <v>339</v>
      </c>
      <c r="Z1937" s="131">
        <v>14539182</v>
      </c>
      <c r="AA1937" s="131">
        <v>1</v>
      </c>
      <c r="AB1937" s="131">
        <f t="shared" si="30"/>
        <v>105.51000049383796</v>
      </c>
      <c r="AD1937" s="131">
        <v>15340.290999999999</v>
      </c>
      <c r="AH1937" s="132">
        <v>1.7659999999999999E-2</v>
      </c>
      <c r="AI1937" s="132">
        <v>4.0329999999999998E-2</v>
      </c>
      <c r="AJ1937" s="132">
        <v>4.7600000000000003E-3</v>
      </c>
    </row>
    <row r="1938" spans="1:36">
      <c r="A1938" t="s">
        <v>1213</v>
      </c>
      <c r="B1938" t="s">
        <v>1254</v>
      </c>
      <c r="C1938" t="s">
        <v>2467</v>
      </c>
      <c r="D1938" t="s">
        <v>2468</v>
      </c>
      <c r="E1938" t="s">
        <v>309</v>
      </c>
      <c r="F1938" t="s">
        <v>2469</v>
      </c>
      <c r="G1938" t="s">
        <v>2470</v>
      </c>
      <c r="H1938" t="s">
        <v>321</v>
      </c>
      <c r="I1938" t="s">
        <v>754</v>
      </c>
      <c r="J1938" t="s">
        <v>204</v>
      </c>
      <c r="K1938" t="s">
        <v>204</v>
      </c>
      <c r="L1938" t="s">
        <v>325</v>
      </c>
      <c r="M1938" t="s">
        <v>340</v>
      </c>
      <c r="N1938" t="s">
        <v>440</v>
      </c>
      <c r="O1938" t="s">
        <v>339</v>
      </c>
      <c r="P1938" t="s">
        <v>1545</v>
      </c>
      <c r="Q1938" t="s">
        <v>413</v>
      </c>
      <c r="R1938" t="s">
        <v>407</v>
      </c>
      <c r="S1938" t="s">
        <v>1212</v>
      </c>
      <c r="T1938" s="131">
        <v>2.78</v>
      </c>
      <c r="U1938" t="s">
        <v>1655</v>
      </c>
      <c r="V1938" s="132">
        <v>2.5520000000000001E-2</v>
      </c>
      <c r="W1938" s="132">
        <v>2.76E-2</v>
      </c>
      <c r="X1938" t="s">
        <v>412</v>
      </c>
      <c r="Y1938" t="s">
        <v>339</v>
      </c>
      <c r="Z1938" s="131">
        <v>13116458.1</v>
      </c>
      <c r="AA1938" s="131">
        <v>1</v>
      </c>
      <c r="AB1938" s="131">
        <f t="shared" si="30"/>
        <v>115.48000141898062</v>
      </c>
      <c r="AD1938" s="131">
        <v>15146.886</v>
      </c>
      <c r="AH1938" s="132">
        <v>1.6539999999999999E-2</v>
      </c>
      <c r="AI1938" s="132">
        <v>3.9820000000000001E-2</v>
      </c>
      <c r="AJ1938" s="132">
        <v>4.7000000000000002E-3</v>
      </c>
    </row>
    <row r="1939" spans="1:36">
      <c r="A1939" t="s">
        <v>1213</v>
      </c>
      <c r="B1939" t="s">
        <v>1254</v>
      </c>
      <c r="C1939" t="s">
        <v>1601</v>
      </c>
      <c r="D1939" t="s">
        <v>1602</v>
      </c>
      <c r="E1939" t="s">
        <v>309</v>
      </c>
      <c r="F1939" t="s">
        <v>2156</v>
      </c>
      <c r="G1939" t="s">
        <v>2157</v>
      </c>
      <c r="H1939" t="s">
        <v>321</v>
      </c>
      <c r="I1939" t="s">
        <v>754</v>
      </c>
      <c r="J1939" t="s">
        <v>204</v>
      </c>
      <c r="K1939" t="s">
        <v>204</v>
      </c>
      <c r="L1939" t="s">
        <v>325</v>
      </c>
      <c r="M1939" t="s">
        <v>340</v>
      </c>
      <c r="N1939" t="s">
        <v>448</v>
      </c>
      <c r="O1939" t="s">
        <v>339</v>
      </c>
      <c r="P1939" t="s">
        <v>1551</v>
      </c>
      <c r="Q1939" t="s">
        <v>413</v>
      </c>
      <c r="R1939" t="s">
        <v>407</v>
      </c>
      <c r="S1939" t="s">
        <v>1212</v>
      </c>
      <c r="T1939" s="131">
        <v>7.04</v>
      </c>
      <c r="U1939" t="s">
        <v>2158</v>
      </c>
      <c r="V1939" s="132">
        <v>3.0689999999999999E-2</v>
      </c>
      <c r="W1939" s="132">
        <v>3.3000000000000002E-2</v>
      </c>
      <c r="X1939" t="s">
        <v>411</v>
      </c>
      <c r="Y1939" t="s">
        <v>339</v>
      </c>
      <c r="Z1939" s="131">
        <v>12400000</v>
      </c>
      <c r="AA1939" s="131">
        <v>1</v>
      </c>
      <c r="AB1939" s="131">
        <f t="shared" si="30"/>
        <v>100.92000000000002</v>
      </c>
      <c r="AD1939" s="131">
        <v>12514.08</v>
      </c>
      <c r="AH1939" s="132">
        <v>3.6360000000000003E-2</v>
      </c>
      <c r="AI1939" s="132">
        <v>3.2899999999999999E-2</v>
      </c>
      <c r="AJ1939" s="132">
        <v>3.8800000000000002E-3</v>
      </c>
    </row>
    <row r="1940" spans="1:36">
      <c r="A1940" t="s">
        <v>1213</v>
      </c>
      <c r="B1940" t="s">
        <v>1254</v>
      </c>
      <c r="C1940" t="s">
        <v>2063</v>
      </c>
      <c r="D1940" t="s">
        <v>2064</v>
      </c>
      <c r="E1940" t="s">
        <v>309</v>
      </c>
      <c r="F1940" t="s">
        <v>2819</v>
      </c>
      <c r="G1940" t="s">
        <v>2820</v>
      </c>
      <c r="H1940" t="s">
        <v>321</v>
      </c>
      <c r="I1940" t="s">
        <v>754</v>
      </c>
      <c r="J1940" t="s">
        <v>204</v>
      </c>
      <c r="K1940" t="s">
        <v>204</v>
      </c>
      <c r="L1940" t="s">
        <v>325</v>
      </c>
      <c r="M1940" t="s">
        <v>340</v>
      </c>
      <c r="N1940" t="s">
        <v>445</v>
      </c>
      <c r="O1940" t="s">
        <v>339</v>
      </c>
      <c r="P1940" t="s">
        <v>1696</v>
      </c>
      <c r="Q1940" t="s">
        <v>413</v>
      </c>
      <c r="R1940" t="s">
        <v>407</v>
      </c>
      <c r="S1940" t="s">
        <v>1212</v>
      </c>
      <c r="T1940" s="131">
        <v>4.87</v>
      </c>
      <c r="U1940" t="s">
        <v>2282</v>
      </c>
      <c r="V1940" s="132">
        <v>2.0480000000000002E-2</v>
      </c>
      <c r="W1940" s="132">
        <v>2.5999999999999999E-2</v>
      </c>
      <c r="X1940" t="s">
        <v>412</v>
      </c>
      <c r="Y1940" t="s">
        <v>339</v>
      </c>
      <c r="Z1940" s="131">
        <v>10746921</v>
      </c>
      <c r="AA1940" s="131">
        <v>1</v>
      </c>
      <c r="AB1940" s="131">
        <f t="shared" si="30"/>
        <v>102.32000402719999</v>
      </c>
      <c r="AD1940" s="131">
        <v>10996.25</v>
      </c>
      <c r="AH1940" s="132">
        <v>3.5819999999999998E-2</v>
      </c>
      <c r="AI1940" s="132">
        <v>2.8910000000000002E-2</v>
      </c>
      <c r="AJ1940" s="132">
        <v>3.4099999999999998E-3</v>
      </c>
    </row>
    <row r="1941" spans="1:36">
      <c r="A1941" t="s">
        <v>1213</v>
      </c>
      <c r="B1941" t="s">
        <v>1254</v>
      </c>
      <c r="C1941" t="s">
        <v>2063</v>
      </c>
      <c r="D1941" t="s">
        <v>2064</v>
      </c>
      <c r="E1941" t="s">
        <v>309</v>
      </c>
      <c r="F1941" t="s">
        <v>2262</v>
      </c>
      <c r="G1941" t="s">
        <v>2263</v>
      </c>
      <c r="H1941" t="s">
        <v>321</v>
      </c>
      <c r="I1941" t="s">
        <v>951</v>
      </c>
      <c r="J1941" t="s">
        <v>204</v>
      </c>
      <c r="K1941" t="s">
        <v>204</v>
      </c>
      <c r="L1941" t="s">
        <v>325</v>
      </c>
      <c r="M1941" t="s">
        <v>340</v>
      </c>
      <c r="N1941" t="s">
        <v>445</v>
      </c>
      <c r="O1941" t="s">
        <v>339</v>
      </c>
      <c r="P1941" t="s">
        <v>1696</v>
      </c>
      <c r="Q1941" t="s">
        <v>413</v>
      </c>
      <c r="R1941" t="s">
        <v>407</v>
      </c>
      <c r="S1941" t="s">
        <v>1212</v>
      </c>
      <c r="T1941" s="131">
        <v>4.87</v>
      </c>
      <c r="U1941" t="s">
        <v>1717</v>
      </c>
      <c r="V1941" s="132">
        <v>4.1590000000000002E-2</v>
      </c>
      <c r="W1941" s="132">
        <v>4.8399999999999999E-2</v>
      </c>
      <c r="X1941" t="s">
        <v>412</v>
      </c>
      <c r="Y1941" t="s">
        <v>339</v>
      </c>
      <c r="Z1941" s="131">
        <v>10896000</v>
      </c>
      <c r="AA1941" s="131">
        <v>1</v>
      </c>
      <c r="AB1941" s="131">
        <f t="shared" si="30"/>
        <v>99.719998164464016</v>
      </c>
      <c r="AD1941" s="131">
        <v>10865.491</v>
      </c>
      <c r="AH1941" s="132">
        <v>2.179E-2</v>
      </c>
      <c r="AI1941" s="132">
        <v>2.8570000000000002E-2</v>
      </c>
      <c r="AJ1941" s="132">
        <v>3.3700000000000002E-3</v>
      </c>
    </row>
    <row r="1942" spans="1:36">
      <c r="A1942" t="s">
        <v>1213</v>
      </c>
      <c r="B1942" t="s">
        <v>1254</v>
      </c>
      <c r="C1942" t="s">
        <v>1547</v>
      </c>
      <c r="D1942" t="s">
        <v>1548</v>
      </c>
      <c r="E1942" t="s">
        <v>309</v>
      </c>
      <c r="F1942" t="s">
        <v>2129</v>
      </c>
      <c r="G1942" t="s">
        <v>2130</v>
      </c>
      <c r="H1942" t="s">
        <v>321</v>
      </c>
      <c r="I1942" t="s">
        <v>754</v>
      </c>
      <c r="J1942" t="s">
        <v>204</v>
      </c>
      <c r="K1942" t="s">
        <v>204</v>
      </c>
      <c r="L1942" t="s">
        <v>325</v>
      </c>
      <c r="M1942" t="s">
        <v>340</v>
      </c>
      <c r="N1942" t="s">
        <v>448</v>
      </c>
      <c r="O1942" t="s">
        <v>339</v>
      </c>
      <c r="P1942" t="s">
        <v>1211</v>
      </c>
      <c r="Q1942" t="s">
        <v>413</v>
      </c>
      <c r="R1942" t="s">
        <v>407</v>
      </c>
      <c r="S1942" t="s">
        <v>1212</v>
      </c>
      <c r="T1942" s="131">
        <v>4.8499999999999996</v>
      </c>
      <c r="U1942" t="s">
        <v>2131</v>
      </c>
      <c r="V1942" s="132">
        <v>1.7510000000000001E-2</v>
      </c>
      <c r="W1942" s="132">
        <v>2.4299999999999999E-2</v>
      </c>
      <c r="X1942" t="s">
        <v>412</v>
      </c>
      <c r="Y1942" t="s">
        <v>339</v>
      </c>
      <c r="Z1942" s="131">
        <v>10404305</v>
      </c>
      <c r="AA1942" s="131">
        <v>1</v>
      </c>
      <c r="AB1942" s="131">
        <f t="shared" si="30"/>
        <v>101.6499996876293</v>
      </c>
      <c r="AD1942" s="131">
        <v>10575.976000000001</v>
      </c>
      <c r="AH1942" s="132">
        <v>2.9199999999999999E-3</v>
      </c>
      <c r="AI1942" s="132">
        <v>2.7799999999999998E-2</v>
      </c>
      <c r="AJ1942" s="132">
        <v>3.2799999999999999E-3</v>
      </c>
    </row>
    <row r="1943" spans="1:36">
      <c r="A1943" t="s">
        <v>1213</v>
      </c>
      <c r="B1943" t="s">
        <v>1254</v>
      </c>
      <c r="C1943" t="s">
        <v>1521</v>
      </c>
      <c r="D1943" t="s">
        <v>1522</v>
      </c>
      <c r="E1943" t="s">
        <v>309</v>
      </c>
      <c r="F1943" t="s">
        <v>2153</v>
      </c>
      <c r="G1943" t="s">
        <v>2154</v>
      </c>
      <c r="H1943" t="s">
        <v>321</v>
      </c>
      <c r="I1943" t="s">
        <v>754</v>
      </c>
      <c r="J1943" t="s">
        <v>204</v>
      </c>
      <c r="K1943" t="s">
        <v>204</v>
      </c>
      <c r="L1943" t="s">
        <v>325</v>
      </c>
      <c r="M1943" t="s">
        <v>340</v>
      </c>
      <c r="N1943" t="s">
        <v>448</v>
      </c>
      <c r="O1943" t="s">
        <v>339</v>
      </c>
      <c r="P1943" t="s">
        <v>1211</v>
      </c>
      <c r="Q1943" t="s">
        <v>413</v>
      </c>
      <c r="R1943" t="s">
        <v>407</v>
      </c>
      <c r="S1943" t="s">
        <v>1212</v>
      </c>
      <c r="T1943" s="131">
        <v>4.71</v>
      </c>
      <c r="U1943" t="s">
        <v>2155</v>
      </c>
      <c r="V1943" s="132">
        <v>1.7569999999999999E-2</v>
      </c>
      <c r="W1943" s="132">
        <v>2.4E-2</v>
      </c>
      <c r="X1943" t="s">
        <v>412</v>
      </c>
      <c r="Y1943" t="s">
        <v>339</v>
      </c>
      <c r="Z1943" s="131">
        <v>9456139.8000000007</v>
      </c>
      <c r="AA1943" s="131">
        <v>1</v>
      </c>
      <c r="AB1943" s="131">
        <f t="shared" si="30"/>
        <v>101.53000276074597</v>
      </c>
      <c r="AD1943" s="131">
        <v>9600.8189999999995</v>
      </c>
      <c r="AH1943" s="132">
        <v>3.8899999999999998E-3</v>
      </c>
      <c r="AI1943" s="132">
        <v>2.5239999999999999E-2</v>
      </c>
      <c r="AJ1943" s="132">
        <v>2.98E-3</v>
      </c>
    </row>
    <row r="1944" spans="1:36">
      <c r="A1944" t="s">
        <v>1213</v>
      </c>
      <c r="B1944" t="s">
        <v>1254</v>
      </c>
      <c r="C1944" t="s">
        <v>1621</v>
      </c>
      <c r="D1944" t="s">
        <v>1622</v>
      </c>
      <c r="E1944" t="s">
        <v>311</v>
      </c>
      <c r="F1944" t="s">
        <v>1623</v>
      </c>
      <c r="G1944" t="s">
        <v>1624</v>
      </c>
      <c r="H1944" t="s">
        <v>321</v>
      </c>
      <c r="I1944" t="s">
        <v>951</v>
      </c>
      <c r="J1944" t="s">
        <v>204</v>
      </c>
      <c r="K1944" t="s">
        <v>224</v>
      </c>
      <c r="L1944" t="s">
        <v>325</v>
      </c>
      <c r="M1944" t="s">
        <v>340</v>
      </c>
      <c r="N1944" t="s">
        <v>465</v>
      </c>
      <c r="O1944" t="s">
        <v>339</v>
      </c>
      <c r="P1944" t="s">
        <v>1551</v>
      </c>
      <c r="Q1944" t="s">
        <v>413</v>
      </c>
      <c r="R1944" t="s">
        <v>407</v>
      </c>
      <c r="S1944" t="s">
        <v>1212</v>
      </c>
      <c r="T1944" s="131">
        <v>3.55</v>
      </c>
      <c r="U1944" t="s">
        <v>1625</v>
      </c>
      <c r="V1944" s="132">
        <v>6.0729999999999999E-2</v>
      </c>
      <c r="W1944" s="132">
        <v>5.5800000000000002E-2</v>
      </c>
      <c r="X1944" t="s">
        <v>412</v>
      </c>
      <c r="Y1944" t="s">
        <v>339</v>
      </c>
      <c r="Z1944" s="131">
        <v>9505998.0700000003</v>
      </c>
      <c r="AA1944" s="131">
        <v>1</v>
      </c>
      <c r="AB1944" s="131">
        <f t="shared" si="30"/>
        <v>97.469996646022878</v>
      </c>
      <c r="AD1944" s="131">
        <v>9265.4959999999992</v>
      </c>
      <c r="AH1944" s="132">
        <v>1.1010000000000001E-2</v>
      </c>
      <c r="AI1944" s="132">
        <v>2.436E-2</v>
      </c>
      <c r="AJ1944" s="132">
        <v>2.8700000000000002E-3</v>
      </c>
    </row>
    <row r="1945" spans="1:36">
      <c r="A1945" t="s">
        <v>1213</v>
      </c>
      <c r="B1945" t="s">
        <v>1254</v>
      </c>
      <c r="C1945" t="s">
        <v>2193</v>
      </c>
      <c r="D1945" t="s">
        <v>2194</v>
      </c>
      <c r="E1945" t="s">
        <v>309</v>
      </c>
      <c r="F1945" t="s">
        <v>2601</v>
      </c>
      <c r="G1945" t="s">
        <v>2602</v>
      </c>
      <c r="H1945" t="s">
        <v>321</v>
      </c>
      <c r="I1945" t="s">
        <v>754</v>
      </c>
      <c r="J1945" t="s">
        <v>204</v>
      </c>
      <c r="K1945" t="s">
        <v>204</v>
      </c>
      <c r="L1945" t="s">
        <v>325</v>
      </c>
      <c r="M1945" t="s">
        <v>340</v>
      </c>
      <c r="N1945" t="s">
        <v>464</v>
      </c>
      <c r="O1945" t="s">
        <v>339</v>
      </c>
      <c r="P1945" t="s">
        <v>1551</v>
      </c>
      <c r="Q1945" t="s">
        <v>413</v>
      </c>
      <c r="R1945" t="s">
        <v>407</v>
      </c>
      <c r="S1945" t="s">
        <v>1212</v>
      </c>
      <c r="T1945" s="131">
        <v>1.39</v>
      </c>
      <c r="U1945" t="s">
        <v>2603</v>
      </c>
      <c r="V1945" s="132">
        <v>5.5399999999999998E-3</v>
      </c>
      <c r="W1945" s="132">
        <v>2.58E-2</v>
      </c>
      <c r="X1945" t="s">
        <v>412</v>
      </c>
      <c r="Y1945" t="s">
        <v>339</v>
      </c>
      <c r="Z1945" s="131">
        <v>6170054.0800000001</v>
      </c>
      <c r="AA1945" s="131">
        <v>1</v>
      </c>
      <c r="AB1945" s="131">
        <f t="shared" si="30"/>
        <v>116.40000082462811</v>
      </c>
      <c r="AD1945" s="131">
        <v>7181.9430000000002</v>
      </c>
      <c r="AH1945" s="132">
        <v>4.4000000000000003E-3</v>
      </c>
      <c r="AI1945" s="132">
        <v>1.8880000000000001E-2</v>
      </c>
      <c r="AJ1945" s="132">
        <v>2.2300000000000002E-3</v>
      </c>
    </row>
    <row r="1946" spans="1:36">
      <c r="A1946" t="s">
        <v>1213</v>
      </c>
      <c r="B1946" t="s">
        <v>1254</v>
      </c>
      <c r="C1946" t="s">
        <v>2209</v>
      </c>
      <c r="D1946" t="s">
        <v>2210</v>
      </c>
      <c r="E1946" t="s">
        <v>309</v>
      </c>
      <c r="F1946" t="s">
        <v>2517</v>
      </c>
      <c r="G1946" t="s">
        <v>2518</v>
      </c>
      <c r="H1946" t="s">
        <v>321</v>
      </c>
      <c r="I1946" t="s">
        <v>754</v>
      </c>
      <c r="J1946" t="s">
        <v>204</v>
      </c>
      <c r="K1946" t="s">
        <v>204</v>
      </c>
      <c r="L1946" t="s">
        <v>325</v>
      </c>
      <c r="M1946" t="s">
        <v>340</v>
      </c>
      <c r="N1946" t="s">
        <v>465</v>
      </c>
      <c r="O1946" t="s">
        <v>339</v>
      </c>
      <c r="P1946" t="s">
        <v>1545</v>
      </c>
      <c r="Q1946" t="s">
        <v>413</v>
      </c>
      <c r="R1946" t="s">
        <v>407</v>
      </c>
      <c r="S1946" t="s">
        <v>1212</v>
      </c>
      <c r="T1946" s="131">
        <v>2.02</v>
      </c>
      <c r="U1946" t="s">
        <v>1686</v>
      </c>
      <c r="V1946" s="132">
        <v>2.7949999999999999E-2</v>
      </c>
      <c r="W1946" s="132">
        <v>4.0399999999999998E-2</v>
      </c>
      <c r="X1946" t="s">
        <v>412</v>
      </c>
      <c r="Y1946" t="s">
        <v>339</v>
      </c>
      <c r="Z1946" s="131">
        <v>5797196.9800000004</v>
      </c>
      <c r="AA1946" s="131">
        <v>1</v>
      </c>
      <c r="AB1946" s="131">
        <f t="shared" si="30"/>
        <v>115.10000476126653</v>
      </c>
      <c r="AD1946" s="131">
        <v>6672.5739999999996</v>
      </c>
      <c r="AH1946" s="132">
        <v>3.3800000000000002E-3</v>
      </c>
      <c r="AI1946" s="132">
        <v>1.754E-2</v>
      </c>
      <c r="AJ1946" s="132">
        <v>2.0699999999999998E-3</v>
      </c>
    </row>
    <row r="1947" spans="1:36">
      <c r="A1947" t="s">
        <v>1213</v>
      </c>
      <c r="B1947" t="s">
        <v>1254</v>
      </c>
      <c r="C1947" t="s">
        <v>1547</v>
      </c>
      <c r="D1947" t="s">
        <v>1548</v>
      </c>
      <c r="E1947" t="s">
        <v>309</v>
      </c>
      <c r="F1947" t="s">
        <v>2583</v>
      </c>
      <c r="G1947" t="s">
        <v>2584</v>
      </c>
      <c r="H1947" t="s">
        <v>321</v>
      </c>
      <c r="I1947" t="s">
        <v>951</v>
      </c>
      <c r="J1947" t="s">
        <v>204</v>
      </c>
      <c r="K1947" t="s">
        <v>204</v>
      </c>
      <c r="L1947" t="s">
        <v>325</v>
      </c>
      <c r="M1947" t="s">
        <v>340</v>
      </c>
      <c r="N1947" t="s">
        <v>448</v>
      </c>
      <c r="O1947" t="s">
        <v>339</v>
      </c>
      <c r="P1947" t="s">
        <v>1211</v>
      </c>
      <c r="Q1947" t="s">
        <v>413</v>
      </c>
      <c r="R1947" t="s">
        <v>407</v>
      </c>
      <c r="S1947" t="s">
        <v>1212</v>
      </c>
      <c r="T1947" s="131">
        <v>0.16</v>
      </c>
      <c r="U1947" t="s">
        <v>1392</v>
      </c>
      <c r="V1947" s="132">
        <v>4.3060000000000001E-2</v>
      </c>
      <c r="W1947" s="132">
        <v>4.4299999999999999E-2</v>
      </c>
      <c r="X1947" t="s">
        <v>412</v>
      </c>
      <c r="Y1947" t="s">
        <v>339</v>
      </c>
      <c r="Z1947" s="131">
        <v>6400000</v>
      </c>
      <c r="AA1947" s="131">
        <v>1</v>
      </c>
      <c r="AB1947" s="131">
        <f t="shared" si="30"/>
        <v>101.32000000000001</v>
      </c>
      <c r="AD1947" s="131">
        <v>6484.48</v>
      </c>
      <c r="AH1947" s="132">
        <v>7.5799999999999999E-3</v>
      </c>
      <c r="AI1947" s="132">
        <v>1.7049999999999999E-2</v>
      </c>
      <c r="AJ1947" s="132">
        <v>2.0100000000000001E-3</v>
      </c>
    </row>
    <row r="1948" spans="1:36">
      <c r="A1948" t="s">
        <v>1213</v>
      </c>
      <c r="B1948" t="s">
        <v>1254</v>
      </c>
      <c r="C1948" t="s">
        <v>1521</v>
      </c>
      <c r="D1948" t="s">
        <v>1522</v>
      </c>
      <c r="E1948" t="s">
        <v>309</v>
      </c>
      <c r="F1948" t="s">
        <v>2556</v>
      </c>
      <c r="G1948" t="s">
        <v>2557</v>
      </c>
      <c r="H1948" t="s">
        <v>321</v>
      </c>
      <c r="I1948" t="s">
        <v>754</v>
      </c>
      <c r="J1948" t="s">
        <v>204</v>
      </c>
      <c r="K1948" t="s">
        <v>204</v>
      </c>
      <c r="L1948" t="s">
        <v>325</v>
      </c>
      <c r="M1948" t="s">
        <v>340</v>
      </c>
      <c r="N1948" t="s">
        <v>448</v>
      </c>
      <c r="O1948" t="s">
        <v>339</v>
      </c>
      <c r="P1948" t="s">
        <v>1211</v>
      </c>
      <c r="Q1948" t="s">
        <v>413</v>
      </c>
      <c r="R1948" t="s">
        <v>407</v>
      </c>
      <c r="S1948" t="s">
        <v>1212</v>
      </c>
      <c r="T1948" s="131">
        <v>5.47</v>
      </c>
      <c r="U1948" t="s">
        <v>1922</v>
      </c>
      <c r="V1948" s="132">
        <v>2.3869999999999999E-2</v>
      </c>
      <c r="W1948" s="132">
        <v>2.46E-2</v>
      </c>
      <c r="X1948" t="s">
        <v>412</v>
      </c>
      <c r="Y1948" t="s">
        <v>339</v>
      </c>
      <c r="Z1948" s="131">
        <v>6203423</v>
      </c>
      <c r="AA1948" s="131">
        <v>1</v>
      </c>
      <c r="AB1948" s="131">
        <f t="shared" si="30"/>
        <v>102.19999506723948</v>
      </c>
      <c r="AD1948" s="131">
        <v>6339.8980000000001</v>
      </c>
      <c r="AH1948" s="132">
        <v>6.4700000000000001E-3</v>
      </c>
      <c r="AI1948" s="132">
        <v>1.6670000000000001E-2</v>
      </c>
      <c r="AJ1948" s="132">
        <v>1.97E-3</v>
      </c>
    </row>
    <row r="1949" spans="1:36">
      <c r="A1949" t="s">
        <v>1213</v>
      </c>
      <c r="B1949" t="s">
        <v>1254</v>
      </c>
      <c r="C1949" t="s">
        <v>1896</v>
      </c>
      <c r="D1949" t="s">
        <v>1897</v>
      </c>
      <c r="E1949" t="s">
        <v>309</v>
      </c>
      <c r="F1949" t="s">
        <v>2595</v>
      </c>
      <c r="G1949" t="s">
        <v>2596</v>
      </c>
      <c r="H1949" t="s">
        <v>321</v>
      </c>
      <c r="I1949" t="s">
        <v>754</v>
      </c>
      <c r="J1949" t="s">
        <v>204</v>
      </c>
      <c r="K1949" t="s">
        <v>204</v>
      </c>
      <c r="L1949" t="s">
        <v>325</v>
      </c>
      <c r="M1949" t="s">
        <v>340</v>
      </c>
      <c r="N1949" t="s">
        <v>464</v>
      </c>
      <c r="O1949" t="s">
        <v>339</v>
      </c>
      <c r="P1949" t="s">
        <v>1551</v>
      </c>
      <c r="Q1949" t="s">
        <v>413</v>
      </c>
      <c r="R1949" t="s">
        <v>407</v>
      </c>
      <c r="S1949" t="s">
        <v>1212</v>
      </c>
      <c r="T1949" s="131">
        <v>2.5</v>
      </c>
      <c r="U1949" t="s">
        <v>2597</v>
      </c>
      <c r="V1949" s="132">
        <v>2.7040000000000002E-2</v>
      </c>
      <c r="W1949" s="132">
        <v>2.7699999999999999E-2</v>
      </c>
      <c r="X1949" t="s">
        <v>412</v>
      </c>
      <c r="Y1949" t="s">
        <v>339</v>
      </c>
      <c r="Z1949" s="131">
        <v>5242602</v>
      </c>
      <c r="AA1949" s="131">
        <v>1</v>
      </c>
      <c r="AB1949" s="131">
        <f t="shared" si="30"/>
        <v>117.94999887460462</v>
      </c>
      <c r="AD1949" s="131">
        <v>6183.6490000000003</v>
      </c>
      <c r="AH1949" s="132">
        <v>8.26E-3</v>
      </c>
      <c r="AI1949" s="132">
        <v>1.626E-2</v>
      </c>
      <c r="AJ1949" s="132">
        <v>1.92E-3</v>
      </c>
    </row>
    <row r="1950" spans="1:36">
      <c r="A1950" t="s">
        <v>1213</v>
      </c>
      <c r="B1950" t="s">
        <v>1254</v>
      </c>
      <c r="C1950" t="s">
        <v>2996</v>
      </c>
      <c r="D1950" t="s">
        <v>2997</v>
      </c>
      <c r="E1950" t="s">
        <v>309</v>
      </c>
      <c r="F1950" t="s">
        <v>2998</v>
      </c>
      <c r="G1950" t="s">
        <v>2999</v>
      </c>
      <c r="H1950" t="s">
        <v>321</v>
      </c>
      <c r="I1950" t="s">
        <v>951</v>
      </c>
      <c r="J1950" t="s">
        <v>204</v>
      </c>
      <c r="K1950" t="s">
        <v>204</v>
      </c>
      <c r="L1950" t="s">
        <v>325</v>
      </c>
      <c r="M1950" t="s">
        <v>340</v>
      </c>
      <c r="N1950" t="s">
        <v>445</v>
      </c>
      <c r="O1950" t="s">
        <v>339</v>
      </c>
      <c r="P1950" t="s">
        <v>1578</v>
      </c>
      <c r="Q1950" t="s">
        <v>415</v>
      </c>
      <c r="R1950" t="s">
        <v>407</v>
      </c>
      <c r="S1950" t="s">
        <v>1212</v>
      </c>
      <c r="T1950" s="131">
        <v>0.87</v>
      </c>
      <c r="U1950" t="s">
        <v>3000</v>
      </c>
      <c r="V1950" s="132">
        <v>4.4650000000000002E-2</v>
      </c>
      <c r="W1950" s="132">
        <v>5.2400000000000002E-2</v>
      </c>
      <c r="X1950" t="s">
        <v>412</v>
      </c>
      <c r="Y1950" t="s">
        <v>339</v>
      </c>
      <c r="Z1950" s="131">
        <v>6200000</v>
      </c>
      <c r="AA1950" s="131">
        <v>1</v>
      </c>
      <c r="AB1950" s="131">
        <f t="shared" si="30"/>
        <v>98.8</v>
      </c>
      <c r="AD1950" s="131">
        <v>6125.6</v>
      </c>
      <c r="AH1950" s="132">
        <v>1.9650000000000001E-2</v>
      </c>
      <c r="AI1950" s="132">
        <v>1.61E-2</v>
      </c>
      <c r="AJ1950" s="132">
        <v>1.9E-3</v>
      </c>
    </row>
    <row r="1951" spans="1:36">
      <c r="A1951" t="s">
        <v>1213</v>
      </c>
      <c r="B1951" t="s">
        <v>1254</v>
      </c>
      <c r="C1951" t="s">
        <v>455</v>
      </c>
      <c r="D1951" t="s">
        <v>2144</v>
      </c>
      <c r="E1951" t="s">
        <v>309</v>
      </c>
      <c r="F1951" t="s">
        <v>2355</v>
      </c>
      <c r="G1951" t="s">
        <v>2356</v>
      </c>
      <c r="H1951" t="s">
        <v>321</v>
      </c>
      <c r="I1951" t="s">
        <v>754</v>
      </c>
      <c r="J1951" t="s">
        <v>204</v>
      </c>
      <c r="K1951" t="s">
        <v>204</v>
      </c>
      <c r="L1951" t="s">
        <v>325</v>
      </c>
      <c r="M1951" t="s">
        <v>340</v>
      </c>
      <c r="N1951" t="s">
        <v>440</v>
      </c>
      <c r="O1951" t="s">
        <v>339</v>
      </c>
      <c r="P1951" t="s">
        <v>1966</v>
      </c>
      <c r="Q1951" t="s">
        <v>415</v>
      </c>
      <c r="R1951" t="s">
        <v>407</v>
      </c>
      <c r="S1951" t="s">
        <v>1212</v>
      </c>
      <c r="T1951" s="131">
        <v>3.19</v>
      </c>
      <c r="U1951" t="s">
        <v>2357</v>
      </c>
      <c r="V1951" s="132">
        <v>-1.83E-3</v>
      </c>
      <c r="W1951" s="132">
        <v>2.4299999999999999E-2</v>
      </c>
      <c r="X1951" t="s">
        <v>412</v>
      </c>
      <c r="Y1951" t="s">
        <v>339</v>
      </c>
      <c r="Z1951" s="131">
        <v>4925122.1900000004</v>
      </c>
      <c r="AA1951" s="131">
        <v>1</v>
      </c>
      <c r="AB1951" s="131">
        <f t="shared" si="30"/>
        <v>122.38999901848121</v>
      </c>
      <c r="AD1951" s="131">
        <v>6027.857</v>
      </c>
      <c r="AH1951" s="132">
        <v>1.9300000000000001E-3</v>
      </c>
      <c r="AI1951" s="132">
        <v>1.585E-2</v>
      </c>
      <c r="AJ1951" s="132">
        <v>1.8699999999999999E-3</v>
      </c>
    </row>
    <row r="1952" spans="1:36">
      <c r="A1952" t="s">
        <v>1213</v>
      </c>
      <c r="B1952" t="s">
        <v>1254</v>
      </c>
      <c r="C1952" t="s">
        <v>1923</v>
      </c>
      <c r="D1952" t="s">
        <v>1924</v>
      </c>
      <c r="E1952" t="s">
        <v>309</v>
      </c>
      <c r="F1952" t="s">
        <v>1925</v>
      </c>
      <c r="G1952" t="s">
        <v>1926</v>
      </c>
      <c r="H1952" t="s">
        <v>321</v>
      </c>
      <c r="I1952" t="s">
        <v>754</v>
      </c>
      <c r="J1952" t="s">
        <v>204</v>
      </c>
      <c r="K1952" t="s">
        <v>204</v>
      </c>
      <c r="L1952" t="s">
        <v>325</v>
      </c>
      <c r="M1952" t="s">
        <v>340</v>
      </c>
      <c r="N1952" t="s">
        <v>464</v>
      </c>
      <c r="O1952" t="s">
        <v>339</v>
      </c>
      <c r="P1952" t="s">
        <v>1696</v>
      </c>
      <c r="Q1952" t="s">
        <v>413</v>
      </c>
      <c r="R1952" t="s">
        <v>407</v>
      </c>
      <c r="S1952" t="s">
        <v>1212</v>
      </c>
      <c r="T1952" s="131">
        <v>3.49</v>
      </c>
      <c r="U1952" t="s">
        <v>1293</v>
      </c>
      <c r="V1952" s="132">
        <v>2.5739999999999999E-2</v>
      </c>
      <c r="W1952" s="132">
        <v>2.9000000000000001E-2</v>
      </c>
      <c r="X1952" t="s">
        <v>412</v>
      </c>
      <c r="Y1952" t="s">
        <v>339</v>
      </c>
      <c r="Z1952" s="131">
        <v>5700000</v>
      </c>
      <c r="AA1952" s="131">
        <v>1</v>
      </c>
      <c r="AB1952" s="131">
        <f t="shared" si="30"/>
        <v>104.85</v>
      </c>
      <c r="AD1952" s="131">
        <v>5976.45</v>
      </c>
      <c r="AH1952" s="132">
        <v>7.6699999999999997E-3</v>
      </c>
      <c r="AI1952" s="132">
        <v>1.5709999999999998E-2</v>
      </c>
      <c r="AJ1952" s="132">
        <v>1.8500000000000001E-3</v>
      </c>
    </row>
    <row r="1953" spans="1:36">
      <c r="A1953" t="s">
        <v>1213</v>
      </c>
      <c r="B1953" t="s">
        <v>1254</v>
      </c>
      <c r="C1953" t="s">
        <v>1626</v>
      </c>
      <c r="D1953" t="s">
        <v>1627</v>
      </c>
      <c r="E1953" t="s">
        <v>309</v>
      </c>
      <c r="F1953" t="s">
        <v>3431</v>
      </c>
      <c r="G1953" t="s">
        <v>3432</v>
      </c>
      <c r="H1953" t="s">
        <v>321</v>
      </c>
      <c r="I1953" t="s">
        <v>951</v>
      </c>
      <c r="J1953" t="s">
        <v>204</v>
      </c>
      <c r="K1953" t="s">
        <v>204</v>
      </c>
      <c r="L1953" t="s">
        <v>325</v>
      </c>
      <c r="M1953" t="s">
        <v>340</v>
      </c>
      <c r="N1953" t="s">
        <v>465</v>
      </c>
      <c r="O1953" t="s">
        <v>339</v>
      </c>
      <c r="P1953" t="s">
        <v>1578</v>
      </c>
      <c r="Q1953" t="s">
        <v>415</v>
      </c>
      <c r="R1953" t="s">
        <v>407</v>
      </c>
      <c r="S1953" t="s">
        <v>1212</v>
      </c>
      <c r="T1953" s="131">
        <v>2.63</v>
      </c>
      <c r="U1953" t="s">
        <v>3433</v>
      </c>
      <c r="V1953" s="132">
        <v>5.985E-2</v>
      </c>
      <c r="W1953" s="132">
        <v>5.3199999999999997E-2</v>
      </c>
      <c r="X1953" t="s">
        <v>412</v>
      </c>
      <c r="Y1953" t="s">
        <v>339</v>
      </c>
      <c r="Z1953" s="131">
        <v>6237555</v>
      </c>
      <c r="AA1953" s="131">
        <v>1</v>
      </c>
      <c r="AB1953" s="131">
        <f t="shared" si="30"/>
        <v>95.729993563183015</v>
      </c>
      <c r="AD1953" s="131">
        <v>5971.2110000000002</v>
      </c>
      <c r="AH1953" s="132">
        <v>2.138E-2</v>
      </c>
      <c r="AI1953" s="132">
        <v>1.5699999999999999E-2</v>
      </c>
      <c r="AJ1953" s="132">
        <v>1.8500000000000001E-3</v>
      </c>
    </row>
    <row r="1954" spans="1:36">
      <c r="A1954" t="s">
        <v>1213</v>
      </c>
      <c r="B1954" t="s">
        <v>1254</v>
      </c>
      <c r="C1954" t="s">
        <v>3434</v>
      </c>
      <c r="D1954" t="s">
        <v>3435</v>
      </c>
      <c r="E1954" t="s">
        <v>309</v>
      </c>
      <c r="F1954" t="s">
        <v>3436</v>
      </c>
      <c r="G1954" t="s">
        <v>3437</v>
      </c>
      <c r="H1954" t="s">
        <v>321</v>
      </c>
      <c r="I1954" t="s">
        <v>951</v>
      </c>
      <c r="J1954" t="s">
        <v>204</v>
      </c>
      <c r="K1954" t="s">
        <v>204</v>
      </c>
      <c r="L1954" t="s">
        <v>325</v>
      </c>
      <c r="M1954" t="s">
        <v>340</v>
      </c>
      <c r="N1954" t="s">
        <v>475</v>
      </c>
      <c r="O1954" t="s">
        <v>339</v>
      </c>
      <c r="P1954" t="s">
        <v>1530</v>
      </c>
      <c r="Q1954" t="s">
        <v>415</v>
      </c>
      <c r="R1954" t="s">
        <v>407</v>
      </c>
      <c r="S1954" t="s">
        <v>1212</v>
      </c>
      <c r="T1954" s="131">
        <v>3.62</v>
      </c>
      <c r="U1954" t="s">
        <v>3438</v>
      </c>
      <c r="V1954" s="132">
        <v>5.0380000000000001E-2</v>
      </c>
      <c r="W1954" s="132">
        <v>5.0099999999999999E-2</v>
      </c>
      <c r="X1954" t="s">
        <v>412</v>
      </c>
      <c r="Y1954" t="s">
        <v>339</v>
      </c>
      <c r="Z1954" s="131">
        <v>5641834.6900000004</v>
      </c>
      <c r="AA1954" s="131">
        <v>1</v>
      </c>
      <c r="AB1954" s="131">
        <f t="shared" si="30"/>
        <v>96.479998069564118</v>
      </c>
      <c r="AC1954" s="131">
        <v>494.67599999999999</v>
      </c>
      <c r="AD1954" s="131">
        <v>5937.9179999999997</v>
      </c>
      <c r="AH1954" s="132">
        <v>3.687E-2</v>
      </c>
      <c r="AI1954" s="132">
        <v>1.6910000000000001E-2</v>
      </c>
      <c r="AJ1954" s="132">
        <v>2E-3</v>
      </c>
    </row>
    <row r="1955" spans="1:36">
      <c r="A1955" t="s">
        <v>1213</v>
      </c>
      <c r="B1955" t="s">
        <v>1254</v>
      </c>
      <c r="C1955" t="s">
        <v>2380</v>
      </c>
      <c r="D1955" t="s">
        <v>2381</v>
      </c>
      <c r="E1955" t="s">
        <v>309</v>
      </c>
      <c r="F1955" t="s">
        <v>3382</v>
      </c>
      <c r="G1955" t="s">
        <v>3383</v>
      </c>
      <c r="H1955" t="s">
        <v>321</v>
      </c>
      <c r="I1955" t="s">
        <v>951</v>
      </c>
      <c r="J1955" t="s">
        <v>204</v>
      </c>
      <c r="K1955" t="s">
        <v>204</v>
      </c>
      <c r="L1955" t="s">
        <v>325</v>
      </c>
      <c r="M1955" t="s">
        <v>340</v>
      </c>
      <c r="N1955" t="s">
        <v>484</v>
      </c>
      <c r="O1955" t="s">
        <v>339</v>
      </c>
      <c r="P1955" t="s">
        <v>1599</v>
      </c>
      <c r="Q1955" t="s">
        <v>415</v>
      </c>
      <c r="R1955" t="s">
        <v>407</v>
      </c>
      <c r="S1955" t="s">
        <v>1212</v>
      </c>
      <c r="T1955" s="131">
        <v>1.86</v>
      </c>
      <c r="U1955" t="s">
        <v>2603</v>
      </c>
      <c r="V1955" s="132">
        <v>4.9340000000000002E-2</v>
      </c>
      <c r="W1955" s="132">
        <v>5.1299999999999998E-2</v>
      </c>
      <c r="X1955" t="s">
        <v>412</v>
      </c>
      <c r="Y1955" t="s">
        <v>339</v>
      </c>
      <c r="Z1955" s="131">
        <v>6000000</v>
      </c>
      <c r="AA1955" s="131">
        <v>1</v>
      </c>
      <c r="AB1955" s="131">
        <f t="shared" si="30"/>
        <v>97.77</v>
      </c>
      <c r="AD1955" s="131">
        <v>5866.2</v>
      </c>
      <c r="AH1955" s="132">
        <v>5.94E-3</v>
      </c>
      <c r="AI1955" s="132">
        <v>1.542E-2</v>
      </c>
      <c r="AJ1955" s="132">
        <v>1.82E-3</v>
      </c>
    </row>
    <row r="1956" spans="1:36">
      <c r="A1956" t="s">
        <v>1213</v>
      </c>
      <c r="B1956" t="s">
        <v>1254</v>
      </c>
      <c r="C1956" t="s">
        <v>2283</v>
      </c>
      <c r="D1956" t="s">
        <v>2284</v>
      </c>
      <c r="E1956" t="s">
        <v>309</v>
      </c>
      <c r="F1956" t="s">
        <v>2453</v>
      </c>
      <c r="G1956" t="s">
        <v>2454</v>
      </c>
      <c r="H1956" t="s">
        <v>321</v>
      </c>
      <c r="I1956" t="s">
        <v>951</v>
      </c>
      <c r="J1956" t="s">
        <v>204</v>
      </c>
      <c r="K1956" t="s">
        <v>204</v>
      </c>
      <c r="L1956" t="s">
        <v>325</v>
      </c>
      <c r="M1956" t="s">
        <v>340</v>
      </c>
      <c r="N1956" t="s">
        <v>454</v>
      </c>
      <c r="O1956" t="s">
        <v>339</v>
      </c>
      <c r="P1956" t="s">
        <v>1599</v>
      </c>
      <c r="Q1956" t="s">
        <v>415</v>
      </c>
      <c r="R1956" t="s">
        <v>407</v>
      </c>
      <c r="S1956" t="s">
        <v>1212</v>
      </c>
      <c r="T1956" s="131">
        <v>2.4900000000000002</v>
      </c>
      <c r="U1956" t="s">
        <v>1772</v>
      </c>
      <c r="V1956" s="132">
        <v>4.8239999999999998E-2</v>
      </c>
      <c r="W1956" s="132">
        <v>5.5199999999999999E-2</v>
      </c>
      <c r="X1956" t="s">
        <v>412</v>
      </c>
      <c r="Y1956" t="s">
        <v>339</v>
      </c>
      <c r="Z1956" s="131">
        <v>5507876</v>
      </c>
      <c r="AA1956" s="131">
        <v>1</v>
      </c>
      <c r="AB1956" s="131">
        <f t="shared" si="30"/>
        <v>106.06999867099405</v>
      </c>
      <c r="AD1956" s="131">
        <v>5842.2039999999997</v>
      </c>
      <c r="AH1956" s="132">
        <v>3.15E-3</v>
      </c>
      <c r="AI1956" s="132">
        <v>1.536E-2</v>
      </c>
      <c r="AJ1956" s="132">
        <v>1.81E-3</v>
      </c>
    </row>
    <row r="1957" spans="1:36">
      <c r="A1957" t="s">
        <v>1213</v>
      </c>
      <c r="B1957" t="s">
        <v>1254</v>
      </c>
      <c r="C1957" t="s">
        <v>2369</v>
      </c>
      <c r="D1957" t="s">
        <v>2370</v>
      </c>
      <c r="E1957" t="s">
        <v>309</v>
      </c>
      <c r="F1957" t="s">
        <v>2374</v>
      </c>
      <c r="G1957" t="s">
        <v>2375</v>
      </c>
      <c r="H1957" t="s">
        <v>321</v>
      </c>
      <c r="I1957" t="s">
        <v>754</v>
      </c>
      <c r="J1957" t="s">
        <v>204</v>
      </c>
      <c r="K1957" t="s">
        <v>204</v>
      </c>
      <c r="L1957" t="s">
        <v>325</v>
      </c>
      <c r="M1957" t="s">
        <v>340</v>
      </c>
      <c r="N1957" t="s">
        <v>477</v>
      </c>
      <c r="O1957" t="s">
        <v>339</v>
      </c>
      <c r="P1957" t="s">
        <v>1211</v>
      </c>
      <c r="Q1957" t="s">
        <v>413</v>
      </c>
      <c r="R1957" t="s">
        <v>407</v>
      </c>
      <c r="S1957" t="s">
        <v>1212</v>
      </c>
      <c r="T1957" s="131">
        <v>1.98</v>
      </c>
      <c r="U1957" t="s">
        <v>1600</v>
      </c>
      <c r="V1957" s="132">
        <v>-4.4099999999999999E-3</v>
      </c>
      <c r="W1957" s="132">
        <v>2.23E-2</v>
      </c>
      <c r="X1957" t="s">
        <v>412</v>
      </c>
      <c r="Y1957" t="s">
        <v>339</v>
      </c>
      <c r="Z1957" s="131">
        <v>5327262</v>
      </c>
      <c r="AA1957" s="131">
        <v>1</v>
      </c>
      <c r="AB1957" s="131">
        <f t="shared" si="30"/>
        <v>108.86999738327118</v>
      </c>
      <c r="AD1957" s="131">
        <v>5799.79</v>
      </c>
      <c r="AH1957" s="132">
        <v>8.2900000000000005E-3</v>
      </c>
      <c r="AI1957" s="132">
        <v>1.525E-2</v>
      </c>
      <c r="AJ1957" s="132">
        <v>1.8E-3</v>
      </c>
    </row>
    <row r="1958" spans="1:36">
      <c r="A1958" t="s">
        <v>1213</v>
      </c>
      <c r="B1958" t="s">
        <v>1254</v>
      </c>
      <c r="C1958" t="s">
        <v>1868</v>
      </c>
      <c r="D1958" t="s">
        <v>1869</v>
      </c>
      <c r="E1958" t="s">
        <v>309</v>
      </c>
      <c r="F1958" t="s">
        <v>2361</v>
      </c>
      <c r="G1958" t="s">
        <v>2362</v>
      </c>
      <c r="H1958" t="s">
        <v>321</v>
      </c>
      <c r="I1958" t="s">
        <v>754</v>
      </c>
      <c r="J1958" t="s">
        <v>204</v>
      </c>
      <c r="K1958" t="s">
        <v>204</v>
      </c>
      <c r="L1958" t="s">
        <v>325</v>
      </c>
      <c r="M1958" t="s">
        <v>340</v>
      </c>
      <c r="N1958" t="s">
        <v>464</v>
      </c>
      <c r="O1958" t="s">
        <v>339</v>
      </c>
      <c r="P1958" t="s">
        <v>1966</v>
      </c>
      <c r="Q1958" t="s">
        <v>415</v>
      </c>
      <c r="R1958" t="s">
        <v>407</v>
      </c>
      <c r="S1958" t="s">
        <v>1212</v>
      </c>
      <c r="T1958" s="131">
        <v>2.91</v>
      </c>
      <c r="U1958" t="s">
        <v>2363</v>
      </c>
      <c r="V1958" s="132">
        <v>2.6720000000000001E-2</v>
      </c>
      <c r="W1958" s="132">
        <v>2.58E-2</v>
      </c>
      <c r="X1958" t="s">
        <v>412</v>
      </c>
      <c r="Y1958" t="s">
        <v>339</v>
      </c>
      <c r="Z1958" s="131">
        <v>4484611.08</v>
      </c>
      <c r="AA1958" s="131">
        <v>1</v>
      </c>
      <c r="AB1958" s="131">
        <f t="shared" si="30"/>
        <v>112.66000350692616</v>
      </c>
      <c r="AC1958" s="131">
        <v>514.16700000000003</v>
      </c>
      <c r="AD1958" s="131">
        <v>5566.53</v>
      </c>
      <c r="AH1958" s="132">
        <v>1.8500000000000001E-3</v>
      </c>
      <c r="AI1958" s="132">
        <v>1.5990000000000001E-2</v>
      </c>
      <c r="AJ1958" s="132">
        <v>1.89E-3</v>
      </c>
    </row>
    <row r="1959" spans="1:36">
      <c r="A1959" t="s">
        <v>1213</v>
      </c>
      <c r="B1959" t="s">
        <v>1254</v>
      </c>
      <c r="C1959" t="s">
        <v>1521</v>
      </c>
      <c r="D1959" t="s">
        <v>1522</v>
      </c>
      <c r="E1959" t="s">
        <v>309</v>
      </c>
      <c r="F1959" t="s">
        <v>2290</v>
      </c>
      <c r="G1959" t="s">
        <v>2291</v>
      </c>
      <c r="H1959" t="s">
        <v>321</v>
      </c>
      <c r="I1959" t="s">
        <v>951</v>
      </c>
      <c r="J1959" t="s">
        <v>204</v>
      </c>
      <c r="K1959" t="s">
        <v>204</v>
      </c>
      <c r="L1959" t="s">
        <v>325</v>
      </c>
      <c r="M1959" t="s">
        <v>340</v>
      </c>
      <c r="N1959" t="s">
        <v>448</v>
      </c>
      <c r="O1959" t="s">
        <v>339</v>
      </c>
      <c r="P1959" t="s">
        <v>1211</v>
      </c>
      <c r="Q1959" t="s">
        <v>413</v>
      </c>
      <c r="R1959" t="s">
        <v>407</v>
      </c>
      <c r="S1959" t="s">
        <v>1212</v>
      </c>
      <c r="T1959" s="131">
        <v>0.43</v>
      </c>
      <c r="U1959" t="s">
        <v>2292</v>
      </c>
      <c r="V1959" s="132">
        <v>1.8100000000000002E-2</v>
      </c>
      <c r="W1959" s="132">
        <v>4.4400000000000002E-2</v>
      </c>
      <c r="X1959" t="s">
        <v>412</v>
      </c>
      <c r="Y1959" t="s">
        <v>339</v>
      </c>
      <c r="Z1959" s="131">
        <v>5274374</v>
      </c>
      <c r="AA1959" s="131">
        <v>1</v>
      </c>
      <c r="AB1959" s="131">
        <f t="shared" si="30"/>
        <v>101.05999309112323</v>
      </c>
      <c r="AD1959" s="131">
        <v>5330.2820000000002</v>
      </c>
      <c r="AH1959" s="132">
        <v>2.0699999999999998E-3</v>
      </c>
      <c r="AI1959" s="132">
        <v>1.401E-2</v>
      </c>
      <c r="AJ1959" s="132">
        <v>1.65E-3</v>
      </c>
    </row>
    <row r="1960" spans="1:36">
      <c r="A1960" t="s">
        <v>1213</v>
      </c>
      <c r="B1960" t="s">
        <v>1254</v>
      </c>
      <c r="C1960" t="s">
        <v>2162</v>
      </c>
      <c r="D1960" t="s">
        <v>2163</v>
      </c>
      <c r="E1960" t="s">
        <v>309</v>
      </c>
      <c r="F1960" t="s">
        <v>3439</v>
      </c>
      <c r="G1960" t="s">
        <v>3440</v>
      </c>
      <c r="H1960" t="s">
        <v>321</v>
      </c>
      <c r="I1960" t="s">
        <v>951</v>
      </c>
      <c r="J1960" t="s">
        <v>204</v>
      </c>
      <c r="K1960" t="s">
        <v>204</v>
      </c>
      <c r="L1960" t="s">
        <v>325</v>
      </c>
      <c r="M1960" t="s">
        <v>340</v>
      </c>
      <c r="N1960" t="s">
        <v>445</v>
      </c>
      <c r="O1960" t="s">
        <v>339</v>
      </c>
      <c r="P1960" t="s">
        <v>1551</v>
      </c>
      <c r="Q1960" t="s">
        <v>413</v>
      </c>
      <c r="R1960" t="s">
        <v>407</v>
      </c>
      <c r="S1960" t="s">
        <v>1212</v>
      </c>
      <c r="T1960" s="131">
        <v>4.88</v>
      </c>
      <c r="U1960" t="s">
        <v>1293</v>
      </c>
      <c r="V1960" s="132">
        <v>2.3480000000000001E-2</v>
      </c>
      <c r="W1960" s="132">
        <v>4.8800000000000003E-2</v>
      </c>
      <c r="X1960" t="s">
        <v>412</v>
      </c>
      <c r="Y1960" t="s">
        <v>339</v>
      </c>
      <c r="Z1960" s="131">
        <v>5830487</v>
      </c>
      <c r="AA1960" s="131">
        <v>1</v>
      </c>
      <c r="AB1960" s="131">
        <f t="shared" si="30"/>
        <v>90.639992851369016</v>
      </c>
      <c r="AD1960" s="131">
        <v>5284.7529999999997</v>
      </c>
      <c r="AH1960" s="132">
        <v>3.5599999999999998E-3</v>
      </c>
      <c r="AI1960" s="132">
        <v>1.389E-2</v>
      </c>
      <c r="AJ1960" s="132">
        <v>1.64E-3</v>
      </c>
    </row>
    <row r="1961" spans="1:36">
      <c r="A1961" t="s">
        <v>1213</v>
      </c>
      <c r="B1961" t="s">
        <v>1254</v>
      </c>
      <c r="C1961" t="s">
        <v>1973</v>
      </c>
      <c r="D1961" t="s">
        <v>1974</v>
      </c>
      <c r="E1961" t="s">
        <v>309</v>
      </c>
      <c r="F1961" t="s">
        <v>1975</v>
      </c>
      <c r="G1961" t="s">
        <v>1976</v>
      </c>
      <c r="H1961" t="s">
        <v>321</v>
      </c>
      <c r="I1961" t="s">
        <v>754</v>
      </c>
      <c r="J1961" t="s">
        <v>204</v>
      </c>
      <c r="K1961" t="s">
        <v>204</v>
      </c>
      <c r="L1961" t="s">
        <v>325</v>
      </c>
      <c r="M1961" t="s">
        <v>340</v>
      </c>
      <c r="N1961" t="s">
        <v>464</v>
      </c>
      <c r="O1961" t="s">
        <v>339</v>
      </c>
      <c r="P1961" t="s">
        <v>1696</v>
      </c>
      <c r="Q1961" t="s">
        <v>413</v>
      </c>
      <c r="R1961" t="s">
        <v>407</v>
      </c>
      <c r="S1961" t="s">
        <v>1212</v>
      </c>
      <c r="T1961" s="131">
        <v>1.93</v>
      </c>
      <c r="U1961" t="s">
        <v>1334</v>
      </c>
      <c r="V1961" s="132">
        <v>-1.4499999999999999E-3</v>
      </c>
      <c r="W1961" s="132">
        <v>2.6700000000000002E-2</v>
      </c>
      <c r="X1961" t="s">
        <v>412</v>
      </c>
      <c r="Y1961" t="s">
        <v>339</v>
      </c>
      <c r="Z1961" s="131">
        <v>4220132.87</v>
      </c>
      <c r="AA1961" s="131">
        <v>1</v>
      </c>
      <c r="AB1961" s="131">
        <f t="shared" si="30"/>
        <v>116.51000457717815</v>
      </c>
      <c r="AD1961" s="131">
        <v>4916.8770000000004</v>
      </c>
      <c r="AH1961" s="132">
        <v>2E-3</v>
      </c>
      <c r="AI1961" s="132">
        <v>1.2930000000000001E-2</v>
      </c>
      <c r="AJ1961" s="132">
        <v>1.5299999999999999E-3</v>
      </c>
    </row>
    <row r="1962" spans="1:36">
      <c r="A1962" t="s">
        <v>1213</v>
      </c>
      <c r="B1962" t="s">
        <v>1254</v>
      </c>
      <c r="C1962" t="s">
        <v>2509</v>
      </c>
      <c r="D1962" t="s">
        <v>2510</v>
      </c>
      <c r="E1962" t="s">
        <v>309</v>
      </c>
      <c r="F1962" t="s">
        <v>2645</v>
      </c>
      <c r="G1962" t="s">
        <v>2646</v>
      </c>
      <c r="H1962" t="s">
        <v>321</v>
      </c>
      <c r="I1962" t="s">
        <v>951</v>
      </c>
      <c r="J1962" t="s">
        <v>204</v>
      </c>
      <c r="K1962" t="s">
        <v>204</v>
      </c>
      <c r="L1962" t="s">
        <v>325</v>
      </c>
      <c r="M1962" t="s">
        <v>340</v>
      </c>
      <c r="N1962" t="s">
        <v>475</v>
      </c>
      <c r="O1962" t="s">
        <v>339</v>
      </c>
      <c r="P1962" t="s">
        <v>1696</v>
      </c>
      <c r="Q1962" t="s">
        <v>413</v>
      </c>
      <c r="R1962" t="s">
        <v>407</v>
      </c>
      <c r="S1962" t="s">
        <v>1212</v>
      </c>
      <c r="T1962" s="131">
        <v>2.59</v>
      </c>
      <c r="U1962" t="s">
        <v>2647</v>
      </c>
      <c r="V1962" s="132">
        <v>1.485E-2</v>
      </c>
      <c r="W1962" s="132">
        <v>4.6800000000000001E-2</v>
      </c>
      <c r="X1962" t="s">
        <v>412</v>
      </c>
      <c r="Y1962" t="s">
        <v>339</v>
      </c>
      <c r="Z1962" s="131">
        <v>4662735.1900000004</v>
      </c>
      <c r="AA1962" s="131">
        <v>1</v>
      </c>
      <c r="AB1962" s="131">
        <f t="shared" si="30"/>
        <v>102.18000392168958</v>
      </c>
      <c r="AD1962" s="131">
        <v>4764.3829999999998</v>
      </c>
      <c r="AH1962" s="132">
        <v>9.0299999999999998E-3</v>
      </c>
      <c r="AI1962" s="132">
        <v>1.2529999999999999E-2</v>
      </c>
      <c r="AJ1962" s="132">
        <v>1.48E-3</v>
      </c>
    </row>
    <row r="1963" spans="1:36">
      <c r="A1963" t="s">
        <v>1213</v>
      </c>
      <c r="B1963" t="s">
        <v>1254</v>
      </c>
      <c r="C1963" t="s">
        <v>2318</v>
      </c>
      <c r="D1963" t="s">
        <v>2319</v>
      </c>
      <c r="E1963" t="s">
        <v>309</v>
      </c>
      <c r="F1963" t="s">
        <v>2320</v>
      </c>
      <c r="G1963" t="s">
        <v>2321</v>
      </c>
      <c r="H1963" t="s">
        <v>321</v>
      </c>
      <c r="I1963" t="s">
        <v>754</v>
      </c>
      <c r="J1963" t="s">
        <v>204</v>
      </c>
      <c r="K1963" t="s">
        <v>204</v>
      </c>
      <c r="L1963" t="s">
        <v>325</v>
      </c>
      <c r="M1963" t="s">
        <v>340</v>
      </c>
      <c r="N1963" t="s">
        <v>448</v>
      </c>
      <c r="O1963" t="s">
        <v>339</v>
      </c>
      <c r="P1963" t="s">
        <v>1211</v>
      </c>
      <c r="Q1963" t="s">
        <v>413</v>
      </c>
      <c r="R1963" t="s">
        <v>407</v>
      </c>
      <c r="S1963" t="s">
        <v>1212</v>
      </c>
      <c r="T1963" s="131">
        <v>0.69</v>
      </c>
      <c r="U1963" t="s">
        <v>2322</v>
      </c>
      <c r="V1963" s="132">
        <v>-3.6700000000000001E-3</v>
      </c>
      <c r="W1963" s="132">
        <v>2.2599999999999999E-2</v>
      </c>
      <c r="X1963" t="s">
        <v>412</v>
      </c>
      <c r="Y1963" t="s">
        <v>339</v>
      </c>
      <c r="Z1963" s="131">
        <v>4179361</v>
      </c>
      <c r="AA1963" s="131">
        <v>1</v>
      </c>
      <c r="AB1963" s="131">
        <f t="shared" si="30"/>
        <v>112.90001031258127</v>
      </c>
      <c r="AD1963" s="131">
        <v>4718.4989999999998</v>
      </c>
      <c r="AH1963" s="132">
        <v>2.7899999999999999E-3</v>
      </c>
      <c r="AI1963" s="132">
        <v>1.24E-2</v>
      </c>
      <c r="AJ1963" s="132">
        <v>1.4599999999999999E-3</v>
      </c>
    </row>
    <row r="1964" spans="1:36">
      <c r="A1964" t="s">
        <v>1213</v>
      </c>
      <c r="B1964" t="s">
        <v>1254</v>
      </c>
      <c r="C1964" t="s">
        <v>1547</v>
      </c>
      <c r="D1964" t="s">
        <v>1548</v>
      </c>
      <c r="E1964" t="s">
        <v>309</v>
      </c>
      <c r="F1964" t="s">
        <v>2546</v>
      </c>
      <c r="G1964" t="s">
        <v>2547</v>
      </c>
      <c r="H1964" t="s">
        <v>321</v>
      </c>
      <c r="I1964" t="s">
        <v>951</v>
      </c>
      <c r="J1964" t="s">
        <v>204</v>
      </c>
      <c r="K1964" t="s">
        <v>204</v>
      </c>
      <c r="L1964" t="s">
        <v>325</v>
      </c>
      <c r="M1964" t="s">
        <v>340</v>
      </c>
      <c r="N1964" t="s">
        <v>448</v>
      </c>
      <c r="O1964" t="s">
        <v>339</v>
      </c>
      <c r="P1964" t="s">
        <v>1211</v>
      </c>
      <c r="Q1964" t="s">
        <v>413</v>
      </c>
      <c r="R1964" t="s">
        <v>407</v>
      </c>
      <c r="S1964" t="s">
        <v>1212</v>
      </c>
      <c r="T1964" s="131">
        <v>2.91</v>
      </c>
      <c r="U1964" t="s">
        <v>2548</v>
      </c>
      <c r="V1964" s="132">
        <v>3.8609999999999998E-2</v>
      </c>
      <c r="W1964" s="132">
        <v>4.5400000000000003E-2</v>
      </c>
      <c r="X1964" t="s">
        <v>412</v>
      </c>
      <c r="Y1964" t="s">
        <v>339</v>
      </c>
      <c r="Z1964" s="131">
        <v>4676398</v>
      </c>
      <c r="AA1964" s="131">
        <v>1</v>
      </c>
      <c r="AB1964" s="131">
        <f t="shared" si="30"/>
        <v>95.560001522539352</v>
      </c>
      <c r="AD1964" s="131">
        <v>4468.7659999999996</v>
      </c>
      <c r="AH1964" s="132">
        <v>3.5000000000000001E-3</v>
      </c>
      <c r="AI1964" s="132">
        <v>1.175E-2</v>
      </c>
      <c r="AJ1964" s="132">
        <v>1.39E-3</v>
      </c>
    </row>
    <row r="1965" spans="1:36">
      <c r="A1965" t="s">
        <v>1213</v>
      </c>
      <c r="B1965" t="s">
        <v>1254</v>
      </c>
      <c r="C1965" t="s">
        <v>1985</v>
      </c>
      <c r="D1965" t="s">
        <v>1986</v>
      </c>
      <c r="E1965" t="s">
        <v>309</v>
      </c>
      <c r="F1965" t="s">
        <v>2951</v>
      </c>
      <c r="G1965" t="s">
        <v>2952</v>
      </c>
      <c r="H1965" t="s">
        <v>321</v>
      </c>
      <c r="I1965" t="s">
        <v>951</v>
      </c>
      <c r="J1965" t="s">
        <v>204</v>
      </c>
      <c r="K1965" t="s">
        <v>204</v>
      </c>
      <c r="L1965" t="s">
        <v>325</v>
      </c>
      <c r="M1965" t="s">
        <v>340</v>
      </c>
      <c r="N1965" t="s">
        <v>464</v>
      </c>
      <c r="O1965" t="s">
        <v>339</v>
      </c>
      <c r="P1965" t="s">
        <v>1696</v>
      </c>
      <c r="Q1965" t="s">
        <v>413</v>
      </c>
      <c r="R1965" t="s">
        <v>407</v>
      </c>
      <c r="S1965" t="s">
        <v>1212</v>
      </c>
      <c r="T1965" s="131">
        <v>1.01</v>
      </c>
      <c r="U1965" t="s">
        <v>2953</v>
      </c>
      <c r="V1965" s="132">
        <v>4.6620000000000002E-2</v>
      </c>
      <c r="W1965" s="132">
        <v>4.4299999999999999E-2</v>
      </c>
      <c r="X1965" t="s">
        <v>412</v>
      </c>
      <c r="Y1965" t="s">
        <v>339</v>
      </c>
      <c r="Z1965" s="131">
        <v>2066666.67</v>
      </c>
      <c r="AA1965" s="131">
        <v>1</v>
      </c>
      <c r="AB1965" s="131">
        <f t="shared" si="30"/>
        <v>98.969999840370988</v>
      </c>
      <c r="AC1965" s="131">
        <v>2206.7869999999998</v>
      </c>
      <c r="AD1965" s="131">
        <v>4252.1670000000004</v>
      </c>
      <c r="AH1965" s="132">
        <v>1.265E-2</v>
      </c>
      <c r="AI1965" s="132">
        <v>1.6979999999999999E-2</v>
      </c>
      <c r="AJ1965" s="132">
        <v>2E-3</v>
      </c>
    </row>
    <row r="1966" spans="1:36">
      <c r="A1966" t="s">
        <v>1213</v>
      </c>
      <c r="B1966" t="s">
        <v>1254</v>
      </c>
      <c r="C1966" t="s">
        <v>2459</v>
      </c>
      <c r="D1966" t="s">
        <v>2460</v>
      </c>
      <c r="E1966" t="s">
        <v>309</v>
      </c>
      <c r="F1966" t="s">
        <v>2461</v>
      </c>
      <c r="G1966" t="s">
        <v>2462</v>
      </c>
      <c r="H1966" t="s">
        <v>321</v>
      </c>
      <c r="I1966" t="s">
        <v>754</v>
      </c>
      <c r="J1966" t="s">
        <v>204</v>
      </c>
      <c r="K1966" t="s">
        <v>204</v>
      </c>
      <c r="L1966" t="s">
        <v>325</v>
      </c>
      <c r="M1966" t="s">
        <v>340</v>
      </c>
      <c r="N1966" t="s">
        <v>464</v>
      </c>
      <c r="O1966" t="s">
        <v>339</v>
      </c>
      <c r="P1966" t="s">
        <v>1211</v>
      </c>
      <c r="Q1966" t="s">
        <v>413</v>
      </c>
      <c r="R1966" t="s">
        <v>407</v>
      </c>
      <c r="S1966" t="s">
        <v>1212</v>
      </c>
      <c r="T1966" s="131">
        <v>4.79</v>
      </c>
      <c r="U1966" t="s">
        <v>2297</v>
      </c>
      <c r="V1966" s="132">
        <v>4.4999999999999999E-4</v>
      </c>
      <c r="W1966" s="132">
        <v>2.4299999999999999E-2</v>
      </c>
      <c r="X1966" t="s">
        <v>412</v>
      </c>
      <c r="Y1966" t="s">
        <v>339</v>
      </c>
      <c r="Z1966" s="131">
        <v>3698660</v>
      </c>
      <c r="AA1966" s="131">
        <v>1</v>
      </c>
      <c r="AB1966" s="131">
        <f t="shared" si="30"/>
        <v>112.10000378515463</v>
      </c>
      <c r="AD1966" s="131">
        <v>4146.1980000000003</v>
      </c>
      <c r="AH1966" s="132">
        <v>1.75E-3</v>
      </c>
      <c r="AI1966" s="132">
        <v>1.09E-2</v>
      </c>
      <c r="AJ1966" s="132">
        <v>1.2899999999999999E-3</v>
      </c>
    </row>
    <row r="1967" spans="1:36">
      <c r="A1967" t="s">
        <v>1213</v>
      </c>
      <c r="B1967" t="s">
        <v>1254</v>
      </c>
      <c r="C1967" t="s">
        <v>2005</v>
      </c>
      <c r="D1967" t="s">
        <v>2006</v>
      </c>
      <c r="E1967" t="s">
        <v>309</v>
      </c>
      <c r="F1967" t="s">
        <v>2015</v>
      </c>
      <c r="G1967" t="s">
        <v>2016</v>
      </c>
      <c r="H1967" t="s">
        <v>321</v>
      </c>
      <c r="I1967" t="s">
        <v>754</v>
      </c>
      <c r="J1967" t="s">
        <v>204</v>
      </c>
      <c r="K1967" t="s">
        <v>204</v>
      </c>
      <c r="L1967" t="s">
        <v>325</v>
      </c>
      <c r="M1967" t="s">
        <v>340</v>
      </c>
      <c r="N1967" t="s">
        <v>464</v>
      </c>
      <c r="O1967" t="s">
        <v>339</v>
      </c>
      <c r="P1967" t="s">
        <v>1696</v>
      </c>
      <c r="Q1967" t="s">
        <v>413</v>
      </c>
      <c r="R1967" t="s">
        <v>407</v>
      </c>
      <c r="S1967" t="s">
        <v>1212</v>
      </c>
      <c r="T1967" s="131">
        <v>1.64</v>
      </c>
      <c r="U1967" t="s">
        <v>1594</v>
      </c>
      <c r="V1967" s="132">
        <v>-1.176E-2</v>
      </c>
      <c r="W1967" s="132">
        <v>2.6200000000000001E-2</v>
      </c>
      <c r="X1967" t="s">
        <v>412</v>
      </c>
      <c r="Y1967" t="s">
        <v>339</v>
      </c>
      <c r="Z1967" s="131">
        <v>3565194.95</v>
      </c>
      <c r="AA1967" s="131">
        <v>1</v>
      </c>
      <c r="AB1967" s="131">
        <f t="shared" si="30"/>
        <v>116.22999746479501</v>
      </c>
      <c r="AD1967" s="131">
        <v>4143.826</v>
      </c>
      <c r="AH1967" s="132">
        <v>6.6299999999999996E-3</v>
      </c>
      <c r="AI1967" s="132">
        <v>1.089E-2</v>
      </c>
      <c r="AJ1967" s="132">
        <v>1.2899999999999999E-3</v>
      </c>
    </row>
    <row r="1968" spans="1:36">
      <c r="A1968" t="s">
        <v>1213</v>
      </c>
      <c r="B1968" t="s">
        <v>1254</v>
      </c>
      <c r="C1968" t="s">
        <v>455</v>
      </c>
      <c r="D1968" t="s">
        <v>2144</v>
      </c>
      <c r="E1968" t="s">
        <v>309</v>
      </c>
      <c r="F1968" t="s">
        <v>2145</v>
      </c>
      <c r="G1968" t="s">
        <v>2146</v>
      </c>
      <c r="H1968" t="s">
        <v>321</v>
      </c>
      <c r="I1968" t="s">
        <v>754</v>
      </c>
      <c r="J1968" t="s">
        <v>204</v>
      </c>
      <c r="K1968" t="s">
        <v>204</v>
      </c>
      <c r="L1968" t="s">
        <v>325</v>
      </c>
      <c r="M1968" t="s">
        <v>340</v>
      </c>
      <c r="N1968" t="s">
        <v>440</v>
      </c>
      <c r="O1968" t="s">
        <v>339</v>
      </c>
      <c r="P1968" t="s">
        <v>1966</v>
      </c>
      <c r="Q1968" t="s">
        <v>415</v>
      </c>
      <c r="R1968" t="s">
        <v>407</v>
      </c>
      <c r="S1968" t="s">
        <v>1212</v>
      </c>
      <c r="T1968" s="131">
        <v>10.38</v>
      </c>
      <c r="U1968" t="s">
        <v>2147</v>
      </c>
      <c r="V1968" s="132">
        <v>2.8230000000000002E-2</v>
      </c>
      <c r="W1968" s="132">
        <v>3.0300000000000001E-2</v>
      </c>
      <c r="X1968" t="s">
        <v>412</v>
      </c>
      <c r="Y1968" t="s">
        <v>339</v>
      </c>
      <c r="Z1968" s="131">
        <v>3720993</v>
      </c>
      <c r="AA1968" s="131">
        <v>1</v>
      </c>
      <c r="AB1968" s="131">
        <f t="shared" si="30"/>
        <v>106.74000192959245</v>
      </c>
      <c r="AD1968" s="131">
        <v>3971.788</v>
      </c>
      <c r="AH1968" s="132">
        <v>7.6000000000000004E-4</v>
      </c>
      <c r="AI1968" s="132">
        <v>1.044E-2</v>
      </c>
      <c r="AJ1968" s="132">
        <v>1.23E-3</v>
      </c>
    </row>
    <row r="1969" spans="1:36">
      <c r="A1969" t="s">
        <v>1213</v>
      </c>
      <c r="B1969" t="s">
        <v>1254</v>
      </c>
      <c r="C1969" t="s">
        <v>2376</v>
      </c>
      <c r="D1969" t="s">
        <v>2377</v>
      </c>
      <c r="E1969" t="s">
        <v>309</v>
      </c>
      <c r="F1969" t="s">
        <v>2560</v>
      </c>
      <c r="G1969" t="s">
        <v>2561</v>
      </c>
      <c r="H1969" t="s">
        <v>321</v>
      </c>
      <c r="I1969" t="s">
        <v>951</v>
      </c>
      <c r="J1969" t="s">
        <v>204</v>
      </c>
      <c r="K1969" t="s">
        <v>204</v>
      </c>
      <c r="L1969" t="s">
        <v>325</v>
      </c>
      <c r="M1969" t="s">
        <v>340</v>
      </c>
      <c r="N1969" t="s">
        <v>445</v>
      </c>
      <c r="O1969" t="s">
        <v>339</v>
      </c>
      <c r="P1969" t="s">
        <v>1530</v>
      </c>
      <c r="Q1969" t="s">
        <v>415</v>
      </c>
      <c r="R1969" t="s">
        <v>407</v>
      </c>
      <c r="S1969" t="s">
        <v>1212</v>
      </c>
      <c r="T1969" s="131">
        <v>1.96</v>
      </c>
      <c r="U1969" t="s">
        <v>1660</v>
      </c>
      <c r="V1969" s="132">
        <v>2.342E-2</v>
      </c>
      <c r="W1969" s="132">
        <v>4.9000000000000002E-2</v>
      </c>
      <c r="X1969" t="s">
        <v>412</v>
      </c>
      <c r="Y1969" t="s">
        <v>339</v>
      </c>
      <c r="Z1969" s="131">
        <v>3836577</v>
      </c>
      <c r="AA1969" s="131">
        <v>1</v>
      </c>
      <c r="AB1969" s="131">
        <f t="shared" si="30"/>
        <v>98.520008851640412</v>
      </c>
      <c r="AD1969" s="131">
        <v>3779.7959999999998</v>
      </c>
      <c r="AH1969" s="132">
        <v>5.3800000000000002E-3</v>
      </c>
      <c r="AI1969" s="132">
        <v>9.9399999999999992E-3</v>
      </c>
      <c r="AJ1969" s="132">
        <v>1.17E-3</v>
      </c>
    </row>
    <row r="1970" spans="1:36">
      <c r="A1970" t="s">
        <v>1213</v>
      </c>
      <c r="B1970" t="s">
        <v>1254</v>
      </c>
      <c r="C1970" t="s">
        <v>2486</v>
      </c>
      <c r="D1970" t="s">
        <v>2487</v>
      </c>
      <c r="E1970" t="s">
        <v>309</v>
      </c>
      <c r="F1970" t="s">
        <v>2627</v>
      </c>
      <c r="G1970" t="s">
        <v>2628</v>
      </c>
      <c r="H1970" t="s">
        <v>321</v>
      </c>
      <c r="I1970" t="s">
        <v>951</v>
      </c>
      <c r="J1970" t="s">
        <v>204</v>
      </c>
      <c r="K1970" t="s">
        <v>204</v>
      </c>
      <c r="L1970" t="s">
        <v>325</v>
      </c>
      <c r="M1970" t="s">
        <v>340</v>
      </c>
      <c r="N1970" t="s">
        <v>445</v>
      </c>
      <c r="O1970" t="s">
        <v>339</v>
      </c>
      <c r="P1970" t="s">
        <v>1551</v>
      </c>
      <c r="Q1970" t="s">
        <v>413</v>
      </c>
      <c r="R1970" t="s">
        <v>407</v>
      </c>
      <c r="S1970" t="s">
        <v>1212</v>
      </c>
      <c r="T1970" s="131">
        <v>1.47</v>
      </c>
      <c r="U1970" t="s">
        <v>1840</v>
      </c>
      <c r="V1970" s="132">
        <v>1.831E-2</v>
      </c>
      <c r="W1970" s="132">
        <v>4.8099999999999997E-2</v>
      </c>
      <c r="X1970" t="s">
        <v>412</v>
      </c>
      <c r="Y1970" t="s">
        <v>339</v>
      </c>
      <c r="Z1970" s="131">
        <v>3559429</v>
      </c>
      <c r="AA1970" s="131">
        <v>1</v>
      </c>
      <c r="AB1970" s="131">
        <f t="shared" si="30"/>
        <v>97.390002722346765</v>
      </c>
      <c r="AD1970" s="131">
        <v>3466.5279999999998</v>
      </c>
      <c r="AH1970" s="132">
        <v>5.9300000000000004E-3</v>
      </c>
      <c r="AI1970" s="132">
        <v>9.11E-3</v>
      </c>
      <c r="AJ1970" s="132">
        <v>1.08E-3</v>
      </c>
    </row>
    <row r="1971" spans="1:36">
      <c r="A1971" t="s">
        <v>1213</v>
      </c>
      <c r="B1971" t="s">
        <v>1254</v>
      </c>
      <c r="C1971" t="s">
        <v>2407</v>
      </c>
      <c r="D1971" t="s">
        <v>2408</v>
      </c>
      <c r="E1971" t="s">
        <v>309</v>
      </c>
      <c r="F1971" t="s">
        <v>2851</v>
      </c>
      <c r="G1971" t="s">
        <v>2852</v>
      </c>
      <c r="H1971" t="s">
        <v>321</v>
      </c>
      <c r="I1971" t="s">
        <v>754</v>
      </c>
      <c r="J1971" t="s">
        <v>204</v>
      </c>
      <c r="K1971" t="s">
        <v>204</v>
      </c>
      <c r="L1971" t="s">
        <v>325</v>
      </c>
      <c r="M1971" t="s">
        <v>340</v>
      </c>
      <c r="N1971" t="s">
        <v>464</v>
      </c>
      <c r="O1971" t="s">
        <v>339</v>
      </c>
      <c r="P1971" t="s">
        <v>2257</v>
      </c>
      <c r="Q1971" t="s">
        <v>415</v>
      </c>
      <c r="R1971" t="s">
        <v>407</v>
      </c>
      <c r="S1971" t="s">
        <v>1212</v>
      </c>
      <c r="T1971" s="131">
        <v>2.69</v>
      </c>
      <c r="U1971" t="s">
        <v>2853</v>
      </c>
      <c r="V1971" s="132">
        <v>1.97E-3</v>
      </c>
      <c r="W1971" s="132">
        <v>2.69E-2</v>
      </c>
      <c r="X1971" t="s">
        <v>412</v>
      </c>
      <c r="Y1971" t="s">
        <v>339</v>
      </c>
      <c r="Z1971" s="131">
        <v>2660419</v>
      </c>
      <c r="AA1971" s="131">
        <v>1</v>
      </c>
      <c r="AB1971" s="131">
        <f t="shared" si="30"/>
        <v>114.22001571932843</v>
      </c>
      <c r="AD1971" s="131">
        <v>3038.7310000000002</v>
      </c>
      <c r="AH1971" s="132">
        <v>2.32E-3</v>
      </c>
      <c r="AI1971" s="132">
        <v>7.9900000000000006E-3</v>
      </c>
      <c r="AJ1971" s="132">
        <v>9.3999999999999997E-4</v>
      </c>
    </row>
    <row r="1972" spans="1:36">
      <c r="A1972" t="s">
        <v>1213</v>
      </c>
      <c r="B1972" t="s">
        <v>1254</v>
      </c>
      <c r="C1972" t="s">
        <v>1923</v>
      </c>
      <c r="D1972" t="s">
        <v>1924</v>
      </c>
      <c r="E1972" t="s">
        <v>309</v>
      </c>
      <c r="F1972" t="s">
        <v>2527</v>
      </c>
      <c r="G1972" t="s">
        <v>2528</v>
      </c>
      <c r="H1972" t="s">
        <v>321</v>
      </c>
      <c r="I1972" t="s">
        <v>951</v>
      </c>
      <c r="J1972" t="s">
        <v>204</v>
      </c>
      <c r="K1972" t="s">
        <v>204</v>
      </c>
      <c r="L1972" t="s">
        <v>325</v>
      </c>
      <c r="M1972" t="s">
        <v>340</v>
      </c>
      <c r="N1972" t="s">
        <v>464</v>
      </c>
      <c r="O1972" t="s">
        <v>339</v>
      </c>
      <c r="P1972" t="s">
        <v>1696</v>
      </c>
      <c r="Q1972" t="s">
        <v>413</v>
      </c>
      <c r="R1972" t="s">
        <v>407</v>
      </c>
      <c r="S1972" t="s">
        <v>1212</v>
      </c>
      <c r="T1972" s="131">
        <v>5.0199999999999996</v>
      </c>
      <c r="U1972" t="s">
        <v>2529</v>
      </c>
      <c r="V1972" s="132">
        <v>2.3259999999999999E-2</v>
      </c>
      <c r="W1972" s="132">
        <v>5.1200000000000002E-2</v>
      </c>
      <c r="X1972" t="s">
        <v>412</v>
      </c>
      <c r="Y1972" t="s">
        <v>339</v>
      </c>
      <c r="Z1972" s="131">
        <v>3427438.98</v>
      </c>
      <c r="AA1972" s="131">
        <v>1</v>
      </c>
      <c r="AB1972" s="131">
        <f t="shared" si="30"/>
        <v>88.21000220987159</v>
      </c>
      <c r="AD1972" s="131">
        <v>3023.3440000000001</v>
      </c>
      <c r="AH1972" s="132">
        <v>1.98E-3</v>
      </c>
      <c r="AI1972" s="132">
        <v>7.9500000000000005E-3</v>
      </c>
      <c r="AJ1972" s="132">
        <v>9.3999999999999997E-4</v>
      </c>
    </row>
    <row r="1973" spans="1:36">
      <c r="A1973" t="s">
        <v>1213</v>
      </c>
      <c r="B1973" t="s">
        <v>1254</v>
      </c>
      <c r="C1973" t="s">
        <v>1521</v>
      </c>
      <c r="D1973" t="s">
        <v>1522</v>
      </c>
      <c r="E1973" t="s">
        <v>309</v>
      </c>
      <c r="F1973" t="s">
        <v>2558</v>
      </c>
      <c r="G1973" t="s">
        <v>2559</v>
      </c>
      <c r="H1973" t="s">
        <v>321</v>
      </c>
      <c r="I1973" t="s">
        <v>951</v>
      </c>
      <c r="J1973" t="s">
        <v>204</v>
      </c>
      <c r="K1973" t="s">
        <v>204</v>
      </c>
      <c r="L1973" t="s">
        <v>325</v>
      </c>
      <c r="M1973" t="s">
        <v>340</v>
      </c>
      <c r="N1973" t="s">
        <v>448</v>
      </c>
      <c r="O1973" t="s">
        <v>339</v>
      </c>
      <c r="P1973" t="s">
        <v>1211</v>
      </c>
      <c r="Q1973" t="s">
        <v>413</v>
      </c>
      <c r="R1973" t="s">
        <v>407</v>
      </c>
      <c r="S1973" t="s">
        <v>1212</v>
      </c>
      <c r="T1973" s="131">
        <v>3</v>
      </c>
      <c r="U1973" t="s">
        <v>1917</v>
      </c>
      <c r="V1973" s="132">
        <v>2.7799999999999998E-2</v>
      </c>
      <c r="W1973" s="132">
        <v>4.58E-2</v>
      </c>
      <c r="X1973" t="s">
        <v>412</v>
      </c>
      <c r="Y1973" t="s">
        <v>339</v>
      </c>
      <c r="Z1973" s="131">
        <v>3095556.11</v>
      </c>
      <c r="AA1973" s="131">
        <v>1</v>
      </c>
      <c r="AB1973" s="131">
        <f t="shared" si="30"/>
        <v>96.619989873160478</v>
      </c>
      <c r="AD1973" s="131">
        <v>2990.9259999999999</v>
      </c>
      <c r="AH1973" s="132">
        <v>2.0699999999999998E-3</v>
      </c>
      <c r="AI1973" s="132">
        <v>7.8600000000000007E-3</v>
      </c>
      <c r="AJ1973" s="132">
        <v>9.3000000000000005E-4</v>
      </c>
    </row>
    <row r="1974" spans="1:36">
      <c r="A1974" t="s">
        <v>1213</v>
      </c>
      <c r="B1974" t="s">
        <v>1254</v>
      </c>
      <c r="C1974" t="s">
        <v>1601</v>
      </c>
      <c r="D1974" t="s">
        <v>1602</v>
      </c>
      <c r="E1974" t="s">
        <v>309</v>
      </c>
      <c r="F1974" t="s">
        <v>2501</v>
      </c>
      <c r="G1974" t="s">
        <v>2502</v>
      </c>
      <c r="H1974" t="s">
        <v>321</v>
      </c>
      <c r="I1974" t="s">
        <v>951</v>
      </c>
      <c r="J1974" t="s">
        <v>204</v>
      </c>
      <c r="K1974" t="s">
        <v>204</v>
      </c>
      <c r="L1974" t="s">
        <v>325</v>
      </c>
      <c r="M1974" t="s">
        <v>340</v>
      </c>
      <c r="N1974" t="s">
        <v>448</v>
      </c>
      <c r="O1974" t="s">
        <v>339</v>
      </c>
      <c r="P1974" t="s">
        <v>1211</v>
      </c>
      <c r="Q1974" t="s">
        <v>413</v>
      </c>
      <c r="R1974" t="s">
        <v>407</v>
      </c>
      <c r="S1974" t="s">
        <v>1212</v>
      </c>
      <c r="T1974" s="131">
        <v>3.67</v>
      </c>
      <c r="U1974" t="s">
        <v>2421</v>
      </c>
      <c r="V1974" s="132">
        <v>3.2059999999999998E-2</v>
      </c>
      <c r="W1974" s="132">
        <v>4.5699999999999998E-2</v>
      </c>
      <c r="X1974" t="s">
        <v>412</v>
      </c>
      <c r="Y1974" t="s">
        <v>339</v>
      </c>
      <c r="Z1974" s="131">
        <v>3204243</v>
      </c>
      <c r="AA1974" s="131">
        <v>1</v>
      </c>
      <c r="AB1974" s="131">
        <f t="shared" si="30"/>
        <v>92.990013553903367</v>
      </c>
      <c r="AD1974" s="131">
        <v>2979.6260000000002</v>
      </c>
      <c r="AH1974" s="132">
        <v>1.58E-3</v>
      </c>
      <c r="AI1974" s="132">
        <v>7.8300000000000002E-3</v>
      </c>
      <c r="AJ1974" s="132">
        <v>9.2000000000000003E-4</v>
      </c>
    </row>
    <row r="1975" spans="1:36">
      <c r="A1975" t="s">
        <v>1213</v>
      </c>
      <c r="B1975" t="s">
        <v>1254</v>
      </c>
      <c r="C1975" t="s">
        <v>1918</v>
      </c>
      <c r="D1975" t="s">
        <v>1919</v>
      </c>
      <c r="E1975" t="s">
        <v>309</v>
      </c>
      <c r="F1975" t="s">
        <v>2610</v>
      </c>
      <c r="G1975" t="s">
        <v>2611</v>
      </c>
      <c r="H1975" t="s">
        <v>321</v>
      </c>
      <c r="I1975" t="s">
        <v>754</v>
      </c>
      <c r="J1975" t="s">
        <v>204</v>
      </c>
      <c r="K1975" t="s">
        <v>204</v>
      </c>
      <c r="L1975" t="s">
        <v>325</v>
      </c>
      <c r="M1975" t="s">
        <v>340</v>
      </c>
      <c r="N1975" t="s">
        <v>464</v>
      </c>
      <c r="O1975" t="s">
        <v>339</v>
      </c>
      <c r="P1975" t="s">
        <v>1696</v>
      </c>
      <c r="Q1975" t="s">
        <v>413</v>
      </c>
      <c r="R1975" t="s">
        <v>407</v>
      </c>
      <c r="S1975" t="s">
        <v>1212</v>
      </c>
      <c r="T1975" s="131">
        <v>0.52</v>
      </c>
      <c r="U1975" t="s">
        <v>2612</v>
      </c>
      <c r="V1975" s="132">
        <v>5.9100000000000003E-3</v>
      </c>
      <c r="W1975" s="132">
        <v>2.8199999999999999E-2</v>
      </c>
      <c r="X1975" t="s">
        <v>412</v>
      </c>
      <c r="Y1975" t="s">
        <v>339</v>
      </c>
      <c r="Z1975" s="131">
        <v>2438173.73</v>
      </c>
      <c r="AA1975" s="131">
        <v>1</v>
      </c>
      <c r="AB1975" s="131">
        <f t="shared" si="30"/>
        <v>116.72999200102119</v>
      </c>
      <c r="AC1975" s="131">
        <v>68.48</v>
      </c>
      <c r="AD1975" s="131">
        <v>2914.56</v>
      </c>
      <c r="AH1975" s="132">
        <v>3.0599999999999998E-3</v>
      </c>
      <c r="AI1975" s="132">
        <v>7.8399999999999997E-3</v>
      </c>
      <c r="AJ1975" s="132">
        <v>9.3000000000000005E-4</v>
      </c>
    </row>
    <row r="1976" spans="1:36">
      <c r="A1976" t="s">
        <v>1213</v>
      </c>
      <c r="B1976" t="s">
        <v>1254</v>
      </c>
      <c r="C1976" t="s">
        <v>1985</v>
      </c>
      <c r="D1976" t="s">
        <v>1986</v>
      </c>
      <c r="E1976" t="s">
        <v>309</v>
      </c>
      <c r="F1976" t="s">
        <v>2443</v>
      </c>
      <c r="G1976" t="s">
        <v>2444</v>
      </c>
      <c r="H1976" t="s">
        <v>321</v>
      </c>
      <c r="I1976" t="s">
        <v>951</v>
      </c>
      <c r="J1976" t="s">
        <v>204</v>
      </c>
      <c r="K1976" t="s">
        <v>204</v>
      </c>
      <c r="L1976" t="s">
        <v>325</v>
      </c>
      <c r="M1976" t="s">
        <v>340</v>
      </c>
      <c r="N1976" t="s">
        <v>464</v>
      </c>
      <c r="O1976" t="s">
        <v>339</v>
      </c>
      <c r="P1976" t="s">
        <v>1696</v>
      </c>
      <c r="Q1976" t="s">
        <v>413</v>
      </c>
      <c r="R1976" t="s">
        <v>407</v>
      </c>
      <c r="S1976" t="s">
        <v>1212</v>
      </c>
      <c r="T1976" s="131">
        <v>5.16</v>
      </c>
      <c r="U1976" t="s">
        <v>2038</v>
      </c>
      <c r="V1976" s="132">
        <v>4.4790000000000003E-2</v>
      </c>
      <c r="W1976" s="132">
        <v>5.0599999999999999E-2</v>
      </c>
      <c r="X1976" t="s">
        <v>412</v>
      </c>
      <c r="Y1976" t="s">
        <v>339</v>
      </c>
      <c r="Z1976" s="131">
        <v>3147309</v>
      </c>
      <c r="AA1976" s="131">
        <v>1</v>
      </c>
      <c r="AB1976" s="131">
        <f t="shared" si="30"/>
        <v>87.690023445425908</v>
      </c>
      <c r="AC1976" s="131">
        <v>76.793999999999997</v>
      </c>
      <c r="AD1976" s="131">
        <v>2836.67</v>
      </c>
      <c r="AH1976" s="132">
        <v>2.5899999999999999E-3</v>
      </c>
      <c r="AI1976" s="132">
        <v>7.6600000000000001E-3</v>
      </c>
      <c r="AJ1976" s="132">
        <v>8.9999999999999998E-4</v>
      </c>
    </row>
    <row r="1977" spans="1:36">
      <c r="A1977" t="s">
        <v>1213</v>
      </c>
      <c r="B1977" t="s">
        <v>1254</v>
      </c>
      <c r="C1977" t="s">
        <v>1918</v>
      </c>
      <c r="D1977" t="s">
        <v>1919</v>
      </c>
      <c r="E1977" t="s">
        <v>309</v>
      </c>
      <c r="F1977" t="s">
        <v>2922</v>
      </c>
      <c r="G1977" t="s">
        <v>2923</v>
      </c>
      <c r="H1977" t="s">
        <v>321</v>
      </c>
      <c r="I1977" t="s">
        <v>754</v>
      </c>
      <c r="J1977" t="s">
        <v>204</v>
      </c>
      <c r="K1977" t="s">
        <v>204</v>
      </c>
      <c r="L1977" t="s">
        <v>325</v>
      </c>
      <c r="M1977" t="s">
        <v>340</v>
      </c>
      <c r="N1977" t="s">
        <v>464</v>
      </c>
      <c r="O1977" t="s">
        <v>339</v>
      </c>
      <c r="P1977" t="s">
        <v>1696</v>
      </c>
      <c r="Q1977" t="s">
        <v>413</v>
      </c>
      <c r="R1977" t="s">
        <v>407</v>
      </c>
      <c r="S1977" t="s">
        <v>1212</v>
      </c>
      <c r="T1977" s="131">
        <v>0.52</v>
      </c>
      <c r="U1977" t="s">
        <v>2612</v>
      </c>
      <c r="V1977" s="132">
        <v>-4.4200000000000003E-3</v>
      </c>
      <c r="W1977" s="132">
        <v>2.6499999999999999E-2</v>
      </c>
      <c r="X1977" t="s">
        <v>412</v>
      </c>
      <c r="Y1977" t="s">
        <v>339</v>
      </c>
      <c r="Z1977" s="131">
        <v>2208092.52</v>
      </c>
      <c r="AA1977" s="131">
        <v>1</v>
      </c>
      <c r="AB1977" s="131">
        <f t="shared" si="30"/>
        <v>116.51998168989766</v>
      </c>
      <c r="AC1977" s="131">
        <v>54.951000000000001</v>
      </c>
      <c r="AD1977" s="131">
        <v>2627.82</v>
      </c>
      <c r="AH1977" s="132">
        <v>8.2000000000000007E-3</v>
      </c>
      <c r="AI1977" s="132">
        <v>7.0499999999999998E-3</v>
      </c>
      <c r="AJ1977" s="132">
        <v>8.3000000000000001E-4</v>
      </c>
    </row>
    <row r="1978" spans="1:36">
      <c r="A1978" t="s">
        <v>1213</v>
      </c>
      <c r="B1978" t="s">
        <v>1254</v>
      </c>
      <c r="C1978" t="s">
        <v>2175</v>
      </c>
      <c r="D1978" t="s">
        <v>2176</v>
      </c>
      <c r="E1978" t="s">
        <v>309</v>
      </c>
      <c r="F1978" t="s">
        <v>2542</v>
      </c>
      <c r="G1978" t="s">
        <v>2543</v>
      </c>
      <c r="H1978" t="s">
        <v>321</v>
      </c>
      <c r="I1978" t="s">
        <v>951</v>
      </c>
      <c r="J1978" t="s">
        <v>204</v>
      </c>
      <c r="K1978" t="s">
        <v>204</v>
      </c>
      <c r="L1978" t="s">
        <v>325</v>
      </c>
      <c r="M1978" t="s">
        <v>340</v>
      </c>
      <c r="N1978" t="s">
        <v>445</v>
      </c>
      <c r="O1978" t="s">
        <v>339</v>
      </c>
      <c r="P1978" t="s">
        <v>1696</v>
      </c>
      <c r="Q1978" t="s">
        <v>413</v>
      </c>
      <c r="R1978" t="s">
        <v>407</v>
      </c>
      <c r="S1978" t="s">
        <v>1212</v>
      </c>
      <c r="T1978" s="131">
        <v>1.93</v>
      </c>
      <c r="U1978" t="s">
        <v>1382</v>
      </c>
      <c r="V1978" s="132">
        <v>-2.1000000000000001E-4</v>
      </c>
      <c r="W1978" s="132">
        <v>5.2999999999999999E-2</v>
      </c>
      <c r="X1978" t="s">
        <v>412</v>
      </c>
      <c r="Y1978" t="s">
        <v>339</v>
      </c>
      <c r="Z1978" s="131">
        <v>2560467</v>
      </c>
      <c r="AA1978" s="131">
        <v>1</v>
      </c>
      <c r="AB1978" s="131">
        <f t="shared" si="30"/>
        <v>102.11000571380143</v>
      </c>
      <c r="AD1978" s="131">
        <v>2614.4929999999999</v>
      </c>
      <c r="AH1978" s="132">
        <v>6.43E-3</v>
      </c>
      <c r="AI1978" s="132">
        <v>6.8700000000000002E-3</v>
      </c>
      <c r="AJ1978" s="132">
        <v>8.0999999999999996E-4</v>
      </c>
    </row>
    <row r="1979" spans="1:36">
      <c r="A1979" t="s">
        <v>1213</v>
      </c>
      <c r="B1979" t="s">
        <v>1254</v>
      </c>
      <c r="C1979" t="s">
        <v>1901</v>
      </c>
      <c r="D1979" t="s">
        <v>1902</v>
      </c>
      <c r="E1979" t="s">
        <v>309</v>
      </c>
      <c r="F1979" t="s">
        <v>3441</v>
      </c>
      <c r="G1979" t="s">
        <v>3442</v>
      </c>
      <c r="H1979" t="s">
        <v>321</v>
      </c>
      <c r="I1979" t="s">
        <v>754</v>
      </c>
      <c r="J1979" t="s">
        <v>204</v>
      </c>
      <c r="K1979" t="s">
        <v>204</v>
      </c>
      <c r="L1979" t="s">
        <v>325</v>
      </c>
      <c r="M1979" t="s">
        <v>340</v>
      </c>
      <c r="N1979" t="s">
        <v>464</v>
      </c>
      <c r="O1979" t="s">
        <v>339</v>
      </c>
      <c r="P1979" t="s">
        <v>1584</v>
      </c>
      <c r="Q1979" t="s">
        <v>413</v>
      </c>
      <c r="R1979" t="s">
        <v>407</v>
      </c>
      <c r="S1979" t="s">
        <v>1212</v>
      </c>
      <c r="T1979" s="131">
        <v>0.98</v>
      </c>
      <c r="U1979" t="s">
        <v>1840</v>
      </c>
      <c r="V1979" s="132">
        <v>-1.15E-3</v>
      </c>
      <c r="W1979" s="132">
        <v>2.9100000000000001E-2</v>
      </c>
      <c r="X1979" t="s">
        <v>412</v>
      </c>
      <c r="Y1979" t="s">
        <v>339</v>
      </c>
      <c r="Z1979" s="131">
        <v>2164187.5299999998</v>
      </c>
      <c r="AA1979" s="131">
        <v>1</v>
      </c>
      <c r="AB1979" s="131">
        <f t="shared" si="30"/>
        <v>115.7999926189391</v>
      </c>
      <c r="AD1979" s="131">
        <v>2506.1289999999999</v>
      </c>
      <c r="AH1979" s="132">
        <v>8.77E-3</v>
      </c>
      <c r="AI1979" s="132">
        <v>6.5900000000000004E-3</v>
      </c>
      <c r="AJ1979" s="132">
        <v>7.7999999999999999E-4</v>
      </c>
    </row>
    <row r="1980" spans="1:36">
      <c r="A1980" t="s">
        <v>1213</v>
      </c>
      <c r="B1980" t="s">
        <v>1254</v>
      </c>
      <c r="C1980" t="s">
        <v>2020</v>
      </c>
      <c r="D1980" t="s">
        <v>2021</v>
      </c>
      <c r="E1980" t="s">
        <v>309</v>
      </c>
      <c r="F1980" t="s">
        <v>2022</v>
      </c>
      <c r="G1980" t="s">
        <v>2023</v>
      </c>
      <c r="H1980" t="s">
        <v>321</v>
      </c>
      <c r="I1980" t="s">
        <v>754</v>
      </c>
      <c r="J1980" t="s">
        <v>204</v>
      </c>
      <c r="K1980" t="s">
        <v>204</v>
      </c>
      <c r="L1980" t="s">
        <v>325</v>
      </c>
      <c r="M1980" t="s">
        <v>340</v>
      </c>
      <c r="N1980" t="s">
        <v>484</v>
      </c>
      <c r="O1980" t="s">
        <v>339</v>
      </c>
      <c r="P1980" t="s">
        <v>1696</v>
      </c>
      <c r="Q1980" t="s">
        <v>413</v>
      </c>
      <c r="R1980" t="s">
        <v>407</v>
      </c>
      <c r="S1980" t="s">
        <v>1212</v>
      </c>
      <c r="T1980" s="131">
        <v>8.15</v>
      </c>
      <c r="U1980" t="s">
        <v>2024</v>
      </c>
      <c r="V1980" s="132">
        <v>2.7390000000000001E-2</v>
      </c>
      <c r="W1980" s="132">
        <v>2.8199999999999999E-2</v>
      </c>
      <c r="X1980" t="s">
        <v>412</v>
      </c>
      <c r="Y1980" t="s">
        <v>339</v>
      </c>
      <c r="Z1980" s="131">
        <v>2644449</v>
      </c>
      <c r="AA1980" s="131">
        <v>1</v>
      </c>
      <c r="AB1980" s="131">
        <f t="shared" si="30"/>
        <v>93.990014555016941</v>
      </c>
      <c r="AD1980" s="131">
        <v>2485.518</v>
      </c>
      <c r="AH1980" s="132">
        <v>4.3400000000000001E-3</v>
      </c>
      <c r="AI1980" s="132">
        <v>6.5300000000000002E-3</v>
      </c>
      <c r="AJ1980" s="132">
        <v>7.6999999999999996E-4</v>
      </c>
    </row>
    <row r="1981" spans="1:36">
      <c r="A1981" t="s">
        <v>1213</v>
      </c>
      <c r="B1981" t="s">
        <v>1254</v>
      </c>
      <c r="C1981" t="s">
        <v>2063</v>
      </c>
      <c r="D1981" t="s">
        <v>2064</v>
      </c>
      <c r="E1981" t="s">
        <v>309</v>
      </c>
      <c r="F1981" t="s">
        <v>3112</v>
      </c>
      <c r="G1981" t="s">
        <v>3113</v>
      </c>
      <c r="H1981" t="s">
        <v>321</v>
      </c>
      <c r="I1981" t="s">
        <v>951</v>
      </c>
      <c r="J1981" t="s">
        <v>204</v>
      </c>
      <c r="K1981" t="s">
        <v>204</v>
      </c>
      <c r="L1981" t="s">
        <v>325</v>
      </c>
      <c r="M1981" t="s">
        <v>340</v>
      </c>
      <c r="N1981" t="s">
        <v>445</v>
      </c>
      <c r="O1981" t="s">
        <v>339</v>
      </c>
      <c r="P1981" t="s">
        <v>1696</v>
      </c>
      <c r="Q1981" t="s">
        <v>413</v>
      </c>
      <c r="R1981" t="s">
        <v>407</v>
      </c>
      <c r="S1981" t="s">
        <v>1212</v>
      </c>
      <c r="T1981" s="131">
        <v>0.56999999999999995</v>
      </c>
      <c r="U1981" t="s">
        <v>2475</v>
      </c>
      <c r="V1981" s="132">
        <v>2.6960000000000001E-2</v>
      </c>
      <c r="W1981" s="132">
        <v>5.0200000000000002E-2</v>
      </c>
      <c r="X1981" t="s">
        <v>412</v>
      </c>
      <c r="Y1981" t="s">
        <v>339</v>
      </c>
      <c r="Z1981" s="131">
        <v>2374786</v>
      </c>
      <c r="AA1981" s="131">
        <v>1</v>
      </c>
      <c r="AB1981" s="131">
        <f t="shared" si="30"/>
        <v>100.75998426805614</v>
      </c>
      <c r="AD1981" s="131">
        <v>2392.8339999999998</v>
      </c>
      <c r="AH1981" s="132">
        <v>3.0899999999999999E-3</v>
      </c>
      <c r="AI1981" s="132">
        <v>6.2899999999999996E-3</v>
      </c>
      <c r="AJ1981" s="132">
        <v>7.3999999999999999E-4</v>
      </c>
    </row>
    <row r="1982" spans="1:36">
      <c r="A1982" t="s">
        <v>1213</v>
      </c>
      <c r="B1982" t="s">
        <v>1254</v>
      </c>
      <c r="C1982" t="s">
        <v>455</v>
      </c>
      <c r="D1982" t="s">
        <v>2144</v>
      </c>
      <c r="E1982" t="s">
        <v>309</v>
      </c>
      <c r="F1982" t="s">
        <v>2334</v>
      </c>
      <c r="G1982" t="s">
        <v>2335</v>
      </c>
      <c r="H1982" t="s">
        <v>321</v>
      </c>
      <c r="I1982" t="s">
        <v>754</v>
      </c>
      <c r="J1982" t="s">
        <v>204</v>
      </c>
      <c r="K1982" t="s">
        <v>204</v>
      </c>
      <c r="L1982" t="s">
        <v>325</v>
      </c>
      <c r="M1982" t="s">
        <v>340</v>
      </c>
      <c r="N1982" t="s">
        <v>440</v>
      </c>
      <c r="O1982" t="s">
        <v>339</v>
      </c>
      <c r="P1982" t="s">
        <v>1966</v>
      </c>
      <c r="Q1982" t="s">
        <v>415</v>
      </c>
      <c r="R1982" t="s">
        <v>407</v>
      </c>
      <c r="S1982" t="s">
        <v>1212</v>
      </c>
      <c r="T1982" s="131">
        <v>10.53</v>
      </c>
      <c r="U1982" t="s">
        <v>1364</v>
      </c>
      <c r="V1982" s="132">
        <v>3.107E-2</v>
      </c>
      <c r="W1982" s="132">
        <v>3.0099999999999998E-2</v>
      </c>
      <c r="X1982" t="s">
        <v>412</v>
      </c>
      <c r="Y1982" t="s">
        <v>339</v>
      </c>
      <c r="Z1982" s="131">
        <v>2501603</v>
      </c>
      <c r="AA1982" s="131">
        <v>1</v>
      </c>
      <c r="AB1982" s="131">
        <f t="shared" si="30"/>
        <v>95.259999288456243</v>
      </c>
      <c r="AD1982" s="131">
        <v>2383.027</v>
      </c>
      <c r="AH1982" s="132">
        <v>5.8E-4</v>
      </c>
      <c r="AI1982" s="132">
        <v>6.2599999999999999E-3</v>
      </c>
      <c r="AJ1982" s="132">
        <v>7.3999999999999999E-4</v>
      </c>
    </row>
    <row r="1983" spans="1:36">
      <c r="A1983" t="s">
        <v>1213</v>
      </c>
      <c r="B1983" t="s">
        <v>1254</v>
      </c>
      <c r="C1983" t="s">
        <v>1935</v>
      </c>
      <c r="D1983" t="s">
        <v>1936</v>
      </c>
      <c r="E1983" t="s">
        <v>309</v>
      </c>
      <c r="F1983" t="s">
        <v>2358</v>
      </c>
      <c r="G1983" t="s">
        <v>2359</v>
      </c>
      <c r="H1983" t="s">
        <v>321</v>
      </c>
      <c r="I1983" t="s">
        <v>951</v>
      </c>
      <c r="J1983" t="s">
        <v>204</v>
      </c>
      <c r="K1983" t="s">
        <v>204</v>
      </c>
      <c r="L1983" t="s">
        <v>325</v>
      </c>
      <c r="M1983" t="s">
        <v>340</v>
      </c>
      <c r="N1983" t="s">
        <v>448</v>
      </c>
      <c r="O1983" t="s">
        <v>339</v>
      </c>
      <c r="P1983" t="s">
        <v>1211</v>
      </c>
      <c r="Q1983" t="s">
        <v>413</v>
      </c>
      <c r="R1983" t="s">
        <v>407</v>
      </c>
      <c r="S1983" t="s">
        <v>1212</v>
      </c>
      <c r="T1983" s="131">
        <v>3.23</v>
      </c>
      <c r="U1983" t="s">
        <v>2360</v>
      </c>
      <c r="V1983" s="132">
        <v>2.835E-2</v>
      </c>
      <c r="W1983" s="132">
        <v>4.5199999999999997E-2</v>
      </c>
      <c r="X1983" t="s">
        <v>412</v>
      </c>
      <c r="Y1983" t="s">
        <v>339</v>
      </c>
      <c r="Z1983" s="131">
        <v>2450387.38</v>
      </c>
      <c r="AA1983" s="131">
        <v>1</v>
      </c>
      <c r="AB1983" s="131">
        <f t="shared" si="30"/>
        <v>94.549989071523868</v>
      </c>
      <c r="AD1983" s="131">
        <v>2316.8409999999999</v>
      </c>
      <c r="AH1983" s="132">
        <v>1.25E-3</v>
      </c>
      <c r="AI1983" s="132">
        <v>6.0899999999999999E-3</v>
      </c>
      <c r="AJ1983" s="132">
        <v>7.2000000000000005E-4</v>
      </c>
    </row>
    <row r="1984" spans="1:36">
      <c r="A1984" t="s">
        <v>1213</v>
      </c>
      <c r="B1984" t="s">
        <v>1254</v>
      </c>
      <c r="C1984" t="s">
        <v>1945</v>
      </c>
      <c r="D1984" t="s">
        <v>1946</v>
      </c>
      <c r="E1984" t="s">
        <v>309</v>
      </c>
      <c r="F1984" t="s">
        <v>3443</v>
      </c>
      <c r="G1984" t="s">
        <v>3444</v>
      </c>
      <c r="H1984" t="s">
        <v>321</v>
      </c>
      <c r="I1984" t="s">
        <v>754</v>
      </c>
      <c r="J1984" t="s">
        <v>204</v>
      </c>
      <c r="K1984" t="s">
        <v>204</v>
      </c>
      <c r="L1984" t="s">
        <v>325</v>
      </c>
      <c r="M1984" t="s">
        <v>340</v>
      </c>
      <c r="N1984" t="s">
        <v>464</v>
      </c>
      <c r="O1984" t="s">
        <v>339</v>
      </c>
      <c r="P1984" t="s">
        <v>2257</v>
      </c>
      <c r="Q1984" t="s">
        <v>415</v>
      </c>
      <c r="R1984" t="s">
        <v>407</v>
      </c>
      <c r="S1984" t="s">
        <v>1212</v>
      </c>
      <c r="T1984" s="131">
        <v>3.44</v>
      </c>
      <c r="U1984" t="s">
        <v>3445</v>
      </c>
      <c r="V1984" s="132">
        <v>7.6000000000000004E-4</v>
      </c>
      <c r="W1984" s="132">
        <v>2.7799999999999998E-2</v>
      </c>
      <c r="X1984" t="s">
        <v>412</v>
      </c>
      <c r="Y1984" t="s">
        <v>339</v>
      </c>
      <c r="Z1984" s="131">
        <v>1900153.61</v>
      </c>
      <c r="AA1984" s="131">
        <v>1</v>
      </c>
      <c r="AB1984" s="131">
        <f t="shared" si="30"/>
        <v>116.00998931870565</v>
      </c>
      <c r="AD1984" s="131">
        <v>2204.3679999999999</v>
      </c>
      <c r="AH1984" s="132">
        <v>1.6000000000000001E-3</v>
      </c>
      <c r="AI1984" s="132">
        <v>5.7999999999999996E-3</v>
      </c>
      <c r="AJ1984" s="132">
        <v>6.8000000000000005E-4</v>
      </c>
    </row>
    <row r="1985" spans="1:36">
      <c r="A1985" t="s">
        <v>1213</v>
      </c>
      <c r="B1985" t="s">
        <v>1254</v>
      </c>
      <c r="C1985" t="s">
        <v>2509</v>
      </c>
      <c r="D1985" t="s">
        <v>2510</v>
      </c>
      <c r="E1985" t="s">
        <v>309</v>
      </c>
      <c r="F1985" t="s">
        <v>2511</v>
      </c>
      <c r="G1985" t="s">
        <v>2512</v>
      </c>
      <c r="H1985" t="s">
        <v>321</v>
      </c>
      <c r="I1985" t="s">
        <v>754</v>
      </c>
      <c r="J1985" t="s">
        <v>204</v>
      </c>
      <c r="K1985" t="s">
        <v>204</v>
      </c>
      <c r="L1985" t="s">
        <v>325</v>
      </c>
      <c r="M1985" t="s">
        <v>340</v>
      </c>
      <c r="N1985" t="s">
        <v>475</v>
      </c>
      <c r="O1985" t="s">
        <v>339</v>
      </c>
      <c r="P1985" t="s">
        <v>1696</v>
      </c>
      <c r="Q1985" t="s">
        <v>413</v>
      </c>
      <c r="R1985" t="s">
        <v>407</v>
      </c>
      <c r="S1985" t="s">
        <v>1212</v>
      </c>
      <c r="T1985" s="131">
        <v>2.19</v>
      </c>
      <c r="U1985" t="s">
        <v>2513</v>
      </c>
      <c r="V1985" s="132">
        <v>-6.8999999999999997E-4</v>
      </c>
      <c r="W1985" s="132">
        <v>2.29E-2</v>
      </c>
      <c r="X1985" t="s">
        <v>412</v>
      </c>
      <c r="Y1985" t="s">
        <v>339</v>
      </c>
      <c r="Z1985" s="131">
        <v>1810961.89</v>
      </c>
      <c r="AA1985" s="131">
        <v>1</v>
      </c>
      <c r="AB1985" s="131">
        <f t="shared" si="30"/>
        <v>121.38002528589931</v>
      </c>
      <c r="AD1985" s="131">
        <v>2198.1460000000002</v>
      </c>
      <c r="AH1985" s="132">
        <v>4.4400000000000004E-3</v>
      </c>
      <c r="AI1985" s="132">
        <v>5.7800000000000004E-3</v>
      </c>
      <c r="AJ1985" s="132">
        <v>6.8000000000000005E-4</v>
      </c>
    </row>
    <row r="1986" spans="1:36">
      <c r="A1986" t="s">
        <v>1213</v>
      </c>
      <c r="B1986" t="s">
        <v>1254</v>
      </c>
      <c r="C1986" t="s">
        <v>2486</v>
      </c>
      <c r="D1986" t="s">
        <v>2487</v>
      </c>
      <c r="E1986" t="s">
        <v>309</v>
      </c>
      <c r="F1986" t="s">
        <v>3446</v>
      </c>
      <c r="G1986" t="s">
        <v>3447</v>
      </c>
      <c r="H1986" t="s">
        <v>321</v>
      </c>
      <c r="I1986" t="s">
        <v>951</v>
      </c>
      <c r="J1986" t="s">
        <v>204</v>
      </c>
      <c r="K1986" t="s">
        <v>204</v>
      </c>
      <c r="L1986" t="s">
        <v>325</v>
      </c>
      <c r="M1986" t="s">
        <v>340</v>
      </c>
      <c r="N1986" t="s">
        <v>445</v>
      </c>
      <c r="O1986" t="s">
        <v>339</v>
      </c>
      <c r="P1986" t="s">
        <v>1551</v>
      </c>
      <c r="Q1986" t="s">
        <v>413</v>
      </c>
      <c r="R1986" t="s">
        <v>407</v>
      </c>
      <c r="S1986" t="s">
        <v>1212</v>
      </c>
      <c r="T1986" s="131">
        <v>2.84</v>
      </c>
      <c r="U1986" t="s">
        <v>1600</v>
      </c>
      <c r="V1986" s="132">
        <v>3.8850000000000003E-2</v>
      </c>
      <c r="W1986" s="132">
        <v>4.5900000000000003E-2</v>
      </c>
      <c r="X1986" t="s">
        <v>412</v>
      </c>
      <c r="Y1986" t="s">
        <v>339</v>
      </c>
      <c r="Z1986" s="131">
        <v>2182068</v>
      </c>
      <c r="AA1986" s="131">
        <v>1</v>
      </c>
      <c r="AB1986" s="131">
        <f t="shared" si="30"/>
        <v>99.519996627052862</v>
      </c>
      <c r="AD1986" s="131">
        <v>2171.5940000000001</v>
      </c>
      <c r="AH1986" s="132">
        <v>7.2700000000000004E-3</v>
      </c>
      <c r="AI1986" s="132">
        <v>5.7099999999999998E-3</v>
      </c>
      <c r="AJ1986" s="132">
        <v>6.7000000000000002E-4</v>
      </c>
    </row>
    <row r="1987" spans="1:36">
      <c r="A1987" t="s">
        <v>1213</v>
      </c>
      <c r="B1987" t="s">
        <v>1254</v>
      </c>
      <c r="C1987" t="s">
        <v>2509</v>
      </c>
      <c r="D1987" t="s">
        <v>2510</v>
      </c>
      <c r="E1987" t="s">
        <v>309</v>
      </c>
      <c r="F1987" t="s">
        <v>2745</v>
      </c>
      <c r="G1987" t="s">
        <v>2746</v>
      </c>
      <c r="H1987" t="s">
        <v>321</v>
      </c>
      <c r="I1987" t="s">
        <v>951</v>
      </c>
      <c r="J1987" t="s">
        <v>204</v>
      </c>
      <c r="K1987" t="s">
        <v>204</v>
      </c>
      <c r="L1987" t="s">
        <v>325</v>
      </c>
      <c r="M1987" t="s">
        <v>340</v>
      </c>
      <c r="N1987" t="s">
        <v>475</v>
      </c>
      <c r="O1987" t="s">
        <v>339</v>
      </c>
      <c r="P1987" t="s">
        <v>1696</v>
      </c>
      <c r="Q1987" t="s">
        <v>413</v>
      </c>
      <c r="R1987" t="s">
        <v>407</v>
      </c>
      <c r="S1987" t="s">
        <v>1212</v>
      </c>
      <c r="T1987" s="131">
        <v>3.13</v>
      </c>
      <c r="U1987" t="s">
        <v>2747</v>
      </c>
      <c r="V1987" s="132">
        <v>4.1430000000000002E-2</v>
      </c>
      <c r="W1987" s="132">
        <v>4.7399999999999998E-2</v>
      </c>
      <c r="X1987" t="s">
        <v>412</v>
      </c>
      <c r="Y1987" t="s">
        <v>339</v>
      </c>
      <c r="Z1987" s="131">
        <v>2208110.6800000002</v>
      </c>
      <c r="AA1987" s="131">
        <v>1</v>
      </c>
      <c r="AB1987" s="131">
        <f t="shared" ref="AB1987:AB2050" si="31">(AD1987-(AC1987*AA1987))*1000/AA1987/Z1987*100</f>
        <v>97.689985358886076</v>
      </c>
      <c r="AD1987" s="131">
        <v>2157.1030000000001</v>
      </c>
      <c r="AH1987" s="132">
        <v>2.9299999999999999E-3</v>
      </c>
      <c r="AI1987" s="132">
        <v>5.6699999999999997E-3</v>
      </c>
      <c r="AJ1987" s="132">
        <v>6.7000000000000002E-4</v>
      </c>
    </row>
    <row r="1988" spans="1:36">
      <c r="A1988" t="s">
        <v>1213</v>
      </c>
      <c r="B1988" t="s">
        <v>1254</v>
      </c>
      <c r="C1988" t="s">
        <v>2402</v>
      </c>
      <c r="D1988" t="s">
        <v>2403</v>
      </c>
      <c r="E1988" t="s">
        <v>309</v>
      </c>
      <c r="F1988" t="s">
        <v>3448</v>
      </c>
      <c r="G1988" t="s">
        <v>3449</v>
      </c>
      <c r="H1988" t="s">
        <v>321</v>
      </c>
      <c r="I1988" t="s">
        <v>951</v>
      </c>
      <c r="J1988" t="s">
        <v>204</v>
      </c>
      <c r="K1988" t="s">
        <v>204</v>
      </c>
      <c r="L1988" t="s">
        <v>325</v>
      </c>
      <c r="M1988" t="s">
        <v>340</v>
      </c>
      <c r="N1988" t="s">
        <v>465</v>
      </c>
      <c r="O1988" t="s">
        <v>339</v>
      </c>
      <c r="P1988" t="s">
        <v>2273</v>
      </c>
      <c r="Q1988" t="s">
        <v>415</v>
      </c>
      <c r="R1988" t="s">
        <v>407</v>
      </c>
      <c r="S1988" t="s">
        <v>1212</v>
      </c>
      <c r="T1988" s="131">
        <v>3.87</v>
      </c>
      <c r="U1988" t="s">
        <v>3450</v>
      </c>
      <c r="V1988" s="132">
        <v>4.4740000000000002E-2</v>
      </c>
      <c r="W1988" s="132">
        <v>5.16E-2</v>
      </c>
      <c r="X1988" t="s">
        <v>412</v>
      </c>
      <c r="Y1988" t="s">
        <v>339</v>
      </c>
      <c r="Z1988" s="131">
        <v>2214367.66</v>
      </c>
      <c r="AA1988" s="131">
        <v>1</v>
      </c>
      <c r="AB1988" s="131">
        <f t="shared" si="31"/>
        <v>96.239980311128633</v>
      </c>
      <c r="AD1988" s="131">
        <v>2131.107</v>
      </c>
      <c r="AH1988" s="132">
        <v>8.3199999999999993E-3</v>
      </c>
      <c r="AI1988" s="132">
        <v>5.5999999999999999E-3</v>
      </c>
      <c r="AJ1988" s="132">
        <v>6.6E-4</v>
      </c>
    </row>
    <row r="1989" spans="1:36">
      <c r="A1989" t="s">
        <v>1213</v>
      </c>
      <c r="B1989" t="s">
        <v>1254</v>
      </c>
      <c r="C1989" t="s">
        <v>2844</v>
      </c>
      <c r="D1989" t="s">
        <v>2845</v>
      </c>
      <c r="E1989" t="s">
        <v>309</v>
      </c>
      <c r="F1989" t="s">
        <v>3451</v>
      </c>
      <c r="G1989" t="s">
        <v>3452</v>
      </c>
      <c r="H1989" t="s">
        <v>321</v>
      </c>
      <c r="I1989" t="s">
        <v>952</v>
      </c>
      <c r="J1989" t="s">
        <v>204</v>
      </c>
      <c r="K1989" t="s">
        <v>204</v>
      </c>
      <c r="L1989" t="s">
        <v>325</v>
      </c>
      <c r="M1989" t="s">
        <v>340</v>
      </c>
      <c r="N1989" t="s">
        <v>441</v>
      </c>
      <c r="O1989" t="s">
        <v>339</v>
      </c>
      <c r="P1989" t="s">
        <v>1540</v>
      </c>
      <c r="Q1989" t="s">
        <v>413</v>
      </c>
      <c r="R1989" t="s">
        <v>407</v>
      </c>
      <c r="S1989" t="s">
        <v>1212</v>
      </c>
      <c r="T1989" s="131">
        <v>2.57</v>
      </c>
      <c r="U1989" t="s">
        <v>3149</v>
      </c>
      <c r="V1989" s="132">
        <v>3.0999999999999999E-3</v>
      </c>
      <c r="W1989" s="132">
        <v>5.5899999999999998E-2</v>
      </c>
      <c r="X1989" t="s">
        <v>412</v>
      </c>
      <c r="Y1989" t="s">
        <v>339</v>
      </c>
      <c r="Z1989" s="131">
        <v>2429535</v>
      </c>
      <c r="AA1989" s="131">
        <v>1</v>
      </c>
      <c r="AB1989" s="131">
        <f t="shared" si="31"/>
        <v>87.600013994447494</v>
      </c>
      <c r="AD1989" s="131">
        <v>2128.2730000000001</v>
      </c>
      <c r="AH1989" s="132">
        <v>4.2900000000000004E-3</v>
      </c>
      <c r="AI1989" s="132">
        <v>5.5999999999999999E-3</v>
      </c>
      <c r="AJ1989" s="132">
        <v>6.6E-4</v>
      </c>
    </row>
    <row r="1990" spans="1:36">
      <c r="A1990" t="s">
        <v>1213</v>
      </c>
      <c r="B1990" t="s">
        <v>1254</v>
      </c>
      <c r="C1990" t="s">
        <v>1626</v>
      </c>
      <c r="D1990" t="s">
        <v>1627</v>
      </c>
      <c r="E1990" t="s">
        <v>309</v>
      </c>
      <c r="F1990" t="s">
        <v>2562</v>
      </c>
      <c r="G1990" t="s">
        <v>2563</v>
      </c>
      <c r="H1990" t="s">
        <v>321</v>
      </c>
      <c r="I1990" t="s">
        <v>754</v>
      </c>
      <c r="J1990" t="s">
        <v>204</v>
      </c>
      <c r="K1990" t="s">
        <v>204</v>
      </c>
      <c r="L1990" t="s">
        <v>325</v>
      </c>
      <c r="M1990" t="s">
        <v>340</v>
      </c>
      <c r="N1990" t="s">
        <v>465</v>
      </c>
      <c r="O1990" t="s">
        <v>339</v>
      </c>
      <c r="P1990" t="s">
        <v>1578</v>
      </c>
      <c r="Q1990" t="s">
        <v>415</v>
      </c>
      <c r="R1990" t="s">
        <v>407</v>
      </c>
      <c r="S1990" t="s">
        <v>1212</v>
      </c>
      <c r="T1990" s="131">
        <v>1.54</v>
      </c>
      <c r="U1990" t="s">
        <v>2564</v>
      </c>
      <c r="V1990" s="132">
        <v>5.8399999999999997E-3</v>
      </c>
      <c r="W1990" s="132">
        <v>2.8799999999999999E-2</v>
      </c>
      <c r="X1990" t="s">
        <v>412</v>
      </c>
      <c r="Y1990" t="s">
        <v>339</v>
      </c>
      <c r="Z1990" s="131">
        <v>1790754.82</v>
      </c>
      <c r="AA1990" s="131">
        <v>1</v>
      </c>
      <c r="AB1990" s="131">
        <f t="shared" si="31"/>
        <v>116.39002596681549</v>
      </c>
      <c r="AD1990" s="131">
        <v>2084.2600000000002</v>
      </c>
      <c r="AH1990" s="132">
        <v>1.6999999999999999E-3</v>
      </c>
      <c r="AI1990" s="132">
        <v>5.4799999999999996E-3</v>
      </c>
      <c r="AJ1990" s="132">
        <v>6.4999999999999997E-4</v>
      </c>
    </row>
    <row r="1991" spans="1:36">
      <c r="A1991" t="s">
        <v>1213</v>
      </c>
      <c r="B1991" t="s">
        <v>1254</v>
      </c>
      <c r="C1991" t="s">
        <v>2641</v>
      </c>
      <c r="D1991" t="s">
        <v>2642</v>
      </c>
      <c r="E1991" t="s">
        <v>309</v>
      </c>
      <c r="F1991" t="s">
        <v>2643</v>
      </c>
      <c r="G1991" t="s">
        <v>2644</v>
      </c>
      <c r="H1991" t="s">
        <v>321</v>
      </c>
      <c r="I1991" t="s">
        <v>951</v>
      </c>
      <c r="J1991" t="s">
        <v>204</v>
      </c>
      <c r="K1991" t="s">
        <v>204</v>
      </c>
      <c r="L1991" t="s">
        <v>325</v>
      </c>
      <c r="M1991" t="s">
        <v>340</v>
      </c>
      <c r="N1991" t="s">
        <v>445</v>
      </c>
      <c r="O1991" t="s">
        <v>339</v>
      </c>
      <c r="P1991" t="s">
        <v>2257</v>
      </c>
      <c r="Q1991" t="s">
        <v>415</v>
      </c>
      <c r="R1991" t="s">
        <v>407</v>
      </c>
      <c r="S1991" t="s">
        <v>1212</v>
      </c>
      <c r="T1991" s="131">
        <v>1.72</v>
      </c>
      <c r="U1991" t="s">
        <v>1594</v>
      </c>
      <c r="V1991" s="132">
        <v>4.9570000000000003E-2</v>
      </c>
      <c r="W1991" s="132">
        <v>4.8500000000000001E-2</v>
      </c>
      <c r="X1991" t="s">
        <v>412</v>
      </c>
      <c r="Y1991" t="s">
        <v>339</v>
      </c>
      <c r="Z1991" s="131">
        <v>2149266</v>
      </c>
      <c r="AA1991" s="131">
        <v>1</v>
      </c>
      <c r="AB1991" s="131">
        <f t="shared" si="31"/>
        <v>95.579979397617606</v>
      </c>
      <c r="AD1991" s="131">
        <v>2054.268</v>
      </c>
      <c r="AH1991" s="132">
        <v>7.1599999999999997E-3</v>
      </c>
      <c r="AI1991" s="132">
        <v>5.4000000000000003E-3</v>
      </c>
      <c r="AJ1991" s="132">
        <v>6.4000000000000005E-4</v>
      </c>
    </row>
    <row r="1992" spans="1:36">
      <c r="A1992" t="s">
        <v>1213</v>
      </c>
      <c r="B1992" t="s">
        <v>1254</v>
      </c>
      <c r="C1992" t="s">
        <v>2219</v>
      </c>
      <c r="D1992" t="s">
        <v>2220</v>
      </c>
      <c r="E1992" t="s">
        <v>309</v>
      </c>
      <c r="F1992" t="s">
        <v>2678</v>
      </c>
      <c r="G1992" t="s">
        <v>2679</v>
      </c>
      <c r="H1992" t="s">
        <v>321</v>
      </c>
      <c r="I1992" t="s">
        <v>951</v>
      </c>
      <c r="J1992" t="s">
        <v>204</v>
      </c>
      <c r="K1992" t="s">
        <v>204</v>
      </c>
      <c r="L1992" t="s">
        <v>325</v>
      </c>
      <c r="M1992" t="s">
        <v>340</v>
      </c>
      <c r="N1992" t="s">
        <v>451</v>
      </c>
      <c r="O1992" t="s">
        <v>339</v>
      </c>
      <c r="P1992" t="s">
        <v>1584</v>
      </c>
      <c r="Q1992" t="s">
        <v>413</v>
      </c>
      <c r="R1992" t="s">
        <v>407</v>
      </c>
      <c r="S1992" t="s">
        <v>1212</v>
      </c>
      <c r="T1992" s="131">
        <v>2.71</v>
      </c>
      <c r="U1992" t="s">
        <v>2680</v>
      </c>
      <c r="V1992" s="132">
        <v>4.6460000000000001E-2</v>
      </c>
      <c r="W1992" s="132">
        <v>5.1799999999999999E-2</v>
      </c>
      <c r="X1992" t="s">
        <v>412</v>
      </c>
      <c r="Y1992" t="s">
        <v>339</v>
      </c>
      <c r="Z1992" s="131">
        <v>2072972</v>
      </c>
      <c r="AA1992" s="131">
        <v>1</v>
      </c>
      <c r="AB1992" s="131">
        <f t="shared" si="31"/>
        <v>98.910019045119753</v>
      </c>
      <c r="AD1992" s="131">
        <v>2050.377</v>
      </c>
      <c r="AH1992" s="132">
        <v>3.0599999999999998E-3</v>
      </c>
      <c r="AI1992" s="132">
        <v>5.3899999999999998E-3</v>
      </c>
      <c r="AJ1992" s="132">
        <v>6.4000000000000005E-4</v>
      </c>
    </row>
    <row r="1993" spans="1:36">
      <c r="A1993" t="s">
        <v>1213</v>
      </c>
      <c r="B1993" t="s">
        <v>1254</v>
      </c>
      <c r="C1993" t="s">
        <v>2924</v>
      </c>
      <c r="D1993" t="s">
        <v>2925</v>
      </c>
      <c r="E1993" t="s">
        <v>309</v>
      </c>
      <c r="F1993" t="s">
        <v>2926</v>
      </c>
      <c r="G1993" t="s">
        <v>2927</v>
      </c>
      <c r="H1993" t="s">
        <v>321</v>
      </c>
      <c r="I1993" t="s">
        <v>754</v>
      </c>
      <c r="J1993" t="s">
        <v>204</v>
      </c>
      <c r="K1993" t="s">
        <v>204</v>
      </c>
      <c r="L1993" t="s">
        <v>325</v>
      </c>
      <c r="M1993" t="s">
        <v>340</v>
      </c>
      <c r="N1993" t="s">
        <v>464</v>
      </c>
      <c r="O1993" t="s">
        <v>339</v>
      </c>
      <c r="Q1993" t="s">
        <v>410</v>
      </c>
      <c r="R1993" t="s">
        <v>410</v>
      </c>
      <c r="S1993" t="s">
        <v>1212</v>
      </c>
      <c r="T1993" s="131">
        <v>2.72</v>
      </c>
      <c r="U1993" t="s">
        <v>1600</v>
      </c>
      <c r="V1993" s="132">
        <v>2.5069999999999999E-2</v>
      </c>
      <c r="W1993" s="132">
        <v>2.5899999999999999E-2</v>
      </c>
      <c r="X1993" t="s">
        <v>412</v>
      </c>
      <c r="Y1993" t="s">
        <v>339</v>
      </c>
      <c r="Z1993" s="131">
        <v>1708000</v>
      </c>
      <c r="AA1993" s="131">
        <v>1</v>
      </c>
      <c r="AB1993" s="131">
        <f t="shared" si="31"/>
        <v>115.11001170960186</v>
      </c>
      <c r="AD1993" s="131">
        <v>1966.079</v>
      </c>
      <c r="AH1993" s="132">
        <v>3.3500000000000001E-3</v>
      </c>
      <c r="AI1993" s="132">
        <v>5.1700000000000001E-3</v>
      </c>
      <c r="AJ1993" s="132">
        <v>6.0999999999999997E-4</v>
      </c>
    </row>
    <row r="1994" spans="1:36">
      <c r="A1994" t="s">
        <v>1213</v>
      </c>
      <c r="B1994" t="s">
        <v>1254</v>
      </c>
      <c r="C1994" t="s">
        <v>2162</v>
      </c>
      <c r="D1994" t="s">
        <v>2163</v>
      </c>
      <c r="E1994" t="s">
        <v>309</v>
      </c>
      <c r="F1994" t="s">
        <v>2655</v>
      </c>
      <c r="G1994" t="s">
        <v>2656</v>
      </c>
      <c r="H1994" t="s">
        <v>321</v>
      </c>
      <c r="I1994" t="s">
        <v>754</v>
      </c>
      <c r="J1994" t="s">
        <v>204</v>
      </c>
      <c r="K1994" t="s">
        <v>204</v>
      </c>
      <c r="L1994" t="s">
        <v>325</v>
      </c>
      <c r="M1994" t="s">
        <v>340</v>
      </c>
      <c r="N1994" t="s">
        <v>445</v>
      </c>
      <c r="O1994" t="s">
        <v>339</v>
      </c>
      <c r="P1994" t="s">
        <v>1551</v>
      </c>
      <c r="Q1994" t="s">
        <v>413</v>
      </c>
      <c r="R1994" t="s">
        <v>407</v>
      </c>
      <c r="S1994" t="s">
        <v>1212</v>
      </c>
      <c r="T1994" s="131">
        <v>0.56999999999999995</v>
      </c>
      <c r="U1994" t="s">
        <v>2475</v>
      </c>
      <c r="V1994" s="132">
        <v>-6.7499999999999999E-3</v>
      </c>
      <c r="W1994" s="132">
        <v>2.75E-2</v>
      </c>
      <c r="X1994" t="s">
        <v>412</v>
      </c>
      <c r="Y1994" t="s">
        <v>339</v>
      </c>
      <c r="Z1994" s="131">
        <v>1647484</v>
      </c>
      <c r="AA1994" s="131">
        <v>1</v>
      </c>
      <c r="AB1994" s="131">
        <f t="shared" si="31"/>
        <v>116.48999322603437</v>
      </c>
      <c r="AD1994" s="131">
        <v>1919.154</v>
      </c>
      <c r="AH1994" s="132">
        <v>3.8899999999999998E-3</v>
      </c>
      <c r="AI1994" s="132">
        <v>5.0499999999999998E-3</v>
      </c>
      <c r="AJ1994" s="132">
        <v>5.9999999999999995E-4</v>
      </c>
    </row>
    <row r="1995" spans="1:36">
      <c r="A1995" t="s">
        <v>1213</v>
      </c>
      <c r="B1995" t="s">
        <v>1254</v>
      </c>
      <c r="C1995" t="s">
        <v>2063</v>
      </c>
      <c r="D1995" t="s">
        <v>2064</v>
      </c>
      <c r="E1995" t="s">
        <v>309</v>
      </c>
      <c r="F1995" t="s">
        <v>3453</v>
      </c>
      <c r="G1995" t="s">
        <v>3454</v>
      </c>
      <c r="H1995" t="s">
        <v>321</v>
      </c>
      <c r="I1995" t="s">
        <v>754</v>
      </c>
      <c r="J1995" t="s">
        <v>204</v>
      </c>
      <c r="K1995" t="s">
        <v>204</v>
      </c>
      <c r="L1995" t="s">
        <v>325</v>
      </c>
      <c r="M1995" t="s">
        <v>340</v>
      </c>
      <c r="N1995" t="s">
        <v>445</v>
      </c>
      <c r="O1995" t="s">
        <v>339</v>
      </c>
      <c r="P1995" t="s">
        <v>1696</v>
      </c>
      <c r="Q1995" t="s">
        <v>413</v>
      </c>
      <c r="R1995" t="s">
        <v>407</v>
      </c>
      <c r="S1995" t="s">
        <v>1212</v>
      </c>
      <c r="T1995" s="131">
        <v>1.8</v>
      </c>
      <c r="U1995" t="s">
        <v>3455</v>
      </c>
      <c r="V1995" s="132">
        <v>-1.9400000000000001E-3</v>
      </c>
      <c r="W1995" s="132">
        <v>2.5700000000000001E-2</v>
      </c>
      <c r="X1995" t="s">
        <v>412</v>
      </c>
      <c r="Y1995" t="s">
        <v>339</v>
      </c>
      <c r="Z1995" s="131">
        <v>1561366</v>
      </c>
      <c r="AA1995" s="131">
        <v>1</v>
      </c>
      <c r="AB1995" s="131">
        <f t="shared" si="31"/>
        <v>116.53001282210577</v>
      </c>
      <c r="AD1995" s="131">
        <v>1819.46</v>
      </c>
      <c r="AH1995" s="132">
        <v>3.82E-3</v>
      </c>
      <c r="AI1995" s="132">
        <v>4.7800000000000004E-3</v>
      </c>
      <c r="AJ1995" s="132">
        <v>5.5999999999999995E-4</v>
      </c>
    </row>
    <row r="1996" spans="1:36">
      <c r="A1996" t="s">
        <v>1213</v>
      </c>
      <c r="B1996" t="s">
        <v>1254</v>
      </c>
      <c r="C1996" t="s">
        <v>1671</v>
      </c>
      <c r="D1996" t="s">
        <v>1672</v>
      </c>
      <c r="E1996" t="s">
        <v>309</v>
      </c>
      <c r="F1996" t="s">
        <v>2300</v>
      </c>
      <c r="G1996" t="s">
        <v>2301</v>
      </c>
      <c r="H1996" t="s">
        <v>321</v>
      </c>
      <c r="I1996" t="s">
        <v>951</v>
      </c>
      <c r="J1996" t="s">
        <v>204</v>
      </c>
      <c r="K1996" t="s">
        <v>204</v>
      </c>
      <c r="L1996" t="s">
        <v>325</v>
      </c>
      <c r="M1996" t="s">
        <v>340</v>
      </c>
      <c r="N1996" t="s">
        <v>441</v>
      </c>
      <c r="O1996" t="s">
        <v>339</v>
      </c>
      <c r="P1996" t="s">
        <v>1578</v>
      </c>
      <c r="Q1996" t="s">
        <v>415</v>
      </c>
      <c r="R1996" t="s">
        <v>407</v>
      </c>
      <c r="S1996" t="s">
        <v>1212</v>
      </c>
      <c r="T1996" s="131">
        <v>1.49</v>
      </c>
      <c r="U1996" t="s">
        <v>2302</v>
      </c>
      <c r="V1996" s="132">
        <v>1.3259999999999999E-2</v>
      </c>
      <c r="W1996" s="132">
        <v>5.1900000000000002E-2</v>
      </c>
      <c r="X1996" t="s">
        <v>412</v>
      </c>
      <c r="Y1996" t="s">
        <v>339</v>
      </c>
      <c r="Z1996" s="131">
        <v>1825363.04</v>
      </c>
      <c r="AA1996" s="131">
        <v>1</v>
      </c>
      <c r="AB1996" s="131">
        <f t="shared" si="31"/>
        <v>98.710007845891298</v>
      </c>
      <c r="AD1996" s="131">
        <v>1801.816</v>
      </c>
      <c r="AH1996" s="132">
        <v>2.8400000000000001E-3</v>
      </c>
      <c r="AI1996" s="132">
        <v>4.7400000000000003E-3</v>
      </c>
      <c r="AJ1996" s="132">
        <v>5.5999999999999995E-4</v>
      </c>
    </row>
    <row r="1997" spans="1:36">
      <c r="A1997" t="s">
        <v>1213</v>
      </c>
      <c r="B1997" t="s">
        <v>1254</v>
      </c>
      <c r="C1997" t="s">
        <v>2020</v>
      </c>
      <c r="D1997" t="s">
        <v>2021</v>
      </c>
      <c r="E1997" t="s">
        <v>309</v>
      </c>
      <c r="F1997" t="s">
        <v>2590</v>
      </c>
      <c r="G1997" t="s">
        <v>2591</v>
      </c>
      <c r="H1997" t="s">
        <v>321</v>
      </c>
      <c r="I1997" t="s">
        <v>951</v>
      </c>
      <c r="J1997" t="s">
        <v>204</v>
      </c>
      <c r="K1997" t="s">
        <v>204</v>
      </c>
      <c r="L1997" t="s">
        <v>325</v>
      </c>
      <c r="M1997" t="s">
        <v>340</v>
      </c>
      <c r="N1997" t="s">
        <v>484</v>
      </c>
      <c r="O1997" t="s">
        <v>339</v>
      </c>
      <c r="P1997" t="s">
        <v>1696</v>
      </c>
      <c r="Q1997" t="s">
        <v>413</v>
      </c>
      <c r="R1997" t="s">
        <v>407</v>
      </c>
      <c r="S1997" t="s">
        <v>1212</v>
      </c>
      <c r="T1997" s="131">
        <v>0.91</v>
      </c>
      <c r="U1997" t="s">
        <v>2516</v>
      </c>
      <c r="V1997" s="132">
        <v>3.6499999999999998E-2</v>
      </c>
      <c r="W1997" s="132">
        <v>4.4699999999999997E-2</v>
      </c>
      <c r="X1997" t="s">
        <v>412</v>
      </c>
      <c r="Y1997" t="s">
        <v>339</v>
      </c>
      <c r="Z1997" s="131">
        <v>1782370.58</v>
      </c>
      <c r="AA1997" s="131">
        <v>1</v>
      </c>
      <c r="AB1997" s="131">
        <f t="shared" si="31"/>
        <v>99.620024024409105</v>
      </c>
      <c r="AD1997" s="131">
        <v>1775.598</v>
      </c>
      <c r="AH1997" s="132">
        <v>3.3500000000000001E-3</v>
      </c>
      <c r="AI1997" s="132">
        <v>4.6699999999999997E-3</v>
      </c>
      <c r="AJ1997" s="132">
        <v>5.5000000000000003E-4</v>
      </c>
    </row>
    <row r="1998" spans="1:36">
      <c r="A1998" t="s">
        <v>1213</v>
      </c>
      <c r="B1998" t="s">
        <v>1254</v>
      </c>
      <c r="C1998" t="s">
        <v>2430</v>
      </c>
      <c r="D1998" t="s">
        <v>2431</v>
      </c>
      <c r="E1998" t="s">
        <v>309</v>
      </c>
      <c r="F1998" t="s">
        <v>2432</v>
      </c>
      <c r="G1998" t="s">
        <v>2433</v>
      </c>
      <c r="H1998" t="s">
        <v>321</v>
      </c>
      <c r="I1998" t="s">
        <v>951</v>
      </c>
      <c r="J1998" t="s">
        <v>204</v>
      </c>
      <c r="K1998" t="s">
        <v>204</v>
      </c>
      <c r="L1998" t="s">
        <v>325</v>
      </c>
      <c r="M1998" t="s">
        <v>340</v>
      </c>
      <c r="N1998" t="s">
        <v>446</v>
      </c>
      <c r="O1998" t="s">
        <v>339</v>
      </c>
      <c r="P1998" t="s">
        <v>1696</v>
      </c>
      <c r="Q1998" t="s">
        <v>413</v>
      </c>
      <c r="R1998" t="s">
        <v>407</v>
      </c>
      <c r="S1998" t="s">
        <v>1212</v>
      </c>
      <c r="T1998" s="131">
        <v>2.39</v>
      </c>
      <c r="U1998" t="s">
        <v>1563</v>
      </c>
      <c r="V1998" s="132">
        <v>4.7829999999999998E-2</v>
      </c>
      <c r="W1998" s="132">
        <v>4.58E-2</v>
      </c>
      <c r="X1998" t="s">
        <v>412</v>
      </c>
      <c r="Y1998" t="s">
        <v>339</v>
      </c>
      <c r="Z1998" s="131">
        <v>1825595.83</v>
      </c>
      <c r="AA1998" s="131">
        <v>1</v>
      </c>
      <c r="AB1998" s="131">
        <f t="shared" si="31"/>
        <v>92.089989053053429</v>
      </c>
      <c r="AD1998" s="131">
        <v>1681.191</v>
      </c>
      <c r="AH1998" s="132">
        <v>1.9499999999999999E-3</v>
      </c>
      <c r="AI1998" s="132">
        <v>4.4200000000000003E-3</v>
      </c>
      <c r="AJ1998" s="132">
        <v>5.1999999999999995E-4</v>
      </c>
    </row>
    <row r="1999" spans="1:36">
      <c r="A1999" t="s">
        <v>1213</v>
      </c>
      <c r="B1999" t="s">
        <v>1254</v>
      </c>
      <c r="C1999" t="s">
        <v>2005</v>
      </c>
      <c r="D1999" t="s">
        <v>2006</v>
      </c>
      <c r="E1999" t="s">
        <v>309</v>
      </c>
      <c r="F1999" t="s">
        <v>2007</v>
      </c>
      <c r="G1999" t="s">
        <v>2008</v>
      </c>
      <c r="H1999" t="s">
        <v>321</v>
      </c>
      <c r="I1999" t="s">
        <v>754</v>
      </c>
      <c r="J1999" t="s">
        <v>204</v>
      </c>
      <c r="K1999" t="s">
        <v>204</v>
      </c>
      <c r="L1999" t="s">
        <v>325</v>
      </c>
      <c r="M1999" t="s">
        <v>340</v>
      </c>
      <c r="N1999" t="s">
        <v>464</v>
      </c>
      <c r="O1999" t="s">
        <v>339</v>
      </c>
      <c r="P1999" t="s">
        <v>1696</v>
      </c>
      <c r="Q1999" t="s">
        <v>413</v>
      </c>
      <c r="R1999" t="s">
        <v>407</v>
      </c>
      <c r="S1999" t="s">
        <v>1212</v>
      </c>
      <c r="T1999" s="131">
        <v>2</v>
      </c>
      <c r="U1999" t="s">
        <v>1343</v>
      </c>
      <c r="V1999" s="132">
        <v>2.8500000000000001E-3</v>
      </c>
      <c r="W1999" s="132">
        <v>2.5700000000000001E-2</v>
      </c>
      <c r="X1999" t="s">
        <v>412</v>
      </c>
      <c r="Y1999" t="s">
        <v>339</v>
      </c>
      <c r="Z1999" s="131">
        <v>1360551.16</v>
      </c>
      <c r="AA1999" s="131">
        <v>1</v>
      </c>
      <c r="AB1999" s="131">
        <f t="shared" si="31"/>
        <v>117.15002323029147</v>
      </c>
      <c r="AD1999" s="131">
        <v>1593.886</v>
      </c>
      <c r="AH1999" s="132">
        <v>3.7699999999999999E-3</v>
      </c>
      <c r="AI1999" s="132">
        <v>4.1900000000000001E-3</v>
      </c>
      <c r="AJ1999" s="132">
        <v>4.8999999999999998E-4</v>
      </c>
    </row>
    <row r="2000" spans="1:36">
      <c r="A2000" t="s">
        <v>1213</v>
      </c>
      <c r="B2000" t="s">
        <v>1254</v>
      </c>
      <c r="C2000" t="s">
        <v>2020</v>
      </c>
      <c r="D2000" t="s">
        <v>2021</v>
      </c>
      <c r="E2000" t="s">
        <v>309</v>
      </c>
      <c r="F2000" t="s">
        <v>2514</v>
      </c>
      <c r="G2000" t="s">
        <v>2515</v>
      </c>
      <c r="H2000" t="s">
        <v>321</v>
      </c>
      <c r="I2000" t="s">
        <v>754</v>
      </c>
      <c r="J2000" t="s">
        <v>204</v>
      </c>
      <c r="K2000" t="s">
        <v>204</v>
      </c>
      <c r="L2000" t="s">
        <v>325</v>
      </c>
      <c r="M2000" t="s">
        <v>340</v>
      </c>
      <c r="N2000" t="s">
        <v>484</v>
      </c>
      <c r="O2000" t="s">
        <v>339</v>
      </c>
      <c r="P2000" t="s">
        <v>1696</v>
      </c>
      <c r="Q2000" t="s">
        <v>413</v>
      </c>
      <c r="R2000" t="s">
        <v>407</v>
      </c>
      <c r="S2000" t="s">
        <v>1212</v>
      </c>
      <c r="T2000" s="131">
        <v>0.91</v>
      </c>
      <c r="U2000" t="s">
        <v>2516</v>
      </c>
      <c r="V2000" s="132">
        <v>2.1999999999999999E-2</v>
      </c>
      <c r="W2000" s="132">
        <v>2.3900000000000001E-2</v>
      </c>
      <c r="X2000" t="s">
        <v>412</v>
      </c>
      <c r="Y2000" t="s">
        <v>339</v>
      </c>
      <c r="Z2000" s="131">
        <v>1366869.6</v>
      </c>
      <c r="AA2000" s="131">
        <v>1</v>
      </c>
      <c r="AB2000" s="131">
        <f t="shared" si="31"/>
        <v>115.47999896990903</v>
      </c>
      <c r="AD2000" s="131">
        <v>1578.461</v>
      </c>
      <c r="AH2000" s="132">
        <v>5.1700000000000001E-3</v>
      </c>
      <c r="AI2000" s="132">
        <v>4.15E-3</v>
      </c>
      <c r="AJ2000" s="132">
        <v>4.8999999999999998E-4</v>
      </c>
    </row>
    <row r="2001" spans="1:36">
      <c r="A2001" t="s">
        <v>1213</v>
      </c>
      <c r="B2001" t="s">
        <v>1254</v>
      </c>
      <c r="C2001" t="s">
        <v>2180</v>
      </c>
      <c r="D2001" t="s">
        <v>2181</v>
      </c>
      <c r="E2001" t="s">
        <v>309</v>
      </c>
      <c r="F2001" t="s">
        <v>2530</v>
      </c>
      <c r="G2001" t="s">
        <v>2531</v>
      </c>
      <c r="H2001" t="s">
        <v>321</v>
      </c>
      <c r="I2001" t="s">
        <v>754</v>
      </c>
      <c r="J2001" t="s">
        <v>204</v>
      </c>
      <c r="K2001" t="s">
        <v>204</v>
      </c>
      <c r="L2001" t="s">
        <v>325</v>
      </c>
      <c r="M2001" t="s">
        <v>340</v>
      </c>
      <c r="N2001" t="s">
        <v>440</v>
      </c>
      <c r="O2001" t="s">
        <v>339</v>
      </c>
      <c r="P2001" t="s">
        <v>1551</v>
      </c>
      <c r="Q2001" t="s">
        <v>413</v>
      </c>
      <c r="R2001" t="s">
        <v>407</v>
      </c>
      <c r="S2001" t="s">
        <v>1212</v>
      </c>
      <c r="T2001" s="131">
        <v>2.35</v>
      </c>
      <c r="U2001" t="s">
        <v>2044</v>
      </c>
      <c r="V2001" s="132">
        <v>-7.9000000000000001E-4</v>
      </c>
      <c r="W2001" s="132">
        <v>2.41E-2</v>
      </c>
      <c r="X2001" t="s">
        <v>412</v>
      </c>
      <c r="Y2001" t="s">
        <v>339</v>
      </c>
      <c r="Z2001" s="131">
        <v>1262281.23</v>
      </c>
      <c r="AA2001" s="131">
        <v>1</v>
      </c>
      <c r="AB2001" s="131">
        <f t="shared" si="31"/>
        <v>115.11000603249089</v>
      </c>
      <c r="AD2001" s="131">
        <v>1453.0119999999999</v>
      </c>
      <c r="AH2001" s="132">
        <v>5.2399999999999999E-3</v>
      </c>
      <c r="AI2001" s="132">
        <v>3.82E-3</v>
      </c>
      <c r="AJ2001" s="132">
        <v>4.4999999999999999E-4</v>
      </c>
    </row>
    <row r="2002" spans="1:36">
      <c r="A2002" t="s">
        <v>1213</v>
      </c>
      <c r="B2002" t="s">
        <v>1254</v>
      </c>
      <c r="C2002" t="s">
        <v>1896</v>
      </c>
      <c r="D2002" t="s">
        <v>1897</v>
      </c>
      <c r="E2002" t="s">
        <v>309</v>
      </c>
      <c r="F2002" t="s">
        <v>2012</v>
      </c>
      <c r="G2002" t="s">
        <v>2013</v>
      </c>
      <c r="H2002" t="s">
        <v>321</v>
      </c>
      <c r="I2002" t="s">
        <v>754</v>
      </c>
      <c r="J2002" t="s">
        <v>204</v>
      </c>
      <c r="K2002" t="s">
        <v>204</v>
      </c>
      <c r="L2002" t="s">
        <v>325</v>
      </c>
      <c r="M2002" t="s">
        <v>340</v>
      </c>
      <c r="N2002" t="s">
        <v>464</v>
      </c>
      <c r="O2002" t="s">
        <v>339</v>
      </c>
      <c r="P2002" t="s">
        <v>1551</v>
      </c>
      <c r="Q2002" t="s">
        <v>413</v>
      </c>
      <c r="R2002" t="s">
        <v>407</v>
      </c>
      <c r="S2002" t="s">
        <v>1212</v>
      </c>
      <c r="T2002" s="131">
        <v>0.36</v>
      </c>
      <c r="U2002" t="s">
        <v>2014</v>
      </c>
      <c r="V2002" s="132">
        <v>-9.2000000000000003E-4</v>
      </c>
      <c r="W2002" s="132">
        <v>3.1600000000000003E-2</v>
      </c>
      <c r="X2002" t="s">
        <v>412</v>
      </c>
      <c r="Y2002" t="s">
        <v>339</v>
      </c>
      <c r="Z2002" s="131">
        <v>1189277.1200000001</v>
      </c>
      <c r="AA2002" s="131">
        <v>1</v>
      </c>
      <c r="AB2002" s="131">
        <f t="shared" si="31"/>
        <v>115.59997050981691</v>
      </c>
      <c r="AD2002" s="131">
        <v>1374.8040000000001</v>
      </c>
      <c r="AH2002" s="132">
        <v>5.0499999999999998E-3</v>
      </c>
      <c r="AI2002" s="132">
        <v>3.6099999999999999E-3</v>
      </c>
      <c r="AJ2002" s="132">
        <v>4.2999999999999999E-4</v>
      </c>
    </row>
    <row r="2003" spans="1:36">
      <c r="A2003" t="s">
        <v>1213</v>
      </c>
      <c r="B2003" t="s">
        <v>1254</v>
      </c>
      <c r="C2003" t="s">
        <v>2434</v>
      </c>
      <c r="D2003" t="s">
        <v>2435</v>
      </c>
      <c r="E2003" t="s">
        <v>309</v>
      </c>
      <c r="F2003" t="s">
        <v>2436</v>
      </c>
      <c r="G2003" t="s">
        <v>2437</v>
      </c>
      <c r="H2003" t="s">
        <v>321</v>
      </c>
      <c r="I2003" t="s">
        <v>754</v>
      </c>
      <c r="J2003" t="s">
        <v>204</v>
      </c>
      <c r="K2003" t="s">
        <v>204</v>
      </c>
      <c r="L2003" t="s">
        <v>325</v>
      </c>
      <c r="M2003" t="s">
        <v>340</v>
      </c>
      <c r="N2003" t="s">
        <v>447</v>
      </c>
      <c r="O2003" t="s">
        <v>339</v>
      </c>
      <c r="P2003" t="s">
        <v>1540</v>
      </c>
      <c r="Q2003" t="s">
        <v>413</v>
      </c>
      <c r="R2003" t="s">
        <v>407</v>
      </c>
      <c r="S2003" t="s">
        <v>1212</v>
      </c>
      <c r="T2003" s="131">
        <v>2.61</v>
      </c>
      <c r="U2003" t="s">
        <v>2438</v>
      </c>
      <c r="V2003" s="132">
        <v>4.3400000000000001E-3</v>
      </c>
      <c r="W2003" s="132">
        <v>3.15E-2</v>
      </c>
      <c r="X2003" t="s">
        <v>412</v>
      </c>
      <c r="Y2003" t="s">
        <v>339</v>
      </c>
      <c r="Z2003" s="131">
        <v>1150916.72</v>
      </c>
      <c r="AA2003" s="131">
        <v>1</v>
      </c>
      <c r="AB2003" s="131">
        <f t="shared" si="31"/>
        <v>118.87002562618085</v>
      </c>
      <c r="AD2003" s="131">
        <v>1368.095</v>
      </c>
      <c r="AH2003" s="132">
        <v>8.0999999999999996E-4</v>
      </c>
      <c r="AI2003" s="132">
        <v>3.5999999999999999E-3</v>
      </c>
      <c r="AJ2003" s="132">
        <v>4.2000000000000002E-4</v>
      </c>
    </row>
    <row r="2004" spans="1:36">
      <c r="A2004" t="s">
        <v>1213</v>
      </c>
      <c r="B2004" t="s">
        <v>1254</v>
      </c>
      <c r="C2004" t="s">
        <v>2369</v>
      </c>
      <c r="D2004" t="s">
        <v>2370</v>
      </c>
      <c r="E2004" t="s">
        <v>309</v>
      </c>
      <c r="F2004" t="s">
        <v>2371</v>
      </c>
      <c r="G2004" t="s">
        <v>2372</v>
      </c>
      <c r="H2004" t="s">
        <v>321</v>
      </c>
      <c r="I2004" t="s">
        <v>754</v>
      </c>
      <c r="J2004" t="s">
        <v>204</v>
      </c>
      <c r="K2004" t="s">
        <v>204</v>
      </c>
      <c r="L2004" t="s">
        <v>325</v>
      </c>
      <c r="M2004" t="s">
        <v>340</v>
      </c>
      <c r="N2004" t="s">
        <v>477</v>
      </c>
      <c r="O2004" t="s">
        <v>339</v>
      </c>
      <c r="P2004" t="s">
        <v>1211</v>
      </c>
      <c r="Q2004" t="s">
        <v>413</v>
      </c>
      <c r="R2004" t="s">
        <v>407</v>
      </c>
      <c r="S2004" t="s">
        <v>1212</v>
      </c>
      <c r="T2004" s="131">
        <v>12.03</v>
      </c>
      <c r="U2004" t="s">
        <v>2373</v>
      </c>
      <c r="V2004" s="132">
        <v>2.6939999999999999E-2</v>
      </c>
      <c r="W2004" s="132">
        <v>2.8799999999999999E-2</v>
      </c>
      <c r="X2004" t="s">
        <v>412</v>
      </c>
      <c r="Y2004" t="s">
        <v>339</v>
      </c>
      <c r="Z2004" s="131">
        <v>1265473.8500000001</v>
      </c>
      <c r="AA2004" s="131">
        <v>1</v>
      </c>
      <c r="AB2004" s="131">
        <f t="shared" si="31"/>
        <v>103.1400214235956</v>
      </c>
      <c r="AD2004" s="131">
        <v>1305.21</v>
      </c>
      <c r="AH2004" s="132">
        <v>2.3000000000000001E-4</v>
      </c>
      <c r="AI2004" s="132">
        <v>3.4299999999999999E-3</v>
      </c>
      <c r="AJ2004" s="132">
        <v>4.0000000000000002E-4</v>
      </c>
    </row>
    <row r="2005" spans="1:36">
      <c r="A2005" t="s">
        <v>1213</v>
      </c>
      <c r="B2005" t="s">
        <v>1254</v>
      </c>
      <c r="C2005" t="s">
        <v>2800</v>
      </c>
      <c r="D2005" t="s">
        <v>2801</v>
      </c>
      <c r="E2005" t="s">
        <v>309</v>
      </c>
      <c r="F2005" t="s">
        <v>3097</v>
      </c>
      <c r="G2005" t="s">
        <v>3098</v>
      </c>
      <c r="H2005" t="s">
        <v>321</v>
      </c>
      <c r="I2005" t="s">
        <v>754</v>
      </c>
      <c r="J2005" t="s">
        <v>204</v>
      </c>
      <c r="K2005" t="s">
        <v>204</v>
      </c>
      <c r="L2005" t="s">
        <v>325</v>
      </c>
      <c r="M2005" t="s">
        <v>340</v>
      </c>
      <c r="N2005" t="s">
        <v>464</v>
      </c>
      <c r="O2005" t="s">
        <v>339</v>
      </c>
      <c r="P2005" t="s">
        <v>1530</v>
      </c>
      <c r="Q2005" t="s">
        <v>415</v>
      </c>
      <c r="R2005" t="s">
        <v>407</v>
      </c>
      <c r="S2005" t="s">
        <v>1212</v>
      </c>
      <c r="T2005" s="131">
        <v>0.99</v>
      </c>
      <c r="U2005" t="s">
        <v>1795</v>
      </c>
      <c r="V2005" s="132">
        <v>1.5890000000000001E-2</v>
      </c>
      <c r="W2005" s="132">
        <v>2.8899999999999999E-2</v>
      </c>
      <c r="X2005" t="s">
        <v>412</v>
      </c>
      <c r="Y2005" t="s">
        <v>339</v>
      </c>
      <c r="Z2005" s="131">
        <v>1085427.55</v>
      </c>
      <c r="AA2005" s="131">
        <v>1</v>
      </c>
      <c r="AB2005" s="131">
        <f t="shared" si="31"/>
        <v>116.20001721902121</v>
      </c>
      <c r="AD2005" s="131">
        <v>1261.2670000000001</v>
      </c>
      <c r="AH2005" s="132">
        <v>3.5599999999999998E-3</v>
      </c>
      <c r="AI2005" s="132">
        <v>3.32E-3</v>
      </c>
      <c r="AJ2005" s="132">
        <v>3.8999999999999999E-4</v>
      </c>
    </row>
    <row r="2006" spans="1:36">
      <c r="A2006" t="s">
        <v>1213</v>
      </c>
      <c r="B2006" t="s">
        <v>1254</v>
      </c>
      <c r="C2006" t="s">
        <v>2629</v>
      </c>
      <c r="D2006" t="s">
        <v>2630</v>
      </c>
      <c r="E2006" t="s">
        <v>309</v>
      </c>
      <c r="F2006" t="s">
        <v>2639</v>
      </c>
      <c r="G2006" t="s">
        <v>2640</v>
      </c>
      <c r="H2006" t="s">
        <v>321</v>
      </c>
      <c r="I2006" t="s">
        <v>951</v>
      </c>
      <c r="J2006" t="s">
        <v>204</v>
      </c>
      <c r="K2006" t="s">
        <v>204</v>
      </c>
      <c r="L2006" t="s">
        <v>325</v>
      </c>
      <c r="M2006" t="s">
        <v>340</v>
      </c>
      <c r="N2006" t="s">
        <v>451</v>
      </c>
      <c r="O2006" t="s">
        <v>339</v>
      </c>
      <c r="P2006" t="s">
        <v>1584</v>
      </c>
      <c r="Q2006" t="s">
        <v>413</v>
      </c>
      <c r="R2006" t="s">
        <v>407</v>
      </c>
      <c r="S2006" t="s">
        <v>1212</v>
      </c>
      <c r="T2006" s="131">
        <v>1.24</v>
      </c>
      <c r="U2006" t="s">
        <v>1594</v>
      </c>
      <c r="V2006" s="132">
        <v>2.1000000000000001E-2</v>
      </c>
      <c r="W2006" s="132">
        <v>4.87E-2</v>
      </c>
      <c r="X2006" t="s">
        <v>412</v>
      </c>
      <c r="Y2006" t="s">
        <v>339</v>
      </c>
      <c r="Z2006" s="131">
        <v>1245538.17</v>
      </c>
      <c r="AA2006" s="131">
        <v>1</v>
      </c>
      <c r="AB2006" s="131">
        <f t="shared" si="31"/>
        <v>99.430031919455359</v>
      </c>
      <c r="AD2006" s="131">
        <v>1238.4390000000001</v>
      </c>
      <c r="AH2006" s="132">
        <v>6.0000000000000001E-3</v>
      </c>
      <c r="AI2006" s="132">
        <v>3.2599999999999999E-3</v>
      </c>
      <c r="AJ2006" s="132">
        <v>3.8000000000000002E-4</v>
      </c>
    </row>
    <row r="2007" spans="1:36">
      <c r="A2007" t="s">
        <v>1213</v>
      </c>
      <c r="B2007" t="s">
        <v>1254</v>
      </c>
      <c r="C2007" t="s">
        <v>1940</v>
      </c>
      <c r="D2007" t="s">
        <v>1941</v>
      </c>
      <c r="E2007" t="s">
        <v>309</v>
      </c>
      <c r="F2007" t="s">
        <v>3093</v>
      </c>
      <c r="G2007" t="s">
        <v>3094</v>
      </c>
      <c r="H2007" t="s">
        <v>321</v>
      </c>
      <c r="I2007" t="s">
        <v>754</v>
      </c>
      <c r="J2007" t="s">
        <v>204</v>
      </c>
      <c r="K2007" t="s">
        <v>204</v>
      </c>
      <c r="L2007" t="s">
        <v>325</v>
      </c>
      <c r="M2007" t="s">
        <v>340</v>
      </c>
      <c r="N2007" t="s">
        <v>464</v>
      </c>
      <c r="O2007" t="s">
        <v>339</v>
      </c>
      <c r="P2007" t="s">
        <v>1584</v>
      </c>
      <c r="Q2007" t="s">
        <v>413</v>
      </c>
      <c r="R2007" t="s">
        <v>407</v>
      </c>
      <c r="S2007" t="s">
        <v>1212</v>
      </c>
      <c r="T2007" s="131">
        <v>3.21</v>
      </c>
      <c r="U2007" t="s">
        <v>1266</v>
      </c>
      <c r="V2007" s="132">
        <v>1.653E-2</v>
      </c>
      <c r="W2007" s="132">
        <v>2.7400000000000001E-2</v>
      </c>
      <c r="X2007" t="s">
        <v>412</v>
      </c>
      <c r="Y2007" t="s">
        <v>339</v>
      </c>
      <c r="Z2007" s="131">
        <v>1084037.3600000001</v>
      </c>
      <c r="AA2007" s="131">
        <v>1</v>
      </c>
      <c r="AB2007" s="131">
        <f t="shared" si="31"/>
        <v>112.25996860477206</v>
      </c>
      <c r="AD2007" s="131">
        <v>1216.94</v>
      </c>
      <c r="AH2007" s="132">
        <v>5.5599999999999998E-3</v>
      </c>
      <c r="AI2007" s="132">
        <v>3.2000000000000002E-3</v>
      </c>
      <c r="AJ2007" s="132">
        <v>3.8000000000000002E-4</v>
      </c>
    </row>
    <row r="2008" spans="1:36">
      <c r="A2008" t="s">
        <v>1213</v>
      </c>
      <c r="B2008" t="s">
        <v>1254</v>
      </c>
      <c r="C2008" t="s">
        <v>1868</v>
      </c>
      <c r="D2008" t="s">
        <v>1869</v>
      </c>
      <c r="E2008" t="s">
        <v>309</v>
      </c>
      <c r="F2008" t="s">
        <v>2034</v>
      </c>
      <c r="G2008" t="s">
        <v>2035</v>
      </c>
      <c r="H2008" t="s">
        <v>321</v>
      </c>
      <c r="I2008" t="s">
        <v>754</v>
      </c>
      <c r="J2008" t="s">
        <v>204</v>
      </c>
      <c r="K2008" t="s">
        <v>204</v>
      </c>
      <c r="L2008" t="s">
        <v>325</v>
      </c>
      <c r="M2008" t="s">
        <v>340</v>
      </c>
      <c r="N2008" t="s">
        <v>464</v>
      </c>
      <c r="O2008" t="s">
        <v>339</v>
      </c>
      <c r="P2008" t="s">
        <v>1872</v>
      </c>
      <c r="Q2008" t="s">
        <v>413</v>
      </c>
      <c r="R2008" t="s">
        <v>407</v>
      </c>
      <c r="S2008" t="s">
        <v>1212</v>
      </c>
      <c r="T2008" s="131">
        <v>0.25</v>
      </c>
      <c r="U2008" t="s">
        <v>1984</v>
      </c>
      <c r="V2008" s="132">
        <v>2.7779999999999999E-2</v>
      </c>
      <c r="W2008" s="132">
        <v>2.9700000000000001E-2</v>
      </c>
      <c r="X2008" t="s">
        <v>412</v>
      </c>
      <c r="Y2008" t="s">
        <v>339</v>
      </c>
      <c r="Z2008" s="131">
        <v>1016680</v>
      </c>
      <c r="AA2008" s="131">
        <v>1</v>
      </c>
      <c r="AB2008" s="131">
        <f t="shared" si="31"/>
        <v>114.7600031474997</v>
      </c>
      <c r="AD2008" s="131">
        <v>1166.742</v>
      </c>
      <c r="AH2008" s="132">
        <v>1.8600000000000001E-3</v>
      </c>
      <c r="AI2008" s="132">
        <v>3.0699999999999998E-3</v>
      </c>
      <c r="AJ2008" s="132">
        <v>3.6000000000000002E-4</v>
      </c>
    </row>
    <row r="2009" spans="1:36">
      <c r="A2009" t="s">
        <v>1213</v>
      </c>
      <c r="B2009" t="s">
        <v>1254</v>
      </c>
      <c r="C2009" t="s">
        <v>2402</v>
      </c>
      <c r="D2009" t="s">
        <v>2403</v>
      </c>
      <c r="E2009" t="s">
        <v>309</v>
      </c>
      <c r="F2009" t="s">
        <v>3095</v>
      </c>
      <c r="G2009" t="s">
        <v>3096</v>
      </c>
      <c r="H2009" t="s">
        <v>321</v>
      </c>
      <c r="I2009" t="s">
        <v>951</v>
      </c>
      <c r="J2009" t="s">
        <v>204</v>
      </c>
      <c r="K2009" t="s">
        <v>204</v>
      </c>
      <c r="L2009" t="s">
        <v>325</v>
      </c>
      <c r="M2009" t="s">
        <v>340</v>
      </c>
      <c r="N2009" t="s">
        <v>465</v>
      </c>
      <c r="O2009" t="s">
        <v>339</v>
      </c>
      <c r="P2009" t="s">
        <v>1966</v>
      </c>
      <c r="Q2009" t="s">
        <v>415</v>
      </c>
      <c r="R2009" t="s">
        <v>407</v>
      </c>
      <c r="S2009" t="s">
        <v>1212</v>
      </c>
      <c r="T2009" s="131">
        <v>1.85</v>
      </c>
      <c r="U2009" t="s">
        <v>1660</v>
      </c>
      <c r="V2009" s="132">
        <v>2.7730000000000001E-2</v>
      </c>
      <c r="W2009" s="132">
        <v>4.87E-2</v>
      </c>
      <c r="X2009" t="s">
        <v>412</v>
      </c>
      <c r="Y2009" t="s">
        <v>339</v>
      </c>
      <c r="Z2009" s="131">
        <v>1179547.96</v>
      </c>
      <c r="AA2009" s="131">
        <v>1</v>
      </c>
      <c r="AB2009" s="131">
        <f t="shared" si="31"/>
        <v>96.34004199371428</v>
      </c>
      <c r="AD2009" s="131">
        <v>1136.377</v>
      </c>
      <c r="AH2009" s="132">
        <v>1.533E-2</v>
      </c>
      <c r="AI2009" s="132">
        <v>2.99E-3</v>
      </c>
      <c r="AJ2009" s="132">
        <v>3.5E-4</v>
      </c>
    </row>
    <row r="2010" spans="1:36">
      <c r="A2010" t="s">
        <v>1213</v>
      </c>
      <c r="B2010" t="s">
        <v>1254</v>
      </c>
      <c r="C2010" t="s">
        <v>2402</v>
      </c>
      <c r="D2010" t="s">
        <v>2403</v>
      </c>
      <c r="E2010" t="s">
        <v>309</v>
      </c>
      <c r="F2010" t="s">
        <v>2473</v>
      </c>
      <c r="G2010" t="s">
        <v>2474</v>
      </c>
      <c r="H2010" t="s">
        <v>321</v>
      </c>
      <c r="I2010" t="s">
        <v>951</v>
      </c>
      <c r="J2010" t="s">
        <v>204</v>
      </c>
      <c r="K2010" t="s">
        <v>204</v>
      </c>
      <c r="L2010" t="s">
        <v>325</v>
      </c>
      <c r="M2010" t="s">
        <v>340</v>
      </c>
      <c r="N2010" t="s">
        <v>465</v>
      </c>
      <c r="O2010" t="s">
        <v>339</v>
      </c>
      <c r="P2010" t="s">
        <v>2273</v>
      </c>
      <c r="Q2010" t="s">
        <v>415</v>
      </c>
      <c r="R2010" t="s">
        <v>407</v>
      </c>
      <c r="S2010" t="s">
        <v>1212</v>
      </c>
      <c r="T2010" s="131">
        <v>0.56999999999999995</v>
      </c>
      <c r="U2010" t="s">
        <v>2475</v>
      </c>
      <c r="V2010" s="132">
        <v>2.7119999999999998E-2</v>
      </c>
      <c r="W2010" s="132">
        <v>4.4499999999999998E-2</v>
      </c>
      <c r="X2010" t="s">
        <v>412</v>
      </c>
      <c r="Y2010" t="s">
        <v>339</v>
      </c>
      <c r="Z2010" s="131">
        <v>1104001.6200000001</v>
      </c>
      <c r="AA2010" s="131">
        <v>1</v>
      </c>
      <c r="AB2010" s="131">
        <f t="shared" si="31"/>
        <v>102.53997634532455</v>
      </c>
      <c r="AD2010" s="131">
        <v>1132.0429999999999</v>
      </c>
      <c r="AH2010" s="132">
        <v>5.8399999999999997E-3</v>
      </c>
      <c r="AI2010" s="132">
        <v>2.98E-3</v>
      </c>
      <c r="AJ2010" s="132">
        <v>3.5E-4</v>
      </c>
    </row>
    <row r="2011" spans="1:36">
      <c r="A2011" t="s">
        <v>1213</v>
      </c>
      <c r="B2011" t="s">
        <v>1254</v>
      </c>
      <c r="C2011" t="s">
        <v>1967</v>
      </c>
      <c r="D2011" t="s">
        <v>1968</v>
      </c>
      <c r="E2011" t="s">
        <v>309</v>
      </c>
      <c r="F2011" t="s">
        <v>3456</v>
      </c>
      <c r="G2011" t="s">
        <v>3457</v>
      </c>
      <c r="H2011" t="s">
        <v>321</v>
      </c>
      <c r="I2011" t="s">
        <v>951</v>
      </c>
      <c r="J2011" t="s">
        <v>204</v>
      </c>
      <c r="K2011" t="s">
        <v>204</v>
      </c>
      <c r="L2011" t="s">
        <v>325</v>
      </c>
      <c r="M2011" t="s">
        <v>340</v>
      </c>
      <c r="N2011" t="s">
        <v>447</v>
      </c>
      <c r="O2011" t="s">
        <v>339</v>
      </c>
      <c r="P2011" t="s">
        <v>1540</v>
      </c>
      <c r="Q2011" t="s">
        <v>413</v>
      </c>
      <c r="R2011" t="s">
        <v>407</v>
      </c>
      <c r="S2011" t="s">
        <v>1212</v>
      </c>
      <c r="T2011" s="131">
        <v>1.89</v>
      </c>
      <c r="U2011" t="s">
        <v>3458</v>
      </c>
      <c r="V2011" s="132">
        <v>3.1940000000000003E-2</v>
      </c>
      <c r="W2011" s="132">
        <v>5.3100000000000001E-2</v>
      </c>
      <c r="X2011" t="s">
        <v>412</v>
      </c>
      <c r="Y2011" t="s">
        <v>339</v>
      </c>
      <c r="Z2011" s="131">
        <v>1092213.4099999999</v>
      </c>
      <c r="AA2011" s="131">
        <v>1</v>
      </c>
      <c r="AB2011" s="131">
        <f t="shared" si="31"/>
        <v>100.23004570141654</v>
      </c>
      <c r="AD2011" s="131">
        <v>1094.7260000000001</v>
      </c>
      <c r="AH2011" s="132">
        <v>1.1999999999999999E-3</v>
      </c>
      <c r="AI2011" s="132">
        <v>2.8800000000000002E-3</v>
      </c>
      <c r="AJ2011" s="132">
        <v>3.4000000000000002E-4</v>
      </c>
    </row>
    <row r="2012" spans="1:36">
      <c r="A2012" t="s">
        <v>1213</v>
      </c>
      <c r="B2012" t="s">
        <v>1254</v>
      </c>
      <c r="C2012" t="s">
        <v>1601</v>
      </c>
      <c r="D2012" t="s">
        <v>1602</v>
      </c>
      <c r="E2012" t="s">
        <v>309</v>
      </c>
      <c r="F2012" t="s">
        <v>2427</v>
      </c>
      <c r="G2012" t="s">
        <v>2428</v>
      </c>
      <c r="H2012" t="s">
        <v>321</v>
      </c>
      <c r="I2012" t="s">
        <v>754</v>
      </c>
      <c r="J2012" t="s">
        <v>204</v>
      </c>
      <c r="K2012" t="s">
        <v>204</v>
      </c>
      <c r="L2012" t="s">
        <v>325</v>
      </c>
      <c r="M2012" t="s">
        <v>340</v>
      </c>
      <c r="N2012" t="s">
        <v>448</v>
      </c>
      <c r="O2012" t="s">
        <v>339</v>
      </c>
      <c r="P2012" t="s">
        <v>1211</v>
      </c>
      <c r="Q2012" t="s">
        <v>413</v>
      </c>
      <c r="R2012" t="s">
        <v>407</v>
      </c>
      <c r="S2012" t="s">
        <v>1212</v>
      </c>
      <c r="T2012" s="131">
        <v>1.79</v>
      </c>
      <c r="U2012" t="s">
        <v>2429</v>
      </c>
      <c r="V2012" s="132">
        <v>6.0000000000000001E-3</v>
      </c>
      <c r="W2012" s="132">
        <v>2.23E-2</v>
      </c>
      <c r="X2012" t="s">
        <v>412</v>
      </c>
      <c r="Y2012" t="s">
        <v>339</v>
      </c>
      <c r="Z2012" s="131">
        <v>929978</v>
      </c>
      <c r="AA2012" s="131">
        <v>1</v>
      </c>
      <c r="AB2012" s="131">
        <f t="shared" si="31"/>
        <v>113.39999440846988</v>
      </c>
      <c r="AD2012" s="131">
        <v>1054.595</v>
      </c>
      <c r="AH2012" s="132">
        <v>1.0499999999999999E-3</v>
      </c>
      <c r="AI2012" s="132">
        <v>2.7699999999999999E-3</v>
      </c>
      <c r="AJ2012" s="132">
        <v>3.3E-4</v>
      </c>
    </row>
    <row r="2013" spans="1:36">
      <c r="A2013" t="s">
        <v>1213</v>
      </c>
      <c r="B2013" t="s">
        <v>1254</v>
      </c>
      <c r="C2013" t="s">
        <v>2188</v>
      </c>
      <c r="D2013" t="s">
        <v>2189</v>
      </c>
      <c r="E2013" t="s">
        <v>309</v>
      </c>
      <c r="F2013" t="s">
        <v>2190</v>
      </c>
      <c r="G2013" t="s">
        <v>2191</v>
      </c>
      <c r="H2013" t="s">
        <v>321</v>
      </c>
      <c r="I2013" t="s">
        <v>951</v>
      </c>
      <c r="J2013" t="s">
        <v>204</v>
      </c>
      <c r="K2013" t="s">
        <v>204</v>
      </c>
      <c r="L2013" t="s">
        <v>325</v>
      </c>
      <c r="M2013" t="s">
        <v>340</v>
      </c>
      <c r="N2013" t="s">
        <v>445</v>
      </c>
      <c r="O2013" t="s">
        <v>339</v>
      </c>
      <c r="P2013" t="s">
        <v>1551</v>
      </c>
      <c r="Q2013" t="s">
        <v>413</v>
      </c>
      <c r="R2013" t="s">
        <v>407</v>
      </c>
      <c r="S2013" t="s">
        <v>1212</v>
      </c>
      <c r="T2013" s="131">
        <v>2.9</v>
      </c>
      <c r="U2013" t="s">
        <v>2192</v>
      </c>
      <c r="V2013" s="132">
        <v>3.9289999999999999E-2</v>
      </c>
      <c r="W2013" s="132">
        <v>4.7300000000000002E-2</v>
      </c>
      <c r="X2013" t="s">
        <v>412</v>
      </c>
      <c r="Y2013" t="s">
        <v>339</v>
      </c>
      <c r="Z2013" s="131">
        <v>1010815</v>
      </c>
      <c r="AA2013" s="131">
        <v>1</v>
      </c>
      <c r="AB2013" s="131">
        <f t="shared" si="31"/>
        <v>103.8499626538981</v>
      </c>
      <c r="AD2013" s="131">
        <v>1049.731</v>
      </c>
      <c r="AH2013" s="132">
        <v>1.1199999999999999E-3</v>
      </c>
      <c r="AI2013" s="132">
        <v>2.7599999999999999E-3</v>
      </c>
      <c r="AJ2013" s="132">
        <v>3.3E-4</v>
      </c>
    </row>
    <row r="2014" spans="1:36">
      <c r="A2014" t="s">
        <v>1213</v>
      </c>
      <c r="B2014" t="s">
        <v>1254</v>
      </c>
      <c r="C2014" t="s">
        <v>2486</v>
      </c>
      <c r="D2014" t="s">
        <v>2487</v>
      </c>
      <c r="E2014" t="s">
        <v>309</v>
      </c>
      <c r="F2014" t="s">
        <v>3459</v>
      </c>
      <c r="G2014" t="s">
        <v>3460</v>
      </c>
      <c r="H2014" t="s">
        <v>321</v>
      </c>
      <c r="I2014" t="s">
        <v>754</v>
      </c>
      <c r="J2014" t="s">
        <v>204</v>
      </c>
      <c r="K2014" t="s">
        <v>204</v>
      </c>
      <c r="L2014" t="s">
        <v>325</v>
      </c>
      <c r="M2014" t="s">
        <v>340</v>
      </c>
      <c r="N2014" t="s">
        <v>445</v>
      </c>
      <c r="O2014" t="s">
        <v>339</v>
      </c>
      <c r="P2014" t="s">
        <v>1551</v>
      </c>
      <c r="Q2014" t="s">
        <v>413</v>
      </c>
      <c r="R2014" t="s">
        <v>407</v>
      </c>
      <c r="S2014" t="s">
        <v>1212</v>
      </c>
      <c r="T2014" s="131">
        <v>1.96</v>
      </c>
      <c r="U2014" t="s">
        <v>1660</v>
      </c>
      <c r="V2014" s="132">
        <v>1.7999999999999999E-2</v>
      </c>
      <c r="W2014" s="132">
        <v>2.24E-2</v>
      </c>
      <c r="X2014" t="s">
        <v>412</v>
      </c>
      <c r="Y2014" t="s">
        <v>339</v>
      </c>
      <c r="Z2014" s="131">
        <v>874890</v>
      </c>
      <c r="AA2014" s="131">
        <v>1</v>
      </c>
      <c r="AB2014" s="131">
        <f t="shared" si="31"/>
        <v>115.60996239527255</v>
      </c>
      <c r="AD2014" s="131">
        <v>1011.46</v>
      </c>
      <c r="AH2014" s="132">
        <v>2.96E-3</v>
      </c>
      <c r="AI2014" s="132">
        <v>2.66E-3</v>
      </c>
      <c r="AJ2014" s="132">
        <v>3.1E-4</v>
      </c>
    </row>
    <row r="2015" spans="1:36">
      <c r="A2015" t="s">
        <v>1213</v>
      </c>
      <c r="B2015" t="s">
        <v>1254</v>
      </c>
      <c r="C2015" t="s">
        <v>1923</v>
      </c>
      <c r="D2015" t="s">
        <v>1924</v>
      </c>
      <c r="E2015" t="s">
        <v>309</v>
      </c>
      <c r="F2015" t="s">
        <v>2332</v>
      </c>
      <c r="G2015" t="s">
        <v>2333</v>
      </c>
      <c r="H2015" t="s">
        <v>321</v>
      </c>
      <c r="I2015" t="s">
        <v>754</v>
      </c>
      <c r="J2015" t="s">
        <v>204</v>
      </c>
      <c r="K2015" t="s">
        <v>204</v>
      </c>
      <c r="L2015" t="s">
        <v>325</v>
      </c>
      <c r="M2015" t="s">
        <v>340</v>
      </c>
      <c r="N2015" t="s">
        <v>464</v>
      </c>
      <c r="O2015" t="s">
        <v>339</v>
      </c>
      <c r="P2015" t="s">
        <v>1696</v>
      </c>
      <c r="Q2015" t="s">
        <v>413</v>
      </c>
      <c r="R2015" t="s">
        <v>407</v>
      </c>
      <c r="S2015" t="s">
        <v>1212</v>
      </c>
      <c r="T2015" s="131">
        <v>0.73</v>
      </c>
      <c r="U2015" t="s">
        <v>1784</v>
      </c>
      <c r="V2015" s="132">
        <v>-1.482E-2</v>
      </c>
      <c r="W2015" s="132">
        <v>2.5100000000000001E-2</v>
      </c>
      <c r="X2015" t="s">
        <v>412</v>
      </c>
      <c r="Y2015" t="s">
        <v>339</v>
      </c>
      <c r="Z2015" s="131">
        <v>669601.72</v>
      </c>
      <c r="AA2015" s="131">
        <v>1</v>
      </c>
      <c r="AB2015" s="131">
        <f t="shared" si="31"/>
        <v>143.81997107175891</v>
      </c>
      <c r="AD2015" s="131">
        <v>963.02099999999996</v>
      </c>
      <c r="AH2015" s="132">
        <v>6.9999999999999999E-4</v>
      </c>
      <c r="AI2015" s="132">
        <v>2.5300000000000001E-3</v>
      </c>
      <c r="AJ2015" s="132">
        <v>2.9999999999999997E-4</v>
      </c>
    </row>
    <row r="2016" spans="1:36">
      <c r="A2016" t="s">
        <v>1213</v>
      </c>
      <c r="B2016" t="s">
        <v>1254</v>
      </c>
      <c r="C2016" t="s">
        <v>2180</v>
      </c>
      <c r="D2016" t="s">
        <v>2181</v>
      </c>
      <c r="E2016" t="s">
        <v>309</v>
      </c>
      <c r="F2016" t="s">
        <v>2760</v>
      </c>
      <c r="G2016" t="s">
        <v>2761</v>
      </c>
      <c r="H2016" t="s">
        <v>321</v>
      </c>
      <c r="I2016" t="s">
        <v>754</v>
      </c>
      <c r="J2016" t="s">
        <v>204</v>
      </c>
      <c r="K2016" t="s">
        <v>204</v>
      </c>
      <c r="L2016" t="s">
        <v>325</v>
      </c>
      <c r="M2016" t="s">
        <v>340</v>
      </c>
      <c r="N2016" t="s">
        <v>440</v>
      </c>
      <c r="O2016" t="s">
        <v>339</v>
      </c>
      <c r="P2016" t="s">
        <v>1551</v>
      </c>
      <c r="Q2016" t="s">
        <v>413</v>
      </c>
      <c r="R2016" t="s">
        <v>407</v>
      </c>
      <c r="S2016" t="s">
        <v>1212</v>
      </c>
      <c r="T2016" s="131">
        <v>3.34</v>
      </c>
      <c r="U2016" t="s">
        <v>2762</v>
      </c>
      <c r="V2016" s="132">
        <v>1.5740000000000001E-2</v>
      </c>
      <c r="W2016" s="132">
        <v>2.5899999999999999E-2</v>
      </c>
      <c r="X2016" t="s">
        <v>412</v>
      </c>
      <c r="Y2016" t="s">
        <v>339</v>
      </c>
      <c r="Z2016" s="131">
        <v>795695.31</v>
      </c>
      <c r="AA2016" s="131">
        <v>1</v>
      </c>
      <c r="AB2016" s="131">
        <f t="shared" si="31"/>
        <v>110.96998925380117</v>
      </c>
      <c r="AD2016" s="131">
        <v>882.98299999999995</v>
      </c>
      <c r="AH2016" s="132">
        <v>8.3000000000000001E-4</v>
      </c>
      <c r="AI2016" s="132">
        <v>2.32E-3</v>
      </c>
      <c r="AJ2016" s="132">
        <v>2.7E-4</v>
      </c>
    </row>
    <row r="2017" spans="1:36">
      <c r="A2017" t="s">
        <v>1213</v>
      </c>
      <c r="B2017" t="s">
        <v>1254</v>
      </c>
      <c r="C2017" t="s">
        <v>1896</v>
      </c>
      <c r="D2017" t="s">
        <v>1897</v>
      </c>
      <c r="E2017" t="s">
        <v>309</v>
      </c>
      <c r="F2017" t="s">
        <v>3461</v>
      </c>
      <c r="G2017" t="s">
        <v>3462</v>
      </c>
      <c r="H2017" t="s">
        <v>321</v>
      </c>
      <c r="I2017" t="s">
        <v>754</v>
      </c>
      <c r="J2017" t="s">
        <v>204</v>
      </c>
      <c r="K2017" t="s">
        <v>204</v>
      </c>
      <c r="L2017" t="s">
        <v>325</v>
      </c>
      <c r="M2017" t="s">
        <v>340</v>
      </c>
      <c r="N2017" t="s">
        <v>464</v>
      </c>
      <c r="O2017" t="s">
        <v>339</v>
      </c>
      <c r="P2017" t="s">
        <v>1551</v>
      </c>
      <c r="Q2017" t="s">
        <v>413</v>
      </c>
      <c r="R2017" t="s">
        <v>407</v>
      </c>
      <c r="S2017" t="s">
        <v>1212</v>
      </c>
      <c r="T2017" s="131">
        <v>1.45</v>
      </c>
      <c r="U2017" t="s">
        <v>3463</v>
      </c>
      <c r="V2017" s="132">
        <v>7.1199999999999996E-3</v>
      </c>
      <c r="W2017" s="132">
        <v>2.29E-2</v>
      </c>
      <c r="X2017" t="s">
        <v>412</v>
      </c>
      <c r="Y2017" t="s">
        <v>339</v>
      </c>
      <c r="Z2017" s="131">
        <v>743436.58</v>
      </c>
      <c r="AA2017" s="131">
        <v>1</v>
      </c>
      <c r="AB2017" s="131">
        <f t="shared" si="31"/>
        <v>115.78997094816077</v>
      </c>
      <c r="AD2017" s="131">
        <v>860.82500000000005</v>
      </c>
      <c r="AH2017" s="132">
        <v>2.2100000000000002E-3</v>
      </c>
      <c r="AI2017" s="132">
        <v>2.2599999999999999E-3</v>
      </c>
      <c r="AJ2017" s="132">
        <v>2.7E-4</v>
      </c>
    </row>
    <row r="2018" spans="1:36">
      <c r="A2018" t="s">
        <v>1213</v>
      </c>
      <c r="B2018" t="s">
        <v>1254</v>
      </c>
      <c r="C2018" t="s">
        <v>2800</v>
      </c>
      <c r="D2018" t="s">
        <v>2801</v>
      </c>
      <c r="E2018" t="s">
        <v>309</v>
      </c>
      <c r="F2018" t="s">
        <v>3464</v>
      </c>
      <c r="G2018" t="s">
        <v>3465</v>
      </c>
      <c r="H2018" t="s">
        <v>321</v>
      </c>
      <c r="I2018" t="s">
        <v>754</v>
      </c>
      <c r="J2018" t="s">
        <v>204</v>
      </c>
      <c r="K2018" t="s">
        <v>204</v>
      </c>
      <c r="L2018" t="s">
        <v>325</v>
      </c>
      <c r="M2018" t="s">
        <v>340</v>
      </c>
      <c r="N2018" t="s">
        <v>464</v>
      </c>
      <c r="O2018" t="s">
        <v>339</v>
      </c>
      <c r="P2018" t="s">
        <v>1530</v>
      </c>
      <c r="Q2018" t="s">
        <v>415</v>
      </c>
      <c r="R2018" t="s">
        <v>407</v>
      </c>
      <c r="S2018" t="s">
        <v>1212</v>
      </c>
      <c r="T2018" s="131">
        <v>4.91</v>
      </c>
      <c r="U2018" t="s">
        <v>2315</v>
      </c>
      <c r="V2018" s="132">
        <v>3.0890000000000001E-2</v>
      </c>
      <c r="W2018" s="132">
        <v>2.9000000000000001E-2</v>
      </c>
      <c r="X2018" t="s">
        <v>412</v>
      </c>
      <c r="Y2018" t="s">
        <v>339</v>
      </c>
      <c r="Z2018" s="131">
        <v>730581.1</v>
      </c>
      <c r="AA2018" s="131">
        <v>1</v>
      </c>
      <c r="AB2018" s="131">
        <f t="shared" si="31"/>
        <v>110.4800000985517</v>
      </c>
      <c r="AD2018" s="131">
        <v>807.14599999999996</v>
      </c>
      <c r="AH2018" s="132">
        <v>2.9299999999999999E-3</v>
      </c>
      <c r="AI2018" s="132">
        <v>2.1199999999999999E-3</v>
      </c>
      <c r="AJ2018" s="132">
        <v>2.5000000000000001E-4</v>
      </c>
    </row>
    <row r="2019" spans="1:36">
      <c r="A2019" t="s">
        <v>1213</v>
      </c>
      <c r="B2019" t="s">
        <v>1254</v>
      </c>
      <c r="C2019" t="s">
        <v>1945</v>
      </c>
      <c r="D2019" t="s">
        <v>1946</v>
      </c>
      <c r="E2019" t="s">
        <v>309</v>
      </c>
      <c r="F2019" t="s">
        <v>3466</v>
      </c>
      <c r="G2019" t="s">
        <v>3467</v>
      </c>
      <c r="H2019" t="s">
        <v>321</v>
      </c>
      <c r="I2019" t="s">
        <v>951</v>
      </c>
      <c r="J2019" t="s">
        <v>204</v>
      </c>
      <c r="K2019" t="s">
        <v>204</v>
      </c>
      <c r="L2019" t="s">
        <v>325</v>
      </c>
      <c r="M2019" t="s">
        <v>340</v>
      </c>
      <c r="N2019" t="s">
        <v>464</v>
      </c>
      <c r="O2019" t="s">
        <v>339</v>
      </c>
      <c r="P2019" t="s">
        <v>2257</v>
      </c>
      <c r="Q2019" t="s">
        <v>415</v>
      </c>
      <c r="R2019" t="s">
        <v>407</v>
      </c>
      <c r="S2019" t="s">
        <v>1212</v>
      </c>
      <c r="T2019" s="131">
        <v>1.1100000000000001</v>
      </c>
      <c r="U2019" t="s">
        <v>3468</v>
      </c>
      <c r="V2019" s="132">
        <v>1.55E-2</v>
      </c>
      <c r="W2019" s="132">
        <v>4.9000000000000002E-2</v>
      </c>
      <c r="X2019" t="s">
        <v>412</v>
      </c>
      <c r="Y2019" t="s">
        <v>339</v>
      </c>
      <c r="Z2019" s="131">
        <v>770803.15</v>
      </c>
      <c r="AA2019" s="131">
        <v>1</v>
      </c>
      <c r="AB2019" s="131">
        <f t="shared" si="31"/>
        <v>101.93004530404424</v>
      </c>
      <c r="AD2019" s="131">
        <v>785.68</v>
      </c>
      <c r="AH2019" s="132">
        <v>2.7699999999999999E-3</v>
      </c>
      <c r="AI2019" s="132">
        <v>2.0699999999999998E-3</v>
      </c>
      <c r="AJ2019" s="132">
        <v>2.4000000000000001E-4</v>
      </c>
    </row>
    <row r="2020" spans="1:36">
      <c r="A2020" t="s">
        <v>1213</v>
      </c>
      <c r="B2020" t="s">
        <v>1254</v>
      </c>
      <c r="C2020" t="s">
        <v>1896</v>
      </c>
      <c r="D2020" t="s">
        <v>1897</v>
      </c>
      <c r="E2020" t="s">
        <v>309</v>
      </c>
      <c r="F2020" t="s">
        <v>1898</v>
      </c>
      <c r="G2020" t="s">
        <v>1899</v>
      </c>
      <c r="H2020" t="s">
        <v>321</v>
      </c>
      <c r="I2020" t="s">
        <v>754</v>
      </c>
      <c r="J2020" t="s">
        <v>204</v>
      </c>
      <c r="K2020" t="s">
        <v>204</v>
      </c>
      <c r="L2020" t="s">
        <v>325</v>
      </c>
      <c r="M2020" t="s">
        <v>340</v>
      </c>
      <c r="N2020" t="s">
        <v>464</v>
      </c>
      <c r="O2020" t="s">
        <v>339</v>
      </c>
      <c r="P2020" t="s">
        <v>1696</v>
      </c>
      <c r="Q2020" t="s">
        <v>413</v>
      </c>
      <c r="R2020" t="s">
        <v>407</v>
      </c>
      <c r="S2020" t="s">
        <v>1212</v>
      </c>
      <c r="T2020" s="131">
        <v>3.42</v>
      </c>
      <c r="U2020" t="s">
        <v>1900</v>
      </c>
      <c r="V2020" s="132">
        <v>7.0899999999999999E-3</v>
      </c>
      <c r="W2020" s="132">
        <v>2.7300000000000001E-2</v>
      </c>
      <c r="X2020" t="s">
        <v>412</v>
      </c>
      <c r="Y2020" t="s">
        <v>339</v>
      </c>
      <c r="Z2020" s="131">
        <v>658248.64</v>
      </c>
      <c r="AA2020" s="131">
        <v>1</v>
      </c>
      <c r="AB2020" s="131">
        <f t="shared" si="31"/>
        <v>107.14006184653873</v>
      </c>
      <c r="AD2020" s="131">
        <v>705.24800000000005</v>
      </c>
      <c r="AH2020" s="132">
        <v>1.1299999999999999E-3</v>
      </c>
      <c r="AI2020" s="132">
        <v>1.8500000000000001E-3</v>
      </c>
      <c r="AJ2020" s="132">
        <v>2.2000000000000001E-4</v>
      </c>
    </row>
    <row r="2021" spans="1:36">
      <c r="A2021" t="s">
        <v>1213</v>
      </c>
      <c r="B2021" t="s">
        <v>1254</v>
      </c>
      <c r="C2021" t="s">
        <v>1778</v>
      </c>
      <c r="D2021" t="s">
        <v>1779</v>
      </c>
      <c r="E2021" t="s">
        <v>309</v>
      </c>
      <c r="F2021" t="s">
        <v>2874</v>
      </c>
      <c r="G2021" t="s">
        <v>2875</v>
      </c>
      <c r="H2021" t="s">
        <v>321</v>
      </c>
      <c r="I2021" t="s">
        <v>754</v>
      </c>
      <c r="J2021" t="s">
        <v>204</v>
      </c>
      <c r="K2021" t="s">
        <v>204</v>
      </c>
      <c r="L2021" t="s">
        <v>325</v>
      </c>
      <c r="M2021" t="s">
        <v>340</v>
      </c>
      <c r="N2021" t="s">
        <v>465</v>
      </c>
      <c r="O2021" t="s">
        <v>339</v>
      </c>
      <c r="P2021" t="s">
        <v>1578</v>
      </c>
      <c r="Q2021" t="s">
        <v>415</v>
      </c>
      <c r="R2021" t="s">
        <v>407</v>
      </c>
      <c r="S2021" t="s">
        <v>1212</v>
      </c>
      <c r="T2021" s="131">
        <v>0.5</v>
      </c>
      <c r="U2021" t="s">
        <v>2876</v>
      </c>
      <c r="V2021" s="132">
        <v>3.3579999999999999E-2</v>
      </c>
      <c r="W2021" s="132">
        <v>2.8799999999999999E-2</v>
      </c>
      <c r="X2021" t="s">
        <v>412</v>
      </c>
      <c r="Y2021" t="s">
        <v>339</v>
      </c>
      <c r="Z2021" s="131">
        <v>442067.8</v>
      </c>
      <c r="AA2021" s="131">
        <v>1</v>
      </c>
      <c r="AB2021" s="131">
        <f t="shared" si="31"/>
        <v>116.83004281243738</v>
      </c>
      <c r="AC2021" s="131">
        <v>11.901</v>
      </c>
      <c r="AD2021" s="131">
        <v>528.36900000000003</v>
      </c>
      <c r="AH2021" s="132">
        <v>3.0799999999999998E-3</v>
      </c>
      <c r="AI2021" s="132">
        <v>1.42E-3</v>
      </c>
      <c r="AJ2021" s="132">
        <v>1.7000000000000001E-4</v>
      </c>
    </row>
    <row r="2022" spans="1:36">
      <c r="A2022" t="s">
        <v>1213</v>
      </c>
      <c r="B2022" t="s">
        <v>1254</v>
      </c>
      <c r="C2022" t="s">
        <v>2434</v>
      </c>
      <c r="D2022" t="s">
        <v>2435</v>
      </c>
      <c r="E2022" t="s">
        <v>309</v>
      </c>
      <c r="F2022" t="s">
        <v>2780</v>
      </c>
      <c r="G2022" t="s">
        <v>2781</v>
      </c>
      <c r="H2022" t="s">
        <v>321</v>
      </c>
      <c r="I2022" t="s">
        <v>754</v>
      </c>
      <c r="J2022" t="s">
        <v>204</v>
      </c>
      <c r="K2022" t="s">
        <v>204</v>
      </c>
      <c r="L2022" t="s">
        <v>325</v>
      </c>
      <c r="M2022" t="s">
        <v>340</v>
      </c>
      <c r="N2022" t="s">
        <v>447</v>
      </c>
      <c r="O2022" t="s">
        <v>339</v>
      </c>
      <c r="P2022" t="s">
        <v>1540</v>
      </c>
      <c r="Q2022" t="s">
        <v>413</v>
      </c>
      <c r="R2022" t="s">
        <v>407</v>
      </c>
      <c r="S2022" t="s">
        <v>1212</v>
      </c>
      <c r="T2022" s="131">
        <v>0.25</v>
      </c>
      <c r="U2022" t="s">
        <v>1984</v>
      </c>
      <c r="V2022" s="132">
        <v>-5.94E-3</v>
      </c>
      <c r="W2022" s="132">
        <v>3.3700000000000001E-2</v>
      </c>
      <c r="X2022" t="s">
        <v>412</v>
      </c>
      <c r="Y2022" t="s">
        <v>339</v>
      </c>
      <c r="Z2022" s="131">
        <v>428034.48</v>
      </c>
      <c r="AA2022" s="131">
        <v>1</v>
      </c>
      <c r="AB2022" s="131">
        <f t="shared" si="31"/>
        <v>116.75998625157489</v>
      </c>
      <c r="AD2022" s="131">
        <v>499.77300000000002</v>
      </c>
      <c r="AH2022" s="132">
        <v>9.7999999999999997E-4</v>
      </c>
      <c r="AI2022" s="132">
        <v>1.31E-3</v>
      </c>
      <c r="AJ2022" s="132">
        <v>1.6000000000000001E-4</v>
      </c>
    </row>
    <row r="2023" spans="1:36">
      <c r="A2023" t="s">
        <v>1213</v>
      </c>
      <c r="B2023" t="s">
        <v>1254</v>
      </c>
      <c r="C2023" t="s">
        <v>2005</v>
      </c>
      <c r="D2023" t="s">
        <v>2006</v>
      </c>
      <c r="E2023" t="s">
        <v>309</v>
      </c>
      <c r="F2023" t="s">
        <v>3469</v>
      </c>
      <c r="G2023" t="s">
        <v>3470</v>
      </c>
      <c r="H2023" t="s">
        <v>321</v>
      </c>
      <c r="I2023" t="s">
        <v>754</v>
      </c>
      <c r="J2023" t="s">
        <v>204</v>
      </c>
      <c r="K2023" t="s">
        <v>204</v>
      </c>
      <c r="L2023" t="s">
        <v>325</v>
      </c>
      <c r="M2023" t="s">
        <v>340</v>
      </c>
      <c r="N2023" t="s">
        <v>464</v>
      </c>
      <c r="O2023" t="s">
        <v>339</v>
      </c>
      <c r="P2023" t="s">
        <v>1696</v>
      </c>
      <c r="Q2023" t="s">
        <v>413</v>
      </c>
      <c r="R2023" t="s">
        <v>407</v>
      </c>
      <c r="S2023" t="s">
        <v>1212</v>
      </c>
      <c r="T2023" s="131">
        <v>1.93</v>
      </c>
      <c r="U2023" t="s">
        <v>1686</v>
      </c>
      <c r="V2023" s="132">
        <v>-1.575E-2</v>
      </c>
      <c r="W2023" s="132">
        <v>2.64E-2</v>
      </c>
      <c r="X2023" t="s">
        <v>412</v>
      </c>
      <c r="Y2023" t="s">
        <v>339</v>
      </c>
      <c r="Z2023" s="131">
        <v>417204.58</v>
      </c>
      <c r="AA2023" s="131">
        <v>1</v>
      </c>
      <c r="AB2023" s="131">
        <f t="shared" si="31"/>
        <v>117.74007850057637</v>
      </c>
      <c r="AD2023" s="131">
        <v>491.21699999999998</v>
      </c>
      <c r="AH2023" s="132">
        <v>1.39E-3</v>
      </c>
      <c r="AI2023" s="132">
        <v>1.2899999999999999E-3</v>
      </c>
      <c r="AJ2023" s="132">
        <v>1.4999999999999999E-4</v>
      </c>
    </row>
    <row r="2024" spans="1:36">
      <c r="A2024" t="s">
        <v>1213</v>
      </c>
      <c r="B2024" t="s">
        <v>1254</v>
      </c>
      <c r="C2024" t="s">
        <v>2809</v>
      </c>
      <c r="D2024" t="s">
        <v>2810</v>
      </c>
      <c r="E2024" t="s">
        <v>309</v>
      </c>
      <c r="F2024" t="s">
        <v>2811</v>
      </c>
      <c r="G2024" t="s">
        <v>2812</v>
      </c>
      <c r="H2024" t="s">
        <v>321</v>
      </c>
      <c r="I2024" t="s">
        <v>755</v>
      </c>
      <c r="J2024" t="s">
        <v>204</v>
      </c>
      <c r="K2024" t="s">
        <v>204</v>
      </c>
      <c r="L2024" t="s">
        <v>325</v>
      </c>
      <c r="M2024" t="s">
        <v>340</v>
      </c>
      <c r="N2024" t="s">
        <v>440</v>
      </c>
      <c r="O2024" t="s">
        <v>339</v>
      </c>
      <c r="P2024" t="s">
        <v>1584</v>
      </c>
      <c r="Q2024" t="s">
        <v>413</v>
      </c>
      <c r="R2024" t="s">
        <v>407</v>
      </c>
      <c r="S2024" t="s">
        <v>1212</v>
      </c>
      <c r="T2024" s="131">
        <v>0.49</v>
      </c>
      <c r="U2024" t="s">
        <v>2813</v>
      </c>
      <c r="V2024" s="132">
        <v>4.1430000000000002E-2</v>
      </c>
      <c r="W2024" s="132">
        <v>5.6399999999999999E-2</v>
      </c>
      <c r="X2024" t="s">
        <v>412</v>
      </c>
      <c r="Y2024" t="s">
        <v>339</v>
      </c>
      <c r="Z2024" s="131">
        <v>298476.59999999998</v>
      </c>
      <c r="AA2024" s="131">
        <v>1</v>
      </c>
      <c r="AB2024" s="131">
        <f t="shared" si="31"/>
        <v>100.60989705725676</v>
      </c>
      <c r="AD2024" s="131">
        <v>300.29700000000003</v>
      </c>
      <c r="AH2024" s="132">
        <v>1.2199999999999999E-3</v>
      </c>
      <c r="AI2024" s="132">
        <v>7.9000000000000001E-4</v>
      </c>
      <c r="AJ2024" s="132">
        <v>9.0000000000000006E-5</v>
      </c>
    </row>
    <row r="2025" spans="1:36">
      <c r="A2025" t="s">
        <v>1213</v>
      </c>
      <c r="B2025" t="s">
        <v>1254</v>
      </c>
      <c r="C2025" t="s">
        <v>1692</v>
      </c>
      <c r="D2025" t="s">
        <v>1693</v>
      </c>
      <c r="E2025" t="s">
        <v>309</v>
      </c>
      <c r="F2025" t="s">
        <v>2916</v>
      </c>
      <c r="G2025" t="s">
        <v>2917</v>
      </c>
      <c r="H2025" t="s">
        <v>321</v>
      </c>
      <c r="I2025" t="s">
        <v>754</v>
      </c>
      <c r="J2025" t="s">
        <v>204</v>
      </c>
      <c r="K2025" t="s">
        <v>204</v>
      </c>
      <c r="L2025" t="s">
        <v>325</v>
      </c>
      <c r="M2025" t="s">
        <v>340</v>
      </c>
      <c r="N2025" t="s">
        <v>464</v>
      </c>
      <c r="O2025" t="s">
        <v>339</v>
      </c>
      <c r="P2025" t="s">
        <v>1696</v>
      </c>
      <c r="Q2025" t="s">
        <v>413</v>
      </c>
      <c r="R2025" t="s">
        <v>407</v>
      </c>
      <c r="S2025" t="s">
        <v>1212</v>
      </c>
      <c r="T2025" s="131">
        <v>3.23</v>
      </c>
      <c r="U2025" t="s">
        <v>2331</v>
      </c>
      <c r="V2025" s="132">
        <v>6.5100000000000002E-3</v>
      </c>
      <c r="W2025" s="132">
        <v>2.7300000000000001E-2</v>
      </c>
      <c r="X2025" t="s">
        <v>412</v>
      </c>
      <c r="Y2025" t="s">
        <v>339</v>
      </c>
      <c r="Z2025" s="131">
        <v>241339.55</v>
      </c>
      <c r="AA2025" s="131">
        <v>1</v>
      </c>
      <c r="AB2025" s="131">
        <f t="shared" si="31"/>
        <v>121.21013733555068</v>
      </c>
      <c r="AD2025" s="131">
        <v>292.52800000000002</v>
      </c>
      <c r="AH2025" s="132">
        <v>2.7999999999999998E-4</v>
      </c>
      <c r="AI2025" s="132">
        <v>7.6999999999999996E-4</v>
      </c>
      <c r="AJ2025" s="132">
        <v>9.0000000000000006E-5</v>
      </c>
    </row>
    <row r="2026" spans="1:36">
      <c r="A2026" t="s">
        <v>1213</v>
      </c>
      <c r="B2026" t="s">
        <v>1254</v>
      </c>
      <c r="C2026" t="s">
        <v>2618</v>
      </c>
      <c r="D2026" t="s">
        <v>2619</v>
      </c>
      <c r="E2026" t="s">
        <v>309</v>
      </c>
      <c r="F2026" t="s">
        <v>2633</v>
      </c>
      <c r="G2026" t="s">
        <v>2634</v>
      </c>
      <c r="H2026" t="s">
        <v>321</v>
      </c>
      <c r="I2026" t="s">
        <v>754</v>
      </c>
      <c r="J2026" t="s">
        <v>204</v>
      </c>
      <c r="K2026" t="s">
        <v>204</v>
      </c>
      <c r="L2026" t="s">
        <v>325</v>
      </c>
      <c r="M2026" t="s">
        <v>340</v>
      </c>
      <c r="N2026" t="s">
        <v>464</v>
      </c>
      <c r="O2026" t="s">
        <v>339</v>
      </c>
      <c r="P2026" t="s">
        <v>2622</v>
      </c>
      <c r="Q2026" t="s">
        <v>413</v>
      </c>
      <c r="R2026" t="s">
        <v>407</v>
      </c>
      <c r="S2026" t="s">
        <v>1212</v>
      </c>
      <c r="T2026" s="131">
        <v>1</v>
      </c>
      <c r="U2026" t="s">
        <v>1795</v>
      </c>
      <c r="V2026" s="132">
        <v>2.4969999999999999E-2</v>
      </c>
      <c r="W2026" s="132">
        <v>3.3599999999999998E-2</v>
      </c>
      <c r="X2026" t="s">
        <v>412</v>
      </c>
      <c r="Y2026" t="s">
        <v>339</v>
      </c>
      <c r="Z2026" s="131">
        <v>151520.29</v>
      </c>
      <c r="AA2026" s="131">
        <v>1</v>
      </c>
      <c r="AB2026" s="131">
        <f t="shared" si="31"/>
        <v>141.3599459187941</v>
      </c>
      <c r="AD2026" s="131">
        <v>214.18899999999999</v>
      </c>
      <c r="AH2026" s="132">
        <v>8.3000000000000001E-4</v>
      </c>
      <c r="AI2026" s="132">
        <v>5.5999999999999995E-4</v>
      </c>
      <c r="AJ2026" s="132">
        <v>6.9999999999999994E-5</v>
      </c>
    </row>
    <row r="2027" spans="1:36">
      <c r="A2027" t="s">
        <v>1213</v>
      </c>
      <c r="B2027" t="s">
        <v>1254</v>
      </c>
      <c r="C2027" t="s">
        <v>3067</v>
      </c>
      <c r="D2027" t="s">
        <v>3068</v>
      </c>
      <c r="E2027" t="s">
        <v>309</v>
      </c>
      <c r="F2027" t="s">
        <v>3069</v>
      </c>
      <c r="G2027" t="s">
        <v>3070</v>
      </c>
      <c r="H2027" t="s">
        <v>321</v>
      </c>
      <c r="I2027" t="s">
        <v>755</v>
      </c>
      <c r="J2027" t="s">
        <v>204</v>
      </c>
      <c r="K2027" t="s">
        <v>204</v>
      </c>
      <c r="L2027" t="s">
        <v>325</v>
      </c>
      <c r="M2027" t="s">
        <v>340</v>
      </c>
      <c r="N2027" t="s">
        <v>454</v>
      </c>
      <c r="O2027" t="s">
        <v>339</v>
      </c>
      <c r="P2027" t="s">
        <v>2257</v>
      </c>
      <c r="Q2027" t="s">
        <v>415</v>
      </c>
      <c r="R2027" t="s">
        <v>407</v>
      </c>
      <c r="S2027" t="s">
        <v>1212</v>
      </c>
      <c r="T2027" s="131">
        <v>2.4900000000000002</v>
      </c>
      <c r="U2027" t="s">
        <v>2449</v>
      </c>
      <c r="V2027" s="132">
        <v>4.8169999999999998E-2</v>
      </c>
      <c r="W2027" s="132">
        <v>6.8000000000000005E-2</v>
      </c>
      <c r="X2027" t="s">
        <v>412</v>
      </c>
      <c r="Y2027" t="s">
        <v>339</v>
      </c>
      <c r="Z2027" s="131">
        <v>184296.48</v>
      </c>
      <c r="AA2027" s="131">
        <v>1</v>
      </c>
      <c r="AB2027" s="131">
        <f t="shared" si="31"/>
        <v>101.15982681817906</v>
      </c>
      <c r="AD2027" s="131">
        <v>186.434</v>
      </c>
      <c r="AH2027" s="132">
        <v>6.8999999999999997E-4</v>
      </c>
      <c r="AI2027" s="132">
        <v>4.8999999999999998E-4</v>
      </c>
      <c r="AJ2027" s="132">
        <v>6.0000000000000002E-5</v>
      </c>
    </row>
    <row r="2028" spans="1:36">
      <c r="A2028" t="s">
        <v>1213</v>
      </c>
      <c r="B2028" t="s">
        <v>1254</v>
      </c>
      <c r="C2028" t="s">
        <v>2519</v>
      </c>
      <c r="D2028" t="s">
        <v>2520</v>
      </c>
      <c r="E2028" t="s">
        <v>309</v>
      </c>
      <c r="F2028" t="s">
        <v>2521</v>
      </c>
      <c r="G2028" t="s">
        <v>2522</v>
      </c>
      <c r="H2028" t="s">
        <v>321</v>
      </c>
      <c r="I2028" t="s">
        <v>755</v>
      </c>
      <c r="J2028" t="s">
        <v>204</v>
      </c>
      <c r="K2028" t="s">
        <v>204</v>
      </c>
      <c r="L2028" t="s">
        <v>325</v>
      </c>
      <c r="M2028" t="s">
        <v>340</v>
      </c>
      <c r="N2028" t="s">
        <v>454</v>
      </c>
      <c r="O2028" t="s">
        <v>339</v>
      </c>
      <c r="P2028" t="s">
        <v>1696</v>
      </c>
      <c r="Q2028" t="s">
        <v>413</v>
      </c>
      <c r="R2028" t="s">
        <v>407</v>
      </c>
      <c r="S2028" t="s">
        <v>1212</v>
      </c>
      <c r="T2028" s="131">
        <v>0.52</v>
      </c>
      <c r="U2028" t="s">
        <v>2523</v>
      </c>
      <c r="V2028" s="132">
        <v>3.2590000000000001E-2</v>
      </c>
      <c r="W2028" s="132">
        <v>5.7799999999999997E-2</v>
      </c>
      <c r="X2028" t="s">
        <v>412</v>
      </c>
      <c r="Y2028" t="s">
        <v>339</v>
      </c>
      <c r="Z2028" s="131">
        <v>165085.65</v>
      </c>
      <c r="AA2028" s="131">
        <v>1</v>
      </c>
      <c r="AB2028" s="131">
        <f t="shared" si="31"/>
        <v>100.57991109463482</v>
      </c>
      <c r="AD2028" s="131">
        <v>166.04300000000001</v>
      </c>
      <c r="AH2028" s="132">
        <v>4.8999999999999998E-4</v>
      </c>
      <c r="AI2028" s="132">
        <v>4.4000000000000002E-4</v>
      </c>
      <c r="AJ2028" s="132">
        <v>5.0000000000000002E-5</v>
      </c>
    </row>
    <row r="2029" spans="1:36">
      <c r="A2029" t="s">
        <v>1213</v>
      </c>
      <c r="B2029" t="s">
        <v>1254</v>
      </c>
      <c r="C2029" t="s">
        <v>1940</v>
      </c>
      <c r="D2029" t="s">
        <v>1941</v>
      </c>
      <c r="E2029" t="s">
        <v>309</v>
      </c>
      <c r="F2029" t="s">
        <v>2837</v>
      </c>
      <c r="G2029" t="s">
        <v>2838</v>
      </c>
      <c r="H2029" t="s">
        <v>321</v>
      </c>
      <c r="I2029" t="s">
        <v>754</v>
      </c>
      <c r="J2029" t="s">
        <v>204</v>
      </c>
      <c r="K2029" t="s">
        <v>204</v>
      </c>
      <c r="L2029" t="s">
        <v>325</v>
      </c>
      <c r="M2029" t="s">
        <v>340</v>
      </c>
      <c r="N2029" t="s">
        <v>464</v>
      </c>
      <c r="O2029" t="s">
        <v>339</v>
      </c>
      <c r="P2029" t="s">
        <v>1540</v>
      </c>
      <c r="Q2029" t="s">
        <v>413</v>
      </c>
      <c r="R2029" t="s">
        <v>407</v>
      </c>
      <c r="S2029" t="s">
        <v>1212</v>
      </c>
      <c r="T2029" s="131">
        <v>1.71</v>
      </c>
      <c r="U2029" t="s">
        <v>1589</v>
      </c>
      <c r="V2029" s="132">
        <v>-1.3990000000000001E-2</v>
      </c>
      <c r="W2029" s="132">
        <v>2.9000000000000001E-2</v>
      </c>
      <c r="X2029" t="s">
        <v>412</v>
      </c>
      <c r="Y2029" t="s">
        <v>339</v>
      </c>
      <c r="Z2029" s="131">
        <v>60284.89</v>
      </c>
      <c r="AA2029" s="131">
        <v>1</v>
      </c>
      <c r="AB2029" s="131">
        <f t="shared" si="31"/>
        <v>117.38928278711298</v>
      </c>
      <c r="AC2029" s="131">
        <v>30.920999999999999</v>
      </c>
      <c r="AD2029" s="131">
        <v>101.68899999999999</v>
      </c>
      <c r="AH2029" s="132">
        <v>2.4000000000000001E-4</v>
      </c>
      <c r="AI2029" s="132">
        <v>3.5E-4</v>
      </c>
      <c r="AJ2029" s="132">
        <v>4.0000000000000003E-5</v>
      </c>
    </row>
    <row r="2030" spans="1:36">
      <c r="A2030" t="s">
        <v>1213</v>
      </c>
      <c r="B2030" t="s">
        <v>1255</v>
      </c>
      <c r="C2030" t="s">
        <v>2844</v>
      </c>
      <c r="D2030" t="s">
        <v>2845</v>
      </c>
      <c r="E2030" t="s">
        <v>309</v>
      </c>
      <c r="F2030" t="s">
        <v>3451</v>
      </c>
      <c r="G2030" t="s">
        <v>3452</v>
      </c>
      <c r="H2030" t="s">
        <v>321</v>
      </c>
      <c r="I2030" t="s">
        <v>952</v>
      </c>
      <c r="J2030" t="s">
        <v>204</v>
      </c>
      <c r="K2030" t="s">
        <v>204</v>
      </c>
      <c r="L2030" t="s">
        <v>325</v>
      </c>
      <c r="M2030" t="s">
        <v>340</v>
      </c>
      <c r="N2030" t="s">
        <v>441</v>
      </c>
      <c r="O2030" t="s">
        <v>339</v>
      </c>
      <c r="P2030" t="s">
        <v>1540</v>
      </c>
      <c r="Q2030" t="s">
        <v>413</v>
      </c>
      <c r="R2030" t="s">
        <v>407</v>
      </c>
      <c r="S2030" t="s">
        <v>1212</v>
      </c>
      <c r="T2030" s="131">
        <v>2.57</v>
      </c>
      <c r="U2030" t="s">
        <v>3149</v>
      </c>
      <c r="V2030" s="132">
        <v>3.14E-3</v>
      </c>
      <c r="W2030" s="132">
        <v>5.5899999999999998E-2</v>
      </c>
      <c r="X2030" t="s">
        <v>412</v>
      </c>
      <c r="Y2030" t="s">
        <v>339</v>
      </c>
      <c r="Z2030" s="131">
        <v>1202000</v>
      </c>
      <c r="AA2030" s="131">
        <v>1</v>
      </c>
      <c r="AB2030" s="131">
        <f t="shared" si="31"/>
        <v>87.6</v>
      </c>
      <c r="AD2030" s="131">
        <v>1052.952</v>
      </c>
      <c r="AH2030" s="132">
        <v>2.1199999999999999E-3</v>
      </c>
      <c r="AI2030" s="132">
        <v>1</v>
      </c>
      <c r="AJ2030" s="132">
        <v>9.7999999999999997E-4</v>
      </c>
    </row>
    <row r="2031" spans="1:36">
      <c r="A2031" t="s">
        <v>1213</v>
      </c>
      <c r="B2031" t="s">
        <v>1256</v>
      </c>
      <c r="C2031" t="s">
        <v>1868</v>
      </c>
      <c r="D2031" t="s">
        <v>1869</v>
      </c>
      <c r="E2031" t="s">
        <v>309</v>
      </c>
      <c r="F2031" t="s">
        <v>2266</v>
      </c>
      <c r="G2031" t="s">
        <v>2267</v>
      </c>
      <c r="H2031" t="s">
        <v>321</v>
      </c>
      <c r="I2031" t="s">
        <v>754</v>
      </c>
      <c r="J2031" t="s">
        <v>204</v>
      </c>
      <c r="K2031" t="s">
        <v>204</v>
      </c>
      <c r="L2031" t="s">
        <v>325</v>
      </c>
      <c r="M2031" t="s">
        <v>340</v>
      </c>
      <c r="N2031" t="s">
        <v>464</v>
      </c>
      <c r="O2031" t="s">
        <v>339</v>
      </c>
      <c r="P2031" t="s">
        <v>1872</v>
      </c>
      <c r="Q2031" t="s">
        <v>413</v>
      </c>
      <c r="R2031" t="s">
        <v>407</v>
      </c>
      <c r="S2031" t="s">
        <v>1212</v>
      </c>
      <c r="T2031" s="131">
        <v>10.25</v>
      </c>
      <c r="U2031" t="s">
        <v>2268</v>
      </c>
      <c r="V2031" s="132">
        <v>3.0040000000000001E-2</v>
      </c>
      <c r="W2031" s="132">
        <v>3.2099999999999997E-2</v>
      </c>
      <c r="X2031" t="s">
        <v>412</v>
      </c>
      <c r="Y2031" t="s">
        <v>339</v>
      </c>
      <c r="Z2031" s="131">
        <v>1610000</v>
      </c>
      <c r="AA2031" s="131">
        <v>1</v>
      </c>
      <c r="AB2031" s="131">
        <f t="shared" si="31"/>
        <v>97.41</v>
      </c>
      <c r="AC2031" s="131">
        <v>15.444000000000001</v>
      </c>
      <c r="AD2031" s="131">
        <v>1583.7449999999999</v>
      </c>
      <c r="AH2031" s="132">
        <v>3.6999999999999999E-4</v>
      </c>
      <c r="AI2031" s="132">
        <v>8.4199999999999997E-2</v>
      </c>
      <c r="AJ2031" s="132">
        <v>8.6099999999999996E-3</v>
      </c>
    </row>
    <row r="2032" spans="1:36">
      <c r="A2032" t="s">
        <v>1213</v>
      </c>
      <c r="B2032" t="s">
        <v>1256</v>
      </c>
      <c r="C2032" t="s">
        <v>2005</v>
      </c>
      <c r="D2032" t="s">
        <v>2006</v>
      </c>
      <c r="E2032" t="s">
        <v>309</v>
      </c>
      <c r="F2032" t="s">
        <v>2015</v>
      </c>
      <c r="G2032" t="s">
        <v>2016</v>
      </c>
      <c r="H2032" t="s">
        <v>321</v>
      </c>
      <c r="I2032" t="s">
        <v>754</v>
      </c>
      <c r="J2032" t="s">
        <v>204</v>
      </c>
      <c r="K2032" t="s">
        <v>204</v>
      </c>
      <c r="L2032" t="s">
        <v>325</v>
      </c>
      <c r="M2032" t="s">
        <v>340</v>
      </c>
      <c r="N2032" t="s">
        <v>464</v>
      </c>
      <c r="O2032" t="s">
        <v>339</v>
      </c>
      <c r="P2032" t="s">
        <v>1696</v>
      </c>
      <c r="Q2032" t="s">
        <v>413</v>
      </c>
      <c r="R2032" t="s">
        <v>407</v>
      </c>
      <c r="S2032" t="s">
        <v>1212</v>
      </c>
      <c r="T2032" s="131">
        <v>1.64</v>
      </c>
      <c r="U2032" t="s">
        <v>1594</v>
      </c>
      <c r="V2032" s="132">
        <v>-1.2659999999999999E-2</v>
      </c>
      <c r="W2032" s="132">
        <v>2.6200000000000001E-2</v>
      </c>
      <c r="X2032" t="s">
        <v>412</v>
      </c>
      <c r="Y2032" t="s">
        <v>339</v>
      </c>
      <c r="Z2032" s="131">
        <v>983132.52</v>
      </c>
      <c r="AA2032" s="131">
        <v>1</v>
      </c>
      <c r="AB2032" s="131">
        <f t="shared" si="31"/>
        <v>116.23000732393636</v>
      </c>
      <c r="AD2032" s="131">
        <v>1142.6949999999999</v>
      </c>
      <c r="AH2032" s="132">
        <v>1.83E-3</v>
      </c>
      <c r="AI2032" s="132">
        <v>6.0170000000000001E-2</v>
      </c>
      <c r="AJ2032" s="132">
        <v>6.1500000000000001E-3</v>
      </c>
    </row>
    <row r="2033" spans="1:36">
      <c r="A2033" t="s">
        <v>1213</v>
      </c>
      <c r="B2033" t="s">
        <v>1256</v>
      </c>
      <c r="C2033" t="s">
        <v>2063</v>
      </c>
      <c r="D2033" t="s">
        <v>2064</v>
      </c>
      <c r="E2033" t="s">
        <v>309</v>
      </c>
      <c r="F2033" t="s">
        <v>2819</v>
      </c>
      <c r="G2033" t="s">
        <v>2820</v>
      </c>
      <c r="H2033" t="s">
        <v>321</v>
      </c>
      <c r="I2033" t="s">
        <v>754</v>
      </c>
      <c r="J2033" t="s">
        <v>204</v>
      </c>
      <c r="K2033" t="s">
        <v>204</v>
      </c>
      <c r="L2033" t="s">
        <v>325</v>
      </c>
      <c r="M2033" t="s">
        <v>340</v>
      </c>
      <c r="N2033" t="s">
        <v>445</v>
      </c>
      <c r="O2033" t="s">
        <v>339</v>
      </c>
      <c r="P2033" t="s">
        <v>1696</v>
      </c>
      <c r="Q2033" t="s">
        <v>413</v>
      </c>
      <c r="R2033" t="s">
        <v>407</v>
      </c>
      <c r="S2033" t="s">
        <v>1212</v>
      </c>
      <c r="T2033" s="131">
        <v>4.87</v>
      </c>
      <c r="U2033" t="s">
        <v>2282</v>
      </c>
      <c r="V2033" s="132">
        <v>2.0480000000000002E-2</v>
      </c>
      <c r="W2033" s="132">
        <v>2.5999999999999999E-2</v>
      </c>
      <c r="X2033" t="s">
        <v>412</v>
      </c>
      <c r="Y2033" t="s">
        <v>339</v>
      </c>
      <c r="Z2033" s="131">
        <v>1094000</v>
      </c>
      <c r="AA2033" s="131">
        <v>1</v>
      </c>
      <c r="AB2033" s="131">
        <f t="shared" si="31"/>
        <v>102.32001828153565</v>
      </c>
      <c r="AD2033" s="131">
        <v>1119.3810000000001</v>
      </c>
      <c r="AH2033" s="132">
        <v>3.65E-3</v>
      </c>
      <c r="AI2033" s="132">
        <v>5.8939999999999999E-2</v>
      </c>
      <c r="AJ2033" s="132">
        <v>6.0200000000000002E-3</v>
      </c>
    </row>
    <row r="2034" spans="1:36">
      <c r="A2034" t="s">
        <v>1213</v>
      </c>
      <c r="B2034" t="s">
        <v>1256</v>
      </c>
      <c r="C2034" t="s">
        <v>2063</v>
      </c>
      <c r="D2034" t="s">
        <v>2064</v>
      </c>
      <c r="E2034" t="s">
        <v>309</v>
      </c>
      <c r="F2034" t="s">
        <v>2262</v>
      </c>
      <c r="G2034" t="s">
        <v>2263</v>
      </c>
      <c r="H2034" t="s">
        <v>321</v>
      </c>
      <c r="I2034" t="s">
        <v>951</v>
      </c>
      <c r="J2034" t="s">
        <v>204</v>
      </c>
      <c r="K2034" t="s">
        <v>204</v>
      </c>
      <c r="L2034" t="s">
        <v>325</v>
      </c>
      <c r="M2034" t="s">
        <v>340</v>
      </c>
      <c r="N2034" t="s">
        <v>445</v>
      </c>
      <c r="O2034" t="s">
        <v>339</v>
      </c>
      <c r="P2034" t="s">
        <v>1696</v>
      </c>
      <c r="Q2034" t="s">
        <v>413</v>
      </c>
      <c r="R2034" t="s">
        <v>407</v>
      </c>
      <c r="S2034" t="s">
        <v>1212</v>
      </c>
      <c r="T2034" s="131">
        <v>4.87</v>
      </c>
      <c r="U2034" t="s">
        <v>1717</v>
      </c>
      <c r="V2034" s="132">
        <v>4.1590000000000002E-2</v>
      </c>
      <c r="W2034" s="132">
        <v>4.8399999999999999E-2</v>
      </c>
      <c r="X2034" t="s">
        <v>412</v>
      </c>
      <c r="Y2034" t="s">
        <v>339</v>
      </c>
      <c r="Z2034" s="131">
        <v>1100000</v>
      </c>
      <c r="AA2034" s="131">
        <v>1</v>
      </c>
      <c r="AB2034" s="131">
        <f t="shared" si="31"/>
        <v>99.72</v>
      </c>
      <c r="AD2034" s="131">
        <v>1096.92</v>
      </c>
      <c r="AH2034" s="132">
        <v>2.2000000000000001E-3</v>
      </c>
      <c r="AI2034" s="132">
        <v>5.7759999999999999E-2</v>
      </c>
      <c r="AJ2034" s="132">
        <v>5.8999999999999999E-3</v>
      </c>
    </row>
    <row r="2035" spans="1:36">
      <c r="A2035" t="s">
        <v>1213</v>
      </c>
      <c r="B2035" t="s">
        <v>1256</v>
      </c>
      <c r="C2035" t="s">
        <v>1521</v>
      </c>
      <c r="D2035" t="s">
        <v>1522</v>
      </c>
      <c r="E2035" t="s">
        <v>309</v>
      </c>
      <c r="F2035" t="s">
        <v>2153</v>
      </c>
      <c r="G2035" t="s">
        <v>2154</v>
      </c>
      <c r="H2035" t="s">
        <v>321</v>
      </c>
      <c r="I2035" t="s">
        <v>754</v>
      </c>
      <c r="J2035" t="s">
        <v>204</v>
      </c>
      <c r="K2035" t="s">
        <v>204</v>
      </c>
      <c r="L2035" t="s">
        <v>325</v>
      </c>
      <c r="M2035" t="s">
        <v>340</v>
      </c>
      <c r="N2035" t="s">
        <v>448</v>
      </c>
      <c r="O2035" t="s">
        <v>339</v>
      </c>
      <c r="P2035" t="s">
        <v>1211</v>
      </c>
      <c r="Q2035" t="s">
        <v>413</v>
      </c>
      <c r="R2035" t="s">
        <v>407</v>
      </c>
      <c r="S2035" t="s">
        <v>1212</v>
      </c>
      <c r="T2035" s="131">
        <v>4.71</v>
      </c>
      <c r="U2035" t="s">
        <v>2155</v>
      </c>
      <c r="V2035" s="132">
        <v>1.7569999999999999E-2</v>
      </c>
      <c r="W2035" s="132">
        <v>2.4E-2</v>
      </c>
      <c r="X2035" t="s">
        <v>412</v>
      </c>
      <c r="Y2035" t="s">
        <v>339</v>
      </c>
      <c r="Z2035" s="131">
        <v>990000</v>
      </c>
      <c r="AA2035" s="131">
        <v>1</v>
      </c>
      <c r="AB2035" s="131">
        <f t="shared" si="31"/>
        <v>101.53000000000002</v>
      </c>
      <c r="AD2035" s="131">
        <v>1005.147</v>
      </c>
      <c r="AH2035" s="132">
        <v>4.0999999999999999E-4</v>
      </c>
      <c r="AI2035" s="132">
        <v>5.2920000000000002E-2</v>
      </c>
      <c r="AJ2035" s="132">
        <v>5.4099999999999999E-3</v>
      </c>
    </row>
    <row r="2036" spans="1:36">
      <c r="A2036" t="s">
        <v>1213</v>
      </c>
      <c r="B2036" t="s">
        <v>1256</v>
      </c>
      <c r="C2036" t="s">
        <v>2369</v>
      </c>
      <c r="D2036" t="s">
        <v>2370</v>
      </c>
      <c r="E2036" t="s">
        <v>309</v>
      </c>
      <c r="F2036" t="s">
        <v>2374</v>
      </c>
      <c r="G2036" t="s">
        <v>2375</v>
      </c>
      <c r="H2036" t="s">
        <v>321</v>
      </c>
      <c r="I2036" t="s">
        <v>754</v>
      </c>
      <c r="J2036" t="s">
        <v>204</v>
      </c>
      <c r="K2036" t="s">
        <v>204</v>
      </c>
      <c r="L2036" t="s">
        <v>325</v>
      </c>
      <c r="M2036" t="s">
        <v>340</v>
      </c>
      <c r="N2036" t="s">
        <v>477</v>
      </c>
      <c r="O2036" t="s">
        <v>339</v>
      </c>
      <c r="P2036" t="s">
        <v>1211</v>
      </c>
      <c r="Q2036" t="s">
        <v>413</v>
      </c>
      <c r="R2036" t="s">
        <v>407</v>
      </c>
      <c r="S2036" t="s">
        <v>1212</v>
      </c>
      <c r="T2036" s="131">
        <v>1.98</v>
      </c>
      <c r="U2036" t="s">
        <v>1600</v>
      </c>
      <c r="V2036" s="132">
        <v>-2.2300000000000002E-3</v>
      </c>
      <c r="W2036" s="132">
        <v>2.23E-2</v>
      </c>
      <c r="X2036" t="s">
        <v>412</v>
      </c>
      <c r="Y2036" t="s">
        <v>339</v>
      </c>
      <c r="Z2036" s="131">
        <v>910774.2</v>
      </c>
      <c r="AA2036" s="131">
        <v>1</v>
      </c>
      <c r="AB2036" s="131">
        <f t="shared" si="31"/>
        <v>108.87001410448387</v>
      </c>
      <c r="AD2036" s="131">
        <v>991.56</v>
      </c>
      <c r="AH2036" s="132">
        <v>1.42E-3</v>
      </c>
      <c r="AI2036" s="132">
        <v>5.2209999999999999E-2</v>
      </c>
      <c r="AJ2036" s="132">
        <v>5.3400000000000001E-3</v>
      </c>
    </row>
    <row r="2037" spans="1:36">
      <c r="A2037" t="s">
        <v>1213</v>
      </c>
      <c r="B2037" t="s">
        <v>1256</v>
      </c>
      <c r="C2037" t="s">
        <v>1985</v>
      </c>
      <c r="D2037" t="s">
        <v>1986</v>
      </c>
      <c r="E2037" t="s">
        <v>309</v>
      </c>
      <c r="F2037" t="s">
        <v>2036</v>
      </c>
      <c r="G2037" t="s">
        <v>2037</v>
      </c>
      <c r="H2037" t="s">
        <v>321</v>
      </c>
      <c r="I2037" t="s">
        <v>754</v>
      </c>
      <c r="J2037" t="s">
        <v>204</v>
      </c>
      <c r="K2037" t="s">
        <v>204</v>
      </c>
      <c r="L2037" t="s">
        <v>325</v>
      </c>
      <c r="M2037" t="s">
        <v>340</v>
      </c>
      <c r="N2037" t="s">
        <v>464</v>
      </c>
      <c r="O2037" t="s">
        <v>339</v>
      </c>
      <c r="P2037" t="s">
        <v>1696</v>
      </c>
      <c r="Q2037" t="s">
        <v>413</v>
      </c>
      <c r="R2037" t="s">
        <v>407</v>
      </c>
      <c r="S2037" t="s">
        <v>1212</v>
      </c>
      <c r="T2037" s="131">
        <v>5.37</v>
      </c>
      <c r="U2037" t="s">
        <v>2038</v>
      </c>
      <c r="V2037" s="132">
        <v>2.741E-2</v>
      </c>
      <c r="W2037" s="132">
        <v>2.9000000000000001E-2</v>
      </c>
      <c r="X2037" t="s">
        <v>412</v>
      </c>
      <c r="Y2037" t="s">
        <v>339</v>
      </c>
      <c r="Z2037" s="131">
        <v>880000</v>
      </c>
      <c r="AA2037" s="131">
        <v>1</v>
      </c>
      <c r="AB2037" s="131">
        <f t="shared" si="31"/>
        <v>103.99000000000001</v>
      </c>
      <c r="AC2037" s="131">
        <v>9.3480000000000008</v>
      </c>
      <c r="AD2037" s="131">
        <v>924.46</v>
      </c>
      <c r="AH2037" s="132">
        <v>3.4000000000000002E-4</v>
      </c>
      <c r="AI2037" s="132">
        <v>4.9169999999999998E-2</v>
      </c>
      <c r="AJ2037" s="132">
        <v>5.0299999999999997E-3</v>
      </c>
    </row>
    <row r="2038" spans="1:36">
      <c r="A2038" t="s">
        <v>1213</v>
      </c>
      <c r="B2038" t="s">
        <v>1256</v>
      </c>
      <c r="C2038" t="s">
        <v>2519</v>
      </c>
      <c r="D2038" t="s">
        <v>2520</v>
      </c>
      <c r="E2038" t="s">
        <v>309</v>
      </c>
      <c r="F2038" t="s">
        <v>2793</v>
      </c>
      <c r="G2038" t="s">
        <v>2794</v>
      </c>
      <c r="H2038" t="s">
        <v>321</v>
      </c>
      <c r="I2038" t="s">
        <v>755</v>
      </c>
      <c r="J2038" t="s">
        <v>204</v>
      </c>
      <c r="K2038" t="s">
        <v>204</v>
      </c>
      <c r="L2038" t="s">
        <v>325</v>
      </c>
      <c r="M2038" t="s">
        <v>340</v>
      </c>
      <c r="N2038" t="s">
        <v>454</v>
      </c>
      <c r="O2038" t="s">
        <v>339</v>
      </c>
      <c r="P2038" t="s">
        <v>1696</v>
      </c>
      <c r="Q2038" t="s">
        <v>413</v>
      </c>
      <c r="R2038" t="s">
        <v>407</v>
      </c>
      <c r="S2038" t="s">
        <v>1212</v>
      </c>
      <c r="T2038" s="131">
        <v>3.13</v>
      </c>
      <c r="U2038" t="s">
        <v>2600</v>
      </c>
      <c r="V2038" s="132">
        <v>4.7019999999999999E-2</v>
      </c>
      <c r="W2038" s="132">
        <v>6.0600000000000001E-2</v>
      </c>
      <c r="X2038" t="s">
        <v>412</v>
      </c>
      <c r="Y2038" t="s">
        <v>339</v>
      </c>
      <c r="Z2038" s="131">
        <v>911392.4</v>
      </c>
      <c r="AA2038" s="131">
        <v>1</v>
      </c>
      <c r="AB2038" s="131">
        <f t="shared" si="31"/>
        <v>100.64995055916638</v>
      </c>
      <c r="AD2038" s="131">
        <v>917.31600000000003</v>
      </c>
      <c r="AH2038" s="132">
        <v>5.4599999999999996E-3</v>
      </c>
      <c r="AI2038" s="132">
        <v>4.8300000000000003E-2</v>
      </c>
      <c r="AJ2038" s="132">
        <v>4.9399999999999999E-3</v>
      </c>
    </row>
    <row r="2039" spans="1:36">
      <c r="A2039" t="s">
        <v>1213</v>
      </c>
      <c r="B2039" t="s">
        <v>1256</v>
      </c>
      <c r="C2039" t="s">
        <v>1601</v>
      </c>
      <c r="D2039" t="s">
        <v>1602</v>
      </c>
      <c r="E2039" t="s">
        <v>309</v>
      </c>
      <c r="F2039" t="s">
        <v>2156</v>
      </c>
      <c r="G2039" t="s">
        <v>2157</v>
      </c>
      <c r="H2039" t="s">
        <v>321</v>
      </c>
      <c r="I2039" t="s">
        <v>754</v>
      </c>
      <c r="J2039" t="s">
        <v>204</v>
      </c>
      <c r="K2039" t="s">
        <v>204</v>
      </c>
      <c r="L2039" t="s">
        <v>325</v>
      </c>
      <c r="M2039" t="s">
        <v>340</v>
      </c>
      <c r="N2039" t="s">
        <v>448</v>
      </c>
      <c r="O2039" t="s">
        <v>339</v>
      </c>
      <c r="P2039" t="s">
        <v>1551</v>
      </c>
      <c r="Q2039" t="s">
        <v>413</v>
      </c>
      <c r="R2039" t="s">
        <v>407</v>
      </c>
      <c r="S2039" t="s">
        <v>1212</v>
      </c>
      <c r="T2039" s="131">
        <v>7.04</v>
      </c>
      <c r="U2039" t="s">
        <v>2158</v>
      </c>
      <c r="V2039" s="132">
        <v>3.0689999999999999E-2</v>
      </c>
      <c r="W2039" s="132">
        <v>3.3000000000000002E-2</v>
      </c>
      <c r="X2039" t="s">
        <v>411</v>
      </c>
      <c r="Y2039" t="s">
        <v>339</v>
      </c>
      <c r="Z2039" s="131">
        <v>800000</v>
      </c>
      <c r="AA2039" s="131">
        <v>1</v>
      </c>
      <c r="AB2039" s="131">
        <f t="shared" si="31"/>
        <v>100.92000000000002</v>
      </c>
      <c r="AD2039" s="131">
        <v>807.36</v>
      </c>
      <c r="AH2039" s="132">
        <v>2.3500000000000001E-3</v>
      </c>
      <c r="AI2039" s="132">
        <v>4.2509999999999999E-2</v>
      </c>
      <c r="AJ2039" s="132">
        <v>4.3499999999999997E-3</v>
      </c>
    </row>
    <row r="2040" spans="1:36">
      <c r="A2040" t="s">
        <v>1213</v>
      </c>
      <c r="B2040" t="s">
        <v>1256</v>
      </c>
      <c r="C2040" t="s">
        <v>2242</v>
      </c>
      <c r="D2040" t="s">
        <v>2243</v>
      </c>
      <c r="E2040" t="s">
        <v>309</v>
      </c>
      <c r="F2040" t="s">
        <v>2816</v>
      </c>
      <c r="G2040" t="s">
        <v>2817</v>
      </c>
      <c r="H2040" t="s">
        <v>321</v>
      </c>
      <c r="I2040" t="s">
        <v>951</v>
      </c>
      <c r="J2040" t="s">
        <v>204</v>
      </c>
      <c r="K2040" t="s">
        <v>204</v>
      </c>
      <c r="L2040" t="s">
        <v>325</v>
      </c>
      <c r="M2040" t="s">
        <v>340</v>
      </c>
      <c r="N2040" t="s">
        <v>464</v>
      </c>
      <c r="O2040" t="s">
        <v>339</v>
      </c>
      <c r="P2040" t="s">
        <v>1551</v>
      </c>
      <c r="Q2040" t="s">
        <v>413</v>
      </c>
      <c r="R2040" t="s">
        <v>407</v>
      </c>
      <c r="S2040" t="s">
        <v>1212</v>
      </c>
      <c r="T2040" s="131">
        <v>1.1100000000000001</v>
      </c>
      <c r="U2040" t="s">
        <v>2818</v>
      </c>
      <c r="V2040" s="132">
        <v>-6.9100000000000003E-3</v>
      </c>
      <c r="W2040" s="132">
        <v>5.11E-2</v>
      </c>
      <c r="X2040" t="s">
        <v>412</v>
      </c>
      <c r="Y2040" t="s">
        <v>339</v>
      </c>
      <c r="Z2040" s="131">
        <v>644525.25</v>
      </c>
      <c r="AA2040" s="131">
        <v>1</v>
      </c>
      <c r="AB2040" s="131">
        <f t="shared" si="31"/>
        <v>102.51002579030069</v>
      </c>
      <c r="AD2040" s="131">
        <v>660.70299999999997</v>
      </c>
      <c r="AH2040" s="132">
        <v>1.07E-3</v>
      </c>
      <c r="AI2040" s="132">
        <v>3.4790000000000001E-2</v>
      </c>
      <c r="AJ2040" s="132">
        <v>3.5599999999999998E-3</v>
      </c>
    </row>
    <row r="2041" spans="1:36">
      <c r="A2041" t="s">
        <v>1213</v>
      </c>
      <c r="B2041" t="s">
        <v>1256</v>
      </c>
      <c r="C2041" t="s">
        <v>2336</v>
      </c>
      <c r="D2041" t="s">
        <v>2337</v>
      </c>
      <c r="E2041" t="s">
        <v>309</v>
      </c>
      <c r="F2041" t="s">
        <v>2909</v>
      </c>
      <c r="G2041" t="s">
        <v>2910</v>
      </c>
      <c r="H2041" t="s">
        <v>321</v>
      </c>
      <c r="I2041" t="s">
        <v>755</v>
      </c>
      <c r="J2041" t="s">
        <v>204</v>
      </c>
      <c r="K2041" t="s">
        <v>204</v>
      </c>
      <c r="L2041" t="s">
        <v>325</v>
      </c>
      <c r="M2041" t="s">
        <v>340</v>
      </c>
      <c r="N2041" t="s">
        <v>436</v>
      </c>
      <c r="O2041" t="s">
        <v>339</v>
      </c>
      <c r="P2041" t="s">
        <v>1211</v>
      </c>
      <c r="Q2041" t="s">
        <v>413</v>
      </c>
      <c r="R2041" t="s">
        <v>407</v>
      </c>
      <c r="S2041" t="s">
        <v>1212</v>
      </c>
      <c r="T2041" s="131">
        <v>1.23</v>
      </c>
      <c r="U2041" t="s">
        <v>2911</v>
      </c>
      <c r="V2041" s="132">
        <v>-1.32E-3</v>
      </c>
      <c r="W2041" s="132">
        <v>6.0100000000000001E-2</v>
      </c>
      <c r="X2041" t="s">
        <v>412</v>
      </c>
      <c r="Y2041" t="s">
        <v>339</v>
      </c>
      <c r="Z2041" s="131">
        <v>616579</v>
      </c>
      <c r="AA2041" s="131">
        <v>1</v>
      </c>
      <c r="AB2041" s="131">
        <f t="shared" si="31"/>
        <v>106.2000165428923</v>
      </c>
      <c r="AD2041" s="131">
        <v>654.80700000000002</v>
      </c>
      <c r="AH2041" s="132">
        <v>3.3E-4</v>
      </c>
      <c r="AI2041" s="132">
        <v>3.4479999999999997E-2</v>
      </c>
      <c r="AJ2041" s="132">
        <v>3.5200000000000001E-3</v>
      </c>
    </row>
    <row r="2042" spans="1:36">
      <c r="A2042" t="s">
        <v>1213</v>
      </c>
      <c r="B2042" t="s">
        <v>1256</v>
      </c>
      <c r="C2042" t="s">
        <v>2430</v>
      </c>
      <c r="D2042" t="s">
        <v>2431</v>
      </c>
      <c r="E2042" t="s">
        <v>309</v>
      </c>
      <c r="F2042" t="s">
        <v>2574</v>
      </c>
      <c r="G2042" t="s">
        <v>2575</v>
      </c>
      <c r="H2042" t="s">
        <v>321</v>
      </c>
      <c r="I2042" t="s">
        <v>755</v>
      </c>
      <c r="J2042" t="s">
        <v>204</v>
      </c>
      <c r="K2042" t="s">
        <v>204</v>
      </c>
      <c r="L2042" t="s">
        <v>325</v>
      </c>
      <c r="M2042" t="s">
        <v>340</v>
      </c>
      <c r="N2042" t="s">
        <v>446</v>
      </c>
      <c r="O2042" t="s">
        <v>339</v>
      </c>
      <c r="P2042" t="s">
        <v>1696</v>
      </c>
      <c r="Q2042" t="s">
        <v>413</v>
      </c>
      <c r="R2042" t="s">
        <v>407</v>
      </c>
      <c r="S2042" t="s">
        <v>1212</v>
      </c>
      <c r="T2042" s="131">
        <v>2.36</v>
      </c>
      <c r="U2042" t="s">
        <v>1563</v>
      </c>
      <c r="V2042" s="132">
        <v>3.925E-2</v>
      </c>
      <c r="W2042" s="132">
        <v>5.5500000000000001E-2</v>
      </c>
      <c r="X2042" t="s">
        <v>412</v>
      </c>
      <c r="Y2042" t="s">
        <v>339</v>
      </c>
      <c r="Z2042" s="131">
        <v>621670.82999999996</v>
      </c>
      <c r="AA2042" s="131">
        <v>1</v>
      </c>
      <c r="AB2042" s="131">
        <f t="shared" si="31"/>
        <v>102.88000805828383</v>
      </c>
      <c r="AD2042" s="131">
        <v>639.57500000000005</v>
      </c>
      <c r="AH2042" s="132">
        <v>4.9699999999999996E-3</v>
      </c>
      <c r="AI2042" s="132">
        <v>3.3680000000000002E-2</v>
      </c>
      <c r="AJ2042" s="132">
        <v>3.4399999999999999E-3</v>
      </c>
    </row>
    <row r="2043" spans="1:36">
      <c r="A2043" t="s">
        <v>1213</v>
      </c>
      <c r="B2043" t="s">
        <v>1256</v>
      </c>
      <c r="C2043" t="s">
        <v>1896</v>
      </c>
      <c r="D2043" t="s">
        <v>1897</v>
      </c>
      <c r="E2043" t="s">
        <v>309</v>
      </c>
      <c r="F2043" t="s">
        <v>2387</v>
      </c>
      <c r="G2043" t="s">
        <v>2388</v>
      </c>
      <c r="H2043" t="s">
        <v>321</v>
      </c>
      <c r="I2043" t="s">
        <v>754</v>
      </c>
      <c r="J2043" t="s">
        <v>204</v>
      </c>
      <c r="K2043" t="s">
        <v>204</v>
      </c>
      <c r="L2043" t="s">
        <v>325</v>
      </c>
      <c r="M2043" t="s">
        <v>340</v>
      </c>
      <c r="N2043" t="s">
        <v>464</v>
      </c>
      <c r="O2043" t="s">
        <v>339</v>
      </c>
      <c r="P2043" t="s">
        <v>1696</v>
      </c>
      <c r="Q2043" t="s">
        <v>413</v>
      </c>
      <c r="R2043" t="s">
        <v>407</v>
      </c>
      <c r="S2043" t="s">
        <v>1212</v>
      </c>
      <c r="T2043" s="131">
        <v>2.67</v>
      </c>
      <c r="U2043" t="s">
        <v>2389</v>
      </c>
      <c r="V2043" s="132">
        <v>1.84E-2</v>
      </c>
      <c r="W2043" s="132">
        <v>2.4799999999999999E-2</v>
      </c>
      <c r="X2043" t="s">
        <v>412</v>
      </c>
      <c r="Y2043" t="s">
        <v>339</v>
      </c>
      <c r="Z2043" s="131">
        <v>531591.31999999995</v>
      </c>
      <c r="AA2043" s="131">
        <v>1</v>
      </c>
      <c r="AB2043" s="131">
        <f t="shared" si="31"/>
        <v>113.59007893507366</v>
      </c>
      <c r="AD2043" s="131">
        <v>603.83500000000004</v>
      </c>
      <c r="AH2043" s="132">
        <v>1.06E-3</v>
      </c>
      <c r="AI2043" s="132">
        <v>3.1789999999999999E-2</v>
      </c>
      <c r="AJ2043" s="132">
        <v>3.2499999999999999E-3</v>
      </c>
    </row>
    <row r="2044" spans="1:36">
      <c r="A2044" t="s">
        <v>1213</v>
      </c>
      <c r="B2044" t="s">
        <v>1256</v>
      </c>
      <c r="C2044" t="s">
        <v>2467</v>
      </c>
      <c r="D2044" t="s">
        <v>2468</v>
      </c>
      <c r="E2044" t="s">
        <v>309</v>
      </c>
      <c r="F2044" t="s">
        <v>2469</v>
      </c>
      <c r="G2044" t="s">
        <v>2470</v>
      </c>
      <c r="H2044" t="s">
        <v>321</v>
      </c>
      <c r="I2044" t="s">
        <v>754</v>
      </c>
      <c r="J2044" t="s">
        <v>204</v>
      </c>
      <c r="K2044" t="s">
        <v>204</v>
      </c>
      <c r="L2044" t="s">
        <v>325</v>
      </c>
      <c r="M2044" t="s">
        <v>340</v>
      </c>
      <c r="N2044" t="s">
        <v>440</v>
      </c>
      <c r="O2044" t="s">
        <v>339</v>
      </c>
      <c r="P2044" t="s">
        <v>1545</v>
      </c>
      <c r="Q2044" t="s">
        <v>413</v>
      </c>
      <c r="R2044" t="s">
        <v>407</v>
      </c>
      <c r="S2044" t="s">
        <v>1212</v>
      </c>
      <c r="T2044" s="131">
        <v>2.78</v>
      </c>
      <c r="U2044" t="s">
        <v>1655</v>
      </c>
      <c r="V2044" s="132">
        <v>1.6199999999999999E-2</v>
      </c>
      <c r="W2044" s="132">
        <v>2.76E-2</v>
      </c>
      <c r="X2044" t="s">
        <v>412</v>
      </c>
      <c r="Y2044" t="s">
        <v>339</v>
      </c>
      <c r="Z2044" s="131">
        <v>501920.09</v>
      </c>
      <c r="AA2044" s="131">
        <v>1</v>
      </c>
      <c r="AB2044" s="131">
        <f t="shared" si="31"/>
        <v>115.4799362583793</v>
      </c>
      <c r="AD2044" s="131">
        <v>579.61699999999996</v>
      </c>
      <c r="AH2044" s="132">
        <v>6.3000000000000003E-4</v>
      </c>
      <c r="AI2044" s="132">
        <v>3.0519999999999999E-2</v>
      </c>
      <c r="AJ2044" s="132">
        <v>3.1199999999999999E-3</v>
      </c>
    </row>
    <row r="2045" spans="1:36">
      <c r="A2045" t="s">
        <v>1213</v>
      </c>
      <c r="B2045" t="s">
        <v>1256</v>
      </c>
      <c r="C2045" t="s">
        <v>1626</v>
      </c>
      <c r="D2045" t="s">
        <v>1627</v>
      </c>
      <c r="E2045" t="s">
        <v>309</v>
      </c>
      <c r="F2045" t="s">
        <v>3431</v>
      </c>
      <c r="G2045" t="s">
        <v>3432</v>
      </c>
      <c r="H2045" t="s">
        <v>321</v>
      </c>
      <c r="I2045" t="s">
        <v>951</v>
      </c>
      <c r="J2045" t="s">
        <v>204</v>
      </c>
      <c r="K2045" t="s">
        <v>204</v>
      </c>
      <c r="L2045" t="s">
        <v>325</v>
      </c>
      <c r="M2045" t="s">
        <v>340</v>
      </c>
      <c r="N2045" t="s">
        <v>465</v>
      </c>
      <c r="O2045" t="s">
        <v>339</v>
      </c>
      <c r="P2045" t="s">
        <v>1578</v>
      </c>
      <c r="Q2045" t="s">
        <v>415</v>
      </c>
      <c r="R2045" t="s">
        <v>407</v>
      </c>
      <c r="S2045" t="s">
        <v>1212</v>
      </c>
      <c r="T2045" s="131">
        <v>2.63</v>
      </c>
      <c r="U2045" t="s">
        <v>3433</v>
      </c>
      <c r="V2045" s="132">
        <v>6.0080000000000001E-2</v>
      </c>
      <c r="W2045" s="132">
        <v>5.3199999999999997E-2</v>
      </c>
      <c r="X2045" t="s">
        <v>412</v>
      </c>
      <c r="Y2045" t="s">
        <v>339</v>
      </c>
      <c r="Z2045" s="131">
        <v>488445</v>
      </c>
      <c r="AA2045" s="131">
        <v>1</v>
      </c>
      <c r="AB2045" s="131">
        <f t="shared" si="31"/>
        <v>95.729918414560487</v>
      </c>
      <c r="AD2045" s="131">
        <v>467.58800000000002</v>
      </c>
      <c r="AH2045" s="132">
        <v>1.67E-3</v>
      </c>
      <c r="AI2045" s="132">
        <v>2.462E-2</v>
      </c>
      <c r="AJ2045" s="132">
        <v>2.5200000000000001E-3</v>
      </c>
    </row>
    <row r="2046" spans="1:36">
      <c r="A2046" t="s">
        <v>1213</v>
      </c>
      <c r="B2046" t="s">
        <v>1256</v>
      </c>
      <c r="C2046" t="s">
        <v>2283</v>
      </c>
      <c r="D2046" t="s">
        <v>2284</v>
      </c>
      <c r="E2046" t="s">
        <v>309</v>
      </c>
      <c r="F2046" t="s">
        <v>2453</v>
      </c>
      <c r="G2046" t="s">
        <v>2454</v>
      </c>
      <c r="H2046" t="s">
        <v>321</v>
      </c>
      <c r="I2046" t="s">
        <v>951</v>
      </c>
      <c r="J2046" t="s">
        <v>204</v>
      </c>
      <c r="K2046" t="s">
        <v>204</v>
      </c>
      <c r="L2046" t="s">
        <v>325</v>
      </c>
      <c r="M2046" t="s">
        <v>340</v>
      </c>
      <c r="N2046" t="s">
        <v>454</v>
      </c>
      <c r="O2046" t="s">
        <v>339</v>
      </c>
      <c r="P2046" t="s">
        <v>1599</v>
      </c>
      <c r="Q2046" t="s">
        <v>415</v>
      </c>
      <c r="R2046" t="s">
        <v>407</v>
      </c>
      <c r="S2046" t="s">
        <v>1212</v>
      </c>
      <c r="T2046" s="131">
        <v>2.4900000000000002</v>
      </c>
      <c r="U2046" t="s">
        <v>1772</v>
      </c>
      <c r="V2046" s="132">
        <v>4.8250000000000001E-2</v>
      </c>
      <c r="W2046" s="132">
        <v>5.5199999999999999E-2</v>
      </c>
      <c r="X2046" t="s">
        <v>412</v>
      </c>
      <c r="Y2046" t="s">
        <v>339</v>
      </c>
      <c r="Z2046" s="131">
        <v>367124</v>
      </c>
      <c r="AA2046" s="131">
        <v>1</v>
      </c>
      <c r="AB2046" s="131">
        <f t="shared" si="31"/>
        <v>106.06988374500168</v>
      </c>
      <c r="AD2046" s="131">
        <v>389.40800000000002</v>
      </c>
      <c r="AH2046" s="132">
        <v>2.1000000000000001E-4</v>
      </c>
      <c r="AI2046" s="132">
        <v>2.0500000000000001E-2</v>
      </c>
      <c r="AJ2046" s="132">
        <v>2.0999999999999999E-3</v>
      </c>
    </row>
    <row r="2047" spans="1:36">
      <c r="A2047" t="s">
        <v>1213</v>
      </c>
      <c r="B2047" t="s">
        <v>1256</v>
      </c>
      <c r="C2047" t="s">
        <v>1671</v>
      </c>
      <c r="D2047" t="s">
        <v>1672</v>
      </c>
      <c r="E2047" t="s">
        <v>309</v>
      </c>
      <c r="F2047" t="s">
        <v>2300</v>
      </c>
      <c r="G2047" t="s">
        <v>2301</v>
      </c>
      <c r="H2047" t="s">
        <v>321</v>
      </c>
      <c r="I2047" t="s">
        <v>951</v>
      </c>
      <c r="J2047" t="s">
        <v>204</v>
      </c>
      <c r="K2047" t="s">
        <v>204</v>
      </c>
      <c r="L2047" t="s">
        <v>325</v>
      </c>
      <c r="M2047" t="s">
        <v>340</v>
      </c>
      <c r="N2047" t="s">
        <v>441</v>
      </c>
      <c r="O2047" t="s">
        <v>339</v>
      </c>
      <c r="P2047" t="s">
        <v>1578</v>
      </c>
      <c r="Q2047" t="s">
        <v>415</v>
      </c>
      <c r="R2047" t="s">
        <v>407</v>
      </c>
      <c r="S2047" t="s">
        <v>1212</v>
      </c>
      <c r="T2047" s="131">
        <v>1.49</v>
      </c>
      <c r="U2047" t="s">
        <v>2302</v>
      </c>
      <c r="V2047" s="132">
        <v>1.332E-2</v>
      </c>
      <c r="W2047" s="132">
        <v>5.1900000000000002E-2</v>
      </c>
      <c r="X2047" t="s">
        <v>412</v>
      </c>
      <c r="Y2047" t="s">
        <v>339</v>
      </c>
      <c r="Z2047" s="131">
        <v>391534.56</v>
      </c>
      <c r="AA2047" s="131">
        <v>1</v>
      </c>
      <c r="AB2047" s="131">
        <f t="shared" si="31"/>
        <v>98.710060230698403</v>
      </c>
      <c r="AD2047" s="131">
        <v>386.48399999999998</v>
      </c>
      <c r="AH2047" s="132">
        <v>6.0999999999999997E-4</v>
      </c>
      <c r="AI2047" s="132">
        <v>2.035E-2</v>
      </c>
      <c r="AJ2047" s="132">
        <v>2.0799999999999998E-3</v>
      </c>
    </row>
    <row r="2048" spans="1:36">
      <c r="A2048" t="s">
        <v>1213</v>
      </c>
      <c r="B2048" t="s">
        <v>1256</v>
      </c>
      <c r="C2048" t="s">
        <v>2219</v>
      </c>
      <c r="D2048" t="s">
        <v>2220</v>
      </c>
      <c r="E2048" t="s">
        <v>309</v>
      </c>
      <c r="F2048" t="s">
        <v>2678</v>
      </c>
      <c r="G2048" t="s">
        <v>2679</v>
      </c>
      <c r="H2048" t="s">
        <v>321</v>
      </c>
      <c r="I2048" t="s">
        <v>951</v>
      </c>
      <c r="J2048" t="s">
        <v>204</v>
      </c>
      <c r="K2048" t="s">
        <v>204</v>
      </c>
      <c r="L2048" t="s">
        <v>325</v>
      </c>
      <c r="M2048" t="s">
        <v>340</v>
      </c>
      <c r="N2048" t="s">
        <v>451</v>
      </c>
      <c r="O2048" t="s">
        <v>339</v>
      </c>
      <c r="P2048" t="s">
        <v>1584</v>
      </c>
      <c r="Q2048" t="s">
        <v>413</v>
      </c>
      <c r="R2048" t="s">
        <v>407</v>
      </c>
      <c r="S2048" t="s">
        <v>1212</v>
      </c>
      <c r="T2048" s="131">
        <v>2.71</v>
      </c>
      <c r="U2048" t="s">
        <v>2680</v>
      </c>
      <c r="V2048" s="132">
        <v>3.3320000000000002E-2</v>
      </c>
      <c r="W2048" s="132">
        <v>5.1799999999999999E-2</v>
      </c>
      <c r="X2048" t="s">
        <v>412</v>
      </c>
      <c r="Y2048" t="s">
        <v>339</v>
      </c>
      <c r="Z2048" s="131">
        <v>374703.88</v>
      </c>
      <c r="AA2048" s="131">
        <v>1</v>
      </c>
      <c r="AB2048" s="131">
        <f t="shared" si="31"/>
        <v>98.910104693871858</v>
      </c>
      <c r="AD2048" s="131">
        <v>370.62</v>
      </c>
      <c r="AH2048" s="132">
        <v>5.5000000000000003E-4</v>
      </c>
      <c r="AI2048" s="132">
        <v>1.951E-2</v>
      </c>
      <c r="AJ2048" s="132">
        <v>1.99E-3</v>
      </c>
    </row>
    <row r="2049" spans="1:36">
      <c r="A2049" t="s">
        <v>1213</v>
      </c>
      <c r="B2049" t="s">
        <v>1256</v>
      </c>
      <c r="C2049" t="s">
        <v>2175</v>
      </c>
      <c r="D2049" t="s">
        <v>2176</v>
      </c>
      <c r="E2049" t="s">
        <v>309</v>
      </c>
      <c r="F2049" t="s">
        <v>2542</v>
      </c>
      <c r="G2049" t="s">
        <v>2543</v>
      </c>
      <c r="H2049" t="s">
        <v>321</v>
      </c>
      <c r="I2049" t="s">
        <v>951</v>
      </c>
      <c r="J2049" t="s">
        <v>204</v>
      </c>
      <c r="K2049" t="s">
        <v>204</v>
      </c>
      <c r="L2049" t="s">
        <v>325</v>
      </c>
      <c r="M2049" t="s">
        <v>340</v>
      </c>
      <c r="N2049" t="s">
        <v>445</v>
      </c>
      <c r="O2049" t="s">
        <v>339</v>
      </c>
      <c r="P2049" t="s">
        <v>1696</v>
      </c>
      <c r="Q2049" t="s">
        <v>413</v>
      </c>
      <c r="R2049" t="s">
        <v>407</v>
      </c>
      <c r="S2049" t="s">
        <v>1212</v>
      </c>
      <c r="T2049" s="131">
        <v>1.93</v>
      </c>
      <c r="U2049" t="s">
        <v>1382</v>
      </c>
      <c r="V2049" s="132">
        <v>-5.0000000000000001E-4</v>
      </c>
      <c r="W2049" s="132">
        <v>5.2999999999999999E-2</v>
      </c>
      <c r="X2049" t="s">
        <v>412</v>
      </c>
      <c r="Y2049" t="s">
        <v>339</v>
      </c>
      <c r="Z2049" s="131">
        <v>357870.32</v>
      </c>
      <c r="AA2049" s="131">
        <v>1</v>
      </c>
      <c r="AB2049" s="131">
        <f t="shared" si="31"/>
        <v>102.10989276786071</v>
      </c>
      <c r="AD2049" s="131">
        <v>365.42099999999999</v>
      </c>
      <c r="AH2049" s="132">
        <v>8.9999999999999998E-4</v>
      </c>
      <c r="AI2049" s="132">
        <v>1.924E-2</v>
      </c>
      <c r="AJ2049" s="132">
        <v>1.97E-3</v>
      </c>
    </row>
    <row r="2050" spans="1:36">
      <c r="A2050" t="s">
        <v>1213</v>
      </c>
      <c r="B2050" t="s">
        <v>1256</v>
      </c>
      <c r="C2050" t="s">
        <v>2486</v>
      </c>
      <c r="D2050" t="s">
        <v>2487</v>
      </c>
      <c r="E2050" t="s">
        <v>309</v>
      </c>
      <c r="F2050" t="s">
        <v>2627</v>
      </c>
      <c r="G2050" t="s">
        <v>2628</v>
      </c>
      <c r="H2050" t="s">
        <v>321</v>
      </c>
      <c r="I2050" t="s">
        <v>951</v>
      </c>
      <c r="J2050" t="s">
        <v>204</v>
      </c>
      <c r="K2050" t="s">
        <v>204</v>
      </c>
      <c r="L2050" t="s">
        <v>325</v>
      </c>
      <c r="M2050" t="s">
        <v>340</v>
      </c>
      <c r="N2050" t="s">
        <v>445</v>
      </c>
      <c r="O2050" t="s">
        <v>339</v>
      </c>
      <c r="P2050" t="s">
        <v>1551</v>
      </c>
      <c r="Q2050" t="s">
        <v>413</v>
      </c>
      <c r="R2050" t="s">
        <v>407</v>
      </c>
      <c r="S2050" t="s">
        <v>1212</v>
      </c>
      <c r="T2050" s="131">
        <v>1.47</v>
      </c>
      <c r="U2050" t="s">
        <v>1840</v>
      </c>
      <c r="V2050" s="132">
        <v>2.6040000000000001E-2</v>
      </c>
      <c r="W2050" s="132">
        <v>4.8099999999999997E-2</v>
      </c>
      <c r="X2050" t="s">
        <v>412</v>
      </c>
      <c r="Y2050" t="s">
        <v>339</v>
      </c>
      <c r="Z2050" s="131">
        <v>373000</v>
      </c>
      <c r="AA2050" s="131">
        <v>1</v>
      </c>
      <c r="AB2050" s="131">
        <f t="shared" si="31"/>
        <v>97.390080428954434</v>
      </c>
      <c r="AD2050" s="131">
        <v>363.26499999999999</v>
      </c>
      <c r="AH2050" s="132">
        <v>6.2E-4</v>
      </c>
      <c r="AI2050" s="132">
        <v>1.9130000000000001E-2</v>
      </c>
      <c r="AJ2050" s="132">
        <v>1.9599999999999999E-3</v>
      </c>
    </row>
    <row r="2051" spans="1:36">
      <c r="A2051" t="s">
        <v>1213</v>
      </c>
      <c r="B2051" t="s">
        <v>1256</v>
      </c>
      <c r="C2051" t="s">
        <v>1973</v>
      </c>
      <c r="D2051" t="s">
        <v>1974</v>
      </c>
      <c r="E2051" t="s">
        <v>309</v>
      </c>
      <c r="F2051" t="s">
        <v>1975</v>
      </c>
      <c r="G2051" t="s">
        <v>1976</v>
      </c>
      <c r="H2051" t="s">
        <v>321</v>
      </c>
      <c r="I2051" t="s">
        <v>754</v>
      </c>
      <c r="J2051" t="s">
        <v>204</v>
      </c>
      <c r="K2051" t="s">
        <v>204</v>
      </c>
      <c r="L2051" t="s">
        <v>325</v>
      </c>
      <c r="M2051" t="s">
        <v>340</v>
      </c>
      <c r="N2051" t="s">
        <v>464</v>
      </c>
      <c r="O2051" t="s">
        <v>339</v>
      </c>
      <c r="P2051" t="s">
        <v>1696</v>
      </c>
      <c r="Q2051" t="s">
        <v>413</v>
      </c>
      <c r="R2051" t="s">
        <v>407</v>
      </c>
      <c r="S2051" t="s">
        <v>1212</v>
      </c>
      <c r="T2051" s="131">
        <v>1.93</v>
      </c>
      <c r="U2051" t="s">
        <v>1334</v>
      </c>
      <c r="V2051" s="132">
        <v>4.4299999999999999E-3</v>
      </c>
      <c r="W2051" s="132">
        <v>2.6700000000000002E-2</v>
      </c>
      <c r="X2051" t="s">
        <v>412</v>
      </c>
      <c r="Y2051" t="s">
        <v>339</v>
      </c>
      <c r="Z2051" s="131">
        <v>308217.53999999998</v>
      </c>
      <c r="AA2051" s="131">
        <v>1</v>
      </c>
      <c r="AB2051" s="131">
        <f t="shared" ref="AB2051:AB2114" si="32">(AD2051-(AC2051*AA2051))*1000/AA2051/Z2051*100</f>
        <v>116.50991698914994</v>
      </c>
      <c r="AD2051" s="131">
        <v>359.10399999999998</v>
      </c>
      <c r="AH2051" s="132">
        <v>1.4999999999999999E-4</v>
      </c>
      <c r="AI2051" s="132">
        <v>1.891E-2</v>
      </c>
      <c r="AJ2051" s="132">
        <v>1.9300000000000001E-3</v>
      </c>
    </row>
    <row r="2052" spans="1:36">
      <c r="A2052" t="s">
        <v>1213</v>
      </c>
      <c r="B2052" t="s">
        <v>1256</v>
      </c>
      <c r="C2052" t="s">
        <v>2376</v>
      </c>
      <c r="D2052" t="s">
        <v>2377</v>
      </c>
      <c r="E2052" t="s">
        <v>309</v>
      </c>
      <c r="F2052" t="s">
        <v>2560</v>
      </c>
      <c r="G2052" t="s">
        <v>2561</v>
      </c>
      <c r="H2052" t="s">
        <v>321</v>
      </c>
      <c r="I2052" t="s">
        <v>951</v>
      </c>
      <c r="J2052" t="s">
        <v>204</v>
      </c>
      <c r="K2052" t="s">
        <v>204</v>
      </c>
      <c r="L2052" t="s">
        <v>325</v>
      </c>
      <c r="M2052" t="s">
        <v>340</v>
      </c>
      <c r="N2052" t="s">
        <v>445</v>
      </c>
      <c r="O2052" t="s">
        <v>339</v>
      </c>
      <c r="P2052" t="s">
        <v>1530</v>
      </c>
      <c r="Q2052" t="s">
        <v>415</v>
      </c>
      <c r="R2052" t="s">
        <v>407</v>
      </c>
      <c r="S2052" t="s">
        <v>1212</v>
      </c>
      <c r="T2052" s="131">
        <v>1.96</v>
      </c>
      <c r="U2052" t="s">
        <v>1660</v>
      </c>
      <c r="V2052" s="132">
        <v>3.1210000000000002E-2</v>
      </c>
      <c r="W2052" s="132">
        <v>4.9000000000000002E-2</v>
      </c>
      <c r="X2052" t="s">
        <v>412</v>
      </c>
      <c r="Y2052" t="s">
        <v>339</v>
      </c>
      <c r="Z2052" s="131">
        <v>347155</v>
      </c>
      <c r="AA2052" s="131">
        <v>1</v>
      </c>
      <c r="AB2052" s="131">
        <f t="shared" si="32"/>
        <v>98.519969466088625</v>
      </c>
      <c r="AD2052" s="131">
        <v>342.017</v>
      </c>
      <c r="AH2052" s="132">
        <v>4.8999999999999998E-4</v>
      </c>
      <c r="AI2052" s="132">
        <v>1.8010000000000002E-2</v>
      </c>
      <c r="AJ2052" s="132">
        <v>1.8400000000000001E-3</v>
      </c>
    </row>
    <row r="2053" spans="1:36">
      <c r="A2053" t="s">
        <v>1213</v>
      </c>
      <c r="B2053" t="s">
        <v>1256</v>
      </c>
      <c r="C2053" t="s">
        <v>1940</v>
      </c>
      <c r="D2053" t="s">
        <v>1941</v>
      </c>
      <c r="E2053" t="s">
        <v>309</v>
      </c>
      <c r="F2053" t="s">
        <v>3093</v>
      </c>
      <c r="G2053" t="s">
        <v>3094</v>
      </c>
      <c r="H2053" t="s">
        <v>321</v>
      </c>
      <c r="I2053" t="s">
        <v>754</v>
      </c>
      <c r="J2053" t="s">
        <v>204</v>
      </c>
      <c r="K2053" t="s">
        <v>204</v>
      </c>
      <c r="L2053" t="s">
        <v>325</v>
      </c>
      <c r="M2053" t="s">
        <v>340</v>
      </c>
      <c r="N2053" t="s">
        <v>464</v>
      </c>
      <c r="O2053" t="s">
        <v>339</v>
      </c>
      <c r="P2053" t="s">
        <v>1584</v>
      </c>
      <c r="Q2053" t="s">
        <v>413</v>
      </c>
      <c r="R2053" t="s">
        <v>407</v>
      </c>
      <c r="S2053" t="s">
        <v>1212</v>
      </c>
      <c r="T2053" s="131">
        <v>3.21</v>
      </c>
      <c r="U2053" t="s">
        <v>1266</v>
      </c>
      <c r="V2053" s="132">
        <v>1.7080000000000001E-2</v>
      </c>
      <c r="W2053" s="132">
        <v>2.7400000000000001E-2</v>
      </c>
      <c r="X2053" t="s">
        <v>412</v>
      </c>
      <c r="Y2053" t="s">
        <v>339</v>
      </c>
      <c r="Z2053" s="131">
        <v>279750</v>
      </c>
      <c r="AA2053" s="131">
        <v>1</v>
      </c>
      <c r="AB2053" s="131">
        <f t="shared" si="32"/>
        <v>112.25987488829313</v>
      </c>
      <c r="AD2053" s="131">
        <v>314.04700000000003</v>
      </c>
      <c r="AH2053" s="132">
        <v>1.4300000000000001E-3</v>
      </c>
      <c r="AI2053" s="132">
        <v>1.6539999999999999E-2</v>
      </c>
      <c r="AJ2053" s="132">
        <v>1.6900000000000001E-3</v>
      </c>
    </row>
    <row r="2054" spans="1:36">
      <c r="A2054" t="s">
        <v>1213</v>
      </c>
      <c r="B2054" t="s">
        <v>1256</v>
      </c>
      <c r="C2054" t="s">
        <v>2519</v>
      </c>
      <c r="D2054" t="s">
        <v>2520</v>
      </c>
      <c r="E2054" t="s">
        <v>309</v>
      </c>
      <c r="F2054" t="s">
        <v>2521</v>
      </c>
      <c r="G2054" t="s">
        <v>2522</v>
      </c>
      <c r="H2054" t="s">
        <v>321</v>
      </c>
      <c r="I2054" t="s">
        <v>755</v>
      </c>
      <c r="J2054" t="s">
        <v>204</v>
      </c>
      <c r="K2054" t="s">
        <v>204</v>
      </c>
      <c r="L2054" t="s">
        <v>325</v>
      </c>
      <c r="M2054" t="s">
        <v>340</v>
      </c>
      <c r="N2054" t="s">
        <v>454</v>
      </c>
      <c r="O2054" t="s">
        <v>339</v>
      </c>
      <c r="P2054" t="s">
        <v>1696</v>
      </c>
      <c r="Q2054" t="s">
        <v>413</v>
      </c>
      <c r="R2054" t="s">
        <v>407</v>
      </c>
      <c r="S2054" t="s">
        <v>1212</v>
      </c>
      <c r="T2054" s="131">
        <v>0.52</v>
      </c>
      <c r="U2054" t="s">
        <v>2523</v>
      </c>
      <c r="V2054" s="132">
        <v>3.771E-2</v>
      </c>
      <c r="W2054" s="132">
        <v>5.7799999999999997E-2</v>
      </c>
      <c r="X2054" t="s">
        <v>412</v>
      </c>
      <c r="Y2054" t="s">
        <v>339</v>
      </c>
      <c r="Z2054" s="131">
        <v>292518.73</v>
      </c>
      <c r="AA2054" s="131">
        <v>1</v>
      </c>
      <c r="AB2054" s="131">
        <f t="shared" si="32"/>
        <v>100.57988423510523</v>
      </c>
      <c r="AD2054" s="131">
        <v>294.21499999999997</v>
      </c>
      <c r="AH2054" s="132">
        <v>8.7000000000000001E-4</v>
      </c>
      <c r="AI2054" s="132">
        <v>1.549E-2</v>
      </c>
      <c r="AJ2054" s="132">
        <v>1.58E-3</v>
      </c>
    </row>
    <row r="2055" spans="1:36">
      <c r="A2055" t="s">
        <v>1213</v>
      </c>
      <c r="B2055" t="s">
        <v>1256</v>
      </c>
      <c r="C2055" t="s">
        <v>2650</v>
      </c>
      <c r="D2055" t="s">
        <v>2651</v>
      </c>
      <c r="E2055" t="s">
        <v>309</v>
      </c>
      <c r="F2055" t="s">
        <v>2652</v>
      </c>
      <c r="G2055" t="s">
        <v>2653</v>
      </c>
      <c r="H2055" t="s">
        <v>321</v>
      </c>
      <c r="I2055" t="s">
        <v>951</v>
      </c>
      <c r="J2055" t="s">
        <v>204</v>
      </c>
      <c r="K2055" t="s">
        <v>204</v>
      </c>
      <c r="L2055" t="s">
        <v>325</v>
      </c>
      <c r="M2055" t="s">
        <v>340</v>
      </c>
      <c r="N2055" t="s">
        <v>484</v>
      </c>
      <c r="O2055" t="s">
        <v>339</v>
      </c>
      <c r="P2055" t="s">
        <v>1551</v>
      </c>
      <c r="Q2055" t="s">
        <v>413</v>
      </c>
      <c r="R2055" t="s">
        <v>407</v>
      </c>
      <c r="S2055" t="s">
        <v>1212</v>
      </c>
      <c r="T2055" s="131">
        <v>1.83</v>
      </c>
      <c r="U2055" t="s">
        <v>2654</v>
      </c>
      <c r="V2055" s="132">
        <v>3.508E-2</v>
      </c>
      <c r="W2055" s="132">
        <v>4.8300000000000003E-2</v>
      </c>
      <c r="X2055" t="s">
        <v>412</v>
      </c>
      <c r="Y2055" t="s">
        <v>339</v>
      </c>
      <c r="Z2055" s="131">
        <v>269920</v>
      </c>
      <c r="AA2055" s="131">
        <v>1</v>
      </c>
      <c r="AB2055" s="131">
        <f t="shared" si="32"/>
        <v>100.59017486662715</v>
      </c>
      <c r="AD2055" s="131">
        <v>271.51299999999998</v>
      </c>
      <c r="AH2055" s="132">
        <v>4.4999999999999999E-4</v>
      </c>
      <c r="AI2055" s="132">
        <v>1.43E-2</v>
      </c>
      <c r="AJ2055" s="132">
        <v>1.4599999999999999E-3</v>
      </c>
    </row>
    <row r="2056" spans="1:36">
      <c r="A2056" t="s">
        <v>1213</v>
      </c>
      <c r="B2056" t="s">
        <v>1256</v>
      </c>
      <c r="C2056" t="s">
        <v>455</v>
      </c>
      <c r="D2056" t="s">
        <v>2144</v>
      </c>
      <c r="E2056" t="s">
        <v>309</v>
      </c>
      <c r="F2056" t="s">
        <v>2224</v>
      </c>
      <c r="G2056" t="s">
        <v>2225</v>
      </c>
      <c r="H2056" t="s">
        <v>321</v>
      </c>
      <c r="I2056" t="s">
        <v>754</v>
      </c>
      <c r="J2056" t="s">
        <v>204</v>
      </c>
      <c r="K2056" t="s">
        <v>204</v>
      </c>
      <c r="L2056" t="s">
        <v>325</v>
      </c>
      <c r="M2056" t="s">
        <v>340</v>
      </c>
      <c r="N2056" t="s">
        <v>440</v>
      </c>
      <c r="O2056" t="s">
        <v>339</v>
      </c>
      <c r="P2056" t="s">
        <v>1966</v>
      </c>
      <c r="Q2056" t="s">
        <v>415</v>
      </c>
      <c r="R2056" t="s">
        <v>407</v>
      </c>
      <c r="S2056" t="s">
        <v>1212</v>
      </c>
      <c r="T2056" s="131">
        <v>0.65</v>
      </c>
      <c r="U2056" t="s">
        <v>2226</v>
      </c>
      <c r="V2056" s="132">
        <v>5.2999999999999998E-4</v>
      </c>
      <c r="W2056" s="132">
        <v>2.8199999999999999E-2</v>
      </c>
      <c r="X2056" t="s">
        <v>412</v>
      </c>
      <c r="Y2056" t="s">
        <v>339</v>
      </c>
      <c r="Z2056" s="131">
        <v>218426</v>
      </c>
      <c r="AA2056" s="131">
        <v>1</v>
      </c>
      <c r="AB2056" s="131">
        <f t="shared" si="32"/>
        <v>119.91017552855429</v>
      </c>
      <c r="AD2056" s="131">
        <v>261.91500000000002</v>
      </c>
      <c r="AH2056" s="132">
        <v>6.9999999999999994E-5</v>
      </c>
      <c r="AI2056" s="132">
        <v>1.379E-2</v>
      </c>
      <c r="AJ2056" s="132">
        <v>1.41E-3</v>
      </c>
    </row>
    <row r="2057" spans="1:36">
      <c r="A2057" t="s">
        <v>1213</v>
      </c>
      <c r="B2057" t="s">
        <v>1256</v>
      </c>
      <c r="C2057" t="s">
        <v>2376</v>
      </c>
      <c r="D2057" t="s">
        <v>2377</v>
      </c>
      <c r="E2057" t="s">
        <v>309</v>
      </c>
      <c r="F2057" t="s">
        <v>3082</v>
      </c>
      <c r="G2057" t="s">
        <v>3083</v>
      </c>
      <c r="H2057" t="s">
        <v>321</v>
      </c>
      <c r="I2057" t="s">
        <v>951</v>
      </c>
      <c r="J2057" t="s">
        <v>204</v>
      </c>
      <c r="K2057" t="s">
        <v>204</v>
      </c>
      <c r="L2057" t="s">
        <v>325</v>
      </c>
      <c r="M2057" t="s">
        <v>340</v>
      </c>
      <c r="N2057" t="s">
        <v>445</v>
      </c>
      <c r="O2057" t="s">
        <v>339</v>
      </c>
      <c r="P2057" t="s">
        <v>1530</v>
      </c>
      <c r="Q2057" t="s">
        <v>415</v>
      </c>
      <c r="R2057" t="s">
        <v>407</v>
      </c>
      <c r="S2057" t="s">
        <v>1212</v>
      </c>
      <c r="T2057" s="131">
        <v>1</v>
      </c>
      <c r="U2057" t="s">
        <v>1795</v>
      </c>
      <c r="V2057" s="132">
        <v>2.359E-2</v>
      </c>
      <c r="W2057" s="132">
        <v>4.7699999999999999E-2</v>
      </c>
      <c r="X2057" t="s">
        <v>412</v>
      </c>
      <c r="Y2057" t="s">
        <v>339</v>
      </c>
      <c r="Z2057" s="131">
        <v>236838</v>
      </c>
      <c r="AA2057" s="131">
        <v>1</v>
      </c>
      <c r="AB2057" s="131">
        <f t="shared" si="32"/>
        <v>97.969920367508593</v>
      </c>
      <c r="AD2057" s="131">
        <v>232.03</v>
      </c>
      <c r="AH2057" s="132">
        <v>2.7E-4</v>
      </c>
      <c r="AI2057" s="132">
        <v>1.222E-2</v>
      </c>
      <c r="AJ2057" s="132">
        <v>1.25E-3</v>
      </c>
    </row>
    <row r="2058" spans="1:36">
      <c r="A2058" t="s">
        <v>1213</v>
      </c>
      <c r="B2058" t="s">
        <v>1256</v>
      </c>
      <c r="C2058" t="s">
        <v>1778</v>
      </c>
      <c r="D2058" t="s">
        <v>1779</v>
      </c>
      <c r="E2058" t="s">
        <v>309</v>
      </c>
      <c r="F2058" t="s">
        <v>3471</v>
      </c>
      <c r="G2058" t="s">
        <v>3472</v>
      </c>
      <c r="H2058" t="s">
        <v>321</v>
      </c>
      <c r="I2058" t="s">
        <v>754</v>
      </c>
      <c r="J2058" t="s">
        <v>204</v>
      </c>
      <c r="K2058" t="s">
        <v>204</v>
      </c>
      <c r="L2058" t="s">
        <v>325</v>
      </c>
      <c r="M2058" t="s">
        <v>340</v>
      </c>
      <c r="N2058" t="s">
        <v>465</v>
      </c>
      <c r="O2058" t="s">
        <v>339</v>
      </c>
      <c r="P2058" t="s">
        <v>1578</v>
      </c>
      <c r="Q2058" t="s">
        <v>415</v>
      </c>
      <c r="R2058" t="s">
        <v>407</v>
      </c>
      <c r="S2058" t="s">
        <v>1212</v>
      </c>
      <c r="T2058" s="131">
        <v>1.61</v>
      </c>
      <c r="U2058" t="s">
        <v>2368</v>
      </c>
      <c r="V2058" s="132">
        <v>1.3169999999999999E-2</v>
      </c>
      <c r="W2058" s="132">
        <v>3.0800000000000001E-2</v>
      </c>
      <c r="X2058" t="s">
        <v>412</v>
      </c>
      <c r="Y2058" t="s">
        <v>339</v>
      </c>
      <c r="Z2058" s="131">
        <v>192000</v>
      </c>
      <c r="AA2058" s="131">
        <v>1</v>
      </c>
      <c r="AB2058" s="131">
        <f t="shared" si="32"/>
        <v>117.34010416666666</v>
      </c>
      <c r="AD2058" s="131">
        <v>225.29300000000001</v>
      </c>
      <c r="AH2058" s="132">
        <v>4.6999999999999999E-4</v>
      </c>
      <c r="AI2058" s="132">
        <v>1.1860000000000001E-2</v>
      </c>
      <c r="AJ2058" s="132">
        <v>1.2099999999999999E-3</v>
      </c>
    </row>
    <row r="2059" spans="1:36">
      <c r="A2059" t="s">
        <v>1213</v>
      </c>
      <c r="B2059" t="s">
        <v>1256</v>
      </c>
      <c r="C2059" t="s">
        <v>2445</v>
      </c>
      <c r="D2059" t="s">
        <v>2446</v>
      </c>
      <c r="E2059" t="s">
        <v>309</v>
      </c>
      <c r="F2059" t="s">
        <v>2676</v>
      </c>
      <c r="G2059" t="s">
        <v>2677</v>
      </c>
      <c r="H2059" t="s">
        <v>321</v>
      </c>
      <c r="I2059" t="s">
        <v>755</v>
      </c>
      <c r="J2059" t="s">
        <v>204</v>
      </c>
      <c r="K2059" t="s">
        <v>204</v>
      </c>
      <c r="L2059" t="s">
        <v>325</v>
      </c>
      <c r="M2059" t="s">
        <v>340</v>
      </c>
      <c r="N2059" t="s">
        <v>454</v>
      </c>
      <c r="O2059" t="s">
        <v>339</v>
      </c>
      <c r="P2059" t="s">
        <v>1530</v>
      </c>
      <c r="Q2059" t="s">
        <v>415</v>
      </c>
      <c r="R2059" t="s">
        <v>407</v>
      </c>
      <c r="S2059" t="s">
        <v>1212</v>
      </c>
      <c r="T2059" s="131">
        <v>2.88</v>
      </c>
      <c r="U2059" t="s">
        <v>2449</v>
      </c>
      <c r="V2059" s="132">
        <v>5.3019999999999998E-2</v>
      </c>
      <c r="W2059" s="132">
        <v>7.4200000000000002E-2</v>
      </c>
      <c r="X2059" t="s">
        <v>412</v>
      </c>
      <c r="Y2059" t="s">
        <v>339</v>
      </c>
      <c r="Z2059" s="131">
        <v>207705.38</v>
      </c>
      <c r="AA2059" s="131">
        <v>1</v>
      </c>
      <c r="AB2059" s="131">
        <f t="shared" si="32"/>
        <v>99.500070725178134</v>
      </c>
      <c r="AD2059" s="131">
        <v>206.667</v>
      </c>
      <c r="AH2059" s="132">
        <v>1.8000000000000001E-4</v>
      </c>
      <c r="AI2059" s="132">
        <v>1.0880000000000001E-2</v>
      </c>
      <c r="AJ2059" s="132">
        <v>1.1100000000000001E-3</v>
      </c>
    </row>
    <row r="2060" spans="1:36">
      <c r="A2060" t="s">
        <v>1213</v>
      </c>
      <c r="B2060" t="s">
        <v>1256</v>
      </c>
      <c r="C2060" t="s">
        <v>1967</v>
      </c>
      <c r="D2060" t="s">
        <v>1968</v>
      </c>
      <c r="E2060" t="s">
        <v>309</v>
      </c>
      <c r="F2060" t="s">
        <v>3456</v>
      </c>
      <c r="G2060" t="s">
        <v>3457</v>
      </c>
      <c r="H2060" t="s">
        <v>321</v>
      </c>
      <c r="I2060" t="s">
        <v>951</v>
      </c>
      <c r="J2060" t="s">
        <v>204</v>
      </c>
      <c r="K2060" t="s">
        <v>204</v>
      </c>
      <c r="L2060" t="s">
        <v>325</v>
      </c>
      <c r="M2060" t="s">
        <v>340</v>
      </c>
      <c r="N2060" t="s">
        <v>447</v>
      </c>
      <c r="O2060" t="s">
        <v>339</v>
      </c>
      <c r="P2060" t="s">
        <v>1540</v>
      </c>
      <c r="Q2060" t="s">
        <v>413</v>
      </c>
      <c r="R2060" t="s">
        <v>407</v>
      </c>
      <c r="S2060" t="s">
        <v>1212</v>
      </c>
      <c r="T2060" s="131">
        <v>1.89</v>
      </c>
      <c r="U2060" t="s">
        <v>3458</v>
      </c>
      <c r="V2060" s="132">
        <v>4.249E-2</v>
      </c>
      <c r="W2060" s="132">
        <v>5.3100000000000001E-2</v>
      </c>
      <c r="X2060" t="s">
        <v>412</v>
      </c>
      <c r="Y2060" t="s">
        <v>339</v>
      </c>
      <c r="Z2060" s="131">
        <v>180000</v>
      </c>
      <c r="AA2060" s="131">
        <v>1</v>
      </c>
      <c r="AB2060" s="131">
        <f t="shared" si="32"/>
        <v>100.22999999999999</v>
      </c>
      <c r="AD2060" s="131">
        <v>180.41399999999999</v>
      </c>
      <c r="AH2060" s="132">
        <v>2.0000000000000001E-4</v>
      </c>
      <c r="AI2060" s="132">
        <v>9.4999999999999998E-3</v>
      </c>
      <c r="AJ2060" s="132">
        <v>9.7000000000000005E-4</v>
      </c>
    </row>
    <row r="2061" spans="1:36">
      <c r="A2061" t="s">
        <v>1213</v>
      </c>
      <c r="B2061" t="s">
        <v>1256</v>
      </c>
      <c r="C2061" t="s">
        <v>1918</v>
      </c>
      <c r="D2061" t="s">
        <v>1919</v>
      </c>
      <c r="E2061" t="s">
        <v>309</v>
      </c>
      <c r="F2061" t="s">
        <v>2610</v>
      </c>
      <c r="G2061" t="s">
        <v>2611</v>
      </c>
      <c r="H2061" t="s">
        <v>321</v>
      </c>
      <c r="I2061" t="s">
        <v>754</v>
      </c>
      <c r="J2061" t="s">
        <v>204</v>
      </c>
      <c r="K2061" t="s">
        <v>204</v>
      </c>
      <c r="L2061" t="s">
        <v>325</v>
      </c>
      <c r="M2061" t="s">
        <v>340</v>
      </c>
      <c r="N2061" t="s">
        <v>464</v>
      </c>
      <c r="O2061" t="s">
        <v>339</v>
      </c>
      <c r="P2061" t="s">
        <v>1696</v>
      </c>
      <c r="Q2061" t="s">
        <v>413</v>
      </c>
      <c r="R2061" t="s">
        <v>407</v>
      </c>
      <c r="S2061" t="s">
        <v>1212</v>
      </c>
      <c r="T2061" s="131">
        <v>0.52</v>
      </c>
      <c r="U2061" t="s">
        <v>2612</v>
      </c>
      <c r="V2061" s="132">
        <v>1.9859999999999999E-2</v>
      </c>
      <c r="W2061" s="132">
        <v>2.8199999999999999E-2</v>
      </c>
      <c r="X2061" t="s">
        <v>412</v>
      </c>
      <c r="Y2061" t="s">
        <v>339</v>
      </c>
      <c r="Z2061" s="131">
        <v>148508.63</v>
      </c>
      <c r="AA2061" s="131">
        <v>1</v>
      </c>
      <c r="AB2061" s="131">
        <f t="shared" si="32"/>
        <v>116.72991663851452</v>
      </c>
      <c r="AC2061" s="131">
        <v>4.1710000000000003</v>
      </c>
      <c r="AD2061" s="131">
        <v>177.52500000000001</v>
      </c>
      <c r="AH2061" s="132">
        <v>1.9000000000000001E-4</v>
      </c>
      <c r="AI2061" s="132">
        <v>9.5700000000000004E-3</v>
      </c>
      <c r="AJ2061" s="132">
        <v>9.7999999999999997E-4</v>
      </c>
    </row>
    <row r="2062" spans="1:36">
      <c r="A2062" t="s">
        <v>1213</v>
      </c>
      <c r="B2062" t="s">
        <v>1256</v>
      </c>
      <c r="C2062" t="s">
        <v>2629</v>
      </c>
      <c r="D2062" t="s">
        <v>2630</v>
      </c>
      <c r="E2062" t="s">
        <v>309</v>
      </c>
      <c r="F2062" t="s">
        <v>2639</v>
      </c>
      <c r="G2062" t="s">
        <v>2640</v>
      </c>
      <c r="H2062" t="s">
        <v>321</v>
      </c>
      <c r="I2062" t="s">
        <v>951</v>
      </c>
      <c r="J2062" t="s">
        <v>204</v>
      </c>
      <c r="K2062" t="s">
        <v>204</v>
      </c>
      <c r="L2062" t="s">
        <v>325</v>
      </c>
      <c r="M2062" t="s">
        <v>340</v>
      </c>
      <c r="N2062" t="s">
        <v>451</v>
      </c>
      <c r="O2062" t="s">
        <v>339</v>
      </c>
      <c r="P2062" t="s">
        <v>1584</v>
      </c>
      <c r="Q2062" t="s">
        <v>413</v>
      </c>
      <c r="R2062" t="s">
        <v>407</v>
      </c>
      <c r="S2062" t="s">
        <v>1212</v>
      </c>
      <c r="T2062" s="131">
        <v>1.24</v>
      </c>
      <c r="U2062" t="s">
        <v>1594</v>
      </c>
      <c r="V2062" s="132">
        <v>2.8709999999999999E-2</v>
      </c>
      <c r="W2062" s="132">
        <v>4.87E-2</v>
      </c>
      <c r="X2062" t="s">
        <v>412</v>
      </c>
      <c r="Y2062" t="s">
        <v>339</v>
      </c>
      <c r="Z2062" s="131">
        <v>178516.88</v>
      </c>
      <c r="AA2062" s="131">
        <v>1</v>
      </c>
      <c r="AB2062" s="131">
        <f t="shared" si="32"/>
        <v>99.429813023844019</v>
      </c>
      <c r="AD2062" s="131">
        <v>177.499</v>
      </c>
      <c r="AH2062" s="132">
        <v>8.5999999999999998E-4</v>
      </c>
      <c r="AI2062" s="132">
        <v>9.3500000000000007E-3</v>
      </c>
      <c r="AJ2062" s="132">
        <v>9.6000000000000002E-4</v>
      </c>
    </row>
    <row r="2063" spans="1:36">
      <c r="A2063" t="s">
        <v>1213</v>
      </c>
      <c r="B2063" t="s">
        <v>1256</v>
      </c>
      <c r="C2063" t="s">
        <v>2193</v>
      </c>
      <c r="D2063" t="s">
        <v>2194</v>
      </c>
      <c r="E2063" t="s">
        <v>309</v>
      </c>
      <c r="F2063" t="s">
        <v>2601</v>
      </c>
      <c r="G2063" t="s">
        <v>2602</v>
      </c>
      <c r="H2063" t="s">
        <v>321</v>
      </c>
      <c r="I2063" t="s">
        <v>754</v>
      </c>
      <c r="J2063" t="s">
        <v>204</v>
      </c>
      <c r="K2063" t="s">
        <v>204</v>
      </c>
      <c r="L2063" t="s">
        <v>325</v>
      </c>
      <c r="M2063" t="s">
        <v>340</v>
      </c>
      <c r="N2063" t="s">
        <v>464</v>
      </c>
      <c r="O2063" t="s">
        <v>339</v>
      </c>
      <c r="P2063" t="s">
        <v>1551</v>
      </c>
      <c r="Q2063" t="s">
        <v>413</v>
      </c>
      <c r="R2063" t="s">
        <v>407</v>
      </c>
      <c r="S2063" t="s">
        <v>1212</v>
      </c>
      <c r="T2063" s="131">
        <v>1.39</v>
      </c>
      <c r="U2063" t="s">
        <v>2603</v>
      </c>
      <c r="V2063" s="132">
        <v>8.5199999999999998E-3</v>
      </c>
      <c r="W2063" s="132">
        <v>2.58E-2</v>
      </c>
      <c r="X2063" t="s">
        <v>412</v>
      </c>
      <c r="Y2063" t="s">
        <v>339</v>
      </c>
      <c r="Z2063" s="131">
        <v>134574.5</v>
      </c>
      <c r="AA2063" s="131">
        <v>1</v>
      </c>
      <c r="AB2063" s="131">
        <f t="shared" si="32"/>
        <v>116.40020954935741</v>
      </c>
      <c r="AD2063" s="131">
        <v>156.64500000000001</v>
      </c>
      <c r="AH2063" s="132">
        <v>1E-4</v>
      </c>
      <c r="AI2063" s="132">
        <v>8.2500000000000004E-3</v>
      </c>
      <c r="AJ2063" s="132">
        <v>8.4000000000000003E-4</v>
      </c>
    </row>
    <row r="2064" spans="1:36">
      <c r="A2064" t="s">
        <v>1213</v>
      </c>
      <c r="B2064" t="s">
        <v>1256</v>
      </c>
      <c r="C2064" t="s">
        <v>1923</v>
      </c>
      <c r="D2064" t="s">
        <v>1924</v>
      </c>
      <c r="E2064" t="s">
        <v>309</v>
      </c>
      <c r="F2064" t="s">
        <v>2332</v>
      </c>
      <c r="G2064" t="s">
        <v>2333</v>
      </c>
      <c r="H2064" t="s">
        <v>321</v>
      </c>
      <c r="I2064" t="s">
        <v>754</v>
      </c>
      <c r="J2064" t="s">
        <v>204</v>
      </c>
      <c r="K2064" t="s">
        <v>204</v>
      </c>
      <c r="L2064" t="s">
        <v>325</v>
      </c>
      <c r="M2064" t="s">
        <v>340</v>
      </c>
      <c r="N2064" t="s">
        <v>464</v>
      </c>
      <c r="O2064" t="s">
        <v>339</v>
      </c>
      <c r="P2064" t="s">
        <v>1696</v>
      </c>
      <c r="Q2064" t="s">
        <v>413</v>
      </c>
      <c r="R2064" t="s">
        <v>407</v>
      </c>
      <c r="S2064" t="s">
        <v>1212</v>
      </c>
      <c r="T2064" s="131">
        <v>0.73</v>
      </c>
      <c r="U2064" t="s">
        <v>1784</v>
      </c>
      <c r="V2064" s="132">
        <v>-2.5600000000000002E-3</v>
      </c>
      <c r="W2064" s="132">
        <v>2.5100000000000001E-2</v>
      </c>
      <c r="X2064" t="s">
        <v>412</v>
      </c>
      <c r="Y2064" t="s">
        <v>339</v>
      </c>
      <c r="Z2064" s="131">
        <v>98815.75</v>
      </c>
      <c r="AA2064" s="131">
        <v>1</v>
      </c>
      <c r="AB2064" s="131">
        <f t="shared" si="32"/>
        <v>143.82019060726657</v>
      </c>
      <c r="AD2064" s="131">
        <v>142.11699999999999</v>
      </c>
      <c r="AH2064" s="132">
        <v>1E-4</v>
      </c>
      <c r="AI2064" s="132">
        <v>7.4799999999999997E-3</v>
      </c>
      <c r="AJ2064" s="132">
        <v>7.6000000000000004E-4</v>
      </c>
    </row>
    <row r="2065" spans="1:36">
      <c r="A2065" t="s">
        <v>1213</v>
      </c>
      <c r="B2065" t="s">
        <v>1256</v>
      </c>
      <c r="C2065" t="s">
        <v>1985</v>
      </c>
      <c r="D2065" t="s">
        <v>1986</v>
      </c>
      <c r="E2065" t="s">
        <v>309</v>
      </c>
      <c r="F2065" t="s">
        <v>3424</v>
      </c>
      <c r="G2065" t="s">
        <v>3425</v>
      </c>
      <c r="H2065" t="s">
        <v>321</v>
      </c>
      <c r="I2065" t="s">
        <v>754</v>
      </c>
      <c r="J2065" t="s">
        <v>204</v>
      </c>
      <c r="K2065" t="s">
        <v>204</v>
      </c>
      <c r="L2065" t="s">
        <v>325</v>
      </c>
      <c r="M2065" t="s">
        <v>340</v>
      </c>
      <c r="N2065" t="s">
        <v>464</v>
      </c>
      <c r="O2065" t="s">
        <v>339</v>
      </c>
      <c r="P2065" t="s">
        <v>1696</v>
      </c>
      <c r="Q2065" t="s">
        <v>413</v>
      </c>
      <c r="R2065" t="s">
        <v>407</v>
      </c>
      <c r="S2065" t="s">
        <v>1212</v>
      </c>
      <c r="T2065" s="131">
        <v>1.93</v>
      </c>
      <c r="U2065" t="s">
        <v>1557</v>
      </c>
      <c r="V2065" s="132">
        <v>-6.4000000000000005E-4</v>
      </c>
      <c r="W2065" s="132">
        <v>2.4400000000000002E-2</v>
      </c>
      <c r="X2065" t="s">
        <v>412</v>
      </c>
      <c r="Y2065" t="s">
        <v>339</v>
      </c>
      <c r="Z2065" s="131">
        <v>113758.2</v>
      </c>
      <c r="AA2065" s="131">
        <v>1</v>
      </c>
      <c r="AB2065" s="131">
        <f t="shared" si="32"/>
        <v>118.49958948014296</v>
      </c>
      <c r="AD2065" s="131">
        <v>134.803</v>
      </c>
      <c r="AH2065" s="132">
        <v>2.1000000000000001E-4</v>
      </c>
      <c r="AI2065" s="132">
        <v>7.1000000000000004E-3</v>
      </c>
      <c r="AJ2065" s="132">
        <v>7.2999999999999996E-4</v>
      </c>
    </row>
    <row r="2066" spans="1:36">
      <c r="A2066" t="s">
        <v>1213</v>
      </c>
      <c r="B2066" t="s">
        <v>1256</v>
      </c>
      <c r="C2066" t="s">
        <v>1901</v>
      </c>
      <c r="D2066" t="s">
        <v>1902</v>
      </c>
      <c r="E2066" t="s">
        <v>309</v>
      </c>
      <c r="F2066" t="s">
        <v>2280</v>
      </c>
      <c r="G2066" t="s">
        <v>2281</v>
      </c>
      <c r="H2066" t="s">
        <v>321</v>
      </c>
      <c r="I2066" t="s">
        <v>754</v>
      </c>
      <c r="J2066" t="s">
        <v>204</v>
      </c>
      <c r="K2066" t="s">
        <v>204</v>
      </c>
      <c r="L2066" t="s">
        <v>325</v>
      </c>
      <c r="M2066" t="s">
        <v>340</v>
      </c>
      <c r="N2066" t="s">
        <v>464</v>
      </c>
      <c r="O2066" t="s">
        <v>339</v>
      </c>
      <c r="P2066" t="s">
        <v>1584</v>
      </c>
      <c r="Q2066" t="s">
        <v>413</v>
      </c>
      <c r="R2066" t="s">
        <v>407</v>
      </c>
      <c r="S2066" t="s">
        <v>1212</v>
      </c>
      <c r="T2066" s="131">
        <v>4.0599999999999996</v>
      </c>
      <c r="U2066" t="s">
        <v>2282</v>
      </c>
      <c r="V2066" s="132">
        <v>2.767E-2</v>
      </c>
      <c r="W2066" s="132">
        <v>3.0700000000000002E-2</v>
      </c>
      <c r="X2066" t="s">
        <v>412</v>
      </c>
      <c r="Y2066" t="s">
        <v>339</v>
      </c>
      <c r="Z2066" s="131">
        <v>99000</v>
      </c>
      <c r="AA2066" s="131">
        <v>1</v>
      </c>
      <c r="AB2066" s="131">
        <f t="shared" si="32"/>
        <v>105.51010101010101</v>
      </c>
      <c r="AD2066" s="131">
        <v>104.455</v>
      </c>
      <c r="AH2066" s="132">
        <v>1.2E-4</v>
      </c>
      <c r="AI2066" s="132">
        <v>5.4999999999999997E-3</v>
      </c>
      <c r="AJ2066" s="132">
        <v>5.5999999999999995E-4</v>
      </c>
    </row>
    <row r="2067" spans="1:36">
      <c r="A2067" t="s">
        <v>1213</v>
      </c>
      <c r="B2067" t="s">
        <v>1256</v>
      </c>
      <c r="C2067" t="s">
        <v>455</v>
      </c>
      <c r="D2067" t="s">
        <v>2144</v>
      </c>
      <c r="E2067" t="s">
        <v>309</v>
      </c>
      <c r="F2067" t="s">
        <v>2145</v>
      </c>
      <c r="G2067" t="s">
        <v>2146</v>
      </c>
      <c r="H2067" t="s">
        <v>321</v>
      </c>
      <c r="I2067" t="s">
        <v>754</v>
      </c>
      <c r="J2067" t="s">
        <v>204</v>
      </c>
      <c r="K2067" t="s">
        <v>204</v>
      </c>
      <c r="L2067" t="s">
        <v>325</v>
      </c>
      <c r="M2067" t="s">
        <v>340</v>
      </c>
      <c r="N2067" t="s">
        <v>440</v>
      </c>
      <c r="O2067" t="s">
        <v>339</v>
      </c>
      <c r="P2067" t="s">
        <v>1966</v>
      </c>
      <c r="Q2067" t="s">
        <v>415</v>
      </c>
      <c r="R2067" t="s">
        <v>407</v>
      </c>
      <c r="S2067" t="s">
        <v>1212</v>
      </c>
      <c r="T2067" s="131">
        <v>10.38</v>
      </c>
      <c r="U2067" t="s">
        <v>2147</v>
      </c>
      <c r="V2067" s="132">
        <v>2.8459999999999999E-2</v>
      </c>
      <c r="W2067" s="132">
        <v>3.0300000000000001E-2</v>
      </c>
      <c r="X2067" t="s">
        <v>412</v>
      </c>
      <c r="Y2067" t="s">
        <v>339</v>
      </c>
      <c r="Z2067" s="131">
        <v>97503</v>
      </c>
      <c r="AA2067" s="131">
        <v>1</v>
      </c>
      <c r="AB2067" s="131">
        <f t="shared" si="32"/>
        <v>106.7403054264997</v>
      </c>
      <c r="AD2067" s="131">
        <v>104.075</v>
      </c>
      <c r="AH2067" s="132">
        <v>2.0000000000000002E-5</v>
      </c>
      <c r="AI2067" s="132">
        <v>5.4799999999999996E-3</v>
      </c>
      <c r="AJ2067" s="132">
        <v>5.5999999999999995E-4</v>
      </c>
    </row>
    <row r="2068" spans="1:36">
      <c r="A2068" t="s">
        <v>1213</v>
      </c>
      <c r="B2068" t="s">
        <v>1256</v>
      </c>
      <c r="C2068" t="s">
        <v>2369</v>
      </c>
      <c r="D2068" t="s">
        <v>2370</v>
      </c>
      <c r="E2068" t="s">
        <v>309</v>
      </c>
      <c r="F2068" t="s">
        <v>2371</v>
      </c>
      <c r="G2068" t="s">
        <v>2372</v>
      </c>
      <c r="H2068" t="s">
        <v>321</v>
      </c>
      <c r="I2068" t="s">
        <v>754</v>
      </c>
      <c r="J2068" t="s">
        <v>204</v>
      </c>
      <c r="K2068" t="s">
        <v>204</v>
      </c>
      <c r="L2068" t="s">
        <v>325</v>
      </c>
      <c r="M2068" t="s">
        <v>340</v>
      </c>
      <c r="N2068" t="s">
        <v>477</v>
      </c>
      <c r="O2068" t="s">
        <v>339</v>
      </c>
      <c r="P2068" t="s">
        <v>1211</v>
      </c>
      <c r="Q2068" t="s">
        <v>413</v>
      </c>
      <c r="R2068" t="s">
        <v>407</v>
      </c>
      <c r="S2068" t="s">
        <v>1212</v>
      </c>
      <c r="T2068" s="131">
        <v>12.03</v>
      </c>
      <c r="U2068" t="s">
        <v>2373</v>
      </c>
      <c r="V2068" s="132">
        <v>2.743E-2</v>
      </c>
      <c r="W2068" s="132">
        <v>2.8799999999999999E-2</v>
      </c>
      <c r="X2068" t="s">
        <v>412</v>
      </c>
      <c r="Y2068" t="s">
        <v>339</v>
      </c>
      <c r="Z2068" s="131">
        <v>96703.3</v>
      </c>
      <c r="AA2068" s="131">
        <v>1</v>
      </c>
      <c r="AB2068" s="131">
        <f t="shared" si="32"/>
        <v>103.14022375658327</v>
      </c>
      <c r="AD2068" s="131">
        <v>99.74</v>
      </c>
      <c r="AH2068" s="132">
        <v>2.0000000000000002E-5</v>
      </c>
      <c r="AI2068" s="132">
        <v>5.2500000000000003E-3</v>
      </c>
      <c r="AJ2068" s="132">
        <v>5.4000000000000001E-4</v>
      </c>
    </row>
    <row r="2069" spans="1:36">
      <c r="A2069" t="s">
        <v>1213</v>
      </c>
      <c r="B2069" t="s">
        <v>1256</v>
      </c>
      <c r="C2069" t="s">
        <v>2407</v>
      </c>
      <c r="D2069" t="s">
        <v>2408</v>
      </c>
      <c r="E2069" t="s">
        <v>309</v>
      </c>
      <c r="F2069" t="s">
        <v>2684</v>
      </c>
      <c r="G2069" t="s">
        <v>2685</v>
      </c>
      <c r="H2069" t="s">
        <v>321</v>
      </c>
      <c r="I2069" t="s">
        <v>754</v>
      </c>
      <c r="J2069" t="s">
        <v>204</v>
      </c>
      <c r="K2069" t="s">
        <v>204</v>
      </c>
      <c r="L2069" t="s">
        <v>325</v>
      </c>
      <c r="M2069" t="s">
        <v>340</v>
      </c>
      <c r="N2069" t="s">
        <v>464</v>
      </c>
      <c r="O2069" t="s">
        <v>339</v>
      </c>
      <c r="P2069" t="s">
        <v>2257</v>
      </c>
      <c r="Q2069" t="s">
        <v>415</v>
      </c>
      <c r="R2069" t="s">
        <v>407</v>
      </c>
      <c r="S2069" t="s">
        <v>1212</v>
      </c>
      <c r="T2069" s="131">
        <v>0.03</v>
      </c>
      <c r="U2069" t="s">
        <v>2686</v>
      </c>
      <c r="V2069" s="132">
        <v>-9.5600000000000008E-3</v>
      </c>
      <c r="W2069" s="132">
        <v>5.96E-2</v>
      </c>
      <c r="X2069" t="s">
        <v>412</v>
      </c>
      <c r="Y2069" t="s">
        <v>339</v>
      </c>
      <c r="Z2069" s="131">
        <v>75404.28</v>
      </c>
      <c r="AA2069" s="131">
        <v>1</v>
      </c>
      <c r="AB2069" s="131">
        <f t="shared" si="32"/>
        <v>117.92964537291518</v>
      </c>
      <c r="AD2069" s="131">
        <v>88.924000000000007</v>
      </c>
      <c r="AH2069" s="132">
        <v>5.5000000000000003E-4</v>
      </c>
      <c r="AI2069" s="132">
        <v>4.6800000000000001E-3</v>
      </c>
      <c r="AJ2069" s="132">
        <v>4.8000000000000001E-4</v>
      </c>
    </row>
    <row r="2070" spans="1:36">
      <c r="A2070" t="s">
        <v>1213</v>
      </c>
      <c r="B2070" t="s">
        <v>1256</v>
      </c>
      <c r="C2070" t="s">
        <v>2825</v>
      </c>
      <c r="D2070" t="s">
        <v>2826</v>
      </c>
      <c r="E2070" t="s">
        <v>309</v>
      </c>
      <c r="F2070" t="s">
        <v>2903</v>
      </c>
      <c r="G2070" t="s">
        <v>2904</v>
      </c>
      <c r="H2070" t="s">
        <v>321</v>
      </c>
      <c r="I2070" t="s">
        <v>951</v>
      </c>
      <c r="J2070" t="s">
        <v>204</v>
      </c>
      <c r="K2070" t="s">
        <v>204</v>
      </c>
      <c r="L2070" t="s">
        <v>325</v>
      </c>
      <c r="M2070" t="s">
        <v>340</v>
      </c>
      <c r="N2070" t="s">
        <v>447</v>
      </c>
      <c r="O2070" t="s">
        <v>339</v>
      </c>
      <c r="P2070" t="s">
        <v>1578</v>
      </c>
      <c r="Q2070" t="s">
        <v>415</v>
      </c>
      <c r="R2070" t="s">
        <v>407</v>
      </c>
      <c r="S2070" t="s">
        <v>1212</v>
      </c>
      <c r="T2070" s="131">
        <v>0.49</v>
      </c>
      <c r="U2070" t="s">
        <v>1858</v>
      </c>
      <c r="V2070" s="132">
        <v>2.4320000000000001E-2</v>
      </c>
      <c r="W2070" s="132">
        <v>5.3400000000000003E-2</v>
      </c>
      <c r="X2070" t="s">
        <v>412</v>
      </c>
      <c r="Y2070" t="s">
        <v>339</v>
      </c>
      <c r="Z2070" s="131">
        <v>30524.11</v>
      </c>
      <c r="AA2070" s="131">
        <v>1</v>
      </c>
      <c r="AB2070" s="131">
        <f t="shared" si="32"/>
        <v>99.000429496552073</v>
      </c>
      <c r="AD2070" s="131">
        <v>30.219000000000001</v>
      </c>
      <c r="AH2070" s="132">
        <v>5.4000000000000001E-4</v>
      </c>
      <c r="AI2070" s="132">
        <v>1.5900000000000001E-3</v>
      </c>
      <c r="AJ2070" s="132">
        <v>1.6000000000000001E-4</v>
      </c>
    </row>
    <row r="2071" spans="1:36">
      <c r="A2071" t="s">
        <v>1213</v>
      </c>
      <c r="B2071" t="s">
        <v>1256</v>
      </c>
      <c r="C2071" t="s">
        <v>2020</v>
      </c>
      <c r="D2071" t="s">
        <v>2021</v>
      </c>
      <c r="E2071" t="s">
        <v>309</v>
      </c>
      <c r="F2071" t="s">
        <v>2022</v>
      </c>
      <c r="G2071" t="s">
        <v>2023</v>
      </c>
      <c r="H2071" t="s">
        <v>321</v>
      </c>
      <c r="I2071" t="s">
        <v>754</v>
      </c>
      <c r="J2071" t="s">
        <v>204</v>
      </c>
      <c r="K2071" t="s">
        <v>204</v>
      </c>
      <c r="L2071" t="s">
        <v>325</v>
      </c>
      <c r="M2071" t="s">
        <v>340</v>
      </c>
      <c r="N2071" t="s">
        <v>484</v>
      </c>
      <c r="O2071" t="s">
        <v>339</v>
      </c>
      <c r="P2071" t="s">
        <v>1696</v>
      </c>
      <c r="Q2071" t="s">
        <v>413</v>
      </c>
      <c r="R2071" t="s">
        <v>407</v>
      </c>
      <c r="S2071" t="s">
        <v>1212</v>
      </c>
      <c r="T2071" s="131">
        <v>8.15</v>
      </c>
      <c r="U2071" t="s">
        <v>2024</v>
      </c>
      <c r="V2071" s="132">
        <v>2.579E-2</v>
      </c>
      <c r="W2071" s="132">
        <v>2.8199999999999999E-2</v>
      </c>
      <c r="X2071" t="s">
        <v>412</v>
      </c>
      <c r="Y2071" t="s">
        <v>339</v>
      </c>
      <c r="Z2071" s="131">
        <v>11114</v>
      </c>
      <c r="AA2071" s="131">
        <v>1</v>
      </c>
      <c r="AB2071" s="131">
        <f t="shared" si="32"/>
        <v>93.98956271369444</v>
      </c>
      <c r="AD2071" s="131">
        <v>10.446</v>
      </c>
      <c r="AH2071" s="132">
        <v>2.0000000000000002E-5</v>
      </c>
      <c r="AI2071" s="132">
        <v>5.5000000000000003E-4</v>
      </c>
      <c r="AJ2071" s="132">
        <v>6.0000000000000002E-5</v>
      </c>
    </row>
    <row r="2072" spans="1:36">
      <c r="A2072" t="s">
        <v>1213</v>
      </c>
      <c r="B2072" t="s">
        <v>1256</v>
      </c>
      <c r="C2072" t="s">
        <v>1945</v>
      </c>
      <c r="D2072" t="s">
        <v>1946</v>
      </c>
      <c r="E2072" t="s">
        <v>309</v>
      </c>
      <c r="F2072" t="s">
        <v>3466</v>
      </c>
      <c r="G2072" t="s">
        <v>3467</v>
      </c>
      <c r="H2072" t="s">
        <v>321</v>
      </c>
      <c r="I2072" t="s">
        <v>951</v>
      </c>
      <c r="J2072" t="s">
        <v>204</v>
      </c>
      <c r="K2072" t="s">
        <v>204</v>
      </c>
      <c r="L2072" t="s">
        <v>325</v>
      </c>
      <c r="M2072" t="s">
        <v>340</v>
      </c>
      <c r="N2072" t="s">
        <v>464</v>
      </c>
      <c r="O2072" t="s">
        <v>339</v>
      </c>
      <c r="P2072" t="s">
        <v>2257</v>
      </c>
      <c r="Q2072" t="s">
        <v>415</v>
      </c>
      <c r="R2072" t="s">
        <v>407</v>
      </c>
      <c r="S2072" t="s">
        <v>1212</v>
      </c>
      <c r="T2072" s="131">
        <v>1.1100000000000001</v>
      </c>
      <c r="U2072" t="s">
        <v>3468</v>
      </c>
      <c r="V2072" s="132">
        <v>1.238E-2</v>
      </c>
      <c r="W2072" s="132">
        <v>4.9000000000000002E-2</v>
      </c>
      <c r="X2072" t="s">
        <v>412</v>
      </c>
      <c r="Y2072" t="s">
        <v>339</v>
      </c>
      <c r="Z2072" s="131">
        <v>8216.25</v>
      </c>
      <c r="AA2072" s="131">
        <v>1</v>
      </c>
      <c r="AB2072" s="131">
        <f t="shared" si="32"/>
        <v>101.93214666058117</v>
      </c>
      <c r="AD2072" s="131">
        <v>8.375</v>
      </c>
      <c r="AH2072" s="132">
        <v>3.0000000000000001E-5</v>
      </c>
      <c r="AI2072" s="132">
        <v>4.4000000000000002E-4</v>
      </c>
      <c r="AJ2072" s="132">
        <v>5.0000000000000002E-5</v>
      </c>
    </row>
    <row r="2073" spans="1:36">
      <c r="A2073" t="s">
        <v>1213</v>
      </c>
      <c r="B2073" t="s">
        <v>1256</v>
      </c>
      <c r="C2073" t="s">
        <v>2618</v>
      </c>
      <c r="D2073" t="s">
        <v>2619</v>
      </c>
      <c r="E2073" t="s">
        <v>309</v>
      </c>
      <c r="F2073" t="s">
        <v>2620</v>
      </c>
      <c r="G2073" t="s">
        <v>2621</v>
      </c>
      <c r="H2073" t="s">
        <v>321</v>
      </c>
      <c r="I2073" t="s">
        <v>951</v>
      </c>
      <c r="J2073" t="s">
        <v>204</v>
      </c>
      <c r="K2073" t="s">
        <v>204</v>
      </c>
      <c r="L2073" t="s">
        <v>325</v>
      </c>
      <c r="M2073" t="s">
        <v>340</v>
      </c>
      <c r="N2073" t="s">
        <v>464</v>
      </c>
      <c r="O2073" t="s">
        <v>339</v>
      </c>
      <c r="P2073" t="s">
        <v>2622</v>
      </c>
      <c r="Q2073" t="s">
        <v>413</v>
      </c>
      <c r="R2073" t="s">
        <v>407</v>
      </c>
      <c r="S2073" t="s">
        <v>1212</v>
      </c>
      <c r="T2073" s="131">
        <v>1.45</v>
      </c>
      <c r="U2073" t="s">
        <v>2623</v>
      </c>
      <c r="V2073" s="132">
        <v>8.8109999999999994E-2</v>
      </c>
      <c r="W2073" s="132">
        <v>5.6099999999999997E-2</v>
      </c>
      <c r="X2073" t="s">
        <v>412</v>
      </c>
      <c r="Y2073" t="s">
        <v>339</v>
      </c>
      <c r="Z2073" s="131">
        <v>116.78</v>
      </c>
      <c r="AA2073" s="131">
        <v>1</v>
      </c>
      <c r="AB2073" s="131">
        <f t="shared" si="32"/>
        <v>99.332077410515495</v>
      </c>
      <c r="AD2073" s="131">
        <v>0.11600000000000001</v>
      </c>
      <c r="AH2073" s="132">
        <v>0</v>
      </c>
      <c r="AI2073" s="132">
        <v>1.0000000000000001E-5</v>
      </c>
      <c r="AJ2073" s="132">
        <v>0</v>
      </c>
    </row>
    <row r="2074" spans="1:36">
      <c r="A2074" t="s">
        <v>1213</v>
      </c>
      <c r="B2074" t="s">
        <v>1257</v>
      </c>
      <c r="C2074" t="s">
        <v>1521</v>
      </c>
      <c r="D2074" t="s">
        <v>1522</v>
      </c>
      <c r="E2074" t="s">
        <v>309</v>
      </c>
      <c r="F2074" t="s">
        <v>2558</v>
      </c>
      <c r="G2074" t="s">
        <v>2559</v>
      </c>
      <c r="H2074" t="s">
        <v>321</v>
      </c>
      <c r="I2074" t="s">
        <v>951</v>
      </c>
      <c r="J2074" t="s">
        <v>204</v>
      </c>
      <c r="K2074" t="s">
        <v>204</v>
      </c>
      <c r="L2074" t="s">
        <v>325</v>
      </c>
      <c r="M2074" t="s">
        <v>340</v>
      </c>
      <c r="N2074" t="s">
        <v>448</v>
      </c>
      <c r="O2074" t="s">
        <v>339</v>
      </c>
      <c r="P2074" t="s">
        <v>1211</v>
      </c>
      <c r="Q2074" t="s">
        <v>413</v>
      </c>
      <c r="R2074" t="s">
        <v>407</v>
      </c>
      <c r="S2074" t="s">
        <v>1212</v>
      </c>
      <c r="T2074" s="131">
        <v>3</v>
      </c>
      <c r="U2074" t="s">
        <v>1917</v>
      </c>
      <c r="V2074" s="132">
        <v>4.1169999999999998E-2</v>
      </c>
      <c r="W2074" s="132">
        <v>4.58E-2</v>
      </c>
      <c r="X2074" t="s">
        <v>412</v>
      </c>
      <c r="Y2074" t="s">
        <v>339</v>
      </c>
      <c r="Z2074" s="131">
        <v>1950000</v>
      </c>
      <c r="AA2074" s="131">
        <v>1</v>
      </c>
      <c r="AB2074" s="131">
        <f t="shared" si="32"/>
        <v>96.61999999999999</v>
      </c>
      <c r="AD2074" s="131">
        <v>1884.09</v>
      </c>
      <c r="AH2074" s="132">
        <v>1.2999999999999999E-3</v>
      </c>
      <c r="AI2074" s="132">
        <v>6.2330000000000003E-2</v>
      </c>
      <c r="AJ2074" s="132">
        <v>6.7000000000000002E-3</v>
      </c>
    </row>
    <row r="2075" spans="1:36">
      <c r="A2075" t="s">
        <v>1213</v>
      </c>
      <c r="B2075" t="s">
        <v>1257</v>
      </c>
      <c r="C2075" t="s">
        <v>1547</v>
      </c>
      <c r="D2075" t="s">
        <v>1548</v>
      </c>
      <c r="E2075" t="s">
        <v>309</v>
      </c>
      <c r="F2075" t="s">
        <v>2546</v>
      </c>
      <c r="G2075" t="s">
        <v>2547</v>
      </c>
      <c r="H2075" t="s">
        <v>321</v>
      </c>
      <c r="I2075" t="s">
        <v>951</v>
      </c>
      <c r="J2075" t="s">
        <v>204</v>
      </c>
      <c r="K2075" t="s">
        <v>204</v>
      </c>
      <c r="L2075" t="s">
        <v>325</v>
      </c>
      <c r="M2075" t="s">
        <v>340</v>
      </c>
      <c r="N2075" t="s">
        <v>448</v>
      </c>
      <c r="O2075" t="s">
        <v>339</v>
      </c>
      <c r="P2075" t="s">
        <v>1211</v>
      </c>
      <c r="Q2075" t="s">
        <v>413</v>
      </c>
      <c r="R2075" t="s">
        <v>407</v>
      </c>
      <c r="S2075" t="s">
        <v>1212</v>
      </c>
      <c r="T2075" s="131">
        <v>2.91</v>
      </c>
      <c r="U2075" t="s">
        <v>2548</v>
      </c>
      <c r="V2075" s="132">
        <v>4.6949999999999999E-2</v>
      </c>
      <c r="W2075" s="132">
        <v>4.5400000000000003E-2</v>
      </c>
      <c r="X2075" t="s">
        <v>412</v>
      </c>
      <c r="Y2075" t="s">
        <v>339</v>
      </c>
      <c r="Z2075" s="131">
        <v>1929423</v>
      </c>
      <c r="AA2075" s="131">
        <v>1</v>
      </c>
      <c r="AB2075" s="131">
        <f t="shared" si="32"/>
        <v>95.560019757202014</v>
      </c>
      <c r="AD2075" s="131">
        <v>1843.7570000000001</v>
      </c>
      <c r="AH2075" s="132">
        <v>1.4400000000000001E-3</v>
      </c>
      <c r="AI2075" s="132">
        <v>6.0999999999999999E-2</v>
      </c>
      <c r="AJ2075" s="132">
        <v>6.5500000000000003E-3</v>
      </c>
    </row>
    <row r="2076" spans="1:36">
      <c r="A2076" t="s">
        <v>1213</v>
      </c>
      <c r="B2076" t="s">
        <v>1257</v>
      </c>
      <c r="C2076" t="s">
        <v>1935</v>
      </c>
      <c r="D2076" t="s">
        <v>1936</v>
      </c>
      <c r="E2076" t="s">
        <v>309</v>
      </c>
      <c r="F2076" t="s">
        <v>2358</v>
      </c>
      <c r="G2076" t="s">
        <v>2359</v>
      </c>
      <c r="H2076" t="s">
        <v>321</v>
      </c>
      <c r="I2076" t="s">
        <v>951</v>
      </c>
      <c r="J2076" t="s">
        <v>204</v>
      </c>
      <c r="K2076" t="s">
        <v>204</v>
      </c>
      <c r="L2076" t="s">
        <v>325</v>
      </c>
      <c r="M2076" t="s">
        <v>340</v>
      </c>
      <c r="N2076" t="s">
        <v>448</v>
      </c>
      <c r="O2076" t="s">
        <v>339</v>
      </c>
      <c r="P2076" t="s">
        <v>1211</v>
      </c>
      <c r="Q2076" t="s">
        <v>413</v>
      </c>
      <c r="R2076" t="s">
        <v>407</v>
      </c>
      <c r="S2076" t="s">
        <v>1212</v>
      </c>
      <c r="T2076" s="131">
        <v>3.23</v>
      </c>
      <c r="U2076" t="s">
        <v>2360</v>
      </c>
      <c r="V2076" s="132">
        <v>3.5529999999999999E-2</v>
      </c>
      <c r="W2076" s="132">
        <v>4.5199999999999997E-2</v>
      </c>
      <c r="X2076" t="s">
        <v>412</v>
      </c>
      <c r="Y2076" t="s">
        <v>339</v>
      </c>
      <c r="Z2076" s="131">
        <v>1628757.5</v>
      </c>
      <c r="AA2076" s="131">
        <v>1</v>
      </c>
      <c r="AB2076" s="131">
        <f t="shared" si="32"/>
        <v>94.549986723008189</v>
      </c>
      <c r="AD2076" s="131">
        <v>1539.99</v>
      </c>
      <c r="AH2076" s="132">
        <v>8.3000000000000001E-4</v>
      </c>
      <c r="AI2076" s="132">
        <v>5.0950000000000002E-2</v>
      </c>
      <c r="AJ2076" s="132">
        <v>5.47E-3</v>
      </c>
    </row>
    <row r="2077" spans="1:36">
      <c r="A2077" t="s">
        <v>1213</v>
      </c>
      <c r="B2077" t="s">
        <v>1257</v>
      </c>
      <c r="C2077" t="s">
        <v>1521</v>
      </c>
      <c r="D2077" t="s">
        <v>1522</v>
      </c>
      <c r="E2077" t="s">
        <v>309</v>
      </c>
      <c r="F2077" t="s">
        <v>2754</v>
      </c>
      <c r="G2077" t="s">
        <v>2755</v>
      </c>
      <c r="H2077" t="s">
        <v>321</v>
      </c>
      <c r="I2077" t="s">
        <v>754</v>
      </c>
      <c r="J2077" t="s">
        <v>204</v>
      </c>
      <c r="K2077" t="s">
        <v>204</v>
      </c>
      <c r="L2077" t="s">
        <v>325</v>
      </c>
      <c r="M2077" t="s">
        <v>340</v>
      </c>
      <c r="N2077" t="s">
        <v>448</v>
      </c>
      <c r="O2077" t="s">
        <v>339</v>
      </c>
      <c r="P2077" t="s">
        <v>1211</v>
      </c>
      <c r="Q2077" t="s">
        <v>413</v>
      </c>
      <c r="R2077" t="s">
        <v>407</v>
      </c>
      <c r="S2077" t="s">
        <v>1212</v>
      </c>
      <c r="T2077" s="131">
        <v>5.84</v>
      </c>
      <c r="U2077" t="s">
        <v>2756</v>
      </c>
      <c r="V2077" s="132">
        <v>2.3519999999999999E-2</v>
      </c>
      <c r="W2077" s="132">
        <v>2.5499999999999998E-2</v>
      </c>
      <c r="X2077" t="s">
        <v>412</v>
      </c>
      <c r="Y2077" t="s">
        <v>339</v>
      </c>
      <c r="Z2077" s="131">
        <v>1137000</v>
      </c>
      <c r="AA2077" s="131">
        <v>1</v>
      </c>
      <c r="AB2077" s="131">
        <f t="shared" si="32"/>
        <v>100.6</v>
      </c>
      <c r="AD2077" s="131">
        <v>1143.8219999999999</v>
      </c>
      <c r="AH2077" s="132">
        <v>4.0999999999999999E-4</v>
      </c>
      <c r="AI2077" s="132">
        <v>3.7839999999999999E-2</v>
      </c>
      <c r="AJ2077" s="132">
        <v>4.0699999999999998E-3</v>
      </c>
    </row>
    <row r="2078" spans="1:36">
      <c r="A2078" t="s">
        <v>1213</v>
      </c>
      <c r="B2078" t="s">
        <v>1257</v>
      </c>
      <c r="C2078" t="s">
        <v>1547</v>
      </c>
      <c r="D2078" t="s">
        <v>1548</v>
      </c>
      <c r="E2078" t="s">
        <v>309</v>
      </c>
      <c r="F2078" t="s">
        <v>2323</v>
      </c>
      <c r="G2078" t="s">
        <v>2324</v>
      </c>
      <c r="H2078" t="s">
        <v>321</v>
      </c>
      <c r="I2078" t="s">
        <v>754</v>
      </c>
      <c r="J2078" t="s">
        <v>204</v>
      </c>
      <c r="K2078" t="s">
        <v>204</v>
      </c>
      <c r="L2078" t="s">
        <v>325</v>
      </c>
      <c r="M2078" t="s">
        <v>340</v>
      </c>
      <c r="N2078" t="s">
        <v>448</v>
      </c>
      <c r="O2078" t="s">
        <v>339</v>
      </c>
      <c r="P2078" t="s">
        <v>1211</v>
      </c>
      <c r="Q2078" t="s">
        <v>413</v>
      </c>
      <c r="R2078" t="s">
        <v>407</v>
      </c>
      <c r="S2078" t="s">
        <v>1212</v>
      </c>
      <c r="T2078" s="131">
        <v>2.9</v>
      </c>
      <c r="U2078" t="s">
        <v>2325</v>
      </c>
      <c r="V2078" s="132">
        <v>1.49E-2</v>
      </c>
      <c r="W2078" s="132">
        <v>2.1899999999999999E-2</v>
      </c>
      <c r="X2078" t="s">
        <v>412</v>
      </c>
      <c r="Y2078" t="s">
        <v>339</v>
      </c>
      <c r="Z2078" s="131">
        <v>864082</v>
      </c>
      <c r="AA2078" s="131">
        <v>1</v>
      </c>
      <c r="AB2078" s="131">
        <f t="shared" si="32"/>
        <v>105.8899502593504</v>
      </c>
      <c r="AD2078" s="131">
        <v>914.976</v>
      </c>
      <c r="AH2078" s="132">
        <v>2.7999999999999998E-4</v>
      </c>
      <c r="AI2078" s="132">
        <v>3.0269999999999998E-2</v>
      </c>
      <c r="AJ2078" s="132">
        <v>3.2499999999999999E-3</v>
      </c>
    </row>
    <row r="2079" spans="1:36">
      <c r="A2079" t="s">
        <v>1213</v>
      </c>
      <c r="B2079" t="s">
        <v>1257</v>
      </c>
      <c r="C2079" t="s">
        <v>455</v>
      </c>
      <c r="D2079" t="s">
        <v>2144</v>
      </c>
      <c r="E2079" t="s">
        <v>309</v>
      </c>
      <c r="F2079" t="s">
        <v>2355</v>
      </c>
      <c r="G2079" t="s">
        <v>2356</v>
      </c>
      <c r="H2079" t="s">
        <v>321</v>
      </c>
      <c r="I2079" t="s">
        <v>754</v>
      </c>
      <c r="J2079" t="s">
        <v>204</v>
      </c>
      <c r="K2079" t="s">
        <v>204</v>
      </c>
      <c r="L2079" t="s">
        <v>325</v>
      </c>
      <c r="M2079" t="s">
        <v>340</v>
      </c>
      <c r="N2079" t="s">
        <v>440</v>
      </c>
      <c r="O2079" t="s">
        <v>339</v>
      </c>
      <c r="P2079" t="s">
        <v>1966</v>
      </c>
      <c r="Q2079" t="s">
        <v>415</v>
      </c>
      <c r="R2079" t="s">
        <v>407</v>
      </c>
      <c r="S2079" t="s">
        <v>1212</v>
      </c>
      <c r="T2079" s="131">
        <v>3.19</v>
      </c>
      <c r="U2079" t="s">
        <v>2357</v>
      </c>
      <c r="V2079" s="132">
        <v>1.6410000000000001E-2</v>
      </c>
      <c r="W2079" s="132">
        <v>2.4299999999999999E-2</v>
      </c>
      <c r="X2079" t="s">
        <v>412</v>
      </c>
      <c r="Y2079" t="s">
        <v>339</v>
      </c>
      <c r="Z2079" s="131">
        <v>681397.42</v>
      </c>
      <c r="AA2079" s="131">
        <v>1</v>
      </c>
      <c r="AB2079" s="131">
        <f t="shared" si="32"/>
        <v>122.38995562971165</v>
      </c>
      <c r="AD2079" s="131">
        <v>833.96199999999999</v>
      </c>
      <c r="AH2079" s="132">
        <v>2.7E-4</v>
      </c>
      <c r="AI2079" s="132">
        <v>2.759E-2</v>
      </c>
      <c r="AJ2079" s="132">
        <v>2.96E-3</v>
      </c>
    </row>
    <row r="2080" spans="1:36">
      <c r="A2080" t="s">
        <v>1213</v>
      </c>
      <c r="B2080" t="s">
        <v>1257</v>
      </c>
      <c r="C2080" t="s">
        <v>1601</v>
      </c>
      <c r="D2080" t="s">
        <v>1602</v>
      </c>
      <c r="E2080" t="s">
        <v>309</v>
      </c>
      <c r="F2080" t="s">
        <v>2757</v>
      </c>
      <c r="G2080" t="s">
        <v>2758</v>
      </c>
      <c r="H2080" t="s">
        <v>321</v>
      </c>
      <c r="I2080" t="s">
        <v>754</v>
      </c>
      <c r="J2080" t="s">
        <v>204</v>
      </c>
      <c r="K2080" t="s">
        <v>204</v>
      </c>
      <c r="L2080" t="s">
        <v>325</v>
      </c>
      <c r="M2080" t="s">
        <v>340</v>
      </c>
      <c r="N2080" t="s">
        <v>448</v>
      </c>
      <c r="O2080" t="s">
        <v>339</v>
      </c>
      <c r="P2080" t="s">
        <v>1551</v>
      </c>
      <c r="Q2080" t="s">
        <v>413</v>
      </c>
      <c r="R2080" t="s">
        <v>407</v>
      </c>
      <c r="S2080" t="s">
        <v>1212</v>
      </c>
      <c r="T2080" s="131">
        <v>4.5999999999999996</v>
      </c>
      <c r="U2080" t="s">
        <v>2759</v>
      </c>
      <c r="V2080" s="132">
        <v>3.7100000000000001E-2</v>
      </c>
      <c r="W2080" s="132">
        <v>2.7699999999999999E-2</v>
      </c>
      <c r="X2080" t="s">
        <v>411</v>
      </c>
      <c r="Y2080" t="s">
        <v>339</v>
      </c>
      <c r="Z2080" s="131">
        <v>750000</v>
      </c>
      <c r="AA2080" s="131">
        <v>1</v>
      </c>
      <c r="AB2080" s="131">
        <f t="shared" si="32"/>
        <v>107.79</v>
      </c>
      <c r="AD2080" s="131">
        <v>808.42499999999995</v>
      </c>
      <c r="AH2080" s="132">
        <v>1.9499999999999999E-3</v>
      </c>
      <c r="AI2080" s="132">
        <v>2.6749999999999999E-2</v>
      </c>
      <c r="AJ2080" s="132">
        <v>2.8700000000000002E-3</v>
      </c>
    </row>
    <row r="2081" spans="1:36">
      <c r="A2081" t="s">
        <v>1213</v>
      </c>
      <c r="B2081" t="s">
        <v>1257</v>
      </c>
      <c r="C2081" t="s">
        <v>455</v>
      </c>
      <c r="D2081" t="s">
        <v>2144</v>
      </c>
      <c r="E2081" t="s">
        <v>309</v>
      </c>
      <c r="F2081" t="s">
        <v>2224</v>
      </c>
      <c r="G2081" t="s">
        <v>2225</v>
      </c>
      <c r="H2081" t="s">
        <v>321</v>
      </c>
      <c r="I2081" t="s">
        <v>754</v>
      </c>
      <c r="J2081" t="s">
        <v>204</v>
      </c>
      <c r="K2081" t="s">
        <v>204</v>
      </c>
      <c r="L2081" t="s">
        <v>325</v>
      </c>
      <c r="M2081" t="s">
        <v>340</v>
      </c>
      <c r="N2081" t="s">
        <v>440</v>
      </c>
      <c r="O2081" t="s">
        <v>339</v>
      </c>
      <c r="P2081" t="s">
        <v>1966</v>
      </c>
      <c r="Q2081" t="s">
        <v>415</v>
      </c>
      <c r="R2081" t="s">
        <v>407</v>
      </c>
      <c r="S2081" t="s">
        <v>1212</v>
      </c>
      <c r="T2081" s="131">
        <v>0.65</v>
      </c>
      <c r="U2081" t="s">
        <v>2226</v>
      </c>
      <c r="V2081" s="132">
        <v>1.7940000000000001E-2</v>
      </c>
      <c r="W2081" s="132">
        <v>2.8199999999999999E-2</v>
      </c>
      <c r="X2081" t="s">
        <v>412</v>
      </c>
      <c r="Y2081" t="s">
        <v>339</v>
      </c>
      <c r="Z2081" s="131">
        <v>645885</v>
      </c>
      <c r="AA2081" s="131">
        <v>1</v>
      </c>
      <c r="AB2081" s="131">
        <f t="shared" si="32"/>
        <v>119.91004590600494</v>
      </c>
      <c r="AD2081" s="131">
        <v>774.48099999999999</v>
      </c>
      <c r="AH2081" s="132">
        <v>2.2000000000000001E-4</v>
      </c>
      <c r="AI2081" s="132">
        <v>2.562E-2</v>
      </c>
      <c r="AJ2081" s="132">
        <v>2.7499999999999998E-3</v>
      </c>
    </row>
    <row r="2082" spans="1:36">
      <c r="A2082" t="s">
        <v>1213</v>
      </c>
      <c r="B2082" t="s">
        <v>1257</v>
      </c>
      <c r="C2082" t="s">
        <v>1718</v>
      </c>
      <c r="D2082" t="s">
        <v>1719</v>
      </c>
      <c r="E2082" t="s">
        <v>309</v>
      </c>
      <c r="F2082" t="s">
        <v>1720</v>
      </c>
      <c r="G2082" t="s">
        <v>1721</v>
      </c>
      <c r="H2082" t="s">
        <v>321</v>
      </c>
      <c r="I2082" t="s">
        <v>951</v>
      </c>
      <c r="J2082" t="s">
        <v>204</v>
      </c>
      <c r="K2082" t="s">
        <v>204</v>
      </c>
      <c r="L2082" t="s">
        <v>325</v>
      </c>
      <c r="M2082" t="s">
        <v>340</v>
      </c>
      <c r="N2082" t="s">
        <v>440</v>
      </c>
      <c r="O2082" t="s">
        <v>339</v>
      </c>
      <c r="P2082" t="s">
        <v>1599</v>
      </c>
      <c r="Q2082" t="s">
        <v>415</v>
      </c>
      <c r="R2082" t="s">
        <v>407</v>
      </c>
      <c r="S2082" t="s">
        <v>1212</v>
      </c>
      <c r="T2082" s="131">
        <v>2.87</v>
      </c>
      <c r="U2082" t="s">
        <v>1722</v>
      </c>
      <c r="V2082" s="132">
        <v>7.2499999999999995E-2</v>
      </c>
      <c r="W2082" s="132">
        <v>5.6099999999999997E-2</v>
      </c>
      <c r="X2082" t="s">
        <v>412</v>
      </c>
      <c r="Y2082" t="s">
        <v>339</v>
      </c>
      <c r="Z2082" s="131">
        <v>594000</v>
      </c>
      <c r="AA2082" s="131">
        <v>1</v>
      </c>
      <c r="AB2082" s="131">
        <f t="shared" si="32"/>
        <v>106.14006734006733</v>
      </c>
      <c r="AD2082" s="131">
        <v>630.47199999999998</v>
      </c>
      <c r="AH2082" s="132">
        <v>8.1999999999999998E-4</v>
      </c>
      <c r="AI2082" s="132">
        <v>2.086E-2</v>
      </c>
      <c r="AJ2082" s="132">
        <v>2.2399999999999998E-3</v>
      </c>
    </row>
    <row r="2083" spans="1:36">
      <c r="A2083" t="s">
        <v>1213</v>
      </c>
      <c r="B2083" t="s">
        <v>1257</v>
      </c>
      <c r="C2083" t="s">
        <v>2795</v>
      </c>
      <c r="D2083" t="s">
        <v>2796</v>
      </c>
      <c r="E2083" t="s">
        <v>309</v>
      </c>
      <c r="F2083" t="s">
        <v>2797</v>
      </c>
      <c r="G2083" t="s">
        <v>2798</v>
      </c>
      <c r="H2083" t="s">
        <v>321</v>
      </c>
      <c r="I2083" t="s">
        <v>754</v>
      </c>
      <c r="J2083" t="s">
        <v>204</v>
      </c>
      <c r="K2083" t="s">
        <v>204</v>
      </c>
      <c r="L2083" t="s">
        <v>325</v>
      </c>
      <c r="M2083" t="s">
        <v>340</v>
      </c>
      <c r="N2083" t="s">
        <v>464</v>
      </c>
      <c r="O2083" t="s">
        <v>339</v>
      </c>
      <c r="P2083" t="s">
        <v>1540</v>
      </c>
      <c r="Q2083" t="s">
        <v>413</v>
      </c>
      <c r="R2083" t="s">
        <v>407</v>
      </c>
      <c r="S2083" t="s">
        <v>1212</v>
      </c>
      <c r="T2083" s="131">
        <v>4.1100000000000003</v>
      </c>
      <c r="U2083" t="s">
        <v>2799</v>
      </c>
      <c r="V2083" s="132">
        <v>3.9379999999999998E-2</v>
      </c>
      <c r="W2083" s="132">
        <v>3.0700000000000002E-2</v>
      </c>
      <c r="X2083" t="s">
        <v>412</v>
      </c>
      <c r="Y2083" t="s">
        <v>339</v>
      </c>
      <c r="Z2083" s="131">
        <v>563862.5</v>
      </c>
      <c r="AA2083" s="131">
        <v>1</v>
      </c>
      <c r="AB2083" s="131">
        <f t="shared" si="32"/>
        <v>111.58997095923209</v>
      </c>
      <c r="AD2083" s="131">
        <v>629.21400000000006</v>
      </c>
      <c r="AH2083" s="132">
        <v>1.3699999999999999E-3</v>
      </c>
      <c r="AI2083" s="132">
        <v>2.0820000000000002E-2</v>
      </c>
      <c r="AJ2083" s="132">
        <v>2.2399999999999998E-3</v>
      </c>
    </row>
    <row r="2084" spans="1:36">
      <c r="A2084" t="s">
        <v>1213</v>
      </c>
      <c r="B2084" t="s">
        <v>1257</v>
      </c>
      <c r="C2084" t="s">
        <v>1778</v>
      </c>
      <c r="D2084" t="s">
        <v>1779</v>
      </c>
      <c r="E2084" t="s">
        <v>309</v>
      </c>
      <c r="F2084" t="s">
        <v>1952</v>
      </c>
      <c r="G2084" t="s">
        <v>1953</v>
      </c>
      <c r="H2084" t="s">
        <v>321</v>
      </c>
      <c r="I2084" t="s">
        <v>754</v>
      </c>
      <c r="J2084" t="s">
        <v>204</v>
      </c>
      <c r="K2084" t="s">
        <v>204</v>
      </c>
      <c r="L2084" t="s">
        <v>325</v>
      </c>
      <c r="M2084" t="s">
        <v>340</v>
      </c>
      <c r="N2084" t="s">
        <v>465</v>
      </c>
      <c r="O2084" t="s">
        <v>339</v>
      </c>
      <c r="P2084" t="s">
        <v>1578</v>
      </c>
      <c r="Q2084" t="s">
        <v>415</v>
      </c>
      <c r="R2084" t="s">
        <v>407</v>
      </c>
      <c r="S2084" t="s">
        <v>1212</v>
      </c>
      <c r="T2084" s="131">
        <v>3.81</v>
      </c>
      <c r="U2084" t="s">
        <v>1954</v>
      </c>
      <c r="V2084" s="132">
        <v>4.8500000000000001E-3</v>
      </c>
      <c r="W2084" s="132">
        <v>3.49E-2</v>
      </c>
      <c r="X2084" t="s">
        <v>412</v>
      </c>
      <c r="Y2084" t="s">
        <v>339</v>
      </c>
      <c r="Z2084" s="131">
        <v>611000</v>
      </c>
      <c r="AA2084" s="131">
        <v>1</v>
      </c>
      <c r="AB2084" s="131">
        <f t="shared" si="32"/>
        <v>100.31996726677576</v>
      </c>
      <c r="AD2084" s="131">
        <v>612.95500000000004</v>
      </c>
      <c r="AH2084" s="132">
        <v>9.7999999999999997E-4</v>
      </c>
      <c r="AI2084" s="132">
        <v>2.0279999999999999E-2</v>
      </c>
      <c r="AJ2084" s="132">
        <v>2.1800000000000001E-3</v>
      </c>
    </row>
    <row r="2085" spans="1:36">
      <c r="A2085" t="s">
        <v>1213</v>
      </c>
      <c r="B2085" t="s">
        <v>1257</v>
      </c>
      <c r="C2085" t="s">
        <v>455</v>
      </c>
      <c r="D2085" t="s">
        <v>2144</v>
      </c>
      <c r="E2085" t="s">
        <v>309</v>
      </c>
      <c r="F2085" t="s">
        <v>2329</v>
      </c>
      <c r="G2085" t="s">
        <v>2330</v>
      </c>
      <c r="H2085" t="s">
        <v>321</v>
      </c>
      <c r="I2085" t="s">
        <v>754</v>
      </c>
      <c r="J2085" t="s">
        <v>204</v>
      </c>
      <c r="K2085" t="s">
        <v>204</v>
      </c>
      <c r="L2085" t="s">
        <v>325</v>
      </c>
      <c r="M2085" t="s">
        <v>340</v>
      </c>
      <c r="N2085" t="s">
        <v>440</v>
      </c>
      <c r="O2085" t="s">
        <v>339</v>
      </c>
      <c r="P2085" t="s">
        <v>1966</v>
      </c>
      <c r="Q2085" t="s">
        <v>415</v>
      </c>
      <c r="R2085" t="s">
        <v>407</v>
      </c>
      <c r="S2085" t="s">
        <v>1212</v>
      </c>
      <c r="T2085" s="131">
        <v>5.55</v>
      </c>
      <c r="U2085" t="s">
        <v>2331</v>
      </c>
      <c r="V2085" s="132">
        <v>6.8100000000000001E-3</v>
      </c>
      <c r="W2085" s="132">
        <v>2.5899999999999999E-2</v>
      </c>
      <c r="X2085" t="s">
        <v>412</v>
      </c>
      <c r="Y2085" t="s">
        <v>339</v>
      </c>
      <c r="Z2085" s="131">
        <v>521000</v>
      </c>
      <c r="AA2085" s="131">
        <v>1</v>
      </c>
      <c r="AB2085" s="131">
        <f t="shared" si="32"/>
        <v>114.4700575815739</v>
      </c>
      <c r="AD2085" s="131">
        <v>596.38900000000001</v>
      </c>
      <c r="AH2085" s="132">
        <v>1.2999999999999999E-4</v>
      </c>
      <c r="AI2085" s="132">
        <v>1.9730000000000001E-2</v>
      </c>
      <c r="AJ2085" s="132">
        <v>2.1199999999999999E-3</v>
      </c>
    </row>
    <row r="2086" spans="1:36">
      <c r="A2086" t="s">
        <v>1213</v>
      </c>
      <c r="B2086" t="s">
        <v>1257</v>
      </c>
      <c r="C2086" t="s">
        <v>1935</v>
      </c>
      <c r="D2086" t="s">
        <v>1936</v>
      </c>
      <c r="E2086" t="s">
        <v>309</v>
      </c>
      <c r="F2086" t="s">
        <v>1937</v>
      </c>
      <c r="G2086" t="s">
        <v>1938</v>
      </c>
      <c r="H2086" t="s">
        <v>321</v>
      </c>
      <c r="I2086" t="s">
        <v>754</v>
      </c>
      <c r="J2086" t="s">
        <v>204</v>
      </c>
      <c r="K2086" t="s">
        <v>204</v>
      </c>
      <c r="L2086" t="s">
        <v>325</v>
      </c>
      <c r="M2086" t="s">
        <v>340</v>
      </c>
      <c r="N2086" t="s">
        <v>448</v>
      </c>
      <c r="O2086" t="s">
        <v>339</v>
      </c>
      <c r="P2086" t="s">
        <v>1211</v>
      </c>
      <c r="Q2086" t="s">
        <v>413</v>
      </c>
      <c r="R2086" t="s">
        <v>407</v>
      </c>
      <c r="S2086" t="s">
        <v>1212</v>
      </c>
      <c r="T2086" s="131">
        <v>3.74</v>
      </c>
      <c r="U2086" t="s">
        <v>1939</v>
      </c>
      <c r="V2086" s="132">
        <v>2.7040000000000002E-2</v>
      </c>
      <c r="W2086" s="132">
        <v>2.3800000000000002E-2</v>
      </c>
      <c r="X2086" t="s">
        <v>412</v>
      </c>
      <c r="Y2086" t="s">
        <v>339</v>
      </c>
      <c r="Z2086" s="131">
        <v>545465.78</v>
      </c>
      <c r="AA2086" s="131">
        <v>1</v>
      </c>
      <c r="AB2086" s="131">
        <f t="shared" si="32"/>
        <v>103.66003161554882</v>
      </c>
      <c r="AD2086" s="131">
        <v>565.42999999999995</v>
      </c>
      <c r="AH2086" s="132">
        <v>1.4999999999999999E-4</v>
      </c>
      <c r="AI2086" s="132">
        <v>1.8710000000000001E-2</v>
      </c>
      <c r="AJ2086" s="132">
        <v>2.0100000000000001E-3</v>
      </c>
    </row>
    <row r="2087" spans="1:36">
      <c r="A2087" t="s">
        <v>1213</v>
      </c>
      <c r="B2087" t="s">
        <v>1257</v>
      </c>
      <c r="C2087" t="s">
        <v>1601</v>
      </c>
      <c r="D2087" t="s">
        <v>1602</v>
      </c>
      <c r="E2087" t="s">
        <v>309</v>
      </c>
      <c r="F2087" t="s">
        <v>2419</v>
      </c>
      <c r="G2087" t="s">
        <v>2420</v>
      </c>
      <c r="H2087" t="s">
        <v>321</v>
      </c>
      <c r="I2087" t="s">
        <v>754</v>
      </c>
      <c r="J2087" t="s">
        <v>204</v>
      </c>
      <c r="K2087" t="s">
        <v>204</v>
      </c>
      <c r="L2087" t="s">
        <v>325</v>
      </c>
      <c r="M2087" t="s">
        <v>340</v>
      </c>
      <c r="N2087" t="s">
        <v>448</v>
      </c>
      <c r="O2087" t="s">
        <v>339</v>
      </c>
      <c r="P2087" t="s">
        <v>1211</v>
      </c>
      <c r="Q2087" t="s">
        <v>413</v>
      </c>
      <c r="R2087" t="s">
        <v>407</v>
      </c>
      <c r="S2087" t="s">
        <v>1212</v>
      </c>
      <c r="T2087" s="131">
        <v>3.84</v>
      </c>
      <c r="U2087" t="s">
        <v>2421</v>
      </c>
      <c r="V2087" s="132">
        <v>-5.3200000000000001E-3</v>
      </c>
      <c r="W2087" s="132">
        <v>2.3599999999999999E-2</v>
      </c>
      <c r="X2087" t="s">
        <v>412</v>
      </c>
      <c r="Y2087" t="s">
        <v>339</v>
      </c>
      <c r="Z2087" s="131">
        <v>527800</v>
      </c>
      <c r="AA2087" s="131">
        <v>1</v>
      </c>
      <c r="AB2087" s="131">
        <f t="shared" si="32"/>
        <v>103.08999621068587</v>
      </c>
      <c r="AD2087" s="131">
        <v>544.10900000000004</v>
      </c>
      <c r="AH2087" s="132">
        <v>5.4000000000000001E-4</v>
      </c>
      <c r="AI2087" s="132">
        <v>1.7999999999999999E-2</v>
      </c>
      <c r="AJ2087" s="132">
        <v>1.9300000000000001E-3</v>
      </c>
    </row>
    <row r="2088" spans="1:36">
      <c r="A2088" t="s">
        <v>1213</v>
      </c>
      <c r="B2088" t="s">
        <v>1257</v>
      </c>
      <c r="C2088" t="s">
        <v>1521</v>
      </c>
      <c r="D2088" t="s">
        <v>1522</v>
      </c>
      <c r="E2088" t="s">
        <v>309</v>
      </c>
      <c r="F2088" t="s">
        <v>1915</v>
      </c>
      <c r="G2088" t="s">
        <v>1916</v>
      </c>
      <c r="H2088" t="s">
        <v>321</v>
      </c>
      <c r="I2088" t="s">
        <v>754</v>
      </c>
      <c r="J2088" t="s">
        <v>204</v>
      </c>
      <c r="K2088" t="s">
        <v>204</v>
      </c>
      <c r="L2088" t="s">
        <v>325</v>
      </c>
      <c r="M2088" t="s">
        <v>340</v>
      </c>
      <c r="N2088" t="s">
        <v>448</v>
      </c>
      <c r="O2088" t="s">
        <v>339</v>
      </c>
      <c r="P2088" t="s">
        <v>1211</v>
      </c>
      <c r="Q2088" t="s">
        <v>413</v>
      </c>
      <c r="R2088" t="s">
        <v>407</v>
      </c>
      <c r="S2088" t="s">
        <v>1212</v>
      </c>
      <c r="T2088" s="131">
        <v>3.18</v>
      </c>
      <c r="U2088" t="s">
        <v>1917</v>
      </c>
      <c r="V2088" s="132">
        <v>-3.5899999999999999E-3</v>
      </c>
      <c r="W2088" s="132">
        <v>2.4199999999999999E-2</v>
      </c>
      <c r="X2088" t="s">
        <v>412</v>
      </c>
      <c r="Y2088" t="s">
        <v>339</v>
      </c>
      <c r="Z2088" s="131">
        <v>518014.8</v>
      </c>
      <c r="AA2088" s="131">
        <v>1</v>
      </c>
      <c r="AB2088" s="131">
        <f t="shared" si="32"/>
        <v>103.37001954384316</v>
      </c>
      <c r="AD2088" s="131">
        <v>535.47199999999998</v>
      </c>
      <c r="AH2088" s="132">
        <v>2.0000000000000001E-4</v>
      </c>
      <c r="AI2088" s="132">
        <v>1.772E-2</v>
      </c>
      <c r="AJ2088" s="132">
        <v>1.9E-3</v>
      </c>
    </row>
    <row r="2089" spans="1:36">
      <c r="A2089" t="s">
        <v>1213</v>
      </c>
      <c r="B2089" t="s">
        <v>1257</v>
      </c>
      <c r="C2089" t="s">
        <v>2800</v>
      </c>
      <c r="D2089" t="s">
        <v>2801</v>
      </c>
      <c r="E2089" t="s">
        <v>309</v>
      </c>
      <c r="F2089" t="s">
        <v>2802</v>
      </c>
      <c r="G2089" t="s">
        <v>2803</v>
      </c>
      <c r="H2089" t="s">
        <v>321</v>
      </c>
      <c r="I2089" t="s">
        <v>754</v>
      </c>
      <c r="J2089" t="s">
        <v>204</v>
      </c>
      <c r="K2089" t="s">
        <v>204</v>
      </c>
      <c r="L2089" t="s">
        <v>325</v>
      </c>
      <c r="M2089" t="s">
        <v>340</v>
      </c>
      <c r="N2089" t="s">
        <v>464</v>
      </c>
      <c r="O2089" t="s">
        <v>339</v>
      </c>
      <c r="P2089" t="s">
        <v>1530</v>
      </c>
      <c r="Q2089" t="s">
        <v>415</v>
      </c>
      <c r="R2089" t="s">
        <v>407</v>
      </c>
      <c r="S2089" t="s">
        <v>1212</v>
      </c>
      <c r="T2089" s="131">
        <v>6.79</v>
      </c>
      <c r="U2089" t="s">
        <v>2804</v>
      </c>
      <c r="V2089" s="132">
        <v>1.0999999999999999E-2</v>
      </c>
      <c r="W2089" s="132">
        <v>3.2199999999999999E-2</v>
      </c>
      <c r="X2089" t="s">
        <v>412</v>
      </c>
      <c r="Y2089" t="s">
        <v>339</v>
      </c>
      <c r="Z2089" s="131">
        <v>559768.9</v>
      </c>
      <c r="AA2089" s="131">
        <v>1</v>
      </c>
      <c r="AB2089" s="131">
        <f t="shared" si="32"/>
        <v>92.599999749896796</v>
      </c>
      <c r="AD2089" s="131">
        <v>518.346</v>
      </c>
      <c r="AH2089" s="132">
        <v>2.7299999999999998E-3</v>
      </c>
      <c r="AI2089" s="132">
        <v>1.7149999999999999E-2</v>
      </c>
      <c r="AJ2089" s="132">
        <v>1.8400000000000001E-3</v>
      </c>
    </row>
    <row r="2090" spans="1:36">
      <c r="A2090" t="s">
        <v>1213</v>
      </c>
      <c r="B2090" t="s">
        <v>1257</v>
      </c>
      <c r="C2090" t="s">
        <v>2318</v>
      </c>
      <c r="D2090" t="s">
        <v>2319</v>
      </c>
      <c r="E2090" t="s">
        <v>309</v>
      </c>
      <c r="F2090" t="s">
        <v>2763</v>
      </c>
      <c r="G2090" t="s">
        <v>2764</v>
      </c>
      <c r="H2090" t="s">
        <v>321</v>
      </c>
      <c r="I2090" t="s">
        <v>754</v>
      </c>
      <c r="J2090" t="s">
        <v>204</v>
      </c>
      <c r="K2090" t="s">
        <v>204</v>
      </c>
      <c r="L2090" t="s">
        <v>325</v>
      </c>
      <c r="M2090" t="s">
        <v>340</v>
      </c>
      <c r="N2090" t="s">
        <v>448</v>
      </c>
      <c r="O2090" t="s">
        <v>339</v>
      </c>
      <c r="P2090" t="s">
        <v>1551</v>
      </c>
      <c r="Q2090" t="s">
        <v>413</v>
      </c>
      <c r="R2090" t="s">
        <v>407</v>
      </c>
      <c r="S2090" t="s">
        <v>1212</v>
      </c>
      <c r="T2090" s="131">
        <v>3.18</v>
      </c>
      <c r="U2090" t="s">
        <v>1847</v>
      </c>
      <c r="V2090" s="132">
        <v>2.707E-2</v>
      </c>
      <c r="W2090" s="132">
        <v>2.93E-2</v>
      </c>
      <c r="X2090" t="s">
        <v>411</v>
      </c>
      <c r="Y2090" t="s">
        <v>339</v>
      </c>
      <c r="Z2090" s="131">
        <v>462758</v>
      </c>
      <c r="AA2090" s="131">
        <v>1</v>
      </c>
      <c r="AB2090" s="131">
        <f t="shared" si="32"/>
        <v>105.87996317729784</v>
      </c>
      <c r="AD2090" s="131">
        <v>489.96800000000002</v>
      </c>
      <c r="AH2090" s="132">
        <v>5.1000000000000004E-4</v>
      </c>
      <c r="AI2090" s="132">
        <v>1.6209999999999999E-2</v>
      </c>
      <c r="AJ2090" s="132">
        <v>1.74E-3</v>
      </c>
    </row>
    <row r="2091" spans="1:36">
      <c r="A2091" t="s">
        <v>1213</v>
      </c>
      <c r="B2091" t="s">
        <v>1257</v>
      </c>
      <c r="C2091" t="s">
        <v>1601</v>
      </c>
      <c r="D2091" t="s">
        <v>1602</v>
      </c>
      <c r="E2091" t="s">
        <v>309</v>
      </c>
      <c r="F2091" t="s">
        <v>2765</v>
      </c>
      <c r="G2091" t="s">
        <v>2766</v>
      </c>
      <c r="H2091" t="s">
        <v>321</v>
      </c>
      <c r="I2091" t="s">
        <v>754</v>
      </c>
      <c r="J2091" t="s">
        <v>204</v>
      </c>
      <c r="K2091" t="s">
        <v>204</v>
      </c>
      <c r="L2091" t="s">
        <v>325</v>
      </c>
      <c r="M2091" t="s">
        <v>340</v>
      </c>
      <c r="N2091" t="s">
        <v>448</v>
      </c>
      <c r="O2091" t="s">
        <v>339</v>
      </c>
      <c r="P2091" t="s">
        <v>1551</v>
      </c>
      <c r="Q2091" t="s">
        <v>413</v>
      </c>
      <c r="R2091" t="s">
        <v>407</v>
      </c>
      <c r="S2091" t="s">
        <v>1212</v>
      </c>
      <c r="T2091" s="131">
        <v>1.35</v>
      </c>
      <c r="U2091" t="s">
        <v>2767</v>
      </c>
      <c r="V2091" s="132">
        <v>2.6519999999999998E-2</v>
      </c>
      <c r="W2091" s="132">
        <v>2.8299999999999999E-2</v>
      </c>
      <c r="X2091" t="s">
        <v>411</v>
      </c>
      <c r="Y2091" t="s">
        <v>339</v>
      </c>
      <c r="Z2091" s="131">
        <v>412863</v>
      </c>
      <c r="AA2091" s="131">
        <v>1</v>
      </c>
      <c r="AB2091" s="131">
        <f t="shared" si="32"/>
        <v>116.48997367165379</v>
      </c>
      <c r="AD2091" s="131">
        <v>480.94400000000002</v>
      </c>
      <c r="AH2091" s="132">
        <v>3.8999999999999999E-4</v>
      </c>
      <c r="AI2091" s="132">
        <v>1.5910000000000001E-2</v>
      </c>
      <c r="AJ2091" s="132">
        <v>1.7099999999999999E-3</v>
      </c>
    </row>
    <row r="2092" spans="1:36">
      <c r="A2092" t="s">
        <v>1213</v>
      </c>
      <c r="B2092" t="s">
        <v>1257</v>
      </c>
      <c r="C2092" t="s">
        <v>1935</v>
      </c>
      <c r="D2092" t="s">
        <v>1936</v>
      </c>
      <c r="E2092" t="s">
        <v>309</v>
      </c>
      <c r="F2092" t="s">
        <v>2768</v>
      </c>
      <c r="G2092" t="s">
        <v>2769</v>
      </c>
      <c r="H2092" t="s">
        <v>321</v>
      </c>
      <c r="I2092" t="s">
        <v>754</v>
      </c>
      <c r="J2092" t="s">
        <v>204</v>
      </c>
      <c r="K2092" t="s">
        <v>204</v>
      </c>
      <c r="L2092" t="s">
        <v>325</v>
      </c>
      <c r="M2092" t="s">
        <v>340</v>
      </c>
      <c r="N2092" t="s">
        <v>448</v>
      </c>
      <c r="O2092" t="s">
        <v>339</v>
      </c>
      <c r="P2092" t="s">
        <v>1551</v>
      </c>
      <c r="Q2092" t="s">
        <v>413</v>
      </c>
      <c r="R2092" t="s">
        <v>407</v>
      </c>
      <c r="S2092" t="s">
        <v>1212</v>
      </c>
      <c r="T2092" s="131">
        <v>0.82</v>
      </c>
      <c r="U2092" t="s">
        <v>2770</v>
      </c>
      <c r="V2092" s="132">
        <v>2.6120000000000001E-2</v>
      </c>
      <c r="W2092" s="132">
        <v>2.6599999999999999E-2</v>
      </c>
      <c r="X2092" t="s">
        <v>411</v>
      </c>
      <c r="Y2092" t="s">
        <v>339</v>
      </c>
      <c r="Z2092" s="131">
        <v>400491</v>
      </c>
      <c r="AA2092" s="131">
        <v>1</v>
      </c>
      <c r="AB2092" s="131">
        <f t="shared" si="32"/>
        <v>113.72989655198245</v>
      </c>
      <c r="AD2092" s="131">
        <v>455.47800000000001</v>
      </c>
      <c r="AH2092" s="132">
        <v>7.7999999999999999E-4</v>
      </c>
      <c r="AI2092" s="132">
        <v>1.507E-2</v>
      </c>
      <c r="AJ2092" s="132">
        <v>1.6199999999999999E-3</v>
      </c>
    </row>
    <row r="2093" spans="1:36">
      <c r="A2093" t="s">
        <v>1213</v>
      </c>
      <c r="B2093" t="s">
        <v>1257</v>
      </c>
      <c r="C2093" t="s">
        <v>1601</v>
      </c>
      <c r="D2093" t="s">
        <v>1602</v>
      </c>
      <c r="E2093" t="s">
        <v>309</v>
      </c>
      <c r="F2093" t="s">
        <v>2450</v>
      </c>
      <c r="G2093" t="s">
        <v>2451</v>
      </c>
      <c r="H2093" t="s">
        <v>321</v>
      </c>
      <c r="I2093" t="s">
        <v>951</v>
      </c>
      <c r="J2093" t="s">
        <v>204</v>
      </c>
      <c r="K2093" t="s">
        <v>204</v>
      </c>
      <c r="L2093" t="s">
        <v>325</v>
      </c>
      <c r="M2093" t="s">
        <v>340</v>
      </c>
      <c r="N2093" t="s">
        <v>448</v>
      </c>
      <c r="O2093" t="s">
        <v>339</v>
      </c>
      <c r="P2093" t="s">
        <v>1211</v>
      </c>
      <c r="Q2093" t="s">
        <v>413</v>
      </c>
      <c r="R2093" t="s">
        <v>407</v>
      </c>
      <c r="S2093" t="s">
        <v>1212</v>
      </c>
      <c r="T2093" s="131">
        <v>0.41</v>
      </c>
      <c r="U2093" t="s">
        <v>2452</v>
      </c>
      <c r="V2093" s="132">
        <v>3.9210000000000002E-2</v>
      </c>
      <c r="W2093" s="132">
        <v>4.4400000000000002E-2</v>
      </c>
      <c r="X2093" t="s">
        <v>412</v>
      </c>
      <c r="Y2093" t="s">
        <v>339</v>
      </c>
      <c r="Z2093" s="131">
        <v>434000</v>
      </c>
      <c r="AA2093" s="131">
        <v>1</v>
      </c>
      <c r="AB2093" s="131">
        <f t="shared" si="32"/>
        <v>100.1</v>
      </c>
      <c r="AD2093" s="131">
        <v>434.43400000000003</v>
      </c>
      <c r="AH2093" s="132">
        <v>3.6000000000000002E-4</v>
      </c>
      <c r="AI2093" s="132">
        <v>1.4370000000000001E-2</v>
      </c>
      <c r="AJ2093" s="132">
        <v>1.5399999999999999E-3</v>
      </c>
    </row>
    <row r="2094" spans="1:36">
      <c r="A2094" t="s">
        <v>1213</v>
      </c>
      <c r="B2094" t="s">
        <v>1257</v>
      </c>
      <c r="C2094" t="s">
        <v>2242</v>
      </c>
      <c r="D2094" t="s">
        <v>2243</v>
      </c>
      <c r="E2094" t="s">
        <v>309</v>
      </c>
      <c r="F2094" t="s">
        <v>2250</v>
      </c>
      <c r="G2094" t="s">
        <v>2251</v>
      </c>
      <c r="H2094" t="s">
        <v>321</v>
      </c>
      <c r="I2094" t="s">
        <v>951</v>
      </c>
      <c r="J2094" t="s">
        <v>204</v>
      </c>
      <c r="K2094" t="s">
        <v>204</v>
      </c>
      <c r="L2094" t="s">
        <v>325</v>
      </c>
      <c r="M2094" t="s">
        <v>340</v>
      </c>
      <c r="N2094" t="s">
        <v>464</v>
      </c>
      <c r="O2094" t="s">
        <v>339</v>
      </c>
      <c r="P2094" t="s">
        <v>1551</v>
      </c>
      <c r="Q2094" t="s">
        <v>413</v>
      </c>
      <c r="R2094" t="s">
        <v>407</v>
      </c>
      <c r="S2094" t="s">
        <v>1212</v>
      </c>
      <c r="T2094" s="131">
        <v>6.1</v>
      </c>
      <c r="U2094" t="s">
        <v>2246</v>
      </c>
      <c r="V2094" s="132">
        <v>4.4639999999999999E-2</v>
      </c>
      <c r="W2094" s="132">
        <v>5.6300000000000003E-2</v>
      </c>
      <c r="X2094" t="s">
        <v>412</v>
      </c>
      <c r="Y2094" t="s">
        <v>339</v>
      </c>
      <c r="Z2094" s="131">
        <v>430000</v>
      </c>
      <c r="AA2094" s="131">
        <v>1</v>
      </c>
      <c r="AB2094" s="131">
        <f t="shared" si="32"/>
        <v>100</v>
      </c>
      <c r="AD2094" s="131">
        <v>430</v>
      </c>
      <c r="AH2094" s="132">
        <v>3.2000000000000003E-4</v>
      </c>
      <c r="AI2094" s="132">
        <v>1.423E-2</v>
      </c>
      <c r="AJ2094" s="132">
        <v>1.5299999999999999E-3</v>
      </c>
    </row>
    <row r="2095" spans="1:36">
      <c r="A2095" t="s">
        <v>1213</v>
      </c>
      <c r="B2095" t="s">
        <v>1257</v>
      </c>
      <c r="C2095" t="s">
        <v>2364</v>
      </c>
      <c r="D2095" t="s">
        <v>2365</v>
      </c>
      <c r="E2095" t="s">
        <v>309</v>
      </c>
      <c r="F2095" t="s">
        <v>2771</v>
      </c>
      <c r="G2095" t="s">
        <v>2772</v>
      </c>
      <c r="H2095" t="s">
        <v>321</v>
      </c>
      <c r="I2095" t="s">
        <v>951</v>
      </c>
      <c r="J2095" t="s">
        <v>204</v>
      </c>
      <c r="K2095" t="s">
        <v>204</v>
      </c>
      <c r="L2095" t="s">
        <v>325</v>
      </c>
      <c r="M2095" t="s">
        <v>340</v>
      </c>
      <c r="N2095" t="s">
        <v>462</v>
      </c>
      <c r="O2095" t="s">
        <v>339</v>
      </c>
      <c r="P2095" t="s">
        <v>1551</v>
      </c>
      <c r="Q2095" t="s">
        <v>413</v>
      </c>
      <c r="R2095" t="s">
        <v>407</v>
      </c>
      <c r="S2095" t="s">
        <v>1212</v>
      </c>
      <c r="T2095" s="131">
        <v>3.16</v>
      </c>
      <c r="U2095" t="s">
        <v>2773</v>
      </c>
      <c r="V2095" s="132">
        <v>4.897E-2</v>
      </c>
      <c r="W2095" s="132">
        <v>5.21E-2</v>
      </c>
      <c r="X2095" t="s">
        <v>412</v>
      </c>
      <c r="Y2095" t="s">
        <v>339</v>
      </c>
      <c r="Z2095" s="131">
        <v>420398</v>
      </c>
      <c r="AA2095" s="131">
        <v>1</v>
      </c>
      <c r="AB2095" s="131">
        <f t="shared" si="32"/>
        <v>99.759989343431698</v>
      </c>
      <c r="AD2095" s="131">
        <v>419.38900000000001</v>
      </c>
      <c r="AH2095" s="132">
        <v>1.89E-3</v>
      </c>
      <c r="AI2095" s="132">
        <v>1.387E-2</v>
      </c>
      <c r="AJ2095" s="132">
        <v>1.49E-3</v>
      </c>
    </row>
    <row r="2096" spans="1:36">
      <c r="A2096" t="s">
        <v>1213</v>
      </c>
      <c r="B2096" t="s">
        <v>1257</v>
      </c>
      <c r="C2096" t="s">
        <v>2148</v>
      </c>
      <c r="D2096" t="s">
        <v>2149</v>
      </c>
      <c r="E2096" t="s">
        <v>309</v>
      </c>
      <c r="F2096" t="s">
        <v>2159</v>
      </c>
      <c r="G2096" t="s">
        <v>2160</v>
      </c>
      <c r="H2096" t="s">
        <v>321</v>
      </c>
      <c r="I2096" t="s">
        <v>754</v>
      </c>
      <c r="J2096" t="s">
        <v>204</v>
      </c>
      <c r="K2096" t="s">
        <v>204</v>
      </c>
      <c r="L2096" t="s">
        <v>325</v>
      </c>
      <c r="M2096" t="s">
        <v>340</v>
      </c>
      <c r="N2096" t="s">
        <v>465</v>
      </c>
      <c r="O2096" t="s">
        <v>339</v>
      </c>
      <c r="P2096" t="s">
        <v>1696</v>
      </c>
      <c r="Q2096" t="s">
        <v>413</v>
      </c>
      <c r="R2096" t="s">
        <v>407</v>
      </c>
      <c r="S2096" t="s">
        <v>1212</v>
      </c>
      <c r="T2096" s="131">
        <v>2.7</v>
      </c>
      <c r="U2096" t="s">
        <v>2161</v>
      </c>
      <c r="V2096" s="132">
        <v>8.8000000000000003E-4</v>
      </c>
      <c r="W2096" s="132">
        <v>2.7799999999999998E-2</v>
      </c>
      <c r="X2096" t="s">
        <v>412</v>
      </c>
      <c r="Y2096" t="s">
        <v>339</v>
      </c>
      <c r="Z2096" s="131">
        <v>386100</v>
      </c>
      <c r="AA2096" s="131">
        <v>1</v>
      </c>
      <c r="AB2096" s="131">
        <f t="shared" si="32"/>
        <v>105.96011396011396</v>
      </c>
      <c r="AD2096" s="131">
        <v>409.11200000000002</v>
      </c>
      <c r="AH2096" s="132">
        <v>5.6999999999999998E-4</v>
      </c>
      <c r="AI2096" s="132">
        <v>1.353E-2</v>
      </c>
      <c r="AJ2096" s="132">
        <v>1.4499999999999999E-3</v>
      </c>
    </row>
    <row r="2097" spans="1:36">
      <c r="A2097" t="s">
        <v>1213</v>
      </c>
      <c r="B2097" t="s">
        <v>1257</v>
      </c>
      <c r="C2097" t="s">
        <v>1923</v>
      </c>
      <c r="D2097" t="s">
        <v>1924</v>
      </c>
      <c r="E2097" t="s">
        <v>309</v>
      </c>
      <c r="F2097" t="s">
        <v>2247</v>
      </c>
      <c r="G2097" t="s">
        <v>2248</v>
      </c>
      <c r="H2097" t="s">
        <v>321</v>
      </c>
      <c r="I2097" t="s">
        <v>754</v>
      </c>
      <c r="J2097" t="s">
        <v>204</v>
      </c>
      <c r="K2097" t="s">
        <v>204</v>
      </c>
      <c r="L2097" t="s">
        <v>325</v>
      </c>
      <c r="M2097" t="s">
        <v>340</v>
      </c>
      <c r="N2097" t="s">
        <v>464</v>
      </c>
      <c r="O2097" t="s">
        <v>339</v>
      </c>
      <c r="P2097" t="s">
        <v>1696</v>
      </c>
      <c r="Q2097" t="s">
        <v>413</v>
      </c>
      <c r="R2097" t="s">
        <v>407</v>
      </c>
      <c r="S2097" t="s">
        <v>1212</v>
      </c>
      <c r="T2097" s="131">
        <v>3.75</v>
      </c>
      <c r="U2097" t="s">
        <v>2249</v>
      </c>
      <c r="V2097" s="132">
        <v>3.5290000000000002E-2</v>
      </c>
      <c r="W2097" s="132">
        <v>2.86E-2</v>
      </c>
      <c r="X2097" t="s">
        <v>412</v>
      </c>
      <c r="Y2097" t="s">
        <v>339</v>
      </c>
      <c r="Z2097" s="131">
        <v>388650.71</v>
      </c>
      <c r="AA2097" s="131">
        <v>1</v>
      </c>
      <c r="AB2097" s="131">
        <f t="shared" si="32"/>
        <v>105.21992871182455</v>
      </c>
      <c r="AD2097" s="131">
        <v>408.93799999999999</v>
      </c>
      <c r="AH2097" s="132">
        <v>2.4000000000000001E-4</v>
      </c>
      <c r="AI2097" s="132">
        <v>1.353E-2</v>
      </c>
      <c r="AJ2097" s="132">
        <v>1.4499999999999999E-3</v>
      </c>
    </row>
    <row r="2098" spans="1:36">
      <c r="A2098" t="s">
        <v>1213</v>
      </c>
      <c r="B2098" t="s">
        <v>1257</v>
      </c>
      <c r="C2098" t="s">
        <v>2445</v>
      </c>
      <c r="D2098" t="s">
        <v>2446</v>
      </c>
      <c r="E2098" t="s">
        <v>309</v>
      </c>
      <c r="F2098" t="s">
        <v>2447</v>
      </c>
      <c r="G2098" t="s">
        <v>2448</v>
      </c>
      <c r="H2098" t="s">
        <v>321</v>
      </c>
      <c r="I2098" t="s">
        <v>755</v>
      </c>
      <c r="J2098" t="s">
        <v>204</v>
      </c>
      <c r="K2098" t="s">
        <v>204</v>
      </c>
      <c r="L2098" t="s">
        <v>325</v>
      </c>
      <c r="M2098" t="s">
        <v>340</v>
      </c>
      <c r="N2098" t="s">
        <v>454</v>
      </c>
      <c r="O2098" t="s">
        <v>339</v>
      </c>
      <c r="P2098" t="s">
        <v>1530</v>
      </c>
      <c r="Q2098" t="s">
        <v>415</v>
      </c>
      <c r="R2098" t="s">
        <v>407</v>
      </c>
      <c r="S2098" t="s">
        <v>1212</v>
      </c>
      <c r="T2098" s="131">
        <v>2.72</v>
      </c>
      <c r="U2098" t="s">
        <v>2449</v>
      </c>
      <c r="V2098" s="132">
        <v>4.3029999999999999E-2</v>
      </c>
      <c r="W2098" s="132">
        <v>7.3700000000000002E-2</v>
      </c>
      <c r="X2098" t="s">
        <v>412</v>
      </c>
      <c r="Y2098" t="s">
        <v>339</v>
      </c>
      <c r="Z2098" s="131">
        <v>412579.58</v>
      </c>
      <c r="AA2098" s="131">
        <v>1</v>
      </c>
      <c r="AB2098" s="131">
        <f t="shared" si="32"/>
        <v>98.20990171156798</v>
      </c>
      <c r="AD2098" s="131">
        <v>405.19400000000002</v>
      </c>
      <c r="AH2098" s="132">
        <v>3.1E-4</v>
      </c>
      <c r="AI2098" s="132">
        <v>1.341E-2</v>
      </c>
      <c r="AJ2098" s="132">
        <v>1.4400000000000001E-3</v>
      </c>
    </row>
    <row r="2099" spans="1:36">
      <c r="A2099" t="s">
        <v>1213</v>
      </c>
      <c r="B2099" t="s">
        <v>1257</v>
      </c>
      <c r="C2099" t="s">
        <v>2434</v>
      </c>
      <c r="D2099" t="s">
        <v>2435</v>
      </c>
      <c r="E2099" t="s">
        <v>309</v>
      </c>
      <c r="F2099" t="s">
        <v>2436</v>
      </c>
      <c r="G2099" t="s">
        <v>2437</v>
      </c>
      <c r="H2099" t="s">
        <v>321</v>
      </c>
      <c r="I2099" t="s">
        <v>754</v>
      </c>
      <c r="J2099" t="s">
        <v>204</v>
      </c>
      <c r="K2099" t="s">
        <v>204</v>
      </c>
      <c r="L2099" t="s">
        <v>325</v>
      </c>
      <c r="M2099" t="s">
        <v>340</v>
      </c>
      <c r="N2099" t="s">
        <v>447</v>
      </c>
      <c r="O2099" t="s">
        <v>339</v>
      </c>
      <c r="P2099" t="s">
        <v>1540</v>
      </c>
      <c r="Q2099" t="s">
        <v>413</v>
      </c>
      <c r="R2099" t="s">
        <v>407</v>
      </c>
      <c r="S2099" t="s">
        <v>1212</v>
      </c>
      <c r="T2099" s="131">
        <v>2.61</v>
      </c>
      <c r="U2099" t="s">
        <v>2438</v>
      </c>
      <c r="V2099" s="132">
        <v>3.3160000000000002E-2</v>
      </c>
      <c r="W2099" s="132">
        <v>3.15E-2</v>
      </c>
      <c r="X2099" t="s">
        <v>412</v>
      </c>
      <c r="Y2099" t="s">
        <v>339</v>
      </c>
      <c r="Z2099" s="131">
        <v>336200.64</v>
      </c>
      <c r="AA2099" s="131">
        <v>1</v>
      </c>
      <c r="AB2099" s="131">
        <f t="shared" si="32"/>
        <v>118.87008900399476</v>
      </c>
      <c r="AD2099" s="131">
        <v>399.642</v>
      </c>
      <c r="AH2099" s="132">
        <v>2.4000000000000001E-4</v>
      </c>
      <c r="AI2099" s="132">
        <v>1.3220000000000001E-2</v>
      </c>
      <c r="AJ2099" s="132">
        <v>1.42E-3</v>
      </c>
    </row>
    <row r="2100" spans="1:36">
      <c r="A2100" t="s">
        <v>1213</v>
      </c>
      <c r="B2100" t="s">
        <v>1257</v>
      </c>
      <c r="C2100" t="s">
        <v>2833</v>
      </c>
      <c r="D2100" t="s">
        <v>2834</v>
      </c>
      <c r="E2100" t="s">
        <v>309</v>
      </c>
      <c r="F2100" t="s">
        <v>2835</v>
      </c>
      <c r="G2100" t="s">
        <v>2836</v>
      </c>
      <c r="H2100" t="s">
        <v>321</v>
      </c>
      <c r="I2100" t="s">
        <v>754</v>
      </c>
      <c r="J2100" t="s">
        <v>204</v>
      </c>
      <c r="K2100" t="s">
        <v>204</v>
      </c>
      <c r="L2100" t="s">
        <v>325</v>
      </c>
      <c r="M2100" t="s">
        <v>340</v>
      </c>
      <c r="N2100" t="s">
        <v>440</v>
      </c>
      <c r="O2100" t="s">
        <v>339</v>
      </c>
      <c r="P2100" t="s">
        <v>1599</v>
      </c>
      <c r="Q2100" t="s">
        <v>415</v>
      </c>
      <c r="R2100" t="s">
        <v>407</v>
      </c>
      <c r="S2100" t="s">
        <v>1212</v>
      </c>
      <c r="T2100" s="131">
        <v>3.42</v>
      </c>
      <c r="U2100" t="s">
        <v>2218</v>
      </c>
      <c r="V2100" s="132">
        <v>1.7999999999999999E-2</v>
      </c>
      <c r="W2100" s="132">
        <v>3.4500000000000003E-2</v>
      </c>
      <c r="X2100" t="s">
        <v>412</v>
      </c>
      <c r="Y2100" t="s">
        <v>339</v>
      </c>
      <c r="Z2100" s="131">
        <v>357000</v>
      </c>
      <c r="AA2100" s="131">
        <v>1</v>
      </c>
      <c r="AB2100" s="131">
        <f t="shared" si="32"/>
        <v>109.54005602240898</v>
      </c>
      <c r="AD2100" s="131">
        <v>391.05799999999999</v>
      </c>
      <c r="AH2100" s="132">
        <v>3.8000000000000002E-4</v>
      </c>
      <c r="AI2100" s="132">
        <v>1.294E-2</v>
      </c>
      <c r="AJ2100" s="132">
        <v>1.39E-3</v>
      </c>
    </row>
    <row r="2101" spans="1:36">
      <c r="A2101" t="s">
        <v>1213</v>
      </c>
      <c r="B2101" t="s">
        <v>1257</v>
      </c>
      <c r="C2101" t="s">
        <v>1789</v>
      </c>
      <c r="D2101" t="s">
        <v>1790</v>
      </c>
      <c r="E2101" t="s">
        <v>309</v>
      </c>
      <c r="F2101" t="s">
        <v>1791</v>
      </c>
      <c r="G2101" t="s">
        <v>1792</v>
      </c>
      <c r="H2101" t="s">
        <v>321</v>
      </c>
      <c r="I2101" t="s">
        <v>754</v>
      </c>
      <c r="J2101" t="s">
        <v>204</v>
      </c>
      <c r="K2101" t="s">
        <v>204</v>
      </c>
      <c r="L2101" t="s">
        <v>325</v>
      </c>
      <c r="M2101" t="s">
        <v>340</v>
      </c>
      <c r="N2101" t="s">
        <v>464</v>
      </c>
      <c r="O2101" t="s">
        <v>339</v>
      </c>
      <c r="P2101" t="s">
        <v>1540</v>
      </c>
      <c r="Q2101" t="s">
        <v>413</v>
      </c>
      <c r="R2101" t="s">
        <v>407</v>
      </c>
      <c r="S2101" t="s">
        <v>1212</v>
      </c>
      <c r="T2101" s="131">
        <v>3.94</v>
      </c>
      <c r="U2101" t="s">
        <v>1563</v>
      </c>
      <c r="V2101" s="132">
        <v>3.5409999999999997E-2</v>
      </c>
      <c r="W2101" s="132">
        <v>3.09E-2</v>
      </c>
      <c r="X2101" t="s">
        <v>412</v>
      </c>
      <c r="Y2101" t="s">
        <v>339</v>
      </c>
      <c r="Z2101" s="131">
        <v>357200</v>
      </c>
      <c r="AA2101" s="131">
        <v>1</v>
      </c>
      <c r="AB2101" s="131">
        <f t="shared" si="32"/>
        <v>108.58006718924973</v>
      </c>
      <c r="AD2101" s="131">
        <v>387.84800000000001</v>
      </c>
      <c r="AH2101" s="132">
        <v>1.9000000000000001E-4</v>
      </c>
      <c r="AI2101" s="132">
        <v>1.2829999999999999E-2</v>
      </c>
      <c r="AJ2101" s="132">
        <v>1.3799999999999999E-3</v>
      </c>
    </row>
    <row r="2102" spans="1:36">
      <c r="A2102" t="s">
        <v>1213</v>
      </c>
      <c r="B2102" t="s">
        <v>1257</v>
      </c>
      <c r="C2102" t="s">
        <v>2805</v>
      </c>
      <c r="D2102" t="s">
        <v>2806</v>
      </c>
      <c r="E2102" t="s">
        <v>309</v>
      </c>
      <c r="F2102" t="s">
        <v>2807</v>
      </c>
      <c r="G2102" t="s">
        <v>2808</v>
      </c>
      <c r="H2102" t="s">
        <v>321</v>
      </c>
      <c r="I2102" t="s">
        <v>951</v>
      </c>
      <c r="J2102" t="s">
        <v>204</v>
      </c>
      <c r="K2102" t="s">
        <v>204</v>
      </c>
      <c r="L2102" t="s">
        <v>325</v>
      </c>
      <c r="M2102" t="s">
        <v>340</v>
      </c>
      <c r="N2102" t="s">
        <v>447</v>
      </c>
      <c r="O2102" t="s">
        <v>339</v>
      </c>
      <c r="P2102" t="s">
        <v>1573</v>
      </c>
      <c r="Q2102" t="s">
        <v>415</v>
      </c>
      <c r="R2102" t="s">
        <v>407</v>
      </c>
      <c r="S2102" t="s">
        <v>1212</v>
      </c>
      <c r="T2102" s="131">
        <v>1.93</v>
      </c>
      <c r="U2102" t="s">
        <v>1600</v>
      </c>
      <c r="V2102" s="132">
        <v>5.7119999999999997E-2</v>
      </c>
      <c r="W2102" s="132">
        <v>5.5500000000000001E-2</v>
      </c>
      <c r="X2102" t="s">
        <v>412</v>
      </c>
      <c r="Y2102" t="s">
        <v>339</v>
      </c>
      <c r="Z2102" s="131">
        <v>382500</v>
      </c>
      <c r="AA2102" s="131">
        <v>1</v>
      </c>
      <c r="AB2102" s="131">
        <f t="shared" si="32"/>
        <v>100.02013071895426</v>
      </c>
      <c r="AD2102" s="131">
        <v>382.577</v>
      </c>
      <c r="AH2102" s="132">
        <v>2.66E-3</v>
      </c>
      <c r="AI2102" s="132">
        <v>1.2659999999999999E-2</v>
      </c>
      <c r="AJ2102" s="132">
        <v>1.3600000000000001E-3</v>
      </c>
    </row>
    <row r="2103" spans="1:36">
      <c r="A2103" t="s">
        <v>1213</v>
      </c>
      <c r="B2103" t="s">
        <v>1257</v>
      </c>
      <c r="C2103" t="s">
        <v>1896</v>
      </c>
      <c r="D2103" t="s">
        <v>1897</v>
      </c>
      <c r="E2103" t="s">
        <v>309</v>
      </c>
      <c r="F2103" t="s">
        <v>1930</v>
      </c>
      <c r="G2103" t="s">
        <v>1931</v>
      </c>
      <c r="H2103" t="s">
        <v>321</v>
      </c>
      <c r="I2103" t="s">
        <v>754</v>
      </c>
      <c r="J2103" t="s">
        <v>204</v>
      </c>
      <c r="K2103" t="s">
        <v>204</v>
      </c>
      <c r="L2103" t="s">
        <v>325</v>
      </c>
      <c r="M2103" t="s">
        <v>340</v>
      </c>
      <c r="N2103" t="s">
        <v>464</v>
      </c>
      <c r="O2103" t="s">
        <v>339</v>
      </c>
      <c r="P2103" t="s">
        <v>1551</v>
      </c>
      <c r="Q2103" t="s">
        <v>413</v>
      </c>
      <c r="R2103" t="s">
        <v>407</v>
      </c>
      <c r="S2103" t="s">
        <v>1212</v>
      </c>
      <c r="T2103" s="131">
        <v>5.13</v>
      </c>
      <c r="U2103" t="s">
        <v>1905</v>
      </c>
      <c r="V2103" s="132">
        <v>1.8769999999999998E-2</v>
      </c>
      <c r="W2103" s="132">
        <v>3.0700000000000002E-2</v>
      </c>
      <c r="X2103" t="s">
        <v>412</v>
      </c>
      <c r="Y2103" t="s">
        <v>339</v>
      </c>
      <c r="Z2103" s="131">
        <v>356400</v>
      </c>
      <c r="AA2103" s="131">
        <v>1</v>
      </c>
      <c r="AB2103" s="131">
        <f t="shared" si="32"/>
        <v>104.45005611672278</v>
      </c>
      <c r="AD2103" s="131">
        <v>372.26</v>
      </c>
      <c r="AH2103" s="132">
        <v>3.5E-4</v>
      </c>
      <c r="AI2103" s="132">
        <v>1.2319999999999999E-2</v>
      </c>
      <c r="AJ2103" s="132">
        <v>1.32E-3</v>
      </c>
    </row>
    <row r="2104" spans="1:36">
      <c r="A2104" t="s">
        <v>1213</v>
      </c>
      <c r="B2104" t="s">
        <v>1257</v>
      </c>
      <c r="C2104" t="s">
        <v>2859</v>
      </c>
      <c r="D2104" t="s">
        <v>2860</v>
      </c>
      <c r="E2104" t="s">
        <v>309</v>
      </c>
      <c r="F2104" t="s">
        <v>2861</v>
      </c>
      <c r="G2104" t="s">
        <v>2862</v>
      </c>
      <c r="H2104" t="s">
        <v>321</v>
      </c>
      <c r="I2104" t="s">
        <v>951</v>
      </c>
      <c r="J2104" t="s">
        <v>204</v>
      </c>
      <c r="K2104" t="s">
        <v>204</v>
      </c>
      <c r="L2104" t="s">
        <v>325</v>
      </c>
      <c r="M2104" t="s">
        <v>340</v>
      </c>
      <c r="N2104" t="s">
        <v>447</v>
      </c>
      <c r="O2104" t="s">
        <v>339</v>
      </c>
      <c r="P2104" t="s">
        <v>1599</v>
      </c>
      <c r="Q2104" t="s">
        <v>415</v>
      </c>
      <c r="R2104" t="s">
        <v>407</v>
      </c>
      <c r="S2104" t="s">
        <v>1212</v>
      </c>
      <c r="T2104" s="131">
        <v>2.27</v>
      </c>
      <c r="U2104" t="s">
        <v>1600</v>
      </c>
      <c r="V2104" s="132">
        <v>4.7039999999999998E-2</v>
      </c>
      <c r="W2104" s="132">
        <v>5.4600000000000003E-2</v>
      </c>
      <c r="X2104" t="s">
        <v>412</v>
      </c>
      <c r="Y2104" t="s">
        <v>339</v>
      </c>
      <c r="Z2104" s="131">
        <v>374254.2</v>
      </c>
      <c r="AA2104" s="131">
        <v>1</v>
      </c>
      <c r="AB2104" s="131">
        <f t="shared" si="32"/>
        <v>98.119940938538562</v>
      </c>
      <c r="AD2104" s="131">
        <v>367.21800000000002</v>
      </c>
      <c r="AH2104" s="132">
        <v>5.9000000000000003E-4</v>
      </c>
      <c r="AI2104" s="132">
        <v>1.2149999999999999E-2</v>
      </c>
      <c r="AJ2104" s="132">
        <v>1.31E-3</v>
      </c>
    </row>
    <row r="2105" spans="1:36">
      <c r="A2105" t="s">
        <v>1213</v>
      </c>
      <c r="B2105" t="s">
        <v>1257</v>
      </c>
      <c r="C2105" t="s">
        <v>1626</v>
      </c>
      <c r="D2105" t="s">
        <v>1627</v>
      </c>
      <c r="E2105" t="s">
        <v>309</v>
      </c>
      <c r="F2105" t="s">
        <v>3009</v>
      </c>
      <c r="G2105" t="s">
        <v>3010</v>
      </c>
      <c r="H2105" t="s">
        <v>321</v>
      </c>
      <c r="I2105" t="s">
        <v>951</v>
      </c>
      <c r="J2105" t="s">
        <v>204</v>
      </c>
      <c r="K2105" t="s">
        <v>204</v>
      </c>
      <c r="L2105" t="s">
        <v>325</v>
      </c>
      <c r="M2105" t="s">
        <v>340</v>
      </c>
      <c r="N2105" t="s">
        <v>465</v>
      </c>
      <c r="O2105" t="s">
        <v>339</v>
      </c>
      <c r="P2105" t="s">
        <v>1578</v>
      </c>
      <c r="Q2105" t="s">
        <v>415</v>
      </c>
      <c r="R2105" t="s">
        <v>407</v>
      </c>
      <c r="S2105" t="s">
        <v>1212</v>
      </c>
      <c r="T2105" s="131">
        <v>2.4</v>
      </c>
      <c r="U2105" t="s">
        <v>2662</v>
      </c>
      <c r="V2105" s="132">
        <v>2.0389999999999998E-2</v>
      </c>
      <c r="W2105" s="132">
        <v>5.11E-2</v>
      </c>
      <c r="X2105" t="s">
        <v>412</v>
      </c>
      <c r="Y2105" t="s">
        <v>339</v>
      </c>
      <c r="Z2105" s="131">
        <v>385875</v>
      </c>
      <c r="AA2105" s="131">
        <v>1</v>
      </c>
      <c r="AB2105" s="131">
        <f t="shared" si="32"/>
        <v>94.339876903142212</v>
      </c>
      <c r="AD2105" s="131">
        <v>364.03399999999999</v>
      </c>
      <c r="AH2105" s="132">
        <v>5.1999999999999995E-4</v>
      </c>
      <c r="AI2105" s="132">
        <v>1.204E-2</v>
      </c>
      <c r="AJ2105" s="132">
        <v>1.2899999999999999E-3</v>
      </c>
    </row>
    <row r="2106" spans="1:36">
      <c r="A2106" t="s">
        <v>1213</v>
      </c>
      <c r="B2106" t="s">
        <v>1257</v>
      </c>
      <c r="C2106" t="s">
        <v>1601</v>
      </c>
      <c r="D2106" t="s">
        <v>1602</v>
      </c>
      <c r="E2106" t="s">
        <v>309</v>
      </c>
      <c r="F2106" t="s">
        <v>1990</v>
      </c>
      <c r="G2106" t="s">
        <v>1991</v>
      </c>
      <c r="H2106" t="s">
        <v>321</v>
      </c>
      <c r="I2106" t="s">
        <v>754</v>
      </c>
      <c r="J2106" t="s">
        <v>204</v>
      </c>
      <c r="K2106" t="s">
        <v>204</v>
      </c>
      <c r="L2106" t="s">
        <v>325</v>
      </c>
      <c r="M2106" t="s">
        <v>340</v>
      </c>
      <c r="N2106" t="s">
        <v>448</v>
      </c>
      <c r="O2106" t="s">
        <v>339</v>
      </c>
      <c r="P2106" t="s">
        <v>1211</v>
      </c>
      <c r="Q2106" t="s">
        <v>413</v>
      </c>
      <c r="R2106" t="s">
        <v>407</v>
      </c>
      <c r="S2106" t="s">
        <v>1212</v>
      </c>
      <c r="T2106" s="131">
        <v>4.22</v>
      </c>
      <c r="U2106" t="s">
        <v>1992</v>
      </c>
      <c r="V2106" s="132">
        <v>1.242E-2</v>
      </c>
      <c r="W2106" s="132">
        <v>2.3E-2</v>
      </c>
      <c r="X2106" t="s">
        <v>412</v>
      </c>
      <c r="Y2106" t="s">
        <v>339</v>
      </c>
      <c r="Z2106" s="131">
        <v>346400</v>
      </c>
      <c r="AA2106" s="131">
        <v>1</v>
      </c>
      <c r="AB2106" s="131">
        <f t="shared" si="32"/>
        <v>103.12990762124711</v>
      </c>
      <c r="AD2106" s="131">
        <v>357.24200000000002</v>
      </c>
      <c r="AH2106" s="132">
        <v>2.2000000000000001E-4</v>
      </c>
      <c r="AI2106" s="132">
        <v>1.1820000000000001E-2</v>
      </c>
      <c r="AJ2106" s="132">
        <v>1.2700000000000001E-3</v>
      </c>
    </row>
    <row r="2107" spans="1:36">
      <c r="A2107" t="s">
        <v>1213</v>
      </c>
      <c r="B2107" t="s">
        <v>1257</v>
      </c>
      <c r="C2107" t="s">
        <v>2490</v>
      </c>
      <c r="D2107" t="s">
        <v>2491</v>
      </c>
      <c r="E2107" t="s">
        <v>309</v>
      </c>
      <c r="F2107" t="s">
        <v>2492</v>
      </c>
      <c r="G2107" t="s">
        <v>2493</v>
      </c>
      <c r="H2107" t="s">
        <v>321</v>
      </c>
      <c r="I2107" t="s">
        <v>951</v>
      </c>
      <c r="J2107" t="s">
        <v>204</v>
      </c>
      <c r="K2107" t="s">
        <v>204</v>
      </c>
      <c r="L2107" t="s">
        <v>325</v>
      </c>
      <c r="M2107" t="s">
        <v>340</v>
      </c>
      <c r="N2107" t="s">
        <v>440</v>
      </c>
      <c r="O2107" t="s">
        <v>339</v>
      </c>
      <c r="P2107" t="s">
        <v>1578</v>
      </c>
      <c r="Q2107" t="s">
        <v>415</v>
      </c>
      <c r="R2107" t="s">
        <v>407</v>
      </c>
      <c r="S2107" t="s">
        <v>1212</v>
      </c>
      <c r="T2107" s="131">
        <v>1.68</v>
      </c>
      <c r="U2107" t="s">
        <v>1367</v>
      </c>
      <c r="V2107" s="132">
        <v>4.8590000000000001E-2</v>
      </c>
      <c r="W2107" s="132">
        <v>4.9000000000000002E-2</v>
      </c>
      <c r="X2107" t="s">
        <v>412</v>
      </c>
      <c r="Y2107" t="s">
        <v>339</v>
      </c>
      <c r="Z2107" s="131">
        <v>361923.49</v>
      </c>
      <c r="AA2107" s="131">
        <v>1</v>
      </c>
      <c r="AB2107" s="131">
        <f t="shared" si="32"/>
        <v>98.290110984506697</v>
      </c>
      <c r="AD2107" s="131">
        <v>355.73500000000001</v>
      </c>
      <c r="AH2107" s="132">
        <v>5.1000000000000004E-4</v>
      </c>
      <c r="AI2107" s="132">
        <v>1.1769999999999999E-2</v>
      </c>
      <c r="AJ2107" s="132">
        <v>1.2600000000000001E-3</v>
      </c>
    </row>
    <row r="2108" spans="1:36">
      <c r="A2108" t="s">
        <v>1213</v>
      </c>
      <c r="B2108" t="s">
        <v>1257</v>
      </c>
      <c r="C2108" t="s">
        <v>3420</v>
      </c>
      <c r="D2108" t="s">
        <v>3421</v>
      </c>
      <c r="E2108" t="s">
        <v>309</v>
      </c>
      <c r="F2108" t="s">
        <v>3422</v>
      </c>
      <c r="G2108" t="s">
        <v>3423</v>
      </c>
      <c r="H2108" t="s">
        <v>321</v>
      </c>
      <c r="I2108" t="s">
        <v>754</v>
      </c>
      <c r="J2108" t="s">
        <v>204</v>
      </c>
      <c r="K2108" t="s">
        <v>204</v>
      </c>
      <c r="L2108" t="s">
        <v>325</v>
      </c>
      <c r="M2108" t="s">
        <v>340</v>
      </c>
      <c r="N2108" t="s">
        <v>465</v>
      </c>
      <c r="O2108" t="s">
        <v>339</v>
      </c>
      <c r="P2108" t="s">
        <v>1545</v>
      </c>
      <c r="Q2108" t="s">
        <v>413</v>
      </c>
      <c r="R2108" t="s">
        <v>407</v>
      </c>
      <c r="S2108" t="s">
        <v>1212</v>
      </c>
      <c r="T2108" s="131">
        <v>3.96</v>
      </c>
      <c r="U2108" t="s">
        <v>1944</v>
      </c>
      <c r="V2108" s="132">
        <v>9.9600000000000001E-3</v>
      </c>
      <c r="W2108" s="132">
        <v>3.9899999999999998E-2</v>
      </c>
      <c r="X2108" t="s">
        <v>412</v>
      </c>
      <c r="Y2108" t="s">
        <v>339</v>
      </c>
      <c r="Z2108" s="131">
        <v>353700</v>
      </c>
      <c r="AA2108" s="131">
        <v>1</v>
      </c>
      <c r="AB2108" s="131">
        <f t="shared" si="32"/>
        <v>100.29997172745264</v>
      </c>
      <c r="AD2108" s="131">
        <v>354.76100000000002</v>
      </c>
      <c r="AH2108" s="132">
        <v>9.3999999999999997E-4</v>
      </c>
      <c r="AI2108" s="132">
        <v>1.174E-2</v>
      </c>
      <c r="AJ2108" s="132">
        <v>1.2600000000000001E-3</v>
      </c>
    </row>
    <row r="2109" spans="1:36">
      <c r="A2109" t="s">
        <v>1213</v>
      </c>
      <c r="B2109" t="s">
        <v>1257</v>
      </c>
      <c r="C2109" t="s">
        <v>1831</v>
      </c>
      <c r="D2109" t="s">
        <v>1832</v>
      </c>
      <c r="E2109" t="s">
        <v>309</v>
      </c>
      <c r="F2109" t="s">
        <v>2842</v>
      </c>
      <c r="G2109" t="s">
        <v>2843</v>
      </c>
      <c r="H2109" t="s">
        <v>321</v>
      </c>
      <c r="I2109" t="s">
        <v>951</v>
      </c>
      <c r="J2109" t="s">
        <v>204</v>
      </c>
      <c r="K2109" t="s">
        <v>204</v>
      </c>
      <c r="L2109" t="s">
        <v>325</v>
      </c>
      <c r="M2109" t="s">
        <v>340</v>
      </c>
      <c r="N2109" t="s">
        <v>441</v>
      </c>
      <c r="O2109" t="s">
        <v>339</v>
      </c>
      <c r="Q2109" t="s">
        <v>410</v>
      </c>
      <c r="R2109" t="s">
        <v>410</v>
      </c>
      <c r="S2109" t="s">
        <v>1212</v>
      </c>
      <c r="T2109" s="131">
        <v>2.5</v>
      </c>
      <c r="U2109" t="s">
        <v>1670</v>
      </c>
      <c r="V2109" s="132">
        <v>5.101E-2</v>
      </c>
      <c r="W2109" s="132">
        <v>6.0699999999999997E-2</v>
      </c>
      <c r="X2109" t="s">
        <v>412</v>
      </c>
      <c r="Y2109" t="s">
        <v>339</v>
      </c>
      <c r="Z2109" s="131">
        <v>347000</v>
      </c>
      <c r="AA2109" s="131">
        <v>1</v>
      </c>
      <c r="AB2109" s="131">
        <f t="shared" si="32"/>
        <v>101.68991354466858</v>
      </c>
      <c r="AD2109" s="131">
        <v>352.86399999999998</v>
      </c>
      <c r="AH2109" s="132">
        <v>1.58E-3</v>
      </c>
      <c r="AI2109" s="132">
        <v>1.167E-2</v>
      </c>
      <c r="AJ2109" s="132">
        <v>1.25E-3</v>
      </c>
    </row>
    <row r="2110" spans="1:36">
      <c r="A2110" t="s">
        <v>1213</v>
      </c>
      <c r="B2110" t="s">
        <v>1257</v>
      </c>
      <c r="C2110" t="s">
        <v>2434</v>
      </c>
      <c r="D2110" t="s">
        <v>2435</v>
      </c>
      <c r="E2110" t="s">
        <v>309</v>
      </c>
      <c r="F2110" t="s">
        <v>2857</v>
      </c>
      <c r="G2110" t="s">
        <v>2858</v>
      </c>
      <c r="H2110" t="s">
        <v>321</v>
      </c>
      <c r="I2110" t="s">
        <v>754</v>
      </c>
      <c r="J2110" t="s">
        <v>204</v>
      </c>
      <c r="K2110" t="s">
        <v>204</v>
      </c>
      <c r="L2110" t="s">
        <v>325</v>
      </c>
      <c r="M2110" t="s">
        <v>340</v>
      </c>
      <c r="N2110" t="s">
        <v>447</v>
      </c>
      <c r="O2110" t="s">
        <v>339</v>
      </c>
      <c r="P2110" t="s">
        <v>1540</v>
      </c>
      <c r="Q2110" t="s">
        <v>413</v>
      </c>
      <c r="R2110" t="s">
        <v>407</v>
      </c>
      <c r="S2110" t="s">
        <v>1212</v>
      </c>
      <c r="T2110" s="131">
        <v>3.89</v>
      </c>
      <c r="U2110" t="s">
        <v>1954</v>
      </c>
      <c r="V2110" s="132">
        <v>1.158E-2</v>
      </c>
      <c r="W2110" s="132">
        <v>3.4799999999999998E-2</v>
      </c>
      <c r="X2110" t="s">
        <v>412</v>
      </c>
      <c r="Y2110" t="s">
        <v>339</v>
      </c>
      <c r="Z2110" s="131">
        <v>299212.76</v>
      </c>
      <c r="AA2110" s="131">
        <v>1</v>
      </c>
      <c r="AB2110" s="131">
        <f t="shared" si="32"/>
        <v>115.41987714695054</v>
      </c>
      <c r="AD2110" s="131">
        <v>345.351</v>
      </c>
      <c r="AH2110" s="132">
        <v>8.0999999999999996E-4</v>
      </c>
      <c r="AI2110" s="132">
        <v>1.1429999999999999E-2</v>
      </c>
      <c r="AJ2110" s="132">
        <v>1.23E-3</v>
      </c>
    </row>
    <row r="2111" spans="1:36">
      <c r="A2111" t="s">
        <v>1213</v>
      </c>
      <c r="B2111" t="s">
        <v>1257</v>
      </c>
      <c r="C2111" t="s">
        <v>1923</v>
      </c>
      <c r="D2111" t="s">
        <v>1924</v>
      </c>
      <c r="E2111" t="s">
        <v>309</v>
      </c>
      <c r="F2111" t="s">
        <v>2009</v>
      </c>
      <c r="G2111" t="s">
        <v>2010</v>
      </c>
      <c r="H2111" t="s">
        <v>321</v>
      </c>
      <c r="I2111" t="s">
        <v>754</v>
      </c>
      <c r="J2111" t="s">
        <v>204</v>
      </c>
      <c r="K2111" t="s">
        <v>204</v>
      </c>
      <c r="L2111" t="s">
        <v>325</v>
      </c>
      <c r="M2111" t="s">
        <v>340</v>
      </c>
      <c r="N2111" t="s">
        <v>464</v>
      </c>
      <c r="O2111" t="s">
        <v>339</v>
      </c>
      <c r="P2111" t="s">
        <v>1696</v>
      </c>
      <c r="Q2111" t="s">
        <v>413</v>
      </c>
      <c r="R2111" t="s">
        <v>407</v>
      </c>
      <c r="S2111" t="s">
        <v>1212</v>
      </c>
      <c r="T2111" s="131">
        <v>4.93</v>
      </c>
      <c r="U2111" t="s">
        <v>2011</v>
      </c>
      <c r="V2111" s="132">
        <v>9.2300000000000004E-3</v>
      </c>
      <c r="W2111" s="132">
        <v>2.98E-2</v>
      </c>
      <c r="X2111" t="s">
        <v>412</v>
      </c>
      <c r="Y2111" t="s">
        <v>339</v>
      </c>
      <c r="Z2111" s="131">
        <v>342163</v>
      </c>
      <c r="AA2111" s="131">
        <v>1</v>
      </c>
      <c r="AB2111" s="131">
        <f t="shared" si="32"/>
        <v>99.539985328629925</v>
      </c>
      <c r="AD2111" s="131">
        <v>340.589</v>
      </c>
      <c r="AH2111" s="132">
        <v>2.4000000000000001E-4</v>
      </c>
      <c r="AI2111" s="132">
        <v>1.1270000000000001E-2</v>
      </c>
      <c r="AJ2111" s="132">
        <v>1.2099999999999999E-3</v>
      </c>
    </row>
    <row r="2112" spans="1:36">
      <c r="A2112" t="s">
        <v>1213</v>
      </c>
      <c r="B2112" t="s">
        <v>1257</v>
      </c>
      <c r="C2112" t="s">
        <v>1973</v>
      </c>
      <c r="D2112" t="s">
        <v>1974</v>
      </c>
      <c r="E2112" t="s">
        <v>309</v>
      </c>
      <c r="F2112" t="s">
        <v>2017</v>
      </c>
      <c r="G2112" t="s">
        <v>2018</v>
      </c>
      <c r="H2112" t="s">
        <v>321</v>
      </c>
      <c r="I2112" t="s">
        <v>754</v>
      </c>
      <c r="J2112" t="s">
        <v>204</v>
      </c>
      <c r="K2112" t="s">
        <v>204</v>
      </c>
      <c r="L2112" t="s">
        <v>325</v>
      </c>
      <c r="M2112" t="s">
        <v>340</v>
      </c>
      <c r="N2112" t="s">
        <v>464</v>
      </c>
      <c r="O2112" t="s">
        <v>339</v>
      </c>
      <c r="P2112" t="s">
        <v>1696</v>
      </c>
      <c r="Q2112" t="s">
        <v>413</v>
      </c>
      <c r="R2112" t="s">
        <v>407</v>
      </c>
      <c r="S2112" t="s">
        <v>1212</v>
      </c>
      <c r="T2112" s="131">
        <v>5.15</v>
      </c>
      <c r="U2112" t="s">
        <v>2019</v>
      </c>
      <c r="V2112" s="132">
        <v>2.6030000000000001E-2</v>
      </c>
      <c r="W2112" s="132">
        <v>2.8299999999999999E-2</v>
      </c>
      <c r="X2112" t="s">
        <v>412</v>
      </c>
      <c r="Y2112" t="s">
        <v>339</v>
      </c>
      <c r="Z2112" s="131">
        <v>312598.38</v>
      </c>
      <c r="AA2112" s="131">
        <v>1</v>
      </c>
      <c r="AB2112" s="131">
        <f t="shared" si="32"/>
        <v>102.56994933882895</v>
      </c>
      <c r="AD2112" s="131">
        <v>320.63200000000001</v>
      </c>
      <c r="AH2112" s="132">
        <v>1.3999999999999999E-4</v>
      </c>
      <c r="AI2112" s="132">
        <v>1.061E-2</v>
      </c>
      <c r="AJ2112" s="132">
        <v>1.14E-3</v>
      </c>
    </row>
    <row r="2113" spans="1:36">
      <c r="A2113" t="s">
        <v>1213</v>
      </c>
      <c r="B2113" t="s">
        <v>1257</v>
      </c>
      <c r="C2113" t="s">
        <v>2476</v>
      </c>
      <c r="D2113" t="s">
        <v>2477</v>
      </c>
      <c r="E2113" t="s">
        <v>309</v>
      </c>
      <c r="F2113" t="s">
        <v>2478</v>
      </c>
      <c r="G2113" t="s">
        <v>2479</v>
      </c>
      <c r="H2113" t="s">
        <v>321</v>
      </c>
      <c r="I2113" t="s">
        <v>754</v>
      </c>
      <c r="J2113" t="s">
        <v>204</v>
      </c>
      <c r="K2113" t="s">
        <v>204</v>
      </c>
      <c r="L2113" t="s">
        <v>325</v>
      </c>
      <c r="M2113" t="s">
        <v>340</v>
      </c>
      <c r="N2113" t="s">
        <v>477</v>
      </c>
      <c r="O2113" t="s">
        <v>339</v>
      </c>
      <c r="P2113" t="s">
        <v>1966</v>
      </c>
      <c r="Q2113" t="s">
        <v>415</v>
      </c>
      <c r="R2113" t="s">
        <v>407</v>
      </c>
      <c r="S2113" t="s">
        <v>1212</v>
      </c>
      <c r="T2113" s="131">
        <v>5.35</v>
      </c>
      <c r="U2113" t="s">
        <v>2249</v>
      </c>
      <c r="V2113" s="132">
        <v>1.273E-2</v>
      </c>
      <c r="W2113" s="132">
        <v>2.35E-2</v>
      </c>
      <c r="X2113" t="s">
        <v>412</v>
      </c>
      <c r="Y2113" t="s">
        <v>339</v>
      </c>
      <c r="Z2113" s="131">
        <v>260398.26</v>
      </c>
      <c r="AA2113" s="131">
        <v>1</v>
      </c>
      <c r="AB2113" s="131">
        <f t="shared" si="32"/>
        <v>117.80992699413582</v>
      </c>
      <c r="AD2113" s="131">
        <v>306.77499999999998</v>
      </c>
      <c r="AH2113" s="132">
        <v>1.8000000000000001E-4</v>
      </c>
      <c r="AI2113" s="132">
        <v>1.0149999999999999E-2</v>
      </c>
      <c r="AJ2113" s="132">
        <v>1.09E-3</v>
      </c>
    </row>
    <row r="2114" spans="1:36">
      <c r="A2114" t="s">
        <v>1213</v>
      </c>
      <c r="B2114" t="s">
        <v>1257</v>
      </c>
      <c r="C2114" t="s">
        <v>2519</v>
      </c>
      <c r="D2114" t="s">
        <v>2520</v>
      </c>
      <c r="E2114" t="s">
        <v>309</v>
      </c>
      <c r="F2114" t="s">
        <v>2521</v>
      </c>
      <c r="G2114" t="s">
        <v>2522</v>
      </c>
      <c r="H2114" t="s">
        <v>321</v>
      </c>
      <c r="I2114" t="s">
        <v>755</v>
      </c>
      <c r="J2114" t="s">
        <v>204</v>
      </c>
      <c r="K2114" t="s">
        <v>204</v>
      </c>
      <c r="L2114" t="s">
        <v>325</v>
      </c>
      <c r="M2114" t="s">
        <v>340</v>
      </c>
      <c r="N2114" t="s">
        <v>454</v>
      </c>
      <c r="O2114" t="s">
        <v>339</v>
      </c>
      <c r="P2114" t="s">
        <v>1696</v>
      </c>
      <c r="Q2114" t="s">
        <v>413</v>
      </c>
      <c r="R2114" t="s">
        <v>407</v>
      </c>
      <c r="S2114" t="s">
        <v>1212</v>
      </c>
      <c r="T2114" s="131">
        <v>0.52</v>
      </c>
      <c r="U2114" t="s">
        <v>2523</v>
      </c>
      <c r="V2114" s="132">
        <v>4.913E-2</v>
      </c>
      <c r="W2114" s="132">
        <v>5.7799999999999997E-2</v>
      </c>
      <c r="X2114" t="s">
        <v>412</v>
      </c>
      <c r="Y2114" t="s">
        <v>339</v>
      </c>
      <c r="Z2114" s="131">
        <v>267281.11</v>
      </c>
      <c r="AA2114" s="131">
        <v>1</v>
      </c>
      <c r="AB2114" s="131">
        <f t="shared" si="32"/>
        <v>100.57987262923295</v>
      </c>
      <c r="AD2114" s="131">
        <v>268.83100000000002</v>
      </c>
      <c r="AH2114" s="132">
        <v>8.0000000000000004E-4</v>
      </c>
      <c r="AI2114" s="132">
        <v>8.8900000000000003E-3</v>
      </c>
      <c r="AJ2114" s="132">
        <v>9.6000000000000002E-4</v>
      </c>
    </row>
    <row r="2115" spans="1:36">
      <c r="A2115" t="s">
        <v>1213</v>
      </c>
      <c r="B2115" t="s">
        <v>1257</v>
      </c>
      <c r="C2115" t="s">
        <v>1918</v>
      </c>
      <c r="D2115" t="s">
        <v>1919</v>
      </c>
      <c r="E2115" t="s">
        <v>309</v>
      </c>
      <c r="F2115" t="s">
        <v>1920</v>
      </c>
      <c r="G2115" t="s">
        <v>1921</v>
      </c>
      <c r="H2115" t="s">
        <v>321</v>
      </c>
      <c r="I2115" t="s">
        <v>754</v>
      </c>
      <c r="J2115" t="s">
        <v>204</v>
      </c>
      <c r="K2115" t="s">
        <v>204</v>
      </c>
      <c r="L2115" t="s">
        <v>325</v>
      </c>
      <c r="M2115" t="s">
        <v>340</v>
      </c>
      <c r="N2115" t="s">
        <v>464</v>
      </c>
      <c r="O2115" t="s">
        <v>339</v>
      </c>
      <c r="P2115" t="s">
        <v>1696</v>
      </c>
      <c r="Q2115" t="s">
        <v>413</v>
      </c>
      <c r="R2115" t="s">
        <v>407</v>
      </c>
      <c r="S2115" t="s">
        <v>1212</v>
      </c>
      <c r="T2115" s="131">
        <v>5.12</v>
      </c>
      <c r="U2115" t="s">
        <v>1922</v>
      </c>
      <c r="V2115" s="132">
        <v>3.1099999999999999E-3</v>
      </c>
      <c r="W2115" s="132">
        <v>2.6200000000000001E-2</v>
      </c>
      <c r="X2115" t="s">
        <v>412</v>
      </c>
      <c r="Y2115" t="s">
        <v>339</v>
      </c>
      <c r="Z2115" s="131">
        <v>261870</v>
      </c>
      <c r="AA2115" s="131">
        <v>1</v>
      </c>
      <c r="AB2115" s="131">
        <f t="shared" ref="AB2115:AB2163" si="33">(AD2115-(AC2115*AA2115))*1000/AA2115/Z2115*100</f>
        <v>100.30014892885784</v>
      </c>
      <c r="AC2115" s="131">
        <v>3.778</v>
      </c>
      <c r="AD2115" s="131">
        <v>266.43400000000003</v>
      </c>
      <c r="AH2115" s="132">
        <v>1.9000000000000001E-4</v>
      </c>
      <c r="AI2115" s="132">
        <v>8.94E-3</v>
      </c>
      <c r="AJ2115" s="132">
        <v>9.6000000000000002E-4</v>
      </c>
    </row>
    <row r="2116" spans="1:36">
      <c r="A2116" t="s">
        <v>1213</v>
      </c>
      <c r="B2116" t="s">
        <v>1257</v>
      </c>
      <c r="C2116" t="s">
        <v>1901</v>
      </c>
      <c r="D2116" t="s">
        <v>1902</v>
      </c>
      <c r="E2116" t="s">
        <v>309</v>
      </c>
      <c r="F2116" t="s">
        <v>3418</v>
      </c>
      <c r="G2116" t="s">
        <v>3419</v>
      </c>
      <c r="H2116" t="s">
        <v>321</v>
      </c>
      <c r="I2116" t="s">
        <v>754</v>
      </c>
      <c r="J2116" t="s">
        <v>204</v>
      </c>
      <c r="K2116" t="s">
        <v>204</v>
      </c>
      <c r="L2116" t="s">
        <v>325</v>
      </c>
      <c r="M2116" t="s">
        <v>340</v>
      </c>
      <c r="N2116" t="s">
        <v>464</v>
      </c>
      <c r="O2116" t="s">
        <v>339</v>
      </c>
      <c r="P2116" t="s">
        <v>1584</v>
      </c>
      <c r="Q2116" t="s">
        <v>413</v>
      </c>
      <c r="R2116" t="s">
        <v>407</v>
      </c>
      <c r="S2116" t="s">
        <v>1212</v>
      </c>
      <c r="T2116" s="131">
        <v>5.47</v>
      </c>
      <c r="U2116" t="s">
        <v>2354</v>
      </c>
      <c r="V2116" s="132">
        <v>5.4599999999999996E-3</v>
      </c>
      <c r="W2116" s="132">
        <v>3.0599999999999999E-2</v>
      </c>
      <c r="X2116" t="s">
        <v>412</v>
      </c>
      <c r="Y2116" t="s">
        <v>339</v>
      </c>
      <c r="Z2116" s="131">
        <v>263500</v>
      </c>
      <c r="AA2116" s="131">
        <v>1</v>
      </c>
      <c r="AB2116" s="131">
        <f t="shared" si="33"/>
        <v>98.979886148007594</v>
      </c>
      <c r="AD2116" s="131">
        <v>260.81200000000001</v>
      </c>
      <c r="AH2116" s="132">
        <v>2.3800000000000002E-3</v>
      </c>
      <c r="AI2116" s="132">
        <v>8.6300000000000005E-3</v>
      </c>
      <c r="AJ2116" s="132">
        <v>9.3000000000000005E-4</v>
      </c>
    </row>
    <row r="2117" spans="1:36">
      <c r="A2117" t="s">
        <v>1213</v>
      </c>
      <c r="B2117" t="s">
        <v>1257</v>
      </c>
      <c r="C2117" t="s">
        <v>2693</v>
      </c>
      <c r="D2117" t="s">
        <v>2694</v>
      </c>
      <c r="E2117" t="s">
        <v>311</v>
      </c>
      <c r="F2117" t="s">
        <v>2695</v>
      </c>
      <c r="G2117" t="s">
        <v>2696</v>
      </c>
      <c r="H2117" t="s">
        <v>321</v>
      </c>
      <c r="I2117" t="s">
        <v>755</v>
      </c>
      <c r="J2117" t="s">
        <v>204</v>
      </c>
      <c r="K2117" t="s">
        <v>204</v>
      </c>
      <c r="L2117" t="s">
        <v>325</v>
      </c>
      <c r="M2117" t="s">
        <v>340</v>
      </c>
      <c r="N2117" t="s">
        <v>465</v>
      </c>
      <c r="O2117" t="s">
        <v>339</v>
      </c>
      <c r="P2117" t="s">
        <v>2257</v>
      </c>
      <c r="Q2117" t="s">
        <v>415</v>
      </c>
      <c r="R2117" t="s">
        <v>407</v>
      </c>
      <c r="S2117" t="s">
        <v>1212</v>
      </c>
      <c r="T2117" s="131">
        <v>2.78</v>
      </c>
      <c r="U2117" t="s">
        <v>1579</v>
      </c>
      <c r="V2117" s="132">
        <v>7.0559999999999998E-2</v>
      </c>
      <c r="W2117" s="132">
        <v>7.7600000000000002E-2</v>
      </c>
      <c r="X2117" t="s">
        <v>412</v>
      </c>
      <c r="Y2117" t="s">
        <v>339</v>
      </c>
      <c r="Z2117" s="131">
        <v>290608.21000000002</v>
      </c>
      <c r="AA2117" s="131">
        <v>1</v>
      </c>
      <c r="AB2117" s="131">
        <f t="shared" si="33"/>
        <v>88.40011780809634</v>
      </c>
      <c r="AD2117" s="131">
        <v>256.89800000000002</v>
      </c>
      <c r="AH2117" s="132">
        <v>2.7E-4</v>
      </c>
      <c r="AI2117" s="132">
        <v>8.5000000000000006E-3</v>
      </c>
      <c r="AJ2117" s="132">
        <v>9.1E-4</v>
      </c>
    </row>
    <row r="2118" spans="1:36">
      <c r="A2118" t="s">
        <v>1213</v>
      </c>
      <c r="B2118" t="s">
        <v>1257</v>
      </c>
      <c r="C2118" t="s">
        <v>1896</v>
      </c>
      <c r="D2118" t="s">
        <v>1897</v>
      </c>
      <c r="E2118" t="s">
        <v>309</v>
      </c>
      <c r="F2118" t="s">
        <v>2390</v>
      </c>
      <c r="G2118" t="s">
        <v>2391</v>
      </c>
      <c r="H2118" t="s">
        <v>321</v>
      </c>
      <c r="I2118" t="s">
        <v>754</v>
      </c>
      <c r="J2118" t="s">
        <v>204</v>
      </c>
      <c r="K2118" t="s">
        <v>204</v>
      </c>
      <c r="L2118" t="s">
        <v>325</v>
      </c>
      <c r="M2118" t="s">
        <v>340</v>
      </c>
      <c r="N2118" t="s">
        <v>464</v>
      </c>
      <c r="O2118" t="s">
        <v>339</v>
      </c>
      <c r="P2118" t="s">
        <v>2257</v>
      </c>
      <c r="Q2118" t="s">
        <v>415</v>
      </c>
      <c r="R2118" t="s">
        <v>407</v>
      </c>
      <c r="S2118" t="s">
        <v>1212</v>
      </c>
      <c r="T2118" s="131">
        <v>4.01</v>
      </c>
      <c r="U2118" t="s">
        <v>1826</v>
      </c>
      <c r="V2118" s="132">
        <v>1.7799999999999999E-3</v>
      </c>
      <c r="W2118" s="132">
        <v>2.7900000000000001E-2</v>
      </c>
      <c r="X2118" t="s">
        <v>412</v>
      </c>
      <c r="Y2118" t="s">
        <v>339</v>
      </c>
      <c r="Z2118" s="131">
        <v>207100</v>
      </c>
      <c r="AA2118" s="131">
        <v>1</v>
      </c>
      <c r="AB2118" s="131">
        <f t="shared" si="33"/>
        <v>109.04007725736361</v>
      </c>
      <c r="AD2118" s="131">
        <v>225.822</v>
      </c>
      <c r="AH2118" s="132">
        <v>1.7000000000000001E-4</v>
      </c>
      <c r="AI2118" s="132">
        <v>7.4700000000000001E-3</v>
      </c>
      <c r="AJ2118" s="132">
        <v>8.0000000000000004E-4</v>
      </c>
    </row>
    <row r="2119" spans="1:36">
      <c r="A2119" t="s">
        <v>1213</v>
      </c>
      <c r="B2119" t="s">
        <v>1257</v>
      </c>
      <c r="C2119" t="s">
        <v>1521</v>
      </c>
      <c r="D2119" t="s">
        <v>1522</v>
      </c>
      <c r="E2119" t="s">
        <v>309</v>
      </c>
      <c r="F2119" t="s">
        <v>2259</v>
      </c>
      <c r="G2119" t="s">
        <v>2260</v>
      </c>
      <c r="H2119" t="s">
        <v>321</v>
      </c>
      <c r="I2119" t="s">
        <v>754</v>
      </c>
      <c r="J2119" t="s">
        <v>204</v>
      </c>
      <c r="K2119" t="s">
        <v>204</v>
      </c>
      <c r="L2119" t="s">
        <v>325</v>
      </c>
      <c r="M2119" t="s">
        <v>340</v>
      </c>
      <c r="N2119" t="s">
        <v>448</v>
      </c>
      <c r="O2119" t="s">
        <v>339</v>
      </c>
      <c r="P2119" t="s">
        <v>1211</v>
      </c>
      <c r="Q2119" t="s">
        <v>413</v>
      </c>
      <c r="R2119" t="s">
        <v>407</v>
      </c>
      <c r="S2119" t="s">
        <v>1212</v>
      </c>
      <c r="T2119" s="131">
        <v>1.47</v>
      </c>
      <c r="U2119" t="s">
        <v>2261</v>
      </c>
      <c r="V2119" s="132">
        <v>5.0000000000000002E-5</v>
      </c>
      <c r="W2119" s="132">
        <v>2.2100000000000002E-2</v>
      </c>
      <c r="X2119" t="s">
        <v>412</v>
      </c>
      <c r="Y2119" t="s">
        <v>339</v>
      </c>
      <c r="Z2119" s="131">
        <v>199074</v>
      </c>
      <c r="AA2119" s="131">
        <v>1</v>
      </c>
      <c r="AB2119" s="131">
        <f t="shared" si="33"/>
        <v>110.76986447250772</v>
      </c>
      <c r="AD2119" s="131">
        <v>220.51400000000001</v>
      </c>
      <c r="AH2119" s="132">
        <v>6.9999999999999994E-5</v>
      </c>
      <c r="AI2119" s="132">
        <v>7.3000000000000001E-3</v>
      </c>
      <c r="AJ2119" s="132">
        <v>7.7999999999999999E-4</v>
      </c>
    </row>
    <row r="2120" spans="1:36">
      <c r="A2120" t="s">
        <v>1213</v>
      </c>
      <c r="B2120" t="s">
        <v>1257</v>
      </c>
      <c r="C2120" t="s">
        <v>1967</v>
      </c>
      <c r="D2120" t="s">
        <v>1968</v>
      </c>
      <c r="E2120" t="s">
        <v>309</v>
      </c>
      <c r="F2120" t="s">
        <v>2776</v>
      </c>
      <c r="G2120" t="s">
        <v>2777</v>
      </c>
      <c r="H2120" t="s">
        <v>321</v>
      </c>
      <c r="I2120" t="s">
        <v>754</v>
      </c>
      <c r="J2120" t="s">
        <v>204</v>
      </c>
      <c r="K2120" t="s">
        <v>204</v>
      </c>
      <c r="L2120" t="s">
        <v>325</v>
      </c>
      <c r="M2120" t="s">
        <v>340</v>
      </c>
      <c r="N2120" t="s">
        <v>447</v>
      </c>
      <c r="O2120" t="s">
        <v>339</v>
      </c>
      <c r="P2120" t="s">
        <v>1540</v>
      </c>
      <c r="Q2120" t="s">
        <v>413</v>
      </c>
      <c r="R2120" t="s">
        <v>407</v>
      </c>
      <c r="S2120" t="s">
        <v>1212</v>
      </c>
      <c r="T2120" s="131">
        <v>5.35</v>
      </c>
      <c r="U2120" t="s">
        <v>1760</v>
      </c>
      <c r="V2120" s="132">
        <v>4.0390000000000002E-2</v>
      </c>
      <c r="W2120" s="132">
        <v>3.44E-2</v>
      </c>
      <c r="X2120" t="s">
        <v>412</v>
      </c>
      <c r="Y2120" t="s">
        <v>339</v>
      </c>
      <c r="Z2120" s="131">
        <v>197000</v>
      </c>
      <c r="AA2120" s="131">
        <v>1</v>
      </c>
      <c r="AB2120" s="131">
        <f t="shared" si="33"/>
        <v>107.74010152284264</v>
      </c>
      <c r="AD2120" s="131">
        <v>212.24799999999999</v>
      </c>
      <c r="AH2120" s="132">
        <v>5.5999999999999995E-4</v>
      </c>
      <c r="AI2120" s="132">
        <v>7.0200000000000002E-3</v>
      </c>
      <c r="AJ2120" s="132">
        <v>7.5000000000000002E-4</v>
      </c>
    </row>
    <row r="2121" spans="1:36">
      <c r="A2121" t="s">
        <v>1213</v>
      </c>
      <c r="B2121" t="s">
        <v>1257</v>
      </c>
      <c r="C2121" t="s">
        <v>1967</v>
      </c>
      <c r="D2121" t="s">
        <v>1968</v>
      </c>
      <c r="E2121" t="s">
        <v>309</v>
      </c>
      <c r="F2121" t="s">
        <v>1969</v>
      </c>
      <c r="G2121" t="s">
        <v>1970</v>
      </c>
      <c r="H2121" t="s">
        <v>321</v>
      </c>
      <c r="I2121" t="s">
        <v>754</v>
      </c>
      <c r="J2121" t="s">
        <v>204</v>
      </c>
      <c r="K2121" t="s">
        <v>204</v>
      </c>
      <c r="L2121" t="s">
        <v>325</v>
      </c>
      <c r="M2121" t="s">
        <v>340</v>
      </c>
      <c r="N2121" t="s">
        <v>447</v>
      </c>
      <c r="O2121" t="s">
        <v>339</v>
      </c>
      <c r="P2121" t="s">
        <v>1540</v>
      </c>
      <c r="Q2121" t="s">
        <v>413</v>
      </c>
      <c r="R2121" t="s">
        <v>407</v>
      </c>
      <c r="S2121" t="s">
        <v>1212</v>
      </c>
      <c r="T2121" s="131">
        <v>3.29</v>
      </c>
      <c r="U2121" t="s">
        <v>1665</v>
      </c>
      <c r="V2121" s="132">
        <v>2.66E-3</v>
      </c>
      <c r="W2121" s="132">
        <v>3.15E-2</v>
      </c>
      <c r="X2121" t="s">
        <v>412</v>
      </c>
      <c r="Y2121" t="s">
        <v>339</v>
      </c>
      <c r="Z2121" s="131">
        <v>202575</v>
      </c>
      <c r="AA2121" s="131">
        <v>1</v>
      </c>
      <c r="AB2121" s="131">
        <f t="shared" si="33"/>
        <v>104.10020979883994</v>
      </c>
      <c r="AD2121" s="131">
        <v>210.881</v>
      </c>
      <c r="AH2121" s="132">
        <v>1.3999999999999999E-4</v>
      </c>
      <c r="AI2121" s="132">
        <v>6.9800000000000001E-3</v>
      </c>
      <c r="AJ2121" s="132">
        <v>7.5000000000000002E-4</v>
      </c>
    </row>
    <row r="2122" spans="1:36">
      <c r="A2122" t="s">
        <v>1213</v>
      </c>
      <c r="B2122" t="s">
        <v>1257</v>
      </c>
      <c r="C2122" t="s">
        <v>1547</v>
      </c>
      <c r="D2122" t="s">
        <v>1548</v>
      </c>
      <c r="E2122" t="s">
        <v>309</v>
      </c>
      <c r="F2122" t="s">
        <v>2385</v>
      </c>
      <c r="G2122" t="s">
        <v>2386</v>
      </c>
      <c r="H2122" t="s">
        <v>321</v>
      </c>
      <c r="I2122" t="s">
        <v>754</v>
      </c>
      <c r="J2122" t="s">
        <v>204</v>
      </c>
      <c r="K2122" t="s">
        <v>204</v>
      </c>
      <c r="L2122" t="s">
        <v>325</v>
      </c>
      <c r="M2122" t="s">
        <v>340</v>
      </c>
      <c r="N2122" t="s">
        <v>448</v>
      </c>
      <c r="O2122" t="s">
        <v>339</v>
      </c>
      <c r="P2122" t="s">
        <v>1211</v>
      </c>
      <c r="Q2122" t="s">
        <v>413</v>
      </c>
      <c r="R2122" t="s">
        <v>407</v>
      </c>
      <c r="S2122" t="s">
        <v>1212</v>
      </c>
      <c r="T2122" s="131">
        <v>1.48</v>
      </c>
      <c r="U2122" t="s">
        <v>1840</v>
      </c>
      <c r="V2122" s="132">
        <v>1.6250000000000001E-2</v>
      </c>
      <c r="W2122" s="132">
        <v>2.2599999999999999E-2</v>
      </c>
      <c r="X2122" t="s">
        <v>412</v>
      </c>
      <c r="Y2122" t="s">
        <v>339</v>
      </c>
      <c r="Z2122" s="131">
        <v>185331</v>
      </c>
      <c r="AA2122" s="131">
        <v>1</v>
      </c>
      <c r="AB2122" s="131">
        <f t="shared" si="33"/>
        <v>113.31995186989765</v>
      </c>
      <c r="AD2122" s="131">
        <v>210.017</v>
      </c>
      <c r="AH2122" s="132">
        <v>1.2E-4</v>
      </c>
      <c r="AI2122" s="132">
        <v>6.9499999999999996E-3</v>
      </c>
      <c r="AJ2122" s="132">
        <v>7.5000000000000002E-4</v>
      </c>
    </row>
    <row r="2123" spans="1:36">
      <c r="A2123" t="s">
        <v>1213</v>
      </c>
      <c r="B2123" t="s">
        <v>1257</v>
      </c>
      <c r="C2123" t="s">
        <v>2825</v>
      </c>
      <c r="D2123" t="s">
        <v>2826</v>
      </c>
      <c r="E2123" t="s">
        <v>309</v>
      </c>
      <c r="F2123" t="s">
        <v>2827</v>
      </c>
      <c r="G2123" t="s">
        <v>2828</v>
      </c>
      <c r="H2123" t="s">
        <v>321</v>
      </c>
      <c r="I2123" t="s">
        <v>754</v>
      </c>
      <c r="J2123" t="s">
        <v>204</v>
      </c>
      <c r="K2123" t="s">
        <v>204</v>
      </c>
      <c r="L2123" t="s">
        <v>325</v>
      </c>
      <c r="M2123" t="s">
        <v>340</v>
      </c>
      <c r="N2123" t="s">
        <v>447</v>
      </c>
      <c r="O2123" t="s">
        <v>339</v>
      </c>
      <c r="P2123" t="s">
        <v>1530</v>
      </c>
      <c r="Q2123" t="s">
        <v>415</v>
      </c>
      <c r="R2123" t="s">
        <v>407</v>
      </c>
      <c r="S2123" t="s">
        <v>1212</v>
      </c>
      <c r="T2123" s="131">
        <v>3.86</v>
      </c>
      <c r="U2123" t="s">
        <v>1563</v>
      </c>
      <c r="V2123" s="132">
        <v>1.4630000000000001E-2</v>
      </c>
      <c r="W2123" s="132">
        <v>2.7799999999999998E-2</v>
      </c>
      <c r="X2123" t="s">
        <v>412</v>
      </c>
      <c r="Y2123" t="s">
        <v>339</v>
      </c>
      <c r="Z2123" s="131">
        <v>202764.95</v>
      </c>
      <c r="AA2123" s="131">
        <v>1</v>
      </c>
      <c r="AB2123" s="131">
        <f t="shared" si="33"/>
        <v>102.96010232537725</v>
      </c>
      <c r="AD2123" s="131">
        <v>208.767</v>
      </c>
      <c r="AH2123" s="132">
        <v>1.24E-3</v>
      </c>
      <c r="AI2123" s="132">
        <v>6.9100000000000003E-3</v>
      </c>
      <c r="AJ2123" s="132">
        <v>7.3999999999999999E-4</v>
      </c>
    </row>
    <row r="2124" spans="1:36">
      <c r="A2124" t="s">
        <v>1213</v>
      </c>
      <c r="B2124" t="s">
        <v>1257</v>
      </c>
      <c r="C2124" t="s">
        <v>2509</v>
      </c>
      <c r="D2124" t="s">
        <v>2510</v>
      </c>
      <c r="E2124" t="s">
        <v>309</v>
      </c>
      <c r="F2124" t="s">
        <v>2511</v>
      </c>
      <c r="G2124" t="s">
        <v>2512</v>
      </c>
      <c r="H2124" t="s">
        <v>321</v>
      </c>
      <c r="I2124" t="s">
        <v>754</v>
      </c>
      <c r="J2124" t="s">
        <v>204</v>
      </c>
      <c r="K2124" t="s">
        <v>204</v>
      </c>
      <c r="L2124" t="s">
        <v>325</v>
      </c>
      <c r="M2124" t="s">
        <v>340</v>
      </c>
      <c r="N2124" t="s">
        <v>475</v>
      </c>
      <c r="O2124" t="s">
        <v>339</v>
      </c>
      <c r="P2124" t="s">
        <v>1696</v>
      </c>
      <c r="Q2124" t="s">
        <v>413</v>
      </c>
      <c r="R2124" t="s">
        <v>407</v>
      </c>
      <c r="S2124" t="s">
        <v>1212</v>
      </c>
      <c r="T2124" s="131">
        <v>2.19</v>
      </c>
      <c r="U2124" t="s">
        <v>2513</v>
      </c>
      <c r="V2124" s="132">
        <v>3.5000000000000001E-3</v>
      </c>
      <c r="W2124" s="132">
        <v>2.29E-2</v>
      </c>
      <c r="X2124" t="s">
        <v>412</v>
      </c>
      <c r="Y2124" t="s">
        <v>339</v>
      </c>
      <c r="Z2124" s="131">
        <v>164809.35</v>
      </c>
      <c r="AA2124" s="131">
        <v>1</v>
      </c>
      <c r="AB2124" s="131">
        <f t="shared" si="33"/>
        <v>121.38024936085239</v>
      </c>
      <c r="AD2124" s="131">
        <v>200.04599999999999</v>
      </c>
      <c r="AH2124" s="132">
        <v>4.0000000000000002E-4</v>
      </c>
      <c r="AI2124" s="132">
        <v>6.62E-3</v>
      </c>
      <c r="AJ2124" s="132">
        <v>7.1000000000000002E-4</v>
      </c>
    </row>
    <row r="2125" spans="1:36">
      <c r="A2125" t="s">
        <v>1213</v>
      </c>
      <c r="B2125" t="s">
        <v>1257</v>
      </c>
      <c r="C2125" t="s">
        <v>1868</v>
      </c>
      <c r="D2125" t="s">
        <v>1869</v>
      </c>
      <c r="E2125" t="s">
        <v>309</v>
      </c>
      <c r="F2125" t="s">
        <v>2361</v>
      </c>
      <c r="G2125" t="s">
        <v>2362</v>
      </c>
      <c r="H2125" t="s">
        <v>321</v>
      </c>
      <c r="I2125" t="s">
        <v>754</v>
      </c>
      <c r="J2125" t="s">
        <v>204</v>
      </c>
      <c r="K2125" t="s">
        <v>204</v>
      </c>
      <c r="L2125" t="s">
        <v>325</v>
      </c>
      <c r="M2125" t="s">
        <v>340</v>
      </c>
      <c r="N2125" t="s">
        <v>464</v>
      </c>
      <c r="O2125" t="s">
        <v>339</v>
      </c>
      <c r="P2125" t="s">
        <v>1966</v>
      </c>
      <c r="Q2125" t="s">
        <v>415</v>
      </c>
      <c r="R2125" t="s">
        <v>407</v>
      </c>
      <c r="S2125" t="s">
        <v>1212</v>
      </c>
      <c r="T2125" s="131">
        <v>2.91</v>
      </c>
      <c r="U2125" t="s">
        <v>2363</v>
      </c>
      <c r="V2125" s="132">
        <v>1.8600000000000001E-3</v>
      </c>
      <c r="W2125" s="132">
        <v>2.58E-2</v>
      </c>
      <c r="X2125" t="s">
        <v>412</v>
      </c>
      <c r="Y2125" t="s">
        <v>339</v>
      </c>
      <c r="Z2125" s="131">
        <v>161016.35</v>
      </c>
      <c r="AA2125" s="131">
        <v>1</v>
      </c>
      <c r="AB2125" s="131">
        <f t="shared" si="33"/>
        <v>112.6599876347961</v>
      </c>
      <c r="AC2125" s="131">
        <v>18.460999999999999</v>
      </c>
      <c r="AD2125" s="131">
        <v>199.86199999999999</v>
      </c>
      <c r="AH2125" s="132">
        <v>6.9999999999999994E-5</v>
      </c>
      <c r="AI2125" s="132">
        <v>7.2199999999999999E-3</v>
      </c>
      <c r="AJ2125" s="132">
        <v>7.7999999999999999E-4</v>
      </c>
    </row>
    <row r="2126" spans="1:36">
      <c r="A2126" t="s">
        <v>1213</v>
      </c>
      <c r="B2126" t="s">
        <v>1257</v>
      </c>
      <c r="C2126" t="s">
        <v>1671</v>
      </c>
      <c r="D2126" t="s">
        <v>1672</v>
      </c>
      <c r="E2126" t="s">
        <v>309</v>
      </c>
      <c r="F2126" t="s">
        <v>1673</v>
      </c>
      <c r="G2126" t="s">
        <v>1674</v>
      </c>
      <c r="H2126" t="s">
        <v>321</v>
      </c>
      <c r="I2126" t="s">
        <v>951</v>
      </c>
      <c r="J2126" t="s">
        <v>204</v>
      </c>
      <c r="K2126" t="s">
        <v>204</v>
      </c>
      <c r="L2126" t="s">
        <v>325</v>
      </c>
      <c r="M2126" t="s">
        <v>340</v>
      </c>
      <c r="N2126" t="s">
        <v>441</v>
      </c>
      <c r="O2126" t="s">
        <v>339</v>
      </c>
      <c r="P2126" t="s">
        <v>1578</v>
      </c>
      <c r="Q2126" t="s">
        <v>415</v>
      </c>
      <c r="R2126" t="s">
        <v>407</v>
      </c>
      <c r="S2126" t="s">
        <v>1212</v>
      </c>
      <c r="T2126" s="131">
        <v>3.51</v>
      </c>
      <c r="U2126" t="s">
        <v>1675</v>
      </c>
      <c r="V2126" s="132">
        <v>2.9420000000000002E-2</v>
      </c>
      <c r="W2126" s="132">
        <v>5.5599999999999997E-2</v>
      </c>
      <c r="X2126" t="s">
        <v>412</v>
      </c>
      <c r="Y2126" t="s">
        <v>339</v>
      </c>
      <c r="Z2126" s="131">
        <v>217000</v>
      </c>
      <c r="AA2126" s="131">
        <v>1</v>
      </c>
      <c r="AB2126" s="131">
        <f t="shared" si="33"/>
        <v>87.5</v>
      </c>
      <c r="AD2126" s="131">
        <v>189.875</v>
      </c>
      <c r="AH2126" s="132">
        <v>1.8000000000000001E-4</v>
      </c>
      <c r="AI2126" s="132">
        <v>6.28E-3</v>
      </c>
      <c r="AJ2126" s="132">
        <v>6.7000000000000002E-4</v>
      </c>
    </row>
    <row r="2127" spans="1:36">
      <c r="A2127" t="s">
        <v>1213</v>
      </c>
      <c r="B2127" t="s">
        <v>1257</v>
      </c>
      <c r="C2127" t="s">
        <v>2467</v>
      </c>
      <c r="D2127" t="s">
        <v>2468</v>
      </c>
      <c r="E2127" t="s">
        <v>309</v>
      </c>
      <c r="F2127" t="s">
        <v>2624</v>
      </c>
      <c r="G2127" t="s">
        <v>2625</v>
      </c>
      <c r="H2127" t="s">
        <v>321</v>
      </c>
      <c r="I2127" t="s">
        <v>951</v>
      </c>
      <c r="J2127" t="s">
        <v>204</v>
      </c>
      <c r="K2127" t="s">
        <v>204</v>
      </c>
      <c r="L2127" t="s">
        <v>325</v>
      </c>
      <c r="M2127" t="s">
        <v>340</v>
      </c>
      <c r="N2127" t="s">
        <v>440</v>
      </c>
      <c r="O2127" t="s">
        <v>339</v>
      </c>
      <c r="P2127" t="s">
        <v>1545</v>
      </c>
      <c r="Q2127" t="s">
        <v>413</v>
      </c>
      <c r="R2127" t="s">
        <v>407</v>
      </c>
      <c r="S2127" t="s">
        <v>1212</v>
      </c>
      <c r="T2127" s="131">
        <v>3.02</v>
      </c>
      <c r="U2127" t="s">
        <v>2626</v>
      </c>
      <c r="V2127" s="132">
        <v>1.949E-2</v>
      </c>
      <c r="W2127" s="132">
        <v>5.2999999999999999E-2</v>
      </c>
      <c r="X2127" t="s">
        <v>412</v>
      </c>
      <c r="Y2127" t="s">
        <v>339</v>
      </c>
      <c r="Z2127" s="131">
        <v>189084.6</v>
      </c>
      <c r="AA2127" s="131">
        <v>1</v>
      </c>
      <c r="AB2127" s="131">
        <f t="shared" si="33"/>
        <v>92.880118211636486</v>
      </c>
      <c r="AD2127" s="131">
        <v>175.62200000000001</v>
      </c>
      <c r="AH2127" s="132">
        <v>2.5000000000000001E-4</v>
      </c>
      <c r="AI2127" s="132">
        <v>5.8100000000000001E-3</v>
      </c>
      <c r="AJ2127" s="132">
        <v>6.2E-4</v>
      </c>
    </row>
    <row r="2128" spans="1:36">
      <c r="A2128" t="s">
        <v>1213</v>
      </c>
      <c r="B2128" t="s">
        <v>1257</v>
      </c>
      <c r="C2128" t="s">
        <v>2193</v>
      </c>
      <c r="D2128" t="s">
        <v>2194</v>
      </c>
      <c r="E2128" t="s">
        <v>309</v>
      </c>
      <c r="F2128" t="s">
        <v>2601</v>
      </c>
      <c r="G2128" t="s">
        <v>2602</v>
      </c>
      <c r="H2128" t="s">
        <v>321</v>
      </c>
      <c r="I2128" t="s">
        <v>754</v>
      </c>
      <c r="J2128" t="s">
        <v>204</v>
      </c>
      <c r="K2128" t="s">
        <v>204</v>
      </c>
      <c r="L2128" t="s">
        <v>325</v>
      </c>
      <c r="M2128" t="s">
        <v>340</v>
      </c>
      <c r="N2128" t="s">
        <v>464</v>
      </c>
      <c r="O2128" t="s">
        <v>339</v>
      </c>
      <c r="P2128" t="s">
        <v>1551</v>
      </c>
      <c r="Q2128" t="s">
        <v>413</v>
      </c>
      <c r="R2128" t="s">
        <v>407</v>
      </c>
      <c r="S2128" t="s">
        <v>1212</v>
      </c>
      <c r="T2128" s="131">
        <v>1.39</v>
      </c>
      <c r="U2128" t="s">
        <v>2603</v>
      </c>
      <c r="V2128" s="132">
        <v>5.0499999999999998E-3</v>
      </c>
      <c r="W2128" s="132">
        <v>2.58E-2</v>
      </c>
      <c r="X2128" t="s">
        <v>412</v>
      </c>
      <c r="Y2128" t="s">
        <v>339</v>
      </c>
      <c r="Z2128" s="131">
        <v>150220.5</v>
      </c>
      <c r="AA2128" s="131">
        <v>1</v>
      </c>
      <c r="AB2128" s="131">
        <f t="shared" si="33"/>
        <v>116.40022500257953</v>
      </c>
      <c r="AD2128" s="131">
        <v>174.857</v>
      </c>
      <c r="AH2128" s="132">
        <v>1.1E-4</v>
      </c>
      <c r="AI2128" s="132">
        <v>5.7800000000000004E-3</v>
      </c>
      <c r="AJ2128" s="132">
        <v>6.2E-4</v>
      </c>
    </row>
    <row r="2129" spans="1:36">
      <c r="A2129" t="s">
        <v>1213</v>
      </c>
      <c r="B2129" t="s">
        <v>1257</v>
      </c>
      <c r="C2129" t="s">
        <v>1678</v>
      </c>
      <c r="D2129" t="s">
        <v>1679</v>
      </c>
      <c r="E2129" t="s">
        <v>309</v>
      </c>
      <c r="F2129" t="s">
        <v>2863</v>
      </c>
      <c r="G2129" t="s">
        <v>2864</v>
      </c>
      <c r="H2129" t="s">
        <v>321</v>
      </c>
      <c r="I2129" t="s">
        <v>754</v>
      </c>
      <c r="J2129" t="s">
        <v>204</v>
      </c>
      <c r="K2129" t="s">
        <v>204</v>
      </c>
      <c r="L2129" t="s">
        <v>325</v>
      </c>
      <c r="M2129" t="s">
        <v>340</v>
      </c>
      <c r="N2129" t="s">
        <v>464</v>
      </c>
      <c r="O2129" t="s">
        <v>339</v>
      </c>
      <c r="P2129" t="s">
        <v>1545</v>
      </c>
      <c r="Q2129" t="s">
        <v>413</v>
      </c>
      <c r="R2129" t="s">
        <v>407</v>
      </c>
      <c r="S2129" t="s">
        <v>1212</v>
      </c>
      <c r="T2129" s="131">
        <v>2.35</v>
      </c>
      <c r="U2129" t="s">
        <v>1639</v>
      </c>
      <c r="V2129" s="132">
        <v>9.6100000000000005E-3</v>
      </c>
      <c r="W2129" s="132">
        <v>3.1800000000000002E-2</v>
      </c>
      <c r="X2129" t="s">
        <v>412</v>
      </c>
      <c r="Y2129" t="s">
        <v>339</v>
      </c>
      <c r="Z2129" s="131">
        <v>150800</v>
      </c>
      <c r="AA2129" s="131">
        <v>1</v>
      </c>
      <c r="AB2129" s="131">
        <f t="shared" si="33"/>
        <v>115.39986737400531</v>
      </c>
      <c r="AD2129" s="131">
        <v>174.023</v>
      </c>
      <c r="AH2129" s="132">
        <v>2.9999999999999997E-4</v>
      </c>
      <c r="AI2129" s="132">
        <v>5.7600000000000004E-3</v>
      </c>
      <c r="AJ2129" s="132">
        <v>6.2E-4</v>
      </c>
    </row>
    <row r="2130" spans="1:36">
      <c r="A2130" t="s">
        <v>1213</v>
      </c>
      <c r="B2130" t="s">
        <v>1257</v>
      </c>
      <c r="C2130" t="s">
        <v>2275</v>
      </c>
      <c r="D2130" t="s">
        <v>2276</v>
      </c>
      <c r="E2130" t="s">
        <v>309</v>
      </c>
      <c r="F2130" t="s">
        <v>2782</v>
      </c>
      <c r="G2130" t="s">
        <v>2783</v>
      </c>
      <c r="H2130" t="s">
        <v>321</v>
      </c>
      <c r="I2130" t="s">
        <v>951</v>
      </c>
      <c r="J2130" t="s">
        <v>204</v>
      </c>
      <c r="K2130" t="s">
        <v>204</v>
      </c>
      <c r="L2130" t="s">
        <v>325</v>
      </c>
      <c r="M2130" t="s">
        <v>340</v>
      </c>
      <c r="N2130" t="s">
        <v>459</v>
      </c>
      <c r="O2130" t="s">
        <v>339</v>
      </c>
      <c r="P2130" t="s">
        <v>1872</v>
      </c>
      <c r="Q2130" t="s">
        <v>413</v>
      </c>
      <c r="R2130" t="s">
        <v>407</v>
      </c>
      <c r="S2130" t="s">
        <v>1212</v>
      </c>
      <c r="T2130" s="131">
        <v>1.45</v>
      </c>
      <c r="U2130" t="s">
        <v>1691</v>
      </c>
      <c r="V2130" s="132">
        <v>2.478E-2</v>
      </c>
      <c r="W2130" s="132">
        <v>4.5999999999999999E-2</v>
      </c>
      <c r="X2130" t="s">
        <v>412</v>
      </c>
      <c r="Y2130" t="s">
        <v>339</v>
      </c>
      <c r="Z2130" s="131">
        <v>176956</v>
      </c>
      <c r="AA2130" s="131">
        <v>1</v>
      </c>
      <c r="AB2130" s="131">
        <f t="shared" si="33"/>
        <v>97.269942810642192</v>
      </c>
      <c r="AD2130" s="131">
        <v>172.125</v>
      </c>
      <c r="AH2130" s="132">
        <v>4.8999999999999998E-4</v>
      </c>
      <c r="AI2130" s="132">
        <v>5.6899999999999997E-3</v>
      </c>
      <c r="AJ2130" s="132">
        <v>6.0999999999999997E-4</v>
      </c>
    </row>
    <row r="2131" spans="1:36">
      <c r="A2131" t="s">
        <v>1213</v>
      </c>
      <c r="B2131" t="s">
        <v>1257</v>
      </c>
      <c r="C2131" t="s">
        <v>2459</v>
      </c>
      <c r="D2131" t="s">
        <v>2460</v>
      </c>
      <c r="E2131" t="s">
        <v>309</v>
      </c>
      <c r="F2131" t="s">
        <v>2465</v>
      </c>
      <c r="G2131" t="s">
        <v>2466</v>
      </c>
      <c r="H2131" t="s">
        <v>321</v>
      </c>
      <c r="I2131" t="s">
        <v>754</v>
      </c>
      <c r="J2131" t="s">
        <v>204</v>
      </c>
      <c r="K2131" t="s">
        <v>204</v>
      </c>
      <c r="L2131" t="s">
        <v>325</v>
      </c>
      <c r="M2131" t="s">
        <v>340</v>
      </c>
      <c r="N2131" t="s">
        <v>464</v>
      </c>
      <c r="O2131" t="s">
        <v>339</v>
      </c>
      <c r="P2131" t="s">
        <v>1211</v>
      </c>
      <c r="Q2131" t="s">
        <v>413</v>
      </c>
      <c r="R2131" t="s">
        <v>407</v>
      </c>
      <c r="S2131" t="s">
        <v>1212</v>
      </c>
      <c r="T2131" s="131">
        <v>1.51</v>
      </c>
      <c r="U2131" t="s">
        <v>1660</v>
      </c>
      <c r="V2131" s="132">
        <v>-1.23E-3</v>
      </c>
      <c r="W2131" s="132">
        <v>2.41E-2</v>
      </c>
      <c r="X2131" t="s">
        <v>412</v>
      </c>
      <c r="Y2131" t="s">
        <v>339</v>
      </c>
      <c r="Z2131" s="131">
        <v>135449.38</v>
      </c>
      <c r="AA2131" s="131">
        <v>1</v>
      </c>
      <c r="AB2131" s="131">
        <f t="shared" si="33"/>
        <v>113.5797004017294</v>
      </c>
      <c r="AD2131" s="131">
        <v>153.84299999999999</v>
      </c>
      <c r="AH2131" s="132">
        <v>1.3999999999999999E-4</v>
      </c>
      <c r="AI2131" s="132">
        <v>5.0899999999999999E-3</v>
      </c>
      <c r="AJ2131" s="132">
        <v>5.5000000000000003E-4</v>
      </c>
    </row>
    <row r="2132" spans="1:36">
      <c r="A2132" t="s">
        <v>1213</v>
      </c>
      <c r="B2132" t="s">
        <v>1257</v>
      </c>
      <c r="C2132" t="s">
        <v>1789</v>
      </c>
      <c r="D2132" t="s">
        <v>1790</v>
      </c>
      <c r="E2132" t="s">
        <v>309</v>
      </c>
      <c r="F2132" t="s">
        <v>1950</v>
      </c>
      <c r="G2132" t="s">
        <v>1951</v>
      </c>
      <c r="H2132" t="s">
        <v>321</v>
      </c>
      <c r="I2132" t="s">
        <v>951</v>
      </c>
      <c r="J2132" t="s">
        <v>204</v>
      </c>
      <c r="K2132" t="s">
        <v>204</v>
      </c>
      <c r="L2132" t="s">
        <v>325</v>
      </c>
      <c r="M2132" t="s">
        <v>340</v>
      </c>
      <c r="N2132" t="s">
        <v>464</v>
      </c>
      <c r="O2132" t="s">
        <v>339</v>
      </c>
      <c r="P2132" t="s">
        <v>1540</v>
      </c>
      <c r="Q2132" t="s">
        <v>413</v>
      </c>
      <c r="R2132" t="s">
        <v>407</v>
      </c>
      <c r="S2132" t="s">
        <v>1212</v>
      </c>
      <c r="T2132" s="131">
        <v>2.72</v>
      </c>
      <c r="U2132" t="s">
        <v>1563</v>
      </c>
      <c r="V2132" s="132">
        <v>5.2940000000000001E-2</v>
      </c>
      <c r="W2132" s="132">
        <v>5.8900000000000001E-2</v>
      </c>
      <c r="X2132" t="s">
        <v>412</v>
      </c>
      <c r="Y2132" t="s">
        <v>339</v>
      </c>
      <c r="Z2132" s="131">
        <v>161509.74</v>
      </c>
      <c r="AA2132" s="131">
        <v>1</v>
      </c>
      <c r="AB2132" s="131">
        <f t="shared" si="33"/>
        <v>95.189924768623868</v>
      </c>
      <c r="AD2132" s="131">
        <v>153.74100000000001</v>
      </c>
      <c r="AH2132" s="132">
        <v>1.2999999999999999E-4</v>
      </c>
      <c r="AI2132" s="132">
        <v>5.0899999999999999E-3</v>
      </c>
      <c r="AJ2132" s="132">
        <v>5.5000000000000003E-4</v>
      </c>
    </row>
    <row r="2133" spans="1:36">
      <c r="A2133" t="s">
        <v>1213</v>
      </c>
      <c r="B2133" t="s">
        <v>1257</v>
      </c>
      <c r="C2133" t="s">
        <v>2434</v>
      </c>
      <c r="D2133" t="s">
        <v>2435</v>
      </c>
      <c r="E2133" t="s">
        <v>309</v>
      </c>
      <c r="F2133" t="s">
        <v>2780</v>
      </c>
      <c r="G2133" t="s">
        <v>2781</v>
      </c>
      <c r="H2133" t="s">
        <v>321</v>
      </c>
      <c r="I2133" t="s">
        <v>754</v>
      </c>
      <c r="J2133" t="s">
        <v>204</v>
      </c>
      <c r="K2133" t="s">
        <v>204</v>
      </c>
      <c r="L2133" t="s">
        <v>325</v>
      </c>
      <c r="M2133" t="s">
        <v>340</v>
      </c>
      <c r="N2133" t="s">
        <v>447</v>
      </c>
      <c r="O2133" t="s">
        <v>339</v>
      </c>
      <c r="P2133" t="s">
        <v>1540</v>
      </c>
      <c r="Q2133" t="s">
        <v>413</v>
      </c>
      <c r="R2133" t="s">
        <v>407</v>
      </c>
      <c r="S2133" t="s">
        <v>1212</v>
      </c>
      <c r="T2133" s="131">
        <v>0.25</v>
      </c>
      <c r="U2133" t="s">
        <v>1984</v>
      </c>
      <c r="V2133" s="132">
        <v>6.4070000000000002E-2</v>
      </c>
      <c r="W2133" s="132">
        <v>3.3700000000000001E-2</v>
      </c>
      <c r="X2133" t="s">
        <v>412</v>
      </c>
      <c r="Y2133" t="s">
        <v>339</v>
      </c>
      <c r="Z2133" s="131">
        <v>121794.33</v>
      </c>
      <c r="AA2133" s="131">
        <v>1</v>
      </c>
      <c r="AB2133" s="131">
        <f t="shared" si="33"/>
        <v>116.7599509763714</v>
      </c>
      <c r="AD2133" s="131">
        <v>142.20699999999999</v>
      </c>
      <c r="AH2133" s="132">
        <v>2.7999999999999998E-4</v>
      </c>
      <c r="AI2133" s="132">
        <v>4.7000000000000002E-3</v>
      </c>
      <c r="AJ2133" s="132">
        <v>5.1000000000000004E-4</v>
      </c>
    </row>
    <row r="2134" spans="1:36">
      <c r="A2134" t="s">
        <v>1213</v>
      </c>
      <c r="B2134" t="s">
        <v>1257</v>
      </c>
      <c r="C2134" t="s">
        <v>2180</v>
      </c>
      <c r="D2134" t="s">
        <v>2181</v>
      </c>
      <c r="E2134" t="s">
        <v>309</v>
      </c>
      <c r="F2134" t="s">
        <v>2760</v>
      </c>
      <c r="G2134" t="s">
        <v>2761</v>
      </c>
      <c r="H2134" t="s">
        <v>321</v>
      </c>
      <c r="I2134" t="s">
        <v>754</v>
      </c>
      <c r="J2134" t="s">
        <v>204</v>
      </c>
      <c r="K2134" t="s">
        <v>204</v>
      </c>
      <c r="L2134" t="s">
        <v>325</v>
      </c>
      <c r="M2134" t="s">
        <v>340</v>
      </c>
      <c r="N2134" t="s">
        <v>440</v>
      </c>
      <c r="O2134" t="s">
        <v>339</v>
      </c>
      <c r="P2134" t="s">
        <v>1551</v>
      </c>
      <c r="Q2134" t="s">
        <v>413</v>
      </c>
      <c r="R2134" t="s">
        <v>407</v>
      </c>
      <c r="S2134" t="s">
        <v>1212</v>
      </c>
      <c r="T2134" s="131">
        <v>3.34</v>
      </c>
      <c r="U2134" t="s">
        <v>2762</v>
      </c>
      <c r="V2134" s="132">
        <v>4.4999999999999997E-3</v>
      </c>
      <c r="W2134" s="132">
        <v>2.5899999999999999E-2</v>
      </c>
      <c r="X2134" t="s">
        <v>412</v>
      </c>
      <c r="Y2134" t="s">
        <v>339</v>
      </c>
      <c r="Z2134" s="131">
        <v>121342.1</v>
      </c>
      <c r="AA2134" s="131">
        <v>1</v>
      </c>
      <c r="AB2134" s="131">
        <f t="shared" si="33"/>
        <v>110.9697293849373</v>
      </c>
      <c r="AD2134" s="131">
        <v>134.65299999999999</v>
      </c>
      <c r="AH2134" s="132">
        <v>1.2999999999999999E-4</v>
      </c>
      <c r="AI2134" s="132">
        <v>4.45E-3</v>
      </c>
      <c r="AJ2134" s="132">
        <v>4.8000000000000001E-4</v>
      </c>
    </row>
    <row r="2135" spans="1:36">
      <c r="A2135" t="s">
        <v>1213</v>
      </c>
      <c r="B2135" t="s">
        <v>1257</v>
      </c>
      <c r="C2135" t="s">
        <v>2242</v>
      </c>
      <c r="D2135" t="s">
        <v>2243</v>
      </c>
      <c r="E2135" t="s">
        <v>309</v>
      </c>
      <c r="F2135" t="s">
        <v>2816</v>
      </c>
      <c r="G2135" t="s">
        <v>2817</v>
      </c>
      <c r="H2135" t="s">
        <v>321</v>
      </c>
      <c r="I2135" t="s">
        <v>951</v>
      </c>
      <c r="J2135" t="s">
        <v>204</v>
      </c>
      <c r="K2135" t="s">
        <v>204</v>
      </c>
      <c r="L2135" t="s">
        <v>325</v>
      </c>
      <c r="M2135" t="s">
        <v>340</v>
      </c>
      <c r="N2135" t="s">
        <v>464</v>
      </c>
      <c r="O2135" t="s">
        <v>339</v>
      </c>
      <c r="P2135" t="s">
        <v>1551</v>
      </c>
      <c r="Q2135" t="s">
        <v>413</v>
      </c>
      <c r="R2135" t="s">
        <v>407</v>
      </c>
      <c r="S2135" t="s">
        <v>1212</v>
      </c>
      <c r="T2135" s="131">
        <v>1.1100000000000001</v>
      </c>
      <c r="U2135" t="s">
        <v>2818</v>
      </c>
      <c r="V2135" s="132">
        <v>-9.0799999999999995E-3</v>
      </c>
      <c r="W2135" s="132">
        <v>5.11E-2</v>
      </c>
      <c r="X2135" t="s">
        <v>412</v>
      </c>
      <c r="Y2135" t="s">
        <v>339</v>
      </c>
      <c r="Z2135" s="131">
        <v>122543.25</v>
      </c>
      <c r="AA2135" s="131">
        <v>1</v>
      </c>
      <c r="AB2135" s="131">
        <f t="shared" si="33"/>
        <v>102.50993016751228</v>
      </c>
      <c r="AD2135" s="131">
        <v>125.619</v>
      </c>
      <c r="AH2135" s="132">
        <v>2.0000000000000001E-4</v>
      </c>
      <c r="AI2135" s="132">
        <v>4.1599999999999996E-3</v>
      </c>
      <c r="AJ2135" s="132">
        <v>4.4999999999999999E-4</v>
      </c>
    </row>
    <row r="2136" spans="1:36">
      <c r="A2136" t="s">
        <v>1213</v>
      </c>
      <c r="B2136" t="s">
        <v>1257</v>
      </c>
      <c r="C2136" t="s">
        <v>1973</v>
      </c>
      <c r="D2136" t="s">
        <v>1974</v>
      </c>
      <c r="E2136" t="s">
        <v>309</v>
      </c>
      <c r="F2136" t="s">
        <v>1975</v>
      </c>
      <c r="G2136" t="s">
        <v>1976</v>
      </c>
      <c r="H2136" t="s">
        <v>321</v>
      </c>
      <c r="I2136" t="s">
        <v>754</v>
      </c>
      <c r="J2136" t="s">
        <v>204</v>
      </c>
      <c r="K2136" t="s">
        <v>204</v>
      </c>
      <c r="L2136" t="s">
        <v>325</v>
      </c>
      <c r="M2136" t="s">
        <v>340</v>
      </c>
      <c r="N2136" t="s">
        <v>464</v>
      </c>
      <c r="O2136" t="s">
        <v>339</v>
      </c>
      <c r="P2136" t="s">
        <v>1696</v>
      </c>
      <c r="Q2136" t="s">
        <v>413</v>
      </c>
      <c r="R2136" t="s">
        <v>407</v>
      </c>
      <c r="S2136" t="s">
        <v>1212</v>
      </c>
      <c r="T2136" s="131">
        <v>1.93</v>
      </c>
      <c r="U2136" t="s">
        <v>1334</v>
      </c>
      <c r="V2136" s="132">
        <v>4.4900000000000001E-3</v>
      </c>
      <c r="W2136" s="132">
        <v>2.6700000000000002E-2</v>
      </c>
      <c r="X2136" t="s">
        <v>412</v>
      </c>
      <c r="Y2136" t="s">
        <v>339</v>
      </c>
      <c r="Z2136" s="131">
        <v>104635.63</v>
      </c>
      <c r="AA2136" s="131">
        <v>1</v>
      </c>
      <c r="AB2136" s="131">
        <f t="shared" si="33"/>
        <v>116.51002626925455</v>
      </c>
      <c r="AD2136" s="131">
        <v>121.911</v>
      </c>
      <c r="AH2136" s="132">
        <v>5.0000000000000002E-5</v>
      </c>
      <c r="AI2136" s="132">
        <v>4.0299999999999997E-3</v>
      </c>
      <c r="AJ2136" s="132">
        <v>4.2999999999999999E-4</v>
      </c>
    </row>
    <row r="2137" spans="1:36">
      <c r="A2137" t="s">
        <v>1213</v>
      </c>
      <c r="B2137" t="s">
        <v>1257</v>
      </c>
      <c r="C2137" t="s">
        <v>2867</v>
      </c>
      <c r="D2137" t="s">
        <v>2868</v>
      </c>
      <c r="E2137" t="s">
        <v>309</v>
      </c>
      <c r="F2137" t="s">
        <v>2869</v>
      </c>
      <c r="G2137" t="s">
        <v>2870</v>
      </c>
      <c r="H2137" t="s">
        <v>321</v>
      </c>
      <c r="I2137" t="s">
        <v>951</v>
      </c>
      <c r="J2137" t="s">
        <v>204</v>
      </c>
      <c r="K2137" t="s">
        <v>204</v>
      </c>
      <c r="L2137" t="s">
        <v>325</v>
      </c>
      <c r="M2137" t="s">
        <v>340</v>
      </c>
      <c r="N2137" t="s">
        <v>447</v>
      </c>
      <c r="O2137" t="s">
        <v>339</v>
      </c>
      <c r="P2137" t="s">
        <v>1530</v>
      </c>
      <c r="Q2137" t="s">
        <v>415</v>
      </c>
      <c r="R2137" t="s">
        <v>407</v>
      </c>
      <c r="S2137" t="s">
        <v>1212</v>
      </c>
      <c r="T2137" s="131">
        <v>1.46</v>
      </c>
      <c r="U2137" t="s">
        <v>1343</v>
      </c>
      <c r="V2137" s="132">
        <v>5.3400000000000003E-2</v>
      </c>
      <c r="W2137" s="132">
        <v>5.2499999999999998E-2</v>
      </c>
      <c r="X2137" t="s">
        <v>412</v>
      </c>
      <c r="Y2137" t="s">
        <v>339</v>
      </c>
      <c r="Z2137" s="131">
        <v>122717.92</v>
      </c>
      <c r="AA2137" s="131">
        <v>1</v>
      </c>
      <c r="AB2137" s="131">
        <f t="shared" si="33"/>
        <v>96.669663240706811</v>
      </c>
      <c r="AD2137" s="131">
        <v>118.631</v>
      </c>
      <c r="AH2137" s="132">
        <v>4.8000000000000001E-4</v>
      </c>
      <c r="AI2137" s="132">
        <v>3.9199999999999999E-3</v>
      </c>
      <c r="AJ2137" s="132">
        <v>4.2000000000000002E-4</v>
      </c>
    </row>
    <row r="2138" spans="1:36">
      <c r="A2138" t="s">
        <v>1213</v>
      </c>
      <c r="B2138" t="s">
        <v>1257</v>
      </c>
      <c r="C2138" t="s">
        <v>1532</v>
      </c>
      <c r="D2138" t="s">
        <v>1533</v>
      </c>
      <c r="E2138" t="s">
        <v>309</v>
      </c>
      <c r="F2138" t="s">
        <v>2565</v>
      </c>
      <c r="G2138" t="s">
        <v>2566</v>
      </c>
      <c r="H2138" t="s">
        <v>321</v>
      </c>
      <c r="I2138" t="s">
        <v>754</v>
      </c>
      <c r="J2138" t="s">
        <v>204</v>
      </c>
      <c r="K2138" t="s">
        <v>204</v>
      </c>
      <c r="L2138" t="s">
        <v>325</v>
      </c>
      <c r="M2138" t="s">
        <v>340</v>
      </c>
      <c r="N2138" t="s">
        <v>443</v>
      </c>
      <c r="O2138" t="s">
        <v>339</v>
      </c>
      <c r="P2138" t="s">
        <v>1530</v>
      </c>
      <c r="Q2138" t="s">
        <v>415</v>
      </c>
      <c r="R2138" t="s">
        <v>407</v>
      </c>
      <c r="S2138" t="s">
        <v>1212</v>
      </c>
      <c r="T2138" s="131">
        <v>0.78</v>
      </c>
      <c r="U2138" t="s">
        <v>1795</v>
      </c>
      <c r="V2138" s="132">
        <v>5.1799999999999997E-3</v>
      </c>
      <c r="W2138" s="132">
        <v>2.86E-2</v>
      </c>
      <c r="X2138" t="s">
        <v>412</v>
      </c>
      <c r="Y2138" t="s">
        <v>339</v>
      </c>
      <c r="Z2138" s="131">
        <v>97555.92</v>
      </c>
      <c r="AA2138" s="131">
        <v>1</v>
      </c>
      <c r="AB2138" s="131">
        <f t="shared" si="33"/>
        <v>114.36005113784998</v>
      </c>
      <c r="AD2138" s="131">
        <v>111.565</v>
      </c>
      <c r="AH2138" s="132">
        <v>3.8000000000000002E-4</v>
      </c>
      <c r="AI2138" s="132">
        <v>3.6900000000000001E-3</v>
      </c>
      <c r="AJ2138" s="132">
        <v>4.0000000000000002E-4</v>
      </c>
    </row>
    <row r="2139" spans="1:36">
      <c r="A2139" t="s">
        <v>1213</v>
      </c>
      <c r="B2139" t="s">
        <v>1257</v>
      </c>
      <c r="C2139" t="s">
        <v>2309</v>
      </c>
      <c r="D2139" t="s">
        <v>2310</v>
      </c>
      <c r="E2139" t="s">
        <v>309</v>
      </c>
      <c r="F2139" t="s">
        <v>2865</v>
      </c>
      <c r="G2139" t="s">
        <v>2866</v>
      </c>
      <c r="H2139" t="s">
        <v>321</v>
      </c>
      <c r="I2139" t="s">
        <v>951</v>
      </c>
      <c r="J2139" t="s">
        <v>204</v>
      </c>
      <c r="K2139" t="s">
        <v>204</v>
      </c>
      <c r="L2139" t="s">
        <v>325</v>
      </c>
      <c r="M2139" t="s">
        <v>340</v>
      </c>
      <c r="N2139" t="s">
        <v>447</v>
      </c>
      <c r="O2139" t="s">
        <v>339</v>
      </c>
      <c r="P2139" t="s">
        <v>1530</v>
      </c>
      <c r="Q2139" t="s">
        <v>415</v>
      </c>
      <c r="R2139" t="s">
        <v>407</v>
      </c>
      <c r="S2139" t="s">
        <v>1212</v>
      </c>
      <c r="T2139" s="131">
        <v>2.16</v>
      </c>
      <c r="U2139" t="s">
        <v>1600</v>
      </c>
      <c r="V2139" s="132">
        <v>2.572E-2</v>
      </c>
      <c r="W2139" s="132">
        <v>5.1799999999999999E-2</v>
      </c>
      <c r="X2139" t="s">
        <v>412</v>
      </c>
      <c r="Y2139" t="s">
        <v>339</v>
      </c>
      <c r="Z2139" s="131">
        <v>112216.26</v>
      </c>
      <c r="AA2139" s="131">
        <v>1</v>
      </c>
      <c r="AB2139" s="131">
        <f t="shared" si="33"/>
        <v>94.759885955921192</v>
      </c>
      <c r="AD2139" s="131">
        <v>106.336</v>
      </c>
      <c r="AH2139" s="132">
        <v>4.8000000000000001E-4</v>
      </c>
      <c r="AI2139" s="132">
        <v>3.5200000000000001E-3</v>
      </c>
      <c r="AJ2139" s="132">
        <v>3.8000000000000002E-4</v>
      </c>
    </row>
    <row r="2140" spans="1:36">
      <c r="A2140" t="s">
        <v>1213</v>
      </c>
      <c r="B2140" t="s">
        <v>1257</v>
      </c>
      <c r="C2140" t="s">
        <v>2629</v>
      </c>
      <c r="D2140" t="s">
        <v>2630</v>
      </c>
      <c r="E2140" t="s">
        <v>309</v>
      </c>
      <c r="F2140" t="s">
        <v>2871</v>
      </c>
      <c r="G2140" t="s">
        <v>2872</v>
      </c>
      <c r="H2140" t="s">
        <v>321</v>
      </c>
      <c r="I2140" t="s">
        <v>951</v>
      </c>
      <c r="J2140" t="s">
        <v>204</v>
      </c>
      <c r="K2140" t="s">
        <v>204</v>
      </c>
      <c r="L2140" t="s">
        <v>325</v>
      </c>
      <c r="M2140" t="s">
        <v>340</v>
      </c>
      <c r="N2140" t="s">
        <v>451</v>
      </c>
      <c r="O2140" t="s">
        <v>339</v>
      </c>
      <c r="P2140" t="s">
        <v>1584</v>
      </c>
      <c r="Q2140" t="s">
        <v>413</v>
      </c>
      <c r="R2140" t="s">
        <v>407</v>
      </c>
      <c r="S2140" t="s">
        <v>1212</v>
      </c>
      <c r="T2140" s="131">
        <v>3.39</v>
      </c>
      <c r="U2140" t="s">
        <v>2873</v>
      </c>
      <c r="V2140" s="132">
        <v>4.7530000000000003E-2</v>
      </c>
      <c r="W2140" s="132">
        <v>4.9399999999999999E-2</v>
      </c>
      <c r="X2140" t="s">
        <v>412</v>
      </c>
      <c r="Y2140" t="s">
        <v>339</v>
      </c>
      <c r="Z2140" s="131">
        <v>112283</v>
      </c>
      <c r="AA2140" s="131">
        <v>1</v>
      </c>
      <c r="AB2140" s="131">
        <f t="shared" si="33"/>
        <v>94.130010776341919</v>
      </c>
      <c r="AD2140" s="131">
        <v>105.69199999999999</v>
      </c>
      <c r="AH2140" s="132">
        <v>1.4999999999999999E-4</v>
      </c>
      <c r="AI2140" s="132">
        <v>3.5000000000000001E-3</v>
      </c>
      <c r="AJ2140" s="132">
        <v>3.8000000000000002E-4</v>
      </c>
    </row>
    <row r="2141" spans="1:36">
      <c r="A2141" t="s">
        <v>1213</v>
      </c>
      <c r="B2141" t="s">
        <v>1257</v>
      </c>
      <c r="C2141" t="s">
        <v>2063</v>
      </c>
      <c r="D2141" t="s">
        <v>2064</v>
      </c>
      <c r="E2141" t="s">
        <v>309</v>
      </c>
      <c r="F2141" t="s">
        <v>2819</v>
      </c>
      <c r="G2141" t="s">
        <v>2820</v>
      </c>
      <c r="H2141" t="s">
        <v>321</v>
      </c>
      <c r="I2141" t="s">
        <v>754</v>
      </c>
      <c r="J2141" t="s">
        <v>204</v>
      </c>
      <c r="K2141" t="s">
        <v>204</v>
      </c>
      <c r="L2141" t="s">
        <v>325</v>
      </c>
      <c r="M2141" t="s">
        <v>340</v>
      </c>
      <c r="N2141" t="s">
        <v>445</v>
      </c>
      <c r="O2141" t="s">
        <v>339</v>
      </c>
      <c r="P2141" t="s">
        <v>1696</v>
      </c>
      <c r="Q2141" t="s">
        <v>413</v>
      </c>
      <c r="R2141" t="s">
        <v>407</v>
      </c>
      <c r="S2141" t="s">
        <v>1212</v>
      </c>
      <c r="T2141" s="131">
        <v>4.87</v>
      </c>
      <c r="U2141" t="s">
        <v>2282</v>
      </c>
      <c r="V2141" s="132">
        <v>2.2360000000000001E-2</v>
      </c>
      <c r="W2141" s="132">
        <v>2.5999999999999999E-2</v>
      </c>
      <c r="X2141" t="s">
        <v>412</v>
      </c>
      <c r="Y2141" t="s">
        <v>339</v>
      </c>
      <c r="Z2141" s="131">
        <v>102308</v>
      </c>
      <c r="AA2141" s="131">
        <v>1</v>
      </c>
      <c r="AB2141" s="131">
        <f t="shared" si="33"/>
        <v>102.32044414904016</v>
      </c>
      <c r="AD2141" s="131">
        <v>104.682</v>
      </c>
      <c r="AH2141" s="132">
        <v>3.4000000000000002E-4</v>
      </c>
      <c r="AI2141" s="132">
        <v>3.46E-3</v>
      </c>
      <c r="AJ2141" s="132">
        <v>3.6999999999999999E-4</v>
      </c>
    </row>
    <row r="2142" spans="1:36">
      <c r="A2142" t="s">
        <v>1213</v>
      </c>
      <c r="B2142" t="s">
        <v>1257</v>
      </c>
      <c r="C2142" t="s">
        <v>2369</v>
      </c>
      <c r="D2142" t="s">
        <v>2370</v>
      </c>
      <c r="E2142" t="s">
        <v>309</v>
      </c>
      <c r="F2142" t="s">
        <v>2371</v>
      </c>
      <c r="G2142" t="s">
        <v>2372</v>
      </c>
      <c r="H2142" t="s">
        <v>321</v>
      </c>
      <c r="I2142" t="s">
        <v>754</v>
      </c>
      <c r="J2142" t="s">
        <v>204</v>
      </c>
      <c r="K2142" t="s">
        <v>204</v>
      </c>
      <c r="L2142" t="s">
        <v>325</v>
      </c>
      <c r="M2142" t="s">
        <v>340</v>
      </c>
      <c r="N2142" t="s">
        <v>477</v>
      </c>
      <c r="O2142" t="s">
        <v>339</v>
      </c>
      <c r="P2142" t="s">
        <v>1211</v>
      </c>
      <c r="Q2142" t="s">
        <v>413</v>
      </c>
      <c r="R2142" t="s">
        <v>407</v>
      </c>
      <c r="S2142" t="s">
        <v>1212</v>
      </c>
      <c r="T2142" s="131">
        <v>12.03</v>
      </c>
      <c r="U2142" t="s">
        <v>2373</v>
      </c>
      <c r="V2142" s="132">
        <v>6.0099999999999997E-3</v>
      </c>
      <c r="W2142" s="132">
        <v>2.8799999999999999E-2</v>
      </c>
      <c r="X2142" t="s">
        <v>412</v>
      </c>
      <c r="Y2142" t="s">
        <v>339</v>
      </c>
      <c r="Z2142" s="131">
        <v>93016</v>
      </c>
      <c r="AA2142" s="131">
        <v>1</v>
      </c>
      <c r="AB2142" s="131">
        <f t="shared" si="33"/>
        <v>103.14031994495572</v>
      </c>
      <c r="AD2142" s="131">
        <v>95.936999999999998</v>
      </c>
      <c r="AH2142" s="132">
        <v>2.0000000000000002E-5</v>
      </c>
      <c r="AI2142" s="132">
        <v>3.1700000000000001E-3</v>
      </c>
      <c r="AJ2142" s="132">
        <v>3.4000000000000002E-4</v>
      </c>
    </row>
    <row r="2143" spans="1:36">
      <c r="A2143" t="s">
        <v>1213</v>
      </c>
      <c r="B2143" t="s">
        <v>1257</v>
      </c>
      <c r="C2143" t="s">
        <v>1601</v>
      </c>
      <c r="D2143" t="s">
        <v>1602</v>
      </c>
      <c r="E2143" t="s">
        <v>309</v>
      </c>
      <c r="F2143" t="s">
        <v>2341</v>
      </c>
      <c r="G2143" t="s">
        <v>2342</v>
      </c>
      <c r="H2143" t="s">
        <v>321</v>
      </c>
      <c r="I2143" t="s">
        <v>754</v>
      </c>
      <c r="J2143" t="s">
        <v>204</v>
      </c>
      <c r="K2143" t="s">
        <v>204</v>
      </c>
      <c r="L2143" t="s">
        <v>325</v>
      </c>
      <c r="M2143" t="s">
        <v>340</v>
      </c>
      <c r="N2143" t="s">
        <v>448</v>
      </c>
      <c r="O2143" t="s">
        <v>339</v>
      </c>
      <c r="P2143" t="s">
        <v>1211</v>
      </c>
      <c r="Q2143" t="s">
        <v>413</v>
      </c>
      <c r="R2143" t="s">
        <v>407</v>
      </c>
      <c r="S2143" t="s">
        <v>1212</v>
      </c>
      <c r="T2143" s="131">
        <v>3.31</v>
      </c>
      <c r="U2143" t="s">
        <v>2343</v>
      </c>
      <c r="V2143" s="132">
        <v>1.7500000000000002E-2</v>
      </c>
      <c r="W2143" s="132">
        <v>2.3400000000000001E-2</v>
      </c>
      <c r="X2143" t="s">
        <v>412</v>
      </c>
      <c r="Y2143" t="s">
        <v>339</v>
      </c>
      <c r="Z2143" s="131">
        <v>76627.67</v>
      </c>
      <c r="AA2143" s="131">
        <v>1</v>
      </c>
      <c r="AB2143" s="131">
        <f t="shared" si="33"/>
        <v>112.5298472470845</v>
      </c>
      <c r="AD2143" s="131">
        <v>86.228999999999999</v>
      </c>
      <c r="AH2143" s="132">
        <v>3.0000000000000001E-5</v>
      </c>
      <c r="AI2143" s="132">
        <v>2.8500000000000001E-3</v>
      </c>
      <c r="AJ2143" s="132">
        <v>3.1E-4</v>
      </c>
    </row>
    <row r="2144" spans="1:36">
      <c r="A2144" t="s">
        <v>1213</v>
      </c>
      <c r="B2144" t="s">
        <v>1257</v>
      </c>
      <c r="C2144" t="s">
        <v>2430</v>
      </c>
      <c r="D2144" t="s">
        <v>2431</v>
      </c>
      <c r="E2144" t="s">
        <v>309</v>
      </c>
      <c r="F2144" t="s">
        <v>2432</v>
      </c>
      <c r="G2144" t="s">
        <v>2433</v>
      </c>
      <c r="H2144" t="s">
        <v>321</v>
      </c>
      <c r="I2144" t="s">
        <v>951</v>
      </c>
      <c r="J2144" t="s">
        <v>204</v>
      </c>
      <c r="K2144" t="s">
        <v>204</v>
      </c>
      <c r="L2144" t="s">
        <v>325</v>
      </c>
      <c r="M2144" t="s">
        <v>340</v>
      </c>
      <c r="N2144" t="s">
        <v>446</v>
      </c>
      <c r="O2144" t="s">
        <v>339</v>
      </c>
      <c r="P2144" t="s">
        <v>1696</v>
      </c>
      <c r="Q2144" t="s">
        <v>413</v>
      </c>
      <c r="R2144" t="s">
        <v>407</v>
      </c>
      <c r="S2144" t="s">
        <v>1212</v>
      </c>
      <c r="T2144" s="131">
        <v>2.39</v>
      </c>
      <c r="U2144" t="s">
        <v>1563</v>
      </c>
      <c r="V2144" s="132">
        <v>4.8869999999999997E-2</v>
      </c>
      <c r="W2144" s="132">
        <v>4.58E-2</v>
      </c>
      <c r="X2144" t="s">
        <v>412</v>
      </c>
      <c r="Y2144" t="s">
        <v>339</v>
      </c>
      <c r="Z2144" s="131">
        <v>61321.43</v>
      </c>
      <c r="AA2144" s="131">
        <v>1</v>
      </c>
      <c r="AB2144" s="131">
        <f t="shared" si="33"/>
        <v>92.090155105645778</v>
      </c>
      <c r="AD2144" s="131">
        <v>56.470999999999997</v>
      </c>
      <c r="AH2144" s="132">
        <v>6.9999999999999994E-5</v>
      </c>
      <c r="AI2144" s="132">
        <v>1.8699999999999999E-3</v>
      </c>
      <c r="AJ2144" s="132">
        <v>2.0000000000000001E-4</v>
      </c>
    </row>
    <row r="2145" spans="1:36">
      <c r="A2145" t="s">
        <v>1213</v>
      </c>
      <c r="B2145" t="s">
        <v>1257</v>
      </c>
      <c r="C2145" t="s">
        <v>2809</v>
      </c>
      <c r="D2145" t="s">
        <v>2810</v>
      </c>
      <c r="E2145" t="s">
        <v>309</v>
      </c>
      <c r="F2145" t="s">
        <v>2839</v>
      </c>
      <c r="G2145" t="s">
        <v>2840</v>
      </c>
      <c r="H2145" t="s">
        <v>321</v>
      </c>
      <c r="I2145" t="s">
        <v>951</v>
      </c>
      <c r="J2145" t="s">
        <v>204</v>
      </c>
      <c r="K2145" t="s">
        <v>204</v>
      </c>
      <c r="L2145" t="s">
        <v>325</v>
      </c>
      <c r="M2145" t="s">
        <v>340</v>
      </c>
      <c r="N2145" t="s">
        <v>440</v>
      </c>
      <c r="O2145" t="s">
        <v>339</v>
      </c>
      <c r="P2145" t="s">
        <v>1584</v>
      </c>
      <c r="Q2145" t="s">
        <v>413</v>
      </c>
      <c r="R2145" t="s">
        <v>407</v>
      </c>
      <c r="S2145" t="s">
        <v>1212</v>
      </c>
      <c r="T2145" s="131">
        <v>2.08</v>
      </c>
      <c r="U2145" t="s">
        <v>2841</v>
      </c>
      <c r="V2145" s="132">
        <v>5.7149999999999999E-2</v>
      </c>
      <c r="W2145" s="132">
        <v>5.3100000000000001E-2</v>
      </c>
      <c r="X2145" t="s">
        <v>412</v>
      </c>
      <c r="Y2145" t="s">
        <v>339</v>
      </c>
      <c r="Z2145" s="131">
        <v>54226.75</v>
      </c>
      <c r="AA2145" s="131">
        <v>1</v>
      </c>
      <c r="AB2145" s="131">
        <f t="shared" si="33"/>
        <v>95.519277847187965</v>
      </c>
      <c r="AD2145" s="131">
        <v>51.796999999999997</v>
      </c>
      <c r="AH2145" s="132">
        <v>8.0000000000000007E-5</v>
      </c>
      <c r="AI2145" s="132">
        <v>1.7099999999999999E-3</v>
      </c>
      <c r="AJ2145" s="132">
        <v>1.8000000000000001E-4</v>
      </c>
    </row>
    <row r="2146" spans="1:36">
      <c r="A2146" t="s">
        <v>1213</v>
      </c>
      <c r="B2146" t="s">
        <v>1257</v>
      </c>
      <c r="C2146" t="s">
        <v>1778</v>
      </c>
      <c r="D2146" t="s">
        <v>1779</v>
      </c>
      <c r="E2146" t="s">
        <v>309</v>
      </c>
      <c r="F2146" t="s">
        <v>2874</v>
      </c>
      <c r="G2146" t="s">
        <v>2875</v>
      </c>
      <c r="H2146" t="s">
        <v>321</v>
      </c>
      <c r="I2146" t="s">
        <v>754</v>
      </c>
      <c r="J2146" t="s">
        <v>204</v>
      </c>
      <c r="K2146" t="s">
        <v>204</v>
      </c>
      <c r="L2146" t="s">
        <v>325</v>
      </c>
      <c r="M2146" t="s">
        <v>340</v>
      </c>
      <c r="N2146" t="s">
        <v>465</v>
      </c>
      <c r="O2146" t="s">
        <v>339</v>
      </c>
      <c r="P2146" t="s">
        <v>1578</v>
      </c>
      <c r="Q2146" t="s">
        <v>415</v>
      </c>
      <c r="R2146" t="s">
        <v>407</v>
      </c>
      <c r="S2146" t="s">
        <v>1212</v>
      </c>
      <c r="T2146" s="131">
        <v>0.5</v>
      </c>
      <c r="U2146" t="s">
        <v>2876</v>
      </c>
      <c r="V2146" s="132">
        <v>3.3579999999999999E-2</v>
      </c>
      <c r="W2146" s="132">
        <v>2.8799999999999999E-2</v>
      </c>
      <c r="X2146" t="s">
        <v>412</v>
      </c>
      <c r="Y2146" t="s">
        <v>339</v>
      </c>
      <c r="Z2146" s="131">
        <v>42087.4</v>
      </c>
      <c r="AA2146" s="131">
        <v>1</v>
      </c>
      <c r="AB2146" s="131">
        <f t="shared" si="33"/>
        <v>116.83069042041086</v>
      </c>
      <c r="AC2146" s="131">
        <v>1.133</v>
      </c>
      <c r="AD2146" s="131">
        <v>50.304000000000002</v>
      </c>
      <c r="AH2146" s="132">
        <v>2.9E-4</v>
      </c>
      <c r="AI2146" s="132">
        <v>1.6999999999999999E-3</v>
      </c>
      <c r="AJ2146" s="132">
        <v>1.8000000000000001E-4</v>
      </c>
    </row>
    <row r="2147" spans="1:36">
      <c r="A2147" t="s">
        <v>1213</v>
      </c>
      <c r="B2147" t="s">
        <v>1257</v>
      </c>
      <c r="C2147" t="s">
        <v>2844</v>
      </c>
      <c r="D2147" t="s">
        <v>2845</v>
      </c>
      <c r="E2147" t="s">
        <v>309</v>
      </c>
      <c r="F2147" t="s">
        <v>2846</v>
      </c>
      <c r="G2147" t="s">
        <v>2847</v>
      </c>
      <c r="H2147" t="s">
        <v>321</v>
      </c>
      <c r="I2147" t="s">
        <v>951</v>
      </c>
      <c r="J2147" t="s">
        <v>204</v>
      </c>
      <c r="K2147" t="s">
        <v>204</v>
      </c>
      <c r="L2147" t="s">
        <v>325</v>
      </c>
      <c r="M2147" t="s">
        <v>340</v>
      </c>
      <c r="N2147" t="s">
        <v>441</v>
      </c>
      <c r="O2147" t="s">
        <v>339</v>
      </c>
      <c r="P2147" t="s">
        <v>1540</v>
      </c>
      <c r="Q2147" t="s">
        <v>413</v>
      </c>
      <c r="R2147" t="s">
        <v>407</v>
      </c>
      <c r="S2147" t="s">
        <v>1212</v>
      </c>
      <c r="T2147" s="131">
        <v>2.63</v>
      </c>
      <c r="U2147" t="s">
        <v>2848</v>
      </c>
      <c r="V2147" s="132">
        <v>1.6740000000000001E-2</v>
      </c>
      <c r="W2147" s="132">
        <v>5.1400000000000001E-2</v>
      </c>
      <c r="X2147" t="s">
        <v>412</v>
      </c>
      <c r="Y2147" t="s">
        <v>339</v>
      </c>
      <c r="Z2147" s="131">
        <v>49774.02</v>
      </c>
      <c r="AA2147" s="131">
        <v>1</v>
      </c>
      <c r="AB2147" s="131">
        <f t="shared" si="33"/>
        <v>93.148996203240173</v>
      </c>
      <c r="AD2147" s="131">
        <v>46.363999999999997</v>
      </c>
      <c r="AH2147" s="132">
        <v>1.1E-4</v>
      </c>
      <c r="AI2147" s="132">
        <v>1.5299999999999999E-3</v>
      </c>
      <c r="AJ2147" s="132">
        <v>1.6000000000000001E-4</v>
      </c>
    </row>
    <row r="2148" spans="1:36">
      <c r="A2148" t="s">
        <v>1213</v>
      </c>
      <c r="B2148" t="s">
        <v>1257</v>
      </c>
      <c r="C2148" t="s">
        <v>2238</v>
      </c>
      <c r="D2148" t="s">
        <v>2239</v>
      </c>
      <c r="E2148" t="s">
        <v>309</v>
      </c>
      <c r="F2148" t="s">
        <v>2471</v>
      </c>
      <c r="G2148" t="s">
        <v>2472</v>
      </c>
      <c r="H2148" t="s">
        <v>321</v>
      </c>
      <c r="I2148" t="s">
        <v>951</v>
      </c>
      <c r="J2148" t="s">
        <v>204</v>
      </c>
      <c r="K2148" t="s">
        <v>204</v>
      </c>
      <c r="L2148" t="s">
        <v>325</v>
      </c>
      <c r="M2148" t="s">
        <v>340</v>
      </c>
      <c r="N2148" t="s">
        <v>451</v>
      </c>
      <c r="O2148" t="s">
        <v>339</v>
      </c>
      <c r="P2148" t="s">
        <v>1584</v>
      </c>
      <c r="Q2148" t="s">
        <v>413</v>
      </c>
      <c r="R2148" t="s">
        <v>407</v>
      </c>
      <c r="S2148" t="s">
        <v>1212</v>
      </c>
      <c r="T2148" s="131">
        <v>1.21</v>
      </c>
      <c r="U2148" t="s">
        <v>1594</v>
      </c>
      <c r="V2148" s="132">
        <v>2.1659999999999999E-2</v>
      </c>
      <c r="W2148" s="132">
        <v>5.1999999999999998E-2</v>
      </c>
      <c r="X2148" t="s">
        <v>412</v>
      </c>
      <c r="Y2148" t="s">
        <v>339</v>
      </c>
      <c r="Z2148" s="131">
        <v>44704.800000000003</v>
      </c>
      <c r="AA2148" s="131">
        <v>1</v>
      </c>
      <c r="AB2148" s="131">
        <f t="shared" si="33"/>
        <v>99.519514682987051</v>
      </c>
      <c r="AD2148" s="131">
        <v>44.49</v>
      </c>
      <c r="AH2148" s="132">
        <v>8.0000000000000007E-5</v>
      </c>
      <c r="AI2148" s="132">
        <v>1.47E-3</v>
      </c>
      <c r="AJ2148" s="132">
        <v>1.6000000000000001E-4</v>
      </c>
    </row>
    <row r="2149" spans="1:36">
      <c r="A2149" t="s">
        <v>1213</v>
      </c>
      <c r="B2149" t="s">
        <v>1257</v>
      </c>
      <c r="C2149" t="s">
        <v>1564</v>
      </c>
      <c r="D2149" t="s">
        <v>1565</v>
      </c>
      <c r="E2149" t="s">
        <v>309</v>
      </c>
      <c r="F2149" t="s">
        <v>1566</v>
      </c>
      <c r="G2149" t="s">
        <v>1567</v>
      </c>
      <c r="H2149" t="s">
        <v>321</v>
      </c>
      <c r="I2149" t="s">
        <v>754</v>
      </c>
      <c r="J2149" t="s">
        <v>204</v>
      </c>
      <c r="K2149" t="s">
        <v>204</v>
      </c>
      <c r="L2149" t="s">
        <v>325</v>
      </c>
      <c r="M2149" t="s">
        <v>340</v>
      </c>
      <c r="N2149" t="s">
        <v>456</v>
      </c>
      <c r="O2149" t="s">
        <v>339</v>
      </c>
      <c r="P2149" t="s">
        <v>1551</v>
      </c>
      <c r="Q2149" t="s">
        <v>413</v>
      </c>
      <c r="R2149" t="s">
        <v>407</v>
      </c>
      <c r="S2149" t="s">
        <v>1212</v>
      </c>
      <c r="T2149" s="131">
        <v>5.4</v>
      </c>
      <c r="U2149" t="s">
        <v>1568</v>
      </c>
      <c r="V2149" s="132">
        <v>1.7389999999999999E-2</v>
      </c>
      <c r="W2149" s="132">
        <v>4.2799999999999998E-2</v>
      </c>
      <c r="X2149" t="s">
        <v>412</v>
      </c>
      <c r="Y2149" t="s">
        <v>339</v>
      </c>
      <c r="Z2149" s="131">
        <v>26119.759999999998</v>
      </c>
      <c r="AA2149" s="131">
        <v>1</v>
      </c>
      <c r="AB2149" s="131">
        <f t="shared" si="33"/>
        <v>146.41022735277812</v>
      </c>
      <c r="AD2149" s="131">
        <v>38.241999999999997</v>
      </c>
      <c r="AH2149" s="132">
        <v>1.0000000000000001E-5</v>
      </c>
      <c r="AI2149" s="132">
        <v>1.2700000000000001E-3</v>
      </c>
      <c r="AJ2149" s="132">
        <v>1.3999999999999999E-4</v>
      </c>
    </row>
    <row r="2150" spans="1:36">
      <c r="A2150" t="s">
        <v>1213</v>
      </c>
      <c r="B2150" t="s">
        <v>1257</v>
      </c>
      <c r="C2150" t="s">
        <v>1940</v>
      </c>
      <c r="D2150" t="s">
        <v>1941</v>
      </c>
      <c r="E2150" t="s">
        <v>309</v>
      </c>
      <c r="F2150" t="s">
        <v>2837</v>
      </c>
      <c r="G2150" t="s">
        <v>2838</v>
      </c>
      <c r="H2150" t="s">
        <v>321</v>
      </c>
      <c r="I2150" t="s">
        <v>754</v>
      </c>
      <c r="J2150" t="s">
        <v>204</v>
      </c>
      <c r="K2150" t="s">
        <v>204</v>
      </c>
      <c r="L2150" t="s">
        <v>325</v>
      </c>
      <c r="M2150" t="s">
        <v>340</v>
      </c>
      <c r="N2150" t="s">
        <v>464</v>
      </c>
      <c r="O2150" t="s">
        <v>339</v>
      </c>
      <c r="P2150" t="s">
        <v>1540</v>
      </c>
      <c r="Q2150" t="s">
        <v>413</v>
      </c>
      <c r="R2150" t="s">
        <v>407</v>
      </c>
      <c r="S2150" t="s">
        <v>1212</v>
      </c>
      <c r="T2150" s="131">
        <v>1.71</v>
      </c>
      <c r="U2150" t="s">
        <v>1589</v>
      </c>
      <c r="V2150" s="132">
        <v>2.3650000000000001E-2</v>
      </c>
      <c r="W2150" s="132">
        <v>2.9000000000000001E-2</v>
      </c>
      <c r="X2150" t="s">
        <v>412</v>
      </c>
      <c r="Y2150" t="s">
        <v>339</v>
      </c>
      <c r="Z2150" s="131">
        <v>16223.76</v>
      </c>
      <c r="AA2150" s="131">
        <v>1</v>
      </c>
      <c r="AB2150" s="131">
        <f t="shared" si="33"/>
        <v>117.38955704472946</v>
      </c>
      <c r="AC2150" s="131">
        <v>8.3209999999999997</v>
      </c>
      <c r="AD2150" s="131">
        <v>27.366</v>
      </c>
      <c r="AH2150" s="132">
        <v>6.9999999999999994E-5</v>
      </c>
      <c r="AI2150" s="132">
        <v>1.1800000000000001E-3</v>
      </c>
      <c r="AJ2150" s="132">
        <v>1.2999999999999999E-4</v>
      </c>
    </row>
    <row r="2151" spans="1:36">
      <c r="A2151" t="s">
        <v>1213</v>
      </c>
      <c r="B2151" t="s">
        <v>1257</v>
      </c>
      <c r="C2151" t="s">
        <v>2877</v>
      </c>
      <c r="D2151" t="s">
        <v>2878</v>
      </c>
      <c r="E2151" t="s">
        <v>309</v>
      </c>
      <c r="F2151" t="s">
        <v>2879</v>
      </c>
      <c r="G2151" t="s">
        <v>2880</v>
      </c>
      <c r="H2151" t="s">
        <v>321</v>
      </c>
      <c r="I2151" t="s">
        <v>951</v>
      </c>
      <c r="J2151" t="s">
        <v>204</v>
      </c>
      <c r="K2151" t="s">
        <v>204</v>
      </c>
      <c r="L2151" t="s">
        <v>325</v>
      </c>
      <c r="M2151" t="s">
        <v>340</v>
      </c>
      <c r="N2151" t="s">
        <v>463</v>
      </c>
      <c r="O2151" t="s">
        <v>339</v>
      </c>
      <c r="P2151" t="s">
        <v>1584</v>
      </c>
      <c r="Q2151" t="s">
        <v>413</v>
      </c>
      <c r="R2151" t="s">
        <v>407</v>
      </c>
      <c r="S2151" t="s">
        <v>1212</v>
      </c>
      <c r="T2151" s="131">
        <v>5.89</v>
      </c>
      <c r="U2151" t="s">
        <v>2881</v>
      </c>
      <c r="V2151" s="132">
        <v>1.9199999999999998E-2</v>
      </c>
      <c r="W2151" s="132">
        <v>5.2699999999999997E-2</v>
      </c>
      <c r="X2151" t="s">
        <v>412</v>
      </c>
      <c r="Y2151" t="s">
        <v>339</v>
      </c>
      <c r="Z2151" s="131">
        <v>32204.25</v>
      </c>
      <c r="AA2151" s="131">
        <v>1</v>
      </c>
      <c r="AB2151" s="131">
        <f t="shared" si="33"/>
        <v>84.460901899593992</v>
      </c>
      <c r="AD2151" s="131">
        <v>27.2</v>
      </c>
      <c r="AH2151" s="132">
        <v>4.0000000000000003E-5</v>
      </c>
      <c r="AI2151" s="132">
        <v>8.9999999999999998E-4</v>
      </c>
      <c r="AJ2151" s="132">
        <v>1E-4</v>
      </c>
    </row>
    <row r="2152" spans="1:36">
      <c r="A2152" t="s">
        <v>1213</v>
      </c>
      <c r="B2152" t="s">
        <v>1257</v>
      </c>
      <c r="C2152" t="s">
        <v>2407</v>
      </c>
      <c r="D2152" t="s">
        <v>2408</v>
      </c>
      <c r="E2152" t="s">
        <v>309</v>
      </c>
      <c r="F2152" t="s">
        <v>2851</v>
      </c>
      <c r="G2152" t="s">
        <v>2852</v>
      </c>
      <c r="H2152" t="s">
        <v>321</v>
      </c>
      <c r="I2152" t="s">
        <v>754</v>
      </c>
      <c r="J2152" t="s">
        <v>204</v>
      </c>
      <c r="K2152" t="s">
        <v>204</v>
      </c>
      <c r="L2152" t="s">
        <v>325</v>
      </c>
      <c r="M2152" t="s">
        <v>340</v>
      </c>
      <c r="N2152" t="s">
        <v>464</v>
      </c>
      <c r="O2152" t="s">
        <v>339</v>
      </c>
      <c r="P2152" t="s">
        <v>2257</v>
      </c>
      <c r="Q2152" t="s">
        <v>415</v>
      </c>
      <c r="R2152" t="s">
        <v>407</v>
      </c>
      <c r="S2152" t="s">
        <v>1212</v>
      </c>
      <c r="T2152" s="131">
        <v>2.69</v>
      </c>
      <c r="U2152" t="s">
        <v>2853</v>
      </c>
      <c r="V2152" s="132">
        <v>6.3099999999999996E-3</v>
      </c>
      <c r="W2152" s="132">
        <v>2.69E-2</v>
      </c>
      <c r="X2152" t="s">
        <v>412</v>
      </c>
      <c r="Y2152" t="s">
        <v>339</v>
      </c>
      <c r="Z2152" s="131">
        <v>15291</v>
      </c>
      <c r="AA2152" s="131">
        <v>1</v>
      </c>
      <c r="AB2152" s="131">
        <f t="shared" si="33"/>
        <v>114.2175135700739</v>
      </c>
      <c r="AD2152" s="131">
        <v>17.465</v>
      </c>
      <c r="AH2152" s="132">
        <v>1.0000000000000001E-5</v>
      </c>
      <c r="AI2152" s="132">
        <v>5.8E-4</v>
      </c>
      <c r="AJ2152" s="132">
        <v>6.0000000000000002E-5</v>
      </c>
    </row>
    <row r="2153" spans="1:36">
      <c r="A2153" t="s">
        <v>1213</v>
      </c>
      <c r="B2153" t="s">
        <v>1257</v>
      </c>
      <c r="C2153" t="s">
        <v>2309</v>
      </c>
      <c r="D2153" t="s">
        <v>2310</v>
      </c>
      <c r="E2153" t="s">
        <v>309</v>
      </c>
      <c r="F2153" t="s">
        <v>2849</v>
      </c>
      <c r="G2153" t="s">
        <v>2850</v>
      </c>
      <c r="H2153" t="s">
        <v>321</v>
      </c>
      <c r="I2153" t="s">
        <v>951</v>
      </c>
      <c r="J2153" t="s">
        <v>204</v>
      </c>
      <c r="K2153" t="s">
        <v>204</v>
      </c>
      <c r="L2153" t="s">
        <v>325</v>
      </c>
      <c r="M2153" t="s">
        <v>340</v>
      </c>
      <c r="N2153" t="s">
        <v>447</v>
      </c>
      <c r="O2153" t="s">
        <v>339</v>
      </c>
      <c r="P2153" t="s">
        <v>1530</v>
      </c>
      <c r="Q2153" t="s">
        <v>415</v>
      </c>
      <c r="R2153" t="s">
        <v>407</v>
      </c>
      <c r="S2153" t="s">
        <v>1212</v>
      </c>
      <c r="T2153" s="131">
        <v>0.49</v>
      </c>
      <c r="U2153" t="s">
        <v>1858</v>
      </c>
      <c r="V2153" s="132">
        <v>5.2380000000000003E-2</v>
      </c>
      <c r="W2153" s="132">
        <v>5.2699999999999997E-2</v>
      </c>
      <c r="X2153" t="s">
        <v>412</v>
      </c>
      <c r="Y2153" t="s">
        <v>339</v>
      </c>
      <c r="Z2153" s="131">
        <v>16968</v>
      </c>
      <c r="AA2153" s="131">
        <v>1</v>
      </c>
      <c r="AB2153" s="131">
        <f t="shared" si="33"/>
        <v>99.528524280999534</v>
      </c>
      <c r="AD2153" s="131">
        <v>16.888000000000002</v>
      </c>
      <c r="AH2153" s="132">
        <v>1.6000000000000001E-4</v>
      </c>
      <c r="AI2153" s="132">
        <v>5.5999999999999995E-4</v>
      </c>
      <c r="AJ2153" s="132">
        <v>6.0000000000000002E-5</v>
      </c>
    </row>
    <row r="2154" spans="1:36">
      <c r="A2154" t="s">
        <v>1213</v>
      </c>
      <c r="B2154" t="s">
        <v>1257</v>
      </c>
      <c r="C2154" t="s">
        <v>2937</v>
      </c>
      <c r="D2154" t="s">
        <v>2938</v>
      </c>
      <c r="E2154" t="s">
        <v>311</v>
      </c>
      <c r="F2154" t="s">
        <v>2939</v>
      </c>
      <c r="G2154" t="s">
        <v>2940</v>
      </c>
      <c r="H2154" t="s">
        <v>321</v>
      </c>
      <c r="I2154" t="s">
        <v>755</v>
      </c>
      <c r="J2154" t="s">
        <v>204</v>
      </c>
      <c r="K2154" t="s">
        <v>204</v>
      </c>
      <c r="L2154" t="s">
        <v>325</v>
      </c>
      <c r="M2154" t="s">
        <v>340</v>
      </c>
      <c r="N2154" t="s">
        <v>480</v>
      </c>
      <c r="O2154" t="s">
        <v>339</v>
      </c>
      <c r="P2154" t="s">
        <v>1551</v>
      </c>
      <c r="Q2154" t="s">
        <v>413</v>
      </c>
      <c r="R2154" t="s">
        <v>407</v>
      </c>
      <c r="S2154" t="s">
        <v>1212</v>
      </c>
      <c r="T2154" s="131">
        <v>0.99</v>
      </c>
      <c r="U2154" t="s">
        <v>1755</v>
      </c>
      <c r="V2154" s="132">
        <v>3.2149999999999998E-2</v>
      </c>
      <c r="W2154" s="132">
        <v>5.79E-2</v>
      </c>
      <c r="X2154" t="s">
        <v>412</v>
      </c>
      <c r="Y2154" t="s">
        <v>339</v>
      </c>
      <c r="Z2154" s="131">
        <v>7750</v>
      </c>
      <c r="AA2154" s="131">
        <v>1</v>
      </c>
      <c r="AB2154" s="131">
        <f t="shared" si="33"/>
        <v>100.76129032258063</v>
      </c>
      <c r="AC2154" s="131">
        <v>8.2629999999999999</v>
      </c>
      <c r="AD2154" s="131">
        <v>16.071999999999999</v>
      </c>
      <c r="AH2154" s="132">
        <v>1.1E-4</v>
      </c>
      <c r="AI2154" s="132">
        <v>8.0999999999999996E-4</v>
      </c>
      <c r="AJ2154" s="132">
        <v>9.0000000000000006E-5</v>
      </c>
    </row>
    <row r="2155" spans="1:36">
      <c r="A2155" t="s">
        <v>1213</v>
      </c>
      <c r="B2155" t="s">
        <v>1257</v>
      </c>
      <c r="C2155" t="s">
        <v>2805</v>
      </c>
      <c r="D2155" t="s">
        <v>2806</v>
      </c>
      <c r="E2155" t="s">
        <v>309</v>
      </c>
      <c r="F2155" t="s">
        <v>2897</v>
      </c>
      <c r="G2155" t="s">
        <v>2898</v>
      </c>
      <c r="H2155" t="s">
        <v>321</v>
      </c>
      <c r="I2155" t="s">
        <v>951</v>
      </c>
      <c r="J2155" t="s">
        <v>204</v>
      </c>
      <c r="K2155" t="s">
        <v>204</v>
      </c>
      <c r="L2155" t="s">
        <v>325</v>
      </c>
      <c r="M2155" t="s">
        <v>340</v>
      </c>
      <c r="N2155" t="s">
        <v>447</v>
      </c>
      <c r="O2155" t="s">
        <v>339</v>
      </c>
      <c r="P2155" t="s">
        <v>1573</v>
      </c>
      <c r="Q2155" t="s">
        <v>415</v>
      </c>
      <c r="R2155" t="s">
        <v>407</v>
      </c>
      <c r="S2155" t="s">
        <v>1212</v>
      </c>
      <c r="T2155" s="131">
        <v>0.49</v>
      </c>
      <c r="U2155" t="s">
        <v>1858</v>
      </c>
      <c r="V2155" s="132">
        <v>3.5839999999999997E-2</v>
      </c>
      <c r="W2155" s="132">
        <v>5.5399999999999998E-2</v>
      </c>
      <c r="X2155" t="s">
        <v>412</v>
      </c>
      <c r="Y2155" t="s">
        <v>339</v>
      </c>
      <c r="Z2155" s="131">
        <v>15366</v>
      </c>
      <c r="AA2155" s="131">
        <v>1</v>
      </c>
      <c r="AB2155" s="131">
        <f t="shared" si="33"/>
        <v>99.518417284914747</v>
      </c>
      <c r="AD2155" s="131">
        <v>15.292</v>
      </c>
      <c r="AH2155" s="132">
        <v>2.3000000000000001E-4</v>
      </c>
      <c r="AI2155" s="132">
        <v>5.1000000000000004E-4</v>
      </c>
      <c r="AJ2155" s="132">
        <v>5.0000000000000002E-5</v>
      </c>
    </row>
    <row r="2156" spans="1:36">
      <c r="A2156" t="s">
        <v>1213</v>
      </c>
      <c r="B2156" t="s">
        <v>1257</v>
      </c>
      <c r="C2156" t="s">
        <v>2629</v>
      </c>
      <c r="D2156" t="s">
        <v>2630</v>
      </c>
      <c r="E2156" t="s">
        <v>309</v>
      </c>
      <c r="F2156" t="s">
        <v>2631</v>
      </c>
      <c r="G2156" t="s">
        <v>2632</v>
      </c>
      <c r="H2156" t="s">
        <v>321</v>
      </c>
      <c r="I2156" t="s">
        <v>755</v>
      </c>
      <c r="J2156" t="s">
        <v>204</v>
      </c>
      <c r="K2156" t="s">
        <v>204</v>
      </c>
      <c r="L2156" t="s">
        <v>325</v>
      </c>
      <c r="M2156" t="s">
        <v>340</v>
      </c>
      <c r="N2156" t="s">
        <v>451</v>
      </c>
      <c r="O2156" t="s">
        <v>339</v>
      </c>
      <c r="P2156" t="s">
        <v>1584</v>
      </c>
      <c r="Q2156" t="s">
        <v>413</v>
      </c>
      <c r="R2156" t="s">
        <v>407</v>
      </c>
      <c r="S2156" t="s">
        <v>1212</v>
      </c>
      <c r="T2156" s="131">
        <v>1.23</v>
      </c>
      <c r="U2156" t="s">
        <v>1594</v>
      </c>
      <c r="V2156" s="132">
        <v>5.4469999999999998E-2</v>
      </c>
      <c r="W2156" s="132">
        <v>6.13E-2</v>
      </c>
      <c r="X2156" t="s">
        <v>412</v>
      </c>
      <c r="Y2156" t="s">
        <v>339</v>
      </c>
      <c r="Z2156" s="131">
        <v>7834.5</v>
      </c>
      <c r="AA2156" s="131">
        <v>1</v>
      </c>
      <c r="AB2156" s="131">
        <f t="shared" si="33"/>
        <v>105.62256685174549</v>
      </c>
      <c r="AD2156" s="131">
        <v>8.2750000000000004</v>
      </c>
      <c r="AH2156" s="132">
        <v>6.9999999999999994E-5</v>
      </c>
      <c r="AI2156" s="132">
        <v>2.7E-4</v>
      </c>
      <c r="AJ2156" s="132">
        <v>3.0000000000000001E-5</v>
      </c>
    </row>
    <row r="2157" spans="1:36">
      <c r="A2157" t="s">
        <v>1213</v>
      </c>
      <c r="B2157" t="s">
        <v>1257</v>
      </c>
      <c r="C2157" t="s">
        <v>2809</v>
      </c>
      <c r="D2157" t="s">
        <v>2810</v>
      </c>
      <c r="E2157" t="s">
        <v>309</v>
      </c>
      <c r="F2157" t="s">
        <v>2811</v>
      </c>
      <c r="G2157" t="s">
        <v>2812</v>
      </c>
      <c r="H2157" t="s">
        <v>321</v>
      </c>
      <c r="I2157" t="s">
        <v>755</v>
      </c>
      <c r="J2157" t="s">
        <v>204</v>
      </c>
      <c r="K2157" t="s">
        <v>204</v>
      </c>
      <c r="L2157" t="s">
        <v>325</v>
      </c>
      <c r="M2157" t="s">
        <v>340</v>
      </c>
      <c r="N2157" t="s">
        <v>440</v>
      </c>
      <c r="O2157" t="s">
        <v>339</v>
      </c>
      <c r="P2157" t="s">
        <v>1584</v>
      </c>
      <c r="Q2157" t="s">
        <v>413</v>
      </c>
      <c r="R2157" t="s">
        <v>407</v>
      </c>
      <c r="S2157" t="s">
        <v>1212</v>
      </c>
      <c r="T2157" s="131">
        <v>0.49</v>
      </c>
      <c r="U2157" t="s">
        <v>2813</v>
      </c>
      <c r="V2157" s="132">
        <v>4.249E-2</v>
      </c>
      <c r="W2157" s="132">
        <v>5.6399999999999999E-2</v>
      </c>
      <c r="X2157" t="s">
        <v>412</v>
      </c>
      <c r="Y2157" t="s">
        <v>339</v>
      </c>
      <c r="Z2157" s="131">
        <v>6900</v>
      </c>
      <c r="AA2157" s="131">
        <v>1</v>
      </c>
      <c r="AB2157" s="131">
        <f t="shared" si="33"/>
        <v>100.60869565217392</v>
      </c>
      <c r="AD2157" s="131">
        <v>6.9420000000000002</v>
      </c>
      <c r="AH2157" s="132">
        <v>3.0000000000000001E-5</v>
      </c>
      <c r="AI2157" s="132">
        <v>2.3000000000000001E-4</v>
      </c>
      <c r="AJ2157" s="132">
        <v>2.0000000000000002E-5</v>
      </c>
    </row>
    <row r="2158" spans="1:36">
      <c r="A2158" t="s">
        <v>1213</v>
      </c>
      <c r="B2158" t="s">
        <v>1257</v>
      </c>
      <c r="C2158" t="s">
        <v>2825</v>
      </c>
      <c r="D2158" t="s">
        <v>2826</v>
      </c>
      <c r="E2158" t="s">
        <v>309</v>
      </c>
      <c r="F2158" t="s">
        <v>2882</v>
      </c>
      <c r="G2158" t="s">
        <v>2883</v>
      </c>
      <c r="H2158" t="s">
        <v>321</v>
      </c>
      <c r="I2158" t="s">
        <v>951</v>
      </c>
      <c r="J2158" t="s">
        <v>204</v>
      </c>
      <c r="K2158" t="s">
        <v>204</v>
      </c>
      <c r="L2158" t="s">
        <v>325</v>
      </c>
      <c r="M2158" t="s">
        <v>340</v>
      </c>
      <c r="N2158" t="s">
        <v>447</v>
      </c>
      <c r="O2158" t="s">
        <v>339</v>
      </c>
      <c r="P2158" t="s">
        <v>1578</v>
      </c>
      <c r="Q2158" t="s">
        <v>415</v>
      </c>
      <c r="R2158" t="s">
        <v>407</v>
      </c>
      <c r="S2158" t="s">
        <v>1212</v>
      </c>
      <c r="T2158" s="131">
        <v>1.58</v>
      </c>
      <c r="U2158" t="s">
        <v>1660</v>
      </c>
      <c r="V2158" s="132">
        <v>2.818E-2</v>
      </c>
      <c r="W2158" s="132">
        <v>5.21E-2</v>
      </c>
      <c r="X2158" t="s">
        <v>412</v>
      </c>
      <c r="Y2158" t="s">
        <v>339</v>
      </c>
      <c r="Z2158" s="131">
        <v>6731.76</v>
      </c>
      <c r="AA2158" s="131">
        <v>1</v>
      </c>
      <c r="AB2158" s="131">
        <f t="shared" si="33"/>
        <v>96.661200042782269</v>
      </c>
      <c r="AD2158" s="131">
        <v>6.5069999999999997</v>
      </c>
      <c r="AH2158" s="132">
        <v>3.0000000000000001E-5</v>
      </c>
      <c r="AI2158" s="132">
        <v>2.2000000000000001E-4</v>
      </c>
      <c r="AJ2158" s="132">
        <v>2.0000000000000002E-5</v>
      </c>
    </row>
    <row r="2159" spans="1:36">
      <c r="A2159" t="s">
        <v>1213</v>
      </c>
      <c r="B2159" t="s">
        <v>1257</v>
      </c>
      <c r="C2159" t="s">
        <v>2005</v>
      </c>
      <c r="D2159" t="s">
        <v>2006</v>
      </c>
      <c r="E2159" t="s">
        <v>309</v>
      </c>
      <c r="F2159" t="s">
        <v>2207</v>
      </c>
      <c r="G2159" t="s">
        <v>2208</v>
      </c>
      <c r="H2159" t="s">
        <v>321</v>
      </c>
      <c r="I2159" t="s">
        <v>754</v>
      </c>
      <c r="J2159" t="s">
        <v>204</v>
      </c>
      <c r="K2159" t="s">
        <v>204</v>
      </c>
      <c r="L2159" t="s">
        <v>325</v>
      </c>
      <c r="M2159" t="s">
        <v>340</v>
      </c>
      <c r="N2159" t="s">
        <v>464</v>
      </c>
      <c r="O2159" t="s">
        <v>339</v>
      </c>
      <c r="P2159" t="s">
        <v>1696</v>
      </c>
      <c r="Q2159" t="s">
        <v>413</v>
      </c>
      <c r="R2159" t="s">
        <v>407</v>
      </c>
      <c r="S2159" t="s">
        <v>1212</v>
      </c>
      <c r="T2159" s="131">
        <v>3.24</v>
      </c>
      <c r="U2159" t="s">
        <v>1665</v>
      </c>
      <c r="V2159" s="132">
        <v>4.4319999999999998E-2</v>
      </c>
      <c r="W2159" s="132">
        <v>2.6800000000000001E-2</v>
      </c>
      <c r="X2159" t="s">
        <v>412</v>
      </c>
      <c r="Y2159" t="s">
        <v>339</v>
      </c>
      <c r="Z2159" s="131">
        <v>1697.25</v>
      </c>
      <c r="AA2159" s="131">
        <v>1</v>
      </c>
      <c r="AB2159" s="131">
        <f t="shared" si="33"/>
        <v>117.1895713654441</v>
      </c>
      <c r="AD2159" s="131">
        <v>1.9890000000000001</v>
      </c>
      <c r="AH2159" s="132">
        <v>0</v>
      </c>
      <c r="AI2159" s="132">
        <v>6.9999999999999994E-5</v>
      </c>
      <c r="AJ2159" s="132">
        <v>1.0000000000000001E-5</v>
      </c>
    </row>
    <row r="2160" spans="1:36">
      <c r="A2160" t="s">
        <v>1213</v>
      </c>
      <c r="B2160" t="s">
        <v>1257</v>
      </c>
      <c r="C2160" t="s">
        <v>1967</v>
      </c>
      <c r="D2160" t="s">
        <v>1968</v>
      </c>
      <c r="E2160" t="s">
        <v>309</v>
      </c>
      <c r="F2160" t="s">
        <v>2854</v>
      </c>
      <c r="G2160" t="s">
        <v>2855</v>
      </c>
      <c r="H2160" t="s">
        <v>321</v>
      </c>
      <c r="I2160" t="s">
        <v>951</v>
      </c>
      <c r="J2160" t="s">
        <v>204</v>
      </c>
      <c r="K2160" t="s">
        <v>204</v>
      </c>
      <c r="L2160" t="s">
        <v>325</v>
      </c>
      <c r="M2160" t="s">
        <v>340</v>
      </c>
      <c r="N2160" t="s">
        <v>447</v>
      </c>
      <c r="O2160" t="s">
        <v>339</v>
      </c>
      <c r="P2160" t="s">
        <v>1540</v>
      </c>
      <c r="Q2160" t="s">
        <v>413</v>
      </c>
      <c r="R2160" t="s">
        <v>407</v>
      </c>
      <c r="S2160" t="s">
        <v>1212</v>
      </c>
      <c r="T2160" s="131">
        <v>0.36</v>
      </c>
      <c r="U2160" t="s">
        <v>2856</v>
      </c>
      <c r="V2160" s="132">
        <v>5.9389999999999998E-2</v>
      </c>
      <c r="W2160" s="132">
        <v>5.3600000000000002E-2</v>
      </c>
      <c r="X2160" t="s">
        <v>412</v>
      </c>
      <c r="Y2160" t="s">
        <v>339</v>
      </c>
      <c r="Z2160" s="131">
        <v>1591.33</v>
      </c>
      <c r="AA2160" s="131">
        <v>1</v>
      </c>
      <c r="AB2160" s="131">
        <f t="shared" si="33"/>
        <v>100.23062469758001</v>
      </c>
      <c r="AD2160" s="131">
        <v>1.595</v>
      </c>
      <c r="AH2160" s="132">
        <v>1.0000000000000001E-5</v>
      </c>
      <c r="AI2160" s="132">
        <v>5.0000000000000002E-5</v>
      </c>
      <c r="AJ2160" s="132">
        <v>1.0000000000000001E-5</v>
      </c>
    </row>
    <row r="2161" spans="1:36">
      <c r="A2161" t="s">
        <v>1213</v>
      </c>
      <c r="B2161" t="s">
        <v>1257</v>
      </c>
      <c r="C2161" t="s">
        <v>2020</v>
      </c>
      <c r="D2161" t="s">
        <v>2021</v>
      </c>
      <c r="E2161" t="s">
        <v>309</v>
      </c>
      <c r="F2161" t="s">
        <v>2590</v>
      </c>
      <c r="G2161" t="s">
        <v>2591</v>
      </c>
      <c r="H2161" t="s">
        <v>321</v>
      </c>
      <c r="I2161" t="s">
        <v>951</v>
      </c>
      <c r="J2161" t="s">
        <v>204</v>
      </c>
      <c r="K2161" t="s">
        <v>204</v>
      </c>
      <c r="L2161" t="s">
        <v>325</v>
      </c>
      <c r="M2161" t="s">
        <v>340</v>
      </c>
      <c r="N2161" t="s">
        <v>484</v>
      </c>
      <c r="O2161" t="s">
        <v>339</v>
      </c>
      <c r="P2161" t="s">
        <v>1696</v>
      </c>
      <c r="Q2161" t="s">
        <v>413</v>
      </c>
      <c r="R2161" t="s">
        <v>407</v>
      </c>
      <c r="S2161" t="s">
        <v>1212</v>
      </c>
      <c r="T2161" s="131">
        <v>0.91</v>
      </c>
      <c r="U2161" t="s">
        <v>2516</v>
      </c>
      <c r="V2161" s="132">
        <v>3.6499999999999998E-2</v>
      </c>
      <c r="W2161" s="132">
        <v>4.4699999999999997E-2</v>
      </c>
      <c r="X2161" t="s">
        <v>412</v>
      </c>
      <c r="Y2161" t="s">
        <v>339</v>
      </c>
      <c r="Z2161" s="131">
        <v>260.91000000000003</v>
      </c>
      <c r="AA2161" s="131">
        <v>1</v>
      </c>
      <c r="AB2161" s="131">
        <f t="shared" si="33"/>
        <v>99.651220727453904</v>
      </c>
      <c r="AD2161" s="131">
        <v>0.26</v>
      </c>
      <c r="AH2161" s="132">
        <v>0</v>
      </c>
      <c r="AI2161" s="132">
        <v>1.0000000000000001E-5</v>
      </c>
      <c r="AJ2161" s="132">
        <v>0</v>
      </c>
    </row>
    <row r="2162" spans="1:36">
      <c r="A2162" t="s">
        <v>1213</v>
      </c>
      <c r="B2162" t="s">
        <v>1257</v>
      </c>
      <c r="C2162" t="s">
        <v>2829</v>
      </c>
      <c r="D2162" t="s">
        <v>2830</v>
      </c>
      <c r="E2162" t="s">
        <v>80</v>
      </c>
      <c r="F2162" t="s">
        <v>2831</v>
      </c>
      <c r="G2162" t="s">
        <v>2832</v>
      </c>
      <c r="H2162" t="s">
        <v>321</v>
      </c>
      <c r="I2162" t="s">
        <v>755</v>
      </c>
      <c r="J2162" t="s">
        <v>205</v>
      </c>
      <c r="K2162" t="s">
        <v>224</v>
      </c>
      <c r="L2162" t="s">
        <v>325</v>
      </c>
      <c r="M2162" t="s">
        <v>314</v>
      </c>
      <c r="N2162" t="s">
        <v>546</v>
      </c>
      <c r="O2162" t="s">
        <v>339</v>
      </c>
      <c r="P2162" t="s">
        <v>2116</v>
      </c>
      <c r="Q2162" t="s">
        <v>433</v>
      </c>
      <c r="R2162" t="s">
        <v>407</v>
      </c>
      <c r="S2162" t="s">
        <v>1215</v>
      </c>
      <c r="T2162" s="131">
        <v>2.67</v>
      </c>
      <c r="U2162" t="s">
        <v>1500</v>
      </c>
      <c r="V2162" s="132">
        <v>5.373E-2</v>
      </c>
      <c r="W2162" s="132">
        <v>5.1999999999999998E-2</v>
      </c>
      <c r="X2162" t="s">
        <v>412</v>
      </c>
      <c r="Y2162" t="s">
        <v>339</v>
      </c>
      <c r="Z2162" s="131">
        <v>171000</v>
      </c>
      <c r="AA2162" s="131">
        <v>3.6469999999999998</v>
      </c>
      <c r="AB2162" s="131">
        <f t="shared" si="33"/>
        <v>105.85741384811999</v>
      </c>
      <c r="AD2162" s="131">
        <v>660.16600000000005</v>
      </c>
      <c r="AH2162" s="132">
        <v>1.7000000000000001E-4</v>
      </c>
      <c r="AI2162" s="132">
        <v>2.1839999999999998E-2</v>
      </c>
      <c r="AJ2162" s="132">
        <v>2.3500000000000001E-3</v>
      </c>
    </row>
    <row r="2163" spans="1:36">
      <c r="A2163" t="s">
        <v>1213</v>
      </c>
      <c r="B2163" t="s">
        <v>1257</v>
      </c>
      <c r="C2163" t="s">
        <v>2884</v>
      </c>
      <c r="D2163" t="s">
        <v>2885</v>
      </c>
      <c r="E2163" t="s">
        <v>80</v>
      </c>
      <c r="F2163" t="s">
        <v>2886</v>
      </c>
      <c r="G2163" t="s">
        <v>2887</v>
      </c>
      <c r="H2163" t="s">
        <v>321</v>
      </c>
      <c r="I2163" t="s">
        <v>755</v>
      </c>
      <c r="J2163" t="s">
        <v>205</v>
      </c>
      <c r="K2163" t="s">
        <v>245</v>
      </c>
      <c r="L2163" t="s">
        <v>325</v>
      </c>
      <c r="M2163" t="s">
        <v>314</v>
      </c>
      <c r="N2163" t="s">
        <v>491</v>
      </c>
      <c r="O2163" t="s">
        <v>339</v>
      </c>
      <c r="P2163" t="s">
        <v>2127</v>
      </c>
      <c r="Q2163" t="s">
        <v>433</v>
      </c>
      <c r="R2163" t="s">
        <v>407</v>
      </c>
      <c r="S2163" t="s">
        <v>1215</v>
      </c>
      <c r="T2163" s="131">
        <v>3.77</v>
      </c>
      <c r="U2163" t="s">
        <v>2888</v>
      </c>
      <c r="V2163" s="132">
        <v>3.3059999999999999E-2</v>
      </c>
      <c r="W2163" s="132">
        <v>5.91E-2</v>
      </c>
      <c r="X2163" t="s">
        <v>412</v>
      </c>
      <c r="Y2163" t="s">
        <v>339</v>
      </c>
      <c r="Z2163" s="131">
        <v>69000</v>
      </c>
      <c r="AA2163" s="131">
        <v>3.6469999999999998</v>
      </c>
      <c r="AB2163" s="131">
        <f t="shared" si="33"/>
        <v>93.906446831423892</v>
      </c>
      <c r="AD2163" s="131">
        <v>236.309</v>
      </c>
      <c r="AH2163" s="132">
        <v>1.3999999999999999E-4</v>
      </c>
      <c r="AI2163" s="132">
        <v>7.8200000000000006E-3</v>
      </c>
      <c r="AJ2163" s="132">
        <v>8.4000000000000003E-4</v>
      </c>
    </row>
    <row r="2164" spans="1:36">
      <c r="A2164" t="s">
        <v>1213</v>
      </c>
      <c r="B2164" t="s">
        <v>1223</v>
      </c>
    </row>
    <row r="2165" spans="1:36">
      <c r="A2165" t="s">
        <v>1213</v>
      </c>
      <c r="B2165" t="s">
        <v>1228</v>
      </c>
    </row>
    <row r="2166" spans="1:36">
      <c r="A2166" t="s">
        <v>1213</v>
      </c>
      <c r="B2166" t="s">
        <v>1229</v>
      </c>
    </row>
    <row r="2167" spans="1:36">
      <c r="A2167" t="s">
        <v>1213</v>
      </c>
      <c r="B2167" t="s">
        <v>1232</v>
      </c>
    </row>
    <row r="2168" spans="1:36">
      <c r="A2168" t="s">
        <v>1213</v>
      </c>
      <c r="B2168" t="s">
        <v>1242</v>
      </c>
    </row>
    <row r="2174" spans="1:36">
      <c r="G2174"/>
    </row>
  </sheetData>
  <sheetProtection formatColumns="0"/>
  <autoFilter ref="A1:AK216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336"/>
  <sheetViews>
    <sheetView rightToLeft="1" workbookViewId="0">
      <selection activeCell="G64" sqref="G64"/>
    </sheetView>
  </sheetViews>
  <sheetFormatPr defaultColWidth="9" defaultRowHeight="14.25"/>
  <cols>
    <col min="1" max="2" width="11.625" style="4" customWidth="1"/>
    <col min="3" max="3" width="31" style="4" bestFit="1" customWidth="1"/>
    <col min="4" max="4" width="11.625" style="4" customWidth="1"/>
    <col min="5" max="5" width="22.75" style="4" bestFit="1" customWidth="1"/>
    <col min="6" max="6" width="35" style="4" bestFit="1" customWidth="1"/>
    <col min="7" max="11" width="11.625" style="4" customWidth="1"/>
    <col min="12" max="13" width="11.625" style="2"/>
    <col min="14" max="16" width="11.625" style="4" customWidth="1"/>
    <col min="17" max="17" width="13.5" style="4" bestFit="1" customWidth="1"/>
    <col min="18" max="19" width="11.625" style="4" customWidth="1"/>
    <col min="20" max="20" width="11.625" style="2" customWidth="1"/>
    <col min="21" max="25" width="11.625" style="4" customWidth="1"/>
    <col min="26" max="16384" width="9" style="4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75</v>
      </c>
      <c r="U1" s="17" t="s">
        <v>63</v>
      </c>
      <c r="V1" s="17" t="s">
        <v>79</v>
      </c>
      <c r="W1" s="17" t="s">
        <v>64</v>
      </c>
      <c r="X1" s="17" t="s">
        <v>65</v>
      </c>
    </row>
    <row r="2" spans="1:24">
      <c r="A2" t="s">
        <v>1213</v>
      </c>
      <c r="B2" t="s">
        <v>1217</v>
      </c>
      <c r="C2" t="s">
        <v>1547</v>
      </c>
      <c r="D2" t="s">
        <v>1548</v>
      </c>
      <c r="E2" t="s">
        <v>309</v>
      </c>
      <c r="F2" t="s">
        <v>1547</v>
      </c>
      <c r="G2" t="s">
        <v>3473</v>
      </c>
      <c r="H2" t="s">
        <v>321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448</v>
      </c>
      <c r="O2" t="s">
        <v>339</v>
      </c>
      <c r="P2" t="s">
        <v>1212</v>
      </c>
      <c r="Q2" s="131">
        <v>206860</v>
      </c>
      <c r="R2" s="131">
        <v>1</v>
      </c>
      <c r="S2" s="131">
        <f>(U2-(T2*R2))*1000/R2/Q2*100</f>
        <v>4335</v>
      </c>
      <c r="T2" s="109"/>
      <c r="U2" s="131">
        <v>8967.3809999999994</v>
      </c>
      <c r="V2" s="132">
        <v>1.2999999999999999E-4</v>
      </c>
      <c r="W2" s="132">
        <v>4.5260000000000002E-2</v>
      </c>
      <c r="X2" s="132">
        <v>7.1000000000000004E-3</v>
      </c>
    </row>
    <row r="3" spans="1:24">
      <c r="A3" t="s">
        <v>1213</v>
      </c>
      <c r="B3" t="s">
        <v>1217</v>
      </c>
      <c r="C3" t="s">
        <v>2123</v>
      </c>
      <c r="D3" t="s">
        <v>2124</v>
      </c>
      <c r="E3" t="s">
        <v>309</v>
      </c>
      <c r="F3" t="s">
        <v>2123</v>
      </c>
      <c r="G3" t="s">
        <v>3474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467</v>
      </c>
      <c r="O3" t="s">
        <v>339</v>
      </c>
      <c r="P3" t="s">
        <v>1212</v>
      </c>
      <c r="Q3" s="131">
        <v>102997</v>
      </c>
      <c r="R3" s="131">
        <v>1</v>
      </c>
      <c r="S3" s="131">
        <f t="shared" ref="S3:S66" si="0">(U3-(T3*R3))*1000/R3/Q3*100</f>
        <v>8101.0000291270617</v>
      </c>
      <c r="T3" s="109"/>
      <c r="U3" s="131">
        <v>8343.7870000000003</v>
      </c>
      <c r="V3" s="132">
        <v>8.0000000000000007E-5</v>
      </c>
      <c r="W3" s="132">
        <v>4.2110000000000002E-2</v>
      </c>
      <c r="X3" s="132">
        <v>6.6100000000000004E-3</v>
      </c>
    </row>
    <row r="4" spans="1:24">
      <c r="A4" t="s">
        <v>1213</v>
      </c>
      <c r="B4" t="s">
        <v>1217</v>
      </c>
      <c r="C4" t="s">
        <v>3190</v>
      </c>
      <c r="D4" t="s">
        <v>3191</v>
      </c>
      <c r="E4" t="s">
        <v>309</v>
      </c>
      <c r="F4" t="s">
        <v>3190</v>
      </c>
      <c r="G4" t="s">
        <v>3475</v>
      </c>
      <c r="H4" t="s">
        <v>321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448</v>
      </c>
      <c r="O4" t="s">
        <v>339</v>
      </c>
      <c r="P4" t="s">
        <v>1212</v>
      </c>
      <c r="Q4" s="131">
        <v>270409</v>
      </c>
      <c r="R4" s="131">
        <v>1</v>
      </c>
      <c r="S4" s="131">
        <f t="shared" si="0"/>
        <v>2491.9998964531505</v>
      </c>
      <c r="T4" s="109"/>
      <c r="U4" s="131">
        <v>6738.5919999999996</v>
      </c>
      <c r="V4" s="132">
        <v>2.2000000000000001E-4</v>
      </c>
      <c r="W4" s="132">
        <v>3.4009999999999999E-2</v>
      </c>
      <c r="X4" s="132">
        <v>5.3400000000000001E-3</v>
      </c>
    </row>
    <row r="5" spans="1:24">
      <c r="A5" t="s">
        <v>1213</v>
      </c>
      <c r="B5" t="s">
        <v>1217</v>
      </c>
      <c r="C5" t="s">
        <v>1601</v>
      </c>
      <c r="D5" t="s">
        <v>1602</v>
      </c>
      <c r="E5" t="s">
        <v>309</v>
      </c>
      <c r="F5" t="s">
        <v>1601</v>
      </c>
      <c r="G5" t="s">
        <v>3476</v>
      </c>
      <c r="H5" t="s">
        <v>321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448</v>
      </c>
      <c r="O5" t="s">
        <v>339</v>
      </c>
      <c r="P5" t="s">
        <v>1212</v>
      </c>
      <c r="Q5" s="131">
        <v>147475</v>
      </c>
      <c r="R5" s="131">
        <v>1</v>
      </c>
      <c r="S5" s="131">
        <f t="shared" si="0"/>
        <v>4402.0003390405154</v>
      </c>
      <c r="T5" s="109"/>
      <c r="U5" s="131">
        <v>6491.85</v>
      </c>
      <c r="V5" s="132">
        <v>1.1E-4</v>
      </c>
      <c r="W5" s="132">
        <v>3.2770000000000001E-2</v>
      </c>
      <c r="X5" s="132">
        <v>5.1399999999999996E-3</v>
      </c>
    </row>
    <row r="6" spans="1:24">
      <c r="A6" t="s">
        <v>1213</v>
      </c>
      <c r="B6" t="s">
        <v>1217</v>
      </c>
      <c r="C6" t="s">
        <v>1671</v>
      </c>
      <c r="D6" t="s">
        <v>1672</v>
      </c>
      <c r="E6" t="s">
        <v>309</v>
      </c>
      <c r="F6" t="s">
        <v>1671</v>
      </c>
      <c r="G6" t="s">
        <v>3477</v>
      </c>
      <c r="H6" t="s">
        <v>321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441</v>
      </c>
      <c r="O6" t="s">
        <v>339</v>
      </c>
      <c r="P6" t="s">
        <v>1212</v>
      </c>
      <c r="Q6" s="131">
        <v>98185.5</v>
      </c>
      <c r="R6" s="131">
        <v>1</v>
      </c>
      <c r="S6" s="131">
        <f t="shared" si="0"/>
        <v>6305.0002291580731</v>
      </c>
      <c r="T6" s="109"/>
      <c r="U6" s="131">
        <v>6190.5959999999995</v>
      </c>
      <c r="V6" s="132">
        <v>8.3000000000000001E-4</v>
      </c>
      <c r="W6" s="132">
        <v>3.125E-2</v>
      </c>
      <c r="X6" s="132">
        <v>4.8999999999999998E-3</v>
      </c>
    </row>
    <row r="7" spans="1:24">
      <c r="A7" t="s">
        <v>1213</v>
      </c>
      <c r="B7" t="s">
        <v>1217</v>
      </c>
      <c r="C7" t="s">
        <v>1868</v>
      </c>
      <c r="D7" t="s">
        <v>1869</v>
      </c>
      <c r="E7" t="s">
        <v>309</v>
      </c>
      <c r="F7" t="s">
        <v>1868</v>
      </c>
      <c r="G7" t="s">
        <v>3478</v>
      </c>
      <c r="H7" t="s">
        <v>321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464</v>
      </c>
      <c r="O7" t="s">
        <v>339</v>
      </c>
      <c r="P7" t="s">
        <v>1212</v>
      </c>
      <c r="Q7" s="131">
        <v>17479</v>
      </c>
      <c r="R7" s="131">
        <v>1</v>
      </c>
      <c r="S7" s="131">
        <f t="shared" si="0"/>
        <v>30089.99942788489</v>
      </c>
      <c r="T7" s="109"/>
      <c r="U7" s="131">
        <v>5259.4309999999996</v>
      </c>
      <c r="V7" s="132">
        <v>1.3999999999999999E-4</v>
      </c>
      <c r="W7" s="132">
        <v>2.6550000000000001E-2</v>
      </c>
      <c r="X7" s="132">
        <v>4.1700000000000001E-3</v>
      </c>
    </row>
    <row r="8" spans="1:24">
      <c r="A8" t="s">
        <v>1213</v>
      </c>
      <c r="B8" t="s">
        <v>1217</v>
      </c>
      <c r="C8" t="s">
        <v>3479</v>
      </c>
      <c r="D8" t="s">
        <v>3480</v>
      </c>
      <c r="E8" t="s">
        <v>309</v>
      </c>
      <c r="F8" t="s">
        <v>3479</v>
      </c>
      <c r="G8" t="s">
        <v>3481</v>
      </c>
      <c r="H8" t="s">
        <v>321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458</v>
      </c>
      <c r="O8" t="s">
        <v>339</v>
      </c>
      <c r="P8" t="s">
        <v>1212</v>
      </c>
      <c r="Q8" s="131">
        <v>27411</v>
      </c>
      <c r="R8" s="131">
        <v>1</v>
      </c>
      <c r="S8" s="131">
        <f t="shared" si="0"/>
        <v>18890.000364817042</v>
      </c>
      <c r="T8" s="109"/>
      <c r="U8" s="131">
        <v>5177.9380000000001</v>
      </c>
      <c r="V8" s="132">
        <v>2.5000000000000001E-4</v>
      </c>
      <c r="W8" s="132">
        <v>2.613E-2</v>
      </c>
      <c r="X8" s="132">
        <v>4.1000000000000003E-3</v>
      </c>
    </row>
    <row r="9" spans="1:24">
      <c r="A9" t="s">
        <v>1213</v>
      </c>
      <c r="B9" t="s">
        <v>1217</v>
      </c>
      <c r="C9" t="s">
        <v>1884</v>
      </c>
      <c r="D9" t="s">
        <v>1885</v>
      </c>
      <c r="E9" t="s">
        <v>309</v>
      </c>
      <c r="F9" t="s">
        <v>3482</v>
      </c>
      <c r="G9" t="s">
        <v>3483</v>
      </c>
      <c r="H9" t="s">
        <v>321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448</v>
      </c>
      <c r="O9" t="s">
        <v>339</v>
      </c>
      <c r="P9" t="s">
        <v>1212</v>
      </c>
      <c r="Q9" s="131">
        <v>30000</v>
      </c>
      <c r="R9" s="131">
        <v>1</v>
      </c>
      <c r="S9" s="131">
        <f t="shared" si="0"/>
        <v>15760</v>
      </c>
      <c r="T9" s="109"/>
      <c r="U9" s="131">
        <v>4728</v>
      </c>
      <c r="V9" s="132">
        <v>1.2E-4</v>
      </c>
      <c r="W9" s="132">
        <v>2.3859999999999999E-2</v>
      </c>
      <c r="X9" s="132">
        <v>3.7399999999999998E-3</v>
      </c>
    </row>
    <row r="10" spans="1:24">
      <c r="A10" t="s">
        <v>1213</v>
      </c>
      <c r="B10" t="s">
        <v>1217</v>
      </c>
      <c r="C10" t="s">
        <v>3152</v>
      </c>
      <c r="D10" t="s">
        <v>3153</v>
      </c>
      <c r="E10" t="s">
        <v>309</v>
      </c>
      <c r="F10" t="s">
        <v>3152</v>
      </c>
      <c r="G10" t="s">
        <v>3484</v>
      </c>
      <c r="H10" t="s">
        <v>321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441</v>
      </c>
      <c r="O10" t="s">
        <v>339</v>
      </c>
      <c r="P10" t="s">
        <v>1212</v>
      </c>
      <c r="Q10" s="131">
        <v>348083</v>
      </c>
      <c r="R10" s="131">
        <v>1</v>
      </c>
      <c r="S10" s="131">
        <f t="shared" si="0"/>
        <v>1277.0000258559023</v>
      </c>
      <c r="T10" s="109"/>
      <c r="U10" s="131">
        <v>4445.0200000000004</v>
      </c>
      <c r="V10" s="132">
        <v>1.9599999999999999E-3</v>
      </c>
      <c r="W10" s="132">
        <v>2.2440000000000002E-2</v>
      </c>
      <c r="X10" s="132">
        <v>3.5200000000000001E-3</v>
      </c>
    </row>
    <row r="11" spans="1:24" ht="15" customHeight="1">
      <c r="A11" t="s">
        <v>1213</v>
      </c>
      <c r="B11" t="s">
        <v>1217</v>
      </c>
      <c r="C11" t="s">
        <v>2175</v>
      </c>
      <c r="D11" t="s">
        <v>2176</v>
      </c>
      <c r="E11" t="s">
        <v>309</v>
      </c>
      <c r="F11" t="s">
        <v>3485</v>
      </c>
      <c r="G11" t="s">
        <v>3486</v>
      </c>
      <c r="H11" t="s">
        <v>321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445</v>
      </c>
      <c r="O11" t="s">
        <v>339</v>
      </c>
      <c r="P11" t="s">
        <v>1212</v>
      </c>
      <c r="Q11" s="131">
        <v>83115</v>
      </c>
      <c r="R11" s="131">
        <v>1</v>
      </c>
      <c r="S11" s="131">
        <f t="shared" si="0"/>
        <v>5318.000360945678</v>
      </c>
      <c r="T11" s="109"/>
      <c r="U11" s="131">
        <v>4420.0559999999996</v>
      </c>
      <c r="V11" s="132">
        <v>3.2000000000000003E-4</v>
      </c>
      <c r="W11" s="132">
        <v>2.231E-2</v>
      </c>
      <c r="X11" s="132">
        <v>3.5000000000000001E-3</v>
      </c>
    </row>
    <row r="12" spans="1:24">
      <c r="A12" t="s">
        <v>1213</v>
      </c>
      <c r="B12" t="s">
        <v>1217</v>
      </c>
      <c r="C12" t="s">
        <v>2467</v>
      </c>
      <c r="D12" t="s">
        <v>2468</v>
      </c>
      <c r="E12" t="s">
        <v>309</v>
      </c>
      <c r="F12" t="s">
        <v>2467</v>
      </c>
      <c r="G12" t="s">
        <v>3487</v>
      </c>
      <c r="H12" t="s">
        <v>321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440</v>
      </c>
      <c r="O12" t="s">
        <v>339</v>
      </c>
      <c r="P12" t="s">
        <v>1212</v>
      </c>
      <c r="Q12" s="131">
        <v>144093</v>
      </c>
      <c r="R12" s="131">
        <v>1</v>
      </c>
      <c r="S12" s="131">
        <f t="shared" si="0"/>
        <v>2966.9997848611661</v>
      </c>
      <c r="T12" s="109"/>
      <c r="U12" s="131">
        <v>4275.2389999999996</v>
      </c>
      <c r="V12" s="132">
        <v>5.5999999999999995E-4</v>
      </c>
      <c r="W12" s="132">
        <v>2.1579999999999998E-2</v>
      </c>
      <c r="X12" s="132">
        <v>3.3899999999999998E-3</v>
      </c>
    </row>
    <row r="13" spans="1:24">
      <c r="A13" t="s">
        <v>1213</v>
      </c>
      <c r="B13" t="s">
        <v>1217</v>
      </c>
      <c r="C13" t="s">
        <v>1896</v>
      </c>
      <c r="D13" t="s">
        <v>1897</v>
      </c>
      <c r="E13" t="s">
        <v>309</v>
      </c>
      <c r="F13" t="s">
        <v>1896</v>
      </c>
      <c r="G13" t="s">
        <v>3488</v>
      </c>
      <c r="H13" t="s">
        <v>321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464</v>
      </c>
      <c r="O13" t="s">
        <v>339</v>
      </c>
      <c r="P13" t="s">
        <v>1212</v>
      </c>
      <c r="Q13" s="131">
        <v>7371</v>
      </c>
      <c r="R13" s="131">
        <v>1</v>
      </c>
      <c r="S13" s="131">
        <f t="shared" si="0"/>
        <v>54029.995929995923</v>
      </c>
      <c r="T13" s="109"/>
      <c r="U13" s="131">
        <v>3982.5509999999999</v>
      </c>
      <c r="V13" s="132">
        <v>2.9999999999999997E-4</v>
      </c>
      <c r="W13" s="132">
        <v>2.01E-2</v>
      </c>
      <c r="X13" s="132">
        <v>3.15E-3</v>
      </c>
    </row>
    <row r="14" spans="1:24">
      <c r="A14" t="s">
        <v>1213</v>
      </c>
      <c r="B14" t="s">
        <v>1217</v>
      </c>
      <c r="C14" t="s">
        <v>3489</v>
      </c>
      <c r="D14" t="s">
        <v>3490</v>
      </c>
      <c r="E14" t="s">
        <v>309</v>
      </c>
      <c r="F14" t="s">
        <v>3489</v>
      </c>
      <c r="G14" t="s">
        <v>3491</v>
      </c>
      <c r="H14" t="s">
        <v>321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480</v>
      </c>
      <c r="O14" t="s">
        <v>339</v>
      </c>
      <c r="P14" t="s">
        <v>1212</v>
      </c>
      <c r="Q14" s="131">
        <v>6000</v>
      </c>
      <c r="R14" s="131">
        <v>1</v>
      </c>
      <c r="S14" s="131">
        <f t="shared" si="0"/>
        <v>62120.000000000007</v>
      </c>
      <c r="T14" s="109"/>
      <c r="U14" s="131">
        <v>3727.2</v>
      </c>
      <c r="V14" s="132">
        <v>8.0000000000000007E-5</v>
      </c>
      <c r="W14" s="132">
        <v>1.881E-2</v>
      </c>
      <c r="X14" s="132">
        <v>2.9499999999999999E-3</v>
      </c>
    </row>
    <row r="15" spans="1:24">
      <c r="A15" t="s">
        <v>1213</v>
      </c>
      <c r="B15" t="s">
        <v>1217</v>
      </c>
      <c r="C15" t="s">
        <v>2430</v>
      </c>
      <c r="D15" t="s">
        <v>2431</v>
      </c>
      <c r="E15" t="s">
        <v>309</v>
      </c>
      <c r="F15" t="s">
        <v>2430</v>
      </c>
      <c r="G15" t="s">
        <v>3492</v>
      </c>
      <c r="H15" t="s">
        <v>321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446</v>
      </c>
      <c r="O15" t="s">
        <v>339</v>
      </c>
      <c r="P15" t="s">
        <v>1212</v>
      </c>
      <c r="Q15" s="131">
        <v>3704</v>
      </c>
      <c r="R15" s="131">
        <v>1</v>
      </c>
      <c r="S15" s="131">
        <f t="shared" si="0"/>
        <v>95300</v>
      </c>
      <c r="T15" s="131">
        <v>6.7709999999999999</v>
      </c>
      <c r="U15" s="131">
        <v>3536.683</v>
      </c>
      <c r="V15" s="132">
        <v>8.0000000000000007E-5</v>
      </c>
      <c r="W15" s="132">
        <v>1.788E-2</v>
      </c>
      <c r="X15" s="132">
        <v>2.81E-3</v>
      </c>
    </row>
    <row r="16" spans="1:24">
      <c r="A16" t="s">
        <v>1213</v>
      </c>
      <c r="B16" t="s">
        <v>1217</v>
      </c>
      <c r="C16" t="s">
        <v>1635</v>
      </c>
      <c r="D16" t="s">
        <v>1636</v>
      </c>
      <c r="E16" t="s">
        <v>309</v>
      </c>
      <c r="F16" t="s">
        <v>3493</v>
      </c>
      <c r="G16" t="s">
        <v>3494</v>
      </c>
      <c r="H16" t="s">
        <v>321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454</v>
      </c>
      <c r="O16" t="s">
        <v>339</v>
      </c>
      <c r="P16" t="s">
        <v>1212</v>
      </c>
      <c r="Q16" s="131">
        <v>46150</v>
      </c>
      <c r="R16" s="131">
        <v>1</v>
      </c>
      <c r="S16" s="131">
        <f t="shared" si="0"/>
        <v>7320</v>
      </c>
      <c r="T16" s="109"/>
      <c r="U16" s="131">
        <v>3378.18</v>
      </c>
      <c r="V16" s="132">
        <v>4.6000000000000001E-4</v>
      </c>
      <c r="W16" s="132">
        <v>1.7049999999999999E-2</v>
      </c>
      <c r="X16" s="132">
        <v>2.6800000000000001E-3</v>
      </c>
    </row>
    <row r="17" spans="1:24">
      <c r="A17" t="s">
        <v>1213</v>
      </c>
      <c r="B17" t="s">
        <v>1217</v>
      </c>
      <c r="C17" t="s">
        <v>2509</v>
      </c>
      <c r="D17" t="s">
        <v>2510</v>
      </c>
      <c r="E17" t="s">
        <v>309</v>
      </c>
      <c r="F17" t="s">
        <v>2509</v>
      </c>
      <c r="G17" t="s">
        <v>3495</v>
      </c>
      <c r="H17" t="s">
        <v>321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475</v>
      </c>
      <c r="O17" t="s">
        <v>339</v>
      </c>
      <c r="P17" t="s">
        <v>1212</v>
      </c>
      <c r="Q17" s="131">
        <v>88584</v>
      </c>
      <c r="R17" s="131">
        <v>1</v>
      </c>
      <c r="S17" s="131">
        <f t="shared" si="0"/>
        <v>3795.0002257744059</v>
      </c>
      <c r="T17" s="109"/>
      <c r="U17" s="131">
        <v>3361.7629999999999</v>
      </c>
      <c r="V17" s="132">
        <v>3.2000000000000003E-4</v>
      </c>
      <c r="W17" s="132">
        <v>1.6969999999999999E-2</v>
      </c>
      <c r="X17" s="132">
        <v>2.66E-3</v>
      </c>
    </row>
    <row r="18" spans="1:24">
      <c r="A18" t="s">
        <v>1213</v>
      </c>
      <c r="B18" t="s">
        <v>1217</v>
      </c>
      <c r="C18" t="s">
        <v>2422</v>
      </c>
      <c r="D18" t="s">
        <v>2423</v>
      </c>
      <c r="E18" t="s">
        <v>309</v>
      </c>
      <c r="F18" t="s">
        <v>2422</v>
      </c>
      <c r="G18" t="s">
        <v>3496</v>
      </c>
      <c r="H18" t="s">
        <v>321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t="s">
        <v>456</v>
      </c>
      <c r="O18" t="s">
        <v>339</v>
      </c>
      <c r="P18" t="s">
        <v>1212</v>
      </c>
      <c r="Q18" s="131">
        <v>185349</v>
      </c>
      <c r="R18" s="131">
        <v>1</v>
      </c>
      <c r="S18" s="131">
        <f t="shared" si="0"/>
        <v>1800</v>
      </c>
      <c r="T18" s="109"/>
      <c r="U18" s="131">
        <v>3336.2820000000002</v>
      </c>
      <c r="V18" s="132">
        <v>1.3999999999999999E-4</v>
      </c>
      <c r="W18" s="132">
        <v>1.6840000000000001E-2</v>
      </c>
      <c r="X18" s="132">
        <v>2.64E-3</v>
      </c>
    </row>
    <row r="19" spans="1:24">
      <c r="A19" t="s">
        <v>1213</v>
      </c>
      <c r="B19" t="s">
        <v>1217</v>
      </c>
      <c r="C19" t="s">
        <v>3497</v>
      </c>
      <c r="D19" t="s">
        <v>3498</v>
      </c>
      <c r="E19" t="s">
        <v>309</v>
      </c>
      <c r="F19" t="s">
        <v>3497</v>
      </c>
      <c r="G19" t="s">
        <v>3499</v>
      </c>
      <c r="H19" t="s">
        <v>321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458</v>
      </c>
      <c r="O19" t="s">
        <v>339</v>
      </c>
      <c r="P19" t="s">
        <v>1212</v>
      </c>
      <c r="Q19" s="131">
        <v>4350</v>
      </c>
      <c r="R19" s="131">
        <v>1</v>
      </c>
      <c r="S19" s="131">
        <f t="shared" si="0"/>
        <v>71910</v>
      </c>
      <c r="T19" s="109"/>
      <c r="U19" s="131">
        <v>3128.085</v>
      </c>
      <c r="V19" s="132">
        <v>1.4999999999999999E-4</v>
      </c>
      <c r="W19" s="132">
        <v>1.5789999999999998E-2</v>
      </c>
      <c r="X19" s="132">
        <v>2.48E-3</v>
      </c>
    </row>
    <row r="20" spans="1:24">
      <c r="A20" t="s">
        <v>1213</v>
      </c>
      <c r="B20" t="s">
        <v>1217</v>
      </c>
      <c r="C20" t="s">
        <v>1789</v>
      </c>
      <c r="D20" t="s">
        <v>1790</v>
      </c>
      <c r="E20" t="s">
        <v>309</v>
      </c>
      <c r="F20" t="s">
        <v>3500</v>
      </c>
      <c r="G20" t="s">
        <v>3501</v>
      </c>
      <c r="H20" t="s">
        <v>321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464</v>
      </c>
      <c r="O20" t="s">
        <v>339</v>
      </c>
      <c r="P20" t="s">
        <v>1212</v>
      </c>
      <c r="Q20" s="131">
        <v>11652</v>
      </c>
      <c r="R20" s="131">
        <v>1</v>
      </c>
      <c r="S20" s="131">
        <f t="shared" si="0"/>
        <v>24900</v>
      </c>
      <c r="T20" s="108"/>
      <c r="U20" s="131">
        <v>2901.348</v>
      </c>
      <c r="V20" s="132">
        <v>1.58E-3</v>
      </c>
      <c r="W20" s="132">
        <v>1.464E-2</v>
      </c>
      <c r="X20" s="132">
        <v>2.3E-3</v>
      </c>
    </row>
    <row r="21" spans="1:24">
      <c r="A21" t="s">
        <v>1213</v>
      </c>
      <c r="B21" t="s">
        <v>1217</v>
      </c>
      <c r="C21" t="s">
        <v>3502</v>
      </c>
      <c r="D21" t="s">
        <v>3503</v>
      </c>
      <c r="E21" t="s">
        <v>309</v>
      </c>
      <c r="F21" t="s">
        <v>3502</v>
      </c>
      <c r="G21" t="s">
        <v>3504</v>
      </c>
      <c r="H21" t="s">
        <v>321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458</v>
      </c>
      <c r="O21" t="s">
        <v>339</v>
      </c>
      <c r="P21" t="s">
        <v>1212</v>
      </c>
      <c r="Q21" s="131">
        <v>8975</v>
      </c>
      <c r="R21" s="131">
        <v>1</v>
      </c>
      <c r="S21" s="131">
        <f t="shared" si="0"/>
        <v>29800</v>
      </c>
      <c r="T21" s="108"/>
      <c r="U21" s="131">
        <v>2674.55</v>
      </c>
      <c r="V21" s="132">
        <v>1.9000000000000001E-4</v>
      </c>
      <c r="W21" s="132">
        <v>1.35E-2</v>
      </c>
      <c r="X21" s="132">
        <v>2.1199999999999999E-3</v>
      </c>
    </row>
    <row r="22" spans="1:24">
      <c r="A22" t="s">
        <v>1213</v>
      </c>
      <c r="B22" t="s">
        <v>1217</v>
      </c>
      <c r="C22" t="s">
        <v>2188</v>
      </c>
      <c r="D22" t="s">
        <v>2189</v>
      </c>
      <c r="E22" t="s">
        <v>309</v>
      </c>
      <c r="F22" t="s">
        <v>3505</v>
      </c>
      <c r="G22" t="s">
        <v>3506</v>
      </c>
      <c r="H22" t="s">
        <v>321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445</v>
      </c>
      <c r="O22" t="s">
        <v>339</v>
      </c>
      <c r="P22" t="s">
        <v>1212</v>
      </c>
      <c r="Q22" s="131">
        <v>31087</v>
      </c>
      <c r="R22" s="131">
        <v>1</v>
      </c>
      <c r="S22" s="131">
        <f t="shared" si="0"/>
        <v>8570.0003216778714</v>
      </c>
      <c r="T22" s="108"/>
      <c r="U22" s="131">
        <v>2664.1559999999999</v>
      </c>
      <c r="V22" s="132">
        <v>3.8999999999999999E-4</v>
      </c>
      <c r="W22" s="132">
        <v>1.345E-2</v>
      </c>
      <c r="X22" s="132">
        <v>2.1099999999999999E-3</v>
      </c>
    </row>
    <row r="23" spans="1:24">
      <c r="A23" t="s">
        <v>1213</v>
      </c>
      <c r="B23" t="s">
        <v>1217</v>
      </c>
      <c r="C23" t="s">
        <v>1756</v>
      </c>
      <c r="D23" t="s">
        <v>1757</v>
      </c>
      <c r="E23" t="s">
        <v>309</v>
      </c>
      <c r="F23" t="s">
        <v>1756</v>
      </c>
      <c r="G23" t="s">
        <v>3507</v>
      </c>
      <c r="H23" t="s">
        <v>321</v>
      </c>
      <c r="I23" t="s">
        <v>917</v>
      </c>
      <c r="J23" t="s">
        <v>204</v>
      </c>
      <c r="K23" t="s">
        <v>204</v>
      </c>
      <c r="L23" t="s">
        <v>325</v>
      </c>
      <c r="M23" t="s">
        <v>340</v>
      </c>
      <c r="N23" t="s">
        <v>461</v>
      </c>
      <c r="O23" t="s">
        <v>339</v>
      </c>
      <c r="P23" t="s">
        <v>1212</v>
      </c>
      <c r="Q23" s="131">
        <v>4967</v>
      </c>
      <c r="R23" s="131">
        <v>1</v>
      </c>
      <c r="S23" s="131">
        <f t="shared" si="0"/>
        <v>52300</v>
      </c>
      <c r="T23" s="108"/>
      <c r="U23" s="131">
        <v>2597.741</v>
      </c>
      <c r="V23" s="132">
        <v>2.9999999999999997E-4</v>
      </c>
      <c r="W23" s="132">
        <v>1.311E-2</v>
      </c>
      <c r="X23" s="132">
        <v>2.0600000000000002E-3</v>
      </c>
    </row>
    <row r="24" spans="1:24">
      <c r="A24" t="s">
        <v>1213</v>
      </c>
      <c r="B24" t="s">
        <v>1217</v>
      </c>
      <c r="C24" t="s">
        <v>3508</v>
      </c>
      <c r="D24" t="s">
        <v>3509</v>
      </c>
      <c r="E24" t="s">
        <v>309</v>
      </c>
      <c r="F24" t="s">
        <v>3510</v>
      </c>
      <c r="G24" t="s">
        <v>3511</v>
      </c>
      <c r="H24" t="s">
        <v>321</v>
      </c>
      <c r="I24" t="s">
        <v>917</v>
      </c>
      <c r="J24" t="s">
        <v>204</v>
      </c>
      <c r="K24" t="s">
        <v>204</v>
      </c>
      <c r="L24" t="s">
        <v>325</v>
      </c>
      <c r="M24" t="s">
        <v>340</v>
      </c>
      <c r="N24" t="s">
        <v>445</v>
      </c>
      <c r="O24" t="s">
        <v>339</v>
      </c>
      <c r="P24" t="s">
        <v>1212</v>
      </c>
      <c r="Q24" s="131">
        <v>16837</v>
      </c>
      <c r="R24" s="131">
        <v>1</v>
      </c>
      <c r="S24" s="131">
        <f t="shared" si="0"/>
        <v>14889.998218209894</v>
      </c>
      <c r="T24" s="108"/>
      <c r="U24" s="131">
        <v>2507.029</v>
      </c>
      <c r="V24" s="132">
        <v>2.7E-4</v>
      </c>
      <c r="W24" s="132">
        <v>1.265E-2</v>
      </c>
      <c r="X24" s="132">
        <v>1.99E-3</v>
      </c>
    </row>
    <row r="25" spans="1:24">
      <c r="A25" t="s">
        <v>1213</v>
      </c>
      <c r="B25" t="s">
        <v>1217</v>
      </c>
      <c r="C25" t="s">
        <v>1901</v>
      </c>
      <c r="D25" t="s">
        <v>1902</v>
      </c>
      <c r="E25" t="s">
        <v>309</v>
      </c>
      <c r="F25" t="s">
        <v>1901</v>
      </c>
      <c r="G25" t="s">
        <v>3512</v>
      </c>
      <c r="H25" t="s">
        <v>321</v>
      </c>
      <c r="I25" t="s">
        <v>917</v>
      </c>
      <c r="J25" t="s">
        <v>204</v>
      </c>
      <c r="K25" t="s">
        <v>204</v>
      </c>
      <c r="L25" t="s">
        <v>325</v>
      </c>
      <c r="M25" t="s">
        <v>340</v>
      </c>
      <c r="N25" t="s">
        <v>464</v>
      </c>
      <c r="O25" t="s">
        <v>339</v>
      </c>
      <c r="P25" t="s">
        <v>1212</v>
      </c>
      <c r="Q25" s="131">
        <v>21388</v>
      </c>
      <c r="R25" s="131">
        <v>1</v>
      </c>
      <c r="S25" s="131">
        <f t="shared" si="0"/>
        <v>11579.998129792406</v>
      </c>
      <c r="T25" s="108"/>
      <c r="U25" s="131">
        <v>2476.73</v>
      </c>
      <c r="V25" s="132">
        <v>5.8E-4</v>
      </c>
      <c r="W25" s="132">
        <v>1.2500000000000001E-2</v>
      </c>
      <c r="X25" s="132">
        <v>1.9599999999999999E-3</v>
      </c>
    </row>
    <row r="26" spans="1:24">
      <c r="A26" t="s">
        <v>1213</v>
      </c>
      <c r="B26" t="s">
        <v>1217</v>
      </c>
      <c r="C26" t="s">
        <v>3513</v>
      </c>
      <c r="D26" t="s">
        <v>3514</v>
      </c>
      <c r="E26" t="s">
        <v>309</v>
      </c>
      <c r="F26" t="s">
        <v>3515</v>
      </c>
      <c r="G26" t="s">
        <v>3516</v>
      </c>
      <c r="H26" t="s">
        <v>321</v>
      </c>
      <c r="I26" t="s">
        <v>917</v>
      </c>
      <c r="J26" t="s">
        <v>204</v>
      </c>
      <c r="K26" t="s">
        <v>204</v>
      </c>
      <c r="L26" t="s">
        <v>325</v>
      </c>
      <c r="M26" t="s">
        <v>340</v>
      </c>
      <c r="N26" t="s">
        <v>465</v>
      </c>
      <c r="O26" t="s">
        <v>339</v>
      </c>
      <c r="P26" t="s">
        <v>1212</v>
      </c>
      <c r="Q26" s="131">
        <v>56327</v>
      </c>
      <c r="R26" s="131">
        <v>1</v>
      </c>
      <c r="S26" s="131">
        <f t="shared" si="0"/>
        <v>4373.0005148507826</v>
      </c>
      <c r="T26" s="108"/>
      <c r="U26" s="131">
        <v>2463.1799999999998</v>
      </c>
      <c r="V26" s="132">
        <v>9.2000000000000003E-4</v>
      </c>
      <c r="W26" s="132">
        <v>1.243E-2</v>
      </c>
      <c r="X26" s="132">
        <v>1.9499999999999999E-3</v>
      </c>
    </row>
    <row r="27" spans="1:24">
      <c r="A27" t="s">
        <v>1213</v>
      </c>
      <c r="B27" t="s">
        <v>1217</v>
      </c>
      <c r="C27" t="s">
        <v>2519</v>
      </c>
      <c r="D27" t="s">
        <v>2520</v>
      </c>
      <c r="E27" t="s">
        <v>309</v>
      </c>
      <c r="F27" t="s">
        <v>2519</v>
      </c>
      <c r="G27" t="s">
        <v>3517</v>
      </c>
      <c r="H27" t="s">
        <v>321</v>
      </c>
      <c r="I27" t="s">
        <v>917</v>
      </c>
      <c r="J27" t="s">
        <v>204</v>
      </c>
      <c r="K27" t="s">
        <v>204</v>
      </c>
      <c r="L27" t="s">
        <v>325</v>
      </c>
      <c r="M27" t="s">
        <v>340</v>
      </c>
      <c r="N27" t="s">
        <v>454</v>
      </c>
      <c r="O27" t="s">
        <v>339</v>
      </c>
      <c r="P27" t="s">
        <v>1212</v>
      </c>
      <c r="Q27" s="131">
        <v>1285676</v>
      </c>
      <c r="R27" s="131">
        <v>1</v>
      </c>
      <c r="S27" s="131">
        <f t="shared" si="0"/>
        <v>189.69997106580507</v>
      </c>
      <c r="T27" s="108"/>
      <c r="U27" s="131">
        <v>2438.9270000000001</v>
      </c>
      <c r="V27" s="132">
        <v>5.0000000000000001E-4</v>
      </c>
      <c r="W27" s="132">
        <v>1.231E-2</v>
      </c>
      <c r="X27" s="132">
        <v>1.9300000000000001E-3</v>
      </c>
    </row>
    <row r="28" spans="1:24">
      <c r="A28" t="s">
        <v>1213</v>
      </c>
      <c r="B28" t="s">
        <v>1217</v>
      </c>
      <c r="C28" t="s">
        <v>2020</v>
      </c>
      <c r="D28" t="s">
        <v>2021</v>
      </c>
      <c r="E28" t="s">
        <v>309</v>
      </c>
      <c r="F28" t="s">
        <v>2020</v>
      </c>
      <c r="G28" t="s">
        <v>3518</v>
      </c>
      <c r="H28" t="s">
        <v>321</v>
      </c>
      <c r="I28" t="s">
        <v>917</v>
      </c>
      <c r="J28" t="s">
        <v>204</v>
      </c>
      <c r="K28" t="s">
        <v>204</v>
      </c>
      <c r="L28" t="s">
        <v>325</v>
      </c>
      <c r="M28" t="s">
        <v>340</v>
      </c>
      <c r="N28" t="s">
        <v>484</v>
      </c>
      <c r="O28" t="s">
        <v>339</v>
      </c>
      <c r="P28" t="s">
        <v>1212</v>
      </c>
      <c r="Q28" s="131">
        <v>462548</v>
      </c>
      <c r="R28" s="131">
        <v>1</v>
      </c>
      <c r="S28" s="131">
        <f t="shared" si="0"/>
        <v>518.99997405674651</v>
      </c>
      <c r="T28" s="108"/>
      <c r="U28" s="131">
        <v>2400.6239999999998</v>
      </c>
      <c r="V28" s="132">
        <v>1.7000000000000001E-4</v>
      </c>
      <c r="W28" s="132">
        <v>1.2120000000000001E-2</v>
      </c>
      <c r="X28" s="132">
        <v>1.9E-3</v>
      </c>
    </row>
    <row r="29" spans="1:24">
      <c r="A29" t="s">
        <v>1213</v>
      </c>
      <c r="B29" t="s">
        <v>1217</v>
      </c>
      <c r="C29" t="s">
        <v>3519</v>
      </c>
      <c r="D29" t="s">
        <v>3520</v>
      </c>
      <c r="E29" t="s">
        <v>80</v>
      </c>
      <c r="F29" t="s">
        <v>3521</v>
      </c>
      <c r="G29" t="s">
        <v>3522</v>
      </c>
      <c r="H29" t="s">
        <v>321</v>
      </c>
      <c r="I29" t="s">
        <v>963</v>
      </c>
      <c r="J29" t="s">
        <v>204</v>
      </c>
      <c r="K29" t="s">
        <v>224</v>
      </c>
      <c r="L29" s="139" t="s">
        <v>314</v>
      </c>
      <c r="M29" t="s">
        <v>342</v>
      </c>
      <c r="N29" t="s">
        <v>449</v>
      </c>
      <c r="O29" t="s">
        <v>339</v>
      </c>
      <c r="P29" t="s">
        <v>1212</v>
      </c>
      <c r="Q29" s="131">
        <v>575</v>
      </c>
      <c r="R29" s="131">
        <v>1</v>
      </c>
      <c r="S29" s="131">
        <f t="shared" si="0"/>
        <v>400000</v>
      </c>
      <c r="T29" s="108"/>
      <c r="U29" s="131">
        <v>2300</v>
      </c>
      <c r="V29" s="132">
        <v>1.1900000000000001E-2</v>
      </c>
      <c r="W29" s="132">
        <v>1.1610000000000001E-2</v>
      </c>
      <c r="X29" s="132">
        <v>1.82E-3</v>
      </c>
    </row>
    <row r="30" spans="1:24">
      <c r="A30" t="s">
        <v>1213</v>
      </c>
      <c r="B30" t="s">
        <v>1217</v>
      </c>
      <c r="C30" t="s">
        <v>3523</v>
      </c>
      <c r="D30" t="s">
        <v>3524</v>
      </c>
      <c r="E30" t="s">
        <v>309</v>
      </c>
      <c r="F30" t="s">
        <v>3525</v>
      </c>
      <c r="G30" t="s">
        <v>3526</v>
      </c>
      <c r="H30" t="s">
        <v>321</v>
      </c>
      <c r="I30" t="s">
        <v>917</v>
      </c>
      <c r="J30" t="s">
        <v>204</v>
      </c>
      <c r="K30" t="s">
        <v>204</v>
      </c>
      <c r="L30" t="s">
        <v>325</v>
      </c>
      <c r="M30" t="s">
        <v>340</v>
      </c>
      <c r="N30" t="s">
        <v>476</v>
      </c>
      <c r="O30" t="s">
        <v>339</v>
      </c>
      <c r="P30" t="s">
        <v>1212</v>
      </c>
      <c r="Q30" s="131">
        <v>33191</v>
      </c>
      <c r="R30" s="131">
        <v>1</v>
      </c>
      <c r="S30" s="131">
        <f t="shared" si="0"/>
        <v>6840.999066011871</v>
      </c>
      <c r="T30" s="108"/>
      <c r="U30" s="131">
        <v>2270.596</v>
      </c>
      <c r="V30" s="132">
        <v>4.6000000000000001E-4</v>
      </c>
      <c r="W30" s="132">
        <v>1.146E-2</v>
      </c>
      <c r="X30" s="132">
        <v>1.8E-3</v>
      </c>
    </row>
    <row r="31" spans="1:24">
      <c r="A31" t="s">
        <v>1213</v>
      </c>
      <c r="B31" t="s">
        <v>1217</v>
      </c>
      <c r="C31" t="s">
        <v>3527</v>
      </c>
      <c r="D31" t="s">
        <v>3528</v>
      </c>
      <c r="E31" t="s">
        <v>309</v>
      </c>
      <c r="F31" t="s">
        <v>3527</v>
      </c>
      <c r="G31" t="s">
        <v>3529</v>
      </c>
      <c r="H31" t="s">
        <v>321</v>
      </c>
      <c r="I31" t="s">
        <v>917</v>
      </c>
      <c r="J31" t="s">
        <v>204</v>
      </c>
      <c r="K31" t="s">
        <v>204</v>
      </c>
      <c r="L31" t="s">
        <v>325</v>
      </c>
      <c r="M31" t="s">
        <v>340</v>
      </c>
      <c r="N31" t="s">
        <v>463</v>
      </c>
      <c r="O31" t="s">
        <v>339</v>
      </c>
      <c r="P31" t="s">
        <v>1212</v>
      </c>
      <c r="Q31" s="131">
        <v>7419</v>
      </c>
      <c r="R31" s="131">
        <v>1</v>
      </c>
      <c r="S31" s="131">
        <f t="shared" si="0"/>
        <v>29350.006739452754</v>
      </c>
      <c r="T31" s="108"/>
      <c r="U31" s="131">
        <v>2177.4769999999999</v>
      </c>
      <c r="V31" s="132">
        <v>8.1999999999999998E-4</v>
      </c>
      <c r="W31" s="132">
        <v>1.099E-2</v>
      </c>
      <c r="X31" s="132">
        <v>1.72E-3</v>
      </c>
    </row>
    <row r="32" spans="1:24">
      <c r="A32" t="s">
        <v>1213</v>
      </c>
      <c r="B32" t="s">
        <v>1217</v>
      </c>
      <c r="C32" t="s">
        <v>3530</v>
      </c>
      <c r="D32" t="s">
        <v>3531</v>
      </c>
      <c r="E32" t="s">
        <v>309</v>
      </c>
      <c r="F32" t="s">
        <v>3532</v>
      </c>
      <c r="G32" t="s">
        <v>3533</v>
      </c>
      <c r="H32" t="s">
        <v>321</v>
      </c>
      <c r="I32" t="s">
        <v>917</v>
      </c>
      <c r="J32" t="s">
        <v>204</v>
      </c>
      <c r="K32" t="s">
        <v>204</v>
      </c>
      <c r="L32" t="s">
        <v>325</v>
      </c>
      <c r="M32" t="s">
        <v>340</v>
      </c>
      <c r="N32" t="s">
        <v>454</v>
      </c>
      <c r="O32" t="s">
        <v>339</v>
      </c>
      <c r="P32" t="s">
        <v>1212</v>
      </c>
      <c r="Q32" s="131">
        <v>573412</v>
      </c>
      <c r="R32" s="131">
        <v>1</v>
      </c>
      <c r="S32" s="131">
        <f t="shared" si="0"/>
        <v>340.90008580218063</v>
      </c>
      <c r="U32" s="131">
        <v>1954.7619999999999</v>
      </c>
      <c r="V32" s="132">
        <v>5.1000000000000004E-4</v>
      </c>
      <c r="W32" s="132">
        <v>9.8700000000000003E-3</v>
      </c>
      <c r="X32" s="132">
        <v>1.5499999999999999E-3</v>
      </c>
    </row>
    <row r="33" spans="1:24">
      <c r="A33" t="s">
        <v>1213</v>
      </c>
      <c r="B33" t="s">
        <v>1217</v>
      </c>
      <c r="C33" t="s">
        <v>3534</v>
      </c>
      <c r="D33" t="s">
        <v>3535</v>
      </c>
      <c r="E33" t="s">
        <v>309</v>
      </c>
      <c r="F33" t="s">
        <v>3534</v>
      </c>
      <c r="G33" t="s">
        <v>3536</v>
      </c>
      <c r="H33" t="s">
        <v>321</v>
      </c>
      <c r="I33" t="s">
        <v>917</v>
      </c>
      <c r="J33" t="s">
        <v>204</v>
      </c>
      <c r="K33" t="s">
        <v>204</v>
      </c>
      <c r="L33" t="s">
        <v>325</v>
      </c>
      <c r="M33" t="s">
        <v>340</v>
      </c>
      <c r="N33" t="s">
        <v>461</v>
      </c>
      <c r="O33" t="s">
        <v>339</v>
      </c>
      <c r="P33" t="s">
        <v>1212</v>
      </c>
      <c r="Q33" s="131">
        <v>20610</v>
      </c>
      <c r="R33" s="131">
        <v>1</v>
      </c>
      <c r="S33" s="131">
        <f t="shared" si="0"/>
        <v>8567.0014556040751</v>
      </c>
      <c r="U33" s="131">
        <v>1765.6590000000001</v>
      </c>
      <c r="V33" s="132">
        <v>3.5E-4</v>
      </c>
      <c r="W33" s="132">
        <v>8.9099999999999995E-3</v>
      </c>
      <c r="X33" s="132">
        <v>1.4E-3</v>
      </c>
    </row>
    <row r="34" spans="1:24">
      <c r="A34" t="s">
        <v>1213</v>
      </c>
      <c r="B34" t="s">
        <v>1217</v>
      </c>
      <c r="C34" t="s">
        <v>1918</v>
      </c>
      <c r="D34" t="s">
        <v>1919</v>
      </c>
      <c r="E34" t="s">
        <v>309</v>
      </c>
      <c r="F34" t="s">
        <v>1918</v>
      </c>
      <c r="G34" t="s">
        <v>3537</v>
      </c>
      <c r="H34" t="s">
        <v>321</v>
      </c>
      <c r="I34" t="s">
        <v>917</v>
      </c>
      <c r="J34" t="s">
        <v>204</v>
      </c>
      <c r="K34" t="s">
        <v>204</v>
      </c>
      <c r="L34" t="s">
        <v>325</v>
      </c>
      <c r="M34" t="s">
        <v>340</v>
      </c>
      <c r="N34" t="s">
        <v>464</v>
      </c>
      <c r="O34" t="s">
        <v>339</v>
      </c>
      <c r="P34" t="s">
        <v>1212</v>
      </c>
      <c r="Q34" s="131">
        <v>5376</v>
      </c>
      <c r="R34" s="131">
        <v>1</v>
      </c>
      <c r="S34" s="131">
        <f t="shared" si="0"/>
        <v>32400</v>
      </c>
      <c r="U34" s="131">
        <v>1741.8240000000001</v>
      </c>
      <c r="V34" s="132">
        <v>1.1E-4</v>
      </c>
      <c r="W34" s="132">
        <v>8.7899999999999992E-3</v>
      </c>
      <c r="X34" s="132">
        <v>1.3799999999999999E-3</v>
      </c>
    </row>
    <row r="35" spans="1:24">
      <c r="A35" t="s">
        <v>1213</v>
      </c>
      <c r="B35" t="s">
        <v>1217</v>
      </c>
      <c r="C35" t="s">
        <v>3538</v>
      </c>
      <c r="D35" t="s">
        <v>3539</v>
      </c>
      <c r="E35" t="s">
        <v>309</v>
      </c>
      <c r="F35" t="s">
        <v>3540</v>
      </c>
      <c r="G35" t="s">
        <v>3541</v>
      </c>
      <c r="H35" t="s">
        <v>321</v>
      </c>
      <c r="I35" t="s">
        <v>917</v>
      </c>
      <c r="J35" t="s">
        <v>204</v>
      </c>
      <c r="K35" t="s">
        <v>204</v>
      </c>
      <c r="L35" t="s">
        <v>325</v>
      </c>
      <c r="M35" t="s">
        <v>340</v>
      </c>
      <c r="N35" t="s">
        <v>448</v>
      </c>
      <c r="O35" t="s">
        <v>339</v>
      </c>
      <c r="P35" t="s">
        <v>1212</v>
      </c>
      <c r="Q35" s="131">
        <v>9709</v>
      </c>
      <c r="R35" s="131">
        <v>1</v>
      </c>
      <c r="S35" s="131">
        <f t="shared" si="0"/>
        <v>17940.004119888763</v>
      </c>
      <c r="U35" s="131">
        <v>1741.7950000000001</v>
      </c>
      <c r="V35" s="132">
        <v>1E-4</v>
      </c>
      <c r="W35" s="132">
        <v>8.7899999999999992E-3</v>
      </c>
      <c r="X35" s="132">
        <v>1.3799999999999999E-3</v>
      </c>
    </row>
    <row r="36" spans="1:24">
      <c r="A36" t="s">
        <v>1213</v>
      </c>
      <c r="B36" t="s">
        <v>1217</v>
      </c>
      <c r="C36" t="s">
        <v>2219</v>
      </c>
      <c r="D36" t="s">
        <v>2220</v>
      </c>
      <c r="E36" t="s">
        <v>309</v>
      </c>
      <c r="F36" t="s">
        <v>2219</v>
      </c>
      <c r="G36" t="s">
        <v>3542</v>
      </c>
      <c r="H36" t="s">
        <v>321</v>
      </c>
      <c r="I36" t="s">
        <v>917</v>
      </c>
      <c r="J36" t="s">
        <v>204</v>
      </c>
      <c r="K36" t="s">
        <v>204</v>
      </c>
      <c r="L36" t="s">
        <v>325</v>
      </c>
      <c r="M36" t="s">
        <v>340</v>
      </c>
      <c r="N36" t="s">
        <v>451</v>
      </c>
      <c r="O36" t="s">
        <v>339</v>
      </c>
      <c r="P36" t="s">
        <v>1212</v>
      </c>
      <c r="Q36" s="131">
        <v>784</v>
      </c>
      <c r="R36" s="131">
        <v>1</v>
      </c>
      <c r="S36" s="131">
        <f t="shared" si="0"/>
        <v>205059.94897959186</v>
      </c>
      <c r="U36" s="131">
        <v>1607.67</v>
      </c>
      <c r="V36" s="132">
        <v>1.9000000000000001E-4</v>
      </c>
      <c r="W36" s="132">
        <v>8.1099999999999992E-3</v>
      </c>
      <c r="X36" s="132">
        <v>1.2700000000000001E-3</v>
      </c>
    </row>
    <row r="37" spans="1:24">
      <c r="A37" t="s">
        <v>1213</v>
      </c>
      <c r="B37" t="s">
        <v>1217</v>
      </c>
      <c r="C37" t="s">
        <v>3543</v>
      </c>
      <c r="D37" t="s">
        <v>3544</v>
      </c>
      <c r="E37" t="s">
        <v>309</v>
      </c>
      <c r="F37" t="s">
        <v>3543</v>
      </c>
      <c r="G37" t="s">
        <v>3545</v>
      </c>
      <c r="H37" t="s">
        <v>321</v>
      </c>
      <c r="I37" t="s">
        <v>917</v>
      </c>
      <c r="J37" t="s">
        <v>204</v>
      </c>
      <c r="K37" t="s">
        <v>204</v>
      </c>
      <c r="L37" t="s">
        <v>325</v>
      </c>
      <c r="M37" t="s">
        <v>340</v>
      </c>
      <c r="N37" t="s">
        <v>475</v>
      </c>
      <c r="O37" t="s">
        <v>339</v>
      </c>
      <c r="P37" t="s">
        <v>1212</v>
      </c>
      <c r="Q37" s="131">
        <v>5239</v>
      </c>
      <c r="R37" s="131">
        <v>1</v>
      </c>
      <c r="S37" s="131">
        <f t="shared" si="0"/>
        <v>29900</v>
      </c>
      <c r="U37" s="131">
        <v>1566.461</v>
      </c>
      <c r="V37" s="132">
        <v>3.8000000000000002E-4</v>
      </c>
      <c r="W37" s="132">
        <v>7.9100000000000004E-3</v>
      </c>
      <c r="X37" s="132">
        <v>1.24E-3</v>
      </c>
    </row>
    <row r="38" spans="1:24">
      <c r="A38" t="s">
        <v>1213</v>
      </c>
      <c r="B38" t="s">
        <v>1217</v>
      </c>
      <c r="C38" t="s">
        <v>2198</v>
      </c>
      <c r="D38" t="s">
        <v>2199</v>
      </c>
      <c r="E38" t="s">
        <v>309</v>
      </c>
      <c r="F38" t="s">
        <v>2198</v>
      </c>
      <c r="G38" t="s">
        <v>3546</v>
      </c>
      <c r="H38" t="s">
        <v>321</v>
      </c>
      <c r="I38" t="s">
        <v>917</v>
      </c>
      <c r="J38" t="s">
        <v>204</v>
      </c>
      <c r="K38" t="s">
        <v>204</v>
      </c>
      <c r="L38" t="s">
        <v>325</v>
      </c>
      <c r="M38" t="s">
        <v>340</v>
      </c>
      <c r="N38" t="s">
        <v>475</v>
      </c>
      <c r="O38" t="s">
        <v>339</v>
      </c>
      <c r="P38" t="s">
        <v>1212</v>
      </c>
      <c r="Q38" s="131">
        <v>14714</v>
      </c>
      <c r="R38" s="131">
        <v>1</v>
      </c>
      <c r="S38" s="131">
        <f t="shared" si="0"/>
        <v>10509.997281500611</v>
      </c>
      <c r="U38" s="131">
        <v>1546.441</v>
      </c>
      <c r="V38" s="132">
        <v>5.9000000000000003E-4</v>
      </c>
      <c r="W38" s="132">
        <v>7.8100000000000001E-3</v>
      </c>
      <c r="X38" s="132">
        <v>1.2199999999999999E-3</v>
      </c>
    </row>
    <row r="39" spans="1:24">
      <c r="A39" t="s">
        <v>1213</v>
      </c>
      <c r="B39" t="s">
        <v>1217</v>
      </c>
      <c r="C39" t="s">
        <v>1848</v>
      </c>
      <c r="D39" t="s">
        <v>1849</v>
      </c>
      <c r="E39" t="s">
        <v>309</v>
      </c>
      <c r="F39" t="s">
        <v>1848</v>
      </c>
      <c r="G39" t="s">
        <v>3547</v>
      </c>
      <c r="H39" t="s">
        <v>321</v>
      </c>
      <c r="I39" t="s">
        <v>917</v>
      </c>
      <c r="J39" t="s">
        <v>204</v>
      </c>
      <c r="K39" t="s">
        <v>204</v>
      </c>
      <c r="L39" t="s">
        <v>325</v>
      </c>
      <c r="M39" t="s">
        <v>340</v>
      </c>
      <c r="N39" t="s">
        <v>441</v>
      </c>
      <c r="O39" t="s">
        <v>339</v>
      </c>
      <c r="P39" t="s">
        <v>1212</v>
      </c>
      <c r="Q39" s="131">
        <v>41231</v>
      </c>
      <c r="R39" s="131">
        <v>1</v>
      </c>
      <c r="S39" s="131">
        <f t="shared" si="0"/>
        <v>3626.9991026169628</v>
      </c>
      <c r="U39" s="131">
        <v>1495.4480000000001</v>
      </c>
      <c r="V39" s="132">
        <v>2.49E-3</v>
      </c>
      <c r="W39" s="132">
        <v>7.5500000000000003E-3</v>
      </c>
      <c r="X39" s="132">
        <v>1.1800000000000001E-3</v>
      </c>
    </row>
    <row r="40" spans="1:24">
      <c r="A40" t="s">
        <v>1213</v>
      </c>
      <c r="B40" t="s">
        <v>1217</v>
      </c>
      <c r="C40" t="s">
        <v>3548</v>
      </c>
      <c r="D40" t="s">
        <v>3549</v>
      </c>
      <c r="E40" t="s">
        <v>311</v>
      </c>
      <c r="F40" t="s">
        <v>3548</v>
      </c>
      <c r="G40" t="s">
        <v>3550</v>
      </c>
      <c r="H40" t="s">
        <v>321</v>
      </c>
      <c r="I40" t="s">
        <v>917</v>
      </c>
      <c r="J40" t="s">
        <v>204</v>
      </c>
      <c r="K40" t="s">
        <v>245</v>
      </c>
      <c r="L40" t="s">
        <v>325</v>
      </c>
      <c r="M40" t="s">
        <v>340</v>
      </c>
      <c r="N40" t="s">
        <v>465</v>
      </c>
      <c r="O40" t="s">
        <v>339</v>
      </c>
      <c r="P40" t="s">
        <v>1212</v>
      </c>
      <c r="Q40" s="131">
        <v>14200</v>
      </c>
      <c r="R40" s="131">
        <v>1</v>
      </c>
      <c r="S40" s="131">
        <f t="shared" si="0"/>
        <v>10000</v>
      </c>
      <c r="U40" s="131">
        <v>1420</v>
      </c>
      <c r="V40" s="132">
        <v>6.8999999999999997E-4</v>
      </c>
      <c r="W40" s="132">
        <v>7.1700000000000002E-3</v>
      </c>
      <c r="X40" s="132">
        <v>1.1199999999999999E-3</v>
      </c>
    </row>
    <row r="41" spans="1:24">
      <c r="A41" t="s">
        <v>1213</v>
      </c>
      <c r="B41" t="s">
        <v>1217</v>
      </c>
      <c r="C41" t="s">
        <v>3168</v>
      </c>
      <c r="D41" t="s">
        <v>3169</v>
      </c>
      <c r="E41" t="s">
        <v>309</v>
      </c>
      <c r="F41" t="s">
        <v>3168</v>
      </c>
      <c r="G41" t="s">
        <v>3551</v>
      </c>
      <c r="H41" t="s">
        <v>321</v>
      </c>
      <c r="I41" t="s">
        <v>917</v>
      </c>
      <c r="J41" t="s">
        <v>204</v>
      </c>
      <c r="K41" t="s">
        <v>204</v>
      </c>
      <c r="L41" s="139" t="s">
        <v>325</v>
      </c>
      <c r="M41" t="s">
        <v>340</v>
      </c>
      <c r="N41" t="s">
        <v>443</v>
      </c>
      <c r="O41" t="s">
        <v>339</v>
      </c>
      <c r="P41" t="s">
        <v>1212</v>
      </c>
      <c r="Q41" s="131">
        <v>34720</v>
      </c>
      <c r="R41" s="131">
        <v>1</v>
      </c>
      <c r="S41" s="131">
        <f t="shared" si="0"/>
        <v>4010</v>
      </c>
      <c r="U41" s="131">
        <v>1392.2719999999999</v>
      </c>
      <c r="V41" s="132">
        <v>1.06E-3</v>
      </c>
      <c r="W41" s="132">
        <v>7.0299999999999998E-3</v>
      </c>
      <c r="X41" s="132">
        <v>1.1000000000000001E-3</v>
      </c>
    </row>
    <row r="42" spans="1:24">
      <c r="A42" t="s">
        <v>1213</v>
      </c>
      <c r="B42" t="s">
        <v>1217</v>
      </c>
      <c r="C42" t="s">
        <v>1692</v>
      </c>
      <c r="D42" t="s">
        <v>1693</v>
      </c>
      <c r="E42" t="s">
        <v>309</v>
      </c>
      <c r="F42" t="s">
        <v>3552</v>
      </c>
      <c r="G42" t="s">
        <v>3553</v>
      </c>
      <c r="H42" t="s">
        <v>321</v>
      </c>
      <c r="I42" t="s">
        <v>917</v>
      </c>
      <c r="J42" t="s">
        <v>204</v>
      </c>
      <c r="K42" t="s">
        <v>204</v>
      </c>
      <c r="L42" t="s">
        <v>325</v>
      </c>
      <c r="M42" t="s">
        <v>340</v>
      </c>
      <c r="N42" t="s">
        <v>464</v>
      </c>
      <c r="O42" t="s">
        <v>339</v>
      </c>
      <c r="P42" t="s">
        <v>1212</v>
      </c>
      <c r="Q42" s="131">
        <v>70830</v>
      </c>
      <c r="R42" s="131">
        <v>1</v>
      </c>
      <c r="S42" s="131">
        <f t="shared" si="0"/>
        <v>1919.0004235493436</v>
      </c>
      <c r="U42" s="131">
        <v>1359.2280000000001</v>
      </c>
      <c r="V42" s="132">
        <v>3.6000000000000002E-4</v>
      </c>
      <c r="W42" s="132">
        <v>6.8599999999999998E-3</v>
      </c>
      <c r="X42" s="132">
        <v>1.08E-3</v>
      </c>
    </row>
    <row r="43" spans="1:24">
      <c r="A43" t="s">
        <v>1213</v>
      </c>
      <c r="B43" t="s">
        <v>1217</v>
      </c>
      <c r="C43" t="s">
        <v>3554</v>
      </c>
      <c r="D43" t="s">
        <v>3555</v>
      </c>
      <c r="E43" t="s">
        <v>309</v>
      </c>
      <c r="F43" t="s">
        <v>3556</v>
      </c>
      <c r="G43" t="s">
        <v>3557</v>
      </c>
      <c r="H43" t="s">
        <v>321</v>
      </c>
      <c r="I43" t="s">
        <v>917</v>
      </c>
      <c r="J43" t="s">
        <v>204</v>
      </c>
      <c r="K43" t="s">
        <v>204</v>
      </c>
      <c r="L43" t="s">
        <v>325</v>
      </c>
      <c r="M43" t="s">
        <v>340</v>
      </c>
      <c r="N43" t="s">
        <v>454</v>
      </c>
      <c r="O43" t="s">
        <v>339</v>
      </c>
      <c r="P43" t="s">
        <v>1212</v>
      </c>
      <c r="Q43" s="131">
        <v>121705</v>
      </c>
      <c r="R43" s="131">
        <v>1</v>
      </c>
      <c r="S43" s="131">
        <f t="shared" si="0"/>
        <v>1114.0002464976787</v>
      </c>
      <c r="U43" s="131">
        <v>1355.7940000000001</v>
      </c>
      <c r="V43" s="132">
        <v>1E-4</v>
      </c>
      <c r="W43" s="132">
        <v>6.8399999999999997E-3</v>
      </c>
      <c r="X43" s="132">
        <v>1.07E-3</v>
      </c>
    </row>
    <row r="44" spans="1:24">
      <c r="A44" t="s">
        <v>1213</v>
      </c>
      <c r="B44" t="s">
        <v>1217</v>
      </c>
      <c r="C44" t="s">
        <v>3558</v>
      </c>
      <c r="D44" t="s">
        <v>3559</v>
      </c>
      <c r="E44" t="s">
        <v>309</v>
      </c>
      <c r="F44" t="s">
        <v>3558</v>
      </c>
      <c r="G44" t="s">
        <v>3560</v>
      </c>
      <c r="H44" t="s">
        <v>321</v>
      </c>
      <c r="I44" t="s">
        <v>917</v>
      </c>
      <c r="J44" t="s">
        <v>204</v>
      </c>
      <c r="K44" t="s">
        <v>204</v>
      </c>
      <c r="L44" t="s">
        <v>325</v>
      </c>
      <c r="M44" t="s">
        <v>340</v>
      </c>
      <c r="N44" t="s">
        <v>439</v>
      </c>
      <c r="O44" t="s">
        <v>339</v>
      </c>
      <c r="P44" t="s">
        <v>1212</v>
      </c>
      <c r="Q44" s="131">
        <v>22386</v>
      </c>
      <c r="R44" s="131">
        <v>1</v>
      </c>
      <c r="S44" s="131">
        <f t="shared" si="0"/>
        <v>6044.0007147324222</v>
      </c>
      <c r="U44" s="131">
        <v>1353.01</v>
      </c>
      <c r="V44" s="132">
        <v>2.7999999999999998E-4</v>
      </c>
      <c r="W44" s="132">
        <v>6.8300000000000001E-3</v>
      </c>
      <c r="X44" s="132">
        <v>1.07E-3</v>
      </c>
    </row>
    <row r="45" spans="1:24">
      <c r="A45" t="s">
        <v>1213</v>
      </c>
      <c r="B45" t="s">
        <v>1217</v>
      </c>
      <c r="C45" t="s">
        <v>2877</v>
      </c>
      <c r="D45" t="s">
        <v>2878</v>
      </c>
      <c r="E45" t="s">
        <v>309</v>
      </c>
      <c r="F45" t="s">
        <v>3561</v>
      </c>
      <c r="G45" t="s">
        <v>3562</v>
      </c>
      <c r="H45" t="s">
        <v>321</v>
      </c>
      <c r="I45" t="s">
        <v>917</v>
      </c>
      <c r="J45" t="s">
        <v>204</v>
      </c>
      <c r="K45" t="s">
        <v>204</v>
      </c>
      <c r="L45" t="s">
        <v>325</v>
      </c>
      <c r="M45" t="s">
        <v>340</v>
      </c>
      <c r="N45" t="s">
        <v>463</v>
      </c>
      <c r="O45" t="s">
        <v>339</v>
      </c>
      <c r="P45" t="s">
        <v>1212</v>
      </c>
      <c r="Q45" s="131">
        <v>49225</v>
      </c>
      <c r="R45" s="131">
        <v>1</v>
      </c>
      <c r="S45" s="131">
        <f t="shared" si="0"/>
        <v>2732</v>
      </c>
      <c r="U45" s="131">
        <v>1344.827</v>
      </c>
      <c r="V45" s="132">
        <v>1.3999999999999999E-4</v>
      </c>
      <c r="W45" s="132">
        <v>6.79E-3</v>
      </c>
      <c r="X45" s="132">
        <v>1.07E-3</v>
      </c>
    </row>
    <row r="46" spans="1:24">
      <c r="A46" t="s">
        <v>1213</v>
      </c>
      <c r="B46" t="s">
        <v>1217</v>
      </c>
      <c r="C46" t="s">
        <v>2364</v>
      </c>
      <c r="D46" t="s">
        <v>2365</v>
      </c>
      <c r="E46" t="s">
        <v>309</v>
      </c>
      <c r="F46" t="s">
        <v>3563</v>
      </c>
      <c r="G46" t="s">
        <v>3564</v>
      </c>
      <c r="H46" t="s">
        <v>321</v>
      </c>
      <c r="I46" t="s">
        <v>917</v>
      </c>
      <c r="J46" t="s">
        <v>204</v>
      </c>
      <c r="K46" t="s">
        <v>204</v>
      </c>
      <c r="L46" t="s">
        <v>325</v>
      </c>
      <c r="M46" t="s">
        <v>340</v>
      </c>
      <c r="N46" t="s">
        <v>462</v>
      </c>
      <c r="O46" t="s">
        <v>339</v>
      </c>
      <c r="P46" t="s">
        <v>1212</v>
      </c>
      <c r="Q46" s="131">
        <v>51554</v>
      </c>
      <c r="R46" s="131">
        <v>1</v>
      </c>
      <c r="S46" s="131">
        <f t="shared" si="0"/>
        <v>2575.0009698568492</v>
      </c>
      <c r="U46" s="131">
        <v>1327.5160000000001</v>
      </c>
      <c r="V46" s="132">
        <v>5.6999999999999998E-4</v>
      </c>
      <c r="W46" s="132">
        <v>6.7000000000000002E-3</v>
      </c>
      <c r="X46" s="132">
        <v>1.0499999999999999E-3</v>
      </c>
    </row>
    <row r="47" spans="1:24">
      <c r="A47" t="s">
        <v>1213</v>
      </c>
      <c r="B47" t="s">
        <v>1217</v>
      </c>
      <c r="C47" t="s">
        <v>2309</v>
      </c>
      <c r="D47" t="s">
        <v>2310</v>
      </c>
      <c r="E47" t="s">
        <v>309</v>
      </c>
      <c r="F47" t="s">
        <v>2309</v>
      </c>
      <c r="G47" t="s">
        <v>3565</v>
      </c>
      <c r="H47" t="s">
        <v>321</v>
      </c>
      <c r="I47" t="s">
        <v>917</v>
      </c>
      <c r="J47" t="s">
        <v>204</v>
      </c>
      <c r="K47" t="s">
        <v>204</v>
      </c>
      <c r="L47" t="s">
        <v>325</v>
      </c>
      <c r="M47" t="s">
        <v>340</v>
      </c>
      <c r="N47" t="s">
        <v>447</v>
      </c>
      <c r="O47" t="s">
        <v>339</v>
      </c>
      <c r="P47" t="s">
        <v>1212</v>
      </c>
      <c r="Q47" s="131">
        <v>3575</v>
      </c>
      <c r="R47" s="131">
        <v>1</v>
      </c>
      <c r="S47" s="131">
        <f t="shared" si="0"/>
        <v>36080</v>
      </c>
      <c r="U47" s="131">
        <v>1289.8599999999999</v>
      </c>
      <c r="V47" s="132">
        <v>1.7000000000000001E-4</v>
      </c>
      <c r="W47" s="132">
        <v>6.5100000000000002E-3</v>
      </c>
      <c r="X47" s="132">
        <v>1.0200000000000001E-3</v>
      </c>
    </row>
    <row r="48" spans="1:24">
      <c r="A48" t="s">
        <v>1213</v>
      </c>
      <c r="B48" t="s">
        <v>1217</v>
      </c>
      <c r="C48" t="s">
        <v>2789</v>
      </c>
      <c r="D48" t="s">
        <v>2790</v>
      </c>
      <c r="E48" t="s">
        <v>309</v>
      </c>
      <c r="F48" t="s">
        <v>3566</v>
      </c>
      <c r="G48" t="s">
        <v>3567</v>
      </c>
      <c r="H48" t="s">
        <v>321</v>
      </c>
      <c r="I48" t="s">
        <v>917</v>
      </c>
      <c r="J48" t="s">
        <v>204</v>
      </c>
      <c r="K48" t="s">
        <v>204</v>
      </c>
      <c r="L48" t="s">
        <v>325</v>
      </c>
      <c r="M48" t="s">
        <v>340</v>
      </c>
      <c r="N48" t="s">
        <v>462</v>
      </c>
      <c r="O48" t="s">
        <v>339</v>
      </c>
      <c r="P48" t="s">
        <v>1212</v>
      </c>
      <c r="Q48" s="131">
        <v>5094</v>
      </c>
      <c r="R48" s="131">
        <v>1</v>
      </c>
      <c r="S48" s="131">
        <f t="shared" si="0"/>
        <v>25190.007852375344</v>
      </c>
      <c r="U48" s="131">
        <v>1283.1790000000001</v>
      </c>
      <c r="V48" s="132">
        <v>5.9000000000000003E-4</v>
      </c>
      <c r="W48" s="132">
        <v>6.4799999999999996E-3</v>
      </c>
      <c r="X48" s="132">
        <v>1.0200000000000001E-3</v>
      </c>
    </row>
    <row r="49" spans="1:24">
      <c r="A49" t="s">
        <v>1213</v>
      </c>
      <c r="B49" t="s">
        <v>1217</v>
      </c>
      <c r="C49" t="s">
        <v>2505</v>
      </c>
      <c r="D49" t="s">
        <v>2506</v>
      </c>
      <c r="E49" t="s">
        <v>309</v>
      </c>
      <c r="F49" t="s">
        <v>2505</v>
      </c>
      <c r="G49" t="s">
        <v>3568</v>
      </c>
      <c r="H49" t="s">
        <v>321</v>
      </c>
      <c r="I49" t="s">
        <v>917</v>
      </c>
      <c r="J49" t="s">
        <v>204</v>
      </c>
      <c r="K49" t="s">
        <v>204</v>
      </c>
      <c r="L49" t="s">
        <v>325</v>
      </c>
      <c r="M49" t="s">
        <v>340</v>
      </c>
      <c r="N49" t="s">
        <v>478</v>
      </c>
      <c r="O49" t="s">
        <v>339</v>
      </c>
      <c r="P49" t="s">
        <v>1212</v>
      </c>
      <c r="Q49" s="131">
        <v>76324</v>
      </c>
      <c r="R49" s="131">
        <v>1</v>
      </c>
      <c r="S49" s="131">
        <f t="shared" si="0"/>
        <v>1619.0005764897019</v>
      </c>
      <c r="U49" s="131">
        <v>1235.6859999999999</v>
      </c>
      <c r="V49" s="132">
        <v>3.8000000000000002E-4</v>
      </c>
      <c r="W49" s="132">
        <v>6.2399999999999999E-3</v>
      </c>
      <c r="X49" s="132">
        <v>9.7999999999999997E-4</v>
      </c>
    </row>
    <row r="50" spans="1:24">
      <c r="A50" t="s">
        <v>1213</v>
      </c>
      <c r="B50" t="s">
        <v>1217</v>
      </c>
      <c r="C50" t="s">
        <v>3569</v>
      </c>
      <c r="D50" t="s">
        <v>3570</v>
      </c>
      <c r="E50" t="s">
        <v>309</v>
      </c>
      <c r="F50" t="s">
        <v>3569</v>
      </c>
      <c r="G50" t="s">
        <v>3571</v>
      </c>
      <c r="H50" t="s">
        <v>321</v>
      </c>
      <c r="I50" t="s">
        <v>917</v>
      </c>
      <c r="J50" t="s">
        <v>204</v>
      </c>
      <c r="K50" t="s">
        <v>204</v>
      </c>
      <c r="L50" t="s">
        <v>325</v>
      </c>
      <c r="M50" t="s">
        <v>340</v>
      </c>
      <c r="N50" t="s">
        <v>451</v>
      </c>
      <c r="O50" t="s">
        <v>339</v>
      </c>
      <c r="P50" t="s">
        <v>1212</v>
      </c>
      <c r="Q50" s="131">
        <v>8265</v>
      </c>
      <c r="R50" s="131">
        <v>1</v>
      </c>
      <c r="S50" s="131">
        <f t="shared" si="0"/>
        <v>14940</v>
      </c>
      <c r="U50" s="131">
        <v>1234.7909999999999</v>
      </c>
      <c r="V50" s="132">
        <v>2.4000000000000001E-4</v>
      </c>
      <c r="W50" s="132">
        <v>6.2300000000000003E-3</v>
      </c>
      <c r="X50" s="132">
        <v>9.7999999999999997E-4</v>
      </c>
    </row>
    <row r="51" spans="1:24">
      <c r="A51" t="s">
        <v>1213</v>
      </c>
      <c r="B51" t="s">
        <v>1217</v>
      </c>
      <c r="C51" t="s">
        <v>3344</v>
      </c>
      <c r="D51" t="s">
        <v>3345</v>
      </c>
      <c r="E51" t="s">
        <v>311</v>
      </c>
      <c r="F51" t="s">
        <v>3344</v>
      </c>
      <c r="G51" t="s">
        <v>3572</v>
      </c>
      <c r="H51" t="s">
        <v>321</v>
      </c>
      <c r="I51" t="s">
        <v>917</v>
      </c>
      <c r="J51" t="s">
        <v>204</v>
      </c>
      <c r="K51" t="s">
        <v>233</v>
      </c>
      <c r="L51" t="s">
        <v>325</v>
      </c>
      <c r="M51" t="s">
        <v>340</v>
      </c>
      <c r="N51" t="s">
        <v>454</v>
      </c>
      <c r="O51" t="s">
        <v>339</v>
      </c>
      <c r="P51" t="s">
        <v>1212</v>
      </c>
      <c r="Q51" s="131">
        <v>24250</v>
      </c>
      <c r="R51" s="131">
        <v>1</v>
      </c>
      <c r="S51" s="131">
        <f t="shared" si="0"/>
        <v>4834</v>
      </c>
      <c r="U51" s="131">
        <v>1172.2449999999999</v>
      </c>
      <c r="V51" s="132">
        <v>1.2999999999999999E-4</v>
      </c>
      <c r="W51" s="132">
        <v>5.9199999999999999E-3</v>
      </c>
      <c r="X51" s="132">
        <v>9.3000000000000005E-4</v>
      </c>
    </row>
    <row r="52" spans="1:24">
      <c r="A52" t="s">
        <v>1213</v>
      </c>
      <c r="B52" t="s">
        <v>1217</v>
      </c>
      <c r="C52" t="s">
        <v>3573</v>
      </c>
      <c r="D52" t="s">
        <v>3574</v>
      </c>
      <c r="E52" t="s">
        <v>309</v>
      </c>
      <c r="F52" t="s">
        <v>3573</v>
      </c>
      <c r="G52" t="s">
        <v>3575</v>
      </c>
      <c r="H52" t="s">
        <v>321</v>
      </c>
      <c r="I52" t="s">
        <v>917</v>
      </c>
      <c r="J52" t="s">
        <v>204</v>
      </c>
      <c r="K52" t="s">
        <v>204</v>
      </c>
      <c r="L52" t="s">
        <v>325</v>
      </c>
      <c r="M52" t="s">
        <v>340</v>
      </c>
      <c r="N52" t="s">
        <v>475</v>
      </c>
      <c r="O52" t="s">
        <v>339</v>
      </c>
      <c r="P52" t="s">
        <v>1212</v>
      </c>
      <c r="Q52" s="131">
        <v>15041</v>
      </c>
      <c r="R52" s="131">
        <v>1</v>
      </c>
      <c r="S52" s="131">
        <f t="shared" si="0"/>
        <v>7422.9971411475308</v>
      </c>
      <c r="U52" s="131">
        <v>1116.4929999999999</v>
      </c>
      <c r="V52" s="132">
        <v>3.1E-4</v>
      </c>
      <c r="W52" s="132">
        <v>5.64E-3</v>
      </c>
      <c r="X52" s="132">
        <v>8.8000000000000003E-4</v>
      </c>
    </row>
    <row r="53" spans="1:24">
      <c r="A53" t="s">
        <v>1213</v>
      </c>
      <c r="B53" t="s">
        <v>1217</v>
      </c>
      <c r="C53" t="s">
        <v>2613</v>
      </c>
      <c r="D53" t="s">
        <v>2614</v>
      </c>
      <c r="E53" t="s">
        <v>309</v>
      </c>
      <c r="F53" t="s">
        <v>2613</v>
      </c>
      <c r="G53" t="s">
        <v>3576</v>
      </c>
      <c r="H53" t="s">
        <v>321</v>
      </c>
      <c r="I53" t="s">
        <v>917</v>
      </c>
      <c r="J53" t="s">
        <v>204</v>
      </c>
      <c r="K53" t="s">
        <v>204</v>
      </c>
      <c r="L53" t="s">
        <v>325</v>
      </c>
      <c r="M53" t="s">
        <v>340</v>
      </c>
      <c r="N53" t="s">
        <v>476</v>
      </c>
      <c r="O53" t="s">
        <v>339</v>
      </c>
      <c r="P53" t="s">
        <v>1212</v>
      </c>
      <c r="Q53" s="131">
        <v>12052</v>
      </c>
      <c r="R53" s="131">
        <v>1</v>
      </c>
      <c r="S53" s="131">
        <f t="shared" si="0"/>
        <v>8549.9999999999982</v>
      </c>
      <c r="T53" s="131">
        <v>9.16</v>
      </c>
      <c r="U53" s="131">
        <v>1039.606</v>
      </c>
      <c r="V53" s="132">
        <v>1.9000000000000001E-4</v>
      </c>
      <c r="W53" s="132">
        <v>5.2900000000000004E-3</v>
      </c>
      <c r="X53" s="132">
        <v>8.3000000000000001E-4</v>
      </c>
    </row>
    <row r="54" spans="1:24">
      <c r="A54" t="s">
        <v>1213</v>
      </c>
      <c r="B54" t="s">
        <v>1217</v>
      </c>
      <c r="C54" t="s">
        <v>1804</v>
      </c>
      <c r="D54" t="s">
        <v>1805</v>
      </c>
      <c r="E54" t="s">
        <v>309</v>
      </c>
      <c r="F54" t="s">
        <v>1804</v>
      </c>
      <c r="G54" t="s">
        <v>3577</v>
      </c>
      <c r="H54" t="s">
        <v>321</v>
      </c>
      <c r="I54" t="s">
        <v>917</v>
      </c>
      <c r="J54" t="s">
        <v>204</v>
      </c>
      <c r="K54" t="s">
        <v>204</v>
      </c>
      <c r="L54" t="s">
        <v>325</v>
      </c>
      <c r="M54" t="s">
        <v>340</v>
      </c>
      <c r="N54" t="s">
        <v>461</v>
      </c>
      <c r="O54" t="s">
        <v>339</v>
      </c>
      <c r="P54" t="s">
        <v>1212</v>
      </c>
      <c r="Q54" s="131">
        <v>11023</v>
      </c>
      <c r="R54" s="131">
        <v>1</v>
      </c>
      <c r="S54" s="131">
        <f t="shared" si="0"/>
        <v>9314.9959176267803</v>
      </c>
      <c r="U54" s="131">
        <v>1026.7919999999999</v>
      </c>
      <c r="V54" s="132">
        <v>6.2E-4</v>
      </c>
      <c r="W54" s="132">
        <v>5.1799999999999997E-3</v>
      </c>
      <c r="X54" s="132">
        <v>8.0999999999999996E-4</v>
      </c>
    </row>
    <row r="55" spans="1:24">
      <c r="A55" t="s">
        <v>1213</v>
      </c>
      <c r="B55" t="s">
        <v>1217</v>
      </c>
      <c r="C55" t="s">
        <v>1728</v>
      </c>
      <c r="D55" t="s">
        <v>1729</v>
      </c>
      <c r="E55" t="s">
        <v>309</v>
      </c>
      <c r="F55" t="s">
        <v>1728</v>
      </c>
      <c r="G55" t="s">
        <v>3578</v>
      </c>
      <c r="H55" t="s">
        <v>321</v>
      </c>
      <c r="I55" t="s">
        <v>917</v>
      </c>
      <c r="J55" t="s">
        <v>204</v>
      </c>
      <c r="K55" t="s">
        <v>204</v>
      </c>
      <c r="L55" t="s">
        <v>325</v>
      </c>
      <c r="M55" t="s">
        <v>340</v>
      </c>
      <c r="N55" t="s">
        <v>447</v>
      </c>
      <c r="O55" t="s">
        <v>339</v>
      </c>
      <c r="P55" t="s">
        <v>1212</v>
      </c>
      <c r="Q55" s="131">
        <v>44861</v>
      </c>
      <c r="R55" s="131">
        <v>1</v>
      </c>
      <c r="S55" s="131">
        <f t="shared" si="0"/>
        <v>2167.0002897839995</v>
      </c>
      <c r="U55" s="131">
        <v>972.13800000000003</v>
      </c>
      <c r="V55" s="132">
        <v>1.6000000000000001E-4</v>
      </c>
      <c r="W55" s="132">
        <v>4.9100000000000003E-3</v>
      </c>
      <c r="X55" s="132">
        <v>7.6999999999999996E-4</v>
      </c>
    </row>
    <row r="56" spans="1:24">
      <c r="A56" t="s">
        <v>1213</v>
      </c>
      <c r="B56" t="s">
        <v>1217</v>
      </c>
      <c r="C56" t="s">
        <v>2889</v>
      </c>
      <c r="D56" t="s">
        <v>2890</v>
      </c>
      <c r="E56" t="s">
        <v>309</v>
      </c>
      <c r="F56" t="s">
        <v>3579</v>
      </c>
      <c r="G56" t="s">
        <v>3580</v>
      </c>
      <c r="H56" t="s">
        <v>321</v>
      </c>
      <c r="I56" t="s">
        <v>917</v>
      </c>
      <c r="J56" t="s">
        <v>204</v>
      </c>
      <c r="K56" t="s">
        <v>204</v>
      </c>
      <c r="L56" t="s">
        <v>325</v>
      </c>
      <c r="M56" t="s">
        <v>340</v>
      </c>
      <c r="N56" t="s">
        <v>437</v>
      </c>
      <c r="O56" t="s">
        <v>339</v>
      </c>
      <c r="P56" t="s">
        <v>1212</v>
      </c>
      <c r="Q56" s="131">
        <v>4516</v>
      </c>
      <c r="R56" s="131">
        <v>1</v>
      </c>
      <c r="S56" s="131">
        <f t="shared" si="0"/>
        <v>20100</v>
      </c>
      <c r="U56" s="131">
        <v>907.71600000000001</v>
      </c>
      <c r="V56" s="132">
        <v>1.7000000000000001E-4</v>
      </c>
      <c r="W56" s="132">
        <v>4.5799999999999999E-3</v>
      </c>
      <c r="X56" s="132">
        <v>7.2000000000000005E-4</v>
      </c>
    </row>
    <row r="57" spans="1:24">
      <c r="A57" t="s">
        <v>1213</v>
      </c>
      <c r="B57" t="s">
        <v>1217</v>
      </c>
      <c r="C57" t="s">
        <v>3581</v>
      </c>
      <c r="D57" t="s">
        <v>3582</v>
      </c>
      <c r="E57" t="s">
        <v>309</v>
      </c>
      <c r="F57" t="s">
        <v>3581</v>
      </c>
      <c r="G57" t="s">
        <v>3583</v>
      </c>
      <c r="H57" t="s">
        <v>321</v>
      </c>
      <c r="I57" t="s">
        <v>917</v>
      </c>
      <c r="J57" t="s">
        <v>204</v>
      </c>
      <c r="K57" t="s">
        <v>204</v>
      </c>
      <c r="L57" t="s">
        <v>325</v>
      </c>
      <c r="M57" t="s">
        <v>340</v>
      </c>
      <c r="N57" t="s">
        <v>476</v>
      </c>
      <c r="O57" t="s">
        <v>339</v>
      </c>
      <c r="P57" t="s">
        <v>1212</v>
      </c>
      <c r="Q57" s="131">
        <v>4194</v>
      </c>
      <c r="R57" s="131">
        <v>1</v>
      </c>
      <c r="S57" s="131">
        <f t="shared" si="0"/>
        <v>21629.995231282785</v>
      </c>
      <c r="U57" s="131">
        <v>907.16200000000003</v>
      </c>
      <c r="V57" s="132">
        <v>1.8000000000000001E-4</v>
      </c>
      <c r="W57" s="132">
        <v>4.5799999999999999E-3</v>
      </c>
      <c r="X57" s="132">
        <v>7.2000000000000005E-4</v>
      </c>
    </row>
    <row r="58" spans="1:24">
      <c r="A58" t="s">
        <v>1213</v>
      </c>
      <c r="B58" t="s">
        <v>1217</v>
      </c>
      <c r="C58" t="s">
        <v>3201</v>
      </c>
      <c r="D58" t="s">
        <v>3202</v>
      </c>
      <c r="E58" t="s">
        <v>309</v>
      </c>
      <c r="F58" t="s">
        <v>3201</v>
      </c>
      <c r="G58" t="s">
        <v>3584</v>
      </c>
      <c r="H58" t="s">
        <v>321</v>
      </c>
      <c r="I58" t="s">
        <v>917</v>
      </c>
      <c r="J58" t="s">
        <v>204</v>
      </c>
      <c r="K58" t="s">
        <v>204</v>
      </c>
      <c r="L58" t="s">
        <v>325</v>
      </c>
      <c r="M58" t="s">
        <v>340</v>
      </c>
      <c r="N58" t="s">
        <v>441</v>
      </c>
      <c r="O58" t="s">
        <v>339</v>
      </c>
      <c r="P58" t="s">
        <v>1212</v>
      </c>
      <c r="Q58" s="131">
        <v>3474</v>
      </c>
      <c r="R58" s="131">
        <v>1</v>
      </c>
      <c r="S58" s="131">
        <f t="shared" si="0"/>
        <v>25070.00575705239</v>
      </c>
      <c r="U58" s="131">
        <v>870.93200000000002</v>
      </c>
      <c r="V58" s="132">
        <v>6.0000000000000002E-5</v>
      </c>
      <c r="W58" s="132">
        <v>4.4000000000000003E-3</v>
      </c>
      <c r="X58" s="132">
        <v>6.8999999999999997E-4</v>
      </c>
    </row>
    <row r="59" spans="1:24">
      <c r="A59" t="s">
        <v>1213</v>
      </c>
      <c r="B59" t="s">
        <v>1217</v>
      </c>
      <c r="C59" t="s">
        <v>1985</v>
      </c>
      <c r="D59" t="s">
        <v>1986</v>
      </c>
      <c r="E59" t="s">
        <v>309</v>
      </c>
      <c r="F59" t="s">
        <v>1985</v>
      </c>
      <c r="G59" t="s">
        <v>3585</v>
      </c>
      <c r="H59" t="s">
        <v>321</v>
      </c>
      <c r="I59" t="s">
        <v>917</v>
      </c>
      <c r="J59" t="s">
        <v>204</v>
      </c>
      <c r="K59" t="s">
        <v>204</v>
      </c>
      <c r="L59" t="s">
        <v>325</v>
      </c>
      <c r="M59" t="s">
        <v>340</v>
      </c>
      <c r="N59" t="s">
        <v>464</v>
      </c>
      <c r="O59" t="s">
        <v>339</v>
      </c>
      <c r="P59" t="s">
        <v>1212</v>
      </c>
      <c r="Q59" s="131">
        <v>32342</v>
      </c>
      <c r="R59" s="131">
        <v>1</v>
      </c>
      <c r="S59" s="131">
        <f t="shared" si="0"/>
        <v>2064.0003710345682</v>
      </c>
      <c r="U59" s="131">
        <v>667.53899999999999</v>
      </c>
      <c r="V59" s="132">
        <v>6.9999999999999994E-5</v>
      </c>
      <c r="W59" s="132">
        <v>3.3700000000000002E-3</v>
      </c>
      <c r="X59" s="132">
        <v>5.2999999999999998E-4</v>
      </c>
    </row>
    <row r="60" spans="1:24">
      <c r="A60" t="s">
        <v>1213</v>
      </c>
      <c r="B60" t="s">
        <v>1217</v>
      </c>
      <c r="C60" t="s">
        <v>3586</v>
      </c>
      <c r="D60" t="s">
        <v>3587</v>
      </c>
      <c r="E60" t="s">
        <v>309</v>
      </c>
      <c r="F60" t="s">
        <v>3588</v>
      </c>
      <c r="G60" t="s">
        <v>3589</v>
      </c>
      <c r="H60" t="s">
        <v>321</v>
      </c>
      <c r="I60" t="s">
        <v>917</v>
      </c>
      <c r="J60" t="s">
        <v>204</v>
      </c>
      <c r="K60" t="s">
        <v>204</v>
      </c>
      <c r="L60" t="s">
        <v>327</v>
      </c>
      <c r="M60" t="s">
        <v>340</v>
      </c>
      <c r="N60" t="s">
        <v>455</v>
      </c>
      <c r="O60" t="s">
        <v>339</v>
      </c>
      <c r="P60" t="s">
        <v>1212</v>
      </c>
      <c r="Q60" s="131">
        <v>5847</v>
      </c>
      <c r="R60" s="131">
        <v>1</v>
      </c>
      <c r="S60" s="131">
        <f t="shared" si="0"/>
        <v>9303.7626133059694</v>
      </c>
      <c r="U60" s="131">
        <f>554.529-10.538</f>
        <v>543.99099999999999</v>
      </c>
      <c r="V60" s="132">
        <v>5.2999999999999998E-4</v>
      </c>
      <c r="W60" s="132">
        <v>2.8E-3</v>
      </c>
      <c r="X60" s="132">
        <v>4.4000000000000002E-4</v>
      </c>
    </row>
    <row r="61" spans="1:24">
      <c r="A61" t="s">
        <v>1213</v>
      </c>
      <c r="B61" t="s">
        <v>1217</v>
      </c>
      <c r="C61" t="s">
        <v>2005</v>
      </c>
      <c r="D61" t="s">
        <v>2006</v>
      </c>
      <c r="E61" t="s">
        <v>309</v>
      </c>
      <c r="F61" t="s">
        <v>3590</v>
      </c>
      <c r="G61" t="s">
        <v>3591</v>
      </c>
      <c r="H61" t="s">
        <v>321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464</v>
      </c>
      <c r="O61" t="s">
        <v>339</v>
      </c>
      <c r="P61" t="s">
        <v>1212</v>
      </c>
      <c r="Q61" s="131">
        <v>49651</v>
      </c>
      <c r="R61" s="131">
        <v>1</v>
      </c>
      <c r="S61" s="131">
        <f t="shared" si="0"/>
        <v>1088.999214517331</v>
      </c>
      <c r="U61" s="131">
        <v>540.69899999999996</v>
      </c>
      <c r="V61" s="132">
        <v>6.9999999999999994E-5</v>
      </c>
      <c r="W61" s="132">
        <v>2.7299999999999998E-3</v>
      </c>
      <c r="X61" s="132">
        <v>4.2999999999999999E-4</v>
      </c>
    </row>
    <row r="62" spans="1:24">
      <c r="A62" t="s">
        <v>1213</v>
      </c>
      <c r="B62" t="s">
        <v>1217</v>
      </c>
      <c r="C62" t="s">
        <v>3592</v>
      </c>
      <c r="D62" t="s">
        <v>3593</v>
      </c>
      <c r="E62" t="s">
        <v>309</v>
      </c>
      <c r="F62" t="s">
        <v>3592</v>
      </c>
      <c r="G62" t="s">
        <v>3594</v>
      </c>
      <c r="H62" t="s">
        <v>321</v>
      </c>
      <c r="I62" t="s">
        <v>917</v>
      </c>
      <c r="J62" t="s">
        <v>204</v>
      </c>
      <c r="K62" t="s">
        <v>204</v>
      </c>
      <c r="L62" t="s">
        <v>325</v>
      </c>
      <c r="M62" t="s">
        <v>340</v>
      </c>
      <c r="N62" t="s">
        <v>475</v>
      </c>
      <c r="O62" t="s">
        <v>339</v>
      </c>
      <c r="P62" t="s">
        <v>1212</v>
      </c>
      <c r="Q62" s="131">
        <v>38191</v>
      </c>
      <c r="R62" s="131">
        <v>1</v>
      </c>
      <c r="S62" s="131">
        <f t="shared" si="0"/>
        <v>1154.9998690791024</v>
      </c>
      <c r="U62" s="131">
        <v>441.10599999999999</v>
      </c>
      <c r="V62" s="132">
        <v>2.7E-4</v>
      </c>
      <c r="W62" s="132">
        <v>2.2300000000000002E-3</v>
      </c>
      <c r="X62" s="132">
        <v>3.5E-4</v>
      </c>
    </row>
    <row r="63" spans="1:24">
      <c r="A63" t="s">
        <v>1213</v>
      </c>
      <c r="B63" t="s">
        <v>1217</v>
      </c>
      <c r="C63" t="s">
        <v>3595</v>
      </c>
      <c r="D63" t="s">
        <v>3596</v>
      </c>
      <c r="E63" t="s">
        <v>309</v>
      </c>
      <c r="F63" t="s">
        <v>3597</v>
      </c>
      <c r="G63" t="s">
        <v>3598</v>
      </c>
      <c r="H63" t="s">
        <v>321</v>
      </c>
      <c r="I63" t="s">
        <v>917</v>
      </c>
      <c r="J63" t="s">
        <v>204</v>
      </c>
      <c r="K63" t="s">
        <v>204</v>
      </c>
      <c r="L63" t="s">
        <v>325</v>
      </c>
      <c r="M63" t="s">
        <v>340</v>
      </c>
      <c r="N63" t="s">
        <v>463</v>
      </c>
      <c r="O63" t="s">
        <v>339</v>
      </c>
      <c r="P63" t="s">
        <v>1212</v>
      </c>
      <c r="Q63" s="131">
        <v>18409</v>
      </c>
      <c r="R63" s="131">
        <v>1</v>
      </c>
      <c r="S63" s="131">
        <f t="shared" si="0"/>
        <v>1725.9981530772989</v>
      </c>
      <c r="U63" s="131">
        <v>317.73899999999998</v>
      </c>
      <c r="V63" s="132">
        <v>1.2999999999999999E-4</v>
      </c>
      <c r="W63" s="132">
        <v>1.6000000000000001E-3</v>
      </c>
      <c r="X63" s="132">
        <v>2.5000000000000001E-4</v>
      </c>
    </row>
    <row r="64" spans="1:24">
      <c r="A64" t="s">
        <v>1213</v>
      </c>
      <c r="B64" t="s">
        <v>1217</v>
      </c>
      <c r="C64" t="s">
        <v>3599</v>
      </c>
      <c r="D64" t="s">
        <v>3600</v>
      </c>
      <c r="E64" t="s">
        <v>80</v>
      </c>
      <c r="F64" t="s">
        <v>3601</v>
      </c>
      <c r="G64" t="s">
        <v>3602</v>
      </c>
      <c r="H64" t="s">
        <v>321</v>
      </c>
      <c r="I64" t="s">
        <v>959</v>
      </c>
      <c r="J64" t="s">
        <v>204</v>
      </c>
      <c r="K64" t="s">
        <v>224</v>
      </c>
      <c r="L64" t="s">
        <v>314</v>
      </c>
      <c r="M64" t="s">
        <v>342</v>
      </c>
      <c r="N64" t="s">
        <v>473</v>
      </c>
      <c r="O64" t="s">
        <v>339</v>
      </c>
      <c r="P64" t="s">
        <v>1212</v>
      </c>
      <c r="Q64" s="131">
        <v>2423263</v>
      </c>
      <c r="R64" s="131">
        <v>1</v>
      </c>
      <c r="S64" s="131">
        <f t="shared" si="0"/>
        <v>0</v>
      </c>
      <c r="U64" s="131">
        <v>0</v>
      </c>
      <c r="V64" s="132">
        <v>1.635E-2</v>
      </c>
      <c r="W64" s="132">
        <v>0</v>
      </c>
      <c r="X64" s="132">
        <v>0</v>
      </c>
    </row>
    <row r="65" spans="1:24">
      <c r="A65" t="s">
        <v>1213</v>
      </c>
      <c r="B65" t="s">
        <v>1217</v>
      </c>
      <c r="C65" t="s">
        <v>3603</v>
      </c>
      <c r="D65" t="s">
        <v>3604</v>
      </c>
      <c r="E65" t="s">
        <v>80</v>
      </c>
      <c r="F65" t="s">
        <v>3605</v>
      </c>
      <c r="G65" t="s">
        <v>3606</v>
      </c>
      <c r="H65" t="s">
        <v>321</v>
      </c>
      <c r="I65" t="s">
        <v>917</v>
      </c>
      <c r="J65" t="s">
        <v>205</v>
      </c>
      <c r="K65" t="s">
        <v>224</v>
      </c>
      <c r="L65" t="s">
        <v>325</v>
      </c>
      <c r="M65" t="s">
        <v>344</v>
      </c>
      <c r="N65" t="s">
        <v>545</v>
      </c>
      <c r="O65" t="s">
        <v>339</v>
      </c>
      <c r="P65" t="s">
        <v>1215</v>
      </c>
      <c r="Q65" s="131">
        <v>9583</v>
      </c>
      <c r="R65" s="131">
        <v>3.6469999999999998</v>
      </c>
      <c r="S65" s="131">
        <f t="shared" si="0"/>
        <v>19044.000462270942</v>
      </c>
      <c r="U65" s="131">
        <v>6655.7259999999997</v>
      </c>
      <c r="V65" s="132">
        <v>0</v>
      </c>
      <c r="W65" s="132">
        <v>3.3590000000000002E-2</v>
      </c>
      <c r="X65" s="132">
        <v>5.2700000000000004E-3</v>
      </c>
    </row>
    <row r="66" spans="1:24">
      <c r="A66" t="s">
        <v>1213</v>
      </c>
      <c r="B66" t="s">
        <v>1217</v>
      </c>
      <c r="C66" t="s">
        <v>3294</v>
      </c>
      <c r="D66" t="s">
        <v>3295</v>
      </c>
      <c r="E66" t="s">
        <v>80</v>
      </c>
      <c r="F66" t="s">
        <v>3607</v>
      </c>
      <c r="G66" t="s">
        <v>3608</v>
      </c>
      <c r="H66" t="s">
        <v>321</v>
      </c>
      <c r="I66" t="s">
        <v>917</v>
      </c>
      <c r="J66" t="s">
        <v>205</v>
      </c>
      <c r="K66" t="s">
        <v>301</v>
      </c>
      <c r="L66" t="s">
        <v>325</v>
      </c>
      <c r="M66" t="s">
        <v>344</v>
      </c>
      <c r="N66" t="s">
        <v>548</v>
      </c>
      <c r="O66" t="s">
        <v>339</v>
      </c>
      <c r="P66" t="s">
        <v>1215</v>
      </c>
      <c r="Q66" s="131">
        <v>8000</v>
      </c>
      <c r="R66" s="131">
        <v>3.6469999999999998</v>
      </c>
      <c r="S66" s="131">
        <f t="shared" si="0"/>
        <v>19749.001209898546</v>
      </c>
      <c r="T66" s="131">
        <v>3.081</v>
      </c>
      <c r="U66" s="131">
        <v>5773.2049999999999</v>
      </c>
      <c r="V66" s="132">
        <v>0</v>
      </c>
      <c r="W66" s="132">
        <v>2.9149999999999999E-2</v>
      </c>
      <c r="X66" s="132">
        <v>4.5700000000000003E-3</v>
      </c>
    </row>
    <row r="67" spans="1:24">
      <c r="A67" t="s">
        <v>1213</v>
      </c>
      <c r="B67" t="s">
        <v>1217</v>
      </c>
      <c r="C67" t="s">
        <v>3609</v>
      </c>
      <c r="D67" t="s">
        <v>3610</v>
      </c>
      <c r="E67" t="s">
        <v>80</v>
      </c>
      <c r="F67" t="s">
        <v>3611</v>
      </c>
      <c r="G67" t="s">
        <v>3612</v>
      </c>
      <c r="H67" t="s">
        <v>321</v>
      </c>
      <c r="I67" t="s">
        <v>917</v>
      </c>
      <c r="J67" t="s">
        <v>205</v>
      </c>
      <c r="K67" s="4" t="s">
        <v>224</v>
      </c>
      <c r="L67" s="139" t="s">
        <v>325</v>
      </c>
      <c r="M67" t="s">
        <v>344</v>
      </c>
      <c r="N67" t="s">
        <v>527</v>
      </c>
      <c r="O67" t="s">
        <v>339</v>
      </c>
      <c r="P67" t="s">
        <v>1215</v>
      </c>
      <c r="Q67" s="131">
        <v>6542</v>
      </c>
      <c r="R67" s="131">
        <v>3.6469999999999998</v>
      </c>
      <c r="S67" s="131">
        <f t="shared" ref="S67:S130" si="1">(U67-(T67*R67))*1000/R67/Q67*100</f>
        <v>16765.001273750589</v>
      </c>
      <c r="U67" s="131">
        <v>3999.9070000000002</v>
      </c>
      <c r="V67" s="132">
        <v>0</v>
      </c>
      <c r="W67" s="132">
        <v>2.019E-2</v>
      </c>
      <c r="X67" s="132">
        <v>3.1700000000000001E-3</v>
      </c>
    </row>
    <row r="68" spans="1:24">
      <c r="A68" t="s">
        <v>1213</v>
      </c>
      <c r="B68" t="s">
        <v>1217</v>
      </c>
      <c r="C68" t="s">
        <v>3613</v>
      </c>
      <c r="D68" t="s">
        <v>3614</v>
      </c>
      <c r="E68" t="s">
        <v>80</v>
      </c>
      <c r="F68" t="s">
        <v>3615</v>
      </c>
      <c r="G68" t="s">
        <v>3616</v>
      </c>
      <c r="H68" t="s">
        <v>321</v>
      </c>
      <c r="I68" t="s">
        <v>917</v>
      </c>
      <c r="J68" t="s">
        <v>205</v>
      </c>
      <c r="K68" t="s">
        <v>224</v>
      </c>
      <c r="L68" t="s">
        <v>325</v>
      </c>
      <c r="M68" t="s">
        <v>344</v>
      </c>
      <c r="N68" t="s">
        <v>544</v>
      </c>
      <c r="O68" t="s">
        <v>339</v>
      </c>
      <c r="P68" t="s">
        <v>1215</v>
      </c>
      <c r="Q68" s="131">
        <v>2500</v>
      </c>
      <c r="R68" s="131">
        <v>3.6469999999999998</v>
      </c>
      <c r="S68" s="131">
        <f t="shared" si="1"/>
        <v>42149.997258020296</v>
      </c>
      <c r="U68" s="131">
        <v>3843.0259999999998</v>
      </c>
      <c r="V68" s="132">
        <v>0</v>
      </c>
      <c r="W68" s="132">
        <v>1.9400000000000001E-2</v>
      </c>
      <c r="X68" s="132">
        <v>3.0400000000000002E-3</v>
      </c>
    </row>
    <row r="69" spans="1:24">
      <c r="A69" t="s">
        <v>1213</v>
      </c>
      <c r="B69" t="s">
        <v>1217</v>
      </c>
      <c r="C69" t="s">
        <v>3617</v>
      </c>
      <c r="D69" t="s">
        <v>3618</v>
      </c>
      <c r="E69" t="s">
        <v>80</v>
      </c>
      <c r="F69" t="s">
        <v>3619</v>
      </c>
      <c r="G69" t="s">
        <v>3620</v>
      </c>
      <c r="H69" t="s">
        <v>321</v>
      </c>
      <c r="I69" t="s">
        <v>917</v>
      </c>
      <c r="J69" t="s">
        <v>205</v>
      </c>
      <c r="K69" t="s">
        <v>224</v>
      </c>
      <c r="L69" t="s">
        <v>325</v>
      </c>
      <c r="M69" t="s">
        <v>344</v>
      </c>
      <c r="N69" t="s">
        <v>486</v>
      </c>
      <c r="O69" t="s">
        <v>339</v>
      </c>
      <c r="P69" t="s">
        <v>1215</v>
      </c>
      <c r="Q69" s="131">
        <v>6000</v>
      </c>
      <c r="R69" s="131">
        <v>3.6469999999999998</v>
      </c>
      <c r="S69" s="131">
        <f t="shared" si="1"/>
        <v>14484.000548395943</v>
      </c>
      <c r="U69" s="131">
        <v>3169.3890000000001</v>
      </c>
      <c r="V69" s="132">
        <v>0</v>
      </c>
      <c r="W69" s="132">
        <v>1.6E-2</v>
      </c>
      <c r="X69" s="132">
        <v>2.5100000000000001E-3</v>
      </c>
    </row>
    <row r="70" spans="1:24">
      <c r="A70" t="s">
        <v>1213</v>
      </c>
      <c r="B70" t="s">
        <v>1217</v>
      </c>
      <c r="C70" t="s">
        <v>3621</v>
      </c>
      <c r="D70" t="s">
        <v>3622</v>
      </c>
      <c r="E70" t="s">
        <v>80</v>
      </c>
      <c r="F70" t="s">
        <v>3623</v>
      </c>
      <c r="G70" t="s">
        <v>3624</v>
      </c>
      <c r="H70" t="s">
        <v>321</v>
      </c>
      <c r="I70" t="s">
        <v>917</v>
      </c>
      <c r="J70" t="s">
        <v>205</v>
      </c>
      <c r="K70" t="s">
        <v>224</v>
      </c>
      <c r="L70" t="s">
        <v>325</v>
      </c>
      <c r="M70" t="s">
        <v>344</v>
      </c>
      <c r="N70" t="s">
        <v>536</v>
      </c>
      <c r="O70" t="s">
        <v>339</v>
      </c>
      <c r="P70" t="s">
        <v>1215</v>
      </c>
      <c r="Q70" s="131">
        <v>2588</v>
      </c>
      <c r="R70" s="131">
        <v>3.6469999999999998</v>
      </c>
      <c r="S70" s="131">
        <f t="shared" si="1"/>
        <v>23970.994770743797</v>
      </c>
      <c r="U70" s="131">
        <v>2262.4870000000001</v>
      </c>
      <c r="V70" s="132">
        <v>0</v>
      </c>
      <c r="W70" s="132">
        <v>1.142E-2</v>
      </c>
      <c r="X70" s="132">
        <v>1.7899999999999999E-3</v>
      </c>
    </row>
    <row r="71" spans="1:24">
      <c r="A71" t="s">
        <v>1213</v>
      </c>
      <c r="B71" t="s">
        <v>1217</v>
      </c>
      <c r="C71" t="s">
        <v>3625</v>
      </c>
      <c r="D71" t="s">
        <v>3626</v>
      </c>
      <c r="E71" t="s">
        <v>80</v>
      </c>
      <c r="F71" t="s">
        <v>3627</v>
      </c>
      <c r="G71" t="s">
        <v>3628</v>
      </c>
      <c r="H71" t="s">
        <v>321</v>
      </c>
      <c r="I71" t="s">
        <v>917</v>
      </c>
      <c r="J71" t="s">
        <v>205</v>
      </c>
      <c r="K71" t="s">
        <v>224</v>
      </c>
      <c r="L71" t="s">
        <v>325</v>
      </c>
      <c r="M71" t="s">
        <v>344</v>
      </c>
      <c r="N71" t="s">
        <v>546</v>
      </c>
      <c r="O71" t="s">
        <v>339</v>
      </c>
      <c r="P71" t="s">
        <v>1215</v>
      </c>
      <c r="Q71" s="131">
        <v>2416</v>
      </c>
      <c r="R71" s="131">
        <v>3.6469999999999998</v>
      </c>
      <c r="S71" s="131">
        <f t="shared" si="1"/>
        <v>25042.003588180072</v>
      </c>
      <c r="U71" s="131">
        <v>2206.489</v>
      </c>
      <c r="V71" s="132">
        <v>0</v>
      </c>
      <c r="W71" s="132">
        <v>1.1140000000000001E-2</v>
      </c>
      <c r="X71" s="132">
        <v>1.75E-3</v>
      </c>
    </row>
    <row r="72" spans="1:24">
      <c r="A72" t="s">
        <v>1213</v>
      </c>
      <c r="B72" t="s">
        <v>1217</v>
      </c>
      <c r="C72" t="s">
        <v>3301</v>
      </c>
      <c r="D72" t="s">
        <v>3302</v>
      </c>
      <c r="E72" t="s">
        <v>80</v>
      </c>
      <c r="F72" t="s">
        <v>3301</v>
      </c>
      <c r="G72" t="s">
        <v>3629</v>
      </c>
      <c r="H72" t="s">
        <v>321</v>
      </c>
      <c r="I72" t="s">
        <v>917</v>
      </c>
      <c r="J72" t="s">
        <v>205</v>
      </c>
      <c r="K72" t="s">
        <v>224</v>
      </c>
      <c r="L72" t="s">
        <v>325</v>
      </c>
      <c r="M72" t="s">
        <v>344</v>
      </c>
      <c r="N72" t="s">
        <v>545</v>
      </c>
      <c r="O72" t="s">
        <v>339</v>
      </c>
      <c r="P72" t="s">
        <v>1215</v>
      </c>
      <c r="Q72" s="131">
        <v>1011</v>
      </c>
      <c r="R72" s="131">
        <v>3.6469999999999998</v>
      </c>
      <c r="S72" s="131">
        <f t="shared" si="1"/>
        <v>58551.003399132722</v>
      </c>
      <c r="U72" s="131">
        <v>2158.8440000000001</v>
      </c>
      <c r="V72" s="132">
        <v>0</v>
      </c>
      <c r="W72" s="132">
        <v>1.09E-2</v>
      </c>
      <c r="X72" s="132">
        <v>1.7099999999999999E-3</v>
      </c>
    </row>
    <row r="73" spans="1:24">
      <c r="A73" t="s">
        <v>1213</v>
      </c>
      <c r="B73" t="s">
        <v>1217</v>
      </c>
      <c r="C73" t="s">
        <v>3630</v>
      </c>
      <c r="D73" t="s">
        <v>3631</v>
      </c>
      <c r="E73" t="s">
        <v>80</v>
      </c>
      <c r="F73" t="s">
        <v>3632</v>
      </c>
      <c r="G73" t="s">
        <v>3633</v>
      </c>
      <c r="H73" t="s">
        <v>321</v>
      </c>
      <c r="I73" t="s">
        <v>917</v>
      </c>
      <c r="J73" t="s">
        <v>205</v>
      </c>
      <c r="K73" t="s">
        <v>233</v>
      </c>
      <c r="L73" t="s">
        <v>325</v>
      </c>
      <c r="M73" t="s">
        <v>380</v>
      </c>
      <c r="N73" t="s">
        <v>568</v>
      </c>
      <c r="O73" t="s">
        <v>339</v>
      </c>
      <c r="P73" t="s">
        <v>1231</v>
      </c>
      <c r="Q73" s="131">
        <v>32521</v>
      </c>
      <c r="R73" s="131">
        <v>4.5739999999999998</v>
      </c>
      <c r="S73" s="131">
        <f t="shared" si="1"/>
        <v>1410.0921933635509</v>
      </c>
      <c r="U73" s="131">
        <v>2097.527</v>
      </c>
      <c r="V73" s="132">
        <v>7.7999999999999999E-4</v>
      </c>
      <c r="W73" s="132">
        <v>1.059E-2</v>
      </c>
      <c r="X73" s="132">
        <v>1.66E-3</v>
      </c>
    </row>
    <row r="74" spans="1:24">
      <c r="A74" t="s">
        <v>1213</v>
      </c>
      <c r="B74" t="s">
        <v>1217</v>
      </c>
      <c r="C74" t="s">
        <v>3634</v>
      </c>
      <c r="D74" t="s">
        <v>3635</v>
      </c>
      <c r="E74" t="s">
        <v>80</v>
      </c>
      <c r="F74" t="s">
        <v>3636</v>
      </c>
      <c r="G74" t="s">
        <v>3637</v>
      </c>
      <c r="H74" t="s">
        <v>321</v>
      </c>
      <c r="I74" t="s">
        <v>917</v>
      </c>
      <c r="J74" t="s">
        <v>205</v>
      </c>
      <c r="K74" t="s">
        <v>224</v>
      </c>
      <c r="L74" t="s">
        <v>325</v>
      </c>
      <c r="M74" t="s">
        <v>344</v>
      </c>
      <c r="N74" t="s">
        <v>544</v>
      </c>
      <c r="O74" t="s">
        <v>339</v>
      </c>
      <c r="P74" t="s">
        <v>1215</v>
      </c>
      <c r="Q74" s="131">
        <v>2740</v>
      </c>
      <c r="R74" s="131">
        <v>3.6469999999999998</v>
      </c>
      <c r="S74" s="131">
        <f t="shared" si="1"/>
        <v>18195.997510202367</v>
      </c>
      <c r="U74" s="131">
        <v>1818.2860000000001</v>
      </c>
      <c r="V74" s="132">
        <v>0</v>
      </c>
      <c r="W74" s="132">
        <v>9.1800000000000007E-3</v>
      </c>
      <c r="X74" s="132">
        <v>1.4400000000000001E-3</v>
      </c>
    </row>
    <row r="75" spans="1:24">
      <c r="A75" t="s">
        <v>1213</v>
      </c>
      <c r="B75" t="s">
        <v>1217</v>
      </c>
      <c r="C75" t="s">
        <v>3638</v>
      </c>
      <c r="D75" t="s">
        <v>3639</v>
      </c>
      <c r="E75" t="s">
        <v>309</v>
      </c>
      <c r="F75" t="s">
        <v>3638</v>
      </c>
      <c r="G75" t="s">
        <v>3640</v>
      </c>
      <c r="H75" t="s">
        <v>321</v>
      </c>
      <c r="I75" t="s">
        <v>917</v>
      </c>
      <c r="J75" t="s">
        <v>205</v>
      </c>
      <c r="K75" t="s">
        <v>204</v>
      </c>
      <c r="L75" t="s">
        <v>325</v>
      </c>
      <c r="M75" t="s">
        <v>344</v>
      </c>
      <c r="N75" t="s">
        <v>493</v>
      </c>
      <c r="O75" t="s">
        <v>339</v>
      </c>
      <c r="P75" t="s">
        <v>1215</v>
      </c>
      <c r="Q75" s="131">
        <v>-185042</v>
      </c>
      <c r="R75" s="131">
        <v>3.6469999999999998</v>
      </c>
      <c r="S75" s="131">
        <f t="shared" si="1"/>
        <v>-235.64574392698881</v>
      </c>
      <c r="U75" s="131">
        <v>1590.251</v>
      </c>
      <c r="V75" s="132">
        <v>-1.468E-2</v>
      </c>
      <c r="W75" s="132">
        <v>8.0300000000000007E-3</v>
      </c>
      <c r="X75" s="132">
        <v>1.2600000000000001E-3</v>
      </c>
    </row>
    <row r="76" spans="1:24">
      <c r="A76" t="s">
        <v>1213</v>
      </c>
      <c r="B76" t="s">
        <v>1217</v>
      </c>
      <c r="C76" t="s">
        <v>3641</v>
      </c>
      <c r="D76" t="s">
        <v>3642</v>
      </c>
      <c r="E76" t="s">
        <v>80</v>
      </c>
      <c r="F76" t="s">
        <v>3643</v>
      </c>
      <c r="G76" t="s">
        <v>3644</v>
      </c>
      <c r="H76" t="s">
        <v>321</v>
      </c>
      <c r="I76" t="s">
        <v>917</v>
      </c>
      <c r="J76" t="s">
        <v>205</v>
      </c>
      <c r="K76" t="s">
        <v>224</v>
      </c>
      <c r="L76" t="s">
        <v>325</v>
      </c>
      <c r="M76" t="s">
        <v>344</v>
      </c>
      <c r="N76" t="s">
        <v>497</v>
      </c>
      <c r="O76" t="s">
        <v>339</v>
      </c>
      <c r="P76" t="s">
        <v>1215</v>
      </c>
      <c r="Q76" s="131">
        <v>2700</v>
      </c>
      <c r="R76" s="131">
        <v>3.6469999999999998</v>
      </c>
      <c r="S76" s="131">
        <f t="shared" si="1"/>
        <v>13362.00225451665</v>
      </c>
      <c r="U76" s="131">
        <v>1315.7429999999999</v>
      </c>
      <c r="V76" s="132">
        <v>2.0000000000000002E-5</v>
      </c>
      <c r="W76" s="132">
        <v>6.6400000000000001E-3</v>
      </c>
      <c r="X76" s="132">
        <v>1.0399999999999999E-3</v>
      </c>
    </row>
    <row r="77" spans="1:24">
      <c r="A77" t="s">
        <v>1213</v>
      </c>
      <c r="B77" t="s">
        <v>1217</v>
      </c>
      <c r="C77" t="s">
        <v>3645</v>
      </c>
      <c r="D77" t="s">
        <v>3646</v>
      </c>
      <c r="E77" t="s">
        <v>80</v>
      </c>
      <c r="F77" t="s">
        <v>3645</v>
      </c>
      <c r="G77" t="s">
        <v>3647</v>
      </c>
      <c r="H77" t="s">
        <v>321</v>
      </c>
      <c r="I77" t="s">
        <v>917</v>
      </c>
      <c r="J77" t="s">
        <v>205</v>
      </c>
      <c r="K77" t="s">
        <v>204</v>
      </c>
      <c r="L77" t="s">
        <v>325</v>
      </c>
      <c r="M77" t="s">
        <v>344</v>
      </c>
      <c r="N77" t="s">
        <v>546</v>
      </c>
      <c r="O77" t="s">
        <v>339</v>
      </c>
      <c r="P77" t="s">
        <v>1215</v>
      </c>
      <c r="Q77" s="131">
        <v>10812</v>
      </c>
      <c r="R77" s="131">
        <v>3.6469999999999998</v>
      </c>
      <c r="S77" s="131">
        <f t="shared" si="1"/>
        <v>3115.0025903237843</v>
      </c>
      <c r="T77" s="131">
        <v>3.17</v>
      </c>
      <c r="U77" s="131">
        <v>1239.8489999999999</v>
      </c>
      <c r="V77" s="132">
        <v>5.4000000000000001E-4</v>
      </c>
      <c r="W77" s="132">
        <v>6.2700000000000004E-3</v>
      </c>
      <c r="X77" s="132">
        <v>9.7999999999999997E-4</v>
      </c>
    </row>
    <row r="78" spans="1:24">
      <c r="A78" t="s">
        <v>1213</v>
      </c>
      <c r="B78" t="s">
        <v>1217</v>
      </c>
      <c r="C78" t="s">
        <v>3648</v>
      </c>
      <c r="D78" t="s">
        <v>3649</v>
      </c>
      <c r="E78" t="s">
        <v>80</v>
      </c>
      <c r="F78" t="s">
        <v>3650</v>
      </c>
      <c r="G78" t="s">
        <v>3651</v>
      </c>
      <c r="H78" t="s">
        <v>321</v>
      </c>
      <c r="I78" t="s">
        <v>917</v>
      </c>
      <c r="J78" t="s">
        <v>205</v>
      </c>
      <c r="K78" t="s">
        <v>224</v>
      </c>
      <c r="L78" t="s">
        <v>325</v>
      </c>
      <c r="M78" t="s">
        <v>344</v>
      </c>
      <c r="N78" t="s">
        <v>500</v>
      </c>
      <c r="O78" t="s">
        <v>339</v>
      </c>
      <c r="P78" t="s">
        <v>1215</v>
      </c>
      <c r="Q78" s="131">
        <v>3594</v>
      </c>
      <c r="R78" s="131">
        <v>3.6469999999999998</v>
      </c>
      <c r="S78" s="131">
        <f t="shared" si="1"/>
        <v>9034.9912392451279</v>
      </c>
      <c r="T78" s="131">
        <v>0.56100000000000005</v>
      </c>
      <c r="U78" s="131">
        <v>1186.2909999999999</v>
      </c>
      <c r="V78" s="132">
        <v>0</v>
      </c>
      <c r="W78" s="132">
        <v>5.9899999999999997E-3</v>
      </c>
      <c r="X78" s="132">
        <v>9.3999999999999997E-4</v>
      </c>
    </row>
    <row r="79" spans="1:24">
      <c r="A79" t="s">
        <v>1213</v>
      </c>
      <c r="B79" t="s">
        <v>1217</v>
      </c>
      <c r="C79" t="s">
        <v>3652</v>
      </c>
      <c r="D79" t="s">
        <v>3653</v>
      </c>
      <c r="E79" t="s">
        <v>80</v>
      </c>
      <c r="F79" t="s">
        <v>3652</v>
      </c>
      <c r="G79" t="s">
        <v>3654</v>
      </c>
      <c r="H79" t="s">
        <v>321</v>
      </c>
      <c r="I79" t="s">
        <v>917</v>
      </c>
      <c r="J79" t="s">
        <v>205</v>
      </c>
      <c r="K79" t="s">
        <v>224</v>
      </c>
      <c r="L79" t="s">
        <v>325</v>
      </c>
      <c r="M79" t="s">
        <v>344</v>
      </c>
      <c r="N79" t="s">
        <v>569</v>
      </c>
      <c r="O79" t="s">
        <v>339</v>
      </c>
      <c r="P79" t="s">
        <v>1215</v>
      </c>
      <c r="Q79" s="131">
        <v>688</v>
      </c>
      <c r="R79" s="131">
        <v>3.6469999999999998</v>
      </c>
      <c r="S79" s="131">
        <f t="shared" si="1"/>
        <v>36275.99301114009</v>
      </c>
      <c r="U79" s="131">
        <v>910.21400000000006</v>
      </c>
      <c r="V79" s="132">
        <v>0</v>
      </c>
      <c r="W79" s="132">
        <v>4.5900000000000003E-3</v>
      </c>
      <c r="X79" s="132">
        <v>7.2000000000000005E-4</v>
      </c>
    </row>
    <row r="80" spans="1:24">
      <c r="A80" t="s">
        <v>1213</v>
      </c>
      <c r="B80" t="s">
        <v>1218</v>
      </c>
      <c r="C80" t="s">
        <v>2123</v>
      </c>
      <c r="D80" t="s">
        <v>2124</v>
      </c>
      <c r="E80" t="s">
        <v>309</v>
      </c>
      <c r="F80" t="s">
        <v>2123</v>
      </c>
      <c r="G80" t="s">
        <v>3474</v>
      </c>
      <c r="H80" t="s">
        <v>321</v>
      </c>
      <c r="I80" t="s">
        <v>917</v>
      </c>
      <c r="J80" t="s">
        <v>204</v>
      </c>
      <c r="K80" t="s">
        <v>204</v>
      </c>
      <c r="L80" t="s">
        <v>325</v>
      </c>
      <c r="M80" t="s">
        <v>340</v>
      </c>
      <c r="N80" t="s">
        <v>467</v>
      </c>
      <c r="O80" t="s">
        <v>339</v>
      </c>
      <c r="P80" t="s">
        <v>1212</v>
      </c>
      <c r="Q80" s="131">
        <v>45214</v>
      </c>
      <c r="R80" s="131">
        <v>1</v>
      </c>
      <c r="S80" s="131">
        <f t="shared" si="1"/>
        <v>8100.9996903613928</v>
      </c>
      <c r="U80" s="131">
        <v>3662.7860000000001</v>
      </c>
      <c r="V80" s="132">
        <v>4.0000000000000003E-5</v>
      </c>
      <c r="W80" s="132">
        <v>4.3540000000000002E-2</v>
      </c>
      <c r="X80" s="132">
        <v>1.2290000000000001E-2</v>
      </c>
    </row>
    <row r="81" spans="1:24">
      <c r="A81" t="s">
        <v>1213</v>
      </c>
      <c r="B81" t="s">
        <v>1218</v>
      </c>
      <c r="C81" t="s">
        <v>1671</v>
      </c>
      <c r="D81" t="s">
        <v>1672</v>
      </c>
      <c r="E81" t="s">
        <v>309</v>
      </c>
      <c r="F81" t="s">
        <v>1671</v>
      </c>
      <c r="G81" t="s">
        <v>3477</v>
      </c>
      <c r="H81" t="s">
        <v>321</v>
      </c>
      <c r="I81" t="s">
        <v>917</v>
      </c>
      <c r="J81" t="s">
        <v>204</v>
      </c>
      <c r="K81" t="s">
        <v>204</v>
      </c>
      <c r="L81" t="s">
        <v>325</v>
      </c>
      <c r="M81" t="s">
        <v>340</v>
      </c>
      <c r="N81" t="s">
        <v>441</v>
      </c>
      <c r="O81" t="s">
        <v>339</v>
      </c>
      <c r="P81" t="s">
        <v>1212</v>
      </c>
      <c r="Q81" s="131">
        <v>57086.5</v>
      </c>
      <c r="R81" s="131">
        <v>1</v>
      </c>
      <c r="S81" s="131">
        <f t="shared" si="1"/>
        <v>6305.000306552337</v>
      </c>
      <c r="U81" s="131">
        <v>3599.3040000000001</v>
      </c>
      <c r="V81" s="132">
        <v>4.8000000000000001E-4</v>
      </c>
      <c r="W81" s="132">
        <v>4.2779999999999999E-2</v>
      </c>
      <c r="X81" s="132">
        <v>1.2070000000000001E-2</v>
      </c>
    </row>
    <row r="82" spans="1:24">
      <c r="A82" t="s">
        <v>1213</v>
      </c>
      <c r="B82" t="s">
        <v>1218</v>
      </c>
      <c r="C82" t="s">
        <v>1547</v>
      </c>
      <c r="D82" t="s">
        <v>1548</v>
      </c>
      <c r="E82" t="s">
        <v>309</v>
      </c>
      <c r="F82" t="s">
        <v>1547</v>
      </c>
      <c r="G82" t="s">
        <v>3473</v>
      </c>
      <c r="H82" t="s">
        <v>321</v>
      </c>
      <c r="I82" t="s">
        <v>917</v>
      </c>
      <c r="J82" t="s">
        <v>204</v>
      </c>
      <c r="K82" t="s">
        <v>204</v>
      </c>
      <c r="L82" t="s">
        <v>325</v>
      </c>
      <c r="M82" t="s">
        <v>340</v>
      </c>
      <c r="N82" t="s">
        <v>448</v>
      </c>
      <c r="O82" t="s">
        <v>339</v>
      </c>
      <c r="P82" t="s">
        <v>1212</v>
      </c>
      <c r="Q82" s="131">
        <v>78649</v>
      </c>
      <c r="R82" s="131">
        <v>1</v>
      </c>
      <c r="S82" s="131">
        <f t="shared" si="1"/>
        <v>4334.999809279203</v>
      </c>
      <c r="U82" s="131">
        <v>3409.4340000000002</v>
      </c>
      <c r="V82" s="132">
        <v>5.0000000000000002E-5</v>
      </c>
      <c r="W82" s="132">
        <v>4.052E-2</v>
      </c>
      <c r="X82" s="132">
        <v>1.1440000000000001E-2</v>
      </c>
    </row>
    <row r="83" spans="1:24">
      <c r="A83" t="s">
        <v>1213</v>
      </c>
      <c r="B83" t="s">
        <v>1218</v>
      </c>
      <c r="C83" t="s">
        <v>3152</v>
      </c>
      <c r="D83" t="s">
        <v>3153</v>
      </c>
      <c r="E83" t="s">
        <v>309</v>
      </c>
      <c r="F83" t="s">
        <v>3152</v>
      </c>
      <c r="G83" t="s">
        <v>3484</v>
      </c>
      <c r="H83" t="s">
        <v>321</v>
      </c>
      <c r="I83" t="s">
        <v>917</v>
      </c>
      <c r="J83" t="s">
        <v>204</v>
      </c>
      <c r="K83" t="s">
        <v>204</v>
      </c>
      <c r="L83" t="s">
        <v>325</v>
      </c>
      <c r="M83" t="s">
        <v>340</v>
      </c>
      <c r="N83" t="s">
        <v>441</v>
      </c>
      <c r="O83" t="s">
        <v>339</v>
      </c>
      <c r="P83" t="s">
        <v>1212</v>
      </c>
      <c r="Q83" s="131">
        <v>248879</v>
      </c>
      <c r="R83" s="131">
        <v>1</v>
      </c>
      <c r="S83" s="131">
        <f t="shared" si="1"/>
        <v>1277.0000683062854</v>
      </c>
      <c r="U83" s="131">
        <v>3178.1849999999999</v>
      </c>
      <c r="V83" s="132">
        <v>1.4E-3</v>
      </c>
      <c r="W83" s="132">
        <v>3.7780000000000001E-2</v>
      </c>
      <c r="X83" s="132">
        <v>1.0659999999999999E-2</v>
      </c>
    </row>
    <row r="84" spans="1:24">
      <c r="A84" t="s">
        <v>1213</v>
      </c>
      <c r="B84" t="s">
        <v>1218</v>
      </c>
      <c r="C84" t="s">
        <v>1868</v>
      </c>
      <c r="D84" t="s">
        <v>1869</v>
      </c>
      <c r="E84" t="s">
        <v>309</v>
      </c>
      <c r="F84" t="s">
        <v>1868</v>
      </c>
      <c r="G84" t="s">
        <v>3478</v>
      </c>
      <c r="H84" t="s">
        <v>321</v>
      </c>
      <c r="I84" t="s">
        <v>917</v>
      </c>
      <c r="J84" t="s">
        <v>204</v>
      </c>
      <c r="K84" t="s">
        <v>204</v>
      </c>
      <c r="L84" t="s">
        <v>325</v>
      </c>
      <c r="M84" t="s">
        <v>340</v>
      </c>
      <c r="N84" t="s">
        <v>464</v>
      </c>
      <c r="O84" t="s">
        <v>339</v>
      </c>
      <c r="P84" t="s">
        <v>1212</v>
      </c>
      <c r="Q84" s="131">
        <v>10158</v>
      </c>
      <c r="R84" s="131">
        <v>1</v>
      </c>
      <c r="S84" s="131">
        <f t="shared" si="1"/>
        <v>30089.998031108484</v>
      </c>
      <c r="U84" s="131">
        <v>3056.5419999999999</v>
      </c>
      <c r="V84" s="132">
        <v>8.0000000000000007E-5</v>
      </c>
      <c r="W84" s="132">
        <v>3.6330000000000001E-2</v>
      </c>
      <c r="X84" s="132">
        <v>1.025E-2</v>
      </c>
    </row>
    <row r="85" spans="1:24">
      <c r="A85" t="s">
        <v>1213</v>
      </c>
      <c r="B85" t="s">
        <v>1218</v>
      </c>
      <c r="C85" t="s">
        <v>3190</v>
      </c>
      <c r="D85" t="s">
        <v>3191</v>
      </c>
      <c r="E85" t="s">
        <v>309</v>
      </c>
      <c r="F85" t="s">
        <v>3190</v>
      </c>
      <c r="G85" t="s">
        <v>3475</v>
      </c>
      <c r="H85" t="s">
        <v>321</v>
      </c>
      <c r="I85" t="s">
        <v>917</v>
      </c>
      <c r="J85" t="s">
        <v>204</v>
      </c>
      <c r="K85" t="s">
        <v>204</v>
      </c>
      <c r="L85" t="s">
        <v>325</v>
      </c>
      <c r="M85" t="s">
        <v>340</v>
      </c>
      <c r="N85" t="s">
        <v>448</v>
      </c>
      <c r="O85" t="s">
        <v>339</v>
      </c>
      <c r="P85" t="s">
        <v>1212</v>
      </c>
      <c r="Q85" s="131">
        <v>118043</v>
      </c>
      <c r="R85" s="131">
        <v>1</v>
      </c>
      <c r="S85" s="131">
        <f t="shared" si="1"/>
        <v>2492.0003727455251</v>
      </c>
      <c r="U85" s="131">
        <v>2941.6320000000001</v>
      </c>
      <c r="V85" s="132">
        <v>1E-4</v>
      </c>
      <c r="W85" s="132">
        <v>3.4959999999999998E-2</v>
      </c>
      <c r="X85" s="132">
        <v>9.8700000000000003E-3</v>
      </c>
    </row>
    <row r="86" spans="1:24">
      <c r="A86" t="s">
        <v>1213</v>
      </c>
      <c r="B86" t="s">
        <v>1218</v>
      </c>
      <c r="C86" t="s">
        <v>2467</v>
      </c>
      <c r="D86" t="s">
        <v>2468</v>
      </c>
      <c r="E86" t="s">
        <v>309</v>
      </c>
      <c r="F86" t="s">
        <v>2467</v>
      </c>
      <c r="G86" t="s">
        <v>3487</v>
      </c>
      <c r="H86" t="s">
        <v>321</v>
      </c>
      <c r="I86" t="s">
        <v>917</v>
      </c>
      <c r="J86" t="s">
        <v>204</v>
      </c>
      <c r="K86" t="s">
        <v>204</v>
      </c>
      <c r="L86" t="s">
        <v>325</v>
      </c>
      <c r="M86" t="s">
        <v>340</v>
      </c>
      <c r="N86" t="s">
        <v>440</v>
      </c>
      <c r="O86" t="s">
        <v>339</v>
      </c>
      <c r="P86" t="s">
        <v>1212</v>
      </c>
      <c r="Q86" s="131">
        <v>95274</v>
      </c>
      <c r="R86" s="131">
        <v>1</v>
      </c>
      <c r="S86" s="131">
        <f t="shared" si="1"/>
        <v>2967.0004408338054</v>
      </c>
      <c r="U86" s="131">
        <v>2826.78</v>
      </c>
      <c r="V86" s="132">
        <v>3.6999999999999999E-4</v>
      </c>
      <c r="W86" s="132">
        <v>3.3599999999999998E-2</v>
      </c>
      <c r="X86" s="132">
        <v>9.4800000000000006E-3</v>
      </c>
    </row>
    <row r="87" spans="1:24">
      <c r="A87" t="s">
        <v>1213</v>
      </c>
      <c r="B87" t="s">
        <v>1218</v>
      </c>
      <c r="C87" t="s">
        <v>2430</v>
      </c>
      <c r="D87" t="s">
        <v>2431</v>
      </c>
      <c r="E87" t="s">
        <v>309</v>
      </c>
      <c r="F87" t="s">
        <v>2430</v>
      </c>
      <c r="G87" t="s">
        <v>3492</v>
      </c>
      <c r="H87" t="s">
        <v>321</v>
      </c>
      <c r="I87" t="s">
        <v>917</v>
      </c>
      <c r="J87" t="s">
        <v>204</v>
      </c>
      <c r="K87" t="s">
        <v>204</v>
      </c>
      <c r="L87" t="s">
        <v>325</v>
      </c>
      <c r="M87" t="s">
        <v>340</v>
      </c>
      <c r="N87" t="s">
        <v>446</v>
      </c>
      <c r="O87" t="s">
        <v>339</v>
      </c>
      <c r="P87" t="s">
        <v>1212</v>
      </c>
      <c r="Q87" s="131">
        <v>2866</v>
      </c>
      <c r="R87" s="131">
        <v>1</v>
      </c>
      <c r="S87" s="131">
        <f t="shared" si="1"/>
        <v>95300</v>
      </c>
      <c r="T87" s="131">
        <v>5.2389999999999999</v>
      </c>
      <c r="U87" s="131">
        <v>2736.5369999999998</v>
      </c>
      <c r="V87" s="132">
        <v>6.0000000000000002E-5</v>
      </c>
      <c r="W87" s="132">
        <v>3.2590000000000001E-2</v>
      </c>
      <c r="X87" s="132">
        <v>9.1999999999999998E-3</v>
      </c>
    </row>
    <row r="88" spans="1:24">
      <c r="A88" t="s">
        <v>1213</v>
      </c>
      <c r="B88" t="s">
        <v>1218</v>
      </c>
      <c r="C88" t="s">
        <v>1601</v>
      </c>
      <c r="D88" t="s">
        <v>1602</v>
      </c>
      <c r="E88" t="s">
        <v>309</v>
      </c>
      <c r="F88" t="s">
        <v>1601</v>
      </c>
      <c r="G88" t="s">
        <v>3476</v>
      </c>
      <c r="H88" t="s">
        <v>321</v>
      </c>
      <c r="I88" t="s">
        <v>917</v>
      </c>
      <c r="J88" t="s">
        <v>204</v>
      </c>
      <c r="K88" t="s">
        <v>204</v>
      </c>
      <c r="L88" t="s">
        <v>325</v>
      </c>
      <c r="M88" t="s">
        <v>340</v>
      </c>
      <c r="N88" t="s">
        <v>448</v>
      </c>
      <c r="O88" t="s">
        <v>339</v>
      </c>
      <c r="P88" t="s">
        <v>1212</v>
      </c>
      <c r="Q88" s="131">
        <v>58971</v>
      </c>
      <c r="R88" s="131">
        <v>1</v>
      </c>
      <c r="S88" s="131">
        <f t="shared" si="1"/>
        <v>4401.999287785522</v>
      </c>
      <c r="U88" s="131">
        <v>2595.9029999999998</v>
      </c>
      <c r="V88" s="132">
        <v>4.0000000000000003E-5</v>
      </c>
      <c r="W88" s="132">
        <v>3.0859999999999999E-2</v>
      </c>
      <c r="X88" s="132">
        <v>8.7100000000000007E-3</v>
      </c>
    </row>
    <row r="89" spans="1:24">
      <c r="A89" t="s">
        <v>1213</v>
      </c>
      <c r="B89" t="s">
        <v>1218</v>
      </c>
      <c r="C89" t="s">
        <v>3479</v>
      </c>
      <c r="D89" t="s">
        <v>3480</v>
      </c>
      <c r="E89" t="s">
        <v>309</v>
      </c>
      <c r="F89" t="s">
        <v>3479</v>
      </c>
      <c r="G89" t="s">
        <v>3481</v>
      </c>
      <c r="H89" t="s">
        <v>321</v>
      </c>
      <c r="I89" t="s">
        <v>917</v>
      </c>
      <c r="J89" t="s">
        <v>204</v>
      </c>
      <c r="K89" t="s">
        <v>204</v>
      </c>
      <c r="L89" t="s">
        <v>325</v>
      </c>
      <c r="M89" t="s">
        <v>340</v>
      </c>
      <c r="N89" t="s">
        <v>458</v>
      </c>
      <c r="O89" t="s">
        <v>339</v>
      </c>
      <c r="P89" t="s">
        <v>1212</v>
      </c>
      <c r="Q89" s="131">
        <v>11796</v>
      </c>
      <c r="R89" s="131">
        <v>1</v>
      </c>
      <c r="S89" s="131">
        <f t="shared" si="1"/>
        <v>18889.996609020007</v>
      </c>
      <c r="U89" s="131">
        <v>2228.2640000000001</v>
      </c>
      <c r="V89" s="132">
        <v>1.1E-4</v>
      </c>
      <c r="W89" s="132">
        <v>2.649E-2</v>
      </c>
      <c r="X89" s="132">
        <v>7.4700000000000001E-3</v>
      </c>
    </row>
    <row r="90" spans="1:24">
      <c r="A90" t="s">
        <v>1213</v>
      </c>
      <c r="B90" t="s">
        <v>1218</v>
      </c>
      <c r="C90" t="s">
        <v>1896</v>
      </c>
      <c r="D90" t="s">
        <v>1897</v>
      </c>
      <c r="E90" t="s">
        <v>309</v>
      </c>
      <c r="F90" t="s">
        <v>1896</v>
      </c>
      <c r="G90" t="s">
        <v>3488</v>
      </c>
      <c r="H90" t="s">
        <v>321</v>
      </c>
      <c r="I90" t="s">
        <v>917</v>
      </c>
      <c r="J90" t="s">
        <v>204</v>
      </c>
      <c r="K90" t="s">
        <v>204</v>
      </c>
      <c r="L90" t="s">
        <v>325</v>
      </c>
      <c r="M90" t="s">
        <v>340</v>
      </c>
      <c r="N90" t="s">
        <v>464</v>
      </c>
      <c r="O90" t="s">
        <v>339</v>
      </c>
      <c r="P90" t="s">
        <v>1212</v>
      </c>
      <c r="Q90" s="131">
        <v>4041</v>
      </c>
      <c r="R90" s="131">
        <v>1</v>
      </c>
      <c r="S90" s="131">
        <f t="shared" si="1"/>
        <v>54029.992576095028</v>
      </c>
      <c r="U90" s="131">
        <v>2183.3519999999999</v>
      </c>
      <c r="V90" s="132">
        <v>1.6000000000000001E-4</v>
      </c>
      <c r="W90" s="132">
        <v>2.5950000000000001E-2</v>
      </c>
      <c r="X90" s="132">
        <v>7.3200000000000001E-3</v>
      </c>
    </row>
    <row r="91" spans="1:24">
      <c r="A91" t="s">
        <v>1213</v>
      </c>
      <c r="B91" t="s">
        <v>1218</v>
      </c>
      <c r="C91" t="s">
        <v>1789</v>
      </c>
      <c r="D91" t="s">
        <v>1790</v>
      </c>
      <c r="E91" t="s">
        <v>309</v>
      </c>
      <c r="F91" t="s">
        <v>3500</v>
      </c>
      <c r="G91" t="s">
        <v>3501</v>
      </c>
      <c r="H91" t="s">
        <v>321</v>
      </c>
      <c r="I91" t="s">
        <v>917</v>
      </c>
      <c r="J91" t="s">
        <v>204</v>
      </c>
      <c r="K91" t="s">
        <v>204</v>
      </c>
      <c r="L91" t="s">
        <v>325</v>
      </c>
      <c r="M91" t="s">
        <v>340</v>
      </c>
      <c r="N91" t="s">
        <v>464</v>
      </c>
      <c r="O91" t="s">
        <v>339</v>
      </c>
      <c r="P91" t="s">
        <v>1212</v>
      </c>
      <c r="Q91" s="131">
        <v>8617</v>
      </c>
      <c r="R91" s="131">
        <v>1</v>
      </c>
      <c r="S91" s="131">
        <f t="shared" si="1"/>
        <v>24900</v>
      </c>
      <c r="U91" s="131">
        <v>2145.6329999999998</v>
      </c>
      <c r="V91" s="132">
        <v>1.17E-3</v>
      </c>
      <c r="W91" s="132">
        <v>2.5499999999999998E-2</v>
      </c>
      <c r="X91" s="132">
        <v>7.1999999999999998E-3</v>
      </c>
    </row>
    <row r="92" spans="1:24">
      <c r="A92" t="s">
        <v>1213</v>
      </c>
      <c r="B92" t="s">
        <v>1218</v>
      </c>
      <c r="C92" t="s">
        <v>2422</v>
      </c>
      <c r="D92" t="s">
        <v>2423</v>
      </c>
      <c r="E92" t="s">
        <v>309</v>
      </c>
      <c r="F92" t="s">
        <v>2422</v>
      </c>
      <c r="G92" t="s">
        <v>3496</v>
      </c>
      <c r="H92" t="s">
        <v>321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456</v>
      </c>
      <c r="O92" t="s">
        <v>339</v>
      </c>
      <c r="P92" t="s">
        <v>1212</v>
      </c>
      <c r="Q92" s="131">
        <v>118554</v>
      </c>
      <c r="R92" s="131">
        <v>1</v>
      </c>
      <c r="S92" s="131">
        <f t="shared" si="1"/>
        <v>1800</v>
      </c>
      <c r="U92" s="131">
        <v>2133.9720000000002</v>
      </c>
      <c r="V92" s="132">
        <v>9.0000000000000006E-5</v>
      </c>
      <c r="W92" s="132">
        <v>2.5360000000000001E-2</v>
      </c>
      <c r="X92" s="132">
        <v>7.1599999999999997E-3</v>
      </c>
    </row>
    <row r="93" spans="1:24">
      <c r="A93" t="s">
        <v>1213</v>
      </c>
      <c r="B93" t="s">
        <v>1218</v>
      </c>
      <c r="C93" t="s">
        <v>1884</v>
      </c>
      <c r="D93" t="s">
        <v>1885</v>
      </c>
      <c r="E93" t="s">
        <v>309</v>
      </c>
      <c r="F93" t="s">
        <v>3482</v>
      </c>
      <c r="G93" t="s">
        <v>3483</v>
      </c>
      <c r="H93" t="s">
        <v>321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448</v>
      </c>
      <c r="O93" t="s">
        <v>339</v>
      </c>
      <c r="P93" t="s">
        <v>1212</v>
      </c>
      <c r="Q93" s="131">
        <v>13361</v>
      </c>
      <c r="R93" s="131">
        <v>1</v>
      </c>
      <c r="S93" s="131">
        <f t="shared" si="1"/>
        <v>15760.00299378789</v>
      </c>
      <c r="U93" s="131">
        <v>2105.694</v>
      </c>
      <c r="V93" s="132">
        <v>5.0000000000000002E-5</v>
      </c>
      <c r="W93" s="132">
        <v>2.503E-2</v>
      </c>
      <c r="X93" s="132">
        <v>7.0600000000000003E-3</v>
      </c>
    </row>
    <row r="94" spans="1:24">
      <c r="A94" t="s">
        <v>1213</v>
      </c>
      <c r="B94" t="s">
        <v>1218</v>
      </c>
      <c r="C94" t="s">
        <v>2175</v>
      </c>
      <c r="D94" t="s">
        <v>2176</v>
      </c>
      <c r="E94" t="s">
        <v>309</v>
      </c>
      <c r="F94" t="s">
        <v>3485</v>
      </c>
      <c r="G94" t="s">
        <v>3486</v>
      </c>
      <c r="H94" t="s">
        <v>321</v>
      </c>
      <c r="I94" t="s">
        <v>917</v>
      </c>
      <c r="J94" t="s">
        <v>204</v>
      </c>
      <c r="K94" t="s">
        <v>204</v>
      </c>
      <c r="L94" t="s">
        <v>325</v>
      </c>
      <c r="M94" t="s">
        <v>340</v>
      </c>
      <c r="N94" t="s">
        <v>445</v>
      </c>
      <c r="O94" t="s">
        <v>339</v>
      </c>
      <c r="P94" t="s">
        <v>1212</v>
      </c>
      <c r="Q94" s="131">
        <v>35000</v>
      </c>
      <c r="R94" s="131">
        <v>1</v>
      </c>
      <c r="S94" s="131">
        <f t="shared" si="1"/>
        <v>5318</v>
      </c>
      <c r="U94" s="131">
        <v>1861.3</v>
      </c>
      <c r="V94" s="132">
        <v>1.2999999999999999E-4</v>
      </c>
      <c r="W94" s="132">
        <v>2.2120000000000001E-2</v>
      </c>
      <c r="X94" s="132">
        <v>6.2399999999999999E-3</v>
      </c>
    </row>
    <row r="95" spans="1:24">
      <c r="A95" t="s">
        <v>1213</v>
      </c>
      <c r="B95" t="s">
        <v>1218</v>
      </c>
      <c r="C95" t="s">
        <v>3344</v>
      </c>
      <c r="D95" t="s">
        <v>3345</v>
      </c>
      <c r="E95" t="s">
        <v>311</v>
      </c>
      <c r="F95" t="s">
        <v>3344</v>
      </c>
      <c r="G95" t="s">
        <v>3572</v>
      </c>
      <c r="H95" t="s">
        <v>321</v>
      </c>
      <c r="I95" t="s">
        <v>917</v>
      </c>
      <c r="J95" t="s">
        <v>204</v>
      </c>
      <c r="K95" t="s">
        <v>233</v>
      </c>
      <c r="L95" t="s">
        <v>325</v>
      </c>
      <c r="M95" t="s">
        <v>340</v>
      </c>
      <c r="N95" t="s">
        <v>454</v>
      </c>
      <c r="O95" t="s">
        <v>339</v>
      </c>
      <c r="P95" t="s">
        <v>1212</v>
      </c>
      <c r="Q95" s="131">
        <v>35609</v>
      </c>
      <c r="R95" s="131">
        <v>1</v>
      </c>
      <c r="S95" s="131">
        <f t="shared" si="1"/>
        <v>4833.9998315032717</v>
      </c>
      <c r="U95" s="131">
        <v>1721.3389999999999</v>
      </c>
      <c r="V95" s="132">
        <v>1.9000000000000001E-4</v>
      </c>
      <c r="W95" s="132">
        <v>2.0459999999999999E-2</v>
      </c>
      <c r="X95" s="132">
        <v>5.77E-3</v>
      </c>
    </row>
    <row r="96" spans="1:24">
      <c r="A96" t="s">
        <v>1213</v>
      </c>
      <c r="B96" t="s">
        <v>1218</v>
      </c>
      <c r="C96" t="s">
        <v>3513</v>
      </c>
      <c r="D96" t="s">
        <v>3514</v>
      </c>
      <c r="E96" t="s">
        <v>309</v>
      </c>
      <c r="F96" t="s">
        <v>3515</v>
      </c>
      <c r="G96" t="s">
        <v>3516</v>
      </c>
      <c r="H96" t="s">
        <v>321</v>
      </c>
      <c r="I96" t="s">
        <v>917</v>
      </c>
      <c r="J96" t="s">
        <v>204</v>
      </c>
      <c r="K96" t="s">
        <v>204</v>
      </c>
      <c r="L96" t="s">
        <v>325</v>
      </c>
      <c r="M96" t="s">
        <v>340</v>
      </c>
      <c r="N96" t="s">
        <v>465</v>
      </c>
      <c r="O96" t="s">
        <v>339</v>
      </c>
      <c r="P96" t="s">
        <v>1212</v>
      </c>
      <c r="Q96" s="131">
        <v>34951</v>
      </c>
      <c r="R96" s="131">
        <v>1</v>
      </c>
      <c r="S96" s="131">
        <f t="shared" si="1"/>
        <v>4372.9993419358525</v>
      </c>
      <c r="U96" s="131">
        <v>1528.4069999999999</v>
      </c>
      <c r="V96" s="132">
        <v>5.6999999999999998E-4</v>
      </c>
      <c r="W96" s="132">
        <v>1.8169999999999999E-2</v>
      </c>
      <c r="X96" s="132">
        <v>5.13E-3</v>
      </c>
    </row>
    <row r="97" spans="1:24">
      <c r="A97" t="s">
        <v>1213</v>
      </c>
      <c r="B97" t="s">
        <v>1218</v>
      </c>
      <c r="C97" t="s">
        <v>2509</v>
      </c>
      <c r="D97" t="s">
        <v>2510</v>
      </c>
      <c r="E97" t="s">
        <v>309</v>
      </c>
      <c r="F97" t="s">
        <v>2509</v>
      </c>
      <c r="G97" t="s">
        <v>3495</v>
      </c>
      <c r="H97" t="s">
        <v>321</v>
      </c>
      <c r="I97" t="s">
        <v>917</v>
      </c>
      <c r="J97" t="s">
        <v>204</v>
      </c>
      <c r="K97" t="s">
        <v>204</v>
      </c>
      <c r="L97" t="s">
        <v>325</v>
      </c>
      <c r="M97" t="s">
        <v>340</v>
      </c>
      <c r="N97" t="s">
        <v>475</v>
      </c>
      <c r="O97" t="s">
        <v>339</v>
      </c>
      <c r="P97" t="s">
        <v>1212</v>
      </c>
      <c r="Q97" s="131">
        <v>37021</v>
      </c>
      <c r="R97" s="131">
        <v>1</v>
      </c>
      <c r="S97" s="131">
        <f t="shared" si="1"/>
        <v>3795.0001350584807</v>
      </c>
      <c r="U97" s="131">
        <v>1404.9469999999999</v>
      </c>
      <c r="V97" s="132">
        <v>1.2999999999999999E-4</v>
      </c>
      <c r="W97" s="132">
        <v>1.67E-2</v>
      </c>
      <c r="X97" s="132">
        <v>4.7099999999999998E-3</v>
      </c>
    </row>
    <row r="98" spans="1:24">
      <c r="A98" t="s">
        <v>1213</v>
      </c>
      <c r="B98" t="s">
        <v>1218</v>
      </c>
      <c r="C98" t="s">
        <v>3497</v>
      </c>
      <c r="D98" t="s">
        <v>3498</v>
      </c>
      <c r="E98" t="s">
        <v>309</v>
      </c>
      <c r="F98" t="s">
        <v>3497</v>
      </c>
      <c r="G98" t="s">
        <v>3499</v>
      </c>
      <c r="H98" t="s">
        <v>321</v>
      </c>
      <c r="I98" t="s">
        <v>917</v>
      </c>
      <c r="J98" t="s">
        <v>204</v>
      </c>
      <c r="K98" t="s">
        <v>204</v>
      </c>
      <c r="L98" t="s">
        <v>325</v>
      </c>
      <c r="M98" t="s">
        <v>340</v>
      </c>
      <c r="N98" t="s">
        <v>458</v>
      </c>
      <c r="O98" t="s">
        <v>339</v>
      </c>
      <c r="P98" t="s">
        <v>1212</v>
      </c>
      <c r="Q98" s="131">
        <v>1800</v>
      </c>
      <c r="R98" s="131">
        <v>1</v>
      </c>
      <c r="S98" s="131">
        <f t="shared" si="1"/>
        <v>71910</v>
      </c>
      <c r="U98" s="131">
        <v>1294.3800000000001</v>
      </c>
      <c r="V98" s="132">
        <v>6.0000000000000002E-5</v>
      </c>
      <c r="W98" s="132">
        <v>1.5389999999999999E-2</v>
      </c>
      <c r="X98" s="132">
        <v>4.3400000000000001E-3</v>
      </c>
    </row>
    <row r="99" spans="1:24">
      <c r="A99" t="s">
        <v>1213</v>
      </c>
      <c r="B99" t="s">
        <v>1218</v>
      </c>
      <c r="C99" t="s">
        <v>3530</v>
      </c>
      <c r="D99" t="s">
        <v>3531</v>
      </c>
      <c r="E99" t="s">
        <v>309</v>
      </c>
      <c r="F99" t="s">
        <v>3532</v>
      </c>
      <c r="G99" t="s">
        <v>3533</v>
      </c>
      <c r="H99" t="s">
        <v>321</v>
      </c>
      <c r="I99" t="s">
        <v>917</v>
      </c>
      <c r="J99" t="s">
        <v>204</v>
      </c>
      <c r="K99" t="s">
        <v>204</v>
      </c>
      <c r="L99" t="s">
        <v>325</v>
      </c>
      <c r="M99" t="s">
        <v>340</v>
      </c>
      <c r="N99" t="s">
        <v>454</v>
      </c>
      <c r="O99" t="s">
        <v>339</v>
      </c>
      <c r="P99" t="s">
        <v>1212</v>
      </c>
      <c r="Q99" s="131">
        <v>377724</v>
      </c>
      <c r="R99" s="131">
        <v>1</v>
      </c>
      <c r="S99" s="131">
        <f t="shared" si="1"/>
        <v>340.89996928974597</v>
      </c>
      <c r="U99" s="131">
        <v>1287.6610000000001</v>
      </c>
      <c r="V99" s="132">
        <v>3.4000000000000002E-4</v>
      </c>
      <c r="W99" s="132">
        <v>1.5310000000000001E-2</v>
      </c>
      <c r="X99" s="132">
        <v>4.3200000000000001E-3</v>
      </c>
    </row>
    <row r="100" spans="1:24">
      <c r="A100" t="s">
        <v>1213</v>
      </c>
      <c r="B100" t="s">
        <v>1218</v>
      </c>
      <c r="C100" t="s">
        <v>3569</v>
      </c>
      <c r="D100" t="s">
        <v>3570</v>
      </c>
      <c r="E100" t="s">
        <v>309</v>
      </c>
      <c r="F100" t="s">
        <v>3569</v>
      </c>
      <c r="G100" t="s">
        <v>3571</v>
      </c>
      <c r="H100" t="s">
        <v>321</v>
      </c>
      <c r="I100" t="s">
        <v>917</v>
      </c>
      <c r="J100" t="s">
        <v>204</v>
      </c>
      <c r="K100" t="s">
        <v>204</v>
      </c>
      <c r="L100" t="s">
        <v>325</v>
      </c>
      <c r="M100" t="s">
        <v>340</v>
      </c>
      <c r="N100" t="s">
        <v>451</v>
      </c>
      <c r="O100" t="s">
        <v>339</v>
      </c>
      <c r="P100" t="s">
        <v>1212</v>
      </c>
      <c r="Q100" s="131">
        <v>8373</v>
      </c>
      <c r="R100" s="131">
        <v>1</v>
      </c>
      <c r="S100" s="131">
        <f t="shared" si="1"/>
        <v>14939.997611369878</v>
      </c>
      <c r="U100" s="131">
        <v>1250.9259999999999</v>
      </c>
      <c r="V100" s="132">
        <v>2.4000000000000001E-4</v>
      </c>
      <c r="W100" s="132">
        <v>1.487E-2</v>
      </c>
      <c r="X100" s="132">
        <v>4.1999999999999997E-3</v>
      </c>
    </row>
    <row r="101" spans="1:24">
      <c r="A101" t="s">
        <v>1213</v>
      </c>
      <c r="B101" t="s">
        <v>1218</v>
      </c>
      <c r="C101" t="s">
        <v>1756</v>
      </c>
      <c r="D101" t="s">
        <v>1757</v>
      </c>
      <c r="E101" t="s">
        <v>309</v>
      </c>
      <c r="F101" t="s">
        <v>1756</v>
      </c>
      <c r="G101" t="s">
        <v>3507</v>
      </c>
      <c r="H101" t="s">
        <v>321</v>
      </c>
      <c r="I101" t="s">
        <v>917</v>
      </c>
      <c r="J101" t="s">
        <v>204</v>
      </c>
      <c r="K101" t="s">
        <v>204</v>
      </c>
      <c r="L101" t="s">
        <v>325</v>
      </c>
      <c r="M101" t="s">
        <v>340</v>
      </c>
      <c r="N101" t="s">
        <v>461</v>
      </c>
      <c r="O101" t="s">
        <v>339</v>
      </c>
      <c r="P101" t="s">
        <v>1212</v>
      </c>
      <c r="Q101" s="131">
        <v>2301</v>
      </c>
      <c r="R101" s="131">
        <v>1</v>
      </c>
      <c r="S101" s="131">
        <f t="shared" si="1"/>
        <v>52300</v>
      </c>
      <c r="U101" s="131">
        <v>1203.423</v>
      </c>
      <c r="V101" s="132">
        <v>1.3999999999999999E-4</v>
      </c>
      <c r="W101" s="132">
        <v>1.43E-2</v>
      </c>
      <c r="X101" s="132">
        <v>4.0400000000000002E-3</v>
      </c>
    </row>
    <row r="102" spans="1:24">
      <c r="A102" t="s">
        <v>1213</v>
      </c>
      <c r="B102" t="s">
        <v>1218</v>
      </c>
      <c r="C102" t="s">
        <v>2789</v>
      </c>
      <c r="D102" t="s">
        <v>2790</v>
      </c>
      <c r="E102" t="s">
        <v>309</v>
      </c>
      <c r="F102" t="s">
        <v>3566</v>
      </c>
      <c r="G102" t="s">
        <v>3567</v>
      </c>
      <c r="H102" t="s">
        <v>321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462</v>
      </c>
      <c r="O102" t="s">
        <v>339</v>
      </c>
      <c r="P102" t="s">
        <v>1212</v>
      </c>
      <c r="Q102" s="131">
        <v>4574</v>
      </c>
      <c r="R102" s="131">
        <v>1</v>
      </c>
      <c r="S102" s="131">
        <f t="shared" si="1"/>
        <v>25190.00874508089</v>
      </c>
      <c r="U102" s="131">
        <v>1152.191</v>
      </c>
      <c r="V102" s="132">
        <v>5.2999999999999998E-4</v>
      </c>
      <c r="W102" s="132">
        <v>1.37E-2</v>
      </c>
      <c r="X102" s="132">
        <v>3.8700000000000002E-3</v>
      </c>
    </row>
    <row r="103" spans="1:24">
      <c r="A103" t="s">
        <v>1213</v>
      </c>
      <c r="B103" t="s">
        <v>1218</v>
      </c>
      <c r="C103" t="s">
        <v>2188</v>
      </c>
      <c r="D103" t="s">
        <v>2189</v>
      </c>
      <c r="E103" t="s">
        <v>309</v>
      </c>
      <c r="F103" t="s">
        <v>3505</v>
      </c>
      <c r="G103" t="s">
        <v>3506</v>
      </c>
      <c r="H103" t="s">
        <v>321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445</v>
      </c>
      <c r="O103" t="s">
        <v>339</v>
      </c>
      <c r="P103" t="s">
        <v>1212</v>
      </c>
      <c r="Q103" s="131">
        <v>13290</v>
      </c>
      <c r="R103" s="131">
        <v>1</v>
      </c>
      <c r="S103" s="131">
        <f t="shared" si="1"/>
        <v>8570</v>
      </c>
      <c r="U103" s="131">
        <v>1138.953</v>
      </c>
      <c r="V103" s="132">
        <v>1.7000000000000001E-4</v>
      </c>
      <c r="W103" s="132">
        <v>1.354E-2</v>
      </c>
      <c r="X103" s="132">
        <v>3.82E-3</v>
      </c>
    </row>
    <row r="104" spans="1:24">
      <c r="A104" t="s">
        <v>1213</v>
      </c>
      <c r="B104" t="s">
        <v>1218</v>
      </c>
      <c r="C104" t="s">
        <v>3489</v>
      </c>
      <c r="D104" t="s">
        <v>3490</v>
      </c>
      <c r="E104" t="s">
        <v>309</v>
      </c>
      <c r="F104" t="s">
        <v>3489</v>
      </c>
      <c r="G104" t="s">
        <v>3491</v>
      </c>
      <c r="H104" t="s">
        <v>321</v>
      </c>
      <c r="I104" t="s">
        <v>917</v>
      </c>
      <c r="J104" t="s">
        <v>204</v>
      </c>
      <c r="K104" t="s">
        <v>204</v>
      </c>
      <c r="L104" t="s">
        <v>325</v>
      </c>
      <c r="M104" t="s">
        <v>340</v>
      </c>
      <c r="N104" t="s">
        <v>480</v>
      </c>
      <c r="O104" t="s">
        <v>339</v>
      </c>
      <c r="P104" t="s">
        <v>1212</v>
      </c>
      <c r="Q104" s="131">
        <v>1800</v>
      </c>
      <c r="R104" s="131">
        <v>1</v>
      </c>
      <c r="S104" s="131">
        <f t="shared" si="1"/>
        <v>62120.000000000007</v>
      </c>
      <c r="U104" s="131">
        <v>1118.1600000000001</v>
      </c>
      <c r="V104" s="132">
        <v>2.0000000000000002E-5</v>
      </c>
      <c r="W104" s="132">
        <v>1.329E-2</v>
      </c>
      <c r="X104" s="132">
        <v>3.7499999999999999E-3</v>
      </c>
    </row>
    <row r="105" spans="1:24">
      <c r="A105" t="s">
        <v>1213</v>
      </c>
      <c r="B105" t="s">
        <v>1218</v>
      </c>
      <c r="C105" t="s">
        <v>2519</v>
      </c>
      <c r="D105" t="s">
        <v>2520</v>
      </c>
      <c r="E105" t="s">
        <v>309</v>
      </c>
      <c r="F105" t="s">
        <v>2519</v>
      </c>
      <c r="G105" t="s">
        <v>3517</v>
      </c>
      <c r="H105" t="s">
        <v>321</v>
      </c>
      <c r="I105" t="s">
        <v>917</v>
      </c>
      <c r="J105" t="s">
        <v>204</v>
      </c>
      <c r="K105" t="s">
        <v>204</v>
      </c>
      <c r="L105" t="s">
        <v>325</v>
      </c>
      <c r="M105" t="s">
        <v>340</v>
      </c>
      <c r="N105" t="s">
        <v>454</v>
      </c>
      <c r="O105" t="s">
        <v>339</v>
      </c>
      <c r="P105" t="s">
        <v>1212</v>
      </c>
      <c r="Q105" s="131">
        <v>585498</v>
      </c>
      <c r="R105" s="131">
        <v>1</v>
      </c>
      <c r="S105" s="131">
        <f t="shared" si="1"/>
        <v>189.70005021366427</v>
      </c>
      <c r="U105" s="131">
        <v>1110.69</v>
      </c>
      <c r="V105" s="132">
        <v>2.3000000000000001E-4</v>
      </c>
      <c r="W105" s="132">
        <v>1.32E-2</v>
      </c>
      <c r="X105" s="132">
        <v>3.7299999999999998E-3</v>
      </c>
    </row>
    <row r="106" spans="1:24">
      <c r="A106" t="s">
        <v>1213</v>
      </c>
      <c r="B106" t="s">
        <v>1218</v>
      </c>
      <c r="C106" t="s">
        <v>3502</v>
      </c>
      <c r="D106" t="s">
        <v>3503</v>
      </c>
      <c r="E106" t="s">
        <v>309</v>
      </c>
      <c r="F106" t="s">
        <v>3502</v>
      </c>
      <c r="G106" t="s">
        <v>3504</v>
      </c>
      <c r="H106" t="s">
        <v>321</v>
      </c>
      <c r="I106" t="s">
        <v>917</v>
      </c>
      <c r="J106" t="s">
        <v>204</v>
      </c>
      <c r="K106" t="s">
        <v>204</v>
      </c>
      <c r="L106" t="s">
        <v>325</v>
      </c>
      <c r="M106" t="s">
        <v>340</v>
      </c>
      <c r="N106" t="s">
        <v>458</v>
      </c>
      <c r="O106" t="s">
        <v>339</v>
      </c>
      <c r="P106" t="s">
        <v>1212</v>
      </c>
      <c r="Q106" s="131">
        <v>3579</v>
      </c>
      <c r="R106" s="131">
        <v>1</v>
      </c>
      <c r="S106" s="131">
        <f t="shared" si="1"/>
        <v>29800</v>
      </c>
      <c r="U106" s="131">
        <v>1066.5419999999999</v>
      </c>
      <c r="V106" s="132">
        <v>8.0000000000000007E-5</v>
      </c>
      <c r="W106" s="132">
        <v>1.268E-2</v>
      </c>
      <c r="X106" s="132">
        <v>3.5799999999999998E-3</v>
      </c>
    </row>
    <row r="107" spans="1:24">
      <c r="A107" t="s">
        <v>1213</v>
      </c>
      <c r="B107" t="s">
        <v>1218</v>
      </c>
      <c r="C107" t="s">
        <v>1901</v>
      </c>
      <c r="D107" t="s">
        <v>1902</v>
      </c>
      <c r="E107" t="s">
        <v>309</v>
      </c>
      <c r="F107" t="s">
        <v>1901</v>
      </c>
      <c r="G107" t="s">
        <v>3512</v>
      </c>
      <c r="H107" t="s">
        <v>321</v>
      </c>
      <c r="I107" t="s">
        <v>917</v>
      </c>
      <c r="J107" t="s">
        <v>204</v>
      </c>
      <c r="K107" t="s">
        <v>204</v>
      </c>
      <c r="L107" t="s">
        <v>325</v>
      </c>
      <c r="M107" t="s">
        <v>340</v>
      </c>
      <c r="N107" t="s">
        <v>464</v>
      </c>
      <c r="O107" t="s">
        <v>339</v>
      </c>
      <c r="P107" t="s">
        <v>1212</v>
      </c>
      <c r="Q107" s="131">
        <v>9126</v>
      </c>
      <c r="R107" s="131">
        <v>1</v>
      </c>
      <c r="S107" s="131">
        <f t="shared" si="1"/>
        <v>11580.002191540652</v>
      </c>
      <c r="U107" s="131">
        <v>1056.7909999999999</v>
      </c>
      <c r="V107" s="132">
        <v>2.5000000000000001E-4</v>
      </c>
      <c r="W107" s="132">
        <v>1.256E-2</v>
      </c>
      <c r="X107" s="132">
        <v>3.5500000000000002E-3</v>
      </c>
    </row>
    <row r="108" spans="1:24">
      <c r="A108" t="s">
        <v>1213</v>
      </c>
      <c r="B108" t="s">
        <v>1218</v>
      </c>
      <c r="C108" t="s">
        <v>3508</v>
      </c>
      <c r="D108" t="s">
        <v>3509</v>
      </c>
      <c r="E108" t="s">
        <v>309</v>
      </c>
      <c r="F108" t="s">
        <v>3510</v>
      </c>
      <c r="G108" t="s">
        <v>3511</v>
      </c>
      <c r="H108" t="s">
        <v>321</v>
      </c>
      <c r="I108" t="s">
        <v>917</v>
      </c>
      <c r="J108" t="s">
        <v>204</v>
      </c>
      <c r="K108" t="s">
        <v>204</v>
      </c>
      <c r="L108" t="s">
        <v>325</v>
      </c>
      <c r="M108" t="s">
        <v>340</v>
      </c>
      <c r="N108" t="s">
        <v>445</v>
      </c>
      <c r="O108" t="s">
        <v>339</v>
      </c>
      <c r="P108" t="s">
        <v>1212</v>
      </c>
      <c r="Q108" s="131">
        <v>6546</v>
      </c>
      <c r="R108" s="131">
        <v>1</v>
      </c>
      <c r="S108" s="131">
        <f t="shared" si="1"/>
        <v>14889.993889398105</v>
      </c>
      <c r="U108" s="131">
        <v>974.69899999999996</v>
      </c>
      <c r="V108" s="132">
        <v>1E-4</v>
      </c>
      <c r="W108" s="132">
        <v>1.159E-2</v>
      </c>
      <c r="X108" s="132">
        <v>3.2699999999999999E-3</v>
      </c>
    </row>
    <row r="109" spans="1:24">
      <c r="A109" t="s">
        <v>1213</v>
      </c>
      <c r="B109" t="s">
        <v>1218</v>
      </c>
      <c r="C109" t="s">
        <v>2020</v>
      </c>
      <c r="D109" t="s">
        <v>2021</v>
      </c>
      <c r="E109" t="s">
        <v>309</v>
      </c>
      <c r="F109" t="s">
        <v>2020</v>
      </c>
      <c r="G109" t="s">
        <v>3518</v>
      </c>
      <c r="H109" t="s">
        <v>321</v>
      </c>
      <c r="I109" t="s">
        <v>917</v>
      </c>
      <c r="J109" t="s">
        <v>204</v>
      </c>
      <c r="K109" t="s">
        <v>204</v>
      </c>
      <c r="L109" t="s">
        <v>325</v>
      </c>
      <c r="M109" t="s">
        <v>340</v>
      </c>
      <c r="N109" t="s">
        <v>484</v>
      </c>
      <c r="O109" t="s">
        <v>339</v>
      </c>
      <c r="P109" t="s">
        <v>1212</v>
      </c>
      <c r="Q109" s="131">
        <v>185805</v>
      </c>
      <c r="R109" s="131">
        <v>1</v>
      </c>
      <c r="S109" s="131">
        <f t="shared" si="1"/>
        <v>519.00002690993244</v>
      </c>
      <c r="U109" s="131">
        <v>964.32799999999997</v>
      </c>
      <c r="V109" s="132">
        <v>6.9999999999999994E-5</v>
      </c>
      <c r="W109" s="132">
        <v>1.146E-2</v>
      </c>
      <c r="X109" s="132">
        <v>3.2299999999999998E-3</v>
      </c>
    </row>
    <row r="110" spans="1:24">
      <c r="A110" t="s">
        <v>1213</v>
      </c>
      <c r="B110" t="s">
        <v>1218</v>
      </c>
      <c r="C110" t="s">
        <v>3527</v>
      </c>
      <c r="D110" t="s">
        <v>3528</v>
      </c>
      <c r="E110" t="s">
        <v>309</v>
      </c>
      <c r="F110" t="s">
        <v>3527</v>
      </c>
      <c r="G110" t="s">
        <v>3529</v>
      </c>
      <c r="H110" t="s">
        <v>321</v>
      </c>
      <c r="I110" t="s">
        <v>917</v>
      </c>
      <c r="J110" t="s">
        <v>204</v>
      </c>
      <c r="K110" t="s">
        <v>204</v>
      </c>
      <c r="L110" t="s">
        <v>325</v>
      </c>
      <c r="M110" t="s">
        <v>340</v>
      </c>
      <c r="N110" t="s">
        <v>463</v>
      </c>
      <c r="O110" t="s">
        <v>339</v>
      </c>
      <c r="P110" t="s">
        <v>1212</v>
      </c>
      <c r="Q110" s="131">
        <v>3102</v>
      </c>
      <c r="R110" s="131">
        <v>1</v>
      </c>
      <c r="S110" s="131">
        <f t="shared" si="1"/>
        <v>29350</v>
      </c>
      <c r="U110" s="131">
        <v>910.43700000000001</v>
      </c>
      <c r="V110" s="132">
        <v>3.4000000000000002E-4</v>
      </c>
      <c r="W110" s="132">
        <v>1.082E-2</v>
      </c>
      <c r="X110" s="132">
        <v>3.0500000000000002E-3</v>
      </c>
    </row>
    <row r="111" spans="1:24">
      <c r="A111" t="s">
        <v>1213</v>
      </c>
      <c r="B111" t="s">
        <v>1218</v>
      </c>
      <c r="C111" t="s">
        <v>3519</v>
      </c>
      <c r="D111" t="s">
        <v>3520</v>
      </c>
      <c r="E111" t="s">
        <v>80</v>
      </c>
      <c r="F111" t="s">
        <v>3521</v>
      </c>
      <c r="G111" t="s">
        <v>3522</v>
      </c>
      <c r="H111" t="s">
        <v>321</v>
      </c>
      <c r="I111" t="s">
        <v>963</v>
      </c>
      <c r="J111" t="s">
        <v>204</v>
      </c>
      <c r="K111" t="s">
        <v>224</v>
      </c>
      <c r="L111" s="139" t="s">
        <v>314</v>
      </c>
      <c r="M111" t="s">
        <v>342</v>
      </c>
      <c r="N111" t="s">
        <v>449</v>
      </c>
      <c r="O111" t="s">
        <v>339</v>
      </c>
      <c r="P111" t="s">
        <v>1212</v>
      </c>
      <c r="Q111" s="131">
        <v>225</v>
      </c>
      <c r="R111" s="131">
        <v>1</v>
      </c>
      <c r="S111" s="131">
        <f t="shared" si="1"/>
        <v>400000</v>
      </c>
      <c r="U111" s="131">
        <v>900</v>
      </c>
      <c r="V111" s="132">
        <v>4.6600000000000001E-3</v>
      </c>
      <c r="W111" s="132">
        <v>1.0699999999999999E-2</v>
      </c>
      <c r="X111" s="132">
        <v>3.0200000000000001E-3</v>
      </c>
    </row>
    <row r="112" spans="1:24">
      <c r="A112" t="s">
        <v>1213</v>
      </c>
      <c r="B112" t="s">
        <v>1218</v>
      </c>
      <c r="C112" t="s">
        <v>3538</v>
      </c>
      <c r="D112" t="s">
        <v>3539</v>
      </c>
      <c r="E112" t="s">
        <v>309</v>
      </c>
      <c r="F112" t="s">
        <v>3540</v>
      </c>
      <c r="G112" t="s">
        <v>3541</v>
      </c>
      <c r="H112" t="s">
        <v>321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448</v>
      </c>
      <c r="O112" t="s">
        <v>339</v>
      </c>
      <c r="P112" t="s">
        <v>1212</v>
      </c>
      <c r="Q112" s="131">
        <v>4292</v>
      </c>
      <c r="R112" s="131">
        <v>1</v>
      </c>
      <c r="S112" s="131">
        <f t="shared" si="1"/>
        <v>17940.004659832248</v>
      </c>
      <c r="U112" s="131">
        <v>769.98500000000001</v>
      </c>
      <c r="V112" s="132">
        <v>4.0000000000000003E-5</v>
      </c>
      <c r="W112" s="132">
        <v>9.1500000000000001E-3</v>
      </c>
      <c r="X112" s="132">
        <v>2.5799999999999998E-3</v>
      </c>
    </row>
    <row r="113" spans="1:24">
      <c r="A113" t="s">
        <v>1213</v>
      </c>
      <c r="B113" t="s">
        <v>1218</v>
      </c>
      <c r="C113" t="s">
        <v>3534</v>
      </c>
      <c r="D113" t="s">
        <v>3535</v>
      </c>
      <c r="E113" t="s">
        <v>309</v>
      </c>
      <c r="F113" t="s">
        <v>3534</v>
      </c>
      <c r="G113" t="s">
        <v>3536</v>
      </c>
      <c r="H113" t="s">
        <v>321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461</v>
      </c>
      <c r="O113" t="s">
        <v>339</v>
      </c>
      <c r="P113" t="s">
        <v>1212</v>
      </c>
      <c r="Q113" s="131">
        <v>8730</v>
      </c>
      <c r="R113" s="131">
        <v>1</v>
      </c>
      <c r="S113" s="131">
        <f t="shared" si="1"/>
        <v>8566.9988545246288</v>
      </c>
      <c r="U113" s="131">
        <v>747.899</v>
      </c>
      <c r="V113" s="132">
        <v>1.4999999999999999E-4</v>
      </c>
      <c r="W113" s="132">
        <v>8.8900000000000003E-3</v>
      </c>
      <c r="X113" s="132">
        <v>2.5100000000000001E-3</v>
      </c>
    </row>
    <row r="114" spans="1:24">
      <c r="A114" t="s">
        <v>1213</v>
      </c>
      <c r="B114" t="s">
        <v>1218</v>
      </c>
      <c r="C114" t="s">
        <v>1918</v>
      </c>
      <c r="D114" t="s">
        <v>1919</v>
      </c>
      <c r="E114" t="s">
        <v>309</v>
      </c>
      <c r="F114" t="s">
        <v>1918</v>
      </c>
      <c r="G114" t="s">
        <v>3537</v>
      </c>
      <c r="H114" t="s">
        <v>321</v>
      </c>
      <c r="I114" t="s">
        <v>917</v>
      </c>
      <c r="J114" t="s">
        <v>204</v>
      </c>
      <c r="K114" t="s">
        <v>204</v>
      </c>
      <c r="L114" t="s">
        <v>325</v>
      </c>
      <c r="M114" t="s">
        <v>340</v>
      </c>
      <c r="N114" t="s">
        <v>464</v>
      </c>
      <c r="O114" t="s">
        <v>339</v>
      </c>
      <c r="P114" t="s">
        <v>1212</v>
      </c>
      <c r="Q114" s="131">
        <v>2106</v>
      </c>
      <c r="R114" s="131">
        <v>1</v>
      </c>
      <c r="S114" s="131">
        <f t="shared" si="1"/>
        <v>32400</v>
      </c>
      <c r="U114" s="131">
        <v>682.34400000000005</v>
      </c>
      <c r="V114" s="132">
        <v>4.0000000000000003E-5</v>
      </c>
      <c r="W114" s="132">
        <v>8.1099999999999992E-3</v>
      </c>
      <c r="X114" s="132">
        <v>2.2899999999999999E-3</v>
      </c>
    </row>
    <row r="115" spans="1:24">
      <c r="A115" t="s">
        <v>1213</v>
      </c>
      <c r="B115" t="s">
        <v>1218</v>
      </c>
      <c r="C115" t="s">
        <v>1635</v>
      </c>
      <c r="D115" t="s">
        <v>1636</v>
      </c>
      <c r="E115" t="s">
        <v>309</v>
      </c>
      <c r="F115" t="s">
        <v>3493</v>
      </c>
      <c r="G115" t="s">
        <v>3494</v>
      </c>
      <c r="H115" t="s">
        <v>321</v>
      </c>
      <c r="I115" t="s">
        <v>917</v>
      </c>
      <c r="J115" t="s">
        <v>204</v>
      </c>
      <c r="K115" t="s">
        <v>204</v>
      </c>
      <c r="L115" t="s">
        <v>325</v>
      </c>
      <c r="M115" t="s">
        <v>340</v>
      </c>
      <c r="N115" t="s">
        <v>454</v>
      </c>
      <c r="O115" t="s">
        <v>339</v>
      </c>
      <c r="P115" t="s">
        <v>1212</v>
      </c>
      <c r="Q115" s="131">
        <v>9267</v>
      </c>
      <c r="R115" s="131">
        <v>1</v>
      </c>
      <c r="S115" s="131">
        <f t="shared" si="1"/>
        <v>7319.9956836085039</v>
      </c>
      <c r="U115" s="131">
        <v>678.34400000000005</v>
      </c>
      <c r="V115" s="132">
        <v>9.0000000000000006E-5</v>
      </c>
      <c r="W115" s="132">
        <v>8.0599999999999995E-3</v>
      </c>
      <c r="X115" s="132">
        <v>2.2799999999999999E-3</v>
      </c>
    </row>
    <row r="116" spans="1:24">
      <c r="A116" t="s">
        <v>1213</v>
      </c>
      <c r="B116" t="s">
        <v>1218</v>
      </c>
      <c r="C116" t="s">
        <v>2198</v>
      </c>
      <c r="D116" t="s">
        <v>2199</v>
      </c>
      <c r="E116" t="s">
        <v>309</v>
      </c>
      <c r="F116" t="s">
        <v>2198</v>
      </c>
      <c r="G116" t="s">
        <v>3546</v>
      </c>
      <c r="H116" t="s">
        <v>321</v>
      </c>
      <c r="I116" t="s">
        <v>917</v>
      </c>
      <c r="J116" t="s">
        <v>204</v>
      </c>
      <c r="K116" t="s">
        <v>204</v>
      </c>
      <c r="L116" t="s">
        <v>325</v>
      </c>
      <c r="M116" t="s">
        <v>340</v>
      </c>
      <c r="N116" t="s">
        <v>475</v>
      </c>
      <c r="O116" t="s">
        <v>339</v>
      </c>
      <c r="P116" t="s">
        <v>1212</v>
      </c>
      <c r="Q116" s="131">
        <v>6286</v>
      </c>
      <c r="R116" s="131">
        <v>1</v>
      </c>
      <c r="S116" s="131">
        <f t="shared" si="1"/>
        <v>10510.00636334712</v>
      </c>
      <c r="U116" s="131">
        <v>660.65899999999999</v>
      </c>
      <c r="V116" s="132">
        <v>2.5000000000000001E-4</v>
      </c>
      <c r="W116" s="132">
        <v>7.8499999999999993E-3</v>
      </c>
      <c r="X116" s="132">
        <v>2.2200000000000002E-3</v>
      </c>
    </row>
    <row r="117" spans="1:24">
      <c r="A117" t="s">
        <v>1213</v>
      </c>
      <c r="B117" t="s">
        <v>1218</v>
      </c>
      <c r="C117" t="s">
        <v>3548</v>
      </c>
      <c r="D117" t="s">
        <v>3549</v>
      </c>
      <c r="E117" t="s">
        <v>311</v>
      </c>
      <c r="F117" t="s">
        <v>3548</v>
      </c>
      <c r="G117" t="s">
        <v>3550</v>
      </c>
      <c r="H117" t="s">
        <v>321</v>
      </c>
      <c r="I117" t="s">
        <v>917</v>
      </c>
      <c r="J117" t="s">
        <v>204</v>
      </c>
      <c r="K117" t="s">
        <v>245</v>
      </c>
      <c r="L117" t="s">
        <v>325</v>
      </c>
      <c r="M117" t="s">
        <v>340</v>
      </c>
      <c r="N117" t="s">
        <v>465</v>
      </c>
      <c r="O117" t="s">
        <v>339</v>
      </c>
      <c r="P117" t="s">
        <v>1212</v>
      </c>
      <c r="Q117" s="131">
        <v>6584</v>
      </c>
      <c r="R117" s="131">
        <v>1</v>
      </c>
      <c r="S117" s="131">
        <f t="shared" si="1"/>
        <v>10000</v>
      </c>
      <c r="U117" s="131">
        <v>658.4</v>
      </c>
      <c r="V117" s="132">
        <v>3.2000000000000003E-4</v>
      </c>
      <c r="W117" s="132">
        <v>7.8300000000000002E-3</v>
      </c>
      <c r="X117" s="132">
        <v>2.2100000000000002E-3</v>
      </c>
    </row>
    <row r="118" spans="1:24">
      <c r="A118" t="s">
        <v>1213</v>
      </c>
      <c r="B118" t="s">
        <v>1218</v>
      </c>
      <c r="C118" t="s">
        <v>1848</v>
      </c>
      <c r="D118" t="s">
        <v>1849</v>
      </c>
      <c r="E118" t="s">
        <v>309</v>
      </c>
      <c r="F118" t="s">
        <v>1848</v>
      </c>
      <c r="G118" t="s">
        <v>3547</v>
      </c>
      <c r="H118" t="s">
        <v>321</v>
      </c>
      <c r="I118" t="s">
        <v>917</v>
      </c>
      <c r="J118" t="s">
        <v>204</v>
      </c>
      <c r="K118" t="s">
        <v>204</v>
      </c>
      <c r="L118" t="s">
        <v>325</v>
      </c>
      <c r="M118" t="s">
        <v>340</v>
      </c>
      <c r="N118" t="s">
        <v>441</v>
      </c>
      <c r="O118" t="s">
        <v>339</v>
      </c>
      <c r="P118" t="s">
        <v>1212</v>
      </c>
      <c r="Q118" s="131">
        <v>17320</v>
      </c>
      <c r="R118" s="131">
        <v>1</v>
      </c>
      <c r="S118" s="131">
        <f t="shared" si="1"/>
        <v>3626.9976905311778</v>
      </c>
      <c r="U118" s="131">
        <v>628.19600000000003</v>
      </c>
      <c r="V118" s="132">
        <v>1.0499999999999999E-3</v>
      </c>
      <c r="W118" s="132">
        <v>7.4700000000000001E-3</v>
      </c>
      <c r="X118" s="132">
        <v>2.1099999999999999E-3</v>
      </c>
    </row>
    <row r="119" spans="1:24">
      <c r="A119" t="s">
        <v>1213</v>
      </c>
      <c r="B119" t="s">
        <v>1218</v>
      </c>
      <c r="C119" t="s">
        <v>3543</v>
      </c>
      <c r="D119" t="s">
        <v>3544</v>
      </c>
      <c r="E119" t="s">
        <v>309</v>
      </c>
      <c r="F119" t="s">
        <v>3543</v>
      </c>
      <c r="G119" t="s">
        <v>3545</v>
      </c>
      <c r="H119" t="s">
        <v>321</v>
      </c>
      <c r="I119" t="s">
        <v>917</v>
      </c>
      <c r="J119" t="s">
        <v>204</v>
      </c>
      <c r="K119" t="s">
        <v>204</v>
      </c>
      <c r="L119" t="s">
        <v>325</v>
      </c>
      <c r="M119" t="s">
        <v>340</v>
      </c>
      <c r="N119" t="s">
        <v>475</v>
      </c>
      <c r="O119" t="s">
        <v>339</v>
      </c>
      <c r="P119" t="s">
        <v>1212</v>
      </c>
      <c r="Q119" s="131">
        <v>2079</v>
      </c>
      <c r="R119" s="131">
        <v>1</v>
      </c>
      <c r="S119" s="131">
        <f t="shared" si="1"/>
        <v>29900</v>
      </c>
      <c r="U119" s="131">
        <v>621.62099999999998</v>
      </c>
      <c r="V119" s="132">
        <v>1.4999999999999999E-4</v>
      </c>
      <c r="W119" s="132">
        <v>7.3899999999999999E-3</v>
      </c>
      <c r="X119" s="132">
        <v>2.0899999999999998E-3</v>
      </c>
    </row>
    <row r="120" spans="1:24">
      <c r="A120" t="s">
        <v>1213</v>
      </c>
      <c r="B120" t="s">
        <v>1218</v>
      </c>
      <c r="C120" t="s">
        <v>2219</v>
      </c>
      <c r="D120" t="s">
        <v>2220</v>
      </c>
      <c r="E120" t="s">
        <v>309</v>
      </c>
      <c r="F120" t="s">
        <v>2219</v>
      </c>
      <c r="G120" t="s">
        <v>3542</v>
      </c>
      <c r="H120" t="s">
        <v>321</v>
      </c>
      <c r="I120" t="s">
        <v>917</v>
      </c>
      <c r="J120" t="s">
        <v>204</v>
      </c>
      <c r="K120" t="s">
        <v>204</v>
      </c>
      <c r="L120" t="s">
        <v>325</v>
      </c>
      <c r="M120" t="s">
        <v>340</v>
      </c>
      <c r="N120" t="s">
        <v>451</v>
      </c>
      <c r="O120" t="s">
        <v>339</v>
      </c>
      <c r="P120" t="s">
        <v>1212</v>
      </c>
      <c r="Q120" s="131">
        <v>300</v>
      </c>
      <c r="R120" s="131">
        <v>1</v>
      </c>
      <c r="S120" s="131">
        <f t="shared" si="1"/>
        <v>205060</v>
      </c>
      <c r="U120" s="131">
        <v>615.17999999999995</v>
      </c>
      <c r="V120" s="132">
        <v>6.9999999999999994E-5</v>
      </c>
      <c r="W120" s="132">
        <v>7.3099999999999997E-3</v>
      </c>
      <c r="X120" s="132">
        <v>2.0600000000000002E-3</v>
      </c>
    </row>
    <row r="121" spans="1:24">
      <c r="A121" t="s">
        <v>1213</v>
      </c>
      <c r="B121" t="s">
        <v>1218</v>
      </c>
      <c r="C121" t="s">
        <v>3168</v>
      </c>
      <c r="D121" t="s">
        <v>3169</v>
      </c>
      <c r="E121" t="s">
        <v>309</v>
      </c>
      <c r="F121" t="s">
        <v>3168</v>
      </c>
      <c r="G121" t="s">
        <v>3551</v>
      </c>
      <c r="H121" t="s">
        <v>321</v>
      </c>
      <c r="I121" t="s">
        <v>917</v>
      </c>
      <c r="J121" t="s">
        <v>204</v>
      </c>
      <c r="K121" t="s">
        <v>204</v>
      </c>
      <c r="L121" s="139" t="s">
        <v>325</v>
      </c>
      <c r="M121" t="s">
        <v>340</v>
      </c>
      <c r="N121" t="s">
        <v>443</v>
      </c>
      <c r="O121" t="s">
        <v>339</v>
      </c>
      <c r="P121" t="s">
        <v>1212</v>
      </c>
      <c r="Q121" s="131">
        <v>14869</v>
      </c>
      <c r="R121" s="131">
        <v>1</v>
      </c>
      <c r="S121" s="131">
        <f t="shared" si="1"/>
        <v>4010.000672540184</v>
      </c>
      <c r="U121" s="131">
        <v>596.24699999999996</v>
      </c>
      <c r="V121" s="132">
        <v>4.4999999999999999E-4</v>
      </c>
      <c r="W121" s="132">
        <v>7.0899999999999999E-3</v>
      </c>
      <c r="X121" s="132">
        <v>2E-3</v>
      </c>
    </row>
    <row r="122" spans="1:24">
      <c r="A122" t="s">
        <v>1213</v>
      </c>
      <c r="B122" t="s">
        <v>1218</v>
      </c>
      <c r="C122" t="s">
        <v>3558</v>
      </c>
      <c r="D122" t="s">
        <v>3559</v>
      </c>
      <c r="E122" t="s">
        <v>309</v>
      </c>
      <c r="F122" t="s">
        <v>3558</v>
      </c>
      <c r="G122" t="s">
        <v>3560</v>
      </c>
      <c r="H122" t="s">
        <v>321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439</v>
      </c>
      <c r="O122" t="s">
        <v>339</v>
      </c>
      <c r="P122" t="s">
        <v>1212</v>
      </c>
      <c r="Q122" s="131">
        <v>9818</v>
      </c>
      <c r="R122" s="131">
        <v>1</v>
      </c>
      <c r="S122" s="131">
        <f t="shared" si="1"/>
        <v>6044.0008148299039</v>
      </c>
      <c r="U122" s="131">
        <v>593.4</v>
      </c>
      <c r="V122" s="132">
        <v>1.2E-4</v>
      </c>
      <c r="W122" s="132">
        <v>7.0499999999999998E-3</v>
      </c>
      <c r="X122" s="132">
        <v>1.99E-3</v>
      </c>
    </row>
    <row r="123" spans="1:24">
      <c r="A123" t="s">
        <v>1213</v>
      </c>
      <c r="B123" t="s">
        <v>1218</v>
      </c>
      <c r="C123" t="s">
        <v>2505</v>
      </c>
      <c r="D123" t="s">
        <v>2506</v>
      </c>
      <c r="E123" t="s">
        <v>309</v>
      </c>
      <c r="F123" t="s">
        <v>2505</v>
      </c>
      <c r="G123" t="s">
        <v>3568</v>
      </c>
      <c r="H123" t="s">
        <v>321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478</v>
      </c>
      <c r="O123" t="s">
        <v>339</v>
      </c>
      <c r="P123" t="s">
        <v>1212</v>
      </c>
      <c r="Q123" s="131">
        <v>35530</v>
      </c>
      <c r="R123" s="131">
        <v>1</v>
      </c>
      <c r="S123" s="131">
        <f t="shared" si="1"/>
        <v>1619.0008443568813</v>
      </c>
      <c r="U123" s="131">
        <v>575.23099999999999</v>
      </c>
      <c r="V123" s="132">
        <v>1.8000000000000001E-4</v>
      </c>
      <c r="W123" s="132">
        <v>6.8399999999999997E-3</v>
      </c>
      <c r="X123" s="132">
        <v>1.9300000000000001E-3</v>
      </c>
    </row>
    <row r="124" spans="1:24">
      <c r="A124" t="s">
        <v>1213</v>
      </c>
      <c r="B124" t="s">
        <v>1218</v>
      </c>
      <c r="C124" t="s">
        <v>3523</v>
      </c>
      <c r="D124" t="s">
        <v>3524</v>
      </c>
      <c r="E124" t="s">
        <v>309</v>
      </c>
      <c r="F124" t="s">
        <v>3525</v>
      </c>
      <c r="G124" t="s">
        <v>3526</v>
      </c>
      <c r="H124" t="s">
        <v>321</v>
      </c>
      <c r="I124" t="s">
        <v>917</v>
      </c>
      <c r="J124" t="s">
        <v>204</v>
      </c>
      <c r="K124" t="s">
        <v>204</v>
      </c>
      <c r="L124" t="s">
        <v>325</v>
      </c>
      <c r="M124" t="s">
        <v>340</v>
      </c>
      <c r="N124" t="s">
        <v>476</v>
      </c>
      <c r="O124" t="s">
        <v>339</v>
      </c>
      <c r="P124" t="s">
        <v>1212</v>
      </c>
      <c r="Q124" s="131">
        <v>8281</v>
      </c>
      <c r="R124" s="131">
        <v>1</v>
      </c>
      <c r="S124" s="131">
        <f t="shared" si="1"/>
        <v>6840.9974640743867</v>
      </c>
      <c r="U124" s="131">
        <v>566.50300000000004</v>
      </c>
      <c r="V124" s="132">
        <v>1.2E-4</v>
      </c>
      <c r="W124" s="132">
        <v>6.7299999999999999E-3</v>
      </c>
      <c r="X124" s="132">
        <v>1.9E-3</v>
      </c>
    </row>
    <row r="125" spans="1:24">
      <c r="A125" t="s">
        <v>1213</v>
      </c>
      <c r="B125" t="s">
        <v>1218</v>
      </c>
      <c r="C125" t="s">
        <v>1692</v>
      </c>
      <c r="D125" t="s">
        <v>1693</v>
      </c>
      <c r="E125" t="s">
        <v>309</v>
      </c>
      <c r="F125" t="s">
        <v>3552</v>
      </c>
      <c r="G125" t="s">
        <v>3553</v>
      </c>
      <c r="H125" t="s">
        <v>321</v>
      </c>
      <c r="I125" t="s">
        <v>917</v>
      </c>
      <c r="J125" t="s">
        <v>204</v>
      </c>
      <c r="K125" t="s">
        <v>204</v>
      </c>
      <c r="L125" t="s">
        <v>325</v>
      </c>
      <c r="M125" t="s">
        <v>340</v>
      </c>
      <c r="N125" t="s">
        <v>464</v>
      </c>
      <c r="O125" t="s">
        <v>339</v>
      </c>
      <c r="P125" t="s">
        <v>1212</v>
      </c>
      <c r="Q125" s="131">
        <v>28582</v>
      </c>
      <c r="R125" s="131">
        <v>1</v>
      </c>
      <c r="S125" s="131">
        <f t="shared" si="1"/>
        <v>1919.001469456301</v>
      </c>
      <c r="U125" s="131">
        <v>548.48900000000003</v>
      </c>
      <c r="V125" s="132">
        <v>1.4999999999999999E-4</v>
      </c>
      <c r="W125" s="132">
        <v>6.5199999999999998E-3</v>
      </c>
      <c r="X125" s="132">
        <v>1.8400000000000001E-3</v>
      </c>
    </row>
    <row r="126" spans="1:24">
      <c r="A126" t="s">
        <v>1213</v>
      </c>
      <c r="B126" t="s">
        <v>1218</v>
      </c>
      <c r="C126" t="s">
        <v>2877</v>
      </c>
      <c r="D126" t="s">
        <v>2878</v>
      </c>
      <c r="E126" t="s">
        <v>309</v>
      </c>
      <c r="F126" t="s">
        <v>3561</v>
      </c>
      <c r="G126" t="s">
        <v>3562</v>
      </c>
      <c r="H126" t="s">
        <v>321</v>
      </c>
      <c r="I126" t="s">
        <v>917</v>
      </c>
      <c r="J126" t="s">
        <v>204</v>
      </c>
      <c r="K126" t="s">
        <v>204</v>
      </c>
      <c r="L126" t="s">
        <v>325</v>
      </c>
      <c r="M126" t="s">
        <v>340</v>
      </c>
      <c r="N126" t="s">
        <v>463</v>
      </c>
      <c r="O126" t="s">
        <v>339</v>
      </c>
      <c r="P126" t="s">
        <v>1212</v>
      </c>
      <c r="Q126" s="131">
        <v>18926</v>
      </c>
      <c r="R126" s="131">
        <v>1</v>
      </c>
      <c r="S126" s="131">
        <f t="shared" si="1"/>
        <v>2731.9983092042694</v>
      </c>
      <c r="U126" s="131">
        <v>517.05799999999999</v>
      </c>
      <c r="V126" s="132">
        <v>5.0000000000000002E-5</v>
      </c>
      <c r="W126" s="132">
        <v>6.1500000000000001E-3</v>
      </c>
      <c r="X126" s="132">
        <v>1.73E-3</v>
      </c>
    </row>
    <row r="127" spans="1:24">
      <c r="A127" t="s">
        <v>1213</v>
      </c>
      <c r="B127" t="s">
        <v>1218</v>
      </c>
      <c r="C127" t="s">
        <v>2364</v>
      </c>
      <c r="D127" t="s">
        <v>2365</v>
      </c>
      <c r="E127" t="s">
        <v>309</v>
      </c>
      <c r="F127" t="s">
        <v>3563</v>
      </c>
      <c r="G127" t="s">
        <v>3564</v>
      </c>
      <c r="H127" t="s">
        <v>321</v>
      </c>
      <c r="I127" t="s">
        <v>917</v>
      </c>
      <c r="J127" t="s">
        <v>204</v>
      </c>
      <c r="K127" t="s">
        <v>204</v>
      </c>
      <c r="L127" t="s">
        <v>325</v>
      </c>
      <c r="M127" t="s">
        <v>340</v>
      </c>
      <c r="N127" t="s">
        <v>462</v>
      </c>
      <c r="O127" t="s">
        <v>339</v>
      </c>
      <c r="P127" t="s">
        <v>1212</v>
      </c>
      <c r="Q127" s="131">
        <v>20040</v>
      </c>
      <c r="R127" s="131">
        <v>1</v>
      </c>
      <c r="S127" s="131">
        <f t="shared" si="1"/>
        <v>2575</v>
      </c>
      <c r="U127" s="131">
        <v>516.03</v>
      </c>
      <c r="V127" s="132">
        <v>2.2000000000000001E-4</v>
      </c>
      <c r="W127" s="132">
        <v>6.13E-3</v>
      </c>
      <c r="X127" s="132">
        <v>1.73E-3</v>
      </c>
    </row>
    <row r="128" spans="1:24">
      <c r="A128" t="s">
        <v>1213</v>
      </c>
      <c r="B128" t="s">
        <v>1218</v>
      </c>
      <c r="C128" t="s">
        <v>2309</v>
      </c>
      <c r="D128" t="s">
        <v>2310</v>
      </c>
      <c r="E128" t="s">
        <v>309</v>
      </c>
      <c r="F128" t="s">
        <v>2309</v>
      </c>
      <c r="G128" t="s">
        <v>3565</v>
      </c>
      <c r="H128" t="s">
        <v>321</v>
      </c>
      <c r="I128" t="s">
        <v>917</v>
      </c>
      <c r="J128" t="s">
        <v>204</v>
      </c>
      <c r="K128" t="s">
        <v>204</v>
      </c>
      <c r="L128" t="s">
        <v>325</v>
      </c>
      <c r="M128" t="s">
        <v>340</v>
      </c>
      <c r="N128" t="s">
        <v>447</v>
      </c>
      <c r="O128" t="s">
        <v>339</v>
      </c>
      <c r="P128" t="s">
        <v>1212</v>
      </c>
      <c r="Q128" s="131">
        <v>1425</v>
      </c>
      <c r="R128" s="131">
        <v>1</v>
      </c>
      <c r="S128" s="131">
        <f t="shared" si="1"/>
        <v>36080</v>
      </c>
      <c r="U128" s="131">
        <v>514.14</v>
      </c>
      <c r="V128" s="132">
        <v>6.9999999999999994E-5</v>
      </c>
      <c r="W128" s="132">
        <v>6.11E-3</v>
      </c>
      <c r="X128" s="132">
        <v>1.72E-3</v>
      </c>
    </row>
    <row r="129" spans="1:24">
      <c r="A129" t="s">
        <v>1213</v>
      </c>
      <c r="B129" t="s">
        <v>1218</v>
      </c>
      <c r="C129" t="s">
        <v>3573</v>
      </c>
      <c r="D129" t="s">
        <v>3574</v>
      </c>
      <c r="E129" t="s">
        <v>309</v>
      </c>
      <c r="F129" t="s">
        <v>3573</v>
      </c>
      <c r="G129" t="s">
        <v>3575</v>
      </c>
      <c r="H129" t="s">
        <v>321</v>
      </c>
      <c r="I129" t="s">
        <v>917</v>
      </c>
      <c r="J129" t="s">
        <v>204</v>
      </c>
      <c r="K129" t="s">
        <v>204</v>
      </c>
      <c r="L129" t="s">
        <v>325</v>
      </c>
      <c r="M129" t="s">
        <v>340</v>
      </c>
      <c r="N129" t="s">
        <v>475</v>
      </c>
      <c r="O129" t="s">
        <v>339</v>
      </c>
      <c r="P129" t="s">
        <v>1212</v>
      </c>
      <c r="Q129" s="131">
        <v>6113</v>
      </c>
      <c r="R129" s="131">
        <v>1</v>
      </c>
      <c r="S129" s="131">
        <f t="shared" si="1"/>
        <v>7423.0001635858007</v>
      </c>
      <c r="U129" s="131">
        <v>453.76799999999997</v>
      </c>
      <c r="V129" s="132">
        <v>1.2999999999999999E-4</v>
      </c>
      <c r="W129" s="132">
        <v>5.3899999999999998E-3</v>
      </c>
      <c r="X129" s="132">
        <v>1.5200000000000001E-3</v>
      </c>
    </row>
    <row r="130" spans="1:24">
      <c r="A130" t="s">
        <v>1213</v>
      </c>
      <c r="B130" t="s">
        <v>1218</v>
      </c>
      <c r="C130" t="s">
        <v>2613</v>
      </c>
      <c r="D130" t="s">
        <v>2614</v>
      </c>
      <c r="E130" t="s">
        <v>309</v>
      </c>
      <c r="F130" t="s">
        <v>2613</v>
      </c>
      <c r="G130" t="s">
        <v>3576</v>
      </c>
      <c r="H130" t="s">
        <v>321</v>
      </c>
      <c r="I130" t="s">
        <v>917</v>
      </c>
      <c r="J130" t="s">
        <v>204</v>
      </c>
      <c r="K130" t="s">
        <v>204</v>
      </c>
      <c r="L130" t="s">
        <v>325</v>
      </c>
      <c r="M130" t="s">
        <v>340</v>
      </c>
      <c r="N130" t="s">
        <v>476</v>
      </c>
      <c r="O130" t="s">
        <v>339</v>
      </c>
      <c r="P130" t="s">
        <v>1212</v>
      </c>
      <c r="Q130" s="131">
        <v>4679</v>
      </c>
      <c r="R130" s="131">
        <v>1</v>
      </c>
      <c r="S130" s="131">
        <f t="shared" si="1"/>
        <v>8550.0106860440264</v>
      </c>
      <c r="T130" s="131">
        <v>3.556</v>
      </c>
      <c r="U130" s="131">
        <v>403.61099999999999</v>
      </c>
      <c r="V130" s="132">
        <v>6.9999999999999994E-5</v>
      </c>
      <c r="W130" s="132">
        <v>4.8399999999999997E-3</v>
      </c>
      <c r="X130" s="132">
        <v>1.3699999999999999E-3</v>
      </c>
    </row>
    <row r="131" spans="1:24">
      <c r="A131" t="s">
        <v>1213</v>
      </c>
      <c r="B131" t="s">
        <v>1218</v>
      </c>
      <c r="C131" t="s">
        <v>1804</v>
      </c>
      <c r="D131" t="s">
        <v>1805</v>
      </c>
      <c r="E131" t="s">
        <v>309</v>
      </c>
      <c r="F131" t="s">
        <v>1804</v>
      </c>
      <c r="G131" t="s">
        <v>3577</v>
      </c>
      <c r="H131" t="s">
        <v>321</v>
      </c>
      <c r="I131" t="s">
        <v>917</v>
      </c>
      <c r="J131" t="s">
        <v>204</v>
      </c>
      <c r="K131" t="s">
        <v>204</v>
      </c>
      <c r="L131" t="s">
        <v>325</v>
      </c>
      <c r="M131" t="s">
        <v>340</v>
      </c>
      <c r="N131" t="s">
        <v>461</v>
      </c>
      <c r="O131" t="s">
        <v>339</v>
      </c>
      <c r="P131" t="s">
        <v>1212</v>
      </c>
      <c r="Q131" s="131">
        <v>4301</v>
      </c>
      <c r="R131" s="131">
        <v>1</v>
      </c>
      <c r="S131" s="131">
        <f t="shared" ref="S131:S194" si="2">(U131-(T131*R131))*1000/R131/Q131*100</f>
        <v>9314.9965124389673</v>
      </c>
      <c r="U131" s="131">
        <v>400.63799999999998</v>
      </c>
      <c r="V131" s="132">
        <v>2.4000000000000001E-4</v>
      </c>
      <c r="W131" s="132">
        <v>4.7600000000000003E-3</v>
      </c>
      <c r="X131" s="132">
        <v>1.34E-3</v>
      </c>
    </row>
    <row r="132" spans="1:24">
      <c r="A132" t="s">
        <v>1213</v>
      </c>
      <c r="B132" t="s">
        <v>1218</v>
      </c>
      <c r="C132" t="s">
        <v>1728</v>
      </c>
      <c r="D132" t="s">
        <v>1729</v>
      </c>
      <c r="E132" t="s">
        <v>309</v>
      </c>
      <c r="F132" t="s">
        <v>1728</v>
      </c>
      <c r="G132" t="s">
        <v>3578</v>
      </c>
      <c r="H132" t="s">
        <v>321</v>
      </c>
      <c r="I132" t="s">
        <v>917</v>
      </c>
      <c r="J132" t="s">
        <v>204</v>
      </c>
      <c r="K132" t="s">
        <v>204</v>
      </c>
      <c r="L132" t="s">
        <v>325</v>
      </c>
      <c r="M132" t="s">
        <v>340</v>
      </c>
      <c r="N132" t="s">
        <v>447</v>
      </c>
      <c r="O132" t="s">
        <v>339</v>
      </c>
      <c r="P132" t="s">
        <v>1212</v>
      </c>
      <c r="Q132" s="131">
        <v>18454</v>
      </c>
      <c r="R132" s="131">
        <v>1</v>
      </c>
      <c r="S132" s="131">
        <f t="shared" si="2"/>
        <v>2166.9990246017123</v>
      </c>
      <c r="U132" s="131">
        <v>399.89800000000002</v>
      </c>
      <c r="V132" s="132">
        <v>6.0000000000000002E-5</v>
      </c>
      <c r="W132" s="132">
        <v>4.7499999999999999E-3</v>
      </c>
      <c r="X132" s="132">
        <v>1.34E-3</v>
      </c>
    </row>
    <row r="133" spans="1:24">
      <c r="A133" t="s">
        <v>1213</v>
      </c>
      <c r="B133" t="s">
        <v>1218</v>
      </c>
      <c r="C133" t="s">
        <v>3655</v>
      </c>
      <c r="D133" t="s">
        <v>3656</v>
      </c>
      <c r="E133" t="s">
        <v>309</v>
      </c>
      <c r="F133" t="s">
        <v>3655</v>
      </c>
      <c r="G133" t="s">
        <v>3657</v>
      </c>
      <c r="H133" t="s">
        <v>321</v>
      </c>
      <c r="I133" t="s">
        <v>917</v>
      </c>
      <c r="J133" t="s">
        <v>204</v>
      </c>
      <c r="K133" t="s">
        <v>204</v>
      </c>
      <c r="L133" t="s">
        <v>325</v>
      </c>
      <c r="M133" t="s">
        <v>340</v>
      </c>
      <c r="N133" t="s">
        <v>456</v>
      </c>
      <c r="O133" t="s">
        <v>339</v>
      </c>
      <c r="P133" t="s">
        <v>1212</v>
      </c>
      <c r="Q133" s="131">
        <v>1187</v>
      </c>
      <c r="R133" s="131">
        <v>1</v>
      </c>
      <c r="S133" s="131">
        <f t="shared" si="2"/>
        <v>33640.016849199659</v>
      </c>
      <c r="U133" s="131">
        <v>399.30700000000002</v>
      </c>
      <c r="V133" s="132">
        <v>1E-4</v>
      </c>
      <c r="W133" s="132">
        <v>4.7499999999999999E-3</v>
      </c>
      <c r="X133" s="132">
        <v>1.34E-3</v>
      </c>
    </row>
    <row r="134" spans="1:24">
      <c r="A134" t="s">
        <v>1213</v>
      </c>
      <c r="B134" t="s">
        <v>1218</v>
      </c>
      <c r="C134" t="s">
        <v>2889</v>
      </c>
      <c r="D134" t="s">
        <v>2890</v>
      </c>
      <c r="E134" t="s">
        <v>309</v>
      </c>
      <c r="F134" t="s">
        <v>3579</v>
      </c>
      <c r="G134" t="s">
        <v>3580</v>
      </c>
      <c r="H134" t="s">
        <v>321</v>
      </c>
      <c r="I134" t="s">
        <v>917</v>
      </c>
      <c r="J134" t="s">
        <v>204</v>
      </c>
      <c r="K134" t="s">
        <v>204</v>
      </c>
      <c r="L134" t="s">
        <v>325</v>
      </c>
      <c r="M134" t="s">
        <v>340</v>
      </c>
      <c r="N134" t="s">
        <v>437</v>
      </c>
      <c r="O134" t="s">
        <v>339</v>
      </c>
      <c r="P134" t="s">
        <v>1212</v>
      </c>
      <c r="Q134" s="131">
        <v>1930</v>
      </c>
      <c r="R134" s="131">
        <v>1</v>
      </c>
      <c r="S134" s="131">
        <f t="shared" si="2"/>
        <v>20100</v>
      </c>
      <c r="U134" s="131">
        <v>387.93</v>
      </c>
      <c r="V134" s="132">
        <v>6.9999999999999994E-5</v>
      </c>
      <c r="W134" s="132">
        <v>4.6100000000000004E-3</v>
      </c>
      <c r="X134" s="132">
        <v>1.2999999999999999E-3</v>
      </c>
    </row>
    <row r="135" spans="1:24">
      <c r="A135" t="s">
        <v>1213</v>
      </c>
      <c r="B135" t="s">
        <v>1218</v>
      </c>
      <c r="C135" t="s">
        <v>3581</v>
      </c>
      <c r="D135" t="s">
        <v>3582</v>
      </c>
      <c r="E135" t="s">
        <v>309</v>
      </c>
      <c r="F135" t="s">
        <v>3581</v>
      </c>
      <c r="G135" t="s">
        <v>3583</v>
      </c>
      <c r="H135" t="s">
        <v>321</v>
      </c>
      <c r="I135" t="s">
        <v>917</v>
      </c>
      <c r="J135" t="s">
        <v>204</v>
      </c>
      <c r="K135" t="s">
        <v>204</v>
      </c>
      <c r="L135" t="s">
        <v>325</v>
      </c>
      <c r="M135" t="s">
        <v>340</v>
      </c>
      <c r="N135" t="s">
        <v>476</v>
      </c>
      <c r="O135" t="s">
        <v>339</v>
      </c>
      <c r="P135" t="s">
        <v>1212</v>
      </c>
      <c r="Q135" s="131">
        <v>1788</v>
      </c>
      <c r="R135" s="131">
        <v>1</v>
      </c>
      <c r="S135" s="131">
        <f t="shared" si="2"/>
        <v>21629.977628635348</v>
      </c>
      <c r="U135" s="131">
        <v>386.74400000000003</v>
      </c>
      <c r="V135" s="132">
        <v>8.0000000000000007E-5</v>
      </c>
      <c r="W135" s="132">
        <v>4.5999999999999999E-3</v>
      </c>
      <c r="X135" s="132">
        <v>1.2999999999999999E-3</v>
      </c>
    </row>
    <row r="136" spans="1:24">
      <c r="A136" t="s">
        <v>1213</v>
      </c>
      <c r="B136" t="s">
        <v>1218</v>
      </c>
      <c r="C136" t="s">
        <v>3201</v>
      </c>
      <c r="D136" t="s">
        <v>3202</v>
      </c>
      <c r="E136" t="s">
        <v>309</v>
      </c>
      <c r="F136" t="s">
        <v>3201</v>
      </c>
      <c r="G136" t="s">
        <v>3584</v>
      </c>
      <c r="H136" t="s">
        <v>321</v>
      </c>
      <c r="I136" t="s">
        <v>917</v>
      </c>
      <c r="J136" t="s">
        <v>204</v>
      </c>
      <c r="K136" t="s">
        <v>204</v>
      </c>
      <c r="L136" t="s">
        <v>325</v>
      </c>
      <c r="M136" t="s">
        <v>340</v>
      </c>
      <c r="N136" t="s">
        <v>441</v>
      </c>
      <c r="O136" t="s">
        <v>339</v>
      </c>
      <c r="P136" t="s">
        <v>1212</v>
      </c>
      <c r="Q136" s="131">
        <v>1400</v>
      </c>
      <c r="R136" s="131">
        <v>1</v>
      </c>
      <c r="S136" s="131">
        <f t="shared" si="2"/>
        <v>25070</v>
      </c>
      <c r="U136" s="131">
        <v>350.98</v>
      </c>
      <c r="V136" s="132">
        <v>2.0000000000000002E-5</v>
      </c>
      <c r="W136" s="132">
        <v>4.1700000000000001E-3</v>
      </c>
      <c r="X136" s="132">
        <v>1.1800000000000001E-3</v>
      </c>
    </row>
    <row r="137" spans="1:24">
      <c r="A137" t="s">
        <v>1213</v>
      </c>
      <c r="B137" t="s">
        <v>1218</v>
      </c>
      <c r="C137" t="s">
        <v>3586</v>
      </c>
      <c r="D137" t="s">
        <v>3587</v>
      </c>
      <c r="E137" t="s">
        <v>309</v>
      </c>
      <c r="F137" t="s">
        <v>3588</v>
      </c>
      <c r="G137" t="s">
        <v>3589</v>
      </c>
      <c r="H137" t="s">
        <v>321</v>
      </c>
      <c r="I137" t="s">
        <v>917</v>
      </c>
      <c r="J137" t="s">
        <v>204</v>
      </c>
      <c r="K137" t="s">
        <v>204</v>
      </c>
      <c r="L137" t="s">
        <v>327</v>
      </c>
      <c r="M137" t="s">
        <v>340</v>
      </c>
      <c r="N137" t="s">
        <v>455</v>
      </c>
      <c r="O137" t="s">
        <v>339</v>
      </c>
      <c r="P137" t="s">
        <v>1212</v>
      </c>
      <c r="Q137" s="131">
        <v>2972</v>
      </c>
      <c r="R137" s="131">
        <v>1</v>
      </c>
      <c r="S137" s="131">
        <f t="shared" si="2"/>
        <v>9303.7685060565273</v>
      </c>
      <c r="U137" s="131">
        <f>281.864-5.356</f>
        <v>276.50799999999998</v>
      </c>
      <c r="V137" s="132">
        <v>2.7E-4</v>
      </c>
      <c r="W137" s="132">
        <v>3.3500000000000001E-3</v>
      </c>
      <c r="X137" s="132">
        <v>9.5E-4</v>
      </c>
    </row>
    <row r="138" spans="1:24">
      <c r="A138" t="s">
        <v>1213</v>
      </c>
      <c r="B138" t="s">
        <v>1218</v>
      </c>
      <c r="C138" t="s">
        <v>3554</v>
      </c>
      <c r="D138" t="s">
        <v>3555</v>
      </c>
      <c r="E138" t="s">
        <v>309</v>
      </c>
      <c r="F138" t="s">
        <v>3556</v>
      </c>
      <c r="G138" t="s">
        <v>3557</v>
      </c>
      <c r="H138" t="s">
        <v>321</v>
      </c>
      <c r="I138" t="s">
        <v>917</v>
      </c>
      <c r="J138" t="s">
        <v>204</v>
      </c>
      <c r="K138" t="s">
        <v>204</v>
      </c>
      <c r="L138" t="s">
        <v>325</v>
      </c>
      <c r="M138" t="s">
        <v>340</v>
      </c>
      <c r="N138" t="s">
        <v>454</v>
      </c>
      <c r="O138" t="s">
        <v>339</v>
      </c>
      <c r="P138" t="s">
        <v>1212</v>
      </c>
      <c r="Q138" s="131">
        <v>24352</v>
      </c>
      <c r="R138" s="131">
        <v>1</v>
      </c>
      <c r="S138" s="131">
        <f t="shared" si="2"/>
        <v>1113.998850197109</v>
      </c>
      <c r="U138" s="131">
        <v>271.28100000000001</v>
      </c>
      <c r="V138" s="132">
        <v>2.0000000000000002E-5</v>
      </c>
      <c r="W138" s="132">
        <v>3.2200000000000002E-3</v>
      </c>
      <c r="X138" s="132">
        <v>9.1E-4</v>
      </c>
    </row>
    <row r="139" spans="1:24">
      <c r="A139" t="s">
        <v>1213</v>
      </c>
      <c r="B139" t="s">
        <v>1218</v>
      </c>
      <c r="C139" t="s">
        <v>1985</v>
      </c>
      <c r="D139" t="s">
        <v>1986</v>
      </c>
      <c r="E139" t="s">
        <v>309</v>
      </c>
      <c r="F139" t="s">
        <v>1985</v>
      </c>
      <c r="G139" t="s">
        <v>3585</v>
      </c>
      <c r="H139" t="s">
        <v>321</v>
      </c>
      <c r="I139" t="s">
        <v>917</v>
      </c>
      <c r="J139" t="s">
        <v>204</v>
      </c>
      <c r="K139" t="s">
        <v>204</v>
      </c>
      <c r="L139" t="s">
        <v>325</v>
      </c>
      <c r="M139" t="s">
        <v>340</v>
      </c>
      <c r="N139" t="s">
        <v>464</v>
      </c>
      <c r="O139" t="s">
        <v>339</v>
      </c>
      <c r="P139" t="s">
        <v>1212</v>
      </c>
      <c r="Q139" s="131">
        <v>12011</v>
      </c>
      <c r="R139" s="131">
        <v>1</v>
      </c>
      <c r="S139" s="131">
        <f t="shared" si="2"/>
        <v>2063.9996669719421</v>
      </c>
      <c r="U139" s="131">
        <v>247.90700000000001</v>
      </c>
      <c r="V139" s="132">
        <v>3.0000000000000001E-5</v>
      </c>
      <c r="W139" s="132">
        <v>2.9499999999999999E-3</v>
      </c>
      <c r="X139" s="132">
        <v>8.3000000000000001E-4</v>
      </c>
    </row>
    <row r="140" spans="1:24">
      <c r="A140" t="s">
        <v>1213</v>
      </c>
      <c r="B140" t="s">
        <v>1218</v>
      </c>
      <c r="C140" t="s">
        <v>3658</v>
      </c>
      <c r="D140" t="s">
        <v>3659</v>
      </c>
      <c r="E140" t="s">
        <v>309</v>
      </c>
      <c r="F140" t="s">
        <v>3658</v>
      </c>
      <c r="G140" t="s">
        <v>3660</v>
      </c>
      <c r="H140" t="s">
        <v>321</v>
      </c>
      <c r="I140" t="s">
        <v>917</v>
      </c>
      <c r="J140" t="s">
        <v>204</v>
      </c>
      <c r="K140" t="s">
        <v>204</v>
      </c>
      <c r="L140" t="s">
        <v>325</v>
      </c>
      <c r="M140" t="s">
        <v>340</v>
      </c>
      <c r="N140" t="s">
        <v>463</v>
      </c>
      <c r="O140" t="s">
        <v>339</v>
      </c>
      <c r="P140" t="s">
        <v>1212</v>
      </c>
      <c r="Q140" s="131">
        <v>4442</v>
      </c>
      <c r="R140" s="131">
        <v>1</v>
      </c>
      <c r="S140" s="131">
        <f t="shared" si="2"/>
        <v>5116.9968482665463</v>
      </c>
      <c r="U140" s="131">
        <v>227.297</v>
      </c>
      <c r="V140" s="132">
        <v>1.9000000000000001E-4</v>
      </c>
      <c r="W140" s="132">
        <v>2.7000000000000001E-3</v>
      </c>
      <c r="X140" s="132">
        <v>7.6000000000000004E-4</v>
      </c>
    </row>
    <row r="141" spans="1:24">
      <c r="A141" t="s">
        <v>1213</v>
      </c>
      <c r="B141" t="s">
        <v>1218</v>
      </c>
      <c r="C141" t="s">
        <v>2005</v>
      </c>
      <c r="D141" t="s">
        <v>2006</v>
      </c>
      <c r="E141" t="s">
        <v>309</v>
      </c>
      <c r="F141" t="s">
        <v>3590</v>
      </c>
      <c r="G141" t="s">
        <v>3591</v>
      </c>
      <c r="H141" t="s">
        <v>321</v>
      </c>
      <c r="I141" t="s">
        <v>917</v>
      </c>
      <c r="J141" t="s">
        <v>204</v>
      </c>
      <c r="K141" t="s">
        <v>204</v>
      </c>
      <c r="L141" t="s">
        <v>325</v>
      </c>
      <c r="M141" t="s">
        <v>340</v>
      </c>
      <c r="N141" t="s">
        <v>464</v>
      </c>
      <c r="O141" t="s">
        <v>339</v>
      </c>
      <c r="P141" t="s">
        <v>1212</v>
      </c>
      <c r="Q141" s="131">
        <v>19258</v>
      </c>
      <c r="R141" s="131">
        <v>1</v>
      </c>
      <c r="S141" s="131">
        <f t="shared" si="2"/>
        <v>1089.0019732059404</v>
      </c>
      <c r="U141" s="131">
        <v>209.72</v>
      </c>
      <c r="V141" s="132">
        <v>3.0000000000000001E-5</v>
      </c>
      <c r="W141" s="132">
        <v>2.49E-3</v>
      </c>
      <c r="X141" s="132">
        <v>6.9999999999999999E-4</v>
      </c>
    </row>
    <row r="142" spans="1:24">
      <c r="A142" t="s">
        <v>1213</v>
      </c>
      <c r="B142" t="s">
        <v>1218</v>
      </c>
      <c r="C142" t="s">
        <v>3595</v>
      </c>
      <c r="D142" t="s">
        <v>3596</v>
      </c>
      <c r="E142" t="s">
        <v>309</v>
      </c>
      <c r="F142" t="s">
        <v>3597</v>
      </c>
      <c r="G142" t="s">
        <v>3598</v>
      </c>
      <c r="H142" t="s">
        <v>321</v>
      </c>
      <c r="I142" t="s">
        <v>917</v>
      </c>
      <c r="J142" t="s">
        <v>204</v>
      </c>
      <c r="K142" t="s">
        <v>204</v>
      </c>
      <c r="L142" t="s">
        <v>325</v>
      </c>
      <c r="M142" t="s">
        <v>340</v>
      </c>
      <c r="N142" t="s">
        <v>463</v>
      </c>
      <c r="O142" t="s">
        <v>339</v>
      </c>
      <c r="P142" t="s">
        <v>1212</v>
      </c>
      <c r="Q142" s="131">
        <v>7084</v>
      </c>
      <c r="R142" s="131">
        <v>1</v>
      </c>
      <c r="S142" s="131">
        <f t="shared" si="2"/>
        <v>1726.0022586109542</v>
      </c>
      <c r="U142" s="131">
        <v>122.27</v>
      </c>
      <c r="V142" s="132">
        <v>5.0000000000000002E-5</v>
      </c>
      <c r="W142" s="132">
        <v>1.4499999999999999E-3</v>
      </c>
      <c r="X142" s="132">
        <v>4.0999999999999999E-4</v>
      </c>
    </row>
    <row r="143" spans="1:24">
      <c r="A143" t="s">
        <v>1213</v>
      </c>
      <c r="B143" t="s">
        <v>1218</v>
      </c>
      <c r="C143" t="s">
        <v>3592</v>
      </c>
      <c r="D143" t="s">
        <v>3593</v>
      </c>
      <c r="E143" t="s">
        <v>309</v>
      </c>
      <c r="F143" t="s">
        <v>3592</v>
      </c>
      <c r="G143" t="s">
        <v>3594</v>
      </c>
      <c r="H143" t="s">
        <v>321</v>
      </c>
      <c r="I143" t="s">
        <v>917</v>
      </c>
      <c r="J143" t="s">
        <v>204</v>
      </c>
      <c r="K143" t="s">
        <v>204</v>
      </c>
      <c r="L143" t="s">
        <v>325</v>
      </c>
      <c r="M143" t="s">
        <v>340</v>
      </c>
      <c r="N143" t="s">
        <v>475</v>
      </c>
      <c r="O143" t="s">
        <v>339</v>
      </c>
      <c r="P143" t="s">
        <v>1212</v>
      </c>
      <c r="Q143" s="131">
        <v>10014</v>
      </c>
      <c r="R143" s="131">
        <v>1</v>
      </c>
      <c r="S143" s="131">
        <f t="shared" si="2"/>
        <v>1155.0029958058717</v>
      </c>
      <c r="U143" s="131">
        <v>115.66200000000001</v>
      </c>
      <c r="V143" s="132">
        <v>6.9999999999999994E-5</v>
      </c>
      <c r="W143" s="132">
        <v>1.3699999999999999E-3</v>
      </c>
      <c r="X143" s="132">
        <v>3.8999999999999999E-4</v>
      </c>
    </row>
    <row r="144" spans="1:24">
      <c r="A144" t="s">
        <v>1213</v>
      </c>
      <c r="B144" t="s">
        <v>1218</v>
      </c>
      <c r="C144" t="s">
        <v>3599</v>
      </c>
      <c r="D144" t="s">
        <v>3600</v>
      </c>
      <c r="E144" t="s">
        <v>80</v>
      </c>
      <c r="F144" t="s">
        <v>3601</v>
      </c>
      <c r="G144" t="s">
        <v>3602</v>
      </c>
      <c r="H144" t="s">
        <v>321</v>
      </c>
      <c r="I144" t="s">
        <v>959</v>
      </c>
      <c r="J144" t="s">
        <v>204</v>
      </c>
      <c r="K144" t="s">
        <v>224</v>
      </c>
      <c r="L144" t="s">
        <v>314</v>
      </c>
      <c r="M144" t="s">
        <v>342</v>
      </c>
      <c r="N144" t="s">
        <v>473</v>
      </c>
      <c r="O144" t="s">
        <v>339</v>
      </c>
      <c r="P144" t="s">
        <v>1212</v>
      </c>
      <c r="Q144" s="131">
        <v>807755</v>
      </c>
      <c r="R144" s="131">
        <v>1</v>
      </c>
      <c r="S144" s="131">
        <f t="shared" si="2"/>
        <v>0</v>
      </c>
      <c r="U144" s="131">
        <v>0</v>
      </c>
      <c r="V144" s="132">
        <v>5.45E-3</v>
      </c>
      <c r="W144" s="132">
        <v>0</v>
      </c>
      <c r="X144" s="132">
        <v>0</v>
      </c>
    </row>
    <row r="145" spans="1:24">
      <c r="A145" t="s">
        <v>1213</v>
      </c>
      <c r="B145" t="s">
        <v>1218</v>
      </c>
      <c r="C145" t="s">
        <v>3294</v>
      </c>
      <c r="D145" t="s">
        <v>3295</v>
      </c>
      <c r="E145" t="s">
        <v>80</v>
      </c>
      <c r="F145" t="s">
        <v>3607</v>
      </c>
      <c r="G145" t="s">
        <v>3608</v>
      </c>
      <c r="H145" t="s">
        <v>321</v>
      </c>
      <c r="I145" t="s">
        <v>917</v>
      </c>
      <c r="J145" t="s">
        <v>205</v>
      </c>
      <c r="K145" t="s">
        <v>301</v>
      </c>
      <c r="L145" t="s">
        <v>325</v>
      </c>
      <c r="M145" t="s">
        <v>344</v>
      </c>
      <c r="N145" t="s">
        <v>548</v>
      </c>
      <c r="O145" t="s">
        <v>339</v>
      </c>
      <c r="P145" t="s">
        <v>1215</v>
      </c>
      <c r="Q145" s="131">
        <v>2000</v>
      </c>
      <c r="R145" s="131">
        <v>3.6469999999999998</v>
      </c>
      <c r="S145" s="131">
        <f t="shared" si="2"/>
        <v>19749.010282423915</v>
      </c>
      <c r="T145" s="131">
        <v>0.77</v>
      </c>
      <c r="U145" s="131">
        <v>1443.3009999999999</v>
      </c>
      <c r="V145" s="132">
        <v>0</v>
      </c>
      <c r="W145" s="132">
        <v>1.7160000000000002E-2</v>
      </c>
      <c r="X145" s="132">
        <v>4.8399999999999997E-3</v>
      </c>
    </row>
    <row r="146" spans="1:24">
      <c r="A146" t="s">
        <v>1213</v>
      </c>
      <c r="B146" t="s">
        <v>1218</v>
      </c>
      <c r="C146" t="s">
        <v>3603</v>
      </c>
      <c r="D146" t="s">
        <v>3604</v>
      </c>
      <c r="E146" t="s">
        <v>80</v>
      </c>
      <c r="F146" t="s">
        <v>3605</v>
      </c>
      <c r="G146" t="s">
        <v>3606</v>
      </c>
      <c r="H146" t="s">
        <v>321</v>
      </c>
      <c r="I146" t="s">
        <v>917</v>
      </c>
      <c r="J146" t="s">
        <v>205</v>
      </c>
      <c r="K146" t="s">
        <v>224</v>
      </c>
      <c r="L146" t="s">
        <v>325</v>
      </c>
      <c r="M146" t="s">
        <v>344</v>
      </c>
      <c r="N146" t="s">
        <v>545</v>
      </c>
      <c r="O146" t="s">
        <v>339</v>
      </c>
      <c r="P146" t="s">
        <v>1215</v>
      </c>
      <c r="Q146" s="131">
        <v>1911</v>
      </c>
      <c r="R146" s="131">
        <v>3.6469999999999998</v>
      </c>
      <c r="S146" s="131">
        <f t="shared" si="2"/>
        <v>19044.003250200127</v>
      </c>
      <c r="U146" s="131">
        <v>1327.2560000000001</v>
      </c>
      <c r="V146" s="132">
        <v>0</v>
      </c>
      <c r="W146" s="132">
        <v>1.5779999999999999E-2</v>
      </c>
      <c r="X146" s="132">
        <v>4.45E-3</v>
      </c>
    </row>
    <row r="147" spans="1:24">
      <c r="A147" t="s">
        <v>1213</v>
      </c>
      <c r="B147" t="s">
        <v>1218</v>
      </c>
      <c r="C147" t="s">
        <v>3634</v>
      </c>
      <c r="D147" t="s">
        <v>3635</v>
      </c>
      <c r="E147" t="s">
        <v>80</v>
      </c>
      <c r="F147" t="s">
        <v>3636</v>
      </c>
      <c r="G147" t="s">
        <v>3637</v>
      </c>
      <c r="H147" t="s">
        <v>321</v>
      </c>
      <c r="I147" t="s">
        <v>917</v>
      </c>
      <c r="J147" t="s">
        <v>205</v>
      </c>
      <c r="K147" t="s">
        <v>224</v>
      </c>
      <c r="L147" t="s">
        <v>325</v>
      </c>
      <c r="M147" t="s">
        <v>344</v>
      </c>
      <c r="N147" t="s">
        <v>544</v>
      </c>
      <c r="O147" t="s">
        <v>339</v>
      </c>
      <c r="P147" t="s">
        <v>1215</v>
      </c>
      <c r="Q147" s="131">
        <v>1072</v>
      </c>
      <c r="R147" s="131">
        <v>3.6469999999999998</v>
      </c>
      <c r="S147" s="131">
        <f t="shared" si="2"/>
        <v>18196.00243913419</v>
      </c>
      <c r="U147" s="131">
        <v>711.38800000000003</v>
      </c>
      <c r="V147" s="132">
        <v>0</v>
      </c>
      <c r="W147" s="132">
        <v>8.4600000000000005E-3</v>
      </c>
      <c r="X147" s="132">
        <v>2.3900000000000002E-3</v>
      </c>
    </row>
    <row r="148" spans="1:24">
      <c r="A148" t="s">
        <v>1213</v>
      </c>
      <c r="B148" t="s">
        <v>1218</v>
      </c>
      <c r="C148" t="s">
        <v>3638</v>
      </c>
      <c r="D148" t="s">
        <v>3639</v>
      </c>
      <c r="E148" t="s">
        <v>309</v>
      </c>
      <c r="F148" t="s">
        <v>3638</v>
      </c>
      <c r="G148" t="s">
        <v>3640</v>
      </c>
      <c r="H148" t="s">
        <v>321</v>
      </c>
      <c r="I148" t="s">
        <v>917</v>
      </c>
      <c r="J148" t="s">
        <v>205</v>
      </c>
      <c r="K148" t="s">
        <v>204</v>
      </c>
      <c r="L148" t="s">
        <v>325</v>
      </c>
      <c r="M148" t="s">
        <v>344</v>
      </c>
      <c r="N148" t="s">
        <v>493</v>
      </c>
      <c r="O148" t="s">
        <v>339</v>
      </c>
      <c r="P148" t="s">
        <v>1215</v>
      </c>
      <c r="Q148" s="131">
        <v>-77381</v>
      </c>
      <c r="R148" s="131">
        <v>3.6469999999999998</v>
      </c>
      <c r="S148" s="131">
        <f t="shared" si="2"/>
        <v>-235.64633365216022</v>
      </c>
      <c r="U148" s="131">
        <v>665.01400000000001</v>
      </c>
      <c r="V148" s="132">
        <v>-6.1399999999999996E-3</v>
      </c>
      <c r="W148" s="132">
        <v>7.9000000000000008E-3</v>
      </c>
      <c r="X148" s="132">
        <v>2.2300000000000002E-3</v>
      </c>
    </row>
    <row r="149" spans="1:24">
      <c r="A149" t="s">
        <v>1213</v>
      </c>
      <c r="B149" t="s">
        <v>1218</v>
      </c>
      <c r="C149" t="s">
        <v>3641</v>
      </c>
      <c r="D149" t="s">
        <v>3642</v>
      </c>
      <c r="E149" t="s">
        <v>80</v>
      </c>
      <c r="F149" t="s">
        <v>3643</v>
      </c>
      <c r="G149" t="s">
        <v>3644</v>
      </c>
      <c r="H149" t="s">
        <v>321</v>
      </c>
      <c r="I149" t="s">
        <v>917</v>
      </c>
      <c r="J149" t="s">
        <v>205</v>
      </c>
      <c r="K149" t="s">
        <v>224</v>
      </c>
      <c r="L149" t="s">
        <v>325</v>
      </c>
      <c r="M149" t="s">
        <v>344</v>
      </c>
      <c r="N149" t="s">
        <v>497</v>
      </c>
      <c r="O149" t="s">
        <v>339</v>
      </c>
      <c r="P149" t="s">
        <v>1215</v>
      </c>
      <c r="Q149" s="131">
        <v>1100</v>
      </c>
      <c r="R149" s="131">
        <v>3.6469999999999998</v>
      </c>
      <c r="S149" s="131">
        <f t="shared" si="2"/>
        <v>13361.991175810756</v>
      </c>
      <c r="U149" s="131">
        <v>536.04300000000001</v>
      </c>
      <c r="V149" s="132">
        <v>1.0000000000000001E-5</v>
      </c>
      <c r="W149" s="132">
        <v>6.3699999999999998E-3</v>
      </c>
      <c r="X149" s="132">
        <v>1.8E-3</v>
      </c>
    </row>
    <row r="150" spans="1:24">
      <c r="A150" t="s">
        <v>1213</v>
      </c>
      <c r="B150" t="s">
        <v>1218</v>
      </c>
      <c r="C150" t="s">
        <v>3648</v>
      </c>
      <c r="D150" t="s">
        <v>3649</v>
      </c>
      <c r="E150" t="s">
        <v>80</v>
      </c>
      <c r="F150" t="s">
        <v>3650</v>
      </c>
      <c r="G150" t="s">
        <v>3651</v>
      </c>
      <c r="H150" t="s">
        <v>321</v>
      </c>
      <c r="I150" t="s">
        <v>917</v>
      </c>
      <c r="J150" t="s">
        <v>205</v>
      </c>
      <c r="K150" t="s">
        <v>224</v>
      </c>
      <c r="L150" t="s">
        <v>325</v>
      </c>
      <c r="M150" t="s">
        <v>344</v>
      </c>
      <c r="N150" t="s">
        <v>500</v>
      </c>
      <c r="O150" t="s">
        <v>339</v>
      </c>
      <c r="P150" t="s">
        <v>1215</v>
      </c>
      <c r="Q150" s="131">
        <v>1579</v>
      </c>
      <c r="R150" s="131">
        <v>3.6469999999999998</v>
      </c>
      <c r="S150" s="131">
        <f t="shared" si="2"/>
        <v>9035.0200299968074</v>
      </c>
      <c r="T150" s="131">
        <v>0.246</v>
      </c>
      <c r="U150" s="131">
        <v>521.18899999999996</v>
      </c>
      <c r="V150" s="132">
        <v>0</v>
      </c>
      <c r="W150" s="132">
        <v>6.1999999999999998E-3</v>
      </c>
      <c r="X150" s="132">
        <v>1.75E-3</v>
      </c>
    </row>
    <row r="151" spans="1:24">
      <c r="A151" t="s">
        <v>1213</v>
      </c>
      <c r="B151" t="s">
        <v>1218</v>
      </c>
      <c r="C151" t="s">
        <v>3645</v>
      </c>
      <c r="D151" t="s">
        <v>3646</v>
      </c>
      <c r="E151" t="s">
        <v>80</v>
      </c>
      <c r="F151" t="s">
        <v>3645</v>
      </c>
      <c r="G151" t="s">
        <v>3647</v>
      </c>
      <c r="H151" t="s">
        <v>321</v>
      </c>
      <c r="I151" t="s">
        <v>917</v>
      </c>
      <c r="J151" t="s">
        <v>205</v>
      </c>
      <c r="K151" t="s">
        <v>204</v>
      </c>
      <c r="L151" t="s">
        <v>325</v>
      </c>
      <c r="M151" t="s">
        <v>344</v>
      </c>
      <c r="N151" t="s">
        <v>546</v>
      </c>
      <c r="O151" t="s">
        <v>339</v>
      </c>
      <c r="P151" t="s">
        <v>1215</v>
      </c>
      <c r="Q151" s="131">
        <v>4368</v>
      </c>
      <c r="R151" s="131">
        <v>3.6469999999999998</v>
      </c>
      <c r="S151" s="131">
        <f t="shared" si="2"/>
        <v>3114.9981330934861</v>
      </c>
      <c r="T151" s="131">
        <v>1.2809999999999999</v>
      </c>
      <c r="U151" s="131">
        <v>500.89400000000001</v>
      </c>
      <c r="V151" s="132">
        <v>2.2000000000000001E-4</v>
      </c>
      <c r="W151" s="132">
        <v>5.9699999999999996E-3</v>
      </c>
      <c r="X151" s="132">
        <v>1.6800000000000001E-3</v>
      </c>
    </row>
    <row r="152" spans="1:24">
      <c r="A152" t="s">
        <v>1213</v>
      </c>
      <c r="B152" t="s">
        <v>1218</v>
      </c>
      <c r="C152" t="s">
        <v>3621</v>
      </c>
      <c r="D152" t="s">
        <v>3622</v>
      </c>
      <c r="E152" t="s">
        <v>80</v>
      </c>
      <c r="F152" t="s">
        <v>3623</v>
      </c>
      <c r="G152" t="s">
        <v>3624</v>
      </c>
      <c r="H152" t="s">
        <v>321</v>
      </c>
      <c r="I152" t="s">
        <v>917</v>
      </c>
      <c r="J152" t="s">
        <v>205</v>
      </c>
      <c r="K152" t="s">
        <v>224</v>
      </c>
      <c r="L152" t="s">
        <v>325</v>
      </c>
      <c r="M152" t="s">
        <v>344</v>
      </c>
      <c r="N152" t="s">
        <v>536</v>
      </c>
      <c r="O152" t="s">
        <v>339</v>
      </c>
      <c r="P152" t="s">
        <v>1215</v>
      </c>
      <c r="Q152" s="131">
        <v>530</v>
      </c>
      <c r="R152" s="131">
        <v>3.6469999999999998</v>
      </c>
      <c r="S152" s="131">
        <f t="shared" si="2"/>
        <v>23971.00744473359</v>
      </c>
      <c r="U152" s="131">
        <v>463.33800000000002</v>
      </c>
      <c r="V152" s="132">
        <v>0</v>
      </c>
      <c r="W152" s="132">
        <v>5.5100000000000001E-3</v>
      </c>
      <c r="X152" s="132">
        <v>1.5499999999999999E-3</v>
      </c>
    </row>
    <row r="153" spans="1:24">
      <c r="A153" t="s">
        <v>1213</v>
      </c>
      <c r="B153" t="s">
        <v>1218</v>
      </c>
      <c r="C153" t="s">
        <v>3625</v>
      </c>
      <c r="D153" t="s">
        <v>3626</v>
      </c>
      <c r="E153" t="s">
        <v>80</v>
      </c>
      <c r="F153" t="s">
        <v>3627</v>
      </c>
      <c r="G153" t="s">
        <v>3628</v>
      </c>
      <c r="H153" t="s">
        <v>321</v>
      </c>
      <c r="I153" t="s">
        <v>917</v>
      </c>
      <c r="J153" t="s">
        <v>205</v>
      </c>
      <c r="K153" t="s">
        <v>224</v>
      </c>
      <c r="L153" t="s">
        <v>325</v>
      </c>
      <c r="M153" t="s">
        <v>344</v>
      </c>
      <c r="N153" t="s">
        <v>546</v>
      </c>
      <c r="O153" t="s">
        <v>339</v>
      </c>
      <c r="P153" t="s">
        <v>1215</v>
      </c>
      <c r="Q153" s="131">
        <v>497</v>
      </c>
      <c r="R153" s="131">
        <v>3.6469999999999998</v>
      </c>
      <c r="S153" s="131">
        <f t="shared" si="2"/>
        <v>25041.998632872092</v>
      </c>
      <c r="U153" s="131">
        <v>453.90100000000001</v>
      </c>
      <c r="V153" s="132">
        <v>0</v>
      </c>
      <c r="W153" s="132">
        <v>5.4000000000000003E-3</v>
      </c>
      <c r="X153" s="132">
        <v>1.5200000000000001E-3</v>
      </c>
    </row>
    <row r="154" spans="1:24">
      <c r="A154" t="s">
        <v>1213</v>
      </c>
      <c r="B154" t="s">
        <v>1218</v>
      </c>
      <c r="C154" t="s">
        <v>3613</v>
      </c>
      <c r="D154" t="s">
        <v>3614</v>
      </c>
      <c r="E154" t="s">
        <v>80</v>
      </c>
      <c r="F154" t="s">
        <v>3615</v>
      </c>
      <c r="G154" t="s">
        <v>3616</v>
      </c>
      <c r="H154" t="s">
        <v>321</v>
      </c>
      <c r="I154" t="s">
        <v>917</v>
      </c>
      <c r="J154" t="s">
        <v>205</v>
      </c>
      <c r="K154" t="s">
        <v>224</v>
      </c>
      <c r="L154" t="s">
        <v>325</v>
      </c>
      <c r="M154" t="s">
        <v>344</v>
      </c>
      <c r="N154" t="s">
        <v>544</v>
      </c>
      <c r="O154" t="s">
        <v>339</v>
      </c>
      <c r="P154" t="s">
        <v>1215</v>
      </c>
      <c r="Q154" s="131">
        <v>290</v>
      </c>
      <c r="R154" s="131">
        <v>3.6469999999999998</v>
      </c>
      <c r="S154" s="131">
        <f t="shared" si="2"/>
        <v>42149.995745203902</v>
      </c>
      <c r="U154" s="131">
        <v>445.791</v>
      </c>
      <c r="V154" s="132">
        <v>0</v>
      </c>
      <c r="W154" s="132">
        <v>5.3E-3</v>
      </c>
      <c r="X154" s="132">
        <v>1.5E-3</v>
      </c>
    </row>
    <row r="155" spans="1:24">
      <c r="A155" t="s">
        <v>1213</v>
      </c>
      <c r="B155" t="s">
        <v>1218</v>
      </c>
      <c r="C155" t="s">
        <v>3301</v>
      </c>
      <c r="D155" t="s">
        <v>3302</v>
      </c>
      <c r="E155" t="s">
        <v>80</v>
      </c>
      <c r="F155" t="s">
        <v>3301</v>
      </c>
      <c r="G155" t="s">
        <v>3629</v>
      </c>
      <c r="H155" t="s">
        <v>321</v>
      </c>
      <c r="I155" t="s">
        <v>917</v>
      </c>
      <c r="J155" t="s">
        <v>205</v>
      </c>
      <c r="K155" t="s">
        <v>224</v>
      </c>
      <c r="L155" t="s">
        <v>325</v>
      </c>
      <c r="M155" t="s">
        <v>340</v>
      </c>
      <c r="N155" t="s">
        <v>545</v>
      </c>
      <c r="O155" t="s">
        <v>339</v>
      </c>
      <c r="P155" t="s">
        <v>1215</v>
      </c>
      <c r="Q155" s="131">
        <v>195</v>
      </c>
      <c r="R155" s="131">
        <v>3.6469999999999998</v>
      </c>
      <c r="S155" s="131">
        <f t="shared" si="2"/>
        <v>58550.969184366499</v>
      </c>
      <c r="U155" s="131">
        <v>416.39400000000001</v>
      </c>
      <c r="V155" s="132">
        <v>0</v>
      </c>
      <c r="W155" s="132">
        <v>4.9500000000000004E-3</v>
      </c>
      <c r="X155" s="132">
        <v>1.4E-3</v>
      </c>
    </row>
    <row r="156" spans="1:24">
      <c r="A156" t="s">
        <v>1213</v>
      </c>
      <c r="B156" t="s">
        <v>1218</v>
      </c>
      <c r="C156" t="s">
        <v>3609</v>
      </c>
      <c r="D156" t="s">
        <v>3610</v>
      </c>
      <c r="E156" t="s">
        <v>80</v>
      </c>
      <c r="F156" t="s">
        <v>3611</v>
      </c>
      <c r="G156" t="s">
        <v>3612</v>
      </c>
      <c r="H156" t="s">
        <v>321</v>
      </c>
      <c r="I156" t="s">
        <v>917</v>
      </c>
      <c r="J156" t="s">
        <v>205</v>
      </c>
      <c r="K156" s="4" t="s">
        <v>224</v>
      </c>
      <c r="L156" s="139" t="s">
        <v>325</v>
      </c>
      <c r="M156" t="s">
        <v>344</v>
      </c>
      <c r="N156" t="s">
        <v>527</v>
      </c>
      <c r="O156" t="s">
        <v>339</v>
      </c>
      <c r="P156" t="s">
        <v>1215</v>
      </c>
      <c r="Q156" s="131">
        <v>651</v>
      </c>
      <c r="R156" s="131">
        <v>3.6469999999999998</v>
      </c>
      <c r="S156" s="131">
        <f t="shared" si="2"/>
        <v>16764.99464871702</v>
      </c>
      <c r="U156" s="131">
        <v>398.03399999999999</v>
      </c>
      <c r="V156" s="132">
        <v>0</v>
      </c>
      <c r="W156" s="132">
        <v>4.7299999999999998E-3</v>
      </c>
      <c r="X156" s="132">
        <v>1.34E-3</v>
      </c>
    </row>
    <row r="157" spans="1:24">
      <c r="A157" t="s">
        <v>1213</v>
      </c>
      <c r="B157" t="s">
        <v>1218</v>
      </c>
      <c r="C157" t="s">
        <v>3652</v>
      </c>
      <c r="D157" t="s">
        <v>3653</v>
      </c>
      <c r="E157" t="s">
        <v>80</v>
      </c>
      <c r="F157" t="s">
        <v>3652</v>
      </c>
      <c r="G157" t="s">
        <v>3654</v>
      </c>
      <c r="H157" t="s">
        <v>321</v>
      </c>
      <c r="I157" t="s">
        <v>917</v>
      </c>
      <c r="J157" t="s">
        <v>205</v>
      </c>
      <c r="K157" t="s">
        <v>224</v>
      </c>
      <c r="L157" t="s">
        <v>325</v>
      </c>
      <c r="M157" t="s">
        <v>344</v>
      </c>
      <c r="N157" t="s">
        <v>569</v>
      </c>
      <c r="O157" t="s">
        <v>339</v>
      </c>
      <c r="P157" t="s">
        <v>1215</v>
      </c>
      <c r="Q157" s="131">
        <v>270</v>
      </c>
      <c r="R157" s="131">
        <v>3.6469999999999998</v>
      </c>
      <c r="S157" s="131">
        <f t="shared" si="2"/>
        <v>36275.985335486293</v>
      </c>
      <c r="U157" s="131">
        <v>357.20600000000002</v>
      </c>
      <c r="V157" s="132">
        <v>0</v>
      </c>
      <c r="W157" s="132">
        <v>4.2500000000000003E-3</v>
      </c>
      <c r="X157" s="132">
        <v>1.1999999999999999E-3</v>
      </c>
    </row>
    <row r="158" spans="1:24">
      <c r="A158" t="s">
        <v>1213</v>
      </c>
      <c r="B158" t="s">
        <v>1219</v>
      </c>
      <c r="C158" t="s">
        <v>2123</v>
      </c>
      <c r="D158" t="s">
        <v>2124</v>
      </c>
      <c r="E158" t="s">
        <v>309</v>
      </c>
      <c r="F158" t="s">
        <v>2123</v>
      </c>
      <c r="G158" t="s">
        <v>3474</v>
      </c>
      <c r="H158" t="s">
        <v>321</v>
      </c>
      <c r="I158" t="s">
        <v>917</v>
      </c>
      <c r="J158" t="s">
        <v>204</v>
      </c>
      <c r="K158" t="s">
        <v>204</v>
      </c>
      <c r="L158" t="s">
        <v>325</v>
      </c>
      <c r="M158" t="s">
        <v>340</v>
      </c>
      <c r="N158" t="s">
        <v>467</v>
      </c>
      <c r="O158" t="s">
        <v>339</v>
      </c>
      <c r="P158" t="s">
        <v>1212</v>
      </c>
      <c r="Q158" s="131">
        <v>30088</v>
      </c>
      <c r="R158" s="131">
        <v>1</v>
      </c>
      <c r="S158" s="131">
        <f t="shared" si="2"/>
        <v>8101.0003988300978</v>
      </c>
      <c r="U158" s="131">
        <v>2437.4290000000001</v>
      </c>
      <c r="V158" s="132">
        <v>2.0000000000000002E-5</v>
      </c>
      <c r="W158" s="132">
        <v>7.8700000000000006E-2</v>
      </c>
      <c r="X158" s="132">
        <v>2.6900000000000001E-3</v>
      </c>
    </row>
    <row r="159" spans="1:24">
      <c r="A159" t="s">
        <v>1213</v>
      </c>
      <c r="B159" t="s">
        <v>1219</v>
      </c>
      <c r="C159" t="s">
        <v>1547</v>
      </c>
      <c r="D159" t="s">
        <v>1548</v>
      </c>
      <c r="E159" t="s">
        <v>309</v>
      </c>
      <c r="F159" t="s">
        <v>1547</v>
      </c>
      <c r="G159" t="s">
        <v>3473</v>
      </c>
      <c r="H159" t="s">
        <v>321</v>
      </c>
      <c r="I159" t="s">
        <v>917</v>
      </c>
      <c r="J159" t="s">
        <v>204</v>
      </c>
      <c r="K159" t="s">
        <v>204</v>
      </c>
      <c r="L159" t="s">
        <v>325</v>
      </c>
      <c r="M159" t="s">
        <v>340</v>
      </c>
      <c r="N159" t="s">
        <v>448</v>
      </c>
      <c r="O159" t="s">
        <v>339</v>
      </c>
      <c r="P159" t="s">
        <v>1212</v>
      </c>
      <c r="Q159" s="131">
        <v>55000</v>
      </c>
      <c r="R159" s="131">
        <v>1</v>
      </c>
      <c r="S159" s="131">
        <f t="shared" si="2"/>
        <v>4335</v>
      </c>
      <c r="U159" s="131">
        <v>2384.25</v>
      </c>
      <c r="V159" s="132">
        <v>3.0000000000000001E-5</v>
      </c>
      <c r="W159" s="132">
        <v>7.6990000000000003E-2</v>
      </c>
      <c r="X159" s="132">
        <v>2.63E-3</v>
      </c>
    </row>
    <row r="160" spans="1:24">
      <c r="A160" t="s">
        <v>1213</v>
      </c>
      <c r="B160" t="s">
        <v>1219</v>
      </c>
      <c r="C160" t="s">
        <v>1601</v>
      </c>
      <c r="D160" t="s">
        <v>1602</v>
      </c>
      <c r="E160" t="s">
        <v>309</v>
      </c>
      <c r="F160" t="s">
        <v>1601</v>
      </c>
      <c r="G160" t="s">
        <v>3476</v>
      </c>
      <c r="H160" t="s">
        <v>321</v>
      </c>
      <c r="I160" t="s">
        <v>917</v>
      </c>
      <c r="J160" t="s">
        <v>204</v>
      </c>
      <c r="K160" t="s">
        <v>204</v>
      </c>
      <c r="L160" t="s">
        <v>325</v>
      </c>
      <c r="M160" t="s">
        <v>340</v>
      </c>
      <c r="N160" t="s">
        <v>448</v>
      </c>
      <c r="O160" t="s">
        <v>339</v>
      </c>
      <c r="P160" t="s">
        <v>1212</v>
      </c>
      <c r="Q160" s="131">
        <v>49263</v>
      </c>
      <c r="R160" s="131">
        <v>1</v>
      </c>
      <c r="S160" s="131">
        <f t="shared" si="2"/>
        <v>4401.9994722205302</v>
      </c>
      <c r="U160" s="131">
        <v>2168.5569999999998</v>
      </c>
      <c r="V160" s="132">
        <v>4.0000000000000003E-5</v>
      </c>
      <c r="W160" s="132">
        <v>7.0019999999999999E-2</v>
      </c>
      <c r="X160" s="132">
        <v>2.3999999999999998E-3</v>
      </c>
    </row>
    <row r="161" spans="1:24">
      <c r="A161" t="s">
        <v>1213</v>
      </c>
      <c r="B161" t="s">
        <v>1219</v>
      </c>
      <c r="C161" t="s">
        <v>3190</v>
      </c>
      <c r="D161" t="s">
        <v>3191</v>
      </c>
      <c r="E161" t="s">
        <v>309</v>
      </c>
      <c r="F161" t="s">
        <v>3190</v>
      </c>
      <c r="G161" t="s">
        <v>3475</v>
      </c>
      <c r="H161" t="s">
        <v>321</v>
      </c>
      <c r="I161" t="s">
        <v>917</v>
      </c>
      <c r="J161" t="s">
        <v>204</v>
      </c>
      <c r="K161" t="s">
        <v>204</v>
      </c>
      <c r="L161" t="s">
        <v>325</v>
      </c>
      <c r="M161" t="s">
        <v>340</v>
      </c>
      <c r="N161" t="s">
        <v>448</v>
      </c>
      <c r="O161" t="s">
        <v>339</v>
      </c>
      <c r="P161" t="s">
        <v>1212</v>
      </c>
      <c r="Q161" s="131">
        <v>70685</v>
      </c>
      <c r="R161" s="131">
        <v>1</v>
      </c>
      <c r="S161" s="131">
        <f t="shared" si="2"/>
        <v>2491.999717054538</v>
      </c>
      <c r="U161" s="131">
        <v>1761.47</v>
      </c>
      <c r="V161" s="132">
        <v>6.0000000000000002E-5</v>
      </c>
      <c r="W161" s="132">
        <v>5.688E-2</v>
      </c>
      <c r="X161" s="132">
        <v>1.9499999999999999E-3</v>
      </c>
    </row>
    <row r="162" spans="1:24">
      <c r="A162" t="s">
        <v>1213</v>
      </c>
      <c r="B162" t="s">
        <v>1219</v>
      </c>
      <c r="C162" t="s">
        <v>2430</v>
      </c>
      <c r="D162" t="s">
        <v>2431</v>
      </c>
      <c r="E162" t="s">
        <v>309</v>
      </c>
      <c r="F162" t="s">
        <v>2430</v>
      </c>
      <c r="G162" t="s">
        <v>3492</v>
      </c>
      <c r="H162" t="s">
        <v>321</v>
      </c>
      <c r="I162" t="s">
        <v>917</v>
      </c>
      <c r="J162" t="s">
        <v>204</v>
      </c>
      <c r="K162" t="s">
        <v>204</v>
      </c>
      <c r="L162" t="s">
        <v>325</v>
      </c>
      <c r="M162" t="s">
        <v>340</v>
      </c>
      <c r="N162" t="s">
        <v>446</v>
      </c>
      <c r="O162" t="s">
        <v>339</v>
      </c>
      <c r="P162" t="s">
        <v>1212</v>
      </c>
      <c r="Q162" s="131">
        <v>1746</v>
      </c>
      <c r="R162" s="131">
        <v>1</v>
      </c>
      <c r="S162" s="131">
        <f t="shared" si="2"/>
        <v>95300</v>
      </c>
      <c r="T162" s="131">
        <v>3.1920000000000002</v>
      </c>
      <c r="U162" s="131">
        <v>1667.13</v>
      </c>
      <c r="V162" s="132">
        <v>4.0000000000000003E-5</v>
      </c>
      <c r="W162" s="132">
        <v>5.3929999999999999E-2</v>
      </c>
      <c r="X162" s="132">
        <v>1.8500000000000001E-3</v>
      </c>
    </row>
    <row r="163" spans="1:24">
      <c r="A163" t="s">
        <v>1213</v>
      </c>
      <c r="B163" t="s">
        <v>1219</v>
      </c>
      <c r="C163" t="s">
        <v>1884</v>
      </c>
      <c r="D163" t="s">
        <v>1885</v>
      </c>
      <c r="E163" t="s">
        <v>309</v>
      </c>
      <c r="F163" t="s">
        <v>3482</v>
      </c>
      <c r="G163" t="s">
        <v>3483</v>
      </c>
      <c r="H163" t="s">
        <v>321</v>
      </c>
      <c r="I163" t="s">
        <v>917</v>
      </c>
      <c r="J163" t="s">
        <v>204</v>
      </c>
      <c r="K163" t="s">
        <v>204</v>
      </c>
      <c r="L163" t="s">
        <v>325</v>
      </c>
      <c r="M163" t="s">
        <v>340</v>
      </c>
      <c r="N163" t="s">
        <v>448</v>
      </c>
      <c r="O163" t="s">
        <v>339</v>
      </c>
      <c r="P163" t="s">
        <v>1212</v>
      </c>
      <c r="Q163" s="131">
        <v>9690</v>
      </c>
      <c r="R163" s="131">
        <v>1</v>
      </c>
      <c r="S163" s="131">
        <f t="shared" si="2"/>
        <v>15760</v>
      </c>
      <c r="U163" s="131">
        <v>1527.144</v>
      </c>
      <c r="V163" s="132">
        <v>4.0000000000000003E-5</v>
      </c>
      <c r="W163" s="132">
        <v>4.931E-2</v>
      </c>
      <c r="X163" s="132">
        <v>1.6900000000000001E-3</v>
      </c>
    </row>
    <row r="164" spans="1:24">
      <c r="A164" t="s">
        <v>1213</v>
      </c>
      <c r="B164" t="s">
        <v>1219</v>
      </c>
      <c r="C164" t="s">
        <v>3479</v>
      </c>
      <c r="D164" t="s">
        <v>3480</v>
      </c>
      <c r="E164" t="s">
        <v>309</v>
      </c>
      <c r="F164" t="s">
        <v>3479</v>
      </c>
      <c r="G164" t="s">
        <v>3481</v>
      </c>
      <c r="H164" t="s">
        <v>321</v>
      </c>
      <c r="I164" t="s">
        <v>917</v>
      </c>
      <c r="J164" t="s">
        <v>204</v>
      </c>
      <c r="K164" t="s">
        <v>204</v>
      </c>
      <c r="L164" t="s">
        <v>325</v>
      </c>
      <c r="M164" t="s">
        <v>340</v>
      </c>
      <c r="N164" t="s">
        <v>458</v>
      </c>
      <c r="O164" t="s">
        <v>339</v>
      </c>
      <c r="P164" t="s">
        <v>1212</v>
      </c>
      <c r="Q164" s="131">
        <v>7564</v>
      </c>
      <c r="R164" s="131">
        <v>1</v>
      </c>
      <c r="S164" s="131">
        <f t="shared" si="2"/>
        <v>18890.005288207296</v>
      </c>
      <c r="U164" s="131">
        <v>1428.84</v>
      </c>
      <c r="V164" s="132">
        <v>6.9999999999999994E-5</v>
      </c>
      <c r="W164" s="132">
        <v>4.614E-2</v>
      </c>
      <c r="X164" s="132">
        <v>1.58E-3</v>
      </c>
    </row>
    <row r="165" spans="1:24">
      <c r="A165" t="s">
        <v>1213</v>
      </c>
      <c r="B165" t="s">
        <v>1219</v>
      </c>
      <c r="C165" t="s">
        <v>3497</v>
      </c>
      <c r="D165" t="s">
        <v>3498</v>
      </c>
      <c r="E165" t="s">
        <v>309</v>
      </c>
      <c r="F165" t="s">
        <v>3497</v>
      </c>
      <c r="G165" t="s">
        <v>3499</v>
      </c>
      <c r="H165" t="s">
        <v>321</v>
      </c>
      <c r="I165" t="s">
        <v>917</v>
      </c>
      <c r="J165" t="s">
        <v>204</v>
      </c>
      <c r="K165" t="s">
        <v>204</v>
      </c>
      <c r="L165" t="s">
        <v>325</v>
      </c>
      <c r="M165" t="s">
        <v>340</v>
      </c>
      <c r="N165" t="s">
        <v>458</v>
      </c>
      <c r="O165" t="s">
        <v>339</v>
      </c>
      <c r="P165" t="s">
        <v>1212</v>
      </c>
      <c r="Q165" s="131">
        <v>1751</v>
      </c>
      <c r="R165" s="131">
        <v>1</v>
      </c>
      <c r="S165" s="131">
        <f t="shared" si="2"/>
        <v>71909.99428897773</v>
      </c>
      <c r="U165" s="131">
        <v>1259.144</v>
      </c>
      <c r="V165" s="132">
        <v>6.0000000000000002E-5</v>
      </c>
      <c r="W165" s="132">
        <v>4.0660000000000002E-2</v>
      </c>
      <c r="X165" s="132">
        <v>1.39E-3</v>
      </c>
    </row>
    <row r="166" spans="1:24">
      <c r="A166" t="s">
        <v>1213</v>
      </c>
      <c r="B166" t="s">
        <v>1219</v>
      </c>
      <c r="C166" t="s">
        <v>3489</v>
      </c>
      <c r="D166" t="s">
        <v>3490</v>
      </c>
      <c r="E166" t="s">
        <v>309</v>
      </c>
      <c r="F166" t="s">
        <v>3489</v>
      </c>
      <c r="G166" t="s">
        <v>3491</v>
      </c>
      <c r="H166" t="s">
        <v>321</v>
      </c>
      <c r="I166" t="s">
        <v>917</v>
      </c>
      <c r="J166" t="s">
        <v>204</v>
      </c>
      <c r="K166" t="s">
        <v>204</v>
      </c>
      <c r="L166" t="s">
        <v>325</v>
      </c>
      <c r="M166" t="s">
        <v>340</v>
      </c>
      <c r="N166" t="s">
        <v>480</v>
      </c>
      <c r="O166" t="s">
        <v>339</v>
      </c>
      <c r="P166" t="s">
        <v>1212</v>
      </c>
      <c r="Q166" s="131">
        <v>1957</v>
      </c>
      <c r="R166" s="131">
        <v>1</v>
      </c>
      <c r="S166" s="131">
        <f t="shared" si="2"/>
        <v>62119.979560551859</v>
      </c>
      <c r="U166" s="131">
        <v>1215.6880000000001</v>
      </c>
      <c r="V166" s="132">
        <v>3.0000000000000001E-5</v>
      </c>
      <c r="W166" s="132">
        <v>3.925E-2</v>
      </c>
      <c r="X166" s="132">
        <v>1.34E-3</v>
      </c>
    </row>
    <row r="167" spans="1:24">
      <c r="A167" t="s">
        <v>1213</v>
      </c>
      <c r="B167" t="s">
        <v>1219</v>
      </c>
      <c r="C167" t="s">
        <v>2020</v>
      </c>
      <c r="D167" t="s">
        <v>2021</v>
      </c>
      <c r="E167" t="s">
        <v>309</v>
      </c>
      <c r="F167" t="s">
        <v>2020</v>
      </c>
      <c r="G167" t="s">
        <v>3518</v>
      </c>
      <c r="H167" t="s">
        <v>321</v>
      </c>
      <c r="I167" t="s">
        <v>917</v>
      </c>
      <c r="J167" t="s">
        <v>204</v>
      </c>
      <c r="K167" t="s">
        <v>204</v>
      </c>
      <c r="L167" t="s">
        <v>325</v>
      </c>
      <c r="M167" t="s">
        <v>340</v>
      </c>
      <c r="N167" t="s">
        <v>484</v>
      </c>
      <c r="O167" t="s">
        <v>339</v>
      </c>
      <c r="P167" t="s">
        <v>1212</v>
      </c>
      <c r="Q167" s="131">
        <v>223414</v>
      </c>
      <c r="R167" s="131">
        <v>1</v>
      </c>
      <c r="S167" s="131">
        <f t="shared" si="2"/>
        <v>519.00015218383805</v>
      </c>
      <c r="U167" s="131">
        <v>1159.519</v>
      </c>
      <c r="V167" s="132">
        <v>8.0000000000000007E-5</v>
      </c>
      <c r="W167" s="132">
        <v>3.7440000000000001E-2</v>
      </c>
      <c r="X167" s="132">
        <v>1.2800000000000001E-3</v>
      </c>
    </row>
    <row r="168" spans="1:24">
      <c r="A168" t="s">
        <v>1213</v>
      </c>
      <c r="B168" t="s">
        <v>1219</v>
      </c>
      <c r="C168" t="s">
        <v>2422</v>
      </c>
      <c r="D168" t="s">
        <v>2423</v>
      </c>
      <c r="E168" t="s">
        <v>309</v>
      </c>
      <c r="F168" t="s">
        <v>2422</v>
      </c>
      <c r="G168" t="s">
        <v>3496</v>
      </c>
      <c r="H168" t="s">
        <v>321</v>
      </c>
      <c r="I168" t="s">
        <v>917</v>
      </c>
      <c r="J168" t="s">
        <v>204</v>
      </c>
      <c r="K168" t="s">
        <v>204</v>
      </c>
      <c r="L168" t="s">
        <v>325</v>
      </c>
      <c r="M168" t="s">
        <v>340</v>
      </c>
      <c r="N168" t="s">
        <v>456</v>
      </c>
      <c r="O168" t="s">
        <v>339</v>
      </c>
      <c r="P168" t="s">
        <v>1212</v>
      </c>
      <c r="Q168" s="131">
        <v>53220</v>
      </c>
      <c r="R168" s="131">
        <v>1</v>
      </c>
      <c r="S168" s="131">
        <f t="shared" si="2"/>
        <v>1800</v>
      </c>
      <c r="U168" s="131">
        <v>957.96</v>
      </c>
      <c r="V168" s="132">
        <v>4.0000000000000003E-5</v>
      </c>
      <c r="W168" s="132">
        <v>3.0929999999999999E-2</v>
      </c>
      <c r="X168" s="132">
        <v>1.06E-3</v>
      </c>
    </row>
    <row r="169" spans="1:24">
      <c r="A169" t="s">
        <v>1213</v>
      </c>
      <c r="B169" t="s">
        <v>1219</v>
      </c>
      <c r="C169" t="s">
        <v>3538</v>
      </c>
      <c r="D169" t="s">
        <v>3539</v>
      </c>
      <c r="E169" t="s">
        <v>309</v>
      </c>
      <c r="F169" t="s">
        <v>3540</v>
      </c>
      <c r="G169" t="s">
        <v>3541</v>
      </c>
      <c r="H169" t="s">
        <v>321</v>
      </c>
      <c r="I169" t="s">
        <v>917</v>
      </c>
      <c r="J169" t="s">
        <v>204</v>
      </c>
      <c r="K169" t="s">
        <v>204</v>
      </c>
      <c r="L169" t="s">
        <v>325</v>
      </c>
      <c r="M169" t="s">
        <v>340</v>
      </c>
      <c r="N169" t="s">
        <v>448</v>
      </c>
      <c r="O169" t="s">
        <v>339</v>
      </c>
      <c r="P169" t="s">
        <v>1212</v>
      </c>
      <c r="Q169" s="131">
        <v>4759</v>
      </c>
      <c r="R169" s="131">
        <v>1</v>
      </c>
      <c r="S169" s="131">
        <f t="shared" si="2"/>
        <v>17940.008405127126</v>
      </c>
      <c r="U169" s="131">
        <v>853.76499999999999</v>
      </c>
      <c r="V169" s="132">
        <v>5.0000000000000002E-5</v>
      </c>
      <c r="W169" s="132">
        <v>2.7570000000000001E-2</v>
      </c>
      <c r="X169" s="132">
        <v>9.3999999999999997E-4</v>
      </c>
    </row>
    <row r="170" spans="1:24">
      <c r="A170" t="s">
        <v>1213</v>
      </c>
      <c r="B170" t="s">
        <v>1219</v>
      </c>
      <c r="C170" t="s">
        <v>1868</v>
      </c>
      <c r="D170" t="s">
        <v>1869</v>
      </c>
      <c r="E170" t="s">
        <v>309</v>
      </c>
      <c r="F170" t="s">
        <v>1868</v>
      </c>
      <c r="G170" t="s">
        <v>3478</v>
      </c>
      <c r="H170" t="s">
        <v>321</v>
      </c>
      <c r="I170" t="s">
        <v>917</v>
      </c>
      <c r="J170" t="s">
        <v>204</v>
      </c>
      <c r="K170" t="s">
        <v>204</v>
      </c>
      <c r="L170" t="s">
        <v>325</v>
      </c>
      <c r="M170" t="s">
        <v>340</v>
      </c>
      <c r="N170" t="s">
        <v>464</v>
      </c>
      <c r="O170" t="s">
        <v>339</v>
      </c>
      <c r="P170" t="s">
        <v>1212</v>
      </c>
      <c r="Q170" s="131">
        <v>2711</v>
      </c>
      <c r="R170" s="131">
        <v>1</v>
      </c>
      <c r="S170" s="131">
        <f t="shared" si="2"/>
        <v>30090.003688675766</v>
      </c>
      <c r="U170" s="131">
        <v>815.74</v>
      </c>
      <c r="V170" s="132">
        <v>2.0000000000000002E-5</v>
      </c>
      <c r="W170" s="132">
        <v>2.6339999999999999E-2</v>
      </c>
      <c r="X170" s="132">
        <v>8.9999999999999998E-4</v>
      </c>
    </row>
    <row r="171" spans="1:24">
      <c r="A171" t="s">
        <v>1213</v>
      </c>
      <c r="B171" t="s">
        <v>1219</v>
      </c>
      <c r="C171" t="s">
        <v>2509</v>
      </c>
      <c r="D171" t="s">
        <v>2510</v>
      </c>
      <c r="E171" t="s">
        <v>309</v>
      </c>
      <c r="F171" t="s">
        <v>2509</v>
      </c>
      <c r="G171" t="s">
        <v>3495</v>
      </c>
      <c r="H171" t="s">
        <v>321</v>
      </c>
      <c r="I171" t="s">
        <v>917</v>
      </c>
      <c r="J171" t="s">
        <v>204</v>
      </c>
      <c r="K171" t="s">
        <v>204</v>
      </c>
      <c r="L171" t="s">
        <v>325</v>
      </c>
      <c r="M171" t="s">
        <v>340</v>
      </c>
      <c r="N171" t="s">
        <v>475</v>
      </c>
      <c r="O171" t="s">
        <v>339</v>
      </c>
      <c r="P171" t="s">
        <v>1212</v>
      </c>
      <c r="Q171" s="131">
        <v>19768</v>
      </c>
      <c r="R171" s="131">
        <v>1</v>
      </c>
      <c r="S171" s="131">
        <f t="shared" si="2"/>
        <v>3795.0020234722788</v>
      </c>
      <c r="U171" s="131">
        <v>750.19600000000003</v>
      </c>
      <c r="V171" s="132">
        <v>6.9999999999999994E-5</v>
      </c>
      <c r="W171" s="132">
        <v>2.4219999999999998E-2</v>
      </c>
      <c r="X171" s="132">
        <v>8.3000000000000001E-4</v>
      </c>
    </row>
    <row r="172" spans="1:24">
      <c r="A172" t="s">
        <v>1213</v>
      </c>
      <c r="B172" t="s">
        <v>1219</v>
      </c>
      <c r="C172" t="s">
        <v>3201</v>
      </c>
      <c r="D172" t="s">
        <v>3202</v>
      </c>
      <c r="E172" t="s">
        <v>309</v>
      </c>
      <c r="F172" t="s">
        <v>3201</v>
      </c>
      <c r="G172" t="s">
        <v>3584</v>
      </c>
      <c r="H172" t="s">
        <v>321</v>
      </c>
      <c r="I172" t="s">
        <v>917</v>
      </c>
      <c r="J172" t="s">
        <v>204</v>
      </c>
      <c r="K172" t="s">
        <v>204</v>
      </c>
      <c r="L172" t="s">
        <v>325</v>
      </c>
      <c r="M172" t="s">
        <v>340</v>
      </c>
      <c r="N172" t="s">
        <v>441</v>
      </c>
      <c r="O172" t="s">
        <v>339</v>
      </c>
      <c r="P172" t="s">
        <v>1212</v>
      </c>
      <c r="Q172" s="131">
        <v>2910</v>
      </c>
      <c r="R172" s="131">
        <v>1</v>
      </c>
      <c r="S172" s="131">
        <f t="shared" si="2"/>
        <v>25070</v>
      </c>
      <c r="U172" s="131">
        <v>729.53700000000003</v>
      </c>
      <c r="V172" s="132">
        <v>5.0000000000000002E-5</v>
      </c>
      <c r="W172" s="132">
        <v>2.3560000000000001E-2</v>
      </c>
      <c r="X172" s="132">
        <v>8.0999999999999996E-4</v>
      </c>
    </row>
    <row r="173" spans="1:24">
      <c r="A173" t="s">
        <v>1213</v>
      </c>
      <c r="B173" t="s">
        <v>1219</v>
      </c>
      <c r="C173" t="s">
        <v>1896</v>
      </c>
      <c r="D173" t="s">
        <v>1897</v>
      </c>
      <c r="E173" t="s">
        <v>309</v>
      </c>
      <c r="F173" t="s">
        <v>1896</v>
      </c>
      <c r="G173" t="s">
        <v>3488</v>
      </c>
      <c r="H173" t="s">
        <v>321</v>
      </c>
      <c r="I173" t="s">
        <v>917</v>
      </c>
      <c r="J173" t="s">
        <v>204</v>
      </c>
      <c r="K173" t="s">
        <v>204</v>
      </c>
      <c r="L173" t="s">
        <v>325</v>
      </c>
      <c r="M173" t="s">
        <v>340</v>
      </c>
      <c r="N173" t="s">
        <v>464</v>
      </c>
      <c r="O173" t="s">
        <v>339</v>
      </c>
      <c r="P173" t="s">
        <v>1212</v>
      </c>
      <c r="Q173" s="131">
        <v>1175</v>
      </c>
      <c r="R173" s="131">
        <v>1</v>
      </c>
      <c r="S173" s="131">
        <f t="shared" si="2"/>
        <v>54030.042553191495</v>
      </c>
      <c r="U173" s="131">
        <v>634.85299999999995</v>
      </c>
      <c r="V173" s="132">
        <v>5.0000000000000002E-5</v>
      </c>
      <c r="W173" s="132">
        <v>2.0500000000000001E-2</v>
      </c>
      <c r="X173" s="132">
        <v>6.9999999999999999E-4</v>
      </c>
    </row>
    <row r="174" spans="1:24">
      <c r="A174" t="s">
        <v>1213</v>
      </c>
      <c r="B174" t="s">
        <v>1219</v>
      </c>
      <c r="C174" t="s">
        <v>1918</v>
      </c>
      <c r="D174" t="s">
        <v>1919</v>
      </c>
      <c r="E174" t="s">
        <v>309</v>
      </c>
      <c r="F174" t="s">
        <v>1918</v>
      </c>
      <c r="G174" t="s">
        <v>3537</v>
      </c>
      <c r="H174" t="s">
        <v>321</v>
      </c>
      <c r="I174" t="s">
        <v>917</v>
      </c>
      <c r="J174" t="s">
        <v>204</v>
      </c>
      <c r="K174" t="s">
        <v>204</v>
      </c>
      <c r="L174" t="s">
        <v>325</v>
      </c>
      <c r="M174" t="s">
        <v>340</v>
      </c>
      <c r="N174" t="s">
        <v>464</v>
      </c>
      <c r="O174" t="s">
        <v>339</v>
      </c>
      <c r="P174" t="s">
        <v>1212</v>
      </c>
      <c r="Q174" s="131">
        <v>1600</v>
      </c>
      <c r="R174" s="131">
        <v>1</v>
      </c>
      <c r="S174" s="131">
        <f t="shared" si="2"/>
        <v>32400</v>
      </c>
      <c r="U174" s="131">
        <v>518.4</v>
      </c>
      <c r="V174" s="132">
        <v>3.0000000000000001E-5</v>
      </c>
      <c r="W174" s="132">
        <v>1.6740000000000001E-2</v>
      </c>
      <c r="X174" s="132">
        <v>5.6999999999999998E-4</v>
      </c>
    </row>
    <row r="175" spans="1:24">
      <c r="A175" t="s">
        <v>1213</v>
      </c>
      <c r="B175" t="s">
        <v>1219</v>
      </c>
      <c r="C175" t="s">
        <v>2269</v>
      </c>
      <c r="D175" t="s">
        <v>2270</v>
      </c>
      <c r="E175" t="s">
        <v>309</v>
      </c>
      <c r="F175" t="s">
        <v>3661</v>
      </c>
      <c r="G175" t="s">
        <v>3662</v>
      </c>
      <c r="H175" t="s">
        <v>321</v>
      </c>
      <c r="I175" t="s">
        <v>917</v>
      </c>
      <c r="J175" t="s">
        <v>204</v>
      </c>
      <c r="K175" t="s">
        <v>204</v>
      </c>
      <c r="L175" t="s">
        <v>325</v>
      </c>
      <c r="M175" t="s">
        <v>340</v>
      </c>
      <c r="N175" t="s">
        <v>445</v>
      </c>
      <c r="O175" t="s">
        <v>339</v>
      </c>
      <c r="P175" t="s">
        <v>1212</v>
      </c>
      <c r="Q175" s="131">
        <v>9251</v>
      </c>
      <c r="R175" s="131">
        <v>1</v>
      </c>
      <c r="S175" s="131">
        <f t="shared" si="2"/>
        <v>5039.001189060642</v>
      </c>
      <c r="T175" s="131">
        <v>11.212999999999999</v>
      </c>
      <c r="U175" s="131">
        <v>477.37099999999998</v>
      </c>
      <c r="V175" s="132">
        <v>4.0000000000000003E-5</v>
      </c>
      <c r="W175" s="132">
        <v>1.5779999999999999E-2</v>
      </c>
      <c r="X175" s="132">
        <v>5.4000000000000001E-4</v>
      </c>
    </row>
    <row r="176" spans="1:24">
      <c r="A176" t="s">
        <v>1213</v>
      </c>
      <c r="B176" t="s">
        <v>1219</v>
      </c>
      <c r="C176" t="s">
        <v>1631</v>
      </c>
      <c r="D176" t="s">
        <v>1632</v>
      </c>
      <c r="E176" t="s">
        <v>309</v>
      </c>
      <c r="F176" t="s">
        <v>1631</v>
      </c>
      <c r="G176" t="s">
        <v>3663</v>
      </c>
      <c r="H176" t="s">
        <v>321</v>
      </c>
      <c r="I176" t="s">
        <v>917</v>
      </c>
      <c r="J176" t="s">
        <v>204</v>
      </c>
      <c r="K176" t="s">
        <v>204</v>
      </c>
      <c r="L176" t="s">
        <v>325</v>
      </c>
      <c r="M176" t="s">
        <v>340</v>
      </c>
      <c r="N176" t="s">
        <v>447</v>
      </c>
      <c r="O176" t="s">
        <v>339</v>
      </c>
      <c r="P176" t="s">
        <v>1212</v>
      </c>
      <c r="Q176" s="131">
        <v>12800</v>
      </c>
      <c r="R176" s="131">
        <v>1</v>
      </c>
      <c r="S176" s="131">
        <f t="shared" si="2"/>
        <v>3501</v>
      </c>
      <c r="U176" s="131">
        <v>448.12799999999999</v>
      </c>
      <c r="V176" s="132">
        <v>1.7000000000000001E-4</v>
      </c>
      <c r="W176" s="132">
        <v>1.447E-2</v>
      </c>
      <c r="X176" s="132">
        <v>5.0000000000000001E-4</v>
      </c>
    </row>
    <row r="177" spans="1:24">
      <c r="A177" t="s">
        <v>1213</v>
      </c>
      <c r="B177" t="s">
        <v>1219</v>
      </c>
      <c r="C177" t="s">
        <v>2005</v>
      </c>
      <c r="D177" t="s">
        <v>2006</v>
      </c>
      <c r="E177" t="s">
        <v>309</v>
      </c>
      <c r="F177" t="s">
        <v>3590</v>
      </c>
      <c r="G177" t="s">
        <v>3591</v>
      </c>
      <c r="H177" t="s">
        <v>321</v>
      </c>
      <c r="I177" t="s">
        <v>917</v>
      </c>
      <c r="J177" t="s">
        <v>204</v>
      </c>
      <c r="K177" t="s">
        <v>204</v>
      </c>
      <c r="L177" t="s">
        <v>325</v>
      </c>
      <c r="M177" t="s">
        <v>340</v>
      </c>
      <c r="N177" t="s">
        <v>464</v>
      </c>
      <c r="O177" t="s">
        <v>339</v>
      </c>
      <c r="P177" t="s">
        <v>1212</v>
      </c>
      <c r="Q177" s="131">
        <v>40428</v>
      </c>
      <c r="R177" s="131">
        <v>1</v>
      </c>
      <c r="S177" s="131">
        <f t="shared" si="2"/>
        <v>1089.0001978826556</v>
      </c>
      <c r="U177" s="131">
        <v>440.26100000000002</v>
      </c>
      <c r="V177" s="132">
        <v>5.0000000000000002E-5</v>
      </c>
      <c r="W177" s="132">
        <v>1.422E-2</v>
      </c>
      <c r="X177" s="132">
        <v>4.8999999999999998E-4</v>
      </c>
    </row>
    <row r="178" spans="1:24">
      <c r="A178" t="s">
        <v>1213</v>
      </c>
      <c r="B178" t="s">
        <v>1219</v>
      </c>
      <c r="C178" t="s">
        <v>2175</v>
      </c>
      <c r="D178" t="s">
        <v>2176</v>
      </c>
      <c r="E178" t="s">
        <v>309</v>
      </c>
      <c r="F178" t="s">
        <v>3485</v>
      </c>
      <c r="G178" t="s">
        <v>3486</v>
      </c>
      <c r="H178" t="s">
        <v>321</v>
      </c>
      <c r="I178" t="s">
        <v>917</v>
      </c>
      <c r="J178" t="s">
        <v>204</v>
      </c>
      <c r="K178" t="s">
        <v>204</v>
      </c>
      <c r="L178" t="s">
        <v>325</v>
      </c>
      <c r="M178" t="s">
        <v>340</v>
      </c>
      <c r="N178" t="s">
        <v>445</v>
      </c>
      <c r="O178" t="s">
        <v>339</v>
      </c>
      <c r="P178" t="s">
        <v>1212</v>
      </c>
      <c r="Q178" s="131">
        <v>8050</v>
      </c>
      <c r="R178" s="131">
        <v>1</v>
      </c>
      <c r="S178" s="131">
        <f t="shared" si="2"/>
        <v>5318</v>
      </c>
      <c r="U178" s="131">
        <v>428.09899999999999</v>
      </c>
      <c r="V178" s="132">
        <v>3.0000000000000001E-5</v>
      </c>
      <c r="W178" s="132">
        <v>1.3820000000000001E-2</v>
      </c>
      <c r="X178" s="132">
        <v>4.6999999999999999E-4</v>
      </c>
    </row>
    <row r="179" spans="1:24">
      <c r="A179" t="s">
        <v>1213</v>
      </c>
      <c r="B179" t="s">
        <v>1219</v>
      </c>
      <c r="C179" t="s">
        <v>2275</v>
      </c>
      <c r="D179" t="s">
        <v>2276</v>
      </c>
      <c r="E179" t="s">
        <v>309</v>
      </c>
      <c r="F179" t="s">
        <v>3664</v>
      </c>
      <c r="G179" t="s">
        <v>3665</v>
      </c>
      <c r="H179" t="s">
        <v>321</v>
      </c>
      <c r="I179" t="s">
        <v>917</v>
      </c>
      <c r="J179" t="s">
        <v>204</v>
      </c>
      <c r="K179" t="s">
        <v>204</v>
      </c>
      <c r="L179" t="s">
        <v>325</v>
      </c>
      <c r="M179" t="s">
        <v>340</v>
      </c>
      <c r="N179" t="s">
        <v>459</v>
      </c>
      <c r="O179" t="s">
        <v>339</v>
      </c>
      <c r="P179" t="s">
        <v>1212</v>
      </c>
      <c r="Q179" s="131">
        <v>6000</v>
      </c>
      <c r="R179" s="131">
        <v>1</v>
      </c>
      <c r="S179" s="131">
        <f t="shared" si="2"/>
        <v>6895.9999999999991</v>
      </c>
      <c r="U179" s="131">
        <v>413.76</v>
      </c>
      <c r="V179" s="132">
        <v>5.0000000000000002E-5</v>
      </c>
      <c r="W179" s="132">
        <v>1.336E-2</v>
      </c>
      <c r="X179" s="132">
        <v>4.6000000000000001E-4</v>
      </c>
    </row>
    <row r="180" spans="1:24">
      <c r="A180" t="s">
        <v>1213</v>
      </c>
      <c r="B180" t="s">
        <v>1219</v>
      </c>
      <c r="C180" t="s">
        <v>3554</v>
      </c>
      <c r="D180" t="s">
        <v>3555</v>
      </c>
      <c r="E180" t="s">
        <v>309</v>
      </c>
      <c r="F180" t="s">
        <v>3556</v>
      </c>
      <c r="G180" t="s">
        <v>3557</v>
      </c>
      <c r="H180" t="s">
        <v>321</v>
      </c>
      <c r="I180" t="s">
        <v>917</v>
      </c>
      <c r="J180" t="s">
        <v>204</v>
      </c>
      <c r="K180" t="s">
        <v>204</v>
      </c>
      <c r="L180" t="s">
        <v>325</v>
      </c>
      <c r="M180" t="s">
        <v>340</v>
      </c>
      <c r="N180" t="s">
        <v>454</v>
      </c>
      <c r="O180" t="s">
        <v>339</v>
      </c>
      <c r="P180" t="s">
        <v>1212</v>
      </c>
      <c r="Q180" s="131">
        <v>36437</v>
      </c>
      <c r="R180" s="131">
        <v>1</v>
      </c>
      <c r="S180" s="131">
        <f t="shared" si="2"/>
        <v>1113.9995059966518</v>
      </c>
      <c r="U180" s="131">
        <v>405.90800000000002</v>
      </c>
      <c r="V180" s="132">
        <v>3.0000000000000001E-5</v>
      </c>
      <c r="W180" s="132">
        <v>1.311E-2</v>
      </c>
      <c r="X180" s="132">
        <v>4.4999999999999999E-4</v>
      </c>
    </row>
    <row r="181" spans="1:24">
      <c r="A181" t="s">
        <v>1213</v>
      </c>
      <c r="B181" t="s">
        <v>1219</v>
      </c>
      <c r="C181" t="s">
        <v>3502</v>
      </c>
      <c r="D181" t="s">
        <v>3503</v>
      </c>
      <c r="E181" t="s">
        <v>309</v>
      </c>
      <c r="F181" t="s">
        <v>3502</v>
      </c>
      <c r="G181" t="s">
        <v>3504</v>
      </c>
      <c r="H181" t="s">
        <v>321</v>
      </c>
      <c r="I181" t="s">
        <v>917</v>
      </c>
      <c r="J181" t="s">
        <v>204</v>
      </c>
      <c r="K181" t="s">
        <v>204</v>
      </c>
      <c r="L181" t="s">
        <v>325</v>
      </c>
      <c r="M181" t="s">
        <v>340</v>
      </c>
      <c r="N181" t="s">
        <v>458</v>
      </c>
      <c r="O181" t="s">
        <v>339</v>
      </c>
      <c r="P181" t="s">
        <v>1212</v>
      </c>
      <c r="Q181" s="131">
        <v>1217</v>
      </c>
      <c r="R181" s="131">
        <v>1</v>
      </c>
      <c r="S181" s="131">
        <f t="shared" si="2"/>
        <v>29800</v>
      </c>
      <c r="U181" s="131">
        <v>362.666</v>
      </c>
      <c r="V181" s="132">
        <v>3.0000000000000001E-5</v>
      </c>
      <c r="W181" s="132">
        <v>1.171E-2</v>
      </c>
      <c r="X181" s="132">
        <v>4.0000000000000002E-4</v>
      </c>
    </row>
    <row r="182" spans="1:24">
      <c r="A182" t="s">
        <v>1213</v>
      </c>
      <c r="B182" t="s">
        <v>1219</v>
      </c>
      <c r="C182" t="s">
        <v>2188</v>
      </c>
      <c r="D182" t="s">
        <v>2189</v>
      </c>
      <c r="E182" t="s">
        <v>309</v>
      </c>
      <c r="F182" t="s">
        <v>3505</v>
      </c>
      <c r="G182" t="s">
        <v>3506</v>
      </c>
      <c r="H182" t="s">
        <v>321</v>
      </c>
      <c r="I182" t="s">
        <v>917</v>
      </c>
      <c r="J182" t="s">
        <v>204</v>
      </c>
      <c r="K182" t="s">
        <v>204</v>
      </c>
      <c r="L182" t="s">
        <v>325</v>
      </c>
      <c r="M182" t="s">
        <v>340</v>
      </c>
      <c r="N182" t="s">
        <v>445</v>
      </c>
      <c r="O182" t="s">
        <v>339</v>
      </c>
      <c r="P182" t="s">
        <v>1212</v>
      </c>
      <c r="Q182" s="131">
        <v>4035</v>
      </c>
      <c r="R182" s="131">
        <v>1</v>
      </c>
      <c r="S182" s="131">
        <f t="shared" si="2"/>
        <v>8570.0123915737295</v>
      </c>
      <c r="U182" s="131">
        <v>345.8</v>
      </c>
      <c r="V182" s="132">
        <v>5.0000000000000002E-5</v>
      </c>
      <c r="W182" s="132">
        <v>1.1169999999999999E-2</v>
      </c>
      <c r="X182" s="132">
        <v>3.8000000000000002E-4</v>
      </c>
    </row>
    <row r="183" spans="1:24">
      <c r="A183" t="s">
        <v>1213</v>
      </c>
      <c r="B183" t="s">
        <v>1219</v>
      </c>
      <c r="C183" t="s">
        <v>1671</v>
      </c>
      <c r="D183" t="s">
        <v>1672</v>
      </c>
      <c r="E183" t="s">
        <v>309</v>
      </c>
      <c r="F183" t="s">
        <v>1671</v>
      </c>
      <c r="G183" t="s">
        <v>3477</v>
      </c>
      <c r="H183" t="s">
        <v>321</v>
      </c>
      <c r="I183" t="s">
        <v>917</v>
      </c>
      <c r="J183" t="s">
        <v>204</v>
      </c>
      <c r="K183" t="s">
        <v>204</v>
      </c>
      <c r="L183" t="s">
        <v>325</v>
      </c>
      <c r="M183" t="s">
        <v>340</v>
      </c>
      <c r="N183" t="s">
        <v>441</v>
      </c>
      <c r="O183" t="s">
        <v>339</v>
      </c>
      <c r="P183" t="s">
        <v>1212</v>
      </c>
      <c r="Q183" s="131">
        <v>5483.1</v>
      </c>
      <c r="R183" s="131">
        <v>1</v>
      </c>
      <c r="S183" s="131">
        <f t="shared" si="2"/>
        <v>6304.9917017745429</v>
      </c>
      <c r="U183" s="131">
        <v>345.709</v>
      </c>
      <c r="V183" s="132">
        <v>5.0000000000000002E-5</v>
      </c>
      <c r="W183" s="132">
        <v>1.116E-2</v>
      </c>
      <c r="X183" s="132">
        <v>3.8000000000000002E-4</v>
      </c>
    </row>
    <row r="184" spans="1:24">
      <c r="A184" t="s">
        <v>1213</v>
      </c>
      <c r="B184" t="s">
        <v>1219</v>
      </c>
      <c r="C184" t="s">
        <v>2242</v>
      </c>
      <c r="D184" t="s">
        <v>2243</v>
      </c>
      <c r="E184" t="s">
        <v>309</v>
      </c>
      <c r="F184" t="s">
        <v>2242</v>
      </c>
      <c r="G184" t="s">
        <v>3666</v>
      </c>
      <c r="H184" t="s">
        <v>321</v>
      </c>
      <c r="I184" t="s">
        <v>917</v>
      </c>
      <c r="J184" t="s">
        <v>204</v>
      </c>
      <c r="K184" t="s">
        <v>204</v>
      </c>
      <c r="L184" t="s">
        <v>325</v>
      </c>
      <c r="M184" t="s">
        <v>340</v>
      </c>
      <c r="N184" t="s">
        <v>464</v>
      </c>
      <c r="O184" t="s">
        <v>339</v>
      </c>
      <c r="P184" t="s">
        <v>1212</v>
      </c>
      <c r="Q184" s="131">
        <v>10996</v>
      </c>
      <c r="R184" s="131">
        <v>1</v>
      </c>
      <c r="S184" s="131">
        <f t="shared" si="2"/>
        <v>3039.9963623135686</v>
      </c>
      <c r="U184" s="131">
        <v>334.27800000000002</v>
      </c>
      <c r="V184" s="132">
        <v>5.0000000000000002E-5</v>
      </c>
      <c r="W184" s="132">
        <v>1.0789999999999999E-2</v>
      </c>
      <c r="X184" s="132">
        <v>3.6999999999999999E-4</v>
      </c>
    </row>
    <row r="185" spans="1:24">
      <c r="A185" t="s">
        <v>1213</v>
      </c>
      <c r="B185" t="s">
        <v>1219</v>
      </c>
      <c r="C185" t="s">
        <v>1985</v>
      </c>
      <c r="D185" t="s">
        <v>1986</v>
      </c>
      <c r="E185" t="s">
        <v>309</v>
      </c>
      <c r="F185" t="s">
        <v>1985</v>
      </c>
      <c r="G185" t="s">
        <v>3585</v>
      </c>
      <c r="H185" t="s">
        <v>321</v>
      </c>
      <c r="I185" t="s">
        <v>917</v>
      </c>
      <c r="J185" t="s">
        <v>204</v>
      </c>
      <c r="K185" t="s">
        <v>204</v>
      </c>
      <c r="L185" t="s">
        <v>325</v>
      </c>
      <c r="M185" t="s">
        <v>340</v>
      </c>
      <c r="N185" t="s">
        <v>464</v>
      </c>
      <c r="O185" t="s">
        <v>339</v>
      </c>
      <c r="P185" t="s">
        <v>1212</v>
      </c>
      <c r="Q185" s="131">
        <v>16160</v>
      </c>
      <c r="R185" s="131">
        <v>1</v>
      </c>
      <c r="S185" s="131">
        <f t="shared" si="2"/>
        <v>2063.9975247524753</v>
      </c>
      <c r="U185" s="131">
        <v>333.54199999999997</v>
      </c>
      <c r="V185" s="132">
        <v>3.0000000000000001E-5</v>
      </c>
      <c r="W185" s="132">
        <v>1.077E-2</v>
      </c>
      <c r="X185" s="132">
        <v>3.6999999999999999E-4</v>
      </c>
    </row>
    <row r="186" spans="1:24">
      <c r="A186" t="s">
        <v>1213</v>
      </c>
      <c r="B186" t="s">
        <v>1219</v>
      </c>
      <c r="C186" t="s">
        <v>2844</v>
      </c>
      <c r="D186" t="s">
        <v>2845</v>
      </c>
      <c r="E186" t="s">
        <v>309</v>
      </c>
      <c r="F186" t="s">
        <v>2844</v>
      </c>
      <c r="G186" t="s">
        <v>3667</v>
      </c>
      <c r="H186" t="s">
        <v>321</v>
      </c>
      <c r="I186" t="s">
        <v>917</v>
      </c>
      <c r="J186" t="s">
        <v>204</v>
      </c>
      <c r="K186" t="s">
        <v>204</v>
      </c>
      <c r="L186" t="s">
        <v>325</v>
      </c>
      <c r="M186" t="s">
        <v>340</v>
      </c>
      <c r="N186" t="s">
        <v>441</v>
      </c>
      <c r="O186" t="s">
        <v>339</v>
      </c>
      <c r="P186" t="s">
        <v>1212</v>
      </c>
      <c r="Q186" s="131">
        <v>22909</v>
      </c>
      <c r="R186" s="131">
        <v>1</v>
      </c>
      <c r="S186" s="131">
        <f t="shared" si="2"/>
        <v>1250.0021825483434</v>
      </c>
      <c r="U186" s="131">
        <v>286.363</v>
      </c>
      <c r="V186" s="132">
        <v>4.0000000000000003E-5</v>
      </c>
      <c r="W186" s="132">
        <v>9.2499999999999995E-3</v>
      </c>
      <c r="X186" s="132">
        <v>3.2000000000000003E-4</v>
      </c>
    </row>
    <row r="187" spans="1:24">
      <c r="A187" t="s">
        <v>1213</v>
      </c>
      <c r="B187" t="s">
        <v>1219</v>
      </c>
      <c r="C187" t="s">
        <v>2283</v>
      </c>
      <c r="D187" t="s">
        <v>2284</v>
      </c>
      <c r="E187" t="s">
        <v>309</v>
      </c>
      <c r="F187" t="s">
        <v>2283</v>
      </c>
      <c r="G187" t="s">
        <v>3668</v>
      </c>
      <c r="H187" t="s">
        <v>321</v>
      </c>
      <c r="I187" t="s">
        <v>917</v>
      </c>
      <c r="J187" t="s">
        <v>204</v>
      </c>
      <c r="K187" t="s">
        <v>204</v>
      </c>
      <c r="L187" t="s">
        <v>325</v>
      </c>
      <c r="M187" t="s">
        <v>340</v>
      </c>
      <c r="N187" t="s">
        <v>454</v>
      </c>
      <c r="O187" t="s">
        <v>339</v>
      </c>
      <c r="P187" t="s">
        <v>1212</v>
      </c>
      <c r="Q187" s="131">
        <v>536</v>
      </c>
      <c r="R187" s="131">
        <v>1</v>
      </c>
      <c r="S187" s="131">
        <f t="shared" si="2"/>
        <v>47500</v>
      </c>
      <c r="U187" s="131">
        <v>254.6</v>
      </c>
      <c r="V187" s="132">
        <v>3.0000000000000001E-5</v>
      </c>
      <c r="W187" s="132">
        <v>8.2199999999999999E-3</v>
      </c>
      <c r="X187" s="132">
        <v>2.7999999999999998E-4</v>
      </c>
    </row>
    <row r="188" spans="1:24">
      <c r="A188" t="s">
        <v>1213</v>
      </c>
      <c r="B188" t="s">
        <v>1219</v>
      </c>
      <c r="C188" t="s">
        <v>3558</v>
      </c>
      <c r="D188" t="s">
        <v>3559</v>
      </c>
      <c r="E188" t="s">
        <v>309</v>
      </c>
      <c r="F188" t="s">
        <v>3558</v>
      </c>
      <c r="G188" t="s">
        <v>3560</v>
      </c>
      <c r="H188" t="s">
        <v>321</v>
      </c>
      <c r="I188" t="s">
        <v>917</v>
      </c>
      <c r="J188" t="s">
        <v>204</v>
      </c>
      <c r="K188" t="s">
        <v>204</v>
      </c>
      <c r="L188" t="s">
        <v>325</v>
      </c>
      <c r="M188" t="s">
        <v>340</v>
      </c>
      <c r="N188" t="s">
        <v>439</v>
      </c>
      <c r="O188" t="s">
        <v>339</v>
      </c>
      <c r="P188" t="s">
        <v>1212</v>
      </c>
      <c r="Q188" s="131">
        <v>4133</v>
      </c>
      <c r="R188" s="131">
        <v>1</v>
      </c>
      <c r="S188" s="131">
        <f t="shared" si="2"/>
        <v>6044.0116138398262</v>
      </c>
      <c r="U188" s="131">
        <v>249.79900000000001</v>
      </c>
      <c r="V188" s="132">
        <v>5.0000000000000002E-5</v>
      </c>
      <c r="W188" s="132">
        <v>8.0700000000000008E-3</v>
      </c>
      <c r="X188" s="132">
        <v>2.7999999999999998E-4</v>
      </c>
    </row>
    <row r="189" spans="1:24">
      <c r="A189" t="s">
        <v>1213</v>
      </c>
      <c r="B189" t="s">
        <v>1219</v>
      </c>
      <c r="C189" t="s">
        <v>2519</v>
      </c>
      <c r="D189" t="s">
        <v>2520</v>
      </c>
      <c r="E189" t="s">
        <v>309</v>
      </c>
      <c r="F189" t="s">
        <v>2519</v>
      </c>
      <c r="G189" t="s">
        <v>3517</v>
      </c>
      <c r="H189" t="s">
        <v>321</v>
      </c>
      <c r="I189" t="s">
        <v>917</v>
      </c>
      <c r="J189" t="s">
        <v>204</v>
      </c>
      <c r="K189" t="s">
        <v>204</v>
      </c>
      <c r="L189" t="s">
        <v>325</v>
      </c>
      <c r="M189" t="s">
        <v>340</v>
      </c>
      <c r="N189" t="s">
        <v>454</v>
      </c>
      <c r="O189" t="s">
        <v>339</v>
      </c>
      <c r="P189" t="s">
        <v>1212</v>
      </c>
      <c r="Q189" s="131">
        <v>125770</v>
      </c>
      <c r="R189" s="131">
        <v>1</v>
      </c>
      <c r="S189" s="131">
        <f t="shared" si="2"/>
        <v>189.70024648167291</v>
      </c>
      <c r="U189" s="131">
        <v>238.58600000000001</v>
      </c>
      <c r="V189" s="132">
        <v>5.0000000000000002E-5</v>
      </c>
      <c r="W189" s="132">
        <v>7.7000000000000002E-3</v>
      </c>
      <c r="X189" s="132">
        <v>2.5999999999999998E-4</v>
      </c>
    </row>
    <row r="190" spans="1:24">
      <c r="A190" t="s">
        <v>1213</v>
      </c>
      <c r="B190" t="s">
        <v>1219</v>
      </c>
      <c r="C190" t="s">
        <v>2180</v>
      </c>
      <c r="D190" t="s">
        <v>2181</v>
      </c>
      <c r="E190" t="s">
        <v>309</v>
      </c>
      <c r="F190" t="s">
        <v>2180</v>
      </c>
      <c r="G190" t="s">
        <v>3669</v>
      </c>
      <c r="H190" t="s">
        <v>321</v>
      </c>
      <c r="I190" t="s">
        <v>917</v>
      </c>
      <c r="J190" t="s">
        <v>204</v>
      </c>
      <c r="K190" t="s">
        <v>204</v>
      </c>
      <c r="L190" t="s">
        <v>325</v>
      </c>
      <c r="M190" t="s">
        <v>340</v>
      </c>
      <c r="N190" t="s">
        <v>440</v>
      </c>
      <c r="O190" t="s">
        <v>339</v>
      </c>
      <c r="P190" t="s">
        <v>1212</v>
      </c>
      <c r="Q190" s="131">
        <v>461</v>
      </c>
      <c r="R190" s="131">
        <v>1</v>
      </c>
      <c r="S190" s="131">
        <f t="shared" si="2"/>
        <v>45100</v>
      </c>
      <c r="T190" s="131">
        <v>3.2370000000000001</v>
      </c>
      <c r="U190" s="131">
        <v>211.148</v>
      </c>
      <c r="V190" s="132">
        <v>3.0000000000000001E-5</v>
      </c>
      <c r="W190" s="132">
        <v>6.9199999999999999E-3</v>
      </c>
      <c r="X190" s="132">
        <v>2.4000000000000001E-4</v>
      </c>
    </row>
    <row r="191" spans="1:24">
      <c r="A191" t="s">
        <v>1213</v>
      </c>
      <c r="B191" t="s">
        <v>1219</v>
      </c>
      <c r="C191" t="s">
        <v>3595</v>
      </c>
      <c r="D191" t="s">
        <v>3596</v>
      </c>
      <c r="E191" t="s">
        <v>309</v>
      </c>
      <c r="F191" t="s">
        <v>3597</v>
      </c>
      <c r="G191" t="s">
        <v>3598</v>
      </c>
      <c r="H191" t="s">
        <v>321</v>
      </c>
      <c r="I191" t="s">
        <v>917</v>
      </c>
      <c r="J191" t="s">
        <v>204</v>
      </c>
      <c r="K191" t="s">
        <v>204</v>
      </c>
      <c r="L191" t="s">
        <v>325</v>
      </c>
      <c r="M191" t="s">
        <v>340</v>
      </c>
      <c r="N191" t="s">
        <v>463</v>
      </c>
      <c r="O191" t="s">
        <v>339</v>
      </c>
      <c r="P191" t="s">
        <v>1212</v>
      </c>
      <c r="Q191" s="131">
        <v>11826</v>
      </c>
      <c r="R191" s="131">
        <v>1</v>
      </c>
      <c r="S191" s="131">
        <f t="shared" si="2"/>
        <v>1726.0020294266869</v>
      </c>
      <c r="U191" s="131">
        <v>204.11699999999999</v>
      </c>
      <c r="V191" s="132">
        <v>8.0000000000000007E-5</v>
      </c>
      <c r="W191" s="132">
        <v>6.5900000000000004E-3</v>
      </c>
      <c r="X191" s="132">
        <v>2.3000000000000001E-4</v>
      </c>
    </row>
    <row r="192" spans="1:24">
      <c r="A192" t="s">
        <v>1213</v>
      </c>
      <c r="B192" t="s">
        <v>1219</v>
      </c>
      <c r="C192" t="s">
        <v>2937</v>
      </c>
      <c r="D192" t="s">
        <v>2938</v>
      </c>
      <c r="E192" t="s">
        <v>311</v>
      </c>
      <c r="F192" t="s">
        <v>3670</v>
      </c>
      <c r="G192" t="s">
        <v>3671</v>
      </c>
      <c r="H192" t="s">
        <v>321</v>
      </c>
      <c r="I192" t="s">
        <v>917</v>
      </c>
      <c r="J192" t="s">
        <v>204</v>
      </c>
      <c r="K192" t="s">
        <v>204</v>
      </c>
      <c r="L192" t="s">
        <v>325</v>
      </c>
      <c r="M192" t="s">
        <v>340</v>
      </c>
      <c r="N192" t="s">
        <v>480</v>
      </c>
      <c r="O192" t="s">
        <v>339</v>
      </c>
      <c r="P192" t="s">
        <v>1212</v>
      </c>
      <c r="Q192" s="131">
        <v>1750</v>
      </c>
      <c r="R192" s="131">
        <v>1</v>
      </c>
      <c r="S192" s="131">
        <f t="shared" si="2"/>
        <v>9865.028571428571</v>
      </c>
      <c r="U192" s="131">
        <v>172.63800000000001</v>
      </c>
      <c r="V192" s="132">
        <v>3.0000000000000001E-5</v>
      </c>
      <c r="W192" s="132">
        <v>5.5700000000000003E-3</v>
      </c>
      <c r="X192" s="132">
        <v>1.9000000000000001E-4</v>
      </c>
    </row>
    <row r="193" spans="1:24">
      <c r="A193" t="s">
        <v>1213</v>
      </c>
      <c r="B193" t="s">
        <v>1219</v>
      </c>
      <c r="C193" t="s">
        <v>2505</v>
      </c>
      <c r="D193" t="s">
        <v>2506</v>
      </c>
      <c r="E193" t="s">
        <v>309</v>
      </c>
      <c r="F193" t="s">
        <v>2505</v>
      </c>
      <c r="G193" t="s">
        <v>3568</v>
      </c>
      <c r="H193" t="s">
        <v>321</v>
      </c>
      <c r="I193" t="s">
        <v>917</v>
      </c>
      <c r="J193" t="s">
        <v>204</v>
      </c>
      <c r="K193" t="s">
        <v>204</v>
      </c>
      <c r="L193" t="s">
        <v>325</v>
      </c>
      <c r="M193" t="s">
        <v>340</v>
      </c>
      <c r="N193" t="s">
        <v>478</v>
      </c>
      <c r="O193" t="s">
        <v>339</v>
      </c>
      <c r="P193" t="s">
        <v>1212</v>
      </c>
      <c r="Q193" s="131">
        <v>10394</v>
      </c>
      <c r="R193" s="131">
        <v>1</v>
      </c>
      <c r="S193" s="131">
        <f t="shared" si="2"/>
        <v>1619.0013469309217</v>
      </c>
      <c r="U193" s="131">
        <v>168.279</v>
      </c>
      <c r="V193" s="132">
        <v>5.0000000000000002E-5</v>
      </c>
      <c r="W193" s="132">
        <v>5.4299999999999999E-3</v>
      </c>
      <c r="X193" s="132">
        <v>1.9000000000000001E-4</v>
      </c>
    </row>
    <row r="194" spans="1:24">
      <c r="A194" t="s">
        <v>1213</v>
      </c>
      <c r="B194" t="s">
        <v>1219</v>
      </c>
      <c r="C194" t="s">
        <v>2380</v>
      </c>
      <c r="D194" t="s">
        <v>2381</v>
      </c>
      <c r="E194" t="s">
        <v>309</v>
      </c>
      <c r="F194" t="s">
        <v>3672</v>
      </c>
      <c r="G194" t="s">
        <v>3673</v>
      </c>
      <c r="H194" t="s">
        <v>321</v>
      </c>
      <c r="I194" t="s">
        <v>917</v>
      </c>
      <c r="J194" t="s">
        <v>204</v>
      </c>
      <c r="K194" t="s">
        <v>204</v>
      </c>
      <c r="L194" t="s">
        <v>325</v>
      </c>
      <c r="M194" t="s">
        <v>340</v>
      </c>
      <c r="N194" t="s">
        <v>484</v>
      </c>
      <c r="O194" t="s">
        <v>339</v>
      </c>
      <c r="P194" t="s">
        <v>1212</v>
      </c>
      <c r="Q194" s="131">
        <v>10000</v>
      </c>
      <c r="R194" s="131">
        <v>1</v>
      </c>
      <c r="S194" s="131">
        <f t="shared" si="2"/>
        <v>1679</v>
      </c>
      <c r="U194" s="131">
        <v>167.9</v>
      </c>
      <c r="V194" s="132">
        <v>9.0000000000000006E-5</v>
      </c>
      <c r="W194" s="132">
        <v>5.4200000000000003E-3</v>
      </c>
      <c r="X194" s="132">
        <v>1.9000000000000001E-4</v>
      </c>
    </row>
    <row r="195" spans="1:24">
      <c r="A195" t="s">
        <v>1213</v>
      </c>
      <c r="B195" t="s">
        <v>1219</v>
      </c>
      <c r="C195" t="s">
        <v>2629</v>
      </c>
      <c r="D195" t="s">
        <v>2630</v>
      </c>
      <c r="E195" t="s">
        <v>309</v>
      </c>
      <c r="F195" t="s">
        <v>2629</v>
      </c>
      <c r="G195" t="s">
        <v>3674</v>
      </c>
      <c r="H195" t="s">
        <v>321</v>
      </c>
      <c r="I195" t="s">
        <v>917</v>
      </c>
      <c r="J195" t="s">
        <v>204</v>
      </c>
      <c r="K195" t="s">
        <v>204</v>
      </c>
      <c r="L195" t="s">
        <v>325</v>
      </c>
      <c r="M195" t="s">
        <v>340</v>
      </c>
      <c r="N195" t="s">
        <v>451</v>
      </c>
      <c r="O195" t="s">
        <v>339</v>
      </c>
      <c r="P195" t="s">
        <v>1212</v>
      </c>
      <c r="Q195" s="131">
        <v>166</v>
      </c>
      <c r="R195" s="131">
        <v>1</v>
      </c>
      <c r="S195" s="131">
        <f t="shared" ref="S195:S258" si="3">(U195-(T195*R195))*1000/R195/Q195*100</f>
        <v>95489.759036144576</v>
      </c>
      <c r="U195" s="131">
        <v>158.51300000000001</v>
      </c>
      <c r="V195" s="132">
        <v>2.0000000000000002E-5</v>
      </c>
      <c r="W195" s="132">
        <v>5.1200000000000004E-3</v>
      </c>
      <c r="X195" s="132">
        <v>1.8000000000000001E-4</v>
      </c>
    </row>
    <row r="196" spans="1:24">
      <c r="A196" t="s">
        <v>1213</v>
      </c>
      <c r="B196" t="s">
        <v>1219</v>
      </c>
      <c r="C196" t="s">
        <v>3530</v>
      </c>
      <c r="D196" t="s">
        <v>3531</v>
      </c>
      <c r="E196" t="s">
        <v>309</v>
      </c>
      <c r="F196" t="s">
        <v>3532</v>
      </c>
      <c r="G196" t="s">
        <v>3533</v>
      </c>
      <c r="H196" t="s">
        <v>321</v>
      </c>
      <c r="I196" t="s">
        <v>917</v>
      </c>
      <c r="J196" t="s">
        <v>204</v>
      </c>
      <c r="K196" t="s">
        <v>204</v>
      </c>
      <c r="L196" t="s">
        <v>325</v>
      </c>
      <c r="M196" t="s">
        <v>340</v>
      </c>
      <c r="N196" t="s">
        <v>454</v>
      </c>
      <c r="O196" t="s">
        <v>339</v>
      </c>
      <c r="P196" t="s">
        <v>1212</v>
      </c>
      <c r="Q196" s="131">
        <v>45536</v>
      </c>
      <c r="R196" s="131">
        <v>1</v>
      </c>
      <c r="S196" s="131">
        <f t="shared" si="3"/>
        <v>340.89950808151792</v>
      </c>
      <c r="U196" s="131">
        <v>155.232</v>
      </c>
      <c r="V196" s="132">
        <v>4.0000000000000003E-5</v>
      </c>
      <c r="W196" s="132">
        <v>5.0099999999999997E-3</v>
      </c>
      <c r="X196" s="132">
        <v>1.7000000000000001E-4</v>
      </c>
    </row>
    <row r="197" spans="1:24">
      <c r="A197" t="s">
        <v>1213</v>
      </c>
      <c r="B197" t="s">
        <v>1219</v>
      </c>
      <c r="C197" t="s">
        <v>2412</v>
      </c>
      <c r="D197" t="s">
        <v>2413</v>
      </c>
      <c r="E197" t="s">
        <v>309</v>
      </c>
      <c r="F197" t="s">
        <v>3675</v>
      </c>
      <c r="G197" t="s">
        <v>3676</v>
      </c>
      <c r="H197" t="s">
        <v>321</v>
      </c>
      <c r="I197" t="s">
        <v>917</v>
      </c>
      <c r="J197" t="s">
        <v>204</v>
      </c>
      <c r="K197" t="s">
        <v>204</v>
      </c>
      <c r="L197" t="s">
        <v>325</v>
      </c>
      <c r="M197" t="s">
        <v>340</v>
      </c>
      <c r="N197" t="s">
        <v>476</v>
      </c>
      <c r="O197" t="s">
        <v>339</v>
      </c>
      <c r="P197" t="s">
        <v>1212</v>
      </c>
      <c r="Q197" s="131">
        <v>467</v>
      </c>
      <c r="R197" s="131">
        <v>1</v>
      </c>
      <c r="S197" s="131">
        <f t="shared" si="3"/>
        <v>30600</v>
      </c>
      <c r="U197" s="131">
        <v>142.90199999999999</v>
      </c>
      <c r="V197" s="132">
        <v>3.0000000000000001E-5</v>
      </c>
      <c r="W197" s="132">
        <v>4.6100000000000004E-3</v>
      </c>
      <c r="X197" s="132">
        <v>1.6000000000000001E-4</v>
      </c>
    </row>
    <row r="198" spans="1:24">
      <c r="A198" t="s">
        <v>1213</v>
      </c>
      <c r="B198" t="s">
        <v>1219</v>
      </c>
      <c r="C198" t="s">
        <v>1532</v>
      </c>
      <c r="D198" t="s">
        <v>1533</v>
      </c>
      <c r="E198" t="s">
        <v>309</v>
      </c>
      <c r="F198" t="s">
        <v>3677</v>
      </c>
      <c r="G198" t="s">
        <v>3678</v>
      </c>
      <c r="H198" t="s">
        <v>321</v>
      </c>
      <c r="I198" t="s">
        <v>917</v>
      </c>
      <c r="J198" t="s">
        <v>204</v>
      </c>
      <c r="K198" t="s">
        <v>204</v>
      </c>
      <c r="L198" t="s">
        <v>325</v>
      </c>
      <c r="M198" t="s">
        <v>340</v>
      </c>
      <c r="N198" t="s">
        <v>443</v>
      </c>
      <c r="O198" t="s">
        <v>339</v>
      </c>
      <c r="P198" t="s">
        <v>1212</v>
      </c>
      <c r="Q198" s="131">
        <v>245</v>
      </c>
      <c r="R198" s="131">
        <v>1</v>
      </c>
      <c r="S198" s="131">
        <f t="shared" si="3"/>
        <v>57200</v>
      </c>
      <c r="U198" s="131">
        <v>140.13999999999999</v>
      </c>
      <c r="V198" s="132">
        <v>8.0000000000000007E-5</v>
      </c>
      <c r="W198" s="132">
        <v>4.5300000000000002E-3</v>
      </c>
      <c r="X198" s="132">
        <v>1.4999999999999999E-4</v>
      </c>
    </row>
    <row r="199" spans="1:24">
      <c r="A199" t="s">
        <v>1213</v>
      </c>
      <c r="B199" t="s">
        <v>1219</v>
      </c>
      <c r="C199" t="s">
        <v>3581</v>
      </c>
      <c r="D199" t="s">
        <v>3582</v>
      </c>
      <c r="E199" t="s">
        <v>309</v>
      </c>
      <c r="F199" t="s">
        <v>3581</v>
      </c>
      <c r="G199" t="s">
        <v>3583</v>
      </c>
      <c r="H199" t="s">
        <v>321</v>
      </c>
      <c r="I199" t="s">
        <v>917</v>
      </c>
      <c r="J199" t="s">
        <v>204</v>
      </c>
      <c r="K199" t="s">
        <v>204</v>
      </c>
      <c r="L199" t="s">
        <v>325</v>
      </c>
      <c r="M199" t="s">
        <v>340</v>
      </c>
      <c r="N199" t="s">
        <v>476</v>
      </c>
      <c r="O199" t="s">
        <v>339</v>
      </c>
      <c r="P199" t="s">
        <v>1212</v>
      </c>
      <c r="Q199" s="131">
        <v>617</v>
      </c>
      <c r="R199" s="131">
        <v>1</v>
      </c>
      <c r="S199" s="131">
        <f t="shared" si="3"/>
        <v>21629.983792544572</v>
      </c>
      <c r="U199" s="131">
        <v>133.45699999999999</v>
      </c>
      <c r="V199" s="132">
        <v>3.0000000000000001E-5</v>
      </c>
      <c r="W199" s="132">
        <v>4.3099999999999996E-3</v>
      </c>
      <c r="X199" s="132">
        <v>1.4999999999999999E-4</v>
      </c>
    </row>
    <row r="200" spans="1:24">
      <c r="A200" t="s">
        <v>1213</v>
      </c>
      <c r="B200" t="s">
        <v>1219</v>
      </c>
      <c r="C200" t="s">
        <v>2219</v>
      </c>
      <c r="D200" t="s">
        <v>2220</v>
      </c>
      <c r="E200" t="s">
        <v>309</v>
      </c>
      <c r="F200" t="s">
        <v>2219</v>
      </c>
      <c r="G200" t="s">
        <v>3542</v>
      </c>
      <c r="H200" t="s">
        <v>321</v>
      </c>
      <c r="I200" t="s">
        <v>917</v>
      </c>
      <c r="J200" t="s">
        <v>204</v>
      </c>
      <c r="K200" t="s">
        <v>204</v>
      </c>
      <c r="L200" t="s">
        <v>325</v>
      </c>
      <c r="M200" t="s">
        <v>340</v>
      </c>
      <c r="N200" t="s">
        <v>451</v>
      </c>
      <c r="O200" t="s">
        <v>339</v>
      </c>
      <c r="P200" t="s">
        <v>1212</v>
      </c>
      <c r="Q200" s="131">
        <v>63</v>
      </c>
      <c r="R200" s="131">
        <v>1</v>
      </c>
      <c r="S200" s="131">
        <f t="shared" si="3"/>
        <v>205060.31746031746</v>
      </c>
      <c r="U200" s="131">
        <v>129.18799999999999</v>
      </c>
      <c r="V200" s="132">
        <v>2.0000000000000002E-5</v>
      </c>
      <c r="W200" s="132">
        <v>4.1700000000000001E-3</v>
      </c>
      <c r="X200" s="132">
        <v>1.3999999999999999E-4</v>
      </c>
    </row>
    <row r="201" spans="1:24">
      <c r="A201" t="s">
        <v>1213</v>
      </c>
      <c r="B201" t="s">
        <v>1219</v>
      </c>
      <c r="C201" t="s">
        <v>3508</v>
      </c>
      <c r="D201" t="s">
        <v>3509</v>
      </c>
      <c r="E201" t="s">
        <v>309</v>
      </c>
      <c r="F201" t="s">
        <v>3510</v>
      </c>
      <c r="G201" t="s">
        <v>3511</v>
      </c>
      <c r="H201" t="s">
        <v>321</v>
      </c>
      <c r="I201" t="s">
        <v>917</v>
      </c>
      <c r="J201" t="s">
        <v>204</v>
      </c>
      <c r="K201" t="s">
        <v>204</v>
      </c>
      <c r="L201" t="s">
        <v>325</v>
      </c>
      <c r="M201" t="s">
        <v>340</v>
      </c>
      <c r="N201" t="s">
        <v>445</v>
      </c>
      <c r="O201" t="s">
        <v>339</v>
      </c>
      <c r="P201" t="s">
        <v>1212</v>
      </c>
      <c r="Q201" s="131">
        <v>822</v>
      </c>
      <c r="R201" s="131">
        <v>1</v>
      </c>
      <c r="S201" s="131">
        <f t="shared" si="3"/>
        <v>14890.024330900244</v>
      </c>
      <c r="U201" s="131">
        <v>122.396</v>
      </c>
      <c r="V201" s="132">
        <v>1.0000000000000001E-5</v>
      </c>
      <c r="W201" s="132">
        <v>3.9500000000000004E-3</v>
      </c>
      <c r="X201" s="132">
        <v>1.3999999999999999E-4</v>
      </c>
    </row>
    <row r="202" spans="1:24">
      <c r="A202" t="s">
        <v>1213</v>
      </c>
      <c r="B202" t="s">
        <v>1219</v>
      </c>
      <c r="C202" t="s">
        <v>2467</v>
      </c>
      <c r="D202" t="s">
        <v>2468</v>
      </c>
      <c r="E202" t="s">
        <v>309</v>
      </c>
      <c r="F202" t="s">
        <v>2467</v>
      </c>
      <c r="G202" t="s">
        <v>3487</v>
      </c>
      <c r="H202" t="s">
        <v>321</v>
      </c>
      <c r="I202" t="s">
        <v>917</v>
      </c>
      <c r="J202" t="s">
        <v>204</v>
      </c>
      <c r="K202" t="s">
        <v>204</v>
      </c>
      <c r="L202" t="s">
        <v>325</v>
      </c>
      <c r="M202" t="s">
        <v>340</v>
      </c>
      <c r="N202" t="s">
        <v>440</v>
      </c>
      <c r="O202" t="s">
        <v>339</v>
      </c>
      <c r="P202" t="s">
        <v>1212</v>
      </c>
      <c r="Q202" s="131">
        <v>3747</v>
      </c>
      <c r="R202" s="131">
        <v>1</v>
      </c>
      <c r="S202" s="131">
        <f t="shared" si="3"/>
        <v>2966.9869228716307</v>
      </c>
      <c r="U202" s="131">
        <v>111.173</v>
      </c>
      <c r="V202" s="132">
        <v>1.0000000000000001E-5</v>
      </c>
      <c r="W202" s="132">
        <v>3.5899999999999999E-3</v>
      </c>
      <c r="X202" s="132">
        <v>1.2E-4</v>
      </c>
    </row>
    <row r="203" spans="1:24">
      <c r="A203" t="s">
        <v>1213</v>
      </c>
      <c r="B203" t="s">
        <v>1219</v>
      </c>
      <c r="C203" t="s">
        <v>3543</v>
      </c>
      <c r="D203" t="s">
        <v>3544</v>
      </c>
      <c r="E203" t="s">
        <v>309</v>
      </c>
      <c r="F203" t="s">
        <v>3543</v>
      </c>
      <c r="G203" t="s">
        <v>3545</v>
      </c>
      <c r="H203" t="s">
        <v>321</v>
      </c>
      <c r="I203" t="s">
        <v>917</v>
      </c>
      <c r="J203" t="s">
        <v>204</v>
      </c>
      <c r="K203" t="s">
        <v>204</v>
      </c>
      <c r="L203" t="s">
        <v>325</v>
      </c>
      <c r="M203" t="s">
        <v>340</v>
      </c>
      <c r="N203" t="s">
        <v>475</v>
      </c>
      <c r="O203" t="s">
        <v>339</v>
      </c>
      <c r="P203" t="s">
        <v>1212</v>
      </c>
      <c r="Q203" s="131">
        <v>356</v>
      </c>
      <c r="R203" s="131">
        <v>1</v>
      </c>
      <c r="S203" s="131">
        <f t="shared" si="3"/>
        <v>29900</v>
      </c>
      <c r="U203" s="131">
        <v>106.444</v>
      </c>
      <c r="V203" s="132">
        <v>3.0000000000000001E-5</v>
      </c>
      <c r="W203" s="132">
        <v>3.4399999999999999E-3</v>
      </c>
      <c r="X203" s="132">
        <v>1.2E-4</v>
      </c>
    </row>
    <row r="204" spans="1:24">
      <c r="A204" t="s">
        <v>1213</v>
      </c>
      <c r="B204" t="s">
        <v>1219</v>
      </c>
      <c r="C204" t="s">
        <v>3679</v>
      </c>
      <c r="D204" t="s">
        <v>3680</v>
      </c>
      <c r="E204" t="s">
        <v>309</v>
      </c>
      <c r="F204" t="s">
        <v>3681</v>
      </c>
      <c r="G204" t="s">
        <v>3682</v>
      </c>
      <c r="H204" t="s">
        <v>321</v>
      </c>
      <c r="I204" t="s">
        <v>917</v>
      </c>
      <c r="J204" t="s">
        <v>204</v>
      </c>
      <c r="K204" t="s">
        <v>204</v>
      </c>
      <c r="L204" t="s">
        <v>325</v>
      </c>
      <c r="M204" t="s">
        <v>340</v>
      </c>
      <c r="N204" t="s">
        <v>478</v>
      </c>
      <c r="O204" t="s">
        <v>339</v>
      </c>
      <c r="P204" t="s">
        <v>1212</v>
      </c>
      <c r="Q204" s="131">
        <v>14717</v>
      </c>
      <c r="R204" s="131">
        <v>1</v>
      </c>
      <c r="S204" s="131">
        <f t="shared" si="3"/>
        <v>644.49955833389959</v>
      </c>
      <c r="U204" s="131">
        <v>94.850999999999999</v>
      </c>
      <c r="V204" s="132">
        <v>6.9999999999999994E-5</v>
      </c>
      <c r="W204" s="132">
        <v>3.0599999999999998E-3</v>
      </c>
      <c r="X204" s="132">
        <v>1E-4</v>
      </c>
    </row>
    <row r="205" spans="1:24">
      <c r="A205" t="s">
        <v>1213</v>
      </c>
      <c r="B205" t="s">
        <v>1219</v>
      </c>
      <c r="C205" t="s">
        <v>3683</v>
      </c>
      <c r="D205" t="s">
        <v>3684</v>
      </c>
      <c r="E205" t="s">
        <v>309</v>
      </c>
      <c r="F205" t="s">
        <v>3683</v>
      </c>
      <c r="G205" t="s">
        <v>3685</v>
      </c>
      <c r="H205" t="s">
        <v>321</v>
      </c>
      <c r="I205" t="s">
        <v>917</v>
      </c>
      <c r="J205" t="s">
        <v>204</v>
      </c>
      <c r="K205" t="s">
        <v>204</v>
      </c>
      <c r="L205" t="s">
        <v>325</v>
      </c>
      <c r="M205" t="s">
        <v>340</v>
      </c>
      <c r="N205" t="s">
        <v>462</v>
      </c>
      <c r="O205" t="s">
        <v>339</v>
      </c>
      <c r="P205" t="s">
        <v>1212</v>
      </c>
      <c r="Q205" s="131">
        <v>3292</v>
      </c>
      <c r="R205" s="131">
        <v>1</v>
      </c>
      <c r="S205" s="131">
        <f t="shared" si="3"/>
        <v>2809.9939246658564</v>
      </c>
      <c r="U205" s="131">
        <v>92.504999999999995</v>
      </c>
      <c r="V205" s="132">
        <v>3.0000000000000001E-5</v>
      </c>
      <c r="W205" s="132">
        <v>2.99E-3</v>
      </c>
      <c r="X205" s="132">
        <v>1E-4</v>
      </c>
    </row>
    <row r="206" spans="1:24">
      <c r="A206" t="s">
        <v>1213</v>
      </c>
      <c r="B206" t="s">
        <v>1219</v>
      </c>
      <c r="C206" t="s">
        <v>2650</v>
      </c>
      <c r="D206" t="s">
        <v>2651</v>
      </c>
      <c r="E206" t="s">
        <v>309</v>
      </c>
      <c r="F206" t="s">
        <v>2650</v>
      </c>
      <c r="G206" t="s">
        <v>3686</v>
      </c>
      <c r="H206" t="s">
        <v>321</v>
      </c>
      <c r="I206" t="s">
        <v>917</v>
      </c>
      <c r="J206" t="s">
        <v>204</v>
      </c>
      <c r="K206" t="s">
        <v>204</v>
      </c>
      <c r="L206" t="s">
        <v>325</v>
      </c>
      <c r="M206" t="s">
        <v>340</v>
      </c>
      <c r="N206" t="s">
        <v>484</v>
      </c>
      <c r="O206" t="s">
        <v>339</v>
      </c>
      <c r="P206" t="s">
        <v>1212</v>
      </c>
      <c r="Q206" s="131">
        <v>3864</v>
      </c>
      <c r="R206" s="131">
        <v>1</v>
      </c>
      <c r="S206" s="131">
        <f t="shared" si="3"/>
        <v>2390.0103519668737</v>
      </c>
      <c r="U206" s="131">
        <v>92.35</v>
      </c>
      <c r="V206" s="132">
        <v>2.0000000000000002E-5</v>
      </c>
      <c r="W206" s="132">
        <v>2.98E-3</v>
      </c>
      <c r="X206" s="132">
        <v>1E-4</v>
      </c>
    </row>
    <row r="207" spans="1:24">
      <c r="A207" t="s">
        <v>1213</v>
      </c>
      <c r="B207" t="s">
        <v>1219</v>
      </c>
      <c r="C207" t="s">
        <v>2364</v>
      </c>
      <c r="D207" t="s">
        <v>2365</v>
      </c>
      <c r="E207" t="s">
        <v>309</v>
      </c>
      <c r="F207" t="s">
        <v>3563</v>
      </c>
      <c r="G207" t="s">
        <v>3564</v>
      </c>
      <c r="H207" t="s">
        <v>321</v>
      </c>
      <c r="I207" t="s">
        <v>917</v>
      </c>
      <c r="J207" t="s">
        <v>204</v>
      </c>
      <c r="K207" t="s">
        <v>204</v>
      </c>
      <c r="L207" t="s">
        <v>325</v>
      </c>
      <c r="M207" t="s">
        <v>340</v>
      </c>
      <c r="N207" t="s">
        <v>462</v>
      </c>
      <c r="O207" t="s">
        <v>339</v>
      </c>
      <c r="P207" t="s">
        <v>1212</v>
      </c>
      <c r="Q207" s="131">
        <v>3468</v>
      </c>
      <c r="R207" s="131">
        <v>1</v>
      </c>
      <c r="S207" s="131">
        <f t="shared" si="3"/>
        <v>2575</v>
      </c>
      <c r="U207" s="131">
        <v>89.301000000000002</v>
      </c>
      <c r="V207" s="132">
        <v>4.0000000000000003E-5</v>
      </c>
      <c r="W207" s="132">
        <v>2.8800000000000002E-3</v>
      </c>
      <c r="X207" s="132">
        <v>1E-4</v>
      </c>
    </row>
    <row r="208" spans="1:24">
      <c r="A208" t="s">
        <v>1213</v>
      </c>
      <c r="B208" t="s">
        <v>1219</v>
      </c>
      <c r="C208" t="s">
        <v>2613</v>
      </c>
      <c r="D208" t="s">
        <v>2614</v>
      </c>
      <c r="E208" t="s">
        <v>309</v>
      </c>
      <c r="F208" t="s">
        <v>2613</v>
      </c>
      <c r="G208" t="s">
        <v>3576</v>
      </c>
      <c r="H208" t="s">
        <v>321</v>
      </c>
      <c r="I208" t="s">
        <v>917</v>
      </c>
      <c r="J208" t="s">
        <v>204</v>
      </c>
      <c r="K208" t="s">
        <v>204</v>
      </c>
      <c r="L208" t="s">
        <v>325</v>
      </c>
      <c r="M208" t="s">
        <v>340</v>
      </c>
      <c r="N208" t="s">
        <v>476</v>
      </c>
      <c r="O208" t="s">
        <v>339</v>
      </c>
      <c r="P208" t="s">
        <v>1212</v>
      </c>
      <c r="Q208" s="131">
        <v>1005</v>
      </c>
      <c r="R208" s="131">
        <v>1</v>
      </c>
      <c r="S208" s="131">
        <f t="shared" si="3"/>
        <v>8549.9502487562186</v>
      </c>
      <c r="T208" s="131">
        <v>0.76400000000000001</v>
      </c>
      <c r="U208" s="131">
        <v>86.691000000000003</v>
      </c>
      <c r="V208" s="132">
        <v>2.0000000000000002E-5</v>
      </c>
      <c r="W208" s="132">
        <v>2.82E-3</v>
      </c>
      <c r="X208" s="132">
        <v>1E-4</v>
      </c>
    </row>
    <row r="209" spans="1:24">
      <c r="A209" t="s">
        <v>1213</v>
      </c>
      <c r="B209" t="s">
        <v>1219</v>
      </c>
      <c r="C209" t="s">
        <v>1973</v>
      </c>
      <c r="D209" t="s">
        <v>1974</v>
      </c>
      <c r="E209" t="s">
        <v>309</v>
      </c>
      <c r="F209" t="s">
        <v>3687</v>
      </c>
      <c r="G209" t="s">
        <v>3688</v>
      </c>
      <c r="H209" t="s">
        <v>321</v>
      </c>
      <c r="I209" t="s">
        <v>917</v>
      </c>
      <c r="J209" t="s">
        <v>204</v>
      </c>
      <c r="K209" t="s">
        <v>204</v>
      </c>
      <c r="L209" t="s">
        <v>325</v>
      </c>
      <c r="M209" t="s">
        <v>340</v>
      </c>
      <c r="N209" t="s">
        <v>464</v>
      </c>
      <c r="O209" t="s">
        <v>339</v>
      </c>
      <c r="P209" t="s">
        <v>1212</v>
      </c>
      <c r="Q209" s="131">
        <v>1356</v>
      </c>
      <c r="R209" s="131">
        <v>1</v>
      </c>
      <c r="S209" s="131">
        <f t="shared" si="3"/>
        <v>5855.0147492625374</v>
      </c>
      <c r="U209" s="131">
        <v>79.394000000000005</v>
      </c>
      <c r="V209" s="132">
        <v>1.0000000000000001E-5</v>
      </c>
      <c r="W209" s="132">
        <v>2.5600000000000002E-3</v>
      </c>
      <c r="X209" s="132">
        <v>9.0000000000000006E-5</v>
      </c>
    </row>
    <row r="210" spans="1:24">
      <c r="A210" t="s">
        <v>1213</v>
      </c>
      <c r="B210" t="s">
        <v>1219</v>
      </c>
      <c r="C210" t="s">
        <v>2434</v>
      </c>
      <c r="D210" t="s">
        <v>2435</v>
      </c>
      <c r="E210" t="s">
        <v>309</v>
      </c>
      <c r="F210" t="s">
        <v>2434</v>
      </c>
      <c r="G210" t="s">
        <v>3689</v>
      </c>
      <c r="H210" t="s">
        <v>321</v>
      </c>
      <c r="I210" t="s">
        <v>917</v>
      </c>
      <c r="J210" t="s">
        <v>204</v>
      </c>
      <c r="K210" t="s">
        <v>204</v>
      </c>
      <c r="L210" t="s">
        <v>325</v>
      </c>
      <c r="M210" t="s">
        <v>340</v>
      </c>
      <c r="N210" t="s">
        <v>447</v>
      </c>
      <c r="O210" t="s">
        <v>339</v>
      </c>
      <c r="P210" t="s">
        <v>1212</v>
      </c>
      <c r="Q210" s="131">
        <v>5239.7</v>
      </c>
      <c r="R210" s="131">
        <v>1</v>
      </c>
      <c r="S210" s="131">
        <f t="shared" si="3"/>
        <v>1340.0003817012425</v>
      </c>
      <c r="U210" s="131">
        <v>70.212000000000003</v>
      </c>
      <c r="V210" s="132">
        <v>1.0000000000000001E-5</v>
      </c>
      <c r="W210" s="132">
        <v>2.2699999999999999E-3</v>
      </c>
      <c r="X210" s="132">
        <v>8.0000000000000007E-5</v>
      </c>
    </row>
    <row r="211" spans="1:24">
      <c r="A211" t="s">
        <v>1213</v>
      </c>
      <c r="B211" t="s">
        <v>1219</v>
      </c>
      <c r="C211" t="s">
        <v>2867</v>
      </c>
      <c r="D211" t="s">
        <v>2868</v>
      </c>
      <c r="E211" t="s">
        <v>309</v>
      </c>
      <c r="F211" t="s">
        <v>2867</v>
      </c>
      <c r="G211" t="s">
        <v>3690</v>
      </c>
      <c r="H211" t="s">
        <v>321</v>
      </c>
      <c r="I211" t="s">
        <v>917</v>
      </c>
      <c r="J211" t="s">
        <v>204</v>
      </c>
      <c r="K211" t="s">
        <v>204</v>
      </c>
      <c r="L211" t="s">
        <v>325</v>
      </c>
      <c r="M211" t="s">
        <v>340</v>
      </c>
      <c r="N211" t="s">
        <v>447</v>
      </c>
      <c r="O211" t="s">
        <v>339</v>
      </c>
      <c r="P211" t="s">
        <v>1212</v>
      </c>
      <c r="Q211" s="131">
        <v>257</v>
      </c>
      <c r="R211" s="131">
        <v>1</v>
      </c>
      <c r="S211" s="131">
        <f t="shared" si="3"/>
        <v>27280.155642023346</v>
      </c>
      <c r="U211" s="131">
        <v>70.11</v>
      </c>
      <c r="V211" s="132">
        <v>2.0000000000000002E-5</v>
      </c>
      <c r="W211" s="132">
        <v>2.2599999999999999E-3</v>
      </c>
      <c r="X211" s="132">
        <v>8.0000000000000007E-5</v>
      </c>
    </row>
    <row r="212" spans="1:24">
      <c r="A212" t="s">
        <v>1213</v>
      </c>
      <c r="B212" t="s">
        <v>1219</v>
      </c>
      <c r="C212" t="s">
        <v>3691</v>
      </c>
      <c r="D212" t="s">
        <v>3692</v>
      </c>
      <c r="E212" t="s">
        <v>309</v>
      </c>
      <c r="F212" t="s">
        <v>3691</v>
      </c>
      <c r="G212" t="s">
        <v>3693</v>
      </c>
      <c r="H212" t="s">
        <v>321</v>
      </c>
      <c r="I212" t="s">
        <v>917</v>
      </c>
      <c r="J212" t="s">
        <v>204</v>
      </c>
      <c r="K212" t="s">
        <v>204</v>
      </c>
      <c r="L212" t="s">
        <v>325</v>
      </c>
      <c r="M212" t="s">
        <v>340</v>
      </c>
      <c r="N212" t="s">
        <v>445</v>
      </c>
      <c r="O212" t="s">
        <v>339</v>
      </c>
      <c r="P212" t="s">
        <v>1212</v>
      </c>
      <c r="Q212" s="131">
        <v>9955</v>
      </c>
      <c r="R212" s="131">
        <v>1</v>
      </c>
      <c r="S212" s="131">
        <f t="shared" si="3"/>
        <v>685.69563033651434</v>
      </c>
      <c r="U212" s="131">
        <v>68.260999999999996</v>
      </c>
      <c r="V212" s="132">
        <v>1.0000000000000001E-5</v>
      </c>
      <c r="W212" s="132">
        <v>2.2000000000000001E-3</v>
      </c>
      <c r="X212" s="132">
        <v>8.0000000000000007E-5</v>
      </c>
    </row>
    <row r="213" spans="1:24">
      <c r="A213" t="s">
        <v>1213</v>
      </c>
      <c r="B213" t="s">
        <v>1219</v>
      </c>
      <c r="C213" t="s">
        <v>2604</v>
      </c>
      <c r="D213" t="s">
        <v>2605</v>
      </c>
      <c r="E213" t="s">
        <v>309</v>
      </c>
      <c r="F213" t="s">
        <v>3694</v>
      </c>
      <c r="G213" t="s">
        <v>3695</v>
      </c>
      <c r="H213" t="s">
        <v>321</v>
      </c>
      <c r="I213" t="s">
        <v>917</v>
      </c>
      <c r="J213" t="s">
        <v>204</v>
      </c>
      <c r="K213" t="s">
        <v>204</v>
      </c>
      <c r="L213" t="s">
        <v>325</v>
      </c>
      <c r="M213" t="s">
        <v>340</v>
      </c>
      <c r="N213" t="s">
        <v>464</v>
      </c>
      <c r="O213" t="s">
        <v>339</v>
      </c>
      <c r="P213" t="s">
        <v>1212</v>
      </c>
      <c r="Q213" s="131">
        <v>6776</v>
      </c>
      <c r="R213" s="131">
        <v>1</v>
      </c>
      <c r="S213" s="131">
        <f t="shared" si="3"/>
        <v>1003.9994096812279</v>
      </c>
      <c r="U213" s="131">
        <v>68.031000000000006</v>
      </c>
      <c r="V213" s="132">
        <v>4.0000000000000003E-5</v>
      </c>
      <c r="W213" s="132">
        <v>2.2000000000000001E-3</v>
      </c>
      <c r="X213" s="132">
        <v>8.0000000000000007E-5</v>
      </c>
    </row>
    <row r="214" spans="1:24">
      <c r="A214" t="s">
        <v>1213</v>
      </c>
      <c r="B214" t="s">
        <v>1219</v>
      </c>
      <c r="C214" t="s">
        <v>1692</v>
      </c>
      <c r="D214" t="s">
        <v>1693</v>
      </c>
      <c r="E214" t="s">
        <v>309</v>
      </c>
      <c r="F214" t="s">
        <v>3552</v>
      </c>
      <c r="G214" t="s">
        <v>3553</v>
      </c>
      <c r="H214" t="s">
        <v>321</v>
      </c>
      <c r="I214" t="s">
        <v>917</v>
      </c>
      <c r="J214" t="s">
        <v>204</v>
      </c>
      <c r="K214" t="s">
        <v>204</v>
      </c>
      <c r="L214" t="s">
        <v>325</v>
      </c>
      <c r="M214" t="s">
        <v>340</v>
      </c>
      <c r="N214" t="s">
        <v>464</v>
      </c>
      <c r="O214" t="s">
        <v>339</v>
      </c>
      <c r="P214" t="s">
        <v>1212</v>
      </c>
      <c r="Q214" s="131">
        <v>3408</v>
      </c>
      <c r="R214" s="131">
        <v>1</v>
      </c>
      <c r="S214" s="131">
        <f t="shared" si="3"/>
        <v>1919.0140845070423</v>
      </c>
      <c r="U214" s="131">
        <v>65.400000000000006</v>
      </c>
      <c r="V214" s="132">
        <v>2.0000000000000002E-5</v>
      </c>
      <c r="W214" s="132">
        <v>2.1099999999999999E-3</v>
      </c>
      <c r="X214" s="132">
        <v>6.9999999999999994E-5</v>
      </c>
    </row>
    <row r="215" spans="1:24">
      <c r="A215" t="s">
        <v>1213</v>
      </c>
      <c r="B215" t="s">
        <v>1219</v>
      </c>
      <c r="C215" t="s">
        <v>2402</v>
      </c>
      <c r="D215" t="s">
        <v>2403</v>
      </c>
      <c r="E215" t="s">
        <v>309</v>
      </c>
      <c r="F215" t="s">
        <v>2402</v>
      </c>
      <c r="G215" t="s">
        <v>3696</v>
      </c>
      <c r="H215" t="s">
        <v>321</v>
      </c>
      <c r="I215" t="s">
        <v>917</v>
      </c>
      <c r="J215" t="s">
        <v>204</v>
      </c>
      <c r="K215" t="s">
        <v>204</v>
      </c>
      <c r="L215" t="s">
        <v>325</v>
      </c>
      <c r="M215" t="s">
        <v>340</v>
      </c>
      <c r="N215" t="s">
        <v>465</v>
      </c>
      <c r="O215" t="s">
        <v>339</v>
      </c>
      <c r="P215" t="s">
        <v>1212</v>
      </c>
      <c r="Q215" s="131">
        <v>986</v>
      </c>
      <c r="R215" s="131">
        <v>1</v>
      </c>
      <c r="S215" s="131">
        <f t="shared" si="3"/>
        <v>5600</v>
      </c>
      <c r="U215" s="131">
        <v>55.216000000000001</v>
      </c>
      <c r="V215" s="132">
        <v>1.0000000000000001E-5</v>
      </c>
      <c r="W215" s="132">
        <v>1.7799999999999999E-3</v>
      </c>
      <c r="X215" s="132">
        <v>6.0000000000000002E-5</v>
      </c>
    </row>
    <row r="216" spans="1:24">
      <c r="A216" t="s">
        <v>1213</v>
      </c>
      <c r="B216" t="s">
        <v>1219</v>
      </c>
      <c r="C216" t="s">
        <v>3697</v>
      </c>
      <c r="D216" t="s">
        <v>3698</v>
      </c>
      <c r="E216" t="s">
        <v>309</v>
      </c>
      <c r="F216" t="s">
        <v>3699</v>
      </c>
      <c r="G216" t="s">
        <v>3700</v>
      </c>
      <c r="H216" t="s">
        <v>321</v>
      </c>
      <c r="I216" t="s">
        <v>917</v>
      </c>
      <c r="J216" t="s">
        <v>204</v>
      </c>
      <c r="K216" t="s">
        <v>204</v>
      </c>
      <c r="L216" t="s">
        <v>325</v>
      </c>
      <c r="M216" t="s">
        <v>340</v>
      </c>
      <c r="N216" t="s">
        <v>477</v>
      </c>
      <c r="O216" t="s">
        <v>339</v>
      </c>
      <c r="P216" t="s">
        <v>1212</v>
      </c>
      <c r="Q216" s="131">
        <v>122</v>
      </c>
      <c r="R216" s="131">
        <v>1</v>
      </c>
      <c r="S216" s="131">
        <f t="shared" si="3"/>
        <v>40700</v>
      </c>
      <c r="U216" s="131">
        <v>49.654000000000003</v>
      </c>
      <c r="V216" s="132">
        <v>2.0000000000000002E-5</v>
      </c>
      <c r="W216" s="132">
        <v>1.6000000000000001E-3</v>
      </c>
      <c r="X216" s="132">
        <v>5.0000000000000002E-5</v>
      </c>
    </row>
    <row r="217" spans="1:24">
      <c r="A217" t="s">
        <v>1213</v>
      </c>
      <c r="B217" t="s">
        <v>1219</v>
      </c>
      <c r="C217" t="s">
        <v>3701</v>
      </c>
      <c r="D217" t="s">
        <v>3702</v>
      </c>
      <c r="E217" t="s">
        <v>309</v>
      </c>
      <c r="F217" t="s">
        <v>3701</v>
      </c>
      <c r="G217" t="s">
        <v>3703</v>
      </c>
      <c r="H217" t="s">
        <v>321</v>
      </c>
      <c r="I217" t="s">
        <v>917</v>
      </c>
      <c r="J217" t="s">
        <v>204</v>
      </c>
      <c r="K217" t="s">
        <v>204</v>
      </c>
      <c r="L217" t="s">
        <v>325</v>
      </c>
      <c r="M217" t="s">
        <v>340</v>
      </c>
      <c r="N217" t="s">
        <v>443</v>
      </c>
      <c r="O217" t="s">
        <v>339</v>
      </c>
      <c r="P217" t="s">
        <v>1212</v>
      </c>
      <c r="Q217" s="131">
        <v>20000</v>
      </c>
      <c r="R217" s="131">
        <v>1</v>
      </c>
      <c r="S217" s="131">
        <f t="shared" si="3"/>
        <v>209.7</v>
      </c>
      <c r="U217" s="131">
        <v>41.94</v>
      </c>
      <c r="V217" s="132">
        <v>8.0000000000000007E-5</v>
      </c>
      <c r="W217" s="132">
        <v>1.3500000000000001E-3</v>
      </c>
      <c r="X217" s="132">
        <v>5.0000000000000002E-5</v>
      </c>
    </row>
    <row r="218" spans="1:24">
      <c r="A218" t="s">
        <v>1213</v>
      </c>
      <c r="B218" t="s">
        <v>1219</v>
      </c>
      <c r="C218" t="s">
        <v>1901</v>
      </c>
      <c r="D218" t="s">
        <v>1902</v>
      </c>
      <c r="E218" t="s">
        <v>309</v>
      </c>
      <c r="F218" t="s">
        <v>1901</v>
      </c>
      <c r="G218" t="s">
        <v>3512</v>
      </c>
      <c r="H218" t="s">
        <v>321</v>
      </c>
      <c r="I218" t="s">
        <v>917</v>
      </c>
      <c r="J218" t="s">
        <v>204</v>
      </c>
      <c r="K218" t="s">
        <v>204</v>
      </c>
      <c r="L218" t="s">
        <v>325</v>
      </c>
      <c r="M218" t="s">
        <v>340</v>
      </c>
      <c r="N218" t="s">
        <v>464</v>
      </c>
      <c r="O218" t="s">
        <v>339</v>
      </c>
      <c r="P218" t="s">
        <v>1212</v>
      </c>
      <c r="Q218" s="131">
        <v>300</v>
      </c>
      <c r="R218" s="131">
        <v>1</v>
      </c>
      <c r="S218" s="131">
        <f t="shared" si="3"/>
        <v>11580</v>
      </c>
      <c r="U218" s="131">
        <v>34.74</v>
      </c>
      <c r="V218" s="132">
        <v>1.0000000000000001E-5</v>
      </c>
      <c r="W218" s="132">
        <v>1.1199999999999999E-3</v>
      </c>
      <c r="X218" s="132">
        <v>4.0000000000000003E-5</v>
      </c>
    </row>
    <row r="219" spans="1:24">
      <c r="A219" t="s">
        <v>1213</v>
      </c>
      <c r="B219" t="s">
        <v>1219</v>
      </c>
      <c r="C219" t="s">
        <v>3704</v>
      </c>
      <c r="D219" t="s">
        <v>3705</v>
      </c>
      <c r="E219" t="s">
        <v>309</v>
      </c>
      <c r="F219" t="s">
        <v>3704</v>
      </c>
      <c r="G219" t="s">
        <v>3706</v>
      </c>
      <c r="H219" t="s">
        <v>321</v>
      </c>
      <c r="I219" t="s">
        <v>917</v>
      </c>
      <c r="J219" t="s">
        <v>204</v>
      </c>
      <c r="K219" t="s">
        <v>204</v>
      </c>
      <c r="L219" t="s">
        <v>325</v>
      </c>
      <c r="M219" t="s">
        <v>340</v>
      </c>
      <c r="N219" t="s">
        <v>475</v>
      </c>
      <c r="O219" t="s">
        <v>339</v>
      </c>
      <c r="P219" t="s">
        <v>1212</v>
      </c>
      <c r="Q219" s="131">
        <v>122</v>
      </c>
      <c r="R219" s="131">
        <v>1</v>
      </c>
      <c r="S219" s="131">
        <f t="shared" si="3"/>
        <v>24719.672131147541</v>
      </c>
      <c r="U219" s="131">
        <v>30.158000000000001</v>
      </c>
      <c r="V219" s="132">
        <v>1.0000000000000001E-5</v>
      </c>
      <c r="W219" s="132">
        <v>9.7000000000000005E-4</v>
      </c>
      <c r="X219" s="132">
        <v>3.0000000000000001E-5</v>
      </c>
    </row>
    <row r="220" spans="1:24">
      <c r="A220" t="s">
        <v>1213</v>
      </c>
      <c r="B220" t="s">
        <v>1219</v>
      </c>
      <c r="C220" t="s">
        <v>3707</v>
      </c>
      <c r="D220" t="s">
        <v>3708</v>
      </c>
      <c r="E220" t="s">
        <v>309</v>
      </c>
      <c r="F220" t="s">
        <v>3707</v>
      </c>
      <c r="G220" t="s">
        <v>3709</v>
      </c>
      <c r="H220" t="s">
        <v>321</v>
      </c>
      <c r="I220" t="s">
        <v>917</v>
      </c>
      <c r="J220" t="s">
        <v>204</v>
      </c>
      <c r="K220" t="s">
        <v>204</v>
      </c>
      <c r="L220" t="s">
        <v>325</v>
      </c>
      <c r="M220" t="s">
        <v>340</v>
      </c>
      <c r="N220" t="s">
        <v>462</v>
      </c>
      <c r="O220" t="s">
        <v>339</v>
      </c>
      <c r="P220" t="s">
        <v>1212</v>
      </c>
      <c r="Q220" s="131">
        <v>5000</v>
      </c>
      <c r="R220" s="131">
        <v>1</v>
      </c>
      <c r="S220" s="131">
        <f t="shared" si="3"/>
        <v>454.8</v>
      </c>
      <c r="U220" s="131">
        <v>22.74</v>
      </c>
      <c r="V220" s="132">
        <v>9.0000000000000006E-5</v>
      </c>
      <c r="W220" s="132">
        <v>7.2999999999999996E-4</v>
      </c>
      <c r="X220" s="132">
        <v>3.0000000000000001E-5</v>
      </c>
    </row>
    <row r="221" spans="1:24">
      <c r="A221" t="s">
        <v>1213</v>
      </c>
      <c r="B221" t="s">
        <v>1219</v>
      </c>
      <c r="C221" t="s">
        <v>3523</v>
      </c>
      <c r="D221" t="s">
        <v>3524</v>
      </c>
      <c r="E221" t="s">
        <v>309</v>
      </c>
      <c r="F221" t="s">
        <v>3525</v>
      </c>
      <c r="G221" t="s">
        <v>3526</v>
      </c>
      <c r="H221" t="s">
        <v>321</v>
      </c>
      <c r="I221" t="s">
        <v>917</v>
      </c>
      <c r="J221" t="s">
        <v>204</v>
      </c>
      <c r="K221" t="s">
        <v>204</v>
      </c>
      <c r="L221" t="s">
        <v>325</v>
      </c>
      <c r="M221" t="s">
        <v>340</v>
      </c>
      <c r="N221" t="s">
        <v>476</v>
      </c>
      <c r="O221" t="s">
        <v>339</v>
      </c>
      <c r="P221" t="s">
        <v>1212</v>
      </c>
      <c r="Q221" s="131">
        <v>319</v>
      </c>
      <c r="R221" s="131">
        <v>1</v>
      </c>
      <c r="S221" s="131">
        <f t="shared" si="3"/>
        <v>6841.0658307210024</v>
      </c>
      <c r="U221" s="131">
        <v>21.823</v>
      </c>
      <c r="V221" s="132">
        <v>0</v>
      </c>
      <c r="W221" s="132">
        <v>6.9999999999999999E-4</v>
      </c>
      <c r="X221" s="132">
        <v>2.0000000000000002E-5</v>
      </c>
    </row>
    <row r="222" spans="1:24">
      <c r="A222" t="s">
        <v>1213</v>
      </c>
      <c r="B222" t="s">
        <v>1219</v>
      </c>
      <c r="C222" t="s">
        <v>2455</v>
      </c>
      <c r="D222" t="s">
        <v>2456</v>
      </c>
      <c r="E222" t="s">
        <v>309</v>
      </c>
      <c r="F222" t="s">
        <v>2455</v>
      </c>
      <c r="G222" t="s">
        <v>3710</v>
      </c>
      <c r="H222" t="s">
        <v>321</v>
      </c>
      <c r="I222" t="s">
        <v>917</v>
      </c>
      <c r="J222" t="s">
        <v>204</v>
      </c>
      <c r="K222" t="s">
        <v>204</v>
      </c>
      <c r="L222" t="s">
        <v>325</v>
      </c>
      <c r="M222" t="s">
        <v>340</v>
      </c>
      <c r="N222" t="s">
        <v>451</v>
      </c>
      <c r="O222" t="s">
        <v>339</v>
      </c>
      <c r="P222" t="s">
        <v>1212</v>
      </c>
      <c r="Q222" s="131">
        <v>28770</v>
      </c>
      <c r="R222" s="131">
        <v>1</v>
      </c>
      <c r="S222" s="131">
        <f t="shared" si="3"/>
        <v>75.498783454987844</v>
      </c>
      <c r="U222" s="131">
        <v>21.721</v>
      </c>
      <c r="V222" s="132">
        <v>2.0000000000000002E-5</v>
      </c>
      <c r="W222" s="132">
        <v>6.9999999999999999E-4</v>
      </c>
      <c r="X222" s="132">
        <v>2.0000000000000002E-5</v>
      </c>
    </row>
    <row r="223" spans="1:24">
      <c r="A223" t="s">
        <v>1213</v>
      </c>
      <c r="B223" t="s">
        <v>1219</v>
      </c>
      <c r="C223" t="s">
        <v>3711</v>
      </c>
      <c r="D223" t="s">
        <v>3712</v>
      </c>
      <c r="E223" t="s">
        <v>309</v>
      </c>
      <c r="F223" t="s">
        <v>3711</v>
      </c>
      <c r="G223" t="s">
        <v>3713</v>
      </c>
      <c r="H223" t="s">
        <v>321</v>
      </c>
      <c r="I223" t="s">
        <v>917</v>
      </c>
      <c r="J223" t="s">
        <v>204</v>
      </c>
      <c r="K223" t="s">
        <v>204</v>
      </c>
      <c r="L223" t="s">
        <v>325</v>
      </c>
      <c r="M223" t="s">
        <v>340</v>
      </c>
      <c r="N223" t="s">
        <v>459</v>
      </c>
      <c r="O223" t="s">
        <v>339</v>
      </c>
      <c r="P223" t="s">
        <v>1212</v>
      </c>
      <c r="Q223" s="131">
        <v>1000</v>
      </c>
      <c r="R223" s="131">
        <v>1</v>
      </c>
      <c r="S223" s="131">
        <f t="shared" si="3"/>
        <v>1948.9999999999998</v>
      </c>
      <c r="U223" s="131">
        <v>19.489999999999998</v>
      </c>
      <c r="V223" s="132">
        <v>1.0000000000000001E-5</v>
      </c>
      <c r="W223" s="132">
        <v>6.3000000000000003E-4</v>
      </c>
      <c r="X223" s="132">
        <v>2.0000000000000002E-5</v>
      </c>
    </row>
    <row r="224" spans="1:24">
      <c r="A224" t="s">
        <v>1213</v>
      </c>
      <c r="B224" t="s">
        <v>1219</v>
      </c>
      <c r="C224" t="s">
        <v>2918</v>
      </c>
      <c r="D224" t="s">
        <v>2919</v>
      </c>
      <c r="E224" t="s">
        <v>309</v>
      </c>
      <c r="F224" t="s">
        <v>2918</v>
      </c>
      <c r="G224" t="s">
        <v>3714</v>
      </c>
      <c r="H224" t="s">
        <v>321</v>
      </c>
      <c r="I224" t="s">
        <v>917</v>
      </c>
      <c r="J224" t="s">
        <v>204</v>
      </c>
      <c r="K224" t="s">
        <v>204</v>
      </c>
      <c r="L224" t="s">
        <v>325</v>
      </c>
      <c r="M224" t="s">
        <v>340</v>
      </c>
      <c r="N224" t="s">
        <v>464</v>
      </c>
      <c r="O224" t="s">
        <v>339</v>
      </c>
      <c r="P224" t="s">
        <v>1212</v>
      </c>
      <c r="Q224" s="131">
        <v>2777.78</v>
      </c>
      <c r="R224" s="131">
        <v>1</v>
      </c>
      <c r="S224" s="131">
        <f t="shared" si="3"/>
        <v>633.20349343720522</v>
      </c>
      <c r="U224" s="131">
        <v>17.588999999999999</v>
      </c>
      <c r="V224" s="132">
        <v>2.0000000000000002E-5</v>
      </c>
      <c r="W224" s="132">
        <v>5.6999999999999998E-4</v>
      </c>
      <c r="X224" s="132">
        <v>2.0000000000000002E-5</v>
      </c>
    </row>
    <row r="225" spans="1:24">
      <c r="A225" t="s">
        <v>1213</v>
      </c>
      <c r="B225" t="s">
        <v>1219</v>
      </c>
      <c r="C225" t="s">
        <v>2789</v>
      </c>
      <c r="D225" t="s">
        <v>2790</v>
      </c>
      <c r="E225" t="s">
        <v>309</v>
      </c>
      <c r="F225" t="s">
        <v>3566</v>
      </c>
      <c r="G225" t="s">
        <v>3567</v>
      </c>
      <c r="H225" t="s">
        <v>321</v>
      </c>
      <c r="I225" t="s">
        <v>917</v>
      </c>
      <c r="J225" t="s">
        <v>204</v>
      </c>
      <c r="K225" t="s">
        <v>204</v>
      </c>
      <c r="L225" t="s">
        <v>325</v>
      </c>
      <c r="M225" t="s">
        <v>340</v>
      </c>
      <c r="N225" t="s">
        <v>462</v>
      </c>
      <c r="O225" t="s">
        <v>339</v>
      </c>
      <c r="P225" t="s">
        <v>1212</v>
      </c>
      <c r="Q225" s="131">
        <v>42</v>
      </c>
      <c r="R225" s="131">
        <v>1</v>
      </c>
      <c r="S225" s="131">
        <f t="shared" si="3"/>
        <v>25190.476190476191</v>
      </c>
      <c r="U225" s="131">
        <v>10.58</v>
      </c>
      <c r="V225" s="132">
        <v>0</v>
      </c>
      <c r="W225" s="132">
        <v>3.4000000000000002E-4</v>
      </c>
      <c r="X225" s="132">
        <v>1.0000000000000001E-5</v>
      </c>
    </row>
    <row r="226" spans="1:24">
      <c r="A226" t="s">
        <v>1213</v>
      </c>
      <c r="B226" t="s">
        <v>1219</v>
      </c>
      <c r="C226" t="s">
        <v>2889</v>
      </c>
      <c r="D226" t="s">
        <v>2890</v>
      </c>
      <c r="E226" t="s">
        <v>309</v>
      </c>
      <c r="F226" t="s">
        <v>3579</v>
      </c>
      <c r="G226" t="s">
        <v>3580</v>
      </c>
      <c r="H226" t="s">
        <v>321</v>
      </c>
      <c r="I226" t="s">
        <v>917</v>
      </c>
      <c r="J226" t="s">
        <v>204</v>
      </c>
      <c r="K226" t="s">
        <v>204</v>
      </c>
      <c r="L226" t="s">
        <v>325</v>
      </c>
      <c r="M226" t="s">
        <v>340</v>
      </c>
      <c r="N226" t="s">
        <v>437</v>
      </c>
      <c r="O226" t="s">
        <v>339</v>
      </c>
      <c r="P226" t="s">
        <v>1212</v>
      </c>
      <c r="Q226" s="131">
        <v>24</v>
      </c>
      <c r="R226" s="131">
        <v>1</v>
      </c>
      <c r="S226" s="131">
        <f t="shared" si="3"/>
        <v>20100</v>
      </c>
      <c r="U226" s="131">
        <v>4.8239999999999998</v>
      </c>
      <c r="V226" s="132">
        <v>0</v>
      </c>
      <c r="W226" s="132">
        <v>1.6000000000000001E-4</v>
      </c>
      <c r="X226" s="132">
        <v>1.0000000000000001E-5</v>
      </c>
    </row>
    <row r="227" spans="1:24">
      <c r="A227" t="s">
        <v>1213</v>
      </c>
      <c r="B227" t="s">
        <v>1219</v>
      </c>
      <c r="C227" t="s">
        <v>1718</v>
      </c>
      <c r="D227" t="s">
        <v>1719</v>
      </c>
      <c r="E227" t="s">
        <v>309</v>
      </c>
      <c r="F227" t="s">
        <v>3715</v>
      </c>
      <c r="G227" t="s">
        <v>3716</v>
      </c>
      <c r="H227" t="s">
        <v>321</v>
      </c>
      <c r="I227" t="s">
        <v>917</v>
      </c>
      <c r="J227" t="s">
        <v>204</v>
      </c>
      <c r="K227" t="s">
        <v>204</v>
      </c>
      <c r="L227" t="s">
        <v>325</v>
      </c>
      <c r="M227" t="s">
        <v>340</v>
      </c>
      <c r="N227" t="s">
        <v>440</v>
      </c>
      <c r="O227" t="s">
        <v>339</v>
      </c>
      <c r="P227" t="s">
        <v>1212</v>
      </c>
      <c r="Q227" s="131">
        <v>80</v>
      </c>
      <c r="R227" s="131">
        <v>1</v>
      </c>
      <c r="S227" s="131">
        <f t="shared" si="3"/>
        <v>5338.75</v>
      </c>
      <c r="U227" s="131">
        <v>4.2709999999999999</v>
      </c>
      <c r="V227" s="132">
        <v>1.0000000000000001E-5</v>
      </c>
      <c r="W227" s="132">
        <v>1.3999999999999999E-4</v>
      </c>
      <c r="X227" s="132">
        <v>0</v>
      </c>
    </row>
    <row r="228" spans="1:24">
      <c r="A228" t="s">
        <v>1213</v>
      </c>
      <c r="B228" t="s">
        <v>1221</v>
      </c>
      <c r="C228" t="s">
        <v>2123</v>
      </c>
      <c r="D228" t="s">
        <v>2124</v>
      </c>
      <c r="E228" t="s">
        <v>309</v>
      </c>
      <c r="F228" t="s">
        <v>2123</v>
      </c>
      <c r="G228" t="s">
        <v>3474</v>
      </c>
      <c r="H228" t="s">
        <v>321</v>
      </c>
      <c r="I228" t="s">
        <v>917</v>
      </c>
      <c r="J228" t="s">
        <v>204</v>
      </c>
      <c r="K228" t="s">
        <v>204</v>
      </c>
      <c r="L228" t="s">
        <v>325</v>
      </c>
      <c r="M228" t="s">
        <v>340</v>
      </c>
      <c r="N228" t="s">
        <v>467</v>
      </c>
      <c r="O228" t="s">
        <v>339</v>
      </c>
      <c r="P228" t="s">
        <v>1212</v>
      </c>
      <c r="Q228" s="131">
        <v>32836</v>
      </c>
      <c r="R228" s="131">
        <v>1</v>
      </c>
      <c r="S228" s="131">
        <f t="shared" si="3"/>
        <v>8100.9989036423431</v>
      </c>
      <c r="U228" s="131">
        <v>2660.0439999999999</v>
      </c>
      <c r="V228" s="132">
        <v>3.0000000000000001E-5</v>
      </c>
      <c r="W228" s="132">
        <v>7.7469999999999997E-2</v>
      </c>
      <c r="X228" s="132">
        <v>7.0400000000000003E-3</v>
      </c>
    </row>
    <row r="229" spans="1:24">
      <c r="A229" t="s">
        <v>1213</v>
      </c>
      <c r="B229" t="s">
        <v>1221</v>
      </c>
      <c r="C229" t="s">
        <v>1547</v>
      </c>
      <c r="D229" t="s">
        <v>1548</v>
      </c>
      <c r="E229" t="s">
        <v>309</v>
      </c>
      <c r="F229" t="s">
        <v>1547</v>
      </c>
      <c r="G229" t="s">
        <v>3473</v>
      </c>
      <c r="H229" t="s">
        <v>321</v>
      </c>
      <c r="I229" t="s">
        <v>917</v>
      </c>
      <c r="J229" t="s">
        <v>204</v>
      </c>
      <c r="K229" t="s">
        <v>204</v>
      </c>
      <c r="L229" t="s">
        <v>325</v>
      </c>
      <c r="M229" t="s">
        <v>340</v>
      </c>
      <c r="N229" t="s">
        <v>448</v>
      </c>
      <c r="O229" t="s">
        <v>339</v>
      </c>
      <c r="P229" t="s">
        <v>1212</v>
      </c>
      <c r="Q229" s="131">
        <v>53839</v>
      </c>
      <c r="R229" s="131">
        <v>1</v>
      </c>
      <c r="S229" s="131">
        <f t="shared" si="3"/>
        <v>4335.0006500863683</v>
      </c>
      <c r="U229" s="131">
        <v>2333.9209999999998</v>
      </c>
      <c r="V229" s="132">
        <v>3.0000000000000001E-5</v>
      </c>
      <c r="W229" s="132">
        <v>6.7970000000000003E-2</v>
      </c>
      <c r="X229" s="132">
        <v>6.1700000000000001E-3</v>
      </c>
    </row>
    <row r="230" spans="1:24">
      <c r="A230" t="s">
        <v>1213</v>
      </c>
      <c r="B230" t="s">
        <v>1221</v>
      </c>
      <c r="C230" t="s">
        <v>1601</v>
      </c>
      <c r="D230" t="s">
        <v>1602</v>
      </c>
      <c r="E230" t="s">
        <v>309</v>
      </c>
      <c r="F230" t="s">
        <v>1601</v>
      </c>
      <c r="G230" t="s">
        <v>3476</v>
      </c>
      <c r="H230" t="s">
        <v>321</v>
      </c>
      <c r="I230" t="s">
        <v>917</v>
      </c>
      <c r="J230" t="s">
        <v>204</v>
      </c>
      <c r="K230" t="s">
        <v>204</v>
      </c>
      <c r="L230" t="s">
        <v>325</v>
      </c>
      <c r="M230" t="s">
        <v>340</v>
      </c>
      <c r="N230" t="s">
        <v>448</v>
      </c>
      <c r="O230" t="s">
        <v>339</v>
      </c>
      <c r="P230" t="s">
        <v>1212</v>
      </c>
      <c r="Q230" s="131">
        <v>51716</v>
      </c>
      <c r="R230" s="131">
        <v>1</v>
      </c>
      <c r="S230" s="131">
        <f t="shared" si="3"/>
        <v>4401.9993812359817</v>
      </c>
      <c r="U230" s="131">
        <v>2276.538</v>
      </c>
      <c r="V230" s="132">
        <v>4.0000000000000003E-5</v>
      </c>
      <c r="W230" s="132">
        <v>6.6299999999999998E-2</v>
      </c>
      <c r="X230" s="132">
        <v>6.0200000000000002E-3</v>
      </c>
    </row>
    <row r="231" spans="1:24">
      <c r="A231" t="s">
        <v>1213</v>
      </c>
      <c r="B231" t="s">
        <v>1221</v>
      </c>
      <c r="C231" t="s">
        <v>2430</v>
      </c>
      <c r="D231" t="s">
        <v>2431</v>
      </c>
      <c r="E231" t="s">
        <v>309</v>
      </c>
      <c r="F231" t="s">
        <v>2430</v>
      </c>
      <c r="G231" t="s">
        <v>3492</v>
      </c>
      <c r="H231" t="s">
        <v>321</v>
      </c>
      <c r="I231" t="s">
        <v>917</v>
      </c>
      <c r="J231" t="s">
        <v>204</v>
      </c>
      <c r="K231" t="s">
        <v>204</v>
      </c>
      <c r="L231" t="s">
        <v>325</v>
      </c>
      <c r="M231" t="s">
        <v>340</v>
      </c>
      <c r="N231" t="s">
        <v>446</v>
      </c>
      <c r="O231" t="s">
        <v>339</v>
      </c>
      <c r="P231" t="s">
        <v>1212</v>
      </c>
      <c r="Q231" s="131">
        <v>2091</v>
      </c>
      <c r="R231" s="131">
        <v>1</v>
      </c>
      <c r="S231" s="131">
        <f t="shared" si="3"/>
        <v>95300.000000000015</v>
      </c>
      <c r="T231" s="131">
        <v>3.8220000000000001</v>
      </c>
      <c r="U231" s="131">
        <v>1996.5450000000001</v>
      </c>
      <c r="V231" s="132">
        <v>5.0000000000000002E-5</v>
      </c>
      <c r="W231" s="132">
        <v>5.8259999999999999E-2</v>
      </c>
      <c r="X231" s="132">
        <v>5.2900000000000004E-3</v>
      </c>
    </row>
    <row r="232" spans="1:24">
      <c r="A232" t="s">
        <v>1213</v>
      </c>
      <c r="B232" t="s">
        <v>1221</v>
      </c>
      <c r="C232" t="s">
        <v>3190</v>
      </c>
      <c r="D232" t="s">
        <v>3191</v>
      </c>
      <c r="E232" t="s">
        <v>309</v>
      </c>
      <c r="F232" t="s">
        <v>3190</v>
      </c>
      <c r="G232" t="s">
        <v>3475</v>
      </c>
      <c r="H232" t="s">
        <v>321</v>
      </c>
      <c r="I232" t="s">
        <v>917</v>
      </c>
      <c r="J232" t="s">
        <v>204</v>
      </c>
      <c r="K232" t="s">
        <v>204</v>
      </c>
      <c r="L232" t="s">
        <v>325</v>
      </c>
      <c r="M232" t="s">
        <v>340</v>
      </c>
      <c r="N232" t="s">
        <v>448</v>
      </c>
      <c r="O232" t="s">
        <v>339</v>
      </c>
      <c r="P232" t="s">
        <v>1212</v>
      </c>
      <c r="Q232" s="131">
        <v>78444</v>
      </c>
      <c r="R232" s="131">
        <v>1</v>
      </c>
      <c r="S232" s="131">
        <f t="shared" si="3"/>
        <v>2491.9993880985162</v>
      </c>
      <c r="U232" s="131">
        <v>1954.8240000000001</v>
      </c>
      <c r="V232" s="132">
        <v>6.0000000000000002E-5</v>
      </c>
      <c r="W232" s="132">
        <v>5.6930000000000001E-2</v>
      </c>
      <c r="X232" s="132">
        <v>5.1700000000000001E-3</v>
      </c>
    </row>
    <row r="233" spans="1:24">
      <c r="A233" t="s">
        <v>1213</v>
      </c>
      <c r="B233" t="s">
        <v>1221</v>
      </c>
      <c r="C233" t="s">
        <v>1884</v>
      </c>
      <c r="D233" t="s">
        <v>1885</v>
      </c>
      <c r="E233" t="s">
        <v>309</v>
      </c>
      <c r="F233" t="s">
        <v>3482</v>
      </c>
      <c r="G233" t="s">
        <v>3483</v>
      </c>
      <c r="H233" t="s">
        <v>321</v>
      </c>
      <c r="I233" t="s">
        <v>917</v>
      </c>
      <c r="J233" t="s">
        <v>204</v>
      </c>
      <c r="K233" t="s">
        <v>204</v>
      </c>
      <c r="L233" t="s">
        <v>325</v>
      </c>
      <c r="M233" t="s">
        <v>340</v>
      </c>
      <c r="N233" t="s">
        <v>448</v>
      </c>
      <c r="O233" t="s">
        <v>339</v>
      </c>
      <c r="P233" t="s">
        <v>1212</v>
      </c>
      <c r="Q233" s="131">
        <v>10858</v>
      </c>
      <c r="R233" s="131">
        <v>1</v>
      </c>
      <c r="S233" s="131">
        <f t="shared" si="3"/>
        <v>15760.001841959845</v>
      </c>
      <c r="U233" s="131">
        <v>1711.221</v>
      </c>
      <c r="V233" s="132">
        <v>4.0000000000000003E-5</v>
      </c>
      <c r="W233" s="132">
        <v>4.9829999999999999E-2</v>
      </c>
      <c r="X233" s="132">
        <v>4.5300000000000002E-3</v>
      </c>
    </row>
    <row r="234" spans="1:24">
      <c r="A234" t="s">
        <v>1213</v>
      </c>
      <c r="B234" t="s">
        <v>1221</v>
      </c>
      <c r="C234" t="s">
        <v>3497</v>
      </c>
      <c r="D234" t="s">
        <v>3498</v>
      </c>
      <c r="E234" t="s">
        <v>309</v>
      </c>
      <c r="F234" t="s">
        <v>3497</v>
      </c>
      <c r="G234" t="s">
        <v>3499</v>
      </c>
      <c r="H234" t="s">
        <v>321</v>
      </c>
      <c r="I234" t="s">
        <v>917</v>
      </c>
      <c r="J234" t="s">
        <v>204</v>
      </c>
      <c r="K234" t="s">
        <v>204</v>
      </c>
      <c r="L234" t="s">
        <v>325</v>
      </c>
      <c r="M234" t="s">
        <v>340</v>
      </c>
      <c r="N234" t="s">
        <v>458</v>
      </c>
      <c r="O234" t="s">
        <v>339</v>
      </c>
      <c r="P234" t="s">
        <v>1212</v>
      </c>
      <c r="Q234" s="131">
        <v>1856</v>
      </c>
      <c r="R234" s="131">
        <v>1</v>
      </c>
      <c r="S234" s="131">
        <f t="shared" si="3"/>
        <v>71910.021551724145</v>
      </c>
      <c r="U234" s="131">
        <v>1334.65</v>
      </c>
      <c r="V234" s="132">
        <v>6.0000000000000002E-5</v>
      </c>
      <c r="W234" s="132">
        <v>3.8870000000000002E-2</v>
      </c>
      <c r="X234" s="132">
        <v>3.5300000000000002E-3</v>
      </c>
    </row>
    <row r="235" spans="1:24">
      <c r="A235" t="s">
        <v>1213</v>
      </c>
      <c r="B235" t="s">
        <v>1221</v>
      </c>
      <c r="C235" t="s">
        <v>3479</v>
      </c>
      <c r="D235" t="s">
        <v>3480</v>
      </c>
      <c r="E235" t="s">
        <v>309</v>
      </c>
      <c r="F235" t="s">
        <v>3479</v>
      </c>
      <c r="G235" t="s">
        <v>3481</v>
      </c>
      <c r="H235" t="s">
        <v>321</v>
      </c>
      <c r="I235" t="s">
        <v>917</v>
      </c>
      <c r="J235" t="s">
        <v>204</v>
      </c>
      <c r="K235" t="s">
        <v>204</v>
      </c>
      <c r="L235" t="s">
        <v>325</v>
      </c>
      <c r="M235" t="s">
        <v>340</v>
      </c>
      <c r="N235" t="s">
        <v>458</v>
      </c>
      <c r="O235" t="s">
        <v>339</v>
      </c>
      <c r="P235" t="s">
        <v>1212</v>
      </c>
      <c r="Q235" s="131">
        <v>6721</v>
      </c>
      <c r="R235" s="131">
        <v>1</v>
      </c>
      <c r="S235" s="131">
        <f t="shared" si="3"/>
        <v>18890.001487873829</v>
      </c>
      <c r="U235" s="131">
        <v>1269.597</v>
      </c>
      <c r="V235" s="132">
        <v>6.0000000000000002E-5</v>
      </c>
      <c r="W235" s="132">
        <v>3.6970000000000003E-2</v>
      </c>
      <c r="X235" s="132">
        <v>3.3600000000000001E-3</v>
      </c>
    </row>
    <row r="236" spans="1:24">
      <c r="A236" t="s">
        <v>1213</v>
      </c>
      <c r="B236" t="s">
        <v>1221</v>
      </c>
      <c r="C236" t="s">
        <v>2020</v>
      </c>
      <c r="D236" t="s">
        <v>2021</v>
      </c>
      <c r="E236" t="s">
        <v>309</v>
      </c>
      <c r="F236" t="s">
        <v>2020</v>
      </c>
      <c r="G236" t="s">
        <v>3518</v>
      </c>
      <c r="H236" t="s">
        <v>321</v>
      </c>
      <c r="I236" t="s">
        <v>917</v>
      </c>
      <c r="J236" t="s">
        <v>204</v>
      </c>
      <c r="K236" t="s">
        <v>204</v>
      </c>
      <c r="L236" t="s">
        <v>325</v>
      </c>
      <c r="M236" t="s">
        <v>340</v>
      </c>
      <c r="N236" t="s">
        <v>484</v>
      </c>
      <c r="O236" t="s">
        <v>339</v>
      </c>
      <c r="P236" t="s">
        <v>1212</v>
      </c>
      <c r="Q236" s="131">
        <v>217581</v>
      </c>
      <c r="R236" s="131">
        <v>1</v>
      </c>
      <c r="S236" s="131">
        <f t="shared" si="3"/>
        <v>518.99982075640798</v>
      </c>
      <c r="U236" s="131">
        <v>1129.2449999999999</v>
      </c>
      <c r="V236" s="132">
        <v>8.0000000000000007E-5</v>
      </c>
      <c r="W236" s="132">
        <v>3.2890000000000003E-2</v>
      </c>
      <c r="X236" s="132">
        <v>2.99E-3</v>
      </c>
    </row>
    <row r="237" spans="1:24">
      <c r="A237" t="s">
        <v>1213</v>
      </c>
      <c r="B237" t="s">
        <v>1221</v>
      </c>
      <c r="C237" t="s">
        <v>3489</v>
      </c>
      <c r="D237" t="s">
        <v>3490</v>
      </c>
      <c r="E237" t="s">
        <v>309</v>
      </c>
      <c r="F237" t="s">
        <v>3489</v>
      </c>
      <c r="G237" t="s">
        <v>3491</v>
      </c>
      <c r="H237" t="s">
        <v>321</v>
      </c>
      <c r="I237" t="s">
        <v>917</v>
      </c>
      <c r="J237" t="s">
        <v>204</v>
      </c>
      <c r="K237" t="s">
        <v>204</v>
      </c>
      <c r="L237" t="s">
        <v>325</v>
      </c>
      <c r="M237" t="s">
        <v>340</v>
      </c>
      <c r="N237" t="s">
        <v>480</v>
      </c>
      <c r="O237" t="s">
        <v>339</v>
      </c>
      <c r="P237" t="s">
        <v>1212</v>
      </c>
      <c r="Q237" s="131">
        <v>1749</v>
      </c>
      <c r="R237" s="131">
        <v>1</v>
      </c>
      <c r="S237" s="131">
        <f t="shared" si="3"/>
        <v>62120.011435105778</v>
      </c>
      <c r="U237" s="131">
        <v>1086.479</v>
      </c>
      <c r="V237" s="132">
        <v>2.0000000000000002E-5</v>
      </c>
      <c r="W237" s="132">
        <v>3.1640000000000001E-2</v>
      </c>
      <c r="X237" s="132">
        <v>2.8700000000000002E-3</v>
      </c>
    </row>
    <row r="238" spans="1:24">
      <c r="A238" t="s">
        <v>1213</v>
      </c>
      <c r="B238" t="s">
        <v>1221</v>
      </c>
      <c r="C238" t="s">
        <v>2422</v>
      </c>
      <c r="D238" t="s">
        <v>2423</v>
      </c>
      <c r="E238" t="s">
        <v>309</v>
      </c>
      <c r="F238" t="s">
        <v>2422</v>
      </c>
      <c r="G238" t="s">
        <v>3496</v>
      </c>
      <c r="H238" t="s">
        <v>321</v>
      </c>
      <c r="I238" t="s">
        <v>917</v>
      </c>
      <c r="J238" t="s">
        <v>204</v>
      </c>
      <c r="K238" t="s">
        <v>204</v>
      </c>
      <c r="L238" t="s">
        <v>325</v>
      </c>
      <c r="M238" t="s">
        <v>340</v>
      </c>
      <c r="N238" t="s">
        <v>456</v>
      </c>
      <c r="O238" t="s">
        <v>339</v>
      </c>
      <c r="P238" t="s">
        <v>1212</v>
      </c>
      <c r="Q238" s="131">
        <v>59290</v>
      </c>
      <c r="R238" s="131">
        <v>1</v>
      </c>
      <c r="S238" s="131">
        <f t="shared" si="3"/>
        <v>1800</v>
      </c>
      <c r="U238" s="131">
        <v>1067.22</v>
      </c>
      <c r="V238" s="132">
        <v>5.0000000000000002E-5</v>
      </c>
      <c r="W238" s="132">
        <v>3.108E-2</v>
      </c>
      <c r="X238" s="132">
        <v>2.82E-3</v>
      </c>
    </row>
    <row r="239" spans="1:24">
      <c r="A239" t="s">
        <v>1213</v>
      </c>
      <c r="B239" t="s">
        <v>1221</v>
      </c>
      <c r="C239" t="s">
        <v>1868</v>
      </c>
      <c r="D239" t="s">
        <v>1869</v>
      </c>
      <c r="E239" t="s">
        <v>309</v>
      </c>
      <c r="F239" t="s">
        <v>1868</v>
      </c>
      <c r="G239" t="s">
        <v>3478</v>
      </c>
      <c r="H239" t="s">
        <v>321</v>
      </c>
      <c r="I239" t="s">
        <v>917</v>
      </c>
      <c r="J239" t="s">
        <v>204</v>
      </c>
      <c r="K239" t="s">
        <v>204</v>
      </c>
      <c r="L239" t="s">
        <v>325</v>
      </c>
      <c r="M239" t="s">
        <v>340</v>
      </c>
      <c r="N239" t="s">
        <v>464</v>
      </c>
      <c r="O239" t="s">
        <v>339</v>
      </c>
      <c r="P239" t="s">
        <v>1212</v>
      </c>
      <c r="Q239" s="131">
        <v>3386</v>
      </c>
      <c r="R239" s="131">
        <v>1</v>
      </c>
      <c r="S239" s="131">
        <f t="shared" si="3"/>
        <v>30089.988186650913</v>
      </c>
      <c r="U239" s="131">
        <v>1018.847</v>
      </c>
      <c r="V239" s="132">
        <v>3.0000000000000001E-5</v>
      </c>
      <c r="W239" s="132">
        <v>2.9669999999999998E-2</v>
      </c>
      <c r="X239" s="132">
        <v>2.7000000000000001E-3</v>
      </c>
    </row>
    <row r="240" spans="1:24">
      <c r="A240" t="s">
        <v>1213</v>
      </c>
      <c r="B240" t="s">
        <v>1221</v>
      </c>
      <c r="C240" t="s">
        <v>3538</v>
      </c>
      <c r="D240" t="s">
        <v>3539</v>
      </c>
      <c r="E240" t="s">
        <v>309</v>
      </c>
      <c r="F240" t="s">
        <v>3540</v>
      </c>
      <c r="G240" t="s">
        <v>3541</v>
      </c>
      <c r="H240" t="s">
        <v>321</v>
      </c>
      <c r="I240" t="s">
        <v>917</v>
      </c>
      <c r="J240" t="s">
        <v>204</v>
      </c>
      <c r="K240" t="s">
        <v>204</v>
      </c>
      <c r="L240" t="s">
        <v>325</v>
      </c>
      <c r="M240" t="s">
        <v>340</v>
      </c>
      <c r="N240" t="s">
        <v>448</v>
      </c>
      <c r="O240" t="s">
        <v>339</v>
      </c>
      <c r="P240" t="s">
        <v>1212</v>
      </c>
      <c r="Q240" s="131">
        <v>5226</v>
      </c>
      <c r="R240" s="131">
        <v>1</v>
      </c>
      <c r="S240" s="131">
        <f t="shared" si="3"/>
        <v>17939.992345962495</v>
      </c>
      <c r="U240" s="131">
        <v>937.54399999999998</v>
      </c>
      <c r="V240" s="132">
        <v>5.0000000000000002E-5</v>
      </c>
      <c r="W240" s="132">
        <v>2.7300000000000001E-2</v>
      </c>
      <c r="X240" s="132">
        <v>2.48E-3</v>
      </c>
    </row>
    <row r="241" spans="1:24">
      <c r="A241" t="s">
        <v>1213</v>
      </c>
      <c r="B241" t="s">
        <v>1221</v>
      </c>
      <c r="C241" t="s">
        <v>2509</v>
      </c>
      <c r="D241" t="s">
        <v>2510</v>
      </c>
      <c r="E241" t="s">
        <v>309</v>
      </c>
      <c r="F241" t="s">
        <v>2509</v>
      </c>
      <c r="G241" t="s">
        <v>3495</v>
      </c>
      <c r="H241" t="s">
        <v>321</v>
      </c>
      <c r="I241" t="s">
        <v>917</v>
      </c>
      <c r="J241" t="s">
        <v>204</v>
      </c>
      <c r="K241" t="s">
        <v>204</v>
      </c>
      <c r="L241" t="s">
        <v>325</v>
      </c>
      <c r="M241" t="s">
        <v>340</v>
      </c>
      <c r="N241" t="s">
        <v>475</v>
      </c>
      <c r="O241" t="s">
        <v>339</v>
      </c>
      <c r="P241" t="s">
        <v>1212</v>
      </c>
      <c r="Q241" s="131">
        <v>22503</v>
      </c>
      <c r="R241" s="131">
        <v>1</v>
      </c>
      <c r="S241" s="131">
        <f t="shared" si="3"/>
        <v>3795.0006665777901</v>
      </c>
      <c r="U241" s="131">
        <v>853.98900000000003</v>
      </c>
      <c r="V241" s="132">
        <v>8.0000000000000007E-5</v>
      </c>
      <c r="W241" s="132">
        <v>2.487E-2</v>
      </c>
      <c r="X241" s="132">
        <v>2.2599999999999999E-3</v>
      </c>
    </row>
    <row r="242" spans="1:24">
      <c r="A242" t="s">
        <v>1213</v>
      </c>
      <c r="B242" t="s">
        <v>1221</v>
      </c>
      <c r="C242" t="s">
        <v>3201</v>
      </c>
      <c r="D242" t="s">
        <v>3202</v>
      </c>
      <c r="E242" t="s">
        <v>309</v>
      </c>
      <c r="F242" t="s">
        <v>3201</v>
      </c>
      <c r="G242" t="s">
        <v>3584</v>
      </c>
      <c r="H242" t="s">
        <v>321</v>
      </c>
      <c r="I242" t="s">
        <v>917</v>
      </c>
      <c r="J242" t="s">
        <v>204</v>
      </c>
      <c r="K242" t="s">
        <v>204</v>
      </c>
      <c r="L242" t="s">
        <v>325</v>
      </c>
      <c r="M242" t="s">
        <v>340</v>
      </c>
      <c r="N242" t="s">
        <v>441</v>
      </c>
      <c r="O242" t="s">
        <v>339</v>
      </c>
      <c r="P242" t="s">
        <v>1212</v>
      </c>
      <c r="Q242" s="131">
        <v>2746</v>
      </c>
      <c r="R242" s="131">
        <v>1</v>
      </c>
      <c r="S242" s="131">
        <f t="shared" si="3"/>
        <v>25069.992716678807</v>
      </c>
      <c r="U242" s="131">
        <v>688.42200000000003</v>
      </c>
      <c r="V242" s="132">
        <v>5.0000000000000002E-5</v>
      </c>
      <c r="W242" s="132">
        <v>2.0049999999999998E-2</v>
      </c>
      <c r="X242" s="132">
        <v>1.82E-3</v>
      </c>
    </row>
    <row r="243" spans="1:24">
      <c r="A243" t="s">
        <v>1213</v>
      </c>
      <c r="B243" t="s">
        <v>1221</v>
      </c>
      <c r="C243" t="s">
        <v>1896</v>
      </c>
      <c r="D243" t="s">
        <v>1897</v>
      </c>
      <c r="E243" t="s">
        <v>309</v>
      </c>
      <c r="F243" t="s">
        <v>1896</v>
      </c>
      <c r="G243" t="s">
        <v>3488</v>
      </c>
      <c r="H243" t="s">
        <v>321</v>
      </c>
      <c r="I243" t="s">
        <v>917</v>
      </c>
      <c r="J243" t="s">
        <v>204</v>
      </c>
      <c r="K243" t="s">
        <v>204</v>
      </c>
      <c r="L243" t="s">
        <v>325</v>
      </c>
      <c r="M243" t="s">
        <v>340</v>
      </c>
      <c r="N243" t="s">
        <v>464</v>
      </c>
      <c r="O243" t="s">
        <v>339</v>
      </c>
      <c r="P243" t="s">
        <v>1212</v>
      </c>
      <c r="Q243" s="131">
        <v>1264</v>
      </c>
      <c r="R243" s="131">
        <v>1</v>
      </c>
      <c r="S243" s="131">
        <f t="shared" si="3"/>
        <v>54029.984177215192</v>
      </c>
      <c r="U243" s="131">
        <v>682.93899999999996</v>
      </c>
      <c r="V243" s="132">
        <v>5.0000000000000002E-5</v>
      </c>
      <c r="W243" s="132">
        <v>1.9890000000000001E-2</v>
      </c>
      <c r="X243" s="132">
        <v>1.81E-3</v>
      </c>
    </row>
    <row r="244" spans="1:24">
      <c r="A244" t="s">
        <v>1213</v>
      </c>
      <c r="B244" t="s">
        <v>1221</v>
      </c>
      <c r="C244" t="s">
        <v>2175</v>
      </c>
      <c r="D244" t="s">
        <v>2176</v>
      </c>
      <c r="E244" t="s">
        <v>309</v>
      </c>
      <c r="F244" t="s">
        <v>3485</v>
      </c>
      <c r="G244" t="s">
        <v>3486</v>
      </c>
      <c r="H244" t="s">
        <v>321</v>
      </c>
      <c r="I244" t="s">
        <v>917</v>
      </c>
      <c r="J244" t="s">
        <v>204</v>
      </c>
      <c r="K244" t="s">
        <v>204</v>
      </c>
      <c r="L244" t="s">
        <v>325</v>
      </c>
      <c r="M244" t="s">
        <v>340</v>
      </c>
      <c r="N244" t="s">
        <v>445</v>
      </c>
      <c r="O244" t="s">
        <v>339</v>
      </c>
      <c r="P244" t="s">
        <v>1212</v>
      </c>
      <c r="Q244" s="131">
        <v>12166</v>
      </c>
      <c r="R244" s="131">
        <v>1</v>
      </c>
      <c r="S244" s="131">
        <f t="shared" si="3"/>
        <v>5318.0009863554169</v>
      </c>
      <c r="U244" s="131">
        <v>646.98800000000006</v>
      </c>
      <c r="V244" s="132">
        <v>5.0000000000000002E-5</v>
      </c>
      <c r="W244" s="132">
        <v>1.8839999999999999E-2</v>
      </c>
      <c r="X244" s="132">
        <v>1.7099999999999999E-3</v>
      </c>
    </row>
    <row r="245" spans="1:24">
      <c r="A245" t="s">
        <v>1213</v>
      </c>
      <c r="B245" t="s">
        <v>1221</v>
      </c>
      <c r="C245" t="s">
        <v>1918</v>
      </c>
      <c r="D245" t="s">
        <v>1919</v>
      </c>
      <c r="E245" t="s">
        <v>309</v>
      </c>
      <c r="F245" t="s">
        <v>1918</v>
      </c>
      <c r="G245" t="s">
        <v>3537</v>
      </c>
      <c r="H245" t="s">
        <v>321</v>
      </c>
      <c r="I245" t="s">
        <v>917</v>
      </c>
      <c r="J245" t="s">
        <v>204</v>
      </c>
      <c r="K245" t="s">
        <v>204</v>
      </c>
      <c r="L245" t="s">
        <v>325</v>
      </c>
      <c r="M245" t="s">
        <v>340</v>
      </c>
      <c r="N245" t="s">
        <v>464</v>
      </c>
      <c r="O245" t="s">
        <v>339</v>
      </c>
      <c r="P245" t="s">
        <v>1212</v>
      </c>
      <c r="Q245" s="131">
        <v>1863</v>
      </c>
      <c r="R245" s="131">
        <v>1</v>
      </c>
      <c r="S245" s="131">
        <f t="shared" si="3"/>
        <v>32400</v>
      </c>
      <c r="U245" s="131">
        <v>603.61199999999997</v>
      </c>
      <c r="V245" s="132">
        <v>4.0000000000000003E-5</v>
      </c>
      <c r="W245" s="132">
        <v>1.7579999999999998E-2</v>
      </c>
      <c r="X245" s="132">
        <v>1.6000000000000001E-3</v>
      </c>
    </row>
    <row r="246" spans="1:24">
      <c r="A246" t="s">
        <v>1213</v>
      </c>
      <c r="B246" t="s">
        <v>1221</v>
      </c>
      <c r="C246" t="s">
        <v>2269</v>
      </c>
      <c r="D246" t="s">
        <v>2270</v>
      </c>
      <c r="E246" t="s">
        <v>309</v>
      </c>
      <c r="F246" t="s">
        <v>3661</v>
      </c>
      <c r="G246" t="s">
        <v>3662</v>
      </c>
      <c r="H246" t="s">
        <v>321</v>
      </c>
      <c r="I246" t="s">
        <v>917</v>
      </c>
      <c r="J246" t="s">
        <v>204</v>
      </c>
      <c r="K246" t="s">
        <v>204</v>
      </c>
      <c r="L246" t="s">
        <v>325</v>
      </c>
      <c r="M246" t="s">
        <v>340</v>
      </c>
      <c r="N246" t="s">
        <v>445</v>
      </c>
      <c r="O246" t="s">
        <v>339</v>
      </c>
      <c r="P246" t="s">
        <v>1212</v>
      </c>
      <c r="Q246" s="131">
        <v>10189</v>
      </c>
      <c r="R246" s="131">
        <v>1</v>
      </c>
      <c r="S246" s="131">
        <f t="shared" si="3"/>
        <v>5038.9930317008539</v>
      </c>
      <c r="T246" s="131">
        <v>12.35</v>
      </c>
      <c r="U246" s="131">
        <v>525.77300000000002</v>
      </c>
      <c r="V246" s="132">
        <v>5.0000000000000002E-5</v>
      </c>
      <c r="W246" s="132">
        <v>1.567E-2</v>
      </c>
      <c r="X246" s="132">
        <v>1.42E-3</v>
      </c>
    </row>
    <row r="247" spans="1:24">
      <c r="A247" t="s">
        <v>1213</v>
      </c>
      <c r="B247" t="s">
        <v>1221</v>
      </c>
      <c r="C247" t="s">
        <v>1671</v>
      </c>
      <c r="D247" t="s">
        <v>1672</v>
      </c>
      <c r="E247" t="s">
        <v>309</v>
      </c>
      <c r="F247" t="s">
        <v>1671</v>
      </c>
      <c r="G247" t="s">
        <v>3477</v>
      </c>
      <c r="H247" t="s">
        <v>321</v>
      </c>
      <c r="I247" t="s">
        <v>917</v>
      </c>
      <c r="J247" t="s">
        <v>204</v>
      </c>
      <c r="K247" t="s">
        <v>204</v>
      </c>
      <c r="L247" t="s">
        <v>325</v>
      </c>
      <c r="M247" t="s">
        <v>340</v>
      </c>
      <c r="N247" t="s">
        <v>441</v>
      </c>
      <c r="O247" t="s">
        <v>339</v>
      </c>
      <c r="P247" t="s">
        <v>1212</v>
      </c>
      <c r="Q247" s="131">
        <v>8017.1</v>
      </c>
      <c r="R247" s="131">
        <v>1</v>
      </c>
      <c r="S247" s="131">
        <f t="shared" si="3"/>
        <v>6304.9980666325719</v>
      </c>
      <c r="U247" s="131">
        <v>505.47800000000001</v>
      </c>
      <c r="V247" s="132">
        <v>6.9999999999999994E-5</v>
      </c>
      <c r="W247" s="132">
        <v>1.472E-2</v>
      </c>
      <c r="X247" s="132">
        <v>1.34E-3</v>
      </c>
    </row>
    <row r="248" spans="1:24">
      <c r="A248" t="s">
        <v>1213</v>
      </c>
      <c r="B248" t="s">
        <v>1221</v>
      </c>
      <c r="C248" t="s">
        <v>2005</v>
      </c>
      <c r="D248" t="s">
        <v>2006</v>
      </c>
      <c r="E248" t="s">
        <v>309</v>
      </c>
      <c r="F248" t="s">
        <v>3590</v>
      </c>
      <c r="G248" t="s">
        <v>3591</v>
      </c>
      <c r="H248" t="s">
        <v>321</v>
      </c>
      <c r="I248" t="s">
        <v>917</v>
      </c>
      <c r="J248" t="s">
        <v>204</v>
      </c>
      <c r="K248" t="s">
        <v>204</v>
      </c>
      <c r="L248" t="s">
        <v>325</v>
      </c>
      <c r="M248" t="s">
        <v>340</v>
      </c>
      <c r="N248" t="s">
        <v>464</v>
      </c>
      <c r="O248" t="s">
        <v>339</v>
      </c>
      <c r="P248" t="s">
        <v>1212</v>
      </c>
      <c r="Q248" s="131">
        <v>42754</v>
      </c>
      <c r="R248" s="131">
        <v>1</v>
      </c>
      <c r="S248" s="131">
        <f t="shared" si="3"/>
        <v>1088.9998596622538</v>
      </c>
      <c r="U248" s="131">
        <v>465.59100000000001</v>
      </c>
      <c r="V248" s="132">
        <v>6.0000000000000002E-5</v>
      </c>
      <c r="W248" s="132">
        <v>1.3559999999999999E-2</v>
      </c>
      <c r="X248" s="132">
        <v>1.23E-3</v>
      </c>
    </row>
    <row r="249" spans="1:24">
      <c r="A249" t="s">
        <v>1213</v>
      </c>
      <c r="B249" t="s">
        <v>1221</v>
      </c>
      <c r="C249" t="s">
        <v>3554</v>
      </c>
      <c r="D249" t="s">
        <v>3555</v>
      </c>
      <c r="E249" t="s">
        <v>309</v>
      </c>
      <c r="F249" t="s">
        <v>3556</v>
      </c>
      <c r="G249" t="s">
        <v>3557</v>
      </c>
      <c r="H249" t="s">
        <v>321</v>
      </c>
      <c r="I249" t="s">
        <v>917</v>
      </c>
      <c r="J249" t="s">
        <v>204</v>
      </c>
      <c r="K249" t="s">
        <v>204</v>
      </c>
      <c r="L249" t="s">
        <v>325</v>
      </c>
      <c r="M249" t="s">
        <v>340</v>
      </c>
      <c r="N249" t="s">
        <v>454</v>
      </c>
      <c r="O249" t="s">
        <v>339</v>
      </c>
      <c r="P249" t="s">
        <v>1212</v>
      </c>
      <c r="Q249" s="131">
        <v>41000</v>
      </c>
      <c r="R249" s="131">
        <v>1</v>
      </c>
      <c r="S249" s="131">
        <f t="shared" si="3"/>
        <v>1114</v>
      </c>
      <c r="U249" s="131">
        <v>456.74</v>
      </c>
      <c r="V249" s="132">
        <v>3.0000000000000001E-5</v>
      </c>
      <c r="W249" s="132">
        <v>1.3299999999999999E-2</v>
      </c>
      <c r="X249" s="132">
        <v>1.2099999999999999E-3</v>
      </c>
    </row>
    <row r="250" spans="1:24">
      <c r="A250" t="s">
        <v>1213</v>
      </c>
      <c r="B250" t="s">
        <v>1221</v>
      </c>
      <c r="C250" t="s">
        <v>1631</v>
      </c>
      <c r="D250" t="s">
        <v>1632</v>
      </c>
      <c r="E250" t="s">
        <v>309</v>
      </c>
      <c r="F250" t="s">
        <v>1631</v>
      </c>
      <c r="G250" t="s">
        <v>3663</v>
      </c>
      <c r="H250" t="s">
        <v>321</v>
      </c>
      <c r="I250" t="s">
        <v>917</v>
      </c>
      <c r="J250" t="s">
        <v>204</v>
      </c>
      <c r="K250" t="s">
        <v>204</v>
      </c>
      <c r="L250" t="s">
        <v>325</v>
      </c>
      <c r="M250" t="s">
        <v>340</v>
      </c>
      <c r="N250" t="s">
        <v>447</v>
      </c>
      <c r="O250" t="s">
        <v>339</v>
      </c>
      <c r="P250" t="s">
        <v>1212</v>
      </c>
      <c r="Q250" s="131">
        <v>13000</v>
      </c>
      <c r="R250" s="131">
        <v>1</v>
      </c>
      <c r="S250" s="131">
        <f t="shared" si="3"/>
        <v>3501</v>
      </c>
      <c r="U250" s="131">
        <v>455.13</v>
      </c>
      <c r="V250" s="132">
        <v>1.7000000000000001E-4</v>
      </c>
      <c r="W250" s="132">
        <v>1.325E-2</v>
      </c>
      <c r="X250" s="132">
        <v>1.1999999999999999E-3</v>
      </c>
    </row>
    <row r="251" spans="1:24">
      <c r="A251" t="s">
        <v>1213</v>
      </c>
      <c r="B251" t="s">
        <v>1221</v>
      </c>
      <c r="C251" t="s">
        <v>2188</v>
      </c>
      <c r="D251" t="s">
        <v>2189</v>
      </c>
      <c r="E251" t="s">
        <v>309</v>
      </c>
      <c r="F251" t="s">
        <v>3505</v>
      </c>
      <c r="G251" t="s">
        <v>3506</v>
      </c>
      <c r="H251" t="s">
        <v>321</v>
      </c>
      <c r="I251" t="s">
        <v>917</v>
      </c>
      <c r="J251" t="s">
        <v>204</v>
      </c>
      <c r="K251" t="s">
        <v>204</v>
      </c>
      <c r="L251" t="s">
        <v>325</v>
      </c>
      <c r="M251" t="s">
        <v>340</v>
      </c>
      <c r="N251" t="s">
        <v>445</v>
      </c>
      <c r="O251" t="s">
        <v>339</v>
      </c>
      <c r="P251" t="s">
        <v>1212</v>
      </c>
      <c r="Q251" s="131">
        <v>5112</v>
      </c>
      <c r="R251" s="131">
        <v>1</v>
      </c>
      <c r="S251" s="131">
        <f t="shared" si="3"/>
        <v>8569.9921752738665</v>
      </c>
      <c r="U251" s="131">
        <v>438.09800000000001</v>
      </c>
      <c r="V251" s="132">
        <v>6.0000000000000002E-5</v>
      </c>
      <c r="W251" s="132">
        <v>1.2760000000000001E-2</v>
      </c>
      <c r="X251" s="132">
        <v>1.16E-3</v>
      </c>
    </row>
    <row r="252" spans="1:24">
      <c r="A252" t="s">
        <v>1213</v>
      </c>
      <c r="B252" t="s">
        <v>1221</v>
      </c>
      <c r="C252" t="s">
        <v>1985</v>
      </c>
      <c r="D252" t="s">
        <v>1986</v>
      </c>
      <c r="E252" t="s">
        <v>309</v>
      </c>
      <c r="F252" t="s">
        <v>1985</v>
      </c>
      <c r="G252" t="s">
        <v>3585</v>
      </c>
      <c r="H252" t="s">
        <v>321</v>
      </c>
      <c r="I252" t="s">
        <v>917</v>
      </c>
      <c r="J252" t="s">
        <v>204</v>
      </c>
      <c r="K252" t="s">
        <v>204</v>
      </c>
      <c r="L252" t="s">
        <v>325</v>
      </c>
      <c r="M252" t="s">
        <v>340</v>
      </c>
      <c r="N252" t="s">
        <v>464</v>
      </c>
      <c r="O252" t="s">
        <v>339</v>
      </c>
      <c r="P252" t="s">
        <v>1212</v>
      </c>
      <c r="Q252" s="131">
        <v>20872</v>
      </c>
      <c r="R252" s="131">
        <v>1</v>
      </c>
      <c r="S252" s="131">
        <f t="shared" si="3"/>
        <v>2063.9996167113836</v>
      </c>
      <c r="U252" s="131">
        <v>430.798</v>
      </c>
      <c r="V252" s="132">
        <v>4.0000000000000003E-5</v>
      </c>
      <c r="W252" s="132">
        <v>1.255E-2</v>
      </c>
      <c r="X252" s="132">
        <v>1.14E-3</v>
      </c>
    </row>
    <row r="253" spans="1:24">
      <c r="A253" t="s">
        <v>1213</v>
      </c>
      <c r="B253" t="s">
        <v>1221</v>
      </c>
      <c r="C253" t="s">
        <v>3502</v>
      </c>
      <c r="D253" t="s">
        <v>3503</v>
      </c>
      <c r="E253" t="s">
        <v>309</v>
      </c>
      <c r="F253" t="s">
        <v>3502</v>
      </c>
      <c r="G253" t="s">
        <v>3504</v>
      </c>
      <c r="H253" t="s">
        <v>321</v>
      </c>
      <c r="I253" t="s">
        <v>917</v>
      </c>
      <c r="J253" t="s">
        <v>204</v>
      </c>
      <c r="K253" t="s">
        <v>204</v>
      </c>
      <c r="L253" t="s">
        <v>325</v>
      </c>
      <c r="M253" t="s">
        <v>340</v>
      </c>
      <c r="N253" t="s">
        <v>458</v>
      </c>
      <c r="O253" t="s">
        <v>339</v>
      </c>
      <c r="P253" t="s">
        <v>1212</v>
      </c>
      <c r="Q253" s="131">
        <v>1424</v>
      </c>
      <c r="R253" s="131">
        <v>1</v>
      </c>
      <c r="S253" s="131">
        <f t="shared" si="3"/>
        <v>29800</v>
      </c>
      <c r="U253" s="131">
        <v>424.35199999999998</v>
      </c>
      <c r="V253" s="132">
        <v>3.0000000000000001E-5</v>
      </c>
      <c r="W253" s="132">
        <v>1.2359999999999999E-2</v>
      </c>
      <c r="X253" s="132">
        <v>1.1199999999999999E-3</v>
      </c>
    </row>
    <row r="254" spans="1:24">
      <c r="A254" t="s">
        <v>1213</v>
      </c>
      <c r="B254" t="s">
        <v>1221</v>
      </c>
      <c r="C254" t="s">
        <v>2844</v>
      </c>
      <c r="D254" t="s">
        <v>2845</v>
      </c>
      <c r="E254" t="s">
        <v>309</v>
      </c>
      <c r="F254" t="s">
        <v>2844</v>
      </c>
      <c r="G254" t="s">
        <v>3667</v>
      </c>
      <c r="H254" t="s">
        <v>321</v>
      </c>
      <c r="I254" t="s">
        <v>917</v>
      </c>
      <c r="J254" t="s">
        <v>204</v>
      </c>
      <c r="K254" t="s">
        <v>204</v>
      </c>
      <c r="L254" t="s">
        <v>325</v>
      </c>
      <c r="M254" t="s">
        <v>340</v>
      </c>
      <c r="N254" t="s">
        <v>441</v>
      </c>
      <c r="O254" t="s">
        <v>339</v>
      </c>
      <c r="P254" t="s">
        <v>1212</v>
      </c>
      <c r="Q254" s="131">
        <v>32569</v>
      </c>
      <c r="R254" s="131">
        <v>1</v>
      </c>
      <c r="S254" s="131">
        <f t="shared" si="3"/>
        <v>1250.0015352021862</v>
      </c>
      <c r="U254" s="131">
        <v>407.113</v>
      </c>
      <c r="V254" s="132">
        <v>6.0000000000000002E-5</v>
      </c>
      <c r="W254" s="132">
        <v>1.1860000000000001E-2</v>
      </c>
      <c r="X254" s="132">
        <v>1.08E-3</v>
      </c>
    </row>
    <row r="255" spans="1:24">
      <c r="A255" t="s">
        <v>1213</v>
      </c>
      <c r="B255" t="s">
        <v>1221</v>
      </c>
      <c r="C255" t="s">
        <v>2275</v>
      </c>
      <c r="D255" t="s">
        <v>2276</v>
      </c>
      <c r="E255" t="s">
        <v>309</v>
      </c>
      <c r="F255" t="s">
        <v>3664</v>
      </c>
      <c r="G255" t="s">
        <v>3665</v>
      </c>
      <c r="H255" t="s">
        <v>321</v>
      </c>
      <c r="I255" t="s">
        <v>917</v>
      </c>
      <c r="J255" t="s">
        <v>204</v>
      </c>
      <c r="K255" t="s">
        <v>204</v>
      </c>
      <c r="L255" t="s">
        <v>325</v>
      </c>
      <c r="M255" t="s">
        <v>340</v>
      </c>
      <c r="N255" t="s">
        <v>459</v>
      </c>
      <c r="O255" t="s">
        <v>339</v>
      </c>
      <c r="P255" t="s">
        <v>1212</v>
      </c>
      <c r="Q255" s="131">
        <v>5806</v>
      </c>
      <c r="R255" s="131">
        <v>1</v>
      </c>
      <c r="S255" s="131">
        <f t="shared" si="3"/>
        <v>6896.0041336548402</v>
      </c>
      <c r="U255" s="131">
        <v>400.38200000000001</v>
      </c>
      <c r="V255" s="132">
        <v>5.0000000000000002E-5</v>
      </c>
      <c r="W255" s="132">
        <v>1.166E-2</v>
      </c>
      <c r="X255" s="132">
        <v>1.06E-3</v>
      </c>
    </row>
    <row r="256" spans="1:24">
      <c r="A256" t="s">
        <v>1213</v>
      </c>
      <c r="B256" t="s">
        <v>1221</v>
      </c>
      <c r="C256" t="s">
        <v>2180</v>
      </c>
      <c r="D256" t="s">
        <v>2181</v>
      </c>
      <c r="E256" t="s">
        <v>309</v>
      </c>
      <c r="F256" t="s">
        <v>2180</v>
      </c>
      <c r="G256" t="s">
        <v>3669</v>
      </c>
      <c r="H256" t="s">
        <v>321</v>
      </c>
      <c r="I256" t="s">
        <v>917</v>
      </c>
      <c r="J256" t="s">
        <v>204</v>
      </c>
      <c r="K256" t="s">
        <v>204</v>
      </c>
      <c r="L256" t="s">
        <v>325</v>
      </c>
      <c r="M256" t="s">
        <v>340</v>
      </c>
      <c r="N256" t="s">
        <v>440</v>
      </c>
      <c r="O256" t="s">
        <v>339</v>
      </c>
      <c r="P256" t="s">
        <v>1212</v>
      </c>
      <c r="Q256" s="131">
        <v>824</v>
      </c>
      <c r="R256" s="131">
        <v>1</v>
      </c>
      <c r="S256" s="131">
        <f t="shared" si="3"/>
        <v>45099.999999999993</v>
      </c>
      <c r="T256" s="131">
        <v>5.7850000000000001</v>
      </c>
      <c r="U256" s="131">
        <v>377.40899999999999</v>
      </c>
      <c r="V256" s="132">
        <v>6.0000000000000002E-5</v>
      </c>
      <c r="W256" s="132">
        <v>1.116E-2</v>
      </c>
      <c r="X256" s="132">
        <v>1.01E-3</v>
      </c>
    </row>
    <row r="257" spans="1:24">
      <c r="A257" t="s">
        <v>1213</v>
      </c>
      <c r="B257" t="s">
        <v>1221</v>
      </c>
      <c r="C257" t="s">
        <v>2242</v>
      </c>
      <c r="D257" t="s">
        <v>2243</v>
      </c>
      <c r="E257" t="s">
        <v>309</v>
      </c>
      <c r="F257" t="s">
        <v>2242</v>
      </c>
      <c r="G257" t="s">
        <v>3666</v>
      </c>
      <c r="H257" t="s">
        <v>321</v>
      </c>
      <c r="I257" t="s">
        <v>917</v>
      </c>
      <c r="J257" t="s">
        <v>204</v>
      </c>
      <c r="K257" t="s">
        <v>204</v>
      </c>
      <c r="L257" t="s">
        <v>325</v>
      </c>
      <c r="M257" t="s">
        <v>340</v>
      </c>
      <c r="N257" t="s">
        <v>464</v>
      </c>
      <c r="O257" t="s">
        <v>339</v>
      </c>
      <c r="P257" t="s">
        <v>1212</v>
      </c>
      <c r="Q257" s="131">
        <v>10951</v>
      </c>
      <c r="R257" s="131">
        <v>1</v>
      </c>
      <c r="S257" s="131">
        <f t="shared" si="3"/>
        <v>3039.9963473655371</v>
      </c>
      <c r="U257" s="131">
        <v>332.91</v>
      </c>
      <c r="V257" s="132">
        <v>5.0000000000000002E-5</v>
      </c>
      <c r="W257" s="132">
        <v>9.7000000000000003E-3</v>
      </c>
      <c r="X257" s="132">
        <v>8.8000000000000003E-4</v>
      </c>
    </row>
    <row r="258" spans="1:24">
      <c r="A258" t="s">
        <v>1213</v>
      </c>
      <c r="B258" t="s">
        <v>1221</v>
      </c>
      <c r="C258" t="s">
        <v>2283</v>
      </c>
      <c r="D258" t="s">
        <v>2284</v>
      </c>
      <c r="E258" t="s">
        <v>309</v>
      </c>
      <c r="F258" t="s">
        <v>2283</v>
      </c>
      <c r="G258" t="s">
        <v>3668</v>
      </c>
      <c r="H258" t="s">
        <v>321</v>
      </c>
      <c r="I258" t="s">
        <v>917</v>
      </c>
      <c r="J258" t="s">
        <v>204</v>
      </c>
      <c r="K258" t="s">
        <v>204</v>
      </c>
      <c r="L258" t="s">
        <v>325</v>
      </c>
      <c r="M258" t="s">
        <v>340</v>
      </c>
      <c r="N258" t="s">
        <v>454</v>
      </c>
      <c r="O258" t="s">
        <v>339</v>
      </c>
      <c r="P258" t="s">
        <v>1212</v>
      </c>
      <c r="Q258" s="131">
        <v>580</v>
      </c>
      <c r="R258" s="131">
        <v>1</v>
      </c>
      <c r="S258" s="131">
        <f t="shared" si="3"/>
        <v>47500</v>
      </c>
      <c r="U258" s="131">
        <v>275.5</v>
      </c>
      <c r="V258" s="132">
        <v>3.0000000000000001E-5</v>
      </c>
      <c r="W258" s="132">
        <v>8.0199999999999994E-3</v>
      </c>
      <c r="X258" s="132">
        <v>7.2999999999999996E-4</v>
      </c>
    </row>
    <row r="259" spans="1:24">
      <c r="A259" t="s">
        <v>1213</v>
      </c>
      <c r="B259" t="s">
        <v>1221</v>
      </c>
      <c r="C259" t="s">
        <v>2412</v>
      </c>
      <c r="D259" t="s">
        <v>2413</v>
      </c>
      <c r="E259" t="s">
        <v>309</v>
      </c>
      <c r="F259" t="s">
        <v>3675</v>
      </c>
      <c r="G259" t="s">
        <v>3676</v>
      </c>
      <c r="H259" t="s">
        <v>321</v>
      </c>
      <c r="I259" t="s">
        <v>917</v>
      </c>
      <c r="J259" t="s">
        <v>204</v>
      </c>
      <c r="K259" t="s">
        <v>204</v>
      </c>
      <c r="L259" t="s">
        <v>325</v>
      </c>
      <c r="M259" t="s">
        <v>340</v>
      </c>
      <c r="N259" t="s">
        <v>476</v>
      </c>
      <c r="O259" t="s">
        <v>339</v>
      </c>
      <c r="P259" t="s">
        <v>1212</v>
      </c>
      <c r="Q259" s="131">
        <v>761</v>
      </c>
      <c r="R259" s="131">
        <v>1</v>
      </c>
      <c r="S259" s="131">
        <f t="shared" ref="S259:S322" si="4">(U259-(T259*R259))*1000/R259/Q259*100</f>
        <v>30600</v>
      </c>
      <c r="U259" s="131">
        <v>232.86600000000001</v>
      </c>
      <c r="V259" s="132">
        <v>5.0000000000000002E-5</v>
      </c>
      <c r="W259" s="132">
        <v>6.7799999999999996E-3</v>
      </c>
      <c r="X259" s="132">
        <v>6.2E-4</v>
      </c>
    </row>
    <row r="260" spans="1:24">
      <c r="A260" t="s">
        <v>1213</v>
      </c>
      <c r="B260" t="s">
        <v>1221</v>
      </c>
      <c r="C260" t="s">
        <v>2519</v>
      </c>
      <c r="D260" t="s">
        <v>2520</v>
      </c>
      <c r="E260" t="s">
        <v>309</v>
      </c>
      <c r="F260" t="s">
        <v>2519</v>
      </c>
      <c r="G260" t="s">
        <v>3517</v>
      </c>
      <c r="H260" t="s">
        <v>321</v>
      </c>
      <c r="I260" t="s">
        <v>917</v>
      </c>
      <c r="J260" t="s">
        <v>204</v>
      </c>
      <c r="K260" t="s">
        <v>204</v>
      </c>
      <c r="L260" t="s">
        <v>325</v>
      </c>
      <c r="M260" t="s">
        <v>340</v>
      </c>
      <c r="N260" t="s">
        <v>454</v>
      </c>
      <c r="O260" t="s">
        <v>339</v>
      </c>
      <c r="P260" t="s">
        <v>1212</v>
      </c>
      <c r="Q260" s="131">
        <v>121336</v>
      </c>
      <c r="R260" s="131">
        <v>1</v>
      </c>
      <c r="S260" s="131">
        <f t="shared" si="4"/>
        <v>189.69967693017736</v>
      </c>
      <c r="U260" s="131">
        <v>230.17400000000001</v>
      </c>
      <c r="V260" s="132">
        <v>5.0000000000000002E-5</v>
      </c>
      <c r="W260" s="132">
        <v>6.7000000000000002E-3</v>
      </c>
      <c r="X260" s="132">
        <v>6.0999999999999997E-4</v>
      </c>
    </row>
    <row r="261" spans="1:24">
      <c r="A261" t="s">
        <v>1213</v>
      </c>
      <c r="B261" t="s">
        <v>1221</v>
      </c>
      <c r="C261" t="s">
        <v>1692</v>
      </c>
      <c r="D261" t="s">
        <v>1693</v>
      </c>
      <c r="E261" t="s">
        <v>309</v>
      </c>
      <c r="F261" t="s">
        <v>3552</v>
      </c>
      <c r="G261" t="s">
        <v>3553</v>
      </c>
      <c r="H261" t="s">
        <v>321</v>
      </c>
      <c r="I261" t="s">
        <v>917</v>
      </c>
      <c r="J261" t="s">
        <v>204</v>
      </c>
      <c r="K261" t="s">
        <v>204</v>
      </c>
      <c r="L261" t="s">
        <v>325</v>
      </c>
      <c r="M261" t="s">
        <v>340</v>
      </c>
      <c r="N261" t="s">
        <v>464</v>
      </c>
      <c r="O261" t="s">
        <v>339</v>
      </c>
      <c r="P261" t="s">
        <v>1212</v>
      </c>
      <c r="Q261" s="131">
        <v>11697</v>
      </c>
      <c r="R261" s="131">
        <v>1</v>
      </c>
      <c r="S261" s="131">
        <f t="shared" si="4"/>
        <v>1918.9963238437206</v>
      </c>
      <c r="U261" s="131">
        <v>224.465</v>
      </c>
      <c r="V261" s="132">
        <v>6.0000000000000002E-5</v>
      </c>
      <c r="W261" s="132">
        <v>6.5399999999999998E-3</v>
      </c>
      <c r="X261" s="132">
        <v>5.9000000000000003E-4</v>
      </c>
    </row>
    <row r="262" spans="1:24">
      <c r="A262" t="s">
        <v>1213</v>
      </c>
      <c r="B262" t="s">
        <v>1221</v>
      </c>
      <c r="C262" t="s">
        <v>3595</v>
      </c>
      <c r="D262" t="s">
        <v>3596</v>
      </c>
      <c r="E262" t="s">
        <v>309</v>
      </c>
      <c r="F262" t="s">
        <v>3597</v>
      </c>
      <c r="G262" t="s">
        <v>3598</v>
      </c>
      <c r="H262" t="s">
        <v>321</v>
      </c>
      <c r="I262" t="s">
        <v>917</v>
      </c>
      <c r="J262" t="s">
        <v>204</v>
      </c>
      <c r="K262" t="s">
        <v>204</v>
      </c>
      <c r="L262" t="s">
        <v>325</v>
      </c>
      <c r="M262" t="s">
        <v>340</v>
      </c>
      <c r="N262" t="s">
        <v>463</v>
      </c>
      <c r="O262" t="s">
        <v>339</v>
      </c>
      <c r="P262" t="s">
        <v>1212</v>
      </c>
      <c r="Q262" s="131">
        <v>12899</v>
      </c>
      <c r="R262" s="131">
        <v>1</v>
      </c>
      <c r="S262" s="131">
        <f t="shared" si="4"/>
        <v>1726.0020156601286</v>
      </c>
      <c r="U262" s="131">
        <v>222.637</v>
      </c>
      <c r="V262" s="132">
        <v>9.0000000000000006E-5</v>
      </c>
      <c r="W262" s="132">
        <v>6.4799999999999996E-3</v>
      </c>
      <c r="X262" s="132">
        <v>5.9000000000000003E-4</v>
      </c>
    </row>
    <row r="263" spans="1:24">
      <c r="A263" t="s">
        <v>1213</v>
      </c>
      <c r="B263" t="s">
        <v>1221</v>
      </c>
      <c r="C263" t="s">
        <v>3581</v>
      </c>
      <c r="D263" t="s">
        <v>3582</v>
      </c>
      <c r="E263" t="s">
        <v>309</v>
      </c>
      <c r="F263" t="s">
        <v>3581</v>
      </c>
      <c r="G263" t="s">
        <v>3583</v>
      </c>
      <c r="H263" t="s">
        <v>321</v>
      </c>
      <c r="I263" t="s">
        <v>917</v>
      </c>
      <c r="J263" t="s">
        <v>204</v>
      </c>
      <c r="K263" t="s">
        <v>204</v>
      </c>
      <c r="L263" t="s">
        <v>325</v>
      </c>
      <c r="M263" t="s">
        <v>340</v>
      </c>
      <c r="N263" t="s">
        <v>476</v>
      </c>
      <c r="O263" t="s">
        <v>339</v>
      </c>
      <c r="P263" t="s">
        <v>1212</v>
      </c>
      <c r="Q263" s="131">
        <v>1029</v>
      </c>
      <c r="R263" s="131">
        <v>1</v>
      </c>
      <c r="S263" s="131">
        <f t="shared" si="4"/>
        <v>21630.02915451895</v>
      </c>
      <c r="U263" s="131">
        <v>222.57300000000001</v>
      </c>
      <c r="V263" s="132">
        <v>4.0000000000000003E-5</v>
      </c>
      <c r="W263" s="132">
        <v>6.4799999999999996E-3</v>
      </c>
      <c r="X263" s="132">
        <v>5.9000000000000003E-4</v>
      </c>
    </row>
    <row r="264" spans="1:24">
      <c r="A264" t="s">
        <v>1213</v>
      </c>
      <c r="B264" t="s">
        <v>1221</v>
      </c>
      <c r="C264" t="s">
        <v>3530</v>
      </c>
      <c r="D264" t="s">
        <v>3531</v>
      </c>
      <c r="E264" t="s">
        <v>309</v>
      </c>
      <c r="F264" t="s">
        <v>3532</v>
      </c>
      <c r="G264" t="s">
        <v>3533</v>
      </c>
      <c r="H264" t="s">
        <v>321</v>
      </c>
      <c r="I264" t="s">
        <v>917</v>
      </c>
      <c r="J264" t="s">
        <v>204</v>
      </c>
      <c r="K264" t="s">
        <v>204</v>
      </c>
      <c r="L264" t="s">
        <v>325</v>
      </c>
      <c r="M264" t="s">
        <v>340</v>
      </c>
      <c r="N264" t="s">
        <v>454</v>
      </c>
      <c r="O264" t="s">
        <v>339</v>
      </c>
      <c r="P264" t="s">
        <v>1212</v>
      </c>
      <c r="Q264" s="131">
        <v>65084</v>
      </c>
      <c r="R264" s="131">
        <v>1</v>
      </c>
      <c r="S264" s="131">
        <f t="shared" si="4"/>
        <v>340.89945301456578</v>
      </c>
      <c r="U264" s="131">
        <v>221.87100000000001</v>
      </c>
      <c r="V264" s="132">
        <v>6.0000000000000002E-5</v>
      </c>
      <c r="W264" s="132">
        <v>6.4599999999999996E-3</v>
      </c>
      <c r="X264" s="132">
        <v>5.9000000000000003E-4</v>
      </c>
    </row>
    <row r="265" spans="1:24">
      <c r="A265" t="s">
        <v>1213</v>
      </c>
      <c r="B265" t="s">
        <v>1221</v>
      </c>
      <c r="C265" t="s">
        <v>3523</v>
      </c>
      <c r="D265" t="s">
        <v>3524</v>
      </c>
      <c r="E265" t="s">
        <v>309</v>
      </c>
      <c r="F265" t="s">
        <v>3525</v>
      </c>
      <c r="G265" t="s">
        <v>3526</v>
      </c>
      <c r="H265" t="s">
        <v>321</v>
      </c>
      <c r="I265" t="s">
        <v>917</v>
      </c>
      <c r="J265" t="s">
        <v>204</v>
      </c>
      <c r="K265" t="s">
        <v>204</v>
      </c>
      <c r="L265" t="s">
        <v>325</v>
      </c>
      <c r="M265" t="s">
        <v>340</v>
      </c>
      <c r="N265" t="s">
        <v>476</v>
      </c>
      <c r="O265" t="s">
        <v>339</v>
      </c>
      <c r="P265" t="s">
        <v>1212</v>
      </c>
      <c r="Q265" s="131">
        <v>3198</v>
      </c>
      <c r="R265" s="131">
        <v>1</v>
      </c>
      <c r="S265" s="131">
        <f t="shared" si="4"/>
        <v>6840.9943714821766</v>
      </c>
      <c r="U265" s="131">
        <v>218.77500000000001</v>
      </c>
      <c r="V265" s="132">
        <v>4.0000000000000003E-5</v>
      </c>
      <c r="W265" s="132">
        <v>6.3699999999999998E-3</v>
      </c>
      <c r="X265" s="132">
        <v>5.8E-4</v>
      </c>
    </row>
    <row r="266" spans="1:24">
      <c r="A266" t="s">
        <v>1213</v>
      </c>
      <c r="B266" t="s">
        <v>1221</v>
      </c>
      <c r="C266" t="s">
        <v>2219</v>
      </c>
      <c r="D266" t="s">
        <v>2220</v>
      </c>
      <c r="E266" t="s">
        <v>309</v>
      </c>
      <c r="F266" t="s">
        <v>2219</v>
      </c>
      <c r="G266" t="s">
        <v>3542</v>
      </c>
      <c r="H266" t="s">
        <v>321</v>
      </c>
      <c r="I266" t="s">
        <v>917</v>
      </c>
      <c r="J266" t="s">
        <v>204</v>
      </c>
      <c r="K266" t="s">
        <v>204</v>
      </c>
      <c r="L266" t="s">
        <v>325</v>
      </c>
      <c r="M266" t="s">
        <v>340</v>
      </c>
      <c r="N266" t="s">
        <v>451</v>
      </c>
      <c r="O266" t="s">
        <v>339</v>
      </c>
      <c r="P266" t="s">
        <v>1212</v>
      </c>
      <c r="Q266" s="131">
        <v>92</v>
      </c>
      <c r="R266" s="131">
        <v>1</v>
      </c>
      <c r="S266" s="131">
        <f t="shared" si="4"/>
        <v>205059.78260869565</v>
      </c>
      <c r="U266" s="131">
        <v>188.655</v>
      </c>
      <c r="V266" s="132">
        <v>2.0000000000000002E-5</v>
      </c>
      <c r="W266" s="132">
        <v>5.4900000000000001E-3</v>
      </c>
      <c r="X266" s="132">
        <v>5.0000000000000001E-4</v>
      </c>
    </row>
    <row r="267" spans="1:24">
      <c r="A267" t="s">
        <v>1213</v>
      </c>
      <c r="B267" t="s">
        <v>1221</v>
      </c>
      <c r="C267" t="s">
        <v>3717</v>
      </c>
      <c r="D267" t="s">
        <v>3718</v>
      </c>
      <c r="E267" t="s">
        <v>309</v>
      </c>
      <c r="F267" t="s">
        <v>3717</v>
      </c>
      <c r="G267" t="s">
        <v>3719</v>
      </c>
      <c r="H267" t="s">
        <v>321</v>
      </c>
      <c r="I267" t="s">
        <v>917</v>
      </c>
      <c r="J267" t="s">
        <v>204</v>
      </c>
      <c r="K267" t="s">
        <v>204</v>
      </c>
      <c r="L267" t="s">
        <v>325</v>
      </c>
      <c r="M267" t="s">
        <v>340</v>
      </c>
      <c r="N267" t="s">
        <v>445</v>
      </c>
      <c r="O267" t="s">
        <v>339</v>
      </c>
      <c r="P267" t="s">
        <v>1212</v>
      </c>
      <c r="Q267" s="131">
        <v>17530</v>
      </c>
      <c r="R267" s="131">
        <v>1</v>
      </c>
      <c r="S267" s="131">
        <f t="shared" si="4"/>
        <v>1019.9999999999999</v>
      </c>
      <c r="U267" s="131">
        <v>178.80600000000001</v>
      </c>
      <c r="V267" s="132">
        <v>3.8999999999999999E-4</v>
      </c>
      <c r="W267" s="132">
        <v>5.2100000000000002E-3</v>
      </c>
      <c r="X267" s="132">
        <v>4.6999999999999999E-4</v>
      </c>
    </row>
    <row r="268" spans="1:24">
      <c r="A268" t="s">
        <v>1213</v>
      </c>
      <c r="B268" t="s">
        <v>1221</v>
      </c>
      <c r="C268" t="s">
        <v>2937</v>
      </c>
      <c r="D268" t="s">
        <v>2938</v>
      </c>
      <c r="E268" t="s">
        <v>311</v>
      </c>
      <c r="F268" t="s">
        <v>3670</v>
      </c>
      <c r="G268" t="s">
        <v>3671</v>
      </c>
      <c r="H268" t="s">
        <v>321</v>
      </c>
      <c r="I268" t="s">
        <v>917</v>
      </c>
      <c r="J268" t="s">
        <v>204</v>
      </c>
      <c r="K268" t="s">
        <v>204</v>
      </c>
      <c r="L268" t="s">
        <v>325</v>
      </c>
      <c r="M268" t="s">
        <v>340</v>
      </c>
      <c r="N268" t="s">
        <v>480</v>
      </c>
      <c r="O268" t="s">
        <v>339</v>
      </c>
      <c r="P268" t="s">
        <v>1212</v>
      </c>
      <c r="Q268" s="131">
        <v>1650</v>
      </c>
      <c r="R268" s="131">
        <v>1</v>
      </c>
      <c r="S268" s="131">
        <f t="shared" si="4"/>
        <v>9865.0303030303039</v>
      </c>
      <c r="U268" s="131">
        <v>162.773</v>
      </c>
      <c r="V268" s="132">
        <v>3.0000000000000001E-5</v>
      </c>
      <c r="W268" s="132">
        <v>4.7400000000000003E-3</v>
      </c>
      <c r="X268" s="132">
        <v>4.2999999999999999E-4</v>
      </c>
    </row>
    <row r="269" spans="1:24">
      <c r="A269" t="s">
        <v>1213</v>
      </c>
      <c r="B269" t="s">
        <v>1221</v>
      </c>
      <c r="C269" t="s">
        <v>1532</v>
      </c>
      <c r="D269" t="s">
        <v>1533</v>
      </c>
      <c r="E269" t="s">
        <v>309</v>
      </c>
      <c r="F269" t="s">
        <v>3677</v>
      </c>
      <c r="G269" t="s">
        <v>3678</v>
      </c>
      <c r="H269" t="s">
        <v>321</v>
      </c>
      <c r="I269" t="s">
        <v>917</v>
      </c>
      <c r="J269" t="s">
        <v>204</v>
      </c>
      <c r="K269" t="s">
        <v>204</v>
      </c>
      <c r="L269" t="s">
        <v>325</v>
      </c>
      <c r="M269" t="s">
        <v>340</v>
      </c>
      <c r="N269" t="s">
        <v>443</v>
      </c>
      <c r="O269" t="s">
        <v>339</v>
      </c>
      <c r="P269" t="s">
        <v>1212</v>
      </c>
      <c r="Q269" s="131">
        <v>282</v>
      </c>
      <c r="R269" s="131">
        <v>1</v>
      </c>
      <c r="S269" s="131">
        <f t="shared" si="4"/>
        <v>57200</v>
      </c>
      <c r="U269" s="131">
        <v>161.304</v>
      </c>
      <c r="V269" s="132">
        <v>1E-4</v>
      </c>
      <c r="W269" s="132">
        <v>4.7000000000000002E-3</v>
      </c>
      <c r="X269" s="132">
        <v>4.2999999999999999E-4</v>
      </c>
    </row>
    <row r="270" spans="1:24">
      <c r="A270" t="s">
        <v>1213</v>
      </c>
      <c r="B270" t="s">
        <v>1221</v>
      </c>
      <c r="C270" t="s">
        <v>3508</v>
      </c>
      <c r="D270" t="s">
        <v>3509</v>
      </c>
      <c r="E270" t="s">
        <v>309</v>
      </c>
      <c r="F270" t="s">
        <v>3510</v>
      </c>
      <c r="G270" t="s">
        <v>3511</v>
      </c>
      <c r="H270" t="s">
        <v>321</v>
      </c>
      <c r="I270" t="s">
        <v>917</v>
      </c>
      <c r="J270" t="s">
        <v>204</v>
      </c>
      <c r="K270" t="s">
        <v>204</v>
      </c>
      <c r="L270" t="s">
        <v>325</v>
      </c>
      <c r="M270" t="s">
        <v>340</v>
      </c>
      <c r="N270" t="s">
        <v>445</v>
      </c>
      <c r="O270" t="s">
        <v>339</v>
      </c>
      <c r="P270" t="s">
        <v>1212</v>
      </c>
      <c r="Q270" s="131">
        <v>1071</v>
      </c>
      <c r="R270" s="131">
        <v>1</v>
      </c>
      <c r="S270" s="131">
        <f t="shared" si="4"/>
        <v>14890.009337068162</v>
      </c>
      <c r="U270" s="131">
        <v>159.47200000000001</v>
      </c>
      <c r="V270" s="132">
        <v>2.0000000000000002E-5</v>
      </c>
      <c r="W270" s="132">
        <v>4.64E-3</v>
      </c>
      <c r="X270" s="132">
        <v>4.2000000000000002E-4</v>
      </c>
    </row>
    <row r="271" spans="1:24">
      <c r="A271" t="s">
        <v>1213</v>
      </c>
      <c r="B271" t="s">
        <v>1221</v>
      </c>
      <c r="C271" t="s">
        <v>1635</v>
      </c>
      <c r="D271" t="s">
        <v>1636</v>
      </c>
      <c r="E271" t="s">
        <v>309</v>
      </c>
      <c r="F271" t="s">
        <v>3493</v>
      </c>
      <c r="G271" t="s">
        <v>3494</v>
      </c>
      <c r="H271" t="s">
        <v>321</v>
      </c>
      <c r="I271" t="s">
        <v>917</v>
      </c>
      <c r="J271" t="s">
        <v>204</v>
      </c>
      <c r="K271" t="s">
        <v>204</v>
      </c>
      <c r="L271" t="s">
        <v>325</v>
      </c>
      <c r="M271" t="s">
        <v>340</v>
      </c>
      <c r="N271" t="s">
        <v>454</v>
      </c>
      <c r="O271" t="s">
        <v>339</v>
      </c>
      <c r="P271" t="s">
        <v>1212</v>
      </c>
      <c r="Q271" s="131">
        <v>2176</v>
      </c>
      <c r="R271" s="131">
        <v>1</v>
      </c>
      <c r="S271" s="131">
        <f t="shared" si="4"/>
        <v>7319.9908088235288</v>
      </c>
      <c r="U271" s="131">
        <v>159.28299999999999</v>
      </c>
      <c r="V271" s="132">
        <v>2.0000000000000002E-5</v>
      </c>
      <c r="W271" s="132">
        <v>4.64E-3</v>
      </c>
      <c r="X271" s="132">
        <v>4.2000000000000002E-4</v>
      </c>
    </row>
    <row r="272" spans="1:24">
      <c r="A272" t="s">
        <v>1213</v>
      </c>
      <c r="B272" t="s">
        <v>1221</v>
      </c>
      <c r="C272" t="s">
        <v>2613</v>
      </c>
      <c r="D272" t="s">
        <v>2614</v>
      </c>
      <c r="E272" t="s">
        <v>309</v>
      </c>
      <c r="F272" t="s">
        <v>2613</v>
      </c>
      <c r="G272" t="s">
        <v>3576</v>
      </c>
      <c r="H272" t="s">
        <v>321</v>
      </c>
      <c r="I272" t="s">
        <v>917</v>
      </c>
      <c r="J272" t="s">
        <v>204</v>
      </c>
      <c r="K272" t="s">
        <v>204</v>
      </c>
      <c r="L272" t="s">
        <v>325</v>
      </c>
      <c r="M272" t="s">
        <v>340</v>
      </c>
      <c r="N272" t="s">
        <v>476</v>
      </c>
      <c r="O272" t="s">
        <v>339</v>
      </c>
      <c r="P272" t="s">
        <v>1212</v>
      </c>
      <c r="Q272" s="131">
        <v>1699</v>
      </c>
      <c r="R272" s="131">
        <v>1</v>
      </c>
      <c r="S272" s="131">
        <f t="shared" si="4"/>
        <v>8550.0294290759284</v>
      </c>
      <c r="T272" s="131">
        <v>1.2909999999999999</v>
      </c>
      <c r="U272" s="131">
        <v>146.55600000000001</v>
      </c>
      <c r="V272" s="132">
        <v>3.0000000000000001E-5</v>
      </c>
      <c r="W272" s="132">
        <v>4.3099999999999996E-3</v>
      </c>
      <c r="X272" s="132">
        <v>3.8999999999999999E-4</v>
      </c>
    </row>
    <row r="273" spans="1:24">
      <c r="A273" t="s">
        <v>1213</v>
      </c>
      <c r="B273" t="s">
        <v>1221</v>
      </c>
      <c r="C273" t="s">
        <v>2505</v>
      </c>
      <c r="D273" t="s">
        <v>2506</v>
      </c>
      <c r="E273" t="s">
        <v>309</v>
      </c>
      <c r="F273" t="s">
        <v>2505</v>
      </c>
      <c r="G273" t="s">
        <v>3568</v>
      </c>
      <c r="H273" t="s">
        <v>321</v>
      </c>
      <c r="I273" t="s">
        <v>917</v>
      </c>
      <c r="J273" t="s">
        <v>204</v>
      </c>
      <c r="K273" t="s">
        <v>204</v>
      </c>
      <c r="L273" t="s">
        <v>325</v>
      </c>
      <c r="M273" t="s">
        <v>340</v>
      </c>
      <c r="N273" t="s">
        <v>478</v>
      </c>
      <c r="O273" t="s">
        <v>339</v>
      </c>
      <c r="P273" t="s">
        <v>1212</v>
      </c>
      <c r="Q273" s="131">
        <v>8874</v>
      </c>
      <c r="R273" s="131">
        <v>1</v>
      </c>
      <c r="S273" s="131">
        <f t="shared" si="4"/>
        <v>1618.9993238674781</v>
      </c>
      <c r="U273" s="131">
        <v>143.66999999999999</v>
      </c>
      <c r="V273" s="132">
        <v>4.0000000000000003E-5</v>
      </c>
      <c r="W273" s="132">
        <v>4.1799999999999997E-3</v>
      </c>
      <c r="X273" s="132">
        <v>3.8000000000000002E-4</v>
      </c>
    </row>
    <row r="274" spans="1:24">
      <c r="A274" t="s">
        <v>1213</v>
      </c>
      <c r="B274" t="s">
        <v>1221</v>
      </c>
      <c r="C274" t="s">
        <v>2629</v>
      </c>
      <c r="D274" t="s">
        <v>2630</v>
      </c>
      <c r="E274" t="s">
        <v>309</v>
      </c>
      <c r="F274" t="s">
        <v>2629</v>
      </c>
      <c r="G274" t="s">
        <v>3674</v>
      </c>
      <c r="H274" t="s">
        <v>321</v>
      </c>
      <c r="I274" t="s">
        <v>917</v>
      </c>
      <c r="J274" t="s">
        <v>204</v>
      </c>
      <c r="K274" t="s">
        <v>204</v>
      </c>
      <c r="L274" t="s">
        <v>325</v>
      </c>
      <c r="M274" t="s">
        <v>340</v>
      </c>
      <c r="N274" t="s">
        <v>451</v>
      </c>
      <c r="O274" t="s">
        <v>339</v>
      </c>
      <c r="P274" t="s">
        <v>1212</v>
      </c>
      <c r="Q274" s="131">
        <v>150</v>
      </c>
      <c r="R274" s="131">
        <v>1</v>
      </c>
      <c r="S274" s="131">
        <f t="shared" si="4"/>
        <v>95490</v>
      </c>
      <c r="U274" s="131">
        <v>143.23500000000001</v>
      </c>
      <c r="V274" s="132">
        <v>2.0000000000000002E-5</v>
      </c>
      <c r="W274" s="132">
        <v>4.1700000000000001E-3</v>
      </c>
      <c r="X274" s="132">
        <v>3.8000000000000002E-4</v>
      </c>
    </row>
    <row r="275" spans="1:24">
      <c r="A275" t="s">
        <v>1213</v>
      </c>
      <c r="B275" t="s">
        <v>1221</v>
      </c>
      <c r="C275" t="s">
        <v>3704</v>
      </c>
      <c r="D275" t="s">
        <v>3705</v>
      </c>
      <c r="E275" t="s">
        <v>309</v>
      </c>
      <c r="F275" t="s">
        <v>3704</v>
      </c>
      <c r="G275" t="s">
        <v>3706</v>
      </c>
      <c r="H275" t="s">
        <v>321</v>
      </c>
      <c r="I275" t="s">
        <v>917</v>
      </c>
      <c r="J275" t="s">
        <v>204</v>
      </c>
      <c r="K275" t="s">
        <v>204</v>
      </c>
      <c r="L275" t="s">
        <v>325</v>
      </c>
      <c r="M275" t="s">
        <v>340</v>
      </c>
      <c r="N275" t="s">
        <v>475</v>
      </c>
      <c r="O275" t="s">
        <v>339</v>
      </c>
      <c r="P275" t="s">
        <v>1212</v>
      </c>
      <c r="Q275" s="131">
        <v>553</v>
      </c>
      <c r="R275" s="131">
        <v>1</v>
      </c>
      <c r="S275" s="131">
        <f t="shared" si="4"/>
        <v>24720.07233273056</v>
      </c>
      <c r="U275" s="131">
        <v>136.702</v>
      </c>
      <c r="V275" s="132">
        <v>4.0000000000000003E-5</v>
      </c>
      <c r="W275" s="132">
        <v>3.98E-3</v>
      </c>
      <c r="X275" s="132">
        <v>3.6000000000000002E-4</v>
      </c>
    </row>
    <row r="276" spans="1:24">
      <c r="A276" t="s">
        <v>1213</v>
      </c>
      <c r="B276" t="s">
        <v>1221</v>
      </c>
      <c r="C276" t="s">
        <v>1756</v>
      </c>
      <c r="D276" t="s">
        <v>1757</v>
      </c>
      <c r="E276" t="s">
        <v>309</v>
      </c>
      <c r="F276" t="s">
        <v>1756</v>
      </c>
      <c r="G276" t="s">
        <v>3507</v>
      </c>
      <c r="H276" t="s">
        <v>321</v>
      </c>
      <c r="I276" t="s">
        <v>917</v>
      </c>
      <c r="J276" t="s">
        <v>204</v>
      </c>
      <c r="K276" t="s">
        <v>204</v>
      </c>
      <c r="L276" t="s">
        <v>325</v>
      </c>
      <c r="M276" t="s">
        <v>340</v>
      </c>
      <c r="N276" t="s">
        <v>461</v>
      </c>
      <c r="O276" t="s">
        <v>339</v>
      </c>
      <c r="P276" t="s">
        <v>1212</v>
      </c>
      <c r="Q276" s="131">
        <v>249</v>
      </c>
      <c r="R276" s="131">
        <v>1</v>
      </c>
      <c r="S276" s="131">
        <f t="shared" si="4"/>
        <v>52300</v>
      </c>
      <c r="U276" s="131">
        <v>130.227</v>
      </c>
      <c r="V276" s="132">
        <v>2.0000000000000002E-5</v>
      </c>
      <c r="W276" s="132">
        <v>3.79E-3</v>
      </c>
      <c r="X276" s="132">
        <v>3.4000000000000002E-4</v>
      </c>
    </row>
    <row r="277" spans="1:24">
      <c r="A277" t="s">
        <v>1213</v>
      </c>
      <c r="B277" t="s">
        <v>1221</v>
      </c>
      <c r="C277" t="s">
        <v>3683</v>
      </c>
      <c r="D277" t="s">
        <v>3684</v>
      </c>
      <c r="E277" t="s">
        <v>309</v>
      </c>
      <c r="F277" t="s">
        <v>3683</v>
      </c>
      <c r="G277" t="s">
        <v>3685</v>
      </c>
      <c r="H277" t="s">
        <v>321</v>
      </c>
      <c r="I277" t="s">
        <v>917</v>
      </c>
      <c r="J277" t="s">
        <v>204</v>
      </c>
      <c r="K277" t="s">
        <v>204</v>
      </c>
      <c r="L277" t="s">
        <v>325</v>
      </c>
      <c r="M277" t="s">
        <v>340</v>
      </c>
      <c r="N277" t="s">
        <v>462</v>
      </c>
      <c r="O277" t="s">
        <v>339</v>
      </c>
      <c r="P277" t="s">
        <v>1212</v>
      </c>
      <c r="Q277" s="131">
        <v>4268</v>
      </c>
      <c r="R277" s="131">
        <v>1</v>
      </c>
      <c r="S277" s="131">
        <f t="shared" si="4"/>
        <v>2810.0046860356138</v>
      </c>
      <c r="U277" s="131">
        <v>119.931</v>
      </c>
      <c r="V277" s="132">
        <v>4.0000000000000003E-5</v>
      </c>
      <c r="W277" s="132">
        <v>3.49E-3</v>
      </c>
      <c r="X277" s="132">
        <v>3.2000000000000003E-4</v>
      </c>
    </row>
    <row r="278" spans="1:24">
      <c r="A278" t="s">
        <v>1213</v>
      </c>
      <c r="B278" t="s">
        <v>1221</v>
      </c>
      <c r="C278" t="s">
        <v>2467</v>
      </c>
      <c r="D278" t="s">
        <v>2468</v>
      </c>
      <c r="E278" t="s">
        <v>309</v>
      </c>
      <c r="F278" t="s">
        <v>2467</v>
      </c>
      <c r="G278" t="s">
        <v>3487</v>
      </c>
      <c r="H278" t="s">
        <v>321</v>
      </c>
      <c r="I278" t="s">
        <v>917</v>
      </c>
      <c r="J278" t="s">
        <v>204</v>
      </c>
      <c r="K278" t="s">
        <v>204</v>
      </c>
      <c r="L278" t="s">
        <v>325</v>
      </c>
      <c r="M278" t="s">
        <v>340</v>
      </c>
      <c r="N278" t="s">
        <v>440</v>
      </c>
      <c r="O278" t="s">
        <v>339</v>
      </c>
      <c r="P278" t="s">
        <v>1212</v>
      </c>
      <c r="Q278" s="131">
        <v>3759</v>
      </c>
      <c r="R278" s="131">
        <v>1</v>
      </c>
      <c r="S278" s="131">
        <f t="shared" si="4"/>
        <v>2967.0125033253521</v>
      </c>
      <c r="U278" s="131">
        <v>111.53</v>
      </c>
      <c r="V278" s="132">
        <v>1.0000000000000001E-5</v>
      </c>
      <c r="W278" s="132">
        <v>3.2499999999999999E-3</v>
      </c>
      <c r="X278" s="132">
        <v>2.9999999999999997E-4</v>
      </c>
    </row>
    <row r="279" spans="1:24">
      <c r="A279" t="s">
        <v>1213</v>
      </c>
      <c r="B279" t="s">
        <v>1221</v>
      </c>
      <c r="C279" t="s">
        <v>3691</v>
      </c>
      <c r="D279" t="s">
        <v>3692</v>
      </c>
      <c r="E279" t="s">
        <v>309</v>
      </c>
      <c r="F279" t="s">
        <v>3691</v>
      </c>
      <c r="G279" t="s">
        <v>3693</v>
      </c>
      <c r="H279" t="s">
        <v>321</v>
      </c>
      <c r="I279" t="s">
        <v>917</v>
      </c>
      <c r="J279" t="s">
        <v>204</v>
      </c>
      <c r="K279" t="s">
        <v>204</v>
      </c>
      <c r="L279" t="s">
        <v>325</v>
      </c>
      <c r="M279" t="s">
        <v>340</v>
      </c>
      <c r="N279" t="s">
        <v>445</v>
      </c>
      <c r="O279" t="s">
        <v>339</v>
      </c>
      <c r="P279" t="s">
        <v>1212</v>
      </c>
      <c r="Q279" s="131">
        <v>15083</v>
      </c>
      <c r="R279" s="131">
        <v>1</v>
      </c>
      <c r="S279" s="131">
        <f t="shared" si="4"/>
        <v>685.69913147251873</v>
      </c>
      <c r="U279" s="131">
        <v>103.42400000000001</v>
      </c>
      <c r="V279" s="132">
        <v>1.0000000000000001E-5</v>
      </c>
      <c r="W279" s="132">
        <v>3.0100000000000001E-3</v>
      </c>
      <c r="X279" s="132">
        <v>2.7E-4</v>
      </c>
    </row>
    <row r="280" spans="1:24">
      <c r="A280" t="s">
        <v>1213</v>
      </c>
      <c r="B280" t="s">
        <v>1221</v>
      </c>
      <c r="C280" t="s">
        <v>2650</v>
      </c>
      <c r="D280" t="s">
        <v>2651</v>
      </c>
      <c r="E280" t="s">
        <v>309</v>
      </c>
      <c r="F280" t="s">
        <v>2650</v>
      </c>
      <c r="G280" t="s">
        <v>3686</v>
      </c>
      <c r="H280" t="s">
        <v>321</v>
      </c>
      <c r="I280" t="s">
        <v>917</v>
      </c>
      <c r="J280" t="s">
        <v>204</v>
      </c>
      <c r="K280" t="s">
        <v>204</v>
      </c>
      <c r="L280" t="s">
        <v>325</v>
      </c>
      <c r="M280" t="s">
        <v>340</v>
      </c>
      <c r="N280" t="s">
        <v>484</v>
      </c>
      <c r="O280" t="s">
        <v>339</v>
      </c>
      <c r="P280" t="s">
        <v>1212</v>
      </c>
      <c r="Q280" s="131">
        <v>4080</v>
      </c>
      <c r="R280" s="131">
        <v>1</v>
      </c>
      <c r="S280" s="131">
        <f t="shared" si="4"/>
        <v>2390</v>
      </c>
      <c r="U280" s="131">
        <v>97.512</v>
      </c>
      <c r="V280" s="132">
        <v>2.0000000000000002E-5</v>
      </c>
      <c r="W280" s="132">
        <v>2.8400000000000001E-3</v>
      </c>
      <c r="X280" s="132">
        <v>2.5999999999999998E-4</v>
      </c>
    </row>
    <row r="281" spans="1:24">
      <c r="A281" t="s">
        <v>1213</v>
      </c>
      <c r="B281" t="s">
        <v>1221</v>
      </c>
      <c r="C281" t="s">
        <v>3543</v>
      </c>
      <c r="D281" t="s">
        <v>3544</v>
      </c>
      <c r="E281" t="s">
        <v>309</v>
      </c>
      <c r="F281" t="s">
        <v>3543</v>
      </c>
      <c r="G281" t="s">
        <v>3545</v>
      </c>
      <c r="H281" t="s">
        <v>321</v>
      </c>
      <c r="I281" t="s">
        <v>917</v>
      </c>
      <c r="J281" t="s">
        <v>204</v>
      </c>
      <c r="K281" t="s">
        <v>204</v>
      </c>
      <c r="L281" t="s">
        <v>325</v>
      </c>
      <c r="M281" t="s">
        <v>340</v>
      </c>
      <c r="N281" t="s">
        <v>475</v>
      </c>
      <c r="O281" t="s">
        <v>339</v>
      </c>
      <c r="P281" t="s">
        <v>1212</v>
      </c>
      <c r="Q281" s="131">
        <v>309</v>
      </c>
      <c r="R281" s="131">
        <v>1</v>
      </c>
      <c r="S281" s="131">
        <f t="shared" si="4"/>
        <v>29900</v>
      </c>
      <c r="U281" s="131">
        <v>92.391000000000005</v>
      </c>
      <c r="V281" s="132">
        <v>2.0000000000000002E-5</v>
      </c>
      <c r="W281" s="132">
        <v>2.6900000000000001E-3</v>
      </c>
      <c r="X281" s="132">
        <v>2.4000000000000001E-4</v>
      </c>
    </row>
    <row r="282" spans="1:24">
      <c r="A282" t="s">
        <v>1213</v>
      </c>
      <c r="B282" t="s">
        <v>1221</v>
      </c>
      <c r="C282" t="s">
        <v>2380</v>
      </c>
      <c r="D282" t="s">
        <v>2381</v>
      </c>
      <c r="E282" t="s">
        <v>309</v>
      </c>
      <c r="F282" t="s">
        <v>3672</v>
      </c>
      <c r="G282" t="s">
        <v>3673</v>
      </c>
      <c r="H282" t="s">
        <v>321</v>
      </c>
      <c r="I282" t="s">
        <v>917</v>
      </c>
      <c r="J282" t="s">
        <v>204</v>
      </c>
      <c r="K282" t="s">
        <v>204</v>
      </c>
      <c r="L282" t="s">
        <v>325</v>
      </c>
      <c r="M282" t="s">
        <v>340</v>
      </c>
      <c r="N282" t="s">
        <v>484</v>
      </c>
      <c r="O282" t="s">
        <v>339</v>
      </c>
      <c r="P282" t="s">
        <v>1212</v>
      </c>
      <c r="Q282" s="131">
        <v>5000</v>
      </c>
      <c r="R282" s="131">
        <v>1</v>
      </c>
      <c r="S282" s="131">
        <f t="shared" si="4"/>
        <v>1679</v>
      </c>
      <c r="U282" s="131">
        <v>83.95</v>
      </c>
      <c r="V282" s="132">
        <v>4.0000000000000003E-5</v>
      </c>
      <c r="W282" s="132">
        <v>2.4399999999999999E-3</v>
      </c>
      <c r="X282" s="132">
        <v>2.2000000000000001E-4</v>
      </c>
    </row>
    <row r="283" spans="1:24">
      <c r="A283" t="s">
        <v>1213</v>
      </c>
      <c r="B283" t="s">
        <v>1221</v>
      </c>
      <c r="C283" t="s">
        <v>3558</v>
      </c>
      <c r="D283" t="s">
        <v>3559</v>
      </c>
      <c r="E283" t="s">
        <v>309</v>
      </c>
      <c r="F283" t="s">
        <v>3558</v>
      </c>
      <c r="G283" t="s">
        <v>3560</v>
      </c>
      <c r="H283" t="s">
        <v>321</v>
      </c>
      <c r="I283" t="s">
        <v>917</v>
      </c>
      <c r="J283" t="s">
        <v>204</v>
      </c>
      <c r="K283" t="s">
        <v>204</v>
      </c>
      <c r="L283" t="s">
        <v>325</v>
      </c>
      <c r="M283" t="s">
        <v>340</v>
      </c>
      <c r="N283" t="s">
        <v>439</v>
      </c>
      <c r="O283" t="s">
        <v>339</v>
      </c>
      <c r="P283" t="s">
        <v>1212</v>
      </c>
      <c r="Q283" s="131">
        <v>1300</v>
      </c>
      <c r="R283" s="131">
        <v>1</v>
      </c>
      <c r="S283" s="131">
        <f t="shared" si="4"/>
        <v>6044</v>
      </c>
      <c r="U283" s="131">
        <v>78.572000000000003</v>
      </c>
      <c r="V283" s="132">
        <v>2.0000000000000002E-5</v>
      </c>
      <c r="W283" s="132">
        <v>2.2899999999999999E-3</v>
      </c>
      <c r="X283" s="132">
        <v>2.1000000000000001E-4</v>
      </c>
    </row>
    <row r="284" spans="1:24">
      <c r="A284" t="s">
        <v>1213</v>
      </c>
      <c r="B284" t="s">
        <v>1221</v>
      </c>
      <c r="C284" t="s">
        <v>2402</v>
      </c>
      <c r="D284" t="s">
        <v>2403</v>
      </c>
      <c r="E284" t="s">
        <v>309</v>
      </c>
      <c r="F284" t="s">
        <v>2402</v>
      </c>
      <c r="G284" t="s">
        <v>3696</v>
      </c>
      <c r="H284" t="s">
        <v>321</v>
      </c>
      <c r="I284" t="s">
        <v>917</v>
      </c>
      <c r="J284" t="s">
        <v>204</v>
      </c>
      <c r="K284" t="s">
        <v>204</v>
      </c>
      <c r="L284" t="s">
        <v>325</v>
      </c>
      <c r="M284" t="s">
        <v>340</v>
      </c>
      <c r="N284" t="s">
        <v>465</v>
      </c>
      <c r="O284" t="s">
        <v>339</v>
      </c>
      <c r="P284" t="s">
        <v>1212</v>
      </c>
      <c r="Q284" s="131">
        <v>1361</v>
      </c>
      <c r="R284" s="131">
        <v>1</v>
      </c>
      <c r="S284" s="131">
        <f t="shared" si="4"/>
        <v>5600</v>
      </c>
      <c r="U284" s="131">
        <v>76.215999999999994</v>
      </c>
      <c r="V284" s="132">
        <v>2.0000000000000002E-5</v>
      </c>
      <c r="W284" s="132">
        <v>2.2200000000000002E-3</v>
      </c>
      <c r="X284" s="132">
        <v>2.0000000000000001E-4</v>
      </c>
    </row>
    <row r="285" spans="1:24">
      <c r="A285" t="s">
        <v>1213</v>
      </c>
      <c r="B285" t="s">
        <v>1221</v>
      </c>
      <c r="C285" t="s">
        <v>2364</v>
      </c>
      <c r="D285" t="s">
        <v>2365</v>
      </c>
      <c r="E285" t="s">
        <v>309</v>
      </c>
      <c r="F285" t="s">
        <v>3563</v>
      </c>
      <c r="G285" t="s">
        <v>3564</v>
      </c>
      <c r="H285" t="s">
        <v>321</v>
      </c>
      <c r="I285" t="s">
        <v>917</v>
      </c>
      <c r="J285" t="s">
        <v>204</v>
      </c>
      <c r="K285" t="s">
        <v>204</v>
      </c>
      <c r="L285" t="s">
        <v>325</v>
      </c>
      <c r="M285" t="s">
        <v>340</v>
      </c>
      <c r="N285" t="s">
        <v>462</v>
      </c>
      <c r="O285" t="s">
        <v>339</v>
      </c>
      <c r="P285" t="s">
        <v>1212</v>
      </c>
      <c r="Q285" s="131">
        <v>2507</v>
      </c>
      <c r="R285" s="131">
        <v>1</v>
      </c>
      <c r="S285" s="131">
        <f t="shared" si="4"/>
        <v>2574.9900279218191</v>
      </c>
      <c r="U285" s="131">
        <v>64.555000000000007</v>
      </c>
      <c r="V285" s="132">
        <v>3.0000000000000001E-5</v>
      </c>
      <c r="W285" s="132">
        <v>1.8799999999999999E-3</v>
      </c>
      <c r="X285" s="132">
        <v>1.7000000000000001E-4</v>
      </c>
    </row>
    <row r="286" spans="1:24">
      <c r="A286" t="s">
        <v>1213</v>
      </c>
      <c r="B286" t="s">
        <v>1221</v>
      </c>
      <c r="C286" t="s">
        <v>3679</v>
      </c>
      <c r="D286" t="s">
        <v>3680</v>
      </c>
      <c r="E286" t="s">
        <v>309</v>
      </c>
      <c r="F286" t="s">
        <v>3681</v>
      </c>
      <c r="G286" t="s">
        <v>3682</v>
      </c>
      <c r="H286" t="s">
        <v>321</v>
      </c>
      <c r="I286" t="s">
        <v>917</v>
      </c>
      <c r="J286" t="s">
        <v>204</v>
      </c>
      <c r="K286" t="s">
        <v>204</v>
      </c>
      <c r="L286" t="s">
        <v>325</v>
      </c>
      <c r="M286" t="s">
        <v>340</v>
      </c>
      <c r="N286" t="s">
        <v>478</v>
      </c>
      <c r="O286" t="s">
        <v>339</v>
      </c>
      <c r="P286" t="s">
        <v>1212</v>
      </c>
      <c r="Q286" s="131">
        <v>9741</v>
      </c>
      <c r="R286" s="131">
        <v>1</v>
      </c>
      <c r="S286" s="131">
        <f t="shared" si="4"/>
        <v>644.50261780104711</v>
      </c>
      <c r="U286" s="131">
        <v>62.780999999999999</v>
      </c>
      <c r="V286" s="132">
        <v>5.0000000000000002E-5</v>
      </c>
      <c r="W286" s="132">
        <v>1.83E-3</v>
      </c>
      <c r="X286" s="132">
        <v>1.7000000000000001E-4</v>
      </c>
    </row>
    <row r="287" spans="1:24">
      <c r="A287" t="s">
        <v>1213</v>
      </c>
      <c r="B287" t="s">
        <v>1221</v>
      </c>
      <c r="C287" t="s">
        <v>1973</v>
      </c>
      <c r="D287" t="s">
        <v>1974</v>
      </c>
      <c r="E287" t="s">
        <v>309</v>
      </c>
      <c r="F287" t="s">
        <v>3687</v>
      </c>
      <c r="G287" t="s">
        <v>3688</v>
      </c>
      <c r="H287" t="s">
        <v>321</v>
      </c>
      <c r="I287" t="s">
        <v>917</v>
      </c>
      <c r="J287" t="s">
        <v>204</v>
      </c>
      <c r="K287" t="s">
        <v>204</v>
      </c>
      <c r="L287" t="s">
        <v>325</v>
      </c>
      <c r="M287" t="s">
        <v>340</v>
      </c>
      <c r="N287" t="s">
        <v>464</v>
      </c>
      <c r="O287" t="s">
        <v>339</v>
      </c>
      <c r="P287" t="s">
        <v>1212</v>
      </c>
      <c r="Q287" s="131">
        <v>1050</v>
      </c>
      <c r="R287" s="131">
        <v>1</v>
      </c>
      <c r="S287" s="131">
        <f t="shared" si="4"/>
        <v>5855.0476190476193</v>
      </c>
      <c r="U287" s="131">
        <v>61.478000000000002</v>
      </c>
      <c r="V287" s="132">
        <v>1.0000000000000001E-5</v>
      </c>
      <c r="W287" s="132">
        <v>1.7899999999999999E-3</v>
      </c>
      <c r="X287" s="132">
        <v>1.6000000000000001E-4</v>
      </c>
    </row>
    <row r="288" spans="1:24">
      <c r="A288" t="s">
        <v>1213</v>
      </c>
      <c r="B288" t="s">
        <v>1221</v>
      </c>
      <c r="C288" t="s">
        <v>3720</v>
      </c>
      <c r="D288" t="s">
        <v>3721</v>
      </c>
      <c r="E288" t="s">
        <v>309</v>
      </c>
      <c r="F288" t="s">
        <v>3722</v>
      </c>
      <c r="G288" t="s">
        <v>3723</v>
      </c>
      <c r="H288" t="s">
        <v>321</v>
      </c>
      <c r="I288" t="s">
        <v>917</v>
      </c>
      <c r="J288" t="s">
        <v>204</v>
      </c>
      <c r="K288" t="s">
        <v>204</v>
      </c>
      <c r="L288" t="s">
        <v>325</v>
      </c>
      <c r="M288" t="s">
        <v>340</v>
      </c>
      <c r="N288" t="s">
        <v>476</v>
      </c>
      <c r="O288" t="s">
        <v>339</v>
      </c>
      <c r="P288" t="s">
        <v>1212</v>
      </c>
      <c r="Q288" s="131">
        <v>19266</v>
      </c>
      <c r="R288" s="131">
        <v>1</v>
      </c>
      <c r="S288" s="131">
        <f t="shared" si="4"/>
        <v>302.60043600124573</v>
      </c>
      <c r="U288" s="131">
        <v>58.298999999999999</v>
      </c>
      <c r="V288" s="132">
        <v>1.6000000000000001E-4</v>
      </c>
      <c r="W288" s="132">
        <v>1.6999999999999999E-3</v>
      </c>
      <c r="X288" s="132">
        <v>1.4999999999999999E-4</v>
      </c>
    </row>
    <row r="289" spans="1:24">
      <c r="A289" t="s">
        <v>1213</v>
      </c>
      <c r="B289" t="s">
        <v>1221</v>
      </c>
      <c r="C289" t="s">
        <v>2867</v>
      </c>
      <c r="D289" t="s">
        <v>2868</v>
      </c>
      <c r="E289" t="s">
        <v>309</v>
      </c>
      <c r="F289" t="s">
        <v>2867</v>
      </c>
      <c r="G289" t="s">
        <v>3690</v>
      </c>
      <c r="H289" t="s">
        <v>321</v>
      </c>
      <c r="I289" t="s">
        <v>917</v>
      </c>
      <c r="J289" t="s">
        <v>204</v>
      </c>
      <c r="K289" t="s">
        <v>204</v>
      </c>
      <c r="L289" t="s">
        <v>325</v>
      </c>
      <c r="M289" t="s">
        <v>340</v>
      </c>
      <c r="N289" t="s">
        <v>447</v>
      </c>
      <c r="O289" t="s">
        <v>339</v>
      </c>
      <c r="P289" t="s">
        <v>1212</v>
      </c>
      <c r="Q289" s="131">
        <v>200</v>
      </c>
      <c r="R289" s="131">
        <v>1</v>
      </c>
      <c r="S289" s="131">
        <f t="shared" si="4"/>
        <v>27280</v>
      </c>
      <c r="U289" s="131">
        <v>54.56</v>
      </c>
      <c r="V289" s="132">
        <v>2.0000000000000002E-5</v>
      </c>
      <c r="W289" s="132">
        <v>1.5900000000000001E-3</v>
      </c>
      <c r="X289" s="132">
        <v>1.3999999999999999E-4</v>
      </c>
    </row>
    <row r="290" spans="1:24">
      <c r="A290" t="s">
        <v>1213</v>
      </c>
      <c r="B290" t="s">
        <v>1221</v>
      </c>
      <c r="C290" t="s">
        <v>2434</v>
      </c>
      <c r="D290" t="s">
        <v>2435</v>
      </c>
      <c r="E290" t="s">
        <v>309</v>
      </c>
      <c r="F290" t="s">
        <v>2434</v>
      </c>
      <c r="G290" t="s">
        <v>3689</v>
      </c>
      <c r="H290" t="s">
        <v>321</v>
      </c>
      <c r="I290" t="s">
        <v>917</v>
      </c>
      <c r="J290" t="s">
        <v>204</v>
      </c>
      <c r="K290" t="s">
        <v>204</v>
      </c>
      <c r="L290" t="s">
        <v>325</v>
      </c>
      <c r="M290" t="s">
        <v>340</v>
      </c>
      <c r="N290" t="s">
        <v>447</v>
      </c>
      <c r="O290" t="s">
        <v>339</v>
      </c>
      <c r="P290" t="s">
        <v>1212</v>
      </c>
      <c r="Q290" s="131">
        <v>4023.3</v>
      </c>
      <c r="R290" s="131">
        <v>1</v>
      </c>
      <c r="S290" s="131">
        <f t="shared" si="4"/>
        <v>1339.9945318519622</v>
      </c>
      <c r="U290" s="131">
        <v>53.911999999999999</v>
      </c>
      <c r="V290" s="132">
        <v>1.0000000000000001E-5</v>
      </c>
      <c r="W290" s="132">
        <v>1.57E-3</v>
      </c>
      <c r="X290" s="132">
        <v>1.3999999999999999E-4</v>
      </c>
    </row>
    <row r="291" spans="1:24">
      <c r="A291" t="s">
        <v>1213</v>
      </c>
      <c r="B291" t="s">
        <v>1221</v>
      </c>
      <c r="C291" t="s">
        <v>3697</v>
      </c>
      <c r="D291" t="s">
        <v>3698</v>
      </c>
      <c r="E291" t="s">
        <v>309</v>
      </c>
      <c r="F291" t="s">
        <v>3699</v>
      </c>
      <c r="G291" t="s">
        <v>3700</v>
      </c>
      <c r="H291" t="s">
        <v>321</v>
      </c>
      <c r="I291" t="s">
        <v>917</v>
      </c>
      <c r="J291" t="s">
        <v>204</v>
      </c>
      <c r="K291" t="s">
        <v>204</v>
      </c>
      <c r="L291" t="s">
        <v>325</v>
      </c>
      <c r="M291" t="s">
        <v>340</v>
      </c>
      <c r="N291" t="s">
        <v>477</v>
      </c>
      <c r="O291" t="s">
        <v>339</v>
      </c>
      <c r="P291" t="s">
        <v>1212</v>
      </c>
      <c r="Q291" s="131">
        <v>100</v>
      </c>
      <c r="R291" s="131">
        <v>1</v>
      </c>
      <c r="S291" s="131">
        <f t="shared" si="4"/>
        <v>40700</v>
      </c>
      <c r="U291" s="131">
        <v>40.700000000000003</v>
      </c>
      <c r="V291" s="132">
        <v>2.0000000000000002E-5</v>
      </c>
      <c r="W291" s="132">
        <v>1.1900000000000001E-3</v>
      </c>
      <c r="X291" s="132">
        <v>1.1E-4</v>
      </c>
    </row>
    <row r="292" spans="1:24">
      <c r="A292" t="s">
        <v>1213</v>
      </c>
      <c r="B292" t="s">
        <v>1221</v>
      </c>
      <c r="C292" t="s">
        <v>2889</v>
      </c>
      <c r="D292" t="s">
        <v>2890</v>
      </c>
      <c r="E292" t="s">
        <v>309</v>
      </c>
      <c r="F292" t="s">
        <v>3579</v>
      </c>
      <c r="G292" t="s">
        <v>3580</v>
      </c>
      <c r="H292" t="s">
        <v>321</v>
      </c>
      <c r="I292" t="s">
        <v>917</v>
      </c>
      <c r="J292" t="s">
        <v>204</v>
      </c>
      <c r="K292" t="s">
        <v>204</v>
      </c>
      <c r="L292" t="s">
        <v>325</v>
      </c>
      <c r="M292" t="s">
        <v>340</v>
      </c>
      <c r="N292" t="s">
        <v>437</v>
      </c>
      <c r="O292" t="s">
        <v>339</v>
      </c>
      <c r="P292" t="s">
        <v>1212</v>
      </c>
      <c r="Q292" s="131">
        <v>174</v>
      </c>
      <c r="R292" s="131">
        <v>1</v>
      </c>
      <c r="S292" s="131">
        <f t="shared" si="4"/>
        <v>20100</v>
      </c>
      <c r="U292" s="131">
        <v>34.973999999999997</v>
      </c>
      <c r="V292" s="132">
        <v>1.0000000000000001E-5</v>
      </c>
      <c r="W292" s="132">
        <v>1.0200000000000001E-3</v>
      </c>
      <c r="X292" s="132">
        <v>9.0000000000000006E-5</v>
      </c>
    </row>
    <row r="293" spans="1:24">
      <c r="A293" t="s">
        <v>1213</v>
      </c>
      <c r="B293" t="s">
        <v>1221</v>
      </c>
      <c r="C293" t="s">
        <v>1718</v>
      </c>
      <c r="D293" t="s">
        <v>1719</v>
      </c>
      <c r="E293" t="s">
        <v>309</v>
      </c>
      <c r="F293" t="s">
        <v>3715</v>
      </c>
      <c r="G293" t="s">
        <v>3716</v>
      </c>
      <c r="H293" t="s">
        <v>321</v>
      </c>
      <c r="I293" t="s">
        <v>917</v>
      </c>
      <c r="J293" t="s">
        <v>204</v>
      </c>
      <c r="K293" t="s">
        <v>204</v>
      </c>
      <c r="L293" t="s">
        <v>325</v>
      </c>
      <c r="M293" t="s">
        <v>340</v>
      </c>
      <c r="N293" t="s">
        <v>440</v>
      </c>
      <c r="O293" t="s">
        <v>339</v>
      </c>
      <c r="P293" t="s">
        <v>1212</v>
      </c>
      <c r="Q293" s="131">
        <v>468</v>
      </c>
      <c r="R293" s="131">
        <v>1</v>
      </c>
      <c r="S293" s="131">
        <f t="shared" si="4"/>
        <v>5339.1025641025644</v>
      </c>
      <c r="U293" s="131">
        <v>24.986999999999998</v>
      </c>
      <c r="V293" s="132">
        <v>4.0000000000000003E-5</v>
      </c>
      <c r="W293" s="132">
        <v>7.2999999999999996E-4</v>
      </c>
      <c r="X293" s="132">
        <v>6.9999999999999994E-5</v>
      </c>
    </row>
    <row r="294" spans="1:24">
      <c r="A294" t="s">
        <v>1213</v>
      </c>
      <c r="B294" t="s">
        <v>1221</v>
      </c>
      <c r="C294" t="s">
        <v>2983</v>
      </c>
      <c r="D294" t="s">
        <v>2984</v>
      </c>
      <c r="E294" t="s">
        <v>309</v>
      </c>
      <c r="F294" t="s">
        <v>2983</v>
      </c>
      <c r="G294" t="s">
        <v>3724</v>
      </c>
      <c r="H294" t="s">
        <v>321</v>
      </c>
      <c r="I294" t="s">
        <v>917</v>
      </c>
      <c r="J294" t="s">
        <v>204</v>
      </c>
      <c r="K294" t="s">
        <v>204</v>
      </c>
      <c r="L294" t="s">
        <v>325</v>
      </c>
      <c r="M294" t="s">
        <v>340</v>
      </c>
      <c r="N294" t="s">
        <v>447</v>
      </c>
      <c r="O294" t="s">
        <v>339</v>
      </c>
      <c r="P294" t="s">
        <v>1212</v>
      </c>
      <c r="Q294" s="131">
        <v>163</v>
      </c>
      <c r="R294" s="131">
        <v>1</v>
      </c>
      <c r="S294" s="131">
        <f t="shared" si="4"/>
        <v>11360.122699386502</v>
      </c>
      <c r="U294" s="131">
        <v>18.516999999999999</v>
      </c>
      <c r="V294" s="132">
        <v>1.0000000000000001E-5</v>
      </c>
      <c r="W294" s="132">
        <v>5.4000000000000001E-4</v>
      </c>
      <c r="X294" s="132">
        <v>5.0000000000000002E-5</v>
      </c>
    </row>
    <row r="295" spans="1:24">
      <c r="A295" t="s">
        <v>1213</v>
      </c>
      <c r="B295" t="s">
        <v>1221</v>
      </c>
      <c r="C295" t="s">
        <v>2604</v>
      </c>
      <c r="D295" t="s">
        <v>2605</v>
      </c>
      <c r="E295" t="s">
        <v>309</v>
      </c>
      <c r="F295" t="s">
        <v>3694</v>
      </c>
      <c r="G295" t="s">
        <v>3695</v>
      </c>
      <c r="H295" t="s">
        <v>321</v>
      </c>
      <c r="I295" t="s">
        <v>917</v>
      </c>
      <c r="J295" t="s">
        <v>204</v>
      </c>
      <c r="K295" t="s">
        <v>204</v>
      </c>
      <c r="L295" t="s">
        <v>325</v>
      </c>
      <c r="M295" t="s">
        <v>340</v>
      </c>
      <c r="N295" t="s">
        <v>464</v>
      </c>
      <c r="O295" t="s">
        <v>339</v>
      </c>
      <c r="P295" t="s">
        <v>1212</v>
      </c>
      <c r="Q295" s="131">
        <v>1600</v>
      </c>
      <c r="R295" s="131">
        <v>1</v>
      </c>
      <c r="S295" s="131">
        <f t="shared" si="4"/>
        <v>1003.9999999999999</v>
      </c>
      <c r="U295" s="131">
        <v>16.064</v>
      </c>
      <c r="V295" s="132">
        <v>1.0000000000000001E-5</v>
      </c>
      <c r="W295" s="132">
        <v>4.6999999999999999E-4</v>
      </c>
      <c r="X295" s="132">
        <v>4.0000000000000003E-5</v>
      </c>
    </row>
    <row r="296" spans="1:24">
      <c r="A296" t="s">
        <v>1213</v>
      </c>
      <c r="B296" t="s">
        <v>1221</v>
      </c>
      <c r="C296" t="s">
        <v>2918</v>
      </c>
      <c r="D296" t="s">
        <v>2919</v>
      </c>
      <c r="E296" t="s">
        <v>309</v>
      </c>
      <c r="F296" t="s">
        <v>2918</v>
      </c>
      <c r="G296" t="s">
        <v>3714</v>
      </c>
      <c r="H296" t="s">
        <v>321</v>
      </c>
      <c r="I296" t="s">
        <v>917</v>
      </c>
      <c r="J296" t="s">
        <v>204</v>
      </c>
      <c r="K296" t="s">
        <v>204</v>
      </c>
      <c r="L296" t="s">
        <v>325</v>
      </c>
      <c r="M296" t="s">
        <v>340</v>
      </c>
      <c r="N296" t="s">
        <v>464</v>
      </c>
      <c r="O296" t="s">
        <v>339</v>
      </c>
      <c r="P296" t="s">
        <v>1212</v>
      </c>
      <c r="Q296" s="131">
        <v>2222.2199999999998</v>
      </c>
      <c r="R296" s="131">
        <v>1</v>
      </c>
      <c r="S296" s="131">
        <f t="shared" si="4"/>
        <v>633.19563319563326</v>
      </c>
      <c r="U296" s="131">
        <v>14.071</v>
      </c>
      <c r="V296" s="132">
        <v>2.0000000000000002E-5</v>
      </c>
      <c r="W296" s="132">
        <v>4.0999999999999999E-4</v>
      </c>
      <c r="X296" s="132">
        <v>4.0000000000000003E-5</v>
      </c>
    </row>
    <row r="297" spans="1:24">
      <c r="A297" t="s">
        <v>1213</v>
      </c>
      <c r="B297" t="s">
        <v>1221</v>
      </c>
      <c r="C297" t="s">
        <v>3701</v>
      </c>
      <c r="D297" t="s">
        <v>3702</v>
      </c>
      <c r="E297" t="s">
        <v>309</v>
      </c>
      <c r="F297" t="s">
        <v>3701</v>
      </c>
      <c r="G297" t="s">
        <v>3703</v>
      </c>
      <c r="H297" t="s">
        <v>321</v>
      </c>
      <c r="I297" t="s">
        <v>917</v>
      </c>
      <c r="J297" t="s">
        <v>204</v>
      </c>
      <c r="K297" t="s">
        <v>204</v>
      </c>
      <c r="L297" t="s">
        <v>325</v>
      </c>
      <c r="M297" t="s">
        <v>340</v>
      </c>
      <c r="N297" t="s">
        <v>443</v>
      </c>
      <c r="O297" t="s">
        <v>339</v>
      </c>
      <c r="P297" t="s">
        <v>1212</v>
      </c>
      <c r="Q297" s="131">
        <v>6000</v>
      </c>
      <c r="R297" s="131">
        <v>1</v>
      </c>
      <c r="S297" s="131">
        <f t="shared" si="4"/>
        <v>209.7</v>
      </c>
      <c r="U297" s="131">
        <v>12.582000000000001</v>
      </c>
      <c r="V297" s="132">
        <v>3.0000000000000001E-5</v>
      </c>
      <c r="W297" s="132">
        <v>3.6999999999999999E-4</v>
      </c>
      <c r="X297" s="132">
        <v>3.0000000000000001E-5</v>
      </c>
    </row>
    <row r="298" spans="1:24">
      <c r="A298" t="s">
        <v>1213</v>
      </c>
      <c r="B298" t="s">
        <v>1221</v>
      </c>
      <c r="C298" t="s">
        <v>3707</v>
      </c>
      <c r="D298" t="s">
        <v>3708</v>
      </c>
      <c r="E298" t="s">
        <v>309</v>
      </c>
      <c r="F298" t="s">
        <v>3707</v>
      </c>
      <c r="G298" t="s">
        <v>3709</v>
      </c>
      <c r="H298" t="s">
        <v>321</v>
      </c>
      <c r="I298" t="s">
        <v>917</v>
      </c>
      <c r="J298" t="s">
        <v>204</v>
      </c>
      <c r="K298" t="s">
        <v>204</v>
      </c>
      <c r="L298" t="s">
        <v>325</v>
      </c>
      <c r="M298" t="s">
        <v>340</v>
      </c>
      <c r="N298" t="s">
        <v>462</v>
      </c>
      <c r="O298" t="s">
        <v>339</v>
      </c>
      <c r="P298" t="s">
        <v>1212</v>
      </c>
      <c r="Q298" s="131">
        <v>2500</v>
      </c>
      <c r="R298" s="131">
        <v>1</v>
      </c>
      <c r="S298" s="131">
        <f t="shared" si="4"/>
        <v>454.8</v>
      </c>
      <c r="U298" s="131">
        <v>11.37</v>
      </c>
      <c r="V298" s="132">
        <v>4.0000000000000003E-5</v>
      </c>
      <c r="W298" s="132">
        <v>3.3E-4</v>
      </c>
      <c r="X298" s="132">
        <v>3.0000000000000001E-5</v>
      </c>
    </row>
    <row r="299" spans="1:24">
      <c r="A299" t="s">
        <v>1213</v>
      </c>
      <c r="B299" t="s">
        <v>1221</v>
      </c>
      <c r="C299" t="s">
        <v>2789</v>
      </c>
      <c r="D299" t="s">
        <v>2790</v>
      </c>
      <c r="E299" t="s">
        <v>309</v>
      </c>
      <c r="F299" t="s">
        <v>3566</v>
      </c>
      <c r="G299" t="s">
        <v>3567</v>
      </c>
      <c r="H299" t="s">
        <v>321</v>
      </c>
      <c r="I299" t="s">
        <v>917</v>
      </c>
      <c r="J299" t="s">
        <v>204</v>
      </c>
      <c r="K299" t="s">
        <v>204</v>
      </c>
      <c r="L299" t="s">
        <v>325</v>
      </c>
      <c r="M299" t="s">
        <v>340</v>
      </c>
      <c r="N299" t="s">
        <v>462</v>
      </c>
      <c r="O299" t="s">
        <v>339</v>
      </c>
      <c r="P299" t="s">
        <v>1212</v>
      </c>
      <c r="Q299" s="131">
        <v>37</v>
      </c>
      <c r="R299" s="131">
        <v>1</v>
      </c>
      <c r="S299" s="131">
        <f t="shared" si="4"/>
        <v>25189.18918918919</v>
      </c>
      <c r="U299" s="131">
        <v>9.32</v>
      </c>
      <c r="V299" s="132">
        <v>0</v>
      </c>
      <c r="W299" s="132">
        <v>2.7E-4</v>
      </c>
      <c r="X299" s="132">
        <v>2.0000000000000002E-5</v>
      </c>
    </row>
    <row r="300" spans="1:24">
      <c r="A300" t="s">
        <v>1213</v>
      </c>
      <c r="B300" t="s">
        <v>1221</v>
      </c>
      <c r="C300" t="s">
        <v>3711</v>
      </c>
      <c r="D300" t="s">
        <v>3712</v>
      </c>
      <c r="E300" t="s">
        <v>309</v>
      </c>
      <c r="F300" t="s">
        <v>3711</v>
      </c>
      <c r="G300" t="s">
        <v>3713</v>
      </c>
      <c r="H300" t="s">
        <v>321</v>
      </c>
      <c r="I300" t="s">
        <v>917</v>
      </c>
      <c r="J300" t="s">
        <v>204</v>
      </c>
      <c r="K300" t="s">
        <v>204</v>
      </c>
      <c r="L300" t="s">
        <v>325</v>
      </c>
      <c r="M300" t="s">
        <v>340</v>
      </c>
      <c r="N300" t="s">
        <v>459</v>
      </c>
      <c r="O300" t="s">
        <v>339</v>
      </c>
      <c r="P300" t="s">
        <v>1212</v>
      </c>
      <c r="Q300" s="131">
        <v>214</v>
      </c>
      <c r="R300" s="131">
        <v>1</v>
      </c>
      <c r="S300" s="131">
        <f t="shared" si="4"/>
        <v>1949.0654205607477</v>
      </c>
      <c r="U300" s="131">
        <v>4.1710000000000003</v>
      </c>
      <c r="V300" s="132">
        <v>0</v>
      </c>
      <c r="W300" s="132">
        <v>1.2E-4</v>
      </c>
      <c r="X300" s="132">
        <v>1.0000000000000001E-5</v>
      </c>
    </row>
    <row r="301" spans="1:24">
      <c r="A301" t="s">
        <v>1213</v>
      </c>
      <c r="B301" t="s">
        <v>1223</v>
      </c>
      <c r="C301" t="s">
        <v>1547</v>
      </c>
      <c r="D301" t="s">
        <v>1548</v>
      </c>
      <c r="E301" t="s">
        <v>309</v>
      </c>
      <c r="F301" t="s">
        <v>1547</v>
      </c>
      <c r="G301" t="s">
        <v>3473</v>
      </c>
      <c r="H301" t="s">
        <v>321</v>
      </c>
      <c r="I301" t="s">
        <v>917</v>
      </c>
      <c r="J301" t="s">
        <v>204</v>
      </c>
      <c r="K301" t="s">
        <v>204</v>
      </c>
      <c r="L301" t="s">
        <v>325</v>
      </c>
      <c r="M301" t="s">
        <v>340</v>
      </c>
      <c r="N301" t="s">
        <v>448</v>
      </c>
      <c r="O301" t="s">
        <v>339</v>
      </c>
      <c r="P301" t="s">
        <v>1212</v>
      </c>
      <c r="Q301" s="131">
        <v>370000</v>
      </c>
      <c r="R301" s="131">
        <v>1</v>
      </c>
      <c r="S301" s="131">
        <f t="shared" si="4"/>
        <v>4335</v>
      </c>
      <c r="U301" s="131">
        <v>16039.5</v>
      </c>
      <c r="V301" s="132">
        <v>2.3000000000000001E-4</v>
      </c>
      <c r="W301" s="132">
        <v>8.5220000000000004E-2</v>
      </c>
      <c r="X301" s="132">
        <v>2.3619999999999999E-2</v>
      </c>
    </row>
    <row r="302" spans="1:24">
      <c r="A302" t="s">
        <v>1213</v>
      </c>
      <c r="B302" t="s">
        <v>1223</v>
      </c>
      <c r="C302" t="s">
        <v>1601</v>
      </c>
      <c r="D302" t="s">
        <v>1602</v>
      </c>
      <c r="E302" t="s">
        <v>309</v>
      </c>
      <c r="F302" t="s">
        <v>1601</v>
      </c>
      <c r="G302" t="s">
        <v>3476</v>
      </c>
      <c r="H302" t="s">
        <v>321</v>
      </c>
      <c r="I302" t="s">
        <v>917</v>
      </c>
      <c r="J302" t="s">
        <v>204</v>
      </c>
      <c r="K302" t="s">
        <v>204</v>
      </c>
      <c r="L302" t="s">
        <v>325</v>
      </c>
      <c r="M302" t="s">
        <v>340</v>
      </c>
      <c r="N302" t="s">
        <v>448</v>
      </c>
      <c r="O302" t="s">
        <v>339</v>
      </c>
      <c r="P302" t="s">
        <v>1212</v>
      </c>
      <c r="Q302" s="131">
        <v>325000</v>
      </c>
      <c r="R302" s="131">
        <v>1</v>
      </c>
      <c r="S302" s="131">
        <f t="shared" si="4"/>
        <v>4402</v>
      </c>
      <c r="U302" s="131">
        <v>14306.5</v>
      </c>
      <c r="V302" s="132">
        <v>2.4000000000000001E-4</v>
      </c>
      <c r="W302" s="132">
        <v>7.6009999999999994E-2</v>
      </c>
      <c r="X302" s="132">
        <v>2.1059999999999999E-2</v>
      </c>
    </row>
    <row r="303" spans="1:24">
      <c r="A303" t="s">
        <v>1213</v>
      </c>
      <c r="B303" t="s">
        <v>1223</v>
      </c>
      <c r="C303" t="s">
        <v>3190</v>
      </c>
      <c r="D303" t="s">
        <v>3191</v>
      </c>
      <c r="E303" t="s">
        <v>309</v>
      </c>
      <c r="F303" t="s">
        <v>3190</v>
      </c>
      <c r="G303" t="s">
        <v>3475</v>
      </c>
      <c r="H303" t="s">
        <v>321</v>
      </c>
      <c r="I303" t="s">
        <v>917</v>
      </c>
      <c r="J303" t="s">
        <v>204</v>
      </c>
      <c r="K303" t="s">
        <v>204</v>
      </c>
      <c r="L303" t="s">
        <v>325</v>
      </c>
      <c r="M303" t="s">
        <v>340</v>
      </c>
      <c r="N303" t="s">
        <v>448</v>
      </c>
      <c r="O303" t="s">
        <v>339</v>
      </c>
      <c r="P303" t="s">
        <v>1212</v>
      </c>
      <c r="Q303" s="131">
        <v>287500</v>
      </c>
      <c r="R303" s="131">
        <v>1</v>
      </c>
      <c r="S303" s="131">
        <f t="shared" si="4"/>
        <v>2492</v>
      </c>
      <c r="U303" s="131">
        <v>7164.5</v>
      </c>
      <c r="V303" s="132">
        <v>2.3000000000000001E-4</v>
      </c>
      <c r="W303" s="132">
        <v>3.807E-2</v>
      </c>
      <c r="X303" s="132">
        <v>1.055E-2</v>
      </c>
    </row>
    <row r="304" spans="1:24">
      <c r="A304" t="s">
        <v>1213</v>
      </c>
      <c r="B304" t="s">
        <v>1223</v>
      </c>
      <c r="C304" t="s">
        <v>2509</v>
      </c>
      <c r="D304" t="s">
        <v>2510</v>
      </c>
      <c r="E304" t="s">
        <v>309</v>
      </c>
      <c r="F304" t="s">
        <v>2509</v>
      </c>
      <c r="G304" t="s">
        <v>3495</v>
      </c>
      <c r="H304" t="s">
        <v>321</v>
      </c>
      <c r="I304" t="s">
        <v>917</v>
      </c>
      <c r="J304" t="s">
        <v>204</v>
      </c>
      <c r="K304" t="s">
        <v>204</v>
      </c>
      <c r="L304" t="s">
        <v>325</v>
      </c>
      <c r="M304" t="s">
        <v>340</v>
      </c>
      <c r="N304" t="s">
        <v>475</v>
      </c>
      <c r="O304" t="s">
        <v>339</v>
      </c>
      <c r="P304" t="s">
        <v>1212</v>
      </c>
      <c r="Q304" s="131">
        <v>174000</v>
      </c>
      <c r="R304" s="131">
        <v>1</v>
      </c>
      <c r="S304" s="131">
        <f t="shared" si="4"/>
        <v>3795.0000000000005</v>
      </c>
      <c r="U304" s="131">
        <v>6603.3</v>
      </c>
      <c r="V304" s="132">
        <v>6.3000000000000003E-4</v>
      </c>
      <c r="W304" s="132">
        <v>3.5090000000000003E-2</v>
      </c>
      <c r="X304" s="132">
        <v>9.7199999999999995E-3</v>
      </c>
    </row>
    <row r="305" spans="1:24">
      <c r="A305" t="s">
        <v>1213</v>
      </c>
      <c r="B305" t="s">
        <v>1223</v>
      </c>
      <c r="C305" t="s">
        <v>2430</v>
      </c>
      <c r="D305" t="s">
        <v>2431</v>
      </c>
      <c r="E305" t="s">
        <v>309</v>
      </c>
      <c r="F305" t="s">
        <v>2430</v>
      </c>
      <c r="G305" t="s">
        <v>3492</v>
      </c>
      <c r="H305" t="s">
        <v>321</v>
      </c>
      <c r="I305" t="s">
        <v>917</v>
      </c>
      <c r="J305" t="s">
        <v>204</v>
      </c>
      <c r="K305" t="s">
        <v>204</v>
      </c>
      <c r="L305" t="s">
        <v>325</v>
      </c>
      <c r="M305" t="s">
        <v>340</v>
      </c>
      <c r="N305" t="s">
        <v>446</v>
      </c>
      <c r="O305" t="s">
        <v>339</v>
      </c>
      <c r="P305" t="s">
        <v>1212</v>
      </c>
      <c r="Q305" s="131">
        <v>6270</v>
      </c>
      <c r="R305" s="131">
        <v>1</v>
      </c>
      <c r="S305" s="131">
        <f t="shared" si="4"/>
        <v>95299.999999999985</v>
      </c>
      <c r="T305" s="131">
        <v>11.462</v>
      </c>
      <c r="U305" s="131">
        <v>5986.7719999999999</v>
      </c>
      <c r="V305" s="132">
        <v>1.3999999999999999E-4</v>
      </c>
      <c r="W305" s="132">
        <v>3.1870000000000002E-2</v>
      </c>
      <c r="X305" s="132">
        <v>8.8299999999999993E-3</v>
      </c>
    </row>
    <row r="306" spans="1:24">
      <c r="A306" t="s">
        <v>1213</v>
      </c>
      <c r="B306" t="s">
        <v>1223</v>
      </c>
      <c r="C306" t="s">
        <v>3143</v>
      </c>
      <c r="D306" t="s">
        <v>3144</v>
      </c>
      <c r="E306" t="s">
        <v>309</v>
      </c>
      <c r="F306" t="s">
        <v>3725</v>
      </c>
      <c r="G306" t="s">
        <v>3726</v>
      </c>
      <c r="H306" t="s">
        <v>321</v>
      </c>
      <c r="I306" t="s">
        <v>917</v>
      </c>
      <c r="J306" t="s">
        <v>204</v>
      </c>
      <c r="K306" t="s">
        <v>204</v>
      </c>
      <c r="L306" t="s">
        <v>325</v>
      </c>
      <c r="M306" t="s">
        <v>340</v>
      </c>
      <c r="N306" t="s">
        <v>451</v>
      </c>
      <c r="O306" t="s">
        <v>339</v>
      </c>
      <c r="P306" t="s">
        <v>1212</v>
      </c>
      <c r="Q306" s="131">
        <v>65024</v>
      </c>
      <c r="R306" s="131">
        <v>1</v>
      </c>
      <c r="S306" s="131">
        <f t="shared" si="4"/>
        <v>7219.0006766732286</v>
      </c>
      <c r="U306" s="131">
        <v>4694.0829999999996</v>
      </c>
      <c r="V306" s="132">
        <v>1.01E-3</v>
      </c>
      <c r="W306" s="132">
        <v>2.494E-2</v>
      </c>
      <c r="X306" s="132">
        <v>6.9100000000000003E-3</v>
      </c>
    </row>
    <row r="307" spans="1:24">
      <c r="A307" t="s">
        <v>1213</v>
      </c>
      <c r="B307" t="s">
        <v>1223</v>
      </c>
      <c r="C307" t="s">
        <v>3683</v>
      </c>
      <c r="D307" t="s">
        <v>3684</v>
      </c>
      <c r="E307" t="s">
        <v>309</v>
      </c>
      <c r="F307" t="s">
        <v>3683</v>
      </c>
      <c r="G307" t="s">
        <v>3685</v>
      </c>
      <c r="H307" t="s">
        <v>321</v>
      </c>
      <c r="I307" t="s">
        <v>917</v>
      </c>
      <c r="J307" t="s">
        <v>204</v>
      </c>
      <c r="K307" t="s">
        <v>204</v>
      </c>
      <c r="L307" t="s">
        <v>325</v>
      </c>
      <c r="M307" t="s">
        <v>340</v>
      </c>
      <c r="N307" t="s">
        <v>462</v>
      </c>
      <c r="O307" t="s">
        <v>339</v>
      </c>
      <c r="P307" t="s">
        <v>1212</v>
      </c>
      <c r="Q307" s="131">
        <v>98300</v>
      </c>
      <c r="R307" s="131">
        <v>1</v>
      </c>
      <c r="S307" s="131">
        <f t="shared" si="4"/>
        <v>2810</v>
      </c>
      <c r="U307" s="131">
        <v>2762.23</v>
      </c>
      <c r="V307" s="132">
        <v>1.01E-3</v>
      </c>
      <c r="W307" s="132">
        <v>1.468E-2</v>
      </c>
      <c r="X307" s="132">
        <v>4.0699999999999998E-3</v>
      </c>
    </row>
    <row r="308" spans="1:24">
      <c r="A308" t="s">
        <v>1213</v>
      </c>
      <c r="B308" t="s">
        <v>1223</v>
      </c>
      <c r="C308" t="s">
        <v>3691</v>
      </c>
      <c r="D308" t="s">
        <v>3692</v>
      </c>
      <c r="E308" t="s">
        <v>309</v>
      </c>
      <c r="F308" t="s">
        <v>3691</v>
      </c>
      <c r="G308" t="s">
        <v>3693</v>
      </c>
      <c r="H308" t="s">
        <v>321</v>
      </c>
      <c r="I308" t="s">
        <v>917</v>
      </c>
      <c r="J308" t="s">
        <v>204</v>
      </c>
      <c r="K308" t="s">
        <v>204</v>
      </c>
      <c r="L308" t="s">
        <v>325</v>
      </c>
      <c r="M308" t="s">
        <v>340</v>
      </c>
      <c r="N308" t="s">
        <v>445</v>
      </c>
      <c r="O308" t="s">
        <v>339</v>
      </c>
      <c r="P308" t="s">
        <v>1212</v>
      </c>
      <c r="Q308" s="131">
        <v>374000</v>
      </c>
      <c r="R308" s="131">
        <v>1</v>
      </c>
      <c r="S308" s="131">
        <f t="shared" si="4"/>
        <v>685.7</v>
      </c>
      <c r="U308" s="131">
        <v>2564.518</v>
      </c>
      <c r="V308" s="132">
        <v>3.5E-4</v>
      </c>
      <c r="W308" s="132">
        <v>1.363E-2</v>
      </c>
      <c r="X308" s="132">
        <v>3.7799999999999999E-3</v>
      </c>
    </row>
    <row r="309" spans="1:24">
      <c r="A309" t="s">
        <v>1213</v>
      </c>
      <c r="B309" t="s">
        <v>1223</v>
      </c>
      <c r="C309" t="s">
        <v>1692</v>
      </c>
      <c r="D309" t="s">
        <v>1693</v>
      </c>
      <c r="E309" t="s">
        <v>309</v>
      </c>
      <c r="F309" t="s">
        <v>3552</v>
      </c>
      <c r="G309" t="s">
        <v>3553</v>
      </c>
      <c r="H309" t="s">
        <v>321</v>
      </c>
      <c r="I309" t="s">
        <v>917</v>
      </c>
      <c r="J309" t="s">
        <v>204</v>
      </c>
      <c r="K309" t="s">
        <v>204</v>
      </c>
      <c r="L309" t="s">
        <v>325</v>
      </c>
      <c r="M309" t="s">
        <v>340</v>
      </c>
      <c r="N309" t="s">
        <v>464</v>
      </c>
      <c r="O309" t="s">
        <v>339</v>
      </c>
      <c r="P309" t="s">
        <v>1212</v>
      </c>
      <c r="Q309" s="131">
        <v>116909</v>
      </c>
      <c r="R309" s="131">
        <v>1</v>
      </c>
      <c r="S309" s="131">
        <f t="shared" si="4"/>
        <v>1919.0002480561805</v>
      </c>
      <c r="U309" s="131">
        <v>2243.4839999999999</v>
      </c>
      <c r="V309" s="132">
        <v>5.9999999999999995E-4</v>
      </c>
      <c r="W309" s="132">
        <v>1.192E-2</v>
      </c>
      <c r="X309" s="132">
        <v>3.3E-3</v>
      </c>
    </row>
    <row r="310" spans="1:24">
      <c r="A310" t="s">
        <v>1213</v>
      </c>
      <c r="B310" t="s">
        <v>1223</v>
      </c>
      <c r="C310" t="s">
        <v>2293</v>
      </c>
      <c r="D310" t="s">
        <v>2294</v>
      </c>
      <c r="E310" t="s">
        <v>309</v>
      </c>
      <c r="F310" t="s">
        <v>2293</v>
      </c>
      <c r="G310" t="s">
        <v>3727</v>
      </c>
      <c r="H310" t="s">
        <v>321</v>
      </c>
      <c r="I310" t="s">
        <v>917</v>
      </c>
      <c r="J310" t="s">
        <v>204</v>
      </c>
      <c r="K310" t="s">
        <v>204</v>
      </c>
      <c r="L310" t="s">
        <v>325</v>
      </c>
      <c r="M310" t="s">
        <v>340</v>
      </c>
      <c r="N310" t="s">
        <v>464</v>
      </c>
      <c r="O310" t="s">
        <v>339</v>
      </c>
      <c r="P310" t="s">
        <v>1212</v>
      </c>
      <c r="Q310" s="131">
        <v>13656</v>
      </c>
      <c r="R310" s="131">
        <v>1</v>
      </c>
      <c r="S310" s="131">
        <f t="shared" si="4"/>
        <v>16110.002929115408</v>
      </c>
      <c r="U310" s="131">
        <v>2199.982</v>
      </c>
      <c r="V310" s="132">
        <v>7.6999999999999996E-4</v>
      </c>
      <c r="W310" s="132">
        <v>1.1690000000000001E-2</v>
      </c>
      <c r="X310" s="132">
        <v>3.2399999999999998E-3</v>
      </c>
    </row>
    <row r="311" spans="1:24">
      <c r="A311" t="s">
        <v>1213</v>
      </c>
      <c r="B311" t="s">
        <v>1223</v>
      </c>
      <c r="C311" t="s">
        <v>3543</v>
      </c>
      <c r="D311" t="s">
        <v>3544</v>
      </c>
      <c r="E311" t="s">
        <v>309</v>
      </c>
      <c r="F311" t="s">
        <v>3543</v>
      </c>
      <c r="G311" t="s">
        <v>3545</v>
      </c>
      <c r="H311" t="s">
        <v>321</v>
      </c>
      <c r="I311" t="s">
        <v>917</v>
      </c>
      <c r="J311" t="s">
        <v>204</v>
      </c>
      <c r="K311" t="s">
        <v>204</v>
      </c>
      <c r="L311" t="s">
        <v>325</v>
      </c>
      <c r="M311" t="s">
        <v>340</v>
      </c>
      <c r="N311" t="s">
        <v>475</v>
      </c>
      <c r="O311" t="s">
        <v>339</v>
      </c>
      <c r="P311" t="s">
        <v>1212</v>
      </c>
      <c r="Q311" s="131">
        <v>7150</v>
      </c>
      <c r="R311" s="131">
        <v>1</v>
      </c>
      <c r="S311" s="131">
        <f t="shared" si="4"/>
        <v>29900</v>
      </c>
      <c r="U311" s="131">
        <v>2137.85</v>
      </c>
      <c r="V311" s="132">
        <v>5.1999999999999995E-4</v>
      </c>
      <c r="W311" s="132">
        <v>1.136E-2</v>
      </c>
      <c r="X311" s="132">
        <v>3.15E-3</v>
      </c>
    </row>
    <row r="312" spans="1:24">
      <c r="A312" t="s">
        <v>1213</v>
      </c>
      <c r="B312" t="s">
        <v>1223</v>
      </c>
      <c r="C312" t="s">
        <v>3538</v>
      </c>
      <c r="D312" t="s">
        <v>3539</v>
      </c>
      <c r="E312" t="s">
        <v>309</v>
      </c>
      <c r="F312" t="s">
        <v>3540</v>
      </c>
      <c r="G312" t="s">
        <v>3541</v>
      </c>
      <c r="H312" t="s">
        <v>321</v>
      </c>
      <c r="I312" t="s">
        <v>917</v>
      </c>
      <c r="J312" t="s">
        <v>204</v>
      </c>
      <c r="K312" t="s">
        <v>204</v>
      </c>
      <c r="L312" t="s">
        <v>325</v>
      </c>
      <c r="M312" t="s">
        <v>340</v>
      </c>
      <c r="N312" t="s">
        <v>448</v>
      </c>
      <c r="O312" t="s">
        <v>339</v>
      </c>
      <c r="P312" t="s">
        <v>1212</v>
      </c>
      <c r="Q312" s="131">
        <v>11600</v>
      </c>
      <c r="R312" s="131">
        <v>1</v>
      </c>
      <c r="S312" s="131">
        <f t="shared" si="4"/>
        <v>17940</v>
      </c>
      <c r="U312" s="131">
        <v>2081.04</v>
      </c>
      <c r="V312" s="132">
        <v>1.2E-4</v>
      </c>
      <c r="W312" s="132">
        <v>1.106E-2</v>
      </c>
      <c r="X312" s="132">
        <v>3.0599999999999998E-3</v>
      </c>
    </row>
    <row r="313" spans="1:24">
      <c r="A313" t="s">
        <v>1213</v>
      </c>
      <c r="B313" t="s">
        <v>1223</v>
      </c>
      <c r="C313" t="s">
        <v>3728</v>
      </c>
      <c r="D313" t="s">
        <v>3729</v>
      </c>
      <c r="E313" t="s">
        <v>309</v>
      </c>
      <c r="F313" t="s">
        <v>3728</v>
      </c>
      <c r="G313" t="s">
        <v>3730</v>
      </c>
      <c r="H313" t="s">
        <v>321</v>
      </c>
      <c r="I313" t="s">
        <v>917</v>
      </c>
      <c r="J313" t="s">
        <v>204</v>
      </c>
      <c r="K313" t="s">
        <v>204</v>
      </c>
      <c r="L313" t="s">
        <v>325</v>
      </c>
      <c r="M313" t="s">
        <v>340</v>
      </c>
      <c r="N313" t="s">
        <v>451</v>
      </c>
      <c r="O313" t="s">
        <v>339</v>
      </c>
      <c r="P313" t="s">
        <v>1212</v>
      </c>
      <c r="Q313" s="131">
        <v>322254.5</v>
      </c>
      <c r="R313" s="131">
        <v>1</v>
      </c>
      <c r="S313" s="131">
        <f t="shared" si="4"/>
        <v>604.39993855787895</v>
      </c>
      <c r="U313" s="131">
        <v>1947.7059999999999</v>
      </c>
      <c r="V313" s="132">
        <v>1.72E-3</v>
      </c>
      <c r="W313" s="132">
        <v>1.035E-2</v>
      </c>
      <c r="X313" s="132">
        <v>2.8700000000000002E-3</v>
      </c>
    </row>
    <row r="314" spans="1:24">
      <c r="A314" t="s">
        <v>1213</v>
      </c>
      <c r="B314" t="s">
        <v>1223</v>
      </c>
      <c r="C314" t="s">
        <v>2422</v>
      </c>
      <c r="D314" t="s">
        <v>2423</v>
      </c>
      <c r="E314" t="s">
        <v>309</v>
      </c>
      <c r="F314" t="s">
        <v>2422</v>
      </c>
      <c r="G314" t="s">
        <v>3496</v>
      </c>
      <c r="H314" t="s">
        <v>321</v>
      </c>
      <c r="I314" t="s">
        <v>917</v>
      </c>
      <c r="J314" t="s">
        <v>204</v>
      </c>
      <c r="K314" t="s">
        <v>204</v>
      </c>
      <c r="L314" t="s">
        <v>325</v>
      </c>
      <c r="M314" t="s">
        <v>340</v>
      </c>
      <c r="N314" t="s">
        <v>456</v>
      </c>
      <c r="O314" t="s">
        <v>339</v>
      </c>
      <c r="P314" t="s">
        <v>1212</v>
      </c>
      <c r="Q314" s="131">
        <v>78078</v>
      </c>
      <c r="R314" s="131">
        <v>1</v>
      </c>
      <c r="S314" s="131">
        <f t="shared" si="4"/>
        <v>1800</v>
      </c>
      <c r="U314" s="131">
        <v>1405.404</v>
      </c>
      <c r="V314" s="132">
        <v>6.0000000000000002E-5</v>
      </c>
      <c r="W314" s="132">
        <v>7.4700000000000001E-3</v>
      </c>
      <c r="X314" s="132">
        <v>2.0699999999999998E-3</v>
      </c>
    </row>
    <row r="315" spans="1:24">
      <c r="A315" t="s">
        <v>1213</v>
      </c>
      <c r="B315" t="s">
        <v>1223</v>
      </c>
      <c r="C315" t="s">
        <v>2629</v>
      </c>
      <c r="D315" t="s">
        <v>2630</v>
      </c>
      <c r="E315" t="s">
        <v>309</v>
      </c>
      <c r="F315" t="s">
        <v>2629</v>
      </c>
      <c r="G315" t="s">
        <v>3674</v>
      </c>
      <c r="H315" t="s">
        <v>321</v>
      </c>
      <c r="I315" t="s">
        <v>917</v>
      </c>
      <c r="J315" t="s">
        <v>204</v>
      </c>
      <c r="K315" t="s">
        <v>204</v>
      </c>
      <c r="L315" t="s">
        <v>325</v>
      </c>
      <c r="M315" t="s">
        <v>340</v>
      </c>
      <c r="N315" t="s">
        <v>451</v>
      </c>
      <c r="O315" t="s">
        <v>339</v>
      </c>
      <c r="P315" t="s">
        <v>1212</v>
      </c>
      <c r="Q315" s="131">
        <v>1344</v>
      </c>
      <c r="R315" s="131">
        <v>1</v>
      </c>
      <c r="S315" s="131">
        <f t="shared" si="4"/>
        <v>95490.029761904763</v>
      </c>
      <c r="U315" s="131">
        <v>1283.386</v>
      </c>
      <c r="V315" s="132">
        <v>1.7000000000000001E-4</v>
      </c>
      <c r="W315" s="132">
        <v>6.8199999999999997E-3</v>
      </c>
      <c r="X315" s="132">
        <v>1.89E-3</v>
      </c>
    </row>
    <row r="316" spans="1:24">
      <c r="A316" t="s">
        <v>1213</v>
      </c>
      <c r="B316" t="s">
        <v>1223</v>
      </c>
      <c r="C316" t="s">
        <v>3731</v>
      </c>
      <c r="D316" t="s">
        <v>3732</v>
      </c>
      <c r="E316" t="s">
        <v>309</v>
      </c>
      <c r="F316" t="s">
        <v>3733</v>
      </c>
      <c r="G316" t="s">
        <v>3734</v>
      </c>
      <c r="H316" t="s">
        <v>321</v>
      </c>
      <c r="I316" t="s">
        <v>917</v>
      </c>
      <c r="J316" t="s">
        <v>204</v>
      </c>
      <c r="K316" t="s">
        <v>204</v>
      </c>
      <c r="L316" t="s">
        <v>325</v>
      </c>
      <c r="M316" t="s">
        <v>340</v>
      </c>
      <c r="N316" t="s">
        <v>463</v>
      </c>
      <c r="O316" t="s">
        <v>339</v>
      </c>
      <c r="P316" t="s">
        <v>1212</v>
      </c>
      <c r="Q316" s="131">
        <v>1355163</v>
      </c>
      <c r="R316" s="131">
        <v>1</v>
      </c>
      <c r="S316" s="131">
        <f t="shared" si="4"/>
        <v>87.600015643874571</v>
      </c>
      <c r="U316" s="131">
        <v>1187.123</v>
      </c>
      <c r="V316" s="132">
        <v>3.5599999999999998E-3</v>
      </c>
      <c r="W316" s="132">
        <v>6.3099999999999996E-3</v>
      </c>
      <c r="X316" s="132">
        <v>1.75E-3</v>
      </c>
    </row>
    <row r="317" spans="1:24">
      <c r="A317" t="s">
        <v>1213</v>
      </c>
      <c r="B317" t="s">
        <v>1223</v>
      </c>
      <c r="C317" t="s">
        <v>3735</v>
      </c>
      <c r="D317" t="s">
        <v>3736</v>
      </c>
      <c r="E317" t="s">
        <v>309</v>
      </c>
      <c r="F317" t="s">
        <v>3737</v>
      </c>
      <c r="G317" t="s">
        <v>3738</v>
      </c>
      <c r="H317" t="s">
        <v>321</v>
      </c>
      <c r="I317" t="s">
        <v>917</v>
      </c>
      <c r="J317" t="s">
        <v>204</v>
      </c>
      <c r="K317" t="s">
        <v>204</v>
      </c>
      <c r="L317" t="s">
        <v>325</v>
      </c>
      <c r="M317" t="s">
        <v>340</v>
      </c>
      <c r="N317" t="s">
        <v>440</v>
      </c>
      <c r="O317" t="s">
        <v>339</v>
      </c>
      <c r="P317" t="s">
        <v>1212</v>
      </c>
      <c r="Q317" s="131">
        <v>9100</v>
      </c>
      <c r="R317" s="131">
        <v>1</v>
      </c>
      <c r="S317" s="131">
        <f t="shared" si="4"/>
        <v>12170</v>
      </c>
      <c r="U317" s="131">
        <v>1107.47</v>
      </c>
      <c r="V317" s="132">
        <v>1.7000000000000001E-4</v>
      </c>
      <c r="W317" s="132">
        <v>5.8799999999999998E-3</v>
      </c>
      <c r="X317" s="132">
        <v>1.6299999999999999E-3</v>
      </c>
    </row>
    <row r="318" spans="1:24">
      <c r="A318" t="s">
        <v>1213</v>
      </c>
      <c r="B318" t="s">
        <v>1223</v>
      </c>
      <c r="C318" t="s">
        <v>3739</v>
      </c>
      <c r="D318" t="s">
        <v>3740</v>
      </c>
      <c r="E318" t="s">
        <v>309</v>
      </c>
      <c r="F318" t="s">
        <v>3741</v>
      </c>
      <c r="G318" t="s">
        <v>3742</v>
      </c>
      <c r="H318" t="s">
        <v>321</v>
      </c>
      <c r="I318" t="s">
        <v>917</v>
      </c>
      <c r="J318" t="s">
        <v>204</v>
      </c>
      <c r="K318" t="s">
        <v>204</v>
      </c>
      <c r="L318" t="s">
        <v>325</v>
      </c>
      <c r="M318" t="s">
        <v>340</v>
      </c>
      <c r="N318" t="s">
        <v>446</v>
      </c>
      <c r="O318" t="s">
        <v>339</v>
      </c>
      <c r="P318" t="s">
        <v>1212</v>
      </c>
      <c r="Q318" s="131">
        <v>81880</v>
      </c>
      <c r="R318" s="131">
        <v>1</v>
      </c>
      <c r="S318" s="131">
        <f t="shared" si="4"/>
        <v>1346.0002442598925</v>
      </c>
      <c r="U318" s="131">
        <v>1102.105</v>
      </c>
      <c r="V318" s="132">
        <v>1.34E-3</v>
      </c>
      <c r="W318" s="132">
        <v>5.8599999999999998E-3</v>
      </c>
      <c r="X318" s="132">
        <v>1.6199999999999999E-3</v>
      </c>
    </row>
    <row r="319" spans="1:24">
      <c r="A319" t="s">
        <v>1213</v>
      </c>
      <c r="B319" t="s">
        <v>1223</v>
      </c>
      <c r="C319" t="s">
        <v>2467</v>
      </c>
      <c r="D319" t="s">
        <v>2468</v>
      </c>
      <c r="E319" t="s">
        <v>309</v>
      </c>
      <c r="F319" t="s">
        <v>2467</v>
      </c>
      <c r="G319" t="s">
        <v>3487</v>
      </c>
      <c r="H319" t="s">
        <v>321</v>
      </c>
      <c r="I319" t="s">
        <v>917</v>
      </c>
      <c r="J319" t="s">
        <v>204</v>
      </c>
      <c r="K319" t="s">
        <v>204</v>
      </c>
      <c r="L319" t="s">
        <v>325</v>
      </c>
      <c r="M319" t="s">
        <v>340</v>
      </c>
      <c r="N319" t="s">
        <v>440</v>
      </c>
      <c r="O319" t="s">
        <v>339</v>
      </c>
      <c r="P319" t="s">
        <v>1212</v>
      </c>
      <c r="Q319" s="131">
        <v>34547.57</v>
      </c>
      <c r="R319" s="131">
        <v>1</v>
      </c>
      <c r="S319" s="131">
        <f t="shared" si="4"/>
        <v>2966.9988366765019</v>
      </c>
      <c r="U319" s="131">
        <v>1025.0260000000001</v>
      </c>
      <c r="V319" s="132">
        <v>1.3999999999999999E-4</v>
      </c>
      <c r="W319" s="132">
        <v>5.45E-3</v>
      </c>
      <c r="X319" s="132">
        <v>1.5100000000000001E-3</v>
      </c>
    </row>
    <row r="320" spans="1:24">
      <c r="A320" t="s">
        <v>1213</v>
      </c>
      <c r="B320" t="s">
        <v>1223</v>
      </c>
      <c r="C320" t="s">
        <v>3743</v>
      </c>
      <c r="D320" t="s">
        <v>3744</v>
      </c>
      <c r="E320" t="s">
        <v>309</v>
      </c>
      <c r="F320" t="s">
        <v>3743</v>
      </c>
      <c r="G320" t="s">
        <v>3745</v>
      </c>
      <c r="H320" t="s">
        <v>321</v>
      </c>
      <c r="I320" t="s">
        <v>917</v>
      </c>
      <c r="J320" t="s">
        <v>204</v>
      </c>
      <c r="K320" t="s">
        <v>204</v>
      </c>
      <c r="L320" t="s">
        <v>325</v>
      </c>
      <c r="M320" t="s">
        <v>340</v>
      </c>
      <c r="N320" t="s">
        <v>464</v>
      </c>
      <c r="O320" t="s">
        <v>339</v>
      </c>
      <c r="P320" t="s">
        <v>1212</v>
      </c>
      <c r="Q320" s="131">
        <v>11000</v>
      </c>
      <c r="R320" s="131">
        <v>1</v>
      </c>
      <c r="S320" s="131">
        <f t="shared" si="4"/>
        <v>8782</v>
      </c>
      <c r="U320" s="131">
        <v>966.02</v>
      </c>
      <c r="V320" s="132">
        <v>7.6000000000000004E-4</v>
      </c>
      <c r="W320" s="132">
        <v>5.13E-3</v>
      </c>
      <c r="X320" s="132">
        <v>1.42E-3</v>
      </c>
    </row>
    <row r="321" spans="1:24">
      <c r="A321" t="s">
        <v>1213</v>
      </c>
      <c r="B321" t="s">
        <v>1223</v>
      </c>
      <c r="C321" t="s">
        <v>3746</v>
      </c>
      <c r="D321" t="s">
        <v>3747</v>
      </c>
      <c r="E321" t="s">
        <v>309</v>
      </c>
      <c r="F321" t="s">
        <v>3746</v>
      </c>
      <c r="G321" t="s">
        <v>3748</v>
      </c>
      <c r="H321" t="s">
        <v>321</v>
      </c>
      <c r="I321" t="s">
        <v>917</v>
      </c>
      <c r="J321" t="s">
        <v>204</v>
      </c>
      <c r="K321" t="s">
        <v>204</v>
      </c>
      <c r="L321" t="s">
        <v>325</v>
      </c>
      <c r="M321" t="s">
        <v>340</v>
      </c>
      <c r="N321" t="s">
        <v>475</v>
      </c>
      <c r="O321" t="s">
        <v>339</v>
      </c>
      <c r="P321" t="s">
        <v>1212</v>
      </c>
      <c r="Q321" s="131">
        <v>14000</v>
      </c>
      <c r="R321" s="131">
        <v>1</v>
      </c>
      <c r="S321" s="131">
        <f t="shared" si="4"/>
        <v>6198</v>
      </c>
      <c r="U321" s="131">
        <v>867.72</v>
      </c>
      <c r="V321" s="132">
        <v>5.5999999999999995E-4</v>
      </c>
      <c r="W321" s="132">
        <v>4.6100000000000004E-3</v>
      </c>
      <c r="X321" s="132">
        <v>1.2800000000000001E-3</v>
      </c>
    </row>
    <row r="322" spans="1:24">
      <c r="A322" t="s">
        <v>1213</v>
      </c>
      <c r="B322" t="s">
        <v>1223</v>
      </c>
      <c r="C322" t="s">
        <v>3581</v>
      </c>
      <c r="D322" t="s">
        <v>3582</v>
      </c>
      <c r="E322" t="s">
        <v>309</v>
      </c>
      <c r="F322" t="s">
        <v>3581</v>
      </c>
      <c r="G322" t="s">
        <v>3583</v>
      </c>
      <c r="H322" t="s">
        <v>321</v>
      </c>
      <c r="I322" t="s">
        <v>917</v>
      </c>
      <c r="J322" t="s">
        <v>204</v>
      </c>
      <c r="K322" t="s">
        <v>204</v>
      </c>
      <c r="L322" t="s">
        <v>325</v>
      </c>
      <c r="M322" t="s">
        <v>340</v>
      </c>
      <c r="N322" t="s">
        <v>476</v>
      </c>
      <c r="O322" t="s">
        <v>339</v>
      </c>
      <c r="P322" t="s">
        <v>1212</v>
      </c>
      <c r="Q322" s="131">
        <v>3750</v>
      </c>
      <c r="R322" s="131">
        <v>1</v>
      </c>
      <c r="S322" s="131">
        <f t="shared" si="4"/>
        <v>21630</v>
      </c>
      <c r="U322" s="131">
        <v>811.125</v>
      </c>
      <c r="V322" s="132">
        <v>1.6000000000000001E-4</v>
      </c>
      <c r="W322" s="132">
        <v>4.3099999999999996E-3</v>
      </c>
      <c r="X322" s="132">
        <v>1.1900000000000001E-3</v>
      </c>
    </row>
    <row r="323" spans="1:24">
      <c r="A323" t="s">
        <v>1213</v>
      </c>
      <c r="B323" t="s">
        <v>1223</v>
      </c>
      <c r="C323" t="s">
        <v>3749</v>
      </c>
      <c r="D323" t="s">
        <v>3750</v>
      </c>
      <c r="E323" t="s">
        <v>309</v>
      </c>
      <c r="F323" t="s">
        <v>3749</v>
      </c>
      <c r="G323" t="s">
        <v>3751</v>
      </c>
      <c r="H323" t="s">
        <v>321</v>
      </c>
      <c r="I323" t="s">
        <v>917</v>
      </c>
      <c r="J323" t="s">
        <v>204</v>
      </c>
      <c r="K323" t="s">
        <v>204</v>
      </c>
      <c r="L323" t="s">
        <v>325</v>
      </c>
      <c r="M323" t="s">
        <v>340</v>
      </c>
      <c r="N323" t="s">
        <v>447</v>
      </c>
      <c r="O323" t="s">
        <v>339</v>
      </c>
      <c r="P323" t="s">
        <v>1212</v>
      </c>
      <c r="Q323" s="131">
        <v>6200</v>
      </c>
      <c r="R323" s="131">
        <v>1</v>
      </c>
      <c r="S323" s="131">
        <f t="shared" ref="S323:S386" si="5">(U323-(T323*R323))*1000/R323/Q323*100</f>
        <v>11620</v>
      </c>
      <c r="T323" s="131">
        <v>7.89</v>
      </c>
      <c r="U323" s="131">
        <v>728.33</v>
      </c>
      <c r="V323" s="132">
        <v>2.0000000000000001E-4</v>
      </c>
      <c r="W323" s="132">
        <v>3.9100000000000003E-3</v>
      </c>
      <c r="X323" s="132">
        <v>1.08E-3</v>
      </c>
    </row>
    <row r="324" spans="1:24">
      <c r="A324" t="s">
        <v>1213</v>
      </c>
      <c r="B324" t="s">
        <v>1223</v>
      </c>
      <c r="C324" t="s">
        <v>1973</v>
      </c>
      <c r="D324" t="s">
        <v>1974</v>
      </c>
      <c r="E324" t="s">
        <v>309</v>
      </c>
      <c r="F324" t="s">
        <v>3687</v>
      </c>
      <c r="G324" t="s">
        <v>3688</v>
      </c>
      <c r="H324" t="s">
        <v>321</v>
      </c>
      <c r="I324" t="s">
        <v>917</v>
      </c>
      <c r="J324" t="s">
        <v>204</v>
      </c>
      <c r="K324" t="s">
        <v>204</v>
      </c>
      <c r="L324" t="s">
        <v>325</v>
      </c>
      <c r="M324" t="s">
        <v>340</v>
      </c>
      <c r="N324" t="s">
        <v>464</v>
      </c>
      <c r="O324" t="s">
        <v>339</v>
      </c>
      <c r="P324" t="s">
        <v>1212</v>
      </c>
      <c r="Q324" s="131">
        <v>11750</v>
      </c>
      <c r="R324" s="131">
        <v>1</v>
      </c>
      <c r="S324" s="131">
        <f t="shared" si="5"/>
        <v>5855.0042553191488</v>
      </c>
      <c r="U324" s="131">
        <v>687.96299999999997</v>
      </c>
      <c r="V324" s="132">
        <v>9.0000000000000006E-5</v>
      </c>
      <c r="W324" s="132">
        <v>3.6600000000000001E-3</v>
      </c>
      <c r="X324" s="132">
        <v>1.01E-3</v>
      </c>
    </row>
    <row r="325" spans="1:24">
      <c r="A325" t="s">
        <v>1213</v>
      </c>
      <c r="B325" t="s">
        <v>1223</v>
      </c>
      <c r="C325" t="s">
        <v>2242</v>
      </c>
      <c r="D325" t="s">
        <v>2243</v>
      </c>
      <c r="E325" t="s">
        <v>309</v>
      </c>
      <c r="F325" t="s">
        <v>2242</v>
      </c>
      <c r="G325" t="s">
        <v>3666</v>
      </c>
      <c r="H325" t="s">
        <v>321</v>
      </c>
      <c r="I325" t="s">
        <v>917</v>
      </c>
      <c r="J325" t="s">
        <v>204</v>
      </c>
      <c r="K325" t="s">
        <v>204</v>
      </c>
      <c r="L325" t="s">
        <v>325</v>
      </c>
      <c r="M325" t="s">
        <v>340</v>
      </c>
      <c r="N325" t="s">
        <v>464</v>
      </c>
      <c r="O325" t="s">
        <v>339</v>
      </c>
      <c r="P325" t="s">
        <v>1212</v>
      </c>
      <c r="Q325" s="131">
        <v>22000</v>
      </c>
      <c r="R325" s="131">
        <v>1</v>
      </c>
      <c r="S325" s="131">
        <f t="shared" si="5"/>
        <v>3040</v>
      </c>
      <c r="U325" s="131">
        <v>668.8</v>
      </c>
      <c r="V325" s="132">
        <v>1E-4</v>
      </c>
      <c r="W325" s="132">
        <v>3.5500000000000002E-3</v>
      </c>
      <c r="X325" s="132">
        <v>9.7999999999999997E-4</v>
      </c>
    </row>
    <row r="326" spans="1:24">
      <c r="A326" t="s">
        <v>1213</v>
      </c>
      <c r="B326" t="s">
        <v>1223</v>
      </c>
      <c r="C326" t="s">
        <v>1671</v>
      </c>
      <c r="D326" t="s">
        <v>1672</v>
      </c>
      <c r="E326" t="s">
        <v>309</v>
      </c>
      <c r="F326" t="s">
        <v>1671</v>
      </c>
      <c r="G326" t="s">
        <v>3477</v>
      </c>
      <c r="H326" t="s">
        <v>321</v>
      </c>
      <c r="I326" t="s">
        <v>917</v>
      </c>
      <c r="J326" t="s">
        <v>204</v>
      </c>
      <c r="K326" t="s">
        <v>204</v>
      </c>
      <c r="L326" t="s">
        <v>325</v>
      </c>
      <c r="M326" t="s">
        <v>340</v>
      </c>
      <c r="N326" t="s">
        <v>441</v>
      </c>
      <c r="O326" t="s">
        <v>339</v>
      </c>
      <c r="P326" t="s">
        <v>1212</v>
      </c>
      <c r="Q326" s="131">
        <v>8605</v>
      </c>
      <c r="R326" s="131">
        <v>1</v>
      </c>
      <c r="S326" s="131">
        <f t="shared" si="5"/>
        <v>6304.9970947123766</v>
      </c>
      <c r="U326" s="131">
        <v>542.54499999999996</v>
      </c>
      <c r="V326" s="132">
        <v>6.9999999999999994E-5</v>
      </c>
      <c r="W326" s="132">
        <v>2.8800000000000002E-3</v>
      </c>
      <c r="X326" s="132">
        <v>8.0000000000000004E-4</v>
      </c>
    </row>
    <row r="327" spans="1:24">
      <c r="A327" t="s">
        <v>1213</v>
      </c>
      <c r="B327" t="s">
        <v>1223</v>
      </c>
      <c r="C327" t="s">
        <v>2844</v>
      </c>
      <c r="D327" t="s">
        <v>2845</v>
      </c>
      <c r="E327" t="s">
        <v>309</v>
      </c>
      <c r="F327" t="s">
        <v>2844</v>
      </c>
      <c r="G327" t="s">
        <v>3667</v>
      </c>
      <c r="H327" t="s">
        <v>321</v>
      </c>
      <c r="I327" t="s">
        <v>917</v>
      </c>
      <c r="J327" t="s">
        <v>204</v>
      </c>
      <c r="K327" t="s">
        <v>204</v>
      </c>
      <c r="L327" t="s">
        <v>325</v>
      </c>
      <c r="M327" t="s">
        <v>340</v>
      </c>
      <c r="N327" t="s">
        <v>441</v>
      </c>
      <c r="O327" t="s">
        <v>339</v>
      </c>
      <c r="P327" t="s">
        <v>1212</v>
      </c>
      <c r="Q327" s="131">
        <v>40656</v>
      </c>
      <c r="R327" s="131">
        <v>1</v>
      </c>
      <c r="S327" s="131">
        <f t="shared" si="5"/>
        <v>1250</v>
      </c>
      <c r="U327" s="131">
        <v>508.2</v>
      </c>
      <c r="V327" s="132">
        <v>6.9999999999999994E-5</v>
      </c>
      <c r="W327" s="132">
        <v>2.7000000000000001E-3</v>
      </c>
      <c r="X327" s="132">
        <v>7.5000000000000002E-4</v>
      </c>
    </row>
    <row r="328" spans="1:24">
      <c r="A328" t="s">
        <v>1213</v>
      </c>
      <c r="B328" t="s">
        <v>1223</v>
      </c>
      <c r="C328" t="s">
        <v>2505</v>
      </c>
      <c r="D328" t="s">
        <v>2506</v>
      </c>
      <c r="E328" t="s">
        <v>309</v>
      </c>
      <c r="F328" t="s">
        <v>2505</v>
      </c>
      <c r="G328" t="s">
        <v>3568</v>
      </c>
      <c r="H328" t="s">
        <v>321</v>
      </c>
      <c r="I328" t="s">
        <v>917</v>
      </c>
      <c r="J328" t="s">
        <v>204</v>
      </c>
      <c r="K328" t="s">
        <v>204</v>
      </c>
      <c r="L328" t="s">
        <v>325</v>
      </c>
      <c r="M328" t="s">
        <v>340</v>
      </c>
      <c r="N328" t="s">
        <v>478</v>
      </c>
      <c r="O328" t="s">
        <v>339</v>
      </c>
      <c r="P328" t="s">
        <v>1212</v>
      </c>
      <c r="Q328" s="131">
        <v>27500.62</v>
      </c>
      <c r="R328" s="131">
        <v>1</v>
      </c>
      <c r="S328" s="131">
        <f t="shared" si="5"/>
        <v>1618.9998625485537</v>
      </c>
      <c r="U328" s="131">
        <v>445.23500000000001</v>
      </c>
      <c r="V328" s="132">
        <v>1.3999999999999999E-4</v>
      </c>
      <c r="W328" s="132">
        <v>2.3700000000000001E-3</v>
      </c>
      <c r="X328" s="132">
        <v>6.6E-4</v>
      </c>
    </row>
    <row r="329" spans="1:24">
      <c r="A329" t="s">
        <v>1213</v>
      </c>
      <c r="B329" t="s">
        <v>1223</v>
      </c>
      <c r="C329" t="s">
        <v>3752</v>
      </c>
      <c r="D329" t="s">
        <v>3753</v>
      </c>
      <c r="E329" t="s">
        <v>309</v>
      </c>
      <c r="F329" t="s">
        <v>3752</v>
      </c>
      <c r="G329" t="s">
        <v>3754</v>
      </c>
      <c r="H329" t="s">
        <v>321</v>
      </c>
      <c r="I329" t="s">
        <v>917</v>
      </c>
      <c r="J329" t="s">
        <v>204</v>
      </c>
      <c r="K329" t="s">
        <v>204</v>
      </c>
      <c r="L329" t="s">
        <v>325</v>
      </c>
      <c r="M329" t="s">
        <v>340</v>
      </c>
      <c r="N329" t="s">
        <v>477</v>
      </c>
      <c r="O329" t="s">
        <v>339</v>
      </c>
      <c r="P329" t="s">
        <v>1212</v>
      </c>
      <c r="Q329" s="131">
        <v>50995</v>
      </c>
      <c r="R329" s="131">
        <v>1</v>
      </c>
      <c r="S329" s="131">
        <f t="shared" si="5"/>
        <v>543.90038239043042</v>
      </c>
      <c r="T329" s="131">
        <v>8.3339999999999996</v>
      </c>
      <c r="U329" s="131">
        <v>285.69600000000003</v>
      </c>
      <c r="V329" s="132">
        <v>5.5999999999999995E-4</v>
      </c>
      <c r="W329" s="132">
        <v>1.56E-3</v>
      </c>
      <c r="X329" s="132">
        <v>4.2999999999999999E-4</v>
      </c>
    </row>
    <row r="330" spans="1:24">
      <c r="A330" t="s">
        <v>1213</v>
      </c>
      <c r="B330" t="s">
        <v>1223</v>
      </c>
      <c r="C330" t="s">
        <v>3755</v>
      </c>
      <c r="D330" t="s">
        <v>3756</v>
      </c>
      <c r="E330" t="s">
        <v>309</v>
      </c>
      <c r="F330" t="s">
        <v>3755</v>
      </c>
      <c r="G330" t="s">
        <v>3757</v>
      </c>
      <c r="H330" t="s">
        <v>321</v>
      </c>
      <c r="I330" t="s">
        <v>917</v>
      </c>
      <c r="J330" t="s">
        <v>204</v>
      </c>
      <c r="K330" t="s">
        <v>204</v>
      </c>
      <c r="L330" t="s">
        <v>325</v>
      </c>
      <c r="M330" t="s">
        <v>340</v>
      </c>
      <c r="N330" t="s">
        <v>462</v>
      </c>
      <c r="O330" t="s">
        <v>339</v>
      </c>
      <c r="P330" t="s">
        <v>1212</v>
      </c>
      <c r="Q330" s="131">
        <v>1422</v>
      </c>
      <c r="R330" s="131">
        <v>1</v>
      </c>
      <c r="S330" s="131">
        <f t="shared" si="5"/>
        <v>14559.985935302389</v>
      </c>
      <c r="U330" s="131">
        <v>207.04300000000001</v>
      </c>
      <c r="V330" s="132">
        <v>1.2E-4</v>
      </c>
      <c r="W330" s="132">
        <v>1.1000000000000001E-3</v>
      </c>
      <c r="X330" s="132">
        <v>2.9999999999999997E-4</v>
      </c>
    </row>
    <row r="331" spans="1:24">
      <c r="A331" t="s">
        <v>1213</v>
      </c>
      <c r="B331" t="s">
        <v>1223</v>
      </c>
      <c r="C331" t="s">
        <v>3758</v>
      </c>
      <c r="D331" t="s">
        <v>3759</v>
      </c>
      <c r="E331" t="s">
        <v>309</v>
      </c>
      <c r="F331" t="s">
        <v>3758</v>
      </c>
      <c r="G331" t="s">
        <v>3760</v>
      </c>
      <c r="H331" t="s">
        <v>321</v>
      </c>
      <c r="I331" t="s">
        <v>917</v>
      </c>
      <c r="J331" t="s">
        <v>204</v>
      </c>
      <c r="K331" t="s">
        <v>204</v>
      </c>
      <c r="L331" t="s">
        <v>325</v>
      </c>
      <c r="M331" t="s">
        <v>340</v>
      </c>
      <c r="N331" t="s">
        <v>459</v>
      </c>
      <c r="O331" t="s">
        <v>339</v>
      </c>
      <c r="P331" t="s">
        <v>1212</v>
      </c>
      <c r="Q331" s="131">
        <v>8700</v>
      </c>
      <c r="R331" s="131">
        <v>1</v>
      </c>
      <c r="S331" s="131">
        <f t="shared" si="5"/>
        <v>2151</v>
      </c>
      <c r="U331" s="131">
        <v>187.137</v>
      </c>
      <c r="V331" s="132">
        <v>4.2999999999999999E-4</v>
      </c>
      <c r="W331" s="132">
        <v>9.8999999999999999E-4</v>
      </c>
      <c r="X331" s="132">
        <v>2.7999999999999998E-4</v>
      </c>
    </row>
    <row r="332" spans="1:24">
      <c r="A332" t="s">
        <v>1213</v>
      </c>
      <c r="B332" t="s">
        <v>1223</v>
      </c>
      <c r="C332" t="s">
        <v>2005</v>
      </c>
      <c r="D332" t="s">
        <v>2006</v>
      </c>
      <c r="E332" t="s">
        <v>309</v>
      </c>
      <c r="F332" t="s">
        <v>3590</v>
      </c>
      <c r="G332" t="s">
        <v>3591</v>
      </c>
      <c r="H332" t="s">
        <v>321</v>
      </c>
      <c r="I332" t="s">
        <v>917</v>
      </c>
      <c r="J332" t="s">
        <v>204</v>
      </c>
      <c r="K332" t="s">
        <v>204</v>
      </c>
      <c r="L332" t="s">
        <v>325</v>
      </c>
      <c r="M332" t="s">
        <v>340</v>
      </c>
      <c r="N332" t="s">
        <v>464</v>
      </c>
      <c r="O332" t="s">
        <v>339</v>
      </c>
      <c r="P332" t="s">
        <v>1212</v>
      </c>
      <c r="Q332" s="131">
        <v>12500</v>
      </c>
      <c r="R332" s="131">
        <v>1</v>
      </c>
      <c r="S332" s="131">
        <f t="shared" si="5"/>
        <v>1089</v>
      </c>
      <c r="U332" s="131">
        <v>136.125</v>
      </c>
      <c r="V332" s="132">
        <v>2.0000000000000002E-5</v>
      </c>
      <c r="W332" s="132">
        <v>7.2000000000000005E-4</v>
      </c>
      <c r="X332" s="132">
        <v>2.0000000000000001E-4</v>
      </c>
    </row>
    <row r="333" spans="1:24">
      <c r="A333" t="s">
        <v>1213</v>
      </c>
      <c r="B333" t="s">
        <v>1223</v>
      </c>
      <c r="C333" t="s">
        <v>3761</v>
      </c>
      <c r="D333" t="s">
        <v>3762</v>
      </c>
      <c r="E333" t="s">
        <v>309</v>
      </c>
      <c r="F333" t="s">
        <v>3761</v>
      </c>
      <c r="G333" t="s">
        <v>3763</v>
      </c>
      <c r="H333" t="s">
        <v>321</v>
      </c>
      <c r="I333" t="s">
        <v>917</v>
      </c>
      <c r="J333" t="s">
        <v>204</v>
      </c>
      <c r="K333" t="s">
        <v>204</v>
      </c>
      <c r="L333" t="s">
        <v>325</v>
      </c>
      <c r="M333" t="s">
        <v>340</v>
      </c>
      <c r="N333" t="s">
        <v>451</v>
      </c>
      <c r="O333" t="s">
        <v>339</v>
      </c>
      <c r="P333" t="s">
        <v>1212</v>
      </c>
      <c r="Q333" s="131">
        <v>1116</v>
      </c>
      <c r="R333" s="131">
        <v>1</v>
      </c>
      <c r="S333" s="131">
        <f t="shared" si="5"/>
        <v>10210.035842293906</v>
      </c>
      <c r="U333" s="131">
        <v>113.944</v>
      </c>
      <c r="V333" s="132">
        <v>4.0000000000000003E-5</v>
      </c>
      <c r="W333" s="132">
        <v>6.0999999999999997E-4</v>
      </c>
      <c r="X333" s="132">
        <v>1.7000000000000001E-4</v>
      </c>
    </row>
    <row r="334" spans="1:24">
      <c r="A334" t="s">
        <v>1213</v>
      </c>
      <c r="B334" t="s">
        <v>1223</v>
      </c>
      <c r="C334" t="s">
        <v>3764</v>
      </c>
      <c r="D334" t="s">
        <v>3765</v>
      </c>
      <c r="E334" t="s">
        <v>309</v>
      </c>
      <c r="F334" t="s">
        <v>3764</v>
      </c>
      <c r="G334" t="s">
        <v>3766</v>
      </c>
      <c r="H334" t="s">
        <v>321</v>
      </c>
      <c r="I334" t="s">
        <v>917</v>
      </c>
      <c r="J334" t="s">
        <v>204</v>
      </c>
      <c r="K334" t="s">
        <v>204</v>
      </c>
      <c r="L334" t="s">
        <v>325</v>
      </c>
      <c r="M334" t="s">
        <v>340</v>
      </c>
      <c r="N334" t="s">
        <v>447</v>
      </c>
      <c r="O334" t="s">
        <v>339</v>
      </c>
      <c r="P334" t="s">
        <v>1212</v>
      </c>
      <c r="Q334" s="131">
        <v>154285.71</v>
      </c>
      <c r="R334" s="131">
        <v>1</v>
      </c>
      <c r="S334" s="131">
        <f t="shared" si="5"/>
        <v>38.400186251857029</v>
      </c>
      <c r="U334" s="131">
        <v>59.246000000000002</v>
      </c>
      <c r="V334" s="132">
        <v>8.5999999999999998E-4</v>
      </c>
      <c r="W334" s="132">
        <v>3.1E-4</v>
      </c>
      <c r="X334" s="132">
        <v>9.0000000000000006E-5</v>
      </c>
    </row>
    <row r="335" spans="1:24">
      <c r="A335" t="s">
        <v>1213</v>
      </c>
      <c r="B335" t="s">
        <v>1223</v>
      </c>
      <c r="C335" t="s">
        <v>3613</v>
      </c>
      <c r="D335" t="s">
        <v>3614</v>
      </c>
      <c r="E335" t="s">
        <v>80</v>
      </c>
      <c r="F335" t="s">
        <v>3615</v>
      </c>
      <c r="G335" t="s">
        <v>3616</v>
      </c>
      <c r="H335" t="s">
        <v>321</v>
      </c>
      <c r="I335" t="s">
        <v>917</v>
      </c>
      <c r="J335" t="s">
        <v>205</v>
      </c>
      <c r="K335" t="s">
        <v>224</v>
      </c>
      <c r="L335" t="s">
        <v>325</v>
      </c>
      <c r="M335" t="s">
        <v>344</v>
      </c>
      <c r="N335" t="s">
        <v>544</v>
      </c>
      <c r="O335" t="s">
        <v>339</v>
      </c>
      <c r="P335" t="s">
        <v>1215</v>
      </c>
      <c r="Q335" s="131">
        <v>10000</v>
      </c>
      <c r="R335" s="131">
        <v>3.6469999999999998</v>
      </c>
      <c r="S335" s="131">
        <f t="shared" si="5"/>
        <v>42150</v>
      </c>
      <c r="U335" s="131">
        <v>15372.105</v>
      </c>
      <c r="V335" s="132">
        <v>0</v>
      </c>
      <c r="W335" s="132">
        <v>8.1680000000000003E-2</v>
      </c>
      <c r="X335" s="132">
        <v>2.2630000000000001E-2</v>
      </c>
    </row>
    <row r="336" spans="1:24">
      <c r="A336" t="s">
        <v>1213</v>
      </c>
      <c r="B336" t="s">
        <v>1223</v>
      </c>
      <c r="C336" t="s">
        <v>3195</v>
      </c>
      <c r="D336" t="s">
        <v>3196</v>
      </c>
      <c r="E336" t="s">
        <v>80</v>
      </c>
      <c r="F336" t="s">
        <v>3767</v>
      </c>
      <c r="G336" t="s">
        <v>3768</v>
      </c>
      <c r="H336" t="s">
        <v>321</v>
      </c>
      <c r="I336" t="s">
        <v>917</v>
      </c>
      <c r="J336" t="s">
        <v>205</v>
      </c>
      <c r="K336" t="s">
        <v>224</v>
      </c>
      <c r="L336" t="s">
        <v>325</v>
      </c>
      <c r="M336" t="s">
        <v>344</v>
      </c>
      <c r="N336" t="s">
        <v>544</v>
      </c>
      <c r="O336" t="s">
        <v>339</v>
      </c>
      <c r="P336" t="s">
        <v>1215</v>
      </c>
      <c r="Q336" s="131">
        <v>17250</v>
      </c>
      <c r="R336" s="131">
        <v>3.6469999999999998</v>
      </c>
      <c r="S336" s="131">
        <f t="shared" si="5"/>
        <v>21938.999296622598</v>
      </c>
      <c r="U336" s="131">
        <v>13801.989</v>
      </c>
      <c r="V336" s="132">
        <v>0</v>
      </c>
      <c r="W336" s="132">
        <v>7.3330000000000006E-2</v>
      </c>
      <c r="X336" s="132">
        <v>2.0320000000000001E-2</v>
      </c>
    </row>
    <row r="337" spans="1:24">
      <c r="A337" t="s">
        <v>1213</v>
      </c>
      <c r="B337" t="s">
        <v>1223</v>
      </c>
      <c r="C337" t="s">
        <v>3603</v>
      </c>
      <c r="D337" t="s">
        <v>3604</v>
      </c>
      <c r="E337" t="s">
        <v>80</v>
      </c>
      <c r="F337" t="s">
        <v>3769</v>
      </c>
      <c r="G337" t="s">
        <v>3770</v>
      </c>
      <c r="H337" t="s">
        <v>321</v>
      </c>
      <c r="I337" t="s">
        <v>917</v>
      </c>
      <c r="J337" t="s">
        <v>205</v>
      </c>
      <c r="K337" s="4" t="s">
        <v>224</v>
      </c>
      <c r="L337" s="139" t="s">
        <v>325</v>
      </c>
      <c r="M337" t="s">
        <v>346</v>
      </c>
      <c r="N337" t="s">
        <v>545</v>
      </c>
      <c r="O337" t="s">
        <v>339</v>
      </c>
      <c r="P337" t="s">
        <v>1215</v>
      </c>
      <c r="Q337" s="131">
        <v>13625</v>
      </c>
      <c r="R337" s="131">
        <v>3.6469999999999998</v>
      </c>
      <c r="S337" s="131">
        <f t="shared" si="5"/>
        <v>18930.000025155779</v>
      </c>
      <c r="U337" s="131">
        <v>9406.3880000000008</v>
      </c>
      <c r="V337" s="132">
        <v>0</v>
      </c>
      <c r="W337" s="132">
        <v>4.9979999999999997E-2</v>
      </c>
      <c r="X337" s="132">
        <v>1.3849999999999999E-2</v>
      </c>
    </row>
    <row r="338" spans="1:24">
      <c r="A338" t="s">
        <v>1213</v>
      </c>
      <c r="B338" t="s">
        <v>1223</v>
      </c>
      <c r="C338" t="s">
        <v>3316</v>
      </c>
      <c r="D338" t="s">
        <v>3317</v>
      </c>
      <c r="E338" t="s">
        <v>80</v>
      </c>
      <c r="F338" t="s">
        <v>3771</v>
      </c>
      <c r="G338" t="s">
        <v>3772</v>
      </c>
      <c r="H338" t="s">
        <v>321</v>
      </c>
      <c r="I338" t="s">
        <v>917</v>
      </c>
      <c r="J338" t="s">
        <v>205</v>
      </c>
      <c r="K338" t="s">
        <v>224</v>
      </c>
      <c r="L338" t="s">
        <v>325</v>
      </c>
      <c r="M338" t="s">
        <v>344</v>
      </c>
      <c r="N338" t="s">
        <v>544</v>
      </c>
      <c r="O338" t="s">
        <v>339</v>
      </c>
      <c r="P338" t="s">
        <v>1215</v>
      </c>
      <c r="Q338" s="131">
        <v>14775</v>
      </c>
      <c r="R338" s="131">
        <v>3.6469999999999998</v>
      </c>
      <c r="S338" s="131">
        <f t="shared" si="5"/>
        <v>16664.000775734363</v>
      </c>
      <c r="U338" s="131">
        <v>8979.3009999999995</v>
      </c>
      <c r="V338" s="132">
        <v>1.0000000000000001E-5</v>
      </c>
      <c r="W338" s="132">
        <v>4.7710000000000002E-2</v>
      </c>
      <c r="X338" s="132">
        <v>1.3220000000000001E-2</v>
      </c>
    </row>
    <row r="339" spans="1:24">
      <c r="A339" t="s">
        <v>1213</v>
      </c>
      <c r="B339" t="s">
        <v>1223</v>
      </c>
      <c r="C339" t="s">
        <v>3294</v>
      </c>
      <c r="D339" t="s">
        <v>3295</v>
      </c>
      <c r="E339" t="s">
        <v>80</v>
      </c>
      <c r="F339" t="s">
        <v>3607</v>
      </c>
      <c r="G339" t="s">
        <v>3608</v>
      </c>
      <c r="H339" t="s">
        <v>321</v>
      </c>
      <c r="I339" t="s">
        <v>917</v>
      </c>
      <c r="J339" t="s">
        <v>205</v>
      </c>
      <c r="K339" t="s">
        <v>301</v>
      </c>
      <c r="L339" t="s">
        <v>325</v>
      </c>
      <c r="M339" t="s">
        <v>344</v>
      </c>
      <c r="N339" t="s">
        <v>548</v>
      </c>
      <c r="O339" t="s">
        <v>339</v>
      </c>
      <c r="P339" t="s">
        <v>1215</v>
      </c>
      <c r="Q339" s="131">
        <v>10800</v>
      </c>
      <c r="R339" s="131">
        <v>3.6469999999999998</v>
      </c>
      <c r="S339" s="131">
        <f t="shared" si="5"/>
        <v>19748.995963196539</v>
      </c>
      <c r="T339" s="131">
        <v>6.0780000000000003</v>
      </c>
      <c r="U339" s="131">
        <v>7800.8220000000001</v>
      </c>
      <c r="V339" s="132">
        <v>0</v>
      </c>
      <c r="W339" s="132">
        <v>4.1480000000000003E-2</v>
      </c>
      <c r="X339" s="132">
        <v>1.149E-2</v>
      </c>
    </row>
    <row r="340" spans="1:24">
      <c r="A340" t="s">
        <v>1213</v>
      </c>
      <c r="B340" t="s">
        <v>1223</v>
      </c>
      <c r="C340" t="s">
        <v>3773</v>
      </c>
      <c r="D340" t="s">
        <v>3774</v>
      </c>
      <c r="E340" t="s">
        <v>80</v>
      </c>
      <c r="F340" t="s">
        <v>3775</v>
      </c>
      <c r="G340" t="s">
        <v>3776</v>
      </c>
      <c r="H340" t="s">
        <v>321</v>
      </c>
      <c r="I340" t="s">
        <v>917</v>
      </c>
      <c r="J340" t="s">
        <v>205</v>
      </c>
      <c r="K340" t="s">
        <v>224</v>
      </c>
      <c r="L340" t="s">
        <v>325</v>
      </c>
      <c r="M340" t="s">
        <v>346</v>
      </c>
      <c r="N340" t="s">
        <v>544</v>
      </c>
      <c r="O340" t="s">
        <v>339</v>
      </c>
      <c r="P340" t="s">
        <v>1215</v>
      </c>
      <c r="Q340" s="131">
        <v>17250</v>
      </c>
      <c r="R340" s="131">
        <v>3.6469999999999998</v>
      </c>
      <c r="S340" s="131">
        <f t="shared" si="5"/>
        <v>8160.9995112123133</v>
      </c>
      <c r="U340" s="131">
        <v>5134.1459999999997</v>
      </c>
      <c r="V340" s="132">
        <v>6.9999999999999994E-5</v>
      </c>
      <c r="W340" s="132">
        <v>2.7279999999999999E-2</v>
      </c>
      <c r="X340" s="132">
        <v>7.5599999999999999E-3</v>
      </c>
    </row>
    <row r="341" spans="1:24">
      <c r="A341" t="s">
        <v>1213</v>
      </c>
      <c r="B341" t="s">
        <v>1223</v>
      </c>
      <c r="C341" t="s">
        <v>3634</v>
      </c>
      <c r="D341" t="s">
        <v>3635</v>
      </c>
      <c r="E341" t="s">
        <v>80</v>
      </c>
      <c r="F341" t="s">
        <v>3636</v>
      </c>
      <c r="G341" t="s">
        <v>3637</v>
      </c>
      <c r="H341" t="s">
        <v>321</v>
      </c>
      <c r="I341" t="s">
        <v>917</v>
      </c>
      <c r="J341" t="s">
        <v>205</v>
      </c>
      <c r="K341" t="s">
        <v>224</v>
      </c>
      <c r="L341" t="s">
        <v>325</v>
      </c>
      <c r="M341" t="s">
        <v>344</v>
      </c>
      <c r="N341" t="s">
        <v>544</v>
      </c>
      <c r="O341" t="s">
        <v>339</v>
      </c>
      <c r="P341" t="s">
        <v>1215</v>
      </c>
      <c r="Q341" s="131">
        <v>7600</v>
      </c>
      <c r="R341" s="131">
        <v>3.6469999999999998</v>
      </c>
      <c r="S341" s="131">
        <f t="shared" si="5"/>
        <v>18196.001039065995</v>
      </c>
      <c r="U341" s="131">
        <v>5043.4219999999996</v>
      </c>
      <c r="V341" s="132">
        <v>1.0000000000000001E-5</v>
      </c>
      <c r="W341" s="132">
        <v>2.6800000000000001E-2</v>
      </c>
      <c r="X341" s="132">
        <v>7.43E-3</v>
      </c>
    </row>
    <row r="342" spans="1:24">
      <c r="A342" t="s">
        <v>1213</v>
      </c>
      <c r="B342" t="s">
        <v>1223</v>
      </c>
      <c r="C342" t="s">
        <v>3777</v>
      </c>
      <c r="D342" t="s">
        <v>3778</v>
      </c>
      <c r="E342" t="s">
        <v>80</v>
      </c>
      <c r="F342" t="s">
        <v>3779</v>
      </c>
      <c r="G342" t="s">
        <v>3780</v>
      </c>
      <c r="H342" t="s">
        <v>321</v>
      </c>
      <c r="I342" t="s">
        <v>917</v>
      </c>
      <c r="J342" t="s">
        <v>205</v>
      </c>
      <c r="K342" t="s">
        <v>281</v>
      </c>
      <c r="L342" t="s">
        <v>325</v>
      </c>
      <c r="M342" t="s">
        <v>314</v>
      </c>
      <c r="N342" t="s">
        <v>537</v>
      </c>
      <c r="O342" t="s">
        <v>339</v>
      </c>
      <c r="P342" t="s">
        <v>1216</v>
      </c>
      <c r="Q342" s="131">
        <v>22350</v>
      </c>
      <c r="R342" s="131">
        <v>3.7959999999999998</v>
      </c>
      <c r="S342" s="131">
        <f t="shared" si="5"/>
        <v>5922.6243095876271</v>
      </c>
      <c r="U342" s="131">
        <v>5024.79</v>
      </c>
      <c r="V342" s="132">
        <v>2.0000000000000002E-5</v>
      </c>
      <c r="W342" s="132">
        <v>2.6700000000000002E-2</v>
      </c>
      <c r="X342" s="132">
        <v>7.4000000000000003E-3</v>
      </c>
    </row>
    <row r="343" spans="1:24">
      <c r="A343" t="s">
        <v>1213</v>
      </c>
      <c r="B343" t="s">
        <v>1223</v>
      </c>
      <c r="C343" t="s">
        <v>3781</v>
      </c>
      <c r="D343" t="s">
        <v>3782</v>
      </c>
      <c r="E343" t="s">
        <v>80</v>
      </c>
      <c r="F343" t="s">
        <v>3783</v>
      </c>
      <c r="G343" t="s">
        <v>3784</v>
      </c>
      <c r="H343" t="s">
        <v>321</v>
      </c>
      <c r="I343" t="s">
        <v>917</v>
      </c>
      <c r="J343" t="s">
        <v>205</v>
      </c>
      <c r="K343" t="s">
        <v>224</v>
      </c>
      <c r="L343" t="s">
        <v>325</v>
      </c>
      <c r="M343" t="s">
        <v>344</v>
      </c>
      <c r="N343" t="s">
        <v>548</v>
      </c>
      <c r="O343" t="s">
        <v>339</v>
      </c>
      <c r="P343" t="s">
        <v>1215</v>
      </c>
      <c r="Q343" s="131">
        <v>14750</v>
      </c>
      <c r="R343" s="131">
        <v>3.6469999999999998</v>
      </c>
      <c r="S343" s="131">
        <f t="shared" si="5"/>
        <v>8416.002147109537</v>
      </c>
      <c r="T343" s="131">
        <v>1.2749999999999999</v>
      </c>
      <c r="U343" s="131">
        <v>4531.8909999999996</v>
      </c>
      <c r="V343" s="132">
        <v>1.0000000000000001E-5</v>
      </c>
      <c r="W343" s="132">
        <v>2.409E-2</v>
      </c>
      <c r="X343" s="132">
        <v>6.6699999999999997E-3</v>
      </c>
    </row>
    <row r="344" spans="1:24">
      <c r="A344" t="s">
        <v>1213</v>
      </c>
      <c r="B344" t="s">
        <v>1223</v>
      </c>
      <c r="C344" t="s">
        <v>3785</v>
      </c>
      <c r="D344" t="s">
        <v>3786</v>
      </c>
      <c r="E344" t="s">
        <v>80</v>
      </c>
      <c r="F344" t="s">
        <v>3785</v>
      </c>
      <c r="G344" t="s">
        <v>3787</v>
      </c>
      <c r="H344" t="s">
        <v>321</v>
      </c>
      <c r="I344" t="s">
        <v>917</v>
      </c>
      <c r="J344" t="s">
        <v>205</v>
      </c>
      <c r="K344" t="s">
        <v>281</v>
      </c>
      <c r="L344" t="s">
        <v>325</v>
      </c>
      <c r="M344" t="s">
        <v>314</v>
      </c>
      <c r="N344" t="s">
        <v>537</v>
      </c>
      <c r="O344" t="s">
        <v>339</v>
      </c>
      <c r="P344" t="s">
        <v>1216</v>
      </c>
      <c r="Q344" s="131">
        <v>83500</v>
      </c>
      <c r="R344" s="131">
        <v>3.7959999999999998</v>
      </c>
      <c r="S344" s="131">
        <f t="shared" si="5"/>
        <v>1329.1400339468587</v>
      </c>
      <c r="U344" s="131">
        <v>4212.9219999999996</v>
      </c>
      <c r="V344" s="132">
        <v>3.0000000000000001E-5</v>
      </c>
      <c r="W344" s="132">
        <v>2.2380000000000001E-2</v>
      </c>
      <c r="X344" s="132">
        <v>6.1999999999999998E-3</v>
      </c>
    </row>
    <row r="345" spans="1:24">
      <c r="A345" t="s">
        <v>1213</v>
      </c>
      <c r="B345" t="s">
        <v>1223</v>
      </c>
      <c r="C345" t="s">
        <v>3788</v>
      </c>
      <c r="D345" t="s">
        <v>3789</v>
      </c>
      <c r="E345" t="s">
        <v>80</v>
      </c>
      <c r="F345" t="s">
        <v>3790</v>
      </c>
      <c r="G345" t="s">
        <v>3791</v>
      </c>
      <c r="H345" t="s">
        <v>321</v>
      </c>
      <c r="I345" t="s">
        <v>917</v>
      </c>
      <c r="J345" t="s">
        <v>205</v>
      </c>
      <c r="K345" t="s">
        <v>224</v>
      </c>
      <c r="L345" t="s">
        <v>325</v>
      </c>
      <c r="M345" t="s">
        <v>344</v>
      </c>
      <c r="N345" t="s">
        <v>488</v>
      </c>
      <c r="O345" t="s">
        <v>339</v>
      </c>
      <c r="P345" t="s">
        <v>1215</v>
      </c>
      <c r="Q345" s="131">
        <v>25000</v>
      </c>
      <c r="R345" s="131">
        <v>3.6469999999999998</v>
      </c>
      <c r="S345" s="131">
        <f t="shared" si="5"/>
        <v>4474.9996709624356</v>
      </c>
      <c r="T345" s="131">
        <v>10.15</v>
      </c>
      <c r="U345" s="131">
        <v>4117.098</v>
      </c>
      <c r="V345" s="132">
        <v>5.0000000000000002E-5</v>
      </c>
      <c r="W345" s="132">
        <v>2.1930000000000002E-2</v>
      </c>
      <c r="X345" s="132">
        <v>6.0800000000000003E-3</v>
      </c>
    </row>
    <row r="346" spans="1:24">
      <c r="A346" t="s">
        <v>1213</v>
      </c>
      <c r="B346" t="s">
        <v>1223</v>
      </c>
      <c r="C346" t="s">
        <v>3792</v>
      </c>
      <c r="D346" t="s">
        <v>3793</v>
      </c>
      <c r="E346" t="s">
        <v>80</v>
      </c>
      <c r="F346" t="s">
        <v>3794</v>
      </c>
      <c r="G346" t="s">
        <v>3795</v>
      </c>
      <c r="H346" t="s">
        <v>321</v>
      </c>
      <c r="I346" t="s">
        <v>917</v>
      </c>
      <c r="J346" t="s">
        <v>205</v>
      </c>
      <c r="K346" t="s">
        <v>281</v>
      </c>
      <c r="L346" t="s">
        <v>325</v>
      </c>
      <c r="M346" t="s">
        <v>314</v>
      </c>
      <c r="N346" t="s">
        <v>440</v>
      </c>
      <c r="O346" t="s">
        <v>339</v>
      </c>
      <c r="P346" t="s">
        <v>1216</v>
      </c>
      <c r="Q346" s="131">
        <v>19350</v>
      </c>
      <c r="R346" s="131">
        <v>3.7959999999999998</v>
      </c>
      <c r="S346" s="131">
        <f t="shared" si="5"/>
        <v>5337.561910674367</v>
      </c>
      <c r="U346" s="131">
        <v>3920.578</v>
      </c>
      <c r="V346" s="132">
        <v>1.0000000000000001E-5</v>
      </c>
      <c r="W346" s="132">
        <v>2.0830000000000001E-2</v>
      </c>
      <c r="X346" s="132">
        <v>5.77E-3</v>
      </c>
    </row>
    <row r="347" spans="1:24">
      <c r="A347" t="s">
        <v>1213</v>
      </c>
      <c r="B347" t="s">
        <v>1223</v>
      </c>
      <c r="C347" t="s">
        <v>3796</v>
      </c>
      <c r="D347" t="s">
        <v>3797</v>
      </c>
      <c r="E347" t="s">
        <v>80</v>
      </c>
      <c r="F347" t="s">
        <v>3798</v>
      </c>
      <c r="G347" t="s">
        <v>3799</v>
      </c>
      <c r="H347" t="s">
        <v>321</v>
      </c>
      <c r="I347" t="s">
        <v>917</v>
      </c>
      <c r="J347" t="s">
        <v>205</v>
      </c>
      <c r="K347" t="s">
        <v>243</v>
      </c>
      <c r="L347" t="s">
        <v>325</v>
      </c>
      <c r="M347" t="s">
        <v>314</v>
      </c>
      <c r="N347" t="s">
        <v>546</v>
      </c>
      <c r="O347" t="s">
        <v>339</v>
      </c>
      <c r="P347" t="s">
        <v>1215</v>
      </c>
      <c r="Q347" s="131">
        <v>900</v>
      </c>
      <c r="R347" s="131">
        <v>3.6469999999999998</v>
      </c>
      <c r="S347" s="131">
        <f t="shared" si="5"/>
        <v>91000.029430582217</v>
      </c>
      <c r="T347" s="131">
        <v>4.4219999999999997</v>
      </c>
      <c r="U347" s="131">
        <v>3003.0210000000002</v>
      </c>
      <c r="V347" s="132">
        <v>0</v>
      </c>
      <c r="W347" s="132">
        <v>1.5980000000000001E-2</v>
      </c>
      <c r="X347" s="132">
        <v>4.4299999999999999E-3</v>
      </c>
    </row>
    <row r="348" spans="1:24">
      <c r="A348" t="s">
        <v>1213</v>
      </c>
      <c r="B348" t="s">
        <v>1223</v>
      </c>
      <c r="C348" t="s">
        <v>3330</v>
      </c>
      <c r="D348" t="s">
        <v>3331</v>
      </c>
      <c r="E348" t="s">
        <v>80</v>
      </c>
      <c r="F348" t="s">
        <v>3800</v>
      </c>
      <c r="G348" t="s">
        <v>3801</v>
      </c>
      <c r="H348" t="s">
        <v>321</v>
      </c>
      <c r="I348" t="s">
        <v>917</v>
      </c>
      <c r="J348" t="s">
        <v>205</v>
      </c>
      <c r="K348" t="s">
        <v>224</v>
      </c>
      <c r="L348" t="s">
        <v>325</v>
      </c>
      <c r="M348" t="s">
        <v>346</v>
      </c>
      <c r="N348" t="s">
        <v>500</v>
      </c>
      <c r="O348" t="s">
        <v>339</v>
      </c>
      <c r="P348" t="s">
        <v>1215</v>
      </c>
      <c r="Q348" s="131">
        <v>10950</v>
      </c>
      <c r="R348" s="131">
        <v>3.6469999999999998</v>
      </c>
      <c r="S348" s="131">
        <f t="shared" si="5"/>
        <v>6195.0010830193833</v>
      </c>
      <c r="U348" s="131">
        <v>2473.9520000000002</v>
      </c>
      <c r="V348" s="132">
        <v>2.0000000000000002E-5</v>
      </c>
      <c r="W348" s="132">
        <v>1.3140000000000001E-2</v>
      </c>
      <c r="X348" s="132">
        <v>3.64E-3</v>
      </c>
    </row>
    <row r="349" spans="1:24">
      <c r="A349" t="s">
        <v>1213</v>
      </c>
      <c r="B349" t="s">
        <v>1223</v>
      </c>
      <c r="C349" t="s">
        <v>3802</v>
      </c>
      <c r="D349" t="s">
        <v>3803</v>
      </c>
      <c r="E349" t="s">
        <v>80</v>
      </c>
      <c r="F349" t="s">
        <v>3804</v>
      </c>
      <c r="G349" t="s">
        <v>3805</v>
      </c>
      <c r="H349" t="s">
        <v>321</v>
      </c>
      <c r="I349" t="s">
        <v>917</v>
      </c>
      <c r="J349" t="s">
        <v>205</v>
      </c>
      <c r="K349" t="s">
        <v>251</v>
      </c>
      <c r="L349" t="s">
        <v>325</v>
      </c>
      <c r="M349" t="s">
        <v>314</v>
      </c>
      <c r="N349" t="s">
        <v>497</v>
      </c>
      <c r="O349" t="s">
        <v>339</v>
      </c>
      <c r="P349" t="s">
        <v>1225</v>
      </c>
      <c r="Q349" s="131">
        <v>54000</v>
      </c>
      <c r="R349" s="131">
        <v>2.3285E-2</v>
      </c>
      <c r="S349" s="131">
        <f t="shared" si="5"/>
        <v>183900.01137793364</v>
      </c>
      <c r="T349" s="131">
        <v>1140.8910000000001</v>
      </c>
      <c r="U349" s="131">
        <v>2338.9059999999999</v>
      </c>
      <c r="V349" s="132">
        <v>5.0000000000000002E-5</v>
      </c>
      <c r="W349" s="132">
        <v>1.8489999999999999E-2</v>
      </c>
      <c r="X349" s="132">
        <v>5.1200000000000004E-3</v>
      </c>
    </row>
    <row r="350" spans="1:24">
      <c r="A350" t="s">
        <v>1213</v>
      </c>
      <c r="B350" t="s">
        <v>1223</v>
      </c>
      <c r="C350" t="s">
        <v>3806</v>
      </c>
      <c r="D350" t="s">
        <v>3807</v>
      </c>
      <c r="E350" t="s">
        <v>80</v>
      </c>
      <c r="F350" t="s">
        <v>3806</v>
      </c>
      <c r="G350" t="s">
        <v>3808</v>
      </c>
      <c r="H350" t="s">
        <v>321</v>
      </c>
      <c r="I350" t="s">
        <v>917</v>
      </c>
      <c r="J350" t="s">
        <v>205</v>
      </c>
      <c r="K350" t="s">
        <v>251</v>
      </c>
      <c r="L350" t="s">
        <v>325</v>
      </c>
      <c r="M350" t="s">
        <v>314</v>
      </c>
      <c r="N350" t="s">
        <v>497</v>
      </c>
      <c r="O350" t="s">
        <v>339</v>
      </c>
      <c r="P350" t="s">
        <v>1225</v>
      </c>
      <c r="Q350" s="131">
        <v>22500</v>
      </c>
      <c r="R350" s="131">
        <v>2.3285E-2</v>
      </c>
      <c r="S350" s="131">
        <f t="shared" si="5"/>
        <v>434999.92842316226</v>
      </c>
      <c r="U350" s="131">
        <v>2279.0189999999998</v>
      </c>
      <c r="V350" s="132">
        <v>2.0000000000000002E-5</v>
      </c>
      <c r="W350" s="132">
        <v>1.2109999999999999E-2</v>
      </c>
      <c r="X350" s="132">
        <v>3.3600000000000001E-3</v>
      </c>
    </row>
    <row r="351" spans="1:24">
      <c r="A351" t="s">
        <v>1213</v>
      </c>
      <c r="B351" t="s">
        <v>1223</v>
      </c>
      <c r="C351" t="s">
        <v>3809</v>
      </c>
      <c r="D351" t="s">
        <v>3810</v>
      </c>
      <c r="E351" t="s">
        <v>311</v>
      </c>
      <c r="F351" t="s">
        <v>3811</v>
      </c>
      <c r="G351" t="s">
        <v>3812</v>
      </c>
      <c r="H351" t="s">
        <v>321</v>
      </c>
      <c r="I351" t="s">
        <v>917</v>
      </c>
      <c r="J351" t="s">
        <v>205</v>
      </c>
      <c r="K351" s="4" t="s">
        <v>224</v>
      </c>
      <c r="L351" s="139" t="s">
        <v>325</v>
      </c>
      <c r="M351" t="s">
        <v>344</v>
      </c>
      <c r="N351" t="s">
        <v>544</v>
      </c>
      <c r="O351" t="s">
        <v>339</v>
      </c>
      <c r="P351" t="s">
        <v>1215</v>
      </c>
      <c r="Q351" s="131">
        <v>2950</v>
      </c>
      <c r="R351" s="131">
        <v>3.6469999999999998</v>
      </c>
      <c r="S351" s="131">
        <f t="shared" si="5"/>
        <v>18670.000418268093</v>
      </c>
      <c r="U351" s="131">
        <v>2008.64</v>
      </c>
      <c r="V351" s="132">
        <v>3.0000000000000001E-5</v>
      </c>
      <c r="W351" s="132">
        <v>1.0670000000000001E-2</v>
      </c>
      <c r="X351" s="132">
        <v>2.96E-3</v>
      </c>
    </row>
    <row r="352" spans="1:24">
      <c r="A352" t="s">
        <v>1213</v>
      </c>
      <c r="B352" t="s">
        <v>1223</v>
      </c>
      <c r="C352" t="s">
        <v>3813</v>
      </c>
      <c r="D352" t="s">
        <v>3814</v>
      </c>
      <c r="E352" t="s">
        <v>80</v>
      </c>
      <c r="F352" t="s">
        <v>3815</v>
      </c>
      <c r="G352" t="s">
        <v>3816</v>
      </c>
      <c r="H352" t="s">
        <v>321</v>
      </c>
      <c r="I352" t="s">
        <v>917</v>
      </c>
      <c r="J352" t="s">
        <v>205</v>
      </c>
      <c r="K352" t="s">
        <v>224</v>
      </c>
      <c r="L352" t="s">
        <v>325</v>
      </c>
      <c r="M352" t="s">
        <v>344</v>
      </c>
      <c r="N352" t="s">
        <v>553</v>
      </c>
      <c r="O352" t="s">
        <v>339</v>
      </c>
      <c r="P352" t="s">
        <v>1215</v>
      </c>
      <c r="Q352" s="131">
        <v>7725</v>
      </c>
      <c r="R352" s="131">
        <v>3.6469999999999998</v>
      </c>
      <c r="S352" s="131">
        <f t="shared" si="5"/>
        <v>6032.0004117406424</v>
      </c>
      <c r="U352" s="131">
        <v>1699.4</v>
      </c>
      <c r="V352" s="132">
        <v>0</v>
      </c>
      <c r="W352" s="132">
        <v>9.0299999999999998E-3</v>
      </c>
      <c r="X352" s="132">
        <v>2.5000000000000001E-3</v>
      </c>
    </row>
    <row r="353" spans="1:24">
      <c r="A353" t="s">
        <v>1213</v>
      </c>
      <c r="B353" t="s">
        <v>1223</v>
      </c>
      <c r="C353" t="s">
        <v>3817</v>
      </c>
      <c r="D353" s="4">
        <v>5449</v>
      </c>
      <c r="E353" t="s">
        <v>80</v>
      </c>
      <c r="F353" t="s">
        <v>3818</v>
      </c>
      <c r="G353" t="s">
        <v>3819</v>
      </c>
      <c r="H353" t="s">
        <v>321</v>
      </c>
      <c r="I353" t="s">
        <v>917</v>
      </c>
      <c r="J353" t="s">
        <v>205</v>
      </c>
      <c r="K353" t="s">
        <v>224</v>
      </c>
      <c r="L353" t="s">
        <v>325</v>
      </c>
      <c r="M353" t="s">
        <v>346</v>
      </c>
      <c r="N353" t="s">
        <v>515</v>
      </c>
      <c r="O353" t="s">
        <v>339</v>
      </c>
      <c r="P353" t="s">
        <v>1215</v>
      </c>
      <c r="Q353" s="131">
        <v>3400</v>
      </c>
      <c r="R353" s="131">
        <v>3.6469999999999998</v>
      </c>
      <c r="S353" s="131">
        <f t="shared" si="5"/>
        <v>10952.999241923257</v>
      </c>
      <c r="U353" s="131">
        <v>1358.15</v>
      </c>
      <c r="V353" s="132">
        <v>6.0000000000000002E-5</v>
      </c>
      <c r="W353" s="132">
        <v>7.2199999999999999E-3</v>
      </c>
      <c r="X353" s="132">
        <v>2E-3</v>
      </c>
    </row>
    <row r="354" spans="1:24">
      <c r="A354" t="s">
        <v>1213</v>
      </c>
      <c r="B354" t="s">
        <v>1223</v>
      </c>
      <c r="C354" t="s">
        <v>3820</v>
      </c>
      <c r="D354" t="s">
        <v>3821</v>
      </c>
      <c r="E354" t="s">
        <v>80</v>
      </c>
      <c r="F354" t="s">
        <v>3822</v>
      </c>
      <c r="G354" t="s">
        <v>3823</v>
      </c>
      <c r="H354" t="s">
        <v>321</v>
      </c>
      <c r="I354" t="s">
        <v>917</v>
      </c>
      <c r="J354" t="s">
        <v>205</v>
      </c>
      <c r="K354" t="s">
        <v>224</v>
      </c>
      <c r="L354" t="s">
        <v>325</v>
      </c>
      <c r="M354" t="s">
        <v>344</v>
      </c>
      <c r="N354" t="s">
        <v>537</v>
      </c>
      <c r="O354" t="s">
        <v>339</v>
      </c>
      <c r="P354" t="s">
        <v>1215</v>
      </c>
      <c r="Q354" s="131">
        <v>16000</v>
      </c>
      <c r="R354" s="131">
        <v>3.6469999999999998</v>
      </c>
      <c r="S354" s="131">
        <f t="shared" si="5"/>
        <v>1092.9992459555799</v>
      </c>
      <c r="T354" s="131">
        <v>1.64</v>
      </c>
      <c r="U354" s="131">
        <v>643.76800000000003</v>
      </c>
      <c r="V354" s="132">
        <v>1.9000000000000001E-4</v>
      </c>
      <c r="W354" s="132">
        <v>3.4299999999999999E-3</v>
      </c>
      <c r="X354" s="132">
        <v>9.5E-4</v>
      </c>
    </row>
    <row r="355" spans="1:24">
      <c r="A355" t="s">
        <v>1213</v>
      </c>
      <c r="B355" t="s">
        <v>1223</v>
      </c>
      <c r="C355" t="s">
        <v>3824</v>
      </c>
      <c r="D355" t="s">
        <v>3825</v>
      </c>
      <c r="E355" t="s">
        <v>80</v>
      </c>
      <c r="F355" t="s">
        <v>3826</v>
      </c>
      <c r="G355" t="s">
        <v>3827</v>
      </c>
      <c r="H355" t="s">
        <v>321</v>
      </c>
      <c r="I355" t="s">
        <v>917</v>
      </c>
      <c r="J355" t="s">
        <v>205</v>
      </c>
      <c r="K355" t="s">
        <v>224</v>
      </c>
      <c r="L355" t="s">
        <v>325</v>
      </c>
      <c r="M355" t="s">
        <v>346</v>
      </c>
      <c r="N355" t="s">
        <v>534</v>
      </c>
      <c r="O355" t="s">
        <v>339</v>
      </c>
      <c r="P355" t="s">
        <v>1215</v>
      </c>
      <c r="Q355" s="131">
        <v>214.65</v>
      </c>
      <c r="R355" s="131">
        <v>3.6469999999999998</v>
      </c>
      <c r="S355" s="131">
        <f t="shared" si="5"/>
        <v>0</v>
      </c>
      <c r="U355" s="131">
        <v>0</v>
      </c>
      <c r="V355" s="132">
        <v>6.9999999999999994E-5</v>
      </c>
      <c r="W355" s="132">
        <v>0</v>
      </c>
      <c r="X355" s="132">
        <v>0</v>
      </c>
    </row>
    <row r="356" spans="1:24">
      <c r="A356" t="s">
        <v>1213</v>
      </c>
      <c r="B356" t="s">
        <v>1227</v>
      </c>
      <c r="C356" t="s">
        <v>1547</v>
      </c>
      <c r="D356" t="s">
        <v>1548</v>
      </c>
      <c r="E356" t="s">
        <v>309</v>
      </c>
      <c r="F356" t="s">
        <v>1547</v>
      </c>
      <c r="G356" t="s">
        <v>3473</v>
      </c>
      <c r="H356" t="s">
        <v>321</v>
      </c>
      <c r="I356" t="s">
        <v>917</v>
      </c>
      <c r="J356" t="s">
        <v>204</v>
      </c>
      <c r="K356" t="s">
        <v>204</v>
      </c>
      <c r="L356" t="s">
        <v>325</v>
      </c>
      <c r="M356" t="s">
        <v>340</v>
      </c>
      <c r="N356" t="s">
        <v>448</v>
      </c>
      <c r="O356" t="s">
        <v>339</v>
      </c>
      <c r="P356" t="s">
        <v>1212</v>
      </c>
      <c r="Q356" s="131">
        <v>790000</v>
      </c>
      <c r="R356" s="131">
        <v>1</v>
      </c>
      <c r="S356" s="131">
        <f t="shared" si="5"/>
        <v>4335</v>
      </c>
      <c r="U356" s="131">
        <v>34246.5</v>
      </c>
      <c r="V356" s="132">
        <v>4.8999999999999998E-4</v>
      </c>
      <c r="W356" s="132">
        <v>8.4940000000000002E-2</v>
      </c>
      <c r="X356" s="132">
        <v>1.171E-2</v>
      </c>
    </row>
    <row r="357" spans="1:24">
      <c r="A357" t="s">
        <v>1213</v>
      </c>
      <c r="B357" t="s">
        <v>1227</v>
      </c>
      <c r="C357" t="s">
        <v>1601</v>
      </c>
      <c r="D357" t="s">
        <v>1602</v>
      </c>
      <c r="E357" t="s">
        <v>309</v>
      </c>
      <c r="F357" t="s">
        <v>1601</v>
      </c>
      <c r="G357" t="s">
        <v>3476</v>
      </c>
      <c r="H357" t="s">
        <v>321</v>
      </c>
      <c r="I357" t="s">
        <v>917</v>
      </c>
      <c r="J357" t="s">
        <v>204</v>
      </c>
      <c r="K357" t="s">
        <v>204</v>
      </c>
      <c r="L357" t="s">
        <v>325</v>
      </c>
      <c r="M357" t="s">
        <v>340</v>
      </c>
      <c r="N357" t="s">
        <v>448</v>
      </c>
      <c r="O357" t="s">
        <v>339</v>
      </c>
      <c r="P357" t="s">
        <v>1212</v>
      </c>
      <c r="Q357" s="131">
        <v>695000</v>
      </c>
      <c r="R357" s="131">
        <v>1</v>
      </c>
      <c r="S357" s="131">
        <f t="shared" si="5"/>
        <v>4402</v>
      </c>
      <c r="U357" s="131">
        <v>30593.9</v>
      </c>
      <c r="V357" s="132">
        <v>5.1999999999999995E-4</v>
      </c>
      <c r="W357" s="132">
        <v>7.5880000000000003E-2</v>
      </c>
      <c r="X357" s="132">
        <v>1.0460000000000001E-2</v>
      </c>
    </row>
    <row r="358" spans="1:24">
      <c r="A358" t="s">
        <v>1213</v>
      </c>
      <c r="B358" t="s">
        <v>1227</v>
      </c>
      <c r="C358" t="s">
        <v>3190</v>
      </c>
      <c r="D358" t="s">
        <v>3191</v>
      </c>
      <c r="E358" t="s">
        <v>309</v>
      </c>
      <c r="F358" t="s">
        <v>3190</v>
      </c>
      <c r="G358" t="s">
        <v>3475</v>
      </c>
      <c r="H358" t="s">
        <v>321</v>
      </c>
      <c r="I358" t="s">
        <v>917</v>
      </c>
      <c r="J358" t="s">
        <v>204</v>
      </c>
      <c r="K358" t="s">
        <v>204</v>
      </c>
      <c r="L358" t="s">
        <v>325</v>
      </c>
      <c r="M358" t="s">
        <v>340</v>
      </c>
      <c r="N358" t="s">
        <v>448</v>
      </c>
      <c r="O358" t="s">
        <v>339</v>
      </c>
      <c r="P358" t="s">
        <v>1212</v>
      </c>
      <c r="Q358" s="131">
        <v>590000</v>
      </c>
      <c r="R358" s="131">
        <v>1</v>
      </c>
      <c r="S358" s="131">
        <f t="shared" si="5"/>
        <v>2492</v>
      </c>
      <c r="U358" s="131">
        <v>14702.8</v>
      </c>
      <c r="V358" s="132">
        <v>4.8000000000000001E-4</v>
      </c>
      <c r="W358" s="132">
        <v>3.6470000000000002E-2</v>
      </c>
      <c r="X358" s="132">
        <v>5.0299999999999997E-3</v>
      </c>
    </row>
    <row r="359" spans="1:24">
      <c r="A359" t="s">
        <v>1213</v>
      </c>
      <c r="B359" t="s">
        <v>1227</v>
      </c>
      <c r="C359" t="s">
        <v>2509</v>
      </c>
      <c r="D359" t="s">
        <v>2510</v>
      </c>
      <c r="E359" t="s">
        <v>309</v>
      </c>
      <c r="F359" t="s">
        <v>2509</v>
      </c>
      <c r="G359" t="s">
        <v>3495</v>
      </c>
      <c r="H359" t="s">
        <v>321</v>
      </c>
      <c r="I359" t="s">
        <v>917</v>
      </c>
      <c r="J359" t="s">
        <v>204</v>
      </c>
      <c r="K359" t="s">
        <v>204</v>
      </c>
      <c r="L359" t="s">
        <v>325</v>
      </c>
      <c r="M359" t="s">
        <v>340</v>
      </c>
      <c r="N359" t="s">
        <v>475</v>
      </c>
      <c r="O359" t="s">
        <v>339</v>
      </c>
      <c r="P359" t="s">
        <v>1212</v>
      </c>
      <c r="Q359" s="131">
        <v>369500</v>
      </c>
      <c r="R359" s="131">
        <v>1</v>
      </c>
      <c r="S359" s="131">
        <f t="shared" si="5"/>
        <v>3795.0000000000005</v>
      </c>
      <c r="U359" s="131">
        <v>14022.525</v>
      </c>
      <c r="V359" s="132">
        <v>1.34E-3</v>
      </c>
      <c r="W359" s="132">
        <v>3.4779999999999998E-2</v>
      </c>
      <c r="X359" s="132">
        <v>4.79E-3</v>
      </c>
    </row>
    <row r="360" spans="1:24">
      <c r="A360" t="s">
        <v>1213</v>
      </c>
      <c r="B360" t="s">
        <v>1227</v>
      </c>
      <c r="C360" t="s">
        <v>2430</v>
      </c>
      <c r="D360" t="s">
        <v>2431</v>
      </c>
      <c r="E360" t="s">
        <v>309</v>
      </c>
      <c r="F360" t="s">
        <v>2430</v>
      </c>
      <c r="G360" t="s">
        <v>3492</v>
      </c>
      <c r="H360" t="s">
        <v>321</v>
      </c>
      <c r="I360" t="s">
        <v>917</v>
      </c>
      <c r="J360" t="s">
        <v>204</v>
      </c>
      <c r="K360" t="s">
        <v>204</v>
      </c>
      <c r="L360" t="s">
        <v>325</v>
      </c>
      <c r="M360" t="s">
        <v>340</v>
      </c>
      <c r="N360" t="s">
        <v>446</v>
      </c>
      <c r="O360" t="s">
        <v>339</v>
      </c>
      <c r="P360" t="s">
        <v>1212</v>
      </c>
      <c r="Q360" s="131">
        <v>13825</v>
      </c>
      <c r="R360" s="131">
        <v>1</v>
      </c>
      <c r="S360" s="131">
        <f t="shared" si="5"/>
        <v>95299.999999999985</v>
      </c>
      <c r="T360" s="131">
        <v>25.271999999999998</v>
      </c>
      <c r="U360" s="131">
        <v>13200.496999999999</v>
      </c>
      <c r="V360" s="132">
        <v>3.1E-4</v>
      </c>
      <c r="W360" s="132">
        <v>3.2800000000000003E-2</v>
      </c>
      <c r="X360" s="132">
        <v>4.5199999999999997E-3</v>
      </c>
    </row>
    <row r="361" spans="1:24">
      <c r="A361" t="s">
        <v>1213</v>
      </c>
      <c r="B361" t="s">
        <v>1227</v>
      </c>
      <c r="C361" t="s">
        <v>3143</v>
      </c>
      <c r="D361" t="s">
        <v>3144</v>
      </c>
      <c r="E361" t="s">
        <v>309</v>
      </c>
      <c r="F361" t="s">
        <v>3725</v>
      </c>
      <c r="G361" t="s">
        <v>3726</v>
      </c>
      <c r="H361" t="s">
        <v>321</v>
      </c>
      <c r="I361" t="s">
        <v>917</v>
      </c>
      <c r="J361" t="s">
        <v>204</v>
      </c>
      <c r="K361" t="s">
        <v>204</v>
      </c>
      <c r="L361" t="s">
        <v>325</v>
      </c>
      <c r="M361" t="s">
        <v>340</v>
      </c>
      <c r="N361" t="s">
        <v>451</v>
      </c>
      <c r="O361" t="s">
        <v>339</v>
      </c>
      <c r="P361" t="s">
        <v>1212</v>
      </c>
      <c r="Q361" s="131">
        <v>142540</v>
      </c>
      <c r="R361" s="131">
        <v>1</v>
      </c>
      <c r="S361" s="131">
        <f t="shared" si="5"/>
        <v>7219.0002806229832</v>
      </c>
      <c r="U361" s="131">
        <v>10289.963</v>
      </c>
      <c r="V361" s="132">
        <v>2.2200000000000002E-3</v>
      </c>
      <c r="W361" s="132">
        <v>2.5520000000000001E-2</v>
      </c>
      <c r="X361" s="132">
        <v>3.5200000000000001E-3</v>
      </c>
    </row>
    <row r="362" spans="1:24">
      <c r="A362" t="s">
        <v>1213</v>
      </c>
      <c r="B362" t="s">
        <v>1227</v>
      </c>
      <c r="C362" t="s">
        <v>3683</v>
      </c>
      <c r="D362" t="s">
        <v>3684</v>
      </c>
      <c r="E362" t="s">
        <v>309</v>
      </c>
      <c r="F362" t="s">
        <v>3683</v>
      </c>
      <c r="G362" t="s">
        <v>3685</v>
      </c>
      <c r="H362" t="s">
        <v>321</v>
      </c>
      <c r="I362" t="s">
        <v>917</v>
      </c>
      <c r="J362" t="s">
        <v>204</v>
      </c>
      <c r="K362" t="s">
        <v>204</v>
      </c>
      <c r="L362" t="s">
        <v>325</v>
      </c>
      <c r="M362" t="s">
        <v>340</v>
      </c>
      <c r="N362" t="s">
        <v>462</v>
      </c>
      <c r="O362" t="s">
        <v>339</v>
      </c>
      <c r="P362" t="s">
        <v>1212</v>
      </c>
      <c r="Q362" s="131">
        <v>298000</v>
      </c>
      <c r="R362" s="131">
        <v>1</v>
      </c>
      <c r="S362" s="131">
        <f t="shared" si="5"/>
        <v>2810</v>
      </c>
      <c r="U362" s="131">
        <v>8373.7999999999993</v>
      </c>
      <c r="V362" s="132">
        <v>3.0699999999999998E-3</v>
      </c>
      <c r="W362" s="132">
        <v>2.077E-2</v>
      </c>
      <c r="X362" s="132">
        <v>2.8600000000000001E-3</v>
      </c>
    </row>
    <row r="363" spans="1:24">
      <c r="A363" t="s">
        <v>1213</v>
      </c>
      <c r="B363" t="s">
        <v>1227</v>
      </c>
      <c r="C363" t="s">
        <v>3691</v>
      </c>
      <c r="D363" t="s">
        <v>3692</v>
      </c>
      <c r="E363" t="s">
        <v>309</v>
      </c>
      <c r="F363" t="s">
        <v>3691</v>
      </c>
      <c r="G363" t="s">
        <v>3693</v>
      </c>
      <c r="H363" t="s">
        <v>321</v>
      </c>
      <c r="I363" t="s">
        <v>917</v>
      </c>
      <c r="J363" t="s">
        <v>204</v>
      </c>
      <c r="K363" t="s">
        <v>204</v>
      </c>
      <c r="L363" t="s">
        <v>325</v>
      </c>
      <c r="M363" t="s">
        <v>340</v>
      </c>
      <c r="N363" t="s">
        <v>445</v>
      </c>
      <c r="O363" t="s">
        <v>339</v>
      </c>
      <c r="P363" t="s">
        <v>1212</v>
      </c>
      <c r="Q363" s="131">
        <v>825000</v>
      </c>
      <c r="R363" s="131">
        <v>1</v>
      </c>
      <c r="S363" s="131">
        <f t="shared" si="5"/>
        <v>685.7</v>
      </c>
      <c r="U363" s="131">
        <v>5657.0249999999996</v>
      </c>
      <c r="V363" s="132">
        <v>7.7999999999999999E-4</v>
      </c>
      <c r="W363" s="132">
        <v>1.4030000000000001E-2</v>
      </c>
      <c r="X363" s="132">
        <v>1.9300000000000001E-3</v>
      </c>
    </row>
    <row r="364" spans="1:24">
      <c r="A364" t="s">
        <v>1213</v>
      </c>
      <c r="B364" t="s">
        <v>1227</v>
      </c>
      <c r="C364" t="s">
        <v>2293</v>
      </c>
      <c r="D364" t="s">
        <v>2294</v>
      </c>
      <c r="E364" t="s">
        <v>309</v>
      </c>
      <c r="F364" t="s">
        <v>2293</v>
      </c>
      <c r="G364" t="s">
        <v>3727</v>
      </c>
      <c r="H364" t="s">
        <v>321</v>
      </c>
      <c r="I364" t="s">
        <v>917</v>
      </c>
      <c r="J364" t="s">
        <v>204</v>
      </c>
      <c r="K364" t="s">
        <v>204</v>
      </c>
      <c r="L364" t="s">
        <v>325</v>
      </c>
      <c r="M364" t="s">
        <v>340</v>
      </c>
      <c r="N364" t="s">
        <v>464</v>
      </c>
      <c r="O364" t="s">
        <v>339</v>
      </c>
      <c r="P364" t="s">
        <v>1212</v>
      </c>
      <c r="Q364" s="131">
        <v>31749</v>
      </c>
      <c r="R364" s="131">
        <v>1</v>
      </c>
      <c r="S364" s="131">
        <f t="shared" si="5"/>
        <v>16110.000314970552</v>
      </c>
      <c r="U364" s="131">
        <v>5114.7640000000001</v>
      </c>
      <c r="V364" s="132">
        <v>1.7899999999999999E-3</v>
      </c>
      <c r="W364" s="132">
        <v>1.269E-2</v>
      </c>
      <c r="X364" s="132">
        <v>1.75E-3</v>
      </c>
    </row>
    <row r="365" spans="1:24">
      <c r="A365" t="s">
        <v>1213</v>
      </c>
      <c r="B365" t="s">
        <v>1227</v>
      </c>
      <c r="C365" t="s">
        <v>1692</v>
      </c>
      <c r="D365" t="s">
        <v>1693</v>
      </c>
      <c r="E365" t="s">
        <v>309</v>
      </c>
      <c r="F365" t="s">
        <v>3552</v>
      </c>
      <c r="G365" t="s">
        <v>3553</v>
      </c>
      <c r="H365" t="s">
        <v>321</v>
      </c>
      <c r="I365" t="s">
        <v>917</v>
      </c>
      <c r="J365" t="s">
        <v>204</v>
      </c>
      <c r="K365" t="s">
        <v>204</v>
      </c>
      <c r="L365" t="s">
        <v>325</v>
      </c>
      <c r="M365" t="s">
        <v>340</v>
      </c>
      <c r="N365" t="s">
        <v>464</v>
      </c>
      <c r="O365" t="s">
        <v>339</v>
      </c>
      <c r="P365" t="s">
        <v>1212</v>
      </c>
      <c r="Q365" s="131">
        <v>243091</v>
      </c>
      <c r="R365" s="131">
        <v>1</v>
      </c>
      <c r="S365" s="131">
        <f t="shared" si="5"/>
        <v>1918.9998807031113</v>
      </c>
      <c r="U365" s="131">
        <v>4664.9160000000002</v>
      </c>
      <c r="V365" s="132">
        <v>1.25E-3</v>
      </c>
      <c r="W365" s="132">
        <v>1.157E-2</v>
      </c>
      <c r="X365" s="132">
        <v>1.5900000000000001E-3</v>
      </c>
    </row>
    <row r="366" spans="1:24">
      <c r="A366" t="s">
        <v>1213</v>
      </c>
      <c r="B366" t="s">
        <v>1227</v>
      </c>
      <c r="C366" t="s">
        <v>3538</v>
      </c>
      <c r="D366" t="s">
        <v>3539</v>
      </c>
      <c r="E366" t="s">
        <v>309</v>
      </c>
      <c r="F366" t="s">
        <v>3540</v>
      </c>
      <c r="G366" t="s">
        <v>3541</v>
      </c>
      <c r="H366" t="s">
        <v>321</v>
      </c>
      <c r="I366" t="s">
        <v>917</v>
      </c>
      <c r="J366" t="s">
        <v>204</v>
      </c>
      <c r="K366" t="s">
        <v>204</v>
      </c>
      <c r="L366" t="s">
        <v>325</v>
      </c>
      <c r="M366" t="s">
        <v>340</v>
      </c>
      <c r="N366" t="s">
        <v>448</v>
      </c>
      <c r="O366" t="s">
        <v>339</v>
      </c>
      <c r="P366" t="s">
        <v>1212</v>
      </c>
      <c r="Q366" s="131">
        <v>25200</v>
      </c>
      <c r="R366" s="131">
        <v>1</v>
      </c>
      <c r="S366" s="131">
        <f t="shared" si="5"/>
        <v>17940</v>
      </c>
      <c r="U366" s="131">
        <v>4520.88</v>
      </c>
      <c r="V366" s="132">
        <v>2.5000000000000001E-4</v>
      </c>
      <c r="W366" s="132">
        <v>1.1209999999999999E-2</v>
      </c>
      <c r="X366" s="132">
        <v>1.5499999999999999E-3</v>
      </c>
    </row>
    <row r="367" spans="1:24">
      <c r="A367" t="s">
        <v>1213</v>
      </c>
      <c r="B367" t="s">
        <v>1227</v>
      </c>
      <c r="C367" t="s">
        <v>3543</v>
      </c>
      <c r="D367" t="s">
        <v>3544</v>
      </c>
      <c r="E367" t="s">
        <v>309</v>
      </c>
      <c r="F367" t="s">
        <v>3543</v>
      </c>
      <c r="G367" t="s">
        <v>3545</v>
      </c>
      <c r="H367" t="s">
        <v>321</v>
      </c>
      <c r="I367" t="s">
        <v>917</v>
      </c>
      <c r="J367" t="s">
        <v>204</v>
      </c>
      <c r="K367" t="s">
        <v>204</v>
      </c>
      <c r="L367" t="s">
        <v>325</v>
      </c>
      <c r="M367" t="s">
        <v>340</v>
      </c>
      <c r="N367" t="s">
        <v>475</v>
      </c>
      <c r="O367" t="s">
        <v>339</v>
      </c>
      <c r="P367" t="s">
        <v>1212</v>
      </c>
      <c r="Q367" s="131">
        <v>15000</v>
      </c>
      <c r="R367" s="131">
        <v>1</v>
      </c>
      <c r="S367" s="131">
        <f t="shared" si="5"/>
        <v>29900</v>
      </c>
      <c r="U367" s="131">
        <v>4485</v>
      </c>
      <c r="V367" s="132">
        <v>1.09E-3</v>
      </c>
      <c r="W367" s="132">
        <v>1.112E-2</v>
      </c>
      <c r="X367" s="132">
        <v>1.5299999999999999E-3</v>
      </c>
    </row>
    <row r="368" spans="1:24">
      <c r="A368" t="s">
        <v>1213</v>
      </c>
      <c r="B368" t="s">
        <v>1227</v>
      </c>
      <c r="C368" t="s">
        <v>3739</v>
      </c>
      <c r="D368" t="s">
        <v>3740</v>
      </c>
      <c r="E368" t="s">
        <v>309</v>
      </c>
      <c r="F368" t="s">
        <v>3741</v>
      </c>
      <c r="G368" t="s">
        <v>3742</v>
      </c>
      <c r="H368" t="s">
        <v>321</v>
      </c>
      <c r="I368" t="s">
        <v>917</v>
      </c>
      <c r="J368" t="s">
        <v>204</v>
      </c>
      <c r="K368" t="s">
        <v>204</v>
      </c>
      <c r="L368" t="s">
        <v>325</v>
      </c>
      <c r="M368" t="s">
        <v>340</v>
      </c>
      <c r="N368" t="s">
        <v>446</v>
      </c>
      <c r="O368" t="s">
        <v>339</v>
      </c>
      <c r="P368" t="s">
        <v>1212</v>
      </c>
      <c r="Q368" s="131">
        <v>261281</v>
      </c>
      <c r="R368" s="131">
        <v>1</v>
      </c>
      <c r="S368" s="131">
        <f t="shared" si="5"/>
        <v>1345.9999004902768</v>
      </c>
      <c r="U368" s="131">
        <v>3516.8420000000001</v>
      </c>
      <c r="V368" s="132">
        <v>4.2700000000000004E-3</v>
      </c>
      <c r="W368" s="132">
        <v>8.7200000000000003E-3</v>
      </c>
      <c r="X368" s="132">
        <v>1.1999999999999999E-3</v>
      </c>
    </row>
    <row r="369" spans="1:24">
      <c r="A369" t="s">
        <v>1213</v>
      </c>
      <c r="B369" t="s">
        <v>1227</v>
      </c>
      <c r="C369" t="s">
        <v>2422</v>
      </c>
      <c r="D369" t="s">
        <v>2423</v>
      </c>
      <c r="E369" t="s">
        <v>309</v>
      </c>
      <c r="F369" t="s">
        <v>2422</v>
      </c>
      <c r="G369" t="s">
        <v>3496</v>
      </c>
      <c r="H369" t="s">
        <v>321</v>
      </c>
      <c r="I369" t="s">
        <v>917</v>
      </c>
      <c r="J369" t="s">
        <v>204</v>
      </c>
      <c r="K369" t="s">
        <v>204</v>
      </c>
      <c r="L369" t="s">
        <v>325</v>
      </c>
      <c r="M369" t="s">
        <v>340</v>
      </c>
      <c r="N369" t="s">
        <v>456</v>
      </c>
      <c r="O369" t="s">
        <v>339</v>
      </c>
      <c r="P369" t="s">
        <v>1212</v>
      </c>
      <c r="Q369" s="131">
        <v>158631</v>
      </c>
      <c r="R369" s="131">
        <v>1</v>
      </c>
      <c r="S369" s="131">
        <f t="shared" si="5"/>
        <v>1800</v>
      </c>
      <c r="U369" s="131">
        <v>2855.3580000000002</v>
      </c>
      <c r="V369" s="132">
        <v>1.2E-4</v>
      </c>
      <c r="W369" s="132">
        <v>7.0800000000000004E-3</v>
      </c>
      <c r="X369" s="132">
        <v>9.7999999999999997E-4</v>
      </c>
    </row>
    <row r="370" spans="1:24">
      <c r="A370" t="s">
        <v>1213</v>
      </c>
      <c r="B370" t="s">
        <v>1227</v>
      </c>
      <c r="C370" t="s">
        <v>2629</v>
      </c>
      <c r="D370" t="s">
        <v>2630</v>
      </c>
      <c r="E370" t="s">
        <v>309</v>
      </c>
      <c r="F370" t="s">
        <v>2629</v>
      </c>
      <c r="G370" t="s">
        <v>3674</v>
      </c>
      <c r="H370" t="s">
        <v>321</v>
      </c>
      <c r="I370" t="s">
        <v>917</v>
      </c>
      <c r="J370" t="s">
        <v>204</v>
      </c>
      <c r="K370" t="s">
        <v>204</v>
      </c>
      <c r="L370" t="s">
        <v>325</v>
      </c>
      <c r="M370" t="s">
        <v>340</v>
      </c>
      <c r="N370" t="s">
        <v>451</v>
      </c>
      <c r="O370" t="s">
        <v>339</v>
      </c>
      <c r="P370" t="s">
        <v>1212</v>
      </c>
      <c r="Q370" s="131">
        <v>2803</v>
      </c>
      <c r="R370" s="131">
        <v>1</v>
      </c>
      <c r="S370" s="131">
        <f t="shared" si="5"/>
        <v>95490.010702818399</v>
      </c>
      <c r="U370" s="131">
        <v>2676.585</v>
      </c>
      <c r="V370" s="132">
        <v>3.6000000000000002E-4</v>
      </c>
      <c r="W370" s="132">
        <v>6.6400000000000001E-3</v>
      </c>
      <c r="X370" s="132">
        <v>9.2000000000000003E-4</v>
      </c>
    </row>
    <row r="371" spans="1:24">
      <c r="A371" t="s">
        <v>1213</v>
      </c>
      <c r="B371" t="s">
        <v>1227</v>
      </c>
      <c r="C371" t="s">
        <v>3743</v>
      </c>
      <c r="D371" t="s">
        <v>3744</v>
      </c>
      <c r="E371" t="s">
        <v>309</v>
      </c>
      <c r="F371" t="s">
        <v>3743</v>
      </c>
      <c r="G371" t="s">
        <v>3745</v>
      </c>
      <c r="H371" t="s">
        <v>321</v>
      </c>
      <c r="I371" t="s">
        <v>917</v>
      </c>
      <c r="J371" t="s">
        <v>204</v>
      </c>
      <c r="K371" t="s">
        <v>204</v>
      </c>
      <c r="L371" t="s">
        <v>325</v>
      </c>
      <c r="M371" t="s">
        <v>340</v>
      </c>
      <c r="N371" t="s">
        <v>464</v>
      </c>
      <c r="O371" t="s">
        <v>339</v>
      </c>
      <c r="P371" t="s">
        <v>1212</v>
      </c>
      <c r="Q371" s="131">
        <v>27000</v>
      </c>
      <c r="R371" s="131">
        <v>1</v>
      </c>
      <c r="S371" s="131">
        <f t="shared" si="5"/>
        <v>8782</v>
      </c>
      <c r="U371" s="131">
        <v>2371.14</v>
      </c>
      <c r="V371" s="132">
        <v>1.8699999999999999E-3</v>
      </c>
      <c r="W371" s="132">
        <v>5.8799999999999998E-3</v>
      </c>
      <c r="X371" s="132">
        <v>8.0999999999999996E-4</v>
      </c>
    </row>
    <row r="372" spans="1:24">
      <c r="A372" t="s">
        <v>1213</v>
      </c>
      <c r="B372" t="s">
        <v>1227</v>
      </c>
      <c r="C372" t="s">
        <v>2467</v>
      </c>
      <c r="D372" t="s">
        <v>2468</v>
      </c>
      <c r="E372" t="s">
        <v>309</v>
      </c>
      <c r="F372" t="s">
        <v>2467</v>
      </c>
      <c r="G372" t="s">
        <v>3487</v>
      </c>
      <c r="H372" t="s">
        <v>321</v>
      </c>
      <c r="I372" t="s">
        <v>917</v>
      </c>
      <c r="J372" t="s">
        <v>204</v>
      </c>
      <c r="K372" t="s">
        <v>204</v>
      </c>
      <c r="L372" t="s">
        <v>325</v>
      </c>
      <c r="M372" t="s">
        <v>340</v>
      </c>
      <c r="N372" t="s">
        <v>440</v>
      </c>
      <c r="O372" t="s">
        <v>339</v>
      </c>
      <c r="P372" t="s">
        <v>1212</v>
      </c>
      <c r="Q372" s="131">
        <v>76905.37</v>
      </c>
      <c r="R372" s="131">
        <v>1</v>
      </c>
      <c r="S372" s="131">
        <f t="shared" si="5"/>
        <v>2966.9995736318542</v>
      </c>
      <c r="U372" s="131">
        <v>2281.7820000000002</v>
      </c>
      <c r="V372" s="132">
        <v>2.9999999999999997E-4</v>
      </c>
      <c r="W372" s="132">
        <v>5.6600000000000001E-3</v>
      </c>
      <c r="X372" s="132">
        <v>7.7999999999999999E-4</v>
      </c>
    </row>
    <row r="373" spans="1:24">
      <c r="A373" t="s">
        <v>1213</v>
      </c>
      <c r="B373" t="s">
        <v>1227</v>
      </c>
      <c r="C373" t="s">
        <v>3728</v>
      </c>
      <c r="D373" t="s">
        <v>3729</v>
      </c>
      <c r="E373" t="s">
        <v>309</v>
      </c>
      <c r="F373" t="s">
        <v>3728</v>
      </c>
      <c r="G373" t="s">
        <v>3730</v>
      </c>
      <c r="H373" t="s">
        <v>321</v>
      </c>
      <c r="I373" t="s">
        <v>917</v>
      </c>
      <c r="J373" t="s">
        <v>204</v>
      </c>
      <c r="K373" t="s">
        <v>204</v>
      </c>
      <c r="L373" t="s">
        <v>325</v>
      </c>
      <c r="M373" t="s">
        <v>340</v>
      </c>
      <c r="N373" t="s">
        <v>451</v>
      </c>
      <c r="O373" t="s">
        <v>339</v>
      </c>
      <c r="P373" t="s">
        <v>1212</v>
      </c>
      <c r="Q373" s="131">
        <v>365900</v>
      </c>
      <c r="R373" s="131">
        <v>1</v>
      </c>
      <c r="S373" s="131">
        <f t="shared" si="5"/>
        <v>604.40010931948621</v>
      </c>
      <c r="U373" s="131">
        <v>2211.5</v>
      </c>
      <c r="V373" s="132">
        <v>1.9599999999999999E-3</v>
      </c>
      <c r="W373" s="132">
        <v>5.4900000000000001E-3</v>
      </c>
      <c r="X373" s="132">
        <v>7.6000000000000004E-4</v>
      </c>
    </row>
    <row r="374" spans="1:24">
      <c r="A374" t="s">
        <v>1213</v>
      </c>
      <c r="B374" t="s">
        <v>1227</v>
      </c>
      <c r="C374" t="s">
        <v>3735</v>
      </c>
      <c r="D374" t="s">
        <v>3736</v>
      </c>
      <c r="E374" t="s">
        <v>309</v>
      </c>
      <c r="F374" t="s">
        <v>3737</v>
      </c>
      <c r="G374" t="s">
        <v>3738</v>
      </c>
      <c r="H374" t="s">
        <v>321</v>
      </c>
      <c r="I374" t="s">
        <v>917</v>
      </c>
      <c r="J374" t="s">
        <v>204</v>
      </c>
      <c r="K374" t="s">
        <v>204</v>
      </c>
      <c r="L374" t="s">
        <v>325</v>
      </c>
      <c r="M374" t="s">
        <v>340</v>
      </c>
      <c r="N374" t="s">
        <v>440</v>
      </c>
      <c r="O374" t="s">
        <v>339</v>
      </c>
      <c r="P374" t="s">
        <v>1212</v>
      </c>
      <c r="Q374" s="131">
        <v>17850</v>
      </c>
      <c r="R374" s="131">
        <v>1</v>
      </c>
      <c r="S374" s="131">
        <f t="shared" si="5"/>
        <v>12170</v>
      </c>
      <c r="U374" s="131">
        <v>2172.3449999999998</v>
      </c>
      <c r="V374" s="132">
        <v>3.4000000000000002E-4</v>
      </c>
      <c r="W374" s="132">
        <v>5.3899999999999998E-3</v>
      </c>
      <c r="X374" s="132">
        <v>7.3999999999999999E-4</v>
      </c>
    </row>
    <row r="375" spans="1:24">
      <c r="A375" t="s">
        <v>1213</v>
      </c>
      <c r="B375" t="s">
        <v>1227</v>
      </c>
      <c r="C375" t="s">
        <v>3749</v>
      </c>
      <c r="D375" t="s">
        <v>3750</v>
      </c>
      <c r="E375" t="s">
        <v>309</v>
      </c>
      <c r="F375" t="s">
        <v>3749</v>
      </c>
      <c r="G375" t="s">
        <v>3751</v>
      </c>
      <c r="H375" t="s">
        <v>321</v>
      </c>
      <c r="I375" t="s">
        <v>917</v>
      </c>
      <c r="J375" t="s">
        <v>204</v>
      </c>
      <c r="K375" t="s">
        <v>204</v>
      </c>
      <c r="L375" t="s">
        <v>325</v>
      </c>
      <c r="M375" t="s">
        <v>340</v>
      </c>
      <c r="N375" t="s">
        <v>447</v>
      </c>
      <c r="O375" t="s">
        <v>339</v>
      </c>
      <c r="P375" t="s">
        <v>1212</v>
      </c>
      <c r="Q375" s="131">
        <v>17000</v>
      </c>
      <c r="R375" s="131">
        <v>1</v>
      </c>
      <c r="S375" s="131">
        <f t="shared" si="5"/>
        <v>11619.999999999998</v>
      </c>
      <c r="T375" s="131">
        <v>21.632999999999999</v>
      </c>
      <c r="U375" s="131">
        <v>1997.0329999999999</v>
      </c>
      <c r="V375" s="132">
        <v>5.4000000000000001E-4</v>
      </c>
      <c r="W375" s="132">
        <v>5.0099999999999997E-3</v>
      </c>
      <c r="X375" s="132">
        <v>6.8999999999999997E-4</v>
      </c>
    </row>
    <row r="376" spans="1:24">
      <c r="A376" t="s">
        <v>1213</v>
      </c>
      <c r="B376" t="s">
        <v>1227</v>
      </c>
      <c r="C376" t="s">
        <v>3581</v>
      </c>
      <c r="D376" t="s">
        <v>3582</v>
      </c>
      <c r="E376" t="s">
        <v>309</v>
      </c>
      <c r="F376" t="s">
        <v>3581</v>
      </c>
      <c r="G376" t="s">
        <v>3583</v>
      </c>
      <c r="H376" t="s">
        <v>321</v>
      </c>
      <c r="I376" t="s">
        <v>917</v>
      </c>
      <c r="J376" t="s">
        <v>204</v>
      </c>
      <c r="K376" t="s">
        <v>204</v>
      </c>
      <c r="L376" t="s">
        <v>325</v>
      </c>
      <c r="M376" t="s">
        <v>340</v>
      </c>
      <c r="N376" t="s">
        <v>476</v>
      </c>
      <c r="O376" t="s">
        <v>339</v>
      </c>
      <c r="P376" t="s">
        <v>1212</v>
      </c>
      <c r="Q376" s="131">
        <v>7800</v>
      </c>
      <c r="R376" s="131">
        <v>1</v>
      </c>
      <c r="S376" s="131">
        <f t="shared" si="5"/>
        <v>21630</v>
      </c>
      <c r="U376" s="131">
        <v>1687.14</v>
      </c>
      <c r="V376" s="132">
        <v>3.4000000000000002E-4</v>
      </c>
      <c r="W376" s="132">
        <v>4.1799999999999997E-3</v>
      </c>
      <c r="X376" s="132">
        <v>5.8E-4</v>
      </c>
    </row>
    <row r="377" spans="1:24">
      <c r="A377" t="s">
        <v>1213</v>
      </c>
      <c r="B377" t="s">
        <v>1227</v>
      </c>
      <c r="C377" t="s">
        <v>3746</v>
      </c>
      <c r="D377" t="s">
        <v>3747</v>
      </c>
      <c r="E377" t="s">
        <v>309</v>
      </c>
      <c r="F377" t="s">
        <v>3746</v>
      </c>
      <c r="G377" t="s">
        <v>3748</v>
      </c>
      <c r="H377" t="s">
        <v>321</v>
      </c>
      <c r="I377" t="s">
        <v>917</v>
      </c>
      <c r="J377" t="s">
        <v>204</v>
      </c>
      <c r="K377" t="s">
        <v>204</v>
      </c>
      <c r="L377" t="s">
        <v>325</v>
      </c>
      <c r="M377" t="s">
        <v>340</v>
      </c>
      <c r="N377" t="s">
        <v>475</v>
      </c>
      <c r="O377" t="s">
        <v>339</v>
      </c>
      <c r="P377" t="s">
        <v>1212</v>
      </c>
      <c r="Q377" s="131">
        <v>24500</v>
      </c>
      <c r="R377" s="131">
        <v>1</v>
      </c>
      <c r="S377" s="131">
        <f t="shared" si="5"/>
        <v>6198</v>
      </c>
      <c r="U377" s="131">
        <v>1518.51</v>
      </c>
      <c r="V377" s="132">
        <v>9.7999999999999997E-4</v>
      </c>
      <c r="W377" s="132">
        <v>3.7699999999999999E-3</v>
      </c>
      <c r="X377" s="132">
        <v>5.1999999999999995E-4</v>
      </c>
    </row>
    <row r="378" spans="1:24">
      <c r="A378" t="s">
        <v>1213</v>
      </c>
      <c r="B378" t="s">
        <v>1227</v>
      </c>
      <c r="C378" t="s">
        <v>2242</v>
      </c>
      <c r="D378" t="s">
        <v>2243</v>
      </c>
      <c r="E378" t="s">
        <v>309</v>
      </c>
      <c r="F378" t="s">
        <v>2242</v>
      </c>
      <c r="G378" t="s">
        <v>3666</v>
      </c>
      <c r="H378" t="s">
        <v>321</v>
      </c>
      <c r="I378" t="s">
        <v>917</v>
      </c>
      <c r="J378" t="s">
        <v>204</v>
      </c>
      <c r="K378" t="s">
        <v>204</v>
      </c>
      <c r="L378" t="s">
        <v>325</v>
      </c>
      <c r="M378" t="s">
        <v>340</v>
      </c>
      <c r="N378" t="s">
        <v>464</v>
      </c>
      <c r="O378" t="s">
        <v>339</v>
      </c>
      <c r="P378" t="s">
        <v>1212</v>
      </c>
      <c r="Q378" s="131">
        <v>48500</v>
      </c>
      <c r="R378" s="131">
        <v>1</v>
      </c>
      <c r="S378" s="131">
        <f t="shared" si="5"/>
        <v>3040</v>
      </c>
      <c r="U378" s="131">
        <v>1474.4</v>
      </c>
      <c r="V378" s="132">
        <v>2.3000000000000001E-4</v>
      </c>
      <c r="W378" s="132">
        <v>3.6600000000000001E-3</v>
      </c>
      <c r="X378" s="132">
        <v>5.0000000000000001E-4</v>
      </c>
    </row>
    <row r="379" spans="1:24">
      <c r="A379" t="s">
        <v>1213</v>
      </c>
      <c r="B379" t="s">
        <v>1227</v>
      </c>
      <c r="C379" t="s">
        <v>1973</v>
      </c>
      <c r="D379" t="s">
        <v>1974</v>
      </c>
      <c r="E379" t="s">
        <v>309</v>
      </c>
      <c r="F379" t="s">
        <v>3687</v>
      </c>
      <c r="G379" t="s">
        <v>3688</v>
      </c>
      <c r="H379" t="s">
        <v>321</v>
      </c>
      <c r="I379" t="s">
        <v>917</v>
      </c>
      <c r="J379" t="s">
        <v>204</v>
      </c>
      <c r="K379" t="s">
        <v>204</v>
      </c>
      <c r="L379" t="s">
        <v>325</v>
      </c>
      <c r="M379" t="s">
        <v>340</v>
      </c>
      <c r="N379" t="s">
        <v>464</v>
      </c>
      <c r="O379" t="s">
        <v>339</v>
      </c>
      <c r="P379" t="s">
        <v>1212</v>
      </c>
      <c r="Q379" s="131">
        <v>24000</v>
      </c>
      <c r="R379" s="131">
        <v>1</v>
      </c>
      <c r="S379" s="131">
        <f t="shared" si="5"/>
        <v>5855</v>
      </c>
      <c r="U379" s="131">
        <v>1405.2</v>
      </c>
      <c r="V379" s="132">
        <v>1.8000000000000001E-4</v>
      </c>
      <c r="W379" s="132">
        <v>3.49E-3</v>
      </c>
      <c r="X379" s="132">
        <v>4.8000000000000001E-4</v>
      </c>
    </row>
    <row r="380" spans="1:24">
      <c r="A380" t="s">
        <v>1213</v>
      </c>
      <c r="B380" t="s">
        <v>1227</v>
      </c>
      <c r="C380" t="s">
        <v>1671</v>
      </c>
      <c r="D380" t="s">
        <v>1672</v>
      </c>
      <c r="E380" t="s">
        <v>309</v>
      </c>
      <c r="F380" t="s">
        <v>1671</v>
      </c>
      <c r="G380" t="s">
        <v>3477</v>
      </c>
      <c r="H380" t="s">
        <v>321</v>
      </c>
      <c r="I380" t="s">
        <v>917</v>
      </c>
      <c r="J380" t="s">
        <v>204</v>
      </c>
      <c r="K380" t="s">
        <v>204</v>
      </c>
      <c r="L380" t="s">
        <v>325</v>
      </c>
      <c r="M380" t="s">
        <v>340</v>
      </c>
      <c r="N380" t="s">
        <v>441</v>
      </c>
      <c r="O380" t="s">
        <v>339</v>
      </c>
      <c r="P380" t="s">
        <v>1212</v>
      </c>
      <c r="Q380" s="131">
        <v>17691</v>
      </c>
      <c r="R380" s="131">
        <v>1</v>
      </c>
      <c r="S380" s="131">
        <f t="shared" si="5"/>
        <v>6305.0025436662709</v>
      </c>
      <c r="U380" s="131">
        <v>1115.4179999999999</v>
      </c>
      <c r="V380" s="132">
        <v>1.4999999999999999E-4</v>
      </c>
      <c r="W380" s="132">
        <v>2.7699999999999999E-3</v>
      </c>
      <c r="X380" s="132">
        <v>3.8000000000000002E-4</v>
      </c>
    </row>
    <row r="381" spans="1:24">
      <c r="A381" t="s">
        <v>1213</v>
      </c>
      <c r="B381" t="s">
        <v>1227</v>
      </c>
      <c r="C381" t="s">
        <v>3752</v>
      </c>
      <c r="D381" t="s">
        <v>3753</v>
      </c>
      <c r="E381" t="s">
        <v>309</v>
      </c>
      <c r="F381" t="s">
        <v>3752</v>
      </c>
      <c r="G381" t="s">
        <v>3754</v>
      </c>
      <c r="H381" t="s">
        <v>321</v>
      </c>
      <c r="I381" t="s">
        <v>917</v>
      </c>
      <c r="J381" t="s">
        <v>204</v>
      </c>
      <c r="K381" t="s">
        <v>204</v>
      </c>
      <c r="L381" t="s">
        <v>325</v>
      </c>
      <c r="M381" t="s">
        <v>340</v>
      </c>
      <c r="N381" t="s">
        <v>477</v>
      </c>
      <c r="O381" t="s">
        <v>339</v>
      </c>
      <c r="P381" t="s">
        <v>1212</v>
      </c>
      <c r="Q381" s="131">
        <v>185000</v>
      </c>
      <c r="R381" s="131">
        <v>1</v>
      </c>
      <c r="S381" s="131">
        <f t="shared" si="5"/>
        <v>543.9</v>
      </c>
      <c r="T381" s="131">
        <v>30.234999999999999</v>
      </c>
      <c r="U381" s="131">
        <v>1036.45</v>
      </c>
      <c r="V381" s="132">
        <v>2.0200000000000001E-3</v>
      </c>
      <c r="W381" s="132">
        <v>2.65E-3</v>
      </c>
      <c r="X381" s="132">
        <v>3.6000000000000002E-4</v>
      </c>
    </row>
    <row r="382" spans="1:24">
      <c r="A382" t="s">
        <v>1213</v>
      </c>
      <c r="B382" t="s">
        <v>1227</v>
      </c>
      <c r="C382" t="s">
        <v>2844</v>
      </c>
      <c r="D382" t="s">
        <v>2845</v>
      </c>
      <c r="E382" t="s">
        <v>309</v>
      </c>
      <c r="F382" t="s">
        <v>2844</v>
      </c>
      <c r="G382" t="s">
        <v>3667</v>
      </c>
      <c r="H382" t="s">
        <v>321</v>
      </c>
      <c r="I382" t="s">
        <v>917</v>
      </c>
      <c r="J382" t="s">
        <v>204</v>
      </c>
      <c r="K382" t="s">
        <v>204</v>
      </c>
      <c r="L382" t="s">
        <v>325</v>
      </c>
      <c r="M382" t="s">
        <v>340</v>
      </c>
      <c r="N382" t="s">
        <v>441</v>
      </c>
      <c r="O382" t="s">
        <v>339</v>
      </c>
      <c r="P382" t="s">
        <v>1212</v>
      </c>
      <c r="Q382" s="131">
        <v>82915</v>
      </c>
      <c r="R382" s="131">
        <v>1</v>
      </c>
      <c r="S382" s="131">
        <f t="shared" si="5"/>
        <v>1250.0006030271968</v>
      </c>
      <c r="U382" s="131">
        <v>1036.4380000000001</v>
      </c>
      <c r="V382" s="132">
        <v>1.4999999999999999E-4</v>
      </c>
      <c r="W382" s="132">
        <v>2.5699999999999998E-3</v>
      </c>
      <c r="X382" s="132">
        <v>3.5E-4</v>
      </c>
    </row>
    <row r="383" spans="1:24">
      <c r="A383" t="s">
        <v>1213</v>
      </c>
      <c r="B383" t="s">
        <v>1227</v>
      </c>
      <c r="C383" t="s">
        <v>2505</v>
      </c>
      <c r="D383" t="s">
        <v>2506</v>
      </c>
      <c r="E383" t="s">
        <v>309</v>
      </c>
      <c r="F383" t="s">
        <v>2505</v>
      </c>
      <c r="G383" t="s">
        <v>3568</v>
      </c>
      <c r="H383" t="s">
        <v>321</v>
      </c>
      <c r="I383" t="s">
        <v>917</v>
      </c>
      <c r="J383" t="s">
        <v>204</v>
      </c>
      <c r="K383" t="s">
        <v>204</v>
      </c>
      <c r="L383" t="s">
        <v>325</v>
      </c>
      <c r="M383" t="s">
        <v>340</v>
      </c>
      <c r="N383" t="s">
        <v>478</v>
      </c>
      <c r="O383" t="s">
        <v>339</v>
      </c>
      <c r="P383" t="s">
        <v>1212</v>
      </c>
      <c r="Q383" s="131">
        <v>51500.85</v>
      </c>
      <c r="R383" s="131">
        <v>1</v>
      </c>
      <c r="S383" s="131">
        <f t="shared" si="5"/>
        <v>1619.0004630991527</v>
      </c>
      <c r="U383" s="131">
        <v>833.79899999999998</v>
      </c>
      <c r="V383" s="132">
        <v>2.5999999999999998E-4</v>
      </c>
      <c r="W383" s="132">
        <v>2.0699999999999998E-3</v>
      </c>
      <c r="X383" s="132">
        <v>2.9E-4</v>
      </c>
    </row>
    <row r="384" spans="1:24">
      <c r="A384" t="s">
        <v>1213</v>
      </c>
      <c r="B384" t="s">
        <v>1227</v>
      </c>
      <c r="C384" t="s">
        <v>3755</v>
      </c>
      <c r="D384" t="s">
        <v>3756</v>
      </c>
      <c r="E384" t="s">
        <v>309</v>
      </c>
      <c r="F384" t="s">
        <v>3755</v>
      </c>
      <c r="G384" t="s">
        <v>3757</v>
      </c>
      <c r="H384" t="s">
        <v>321</v>
      </c>
      <c r="I384" t="s">
        <v>917</v>
      </c>
      <c r="J384" t="s">
        <v>204</v>
      </c>
      <c r="K384" t="s">
        <v>204</v>
      </c>
      <c r="L384" t="s">
        <v>325</v>
      </c>
      <c r="M384" t="s">
        <v>340</v>
      </c>
      <c r="N384" t="s">
        <v>462</v>
      </c>
      <c r="O384" t="s">
        <v>339</v>
      </c>
      <c r="P384" t="s">
        <v>1212</v>
      </c>
      <c r="Q384" s="131">
        <v>4875</v>
      </c>
      <c r="R384" s="131">
        <v>1</v>
      </c>
      <c r="S384" s="131">
        <f t="shared" si="5"/>
        <v>14560</v>
      </c>
      <c r="U384" s="131">
        <v>709.8</v>
      </c>
      <c r="V384" s="132">
        <v>4.0000000000000002E-4</v>
      </c>
      <c r="W384" s="132">
        <v>1.7600000000000001E-3</v>
      </c>
      <c r="X384" s="132">
        <v>2.4000000000000001E-4</v>
      </c>
    </row>
    <row r="385" spans="1:24">
      <c r="A385" t="s">
        <v>1213</v>
      </c>
      <c r="B385" t="s">
        <v>1227</v>
      </c>
      <c r="C385" t="s">
        <v>3758</v>
      </c>
      <c r="D385" t="s">
        <v>3759</v>
      </c>
      <c r="E385" t="s">
        <v>309</v>
      </c>
      <c r="F385" t="s">
        <v>3758</v>
      </c>
      <c r="G385" t="s">
        <v>3760</v>
      </c>
      <c r="H385" t="s">
        <v>321</v>
      </c>
      <c r="I385" t="s">
        <v>917</v>
      </c>
      <c r="J385" t="s">
        <v>204</v>
      </c>
      <c r="K385" t="s">
        <v>204</v>
      </c>
      <c r="L385" t="s">
        <v>325</v>
      </c>
      <c r="M385" t="s">
        <v>340</v>
      </c>
      <c r="N385" t="s">
        <v>459</v>
      </c>
      <c r="O385" t="s">
        <v>339</v>
      </c>
      <c r="P385" t="s">
        <v>1212</v>
      </c>
      <c r="Q385" s="131">
        <v>25240</v>
      </c>
      <c r="R385" s="131">
        <v>1</v>
      </c>
      <c r="S385" s="131">
        <f t="shared" si="5"/>
        <v>2150.9984152139459</v>
      </c>
      <c r="U385" s="131">
        <v>542.91200000000003</v>
      </c>
      <c r="V385" s="132">
        <v>1.2600000000000001E-3</v>
      </c>
      <c r="W385" s="132">
        <v>1.3500000000000001E-3</v>
      </c>
      <c r="X385" s="132">
        <v>1.9000000000000001E-4</v>
      </c>
    </row>
    <row r="386" spans="1:24">
      <c r="A386" t="s">
        <v>1213</v>
      </c>
      <c r="B386" t="s">
        <v>1227</v>
      </c>
      <c r="C386" t="s">
        <v>2005</v>
      </c>
      <c r="D386" t="s">
        <v>2006</v>
      </c>
      <c r="E386" t="s">
        <v>309</v>
      </c>
      <c r="F386" t="s">
        <v>3590</v>
      </c>
      <c r="G386" t="s">
        <v>3591</v>
      </c>
      <c r="H386" t="s">
        <v>321</v>
      </c>
      <c r="I386" t="s">
        <v>917</v>
      </c>
      <c r="J386" t="s">
        <v>204</v>
      </c>
      <c r="K386" t="s">
        <v>204</v>
      </c>
      <c r="L386" t="s">
        <v>325</v>
      </c>
      <c r="M386" t="s">
        <v>340</v>
      </c>
      <c r="N386" t="s">
        <v>464</v>
      </c>
      <c r="O386" t="s">
        <v>339</v>
      </c>
      <c r="P386" t="s">
        <v>1212</v>
      </c>
      <c r="Q386" s="131">
        <v>30000</v>
      </c>
      <c r="R386" s="131">
        <v>1</v>
      </c>
      <c r="S386" s="131">
        <f t="shared" si="5"/>
        <v>1089</v>
      </c>
      <c r="U386" s="131">
        <v>326.7</v>
      </c>
      <c r="V386" s="132">
        <v>4.0000000000000003E-5</v>
      </c>
      <c r="W386" s="132">
        <v>8.0999999999999996E-4</v>
      </c>
      <c r="X386" s="132">
        <v>1.1E-4</v>
      </c>
    </row>
    <row r="387" spans="1:24">
      <c r="A387" t="s">
        <v>1213</v>
      </c>
      <c r="B387" t="s">
        <v>1227</v>
      </c>
      <c r="C387" t="s">
        <v>3761</v>
      </c>
      <c r="D387" t="s">
        <v>3762</v>
      </c>
      <c r="E387" t="s">
        <v>309</v>
      </c>
      <c r="F387" t="s">
        <v>3761</v>
      </c>
      <c r="G387" t="s">
        <v>3763</v>
      </c>
      <c r="H387" t="s">
        <v>321</v>
      </c>
      <c r="I387" t="s">
        <v>917</v>
      </c>
      <c r="J387" t="s">
        <v>204</v>
      </c>
      <c r="K387" t="s">
        <v>204</v>
      </c>
      <c r="L387" t="s">
        <v>325</v>
      </c>
      <c r="M387" t="s">
        <v>340</v>
      </c>
      <c r="N387" t="s">
        <v>451</v>
      </c>
      <c r="O387" t="s">
        <v>339</v>
      </c>
      <c r="P387" t="s">
        <v>1212</v>
      </c>
      <c r="Q387" s="131">
        <v>1884</v>
      </c>
      <c r="R387" s="131">
        <v>1</v>
      </c>
      <c r="S387" s="131">
        <f t="shared" ref="S387:S450" si="6">(U387-(T387*R387))*1000/R387/Q387*100</f>
        <v>10209.978768577494</v>
      </c>
      <c r="U387" s="131">
        <v>192.35599999999999</v>
      </c>
      <c r="V387" s="132">
        <v>8.0000000000000007E-5</v>
      </c>
      <c r="W387" s="132">
        <v>4.8000000000000001E-4</v>
      </c>
      <c r="X387" s="132">
        <v>6.9999999999999994E-5</v>
      </c>
    </row>
    <row r="388" spans="1:24">
      <c r="A388" t="s">
        <v>1213</v>
      </c>
      <c r="B388" t="s">
        <v>1227</v>
      </c>
      <c r="C388" t="s">
        <v>3764</v>
      </c>
      <c r="D388" t="s">
        <v>3765</v>
      </c>
      <c r="E388" t="s">
        <v>309</v>
      </c>
      <c r="F388" t="s">
        <v>3764</v>
      </c>
      <c r="G388" t="s">
        <v>3766</v>
      </c>
      <c r="H388" t="s">
        <v>321</v>
      </c>
      <c r="I388" t="s">
        <v>917</v>
      </c>
      <c r="J388" t="s">
        <v>204</v>
      </c>
      <c r="K388" t="s">
        <v>204</v>
      </c>
      <c r="L388" t="s">
        <v>325</v>
      </c>
      <c r="M388" t="s">
        <v>340</v>
      </c>
      <c r="N388" t="s">
        <v>447</v>
      </c>
      <c r="O388" t="s">
        <v>339</v>
      </c>
      <c r="P388" t="s">
        <v>1212</v>
      </c>
      <c r="Q388" s="131">
        <v>409714.29</v>
      </c>
      <c r="R388" s="131">
        <v>1</v>
      </c>
      <c r="S388" s="131">
        <f t="shared" si="6"/>
        <v>38.399929863320118</v>
      </c>
      <c r="U388" s="131">
        <v>157.33000000000001</v>
      </c>
      <c r="V388" s="132">
        <v>2.2699999999999999E-3</v>
      </c>
      <c r="W388" s="132">
        <v>3.8999999999999999E-4</v>
      </c>
      <c r="X388" s="132">
        <v>5.0000000000000002E-5</v>
      </c>
    </row>
    <row r="389" spans="1:24">
      <c r="A389" t="s">
        <v>1213</v>
      </c>
      <c r="B389" t="s">
        <v>1227</v>
      </c>
      <c r="C389" t="s">
        <v>3613</v>
      </c>
      <c r="D389" t="s">
        <v>3614</v>
      </c>
      <c r="E389" t="s">
        <v>80</v>
      </c>
      <c r="F389" t="s">
        <v>3615</v>
      </c>
      <c r="G389" t="s">
        <v>3616</v>
      </c>
      <c r="H389" t="s">
        <v>321</v>
      </c>
      <c r="I389" t="s">
        <v>917</v>
      </c>
      <c r="J389" t="s">
        <v>205</v>
      </c>
      <c r="K389" t="s">
        <v>224</v>
      </c>
      <c r="L389" t="s">
        <v>325</v>
      </c>
      <c r="M389" t="s">
        <v>344</v>
      </c>
      <c r="N389" t="s">
        <v>544</v>
      </c>
      <c r="O389" t="s">
        <v>339</v>
      </c>
      <c r="P389" t="s">
        <v>1215</v>
      </c>
      <c r="Q389" s="131">
        <v>21325</v>
      </c>
      <c r="R389" s="131">
        <v>3.6469999999999998</v>
      </c>
      <c r="S389" s="131">
        <f t="shared" si="6"/>
        <v>42150.000112507965</v>
      </c>
      <c r="U389" s="131">
        <v>32781.014000000003</v>
      </c>
      <c r="V389" s="132">
        <v>0</v>
      </c>
      <c r="W389" s="132">
        <v>8.1309999999999993E-2</v>
      </c>
      <c r="X389" s="132">
        <v>1.1209999999999999E-2</v>
      </c>
    </row>
    <row r="390" spans="1:24">
      <c r="A390" t="s">
        <v>1213</v>
      </c>
      <c r="B390" t="s">
        <v>1227</v>
      </c>
      <c r="C390" t="s">
        <v>3195</v>
      </c>
      <c r="D390" t="s">
        <v>3196</v>
      </c>
      <c r="E390" t="s">
        <v>80</v>
      </c>
      <c r="F390" t="s">
        <v>3767</v>
      </c>
      <c r="G390" t="s">
        <v>3768</v>
      </c>
      <c r="H390" t="s">
        <v>321</v>
      </c>
      <c r="I390" t="s">
        <v>917</v>
      </c>
      <c r="J390" t="s">
        <v>205</v>
      </c>
      <c r="K390" t="s">
        <v>224</v>
      </c>
      <c r="L390" t="s">
        <v>325</v>
      </c>
      <c r="M390" t="s">
        <v>344</v>
      </c>
      <c r="N390" t="s">
        <v>544</v>
      </c>
      <c r="O390" t="s">
        <v>339</v>
      </c>
      <c r="P390" t="s">
        <v>1215</v>
      </c>
      <c r="Q390" s="131">
        <v>37150</v>
      </c>
      <c r="R390" s="131">
        <v>3.6469999999999998</v>
      </c>
      <c r="S390" s="131">
        <f t="shared" si="6"/>
        <v>21939.000362029892</v>
      </c>
      <c r="U390" s="131">
        <v>29724.285</v>
      </c>
      <c r="V390" s="132">
        <v>0</v>
      </c>
      <c r="W390" s="132">
        <v>7.3730000000000004E-2</v>
      </c>
      <c r="X390" s="132">
        <v>1.0160000000000001E-2</v>
      </c>
    </row>
    <row r="391" spans="1:24">
      <c r="A391" t="s">
        <v>1213</v>
      </c>
      <c r="B391" t="s">
        <v>1227</v>
      </c>
      <c r="C391" t="s">
        <v>3603</v>
      </c>
      <c r="D391" t="s">
        <v>3604</v>
      </c>
      <c r="E391" t="s">
        <v>80</v>
      </c>
      <c r="F391" t="s">
        <v>3769</v>
      </c>
      <c r="G391" t="s">
        <v>3770</v>
      </c>
      <c r="H391" t="s">
        <v>321</v>
      </c>
      <c r="I391" t="s">
        <v>917</v>
      </c>
      <c r="J391" t="s">
        <v>205</v>
      </c>
      <c r="K391" s="4" t="s">
        <v>224</v>
      </c>
      <c r="L391" s="139" t="s">
        <v>325</v>
      </c>
      <c r="M391" t="s">
        <v>346</v>
      </c>
      <c r="N391" t="s">
        <v>545</v>
      </c>
      <c r="O391" t="s">
        <v>339</v>
      </c>
      <c r="P391" t="s">
        <v>1215</v>
      </c>
      <c r="Q391" s="131">
        <v>28850</v>
      </c>
      <c r="R391" s="131">
        <v>3.6469999999999998</v>
      </c>
      <c r="S391" s="131">
        <f t="shared" si="6"/>
        <v>18929.999681607209</v>
      </c>
      <c r="U391" s="131">
        <v>19917.379000000001</v>
      </c>
      <c r="V391" s="132">
        <v>0</v>
      </c>
      <c r="W391" s="132">
        <v>4.9399999999999999E-2</v>
      </c>
      <c r="X391" s="132">
        <v>6.8100000000000001E-3</v>
      </c>
    </row>
    <row r="392" spans="1:24">
      <c r="A392" t="s">
        <v>1213</v>
      </c>
      <c r="B392" t="s">
        <v>1227</v>
      </c>
      <c r="C392" t="s">
        <v>3316</v>
      </c>
      <c r="D392" t="s">
        <v>3317</v>
      </c>
      <c r="E392" t="s">
        <v>80</v>
      </c>
      <c r="F392" t="s">
        <v>3771</v>
      </c>
      <c r="G392" t="s">
        <v>3772</v>
      </c>
      <c r="H392" t="s">
        <v>321</v>
      </c>
      <c r="I392" t="s">
        <v>917</v>
      </c>
      <c r="J392" t="s">
        <v>205</v>
      </c>
      <c r="K392" t="s">
        <v>224</v>
      </c>
      <c r="L392" t="s">
        <v>325</v>
      </c>
      <c r="M392" t="s">
        <v>344</v>
      </c>
      <c r="N392" t="s">
        <v>544</v>
      </c>
      <c r="O392" t="s">
        <v>339</v>
      </c>
      <c r="P392" t="s">
        <v>1215</v>
      </c>
      <c r="Q392" s="131">
        <v>31875</v>
      </c>
      <c r="R392" s="131">
        <v>3.6469999999999998</v>
      </c>
      <c r="S392" s="131">
        <f t="shared" si="6"/>
        <v>16664.00038710302</v>
      </c>
      <c r="U392" s="131">
        <v>19371.588</v>
      </c>
      <c r="V392" s="132">
        <v>1.0000000000000001E-5</v>
      </c>
      <c r="W392" s="132">
        <v>4.8050000000000002E-2</v>
      </c>
      <c r="X392" s="132">
        <v>6.62E-3</v>
      </c>
    </row>
    <row r="393" spans="1:24">
      <c r="A393" t="s">
        <v>1213</v>
      </c>
      <c r="B393" t="s">
        <v>1227</v>
      </c>
      <c r="C393" t="s">
        <v>3294</v>
      </c>
      <c r="D393" t="s">
        <v>3295</v>
      </c>
      <c r="E393" t="s">
        <v>80</v>
      </c>
      <c r="F393" t="s">
        <v>3607</v>
      </c>
      <c r="G393" t="s">
        <v>3608</v>
      </c>
      <c r="H393" t="s">
        <v>321</v>
      </c>
      <c r="I393" t="s">
        <v>917</v>
      </c>
      <c r="J393" t="s">
        <v>205</v>
      </c>
      <c r="K393" t="s">
        <v>301</v>
      </c>
      <c r="L393" t="s">
        <v>325</v>
      </c>
      <c r="M393" t="s">
        <v>344</v>
      </c>
      <c r="N393" t="s">
        <v>548</v>
      </c>
      <c r="O393" t="s">
        <v>339</v>
      </c>
      <c r="P393" t="s">
        <v>1215</v>
      </c>
      <c r="Q393" s="131">
        <v>22910</v>
      </c>
      <c r="R393" s="131">
        <v>3.6469999999999998</v>
      </c>
      <c r="S393" s="131">
        <f t="shared" si="6"/>
        <v>19748.998375517651</v>
      </c>
      <c r="T393" s="131">
        <v>13.23</v>
      </c>
      <c r="U393" s="131">
        <v>16549.084999999999</v>
      </c>
      <c r="V393" s="132">
        <v>0</v>
      </c>
      <c r="W393" s="132">
        <v>4.1079999999999998E-2</v>
      </c>
      <c r="X393" s="132">
        <v>5.6600000000000001E-3</v>
      </c>
    </row>
    <row r="394" spans="1:24">
      <c r="A394" t="s">
        <v>1213</v>
      </c>
      <c r="B394" t="s">
        <v>1227</v>
      </c>
      <c r="C394" t="s">
        <v>3634</v>
      </c>
      <c r="D394" t="s">
        <v>3635</v>
      </c>
      <c r="E394" t="s">
        <v>80</v>
      </c>
      <c r="F394" t="s">
        <v>3636</v>
      </c>
      <c r="G394" t="s">
        <v>3637</v>
      </c>
      <c r="H394" t="s">
        <v>321</v>
      </c>
      <c r="I394" t="s">
        <v>917</v>
      </c>
      <c r="J394" t="s">
        <v>205</v>
      </c>
      <c r="K394" t="s">
        <v>224</v>
      </c>
      <c r="L394" t="s">
        <v>325</v>
      </c>
      <c r="M394" t="s">
        <v>344</v>
      </c>
      <c r="N394" t="s">
        <v>544</v>
      </c>
      <c r="O394" t="s">
        <v>339</v>
      </c>
      <c r="P394" t="s">
        <v>1215</v>
      </c>
      <c r="Q394" s="131">
        <v>16700</v>
      </c>
      <c r="R394" s="131">
        <v>3.6469999999999998</v>
      </c>
      <c r="S394" s="131">
        <f t="shared" si="6"/>
        <v>18196.000650193993</v>
      </c>
      <c r="U394" s="131">
        <v>11082.255999999999</v>
      </c>
      <c r="V394" s="132">
        <v>3.0000000000000001E-5</v>
      </c>
      <c r="W394" s="132">
        <v>2.7490000000000001E-2</v>
      </c>
      <c r="X394" s="132">
        <v>3.79E-3</v>
      </c>
    </row>
    <row r="395" spans="1:24">
      <c r="A395" t="s">
        <v>1213</v>
      </c>
      <c r="B395" t="s">
        <v>1227</v>
      </c>
      <c r="C395" t="s">
        <v>3777</v>
      </c>
      <c r="D395" t="s">
        <v>3778</v>
      </c>
      <c r="E395" t="s">
        <v>80</v>
      </c>
      <c r="F395" t="s">
        <v>3779</v>
      </c>
      <c r="G395" t="s">
        <v>3780</v>
      </c>
      <c r="H395" t="s">
        <v>321</v>
      </c>
      <c r="I395" t="s">
        <v>917</v>
      </c>
      <c r="J395" t="s">
        <v>205</v>
      </c>
      <c r="K395" t="s">
        <v>281</v>
      </c>
      <c r="L395" t="s">
        <v>325</v>
      </c>
      <c r="M395" t="s">
        <v>314</v>
      </c>
      <c r="N395" t="s">
        <v>537</v>
      </c>
      <c r="O395" t="s">
        <v>339</v>
      </c>
      <c r="P395" t="s">
        <v>1216</v>
      </c>
      <c r="Q395" s="131">
        <v>47000</v>
      </c>
      <c r="R395" s="131">
        <v>3.7959999999999998</v>
      </c>
      <c r="S395" s="131">
        <f t="shared" si="6"/>
        <v>5922.6240387417893</v>
      </c>
      <c r="U395" s="131">
        <v>10566.672</v>
      </c>
      <c r="V395" s="132">
        <v>4.0000000000000003E-5</v>
      </c>
      <c r="W395" s="132">
        <v>2.6210000000000001E-2</v>
      </c>
      <c r="X395" s="132">
        <v>3.6099999999999999E-3</v>
      </c>
    </row>
    <row r="396" spans="1:24">
      <c r="A396" t="s">
        <v>1213</v>
      </c>
      <c r="B396" t="s">
        <v>1227</v>
      </c>
      <c r="C396" t="s">
        <v>3773</v>
      </c>
      <c r="D396" t="s">
        <v>3774</v>
      </c>
      <c r="E396" t="s">
        <v>80</v>
      </c>
      <c r="F396" t="s">
        <v>3775</v>
      </c>
      <c r="G396" t="s">
        <v>3776</v>
      </c>
      <c r="H396" t="s">
        <v>321</v>
      </c>
      <c r="I396" t="s">
        <v>917</v>
      </c>
      <c r="J396" t="s">
        <v>205</v>
      </c>
      <c r="K396" t="s">
        <v>224</v>
      </c>
      <c r="L396" t="s">
        <v>325</v>
      </c>
      <c r="M396" t="s">
        <v>346</v>
      </c>
      <c r="N396" t="s">
        <v>544</v>
      </c>
      <c r="O396" t="s">
        <v>339</v>
      </c>
      <c r="P396" t="s">
        <v>1215</v>
      </c>
      <c r="Q396" s="131">
        <v>34400</v>
      </c>
      <c r="R396" s="131">
        <v>3.6469999999999998</v>
      </c>
      <c r="S396" s="131">
        <f t="shared" si="6"/>
        <v>8160.9996429049688</v>
      </c>
      <c r="U396" s="131">
        <v>10238.529</v>
      </c>
      <c r="V396" s="132">
        <v>1.2999999999999999E-4</v>
      </c>
      <c r="W396" s="132">
        <v>2.5399999999999999E-2</v>
      </c>
      <c r="X396" s="132">
        <v>3.5000000000000001E-3</v>
      </c>
    </row>
    <row r="397" spans="1:24">
      <c r="A397" t="s">
        <v>1213</v>
      </c>
      <c r="B397" t="s">
        <v>1227</v>
      </c>
      <c r="C397" t="s">
        <v>3781</v>
      </c>
      <c r="D397" t="s">
        <v>3782</v>
      </c>
      <c r="E397" t="s">
        <v>80</v>
      </c>
      <c r="F397" t="s">
        <v>3783</v>
      </c>
      <c r="G397" t="s">
        <v>3784</v>
      </c>
      <c r="H397" t="s">
        <v>321</v>
      </c>
      <c r="I397" t="s">
        <v>917</v>
      </c>
      <c r="J397" t="s">
        <v>205</v>
      </c>
      <c r="K397" t="s">
        <v>224</v>
      </c>
      <c r="L397" t="s">
        <v>325</v>
      </c>
      <c r="M397" t="s">
        <v>344</v>
      </c>
      <c r="N397" t="s">
        <v>548</v>
      </c>
      <c r="O397" t="s">
        <v>339</v>
      </c>
      <c r="P397" t="s">
        <v>1215</v>
      </c>
      <c r="Q397" s="131">
        <v>32000</v>
      </c>
      <c r="R397" s="131">
        <v>3.6469999999999998</v>
      </c>
      <c r="S397" s="131">
        <f t="shared" si="6"/>
        <v>8415.9992382437631</v>
      </c>
      <c r="T397" s="131">
        <v>2.7669999999999999</v>
      </c>
      <c r="U397" s="131">
        <v>9831.8989999999994</v>
      </c>
      <c r="V397" s="132">
        <v>3.0000000000000001E-5</v>
      </c>
      <c r="W397" s="132">
        <v>2.4389999999999998E-2</v>
      </c>
      <c r="X397" s="132">
        <v>3.3600000000000001E-3</v>
      </c>
    </row>
    <row r="398" spans="1:24">
      <c r="A398" t="s">
        <v>1213</v>
      </c>
      <c r="B398" t="s">
        <v>1227</v>
      </c>
      <c r="C398" t="s">
        <v>3785</v>
      </c>
      <c r="D398" t="s">
        <v>3786</v>
      </c>
      <c r="E398" t="s">
        <v>80</v>
      </c>
      <c r="F398" t="s">
        <v>3785</v>
      </c>
      <c r="G398" t="s">
        <v>3787</v>
      </c>
      <c r="H398" t="s">
        <v>321</v>
      </c>
      <c r="I398" t="s">
        <v>917</v>
      </c>
      <c r="J398" t="s">
        <v>205</v>
      </c>
      <c r="K398" t="s">
        <v>281</v>
      </c>
      <c r="L398" t="s">
        <v>325</v>
      </c>
      <c r="M398" t="s">
        <v>314</v>
      </c>
      <c r="N398" t="s">
        <v>537</v>
      </c>
      <c r="O398" t="s">
        <v>339</v>
      </c>
      <c r="P398" t="s">
        <v>1216</v>
      </c>
      <c r="Q398" s="131">
        <v>176500</v>
      </c>
      <c r="R398" s="131">
        <v>3.7959999999999998</v>
      </c>
      <c r="S398" s="131">
        <f t="shared" si="6"/>
        <v>1329.140111702493</v>
      </c>
      <c r="U398" s="131">
        <v>8905.1589999999997</v>
      </c>
      <c r="V398" s="132">
        <v>6.0000000000000002E-5</v>
      </c>
      <c r="W398" s="132">
        <v>2.2089999999999999E-2</v>
      </c>
      <c r="X398" s="132">
        <v>3.0400000000000002E-3</v>
      </c>
    </row>
    <row r="399" spans="1:24">
      <c r="A399" t="s">
        <v>1213</v>
      </c>
      <c r="B399" t="s">
        <v>1227</v>
      </c>
      <c r="C399" t="s">
        <v>3788</v>
      </c>
      <c r="D399" t="s">
        <v>3789</v>
      </c>
      <c r="E399" t="s">
        <v>80</v>
      </c>
      <c r="F399" t="s">
        <v>3790</v>
      </c>
      <c r="G399" t="s">
        <v>3791</v>
      </c>
      <c r="H399" t="s">
        <v>321</v>
      </c>
      <c r="I399" t="s">
        <v>917</v>
      </c>
      <c r="J399" t="s">
        <v>205</v>
      </c>
      <c r="K399" t="s">
        <v>224</v>
      </c>
      <c r="L399" t="s">
        <v>325</v>
      </c>
      <c r="M399" t="s">
        <v>344</v>
      </c>
      <c r="N399" t="s">
        <v>488</v>
      </c>
      <c r="O399" t="s">
        <v>339</v>
      </c>
      <c r="P399" t="s">
        <v>1215</v>
      </c>
      <c r="Q399" s="131">
        <v>53000</v>
      </c>
      <c r="R399" s="131">
        <v>3.6469999999999998</v>
      </c>
      <c r="S399" s="131">
        <f t="shared" si="6"/>
        <v>4474.9997951275527</v>
      </c>
      <c r="T399" s="131">
        <v>21.518000000000001</v>
      </c>
      <c r="U399" s="131">
        <v>8728.2479999999996</v>
      </c>
      <c r="V399" s="132">
        <v>1.1E-4</v>
      </c>
      <c r="W399" s="132">
        <v>2.1700000000000001E-2</v>
      </c>
      <c r="X399" s="132">
        <v>2.99E-3</v>
      </c>
    </row>
    <row r="400" spans="1:24">
      <c r="A400" t="s">
        <v>1213</v>
      </c>
      <c r="B400" t="s">
        <v>1227</v>
      </c>
      <c r="C400" t="s">
        <v>3792</v>
      </c>
      <c r="D400" t="s">
        <v>3793</v>
      </c>
      <c r="E400" t="s">
        <v>80</v>
      </c>
      <c r="F400" t="s">
        <v>3794</v>
      </c>
      <c r="G400" t="s">
        <v>3795</v>
      </c>
      <c r="H400" t="s">
        <v>321</v>
      </c>
      <c r="I400" t="s">
        <v>917</v>
      </c>
      <c r="J400" t="s">
        <v>205</v>
      </c>
      <c r="K400" t="s">
        <v>281</v>
      </c>
      <c r="L400" t="s">
        <v>325</v>
      </c>
      <c r="M400" t="s">
        <v>314</v>
      </c>
      <c r="N400" t="s">
        <v>440</v>
      </c>
      <c r="O400" t="s">
        <v>339</v>
      </c>
      <c r="P400" t="s">
        <v>1216</v>
      </c>
      <c r="Q400" s="131">
        <v>40400</v>
      </c>
      <c r="R400" s="131">
        <v>3.7959999999999998</v>
      </c>
      <c r="S400" s="131">
        <f t="shared" si="6"/>
        <v>5337.5622072217766</v>
      </c>
      <c r="U400" s="131">
        <v>8185.6</v>
      </c>
      <c r="V400" s="132">
        <v>2.0000000000000002E-5</v>
      </c>
      <c r="W400" s="132">
        <v>2.0299999999999999E-2</v>
      </c>
      <c r="X400" s="132">
        <v>2.8E-3</v>
      </c>
    </row>
    <row r="401" spans="1:24">
      <c r="A401" t="s">
        <v>1213</v>
      </c>
      <c r="B401" t="s">
        <v>1227</v>
      </c>
      <c r="C401" t="s">
        <v>3796</v>
      </c>
      <c r="D401" t="s">
        <v>3797</v>
      </c>
      <c r="E401" t="s">
        <v>80</v>
      </c>
      <c r="F401" t="s">
        <v>3798</v>
      </c>
      <c r="G401" t="s">
        <v>3799</v>
      </c>
      <c r="H401" t="s">
        <v>321</v>
      </c>
      <c r="I401" t="s">
        <v>917</v>
      </c>
      <c r="J401" t="s">
        <v>205</v>
      </c>
      <c r="K401" t="s">
        <v>243</v>
      </c>
      <c r="L401" t="s">
        <v>325</v>
      </c>
      <c r="M401" t="s">
        <v>314</v>
      </c>
      <c r="N401" t="s">
        <v>546</v>
      </c>
      <c r="O401" t="s">
        <v>339</v>
      </c>
      <c r="P401" t="s">
        <v>1215</v>
      </c>
      <c r="Q401" s="131">
        <v>1910</v>
      </c>
      <c r="R401" s="131">
        <v>3.6469999999999998</v>
      </c>
      <c r="S401" s="131">
        <f t="shared" si="6"/>
        <v>91000.002942962528</v>
      </c>
      <c r="T401" s="131">
        <v>9.3849999999999998</v>
      </c>
      <c r="U401" s="131">
        <v>6373.0780000000004</v>
      </c>
      <c r="V401" s="132">
        <v>1.0000000000000001E-5</v>
      </c>
      <c r="W401" s="132">
        <v>1.583E-2</v>
      </c>
      <c r="X401" s="132">
        <v>2.1800000000000001E-3</v>
      </c>
    </row>
    <row r="402" spans="1:24">
      <c r="A402" t="s">
        <v>1213</v>
      </c>
      <c r="B402" t="s">
        <v>1227</v>
      </c>
      <c r="C402" t="s">
        <v>3806</v>
      </c>
      <c r="D402" t="s">
        <v>3807</v>
      </c>
      <c r="E402" t="s">
        <v>80</v>
      </c>
      <c r="F402" t="s">
        <v>3806</v>
      </c>
      <c r="G402" t="s">
        <v>3808</v>
      </c>
      <c r="H402" t="s">
        <v>321</v>
      </c>
      <c r="I402" t="s">
        <v>917</v>
      </c>
      <c r="J402" t="s">
        <v>205</v>
      </c>
      <c r="K402" t="s">
        <v>251</v>
      </c>
      <c r="L402" t="s">
        <v>325</v>
      </c>
      <c r="M402" t="s">
        <v>314</v>
      </c>
      <c r="N402" t="s">
        <v>497</v>
      </c>
      <c r="O402" t="s">
        <v>339</v>
      </c>
      <c r="P402" t="s">
        <v>1225</v>
      </c>
      <c r="Q402" s="131">
        <v>55000</v>
      </c>
      <c r="R402" s="131">
        <v>2.3285E-2</v>
      </c>
      <c r="S402" s="131">
        <f t="shared" si="6"/>
        <v>434999.98047904426</v>
      </c>
      <c r="U402" s="131">
        <v>5570.9359999999997</v>
      </c>
      <c r="V402" s="132">
        <v>6.0000000000000002E-5</v>
      </c>
      <c r="W402" s="132">
        <v>1.3820000000000001E-2</v>
      </c>
      <c r="X402" s="132">
        <v>1.9E-3</v>
      </c>
    </row>
    <row r="403" spans="1:24">
      <c r="A403" t="s">
        <v>1213</v>
      </c>
      <c r="B403" t="s">
        <v>1227</v>
      </c>
      <c r="C403" t="s">
        <v>3802</v>
      </c>
      <c r="D403" t="s">
        <v>3803</v>
      </c>
      <c r="E403" t="s">
        <v>80</v>
      </c>
      <c r="F403" t="s">
        <v>3804</v>
      </c>
      <c r="G403" t="s">
        <v>3805</v>
      </c>
      <c r="H403" t="s">
        <v>321</v>
      </c>
      <c r="I403" t="s">
        <v>917</v>
      </c>
      <c r="J403" t="s">
        <v>205</v>
      </c>
      <c r="K403" t="s">
        <v>251</v>
      </c>
      <c r="L403" t="s">
        <v>325</v>
      </c>
      <c r="M403" t="s">
        <v>314</v>
      </c>
      <c r="N403" t="s">
        <v>497</v>
      </c>
      <c r="O403" t="s">
        <v>339</v>
      </c>
      <c r="P403" t="s">
        <v>1225</v>
      </c>
      <c r="Q403" s="131">
        <v>123000</v>
      </c>
      <c r="R403" s="131">
        <v>2.3285E-2</v>
      </c>
      <c r="S403" s="131">
        <f t="shared" si="6"/>
        <v>183900.00763393161</v>
      </c>
      <c r="T403" s="131">
        <v>2598.6959999999999</v>
      </c>
      <c r="U403" s="131">
        <v>5327.5079999999998</v>
      </c>
      <c r="V403" s="132">
        <v>1.1E-4</v>
      </c>
      <c r="W403" s="132">
        <v>1.966E-2</v>
      </c>
      <c r="X403" s="132">
        <v>2.7100000000000002E-3</v>
      </c>
    </row>
    <row r="404" spans="1:24">
      <c r="A404" t="s">
        <v>1213</v>
      </c>
      <c r="B404" t="s">
        <v>1227</v>
      </c>
      <c r="C404" t="s">
        <v>3330</v>
      </c>
      <c r="D404" t="s">
        <v>3331</v>
      </c>
      <c r="E404" t="s">
        <v>80</v>
      </c>
      <c r="F404" t="s">
        <v>3800</v>
      </c>
      <c r="G404" t="s">
        <v>3801</v>
      </c>
      <c r="H404" t="s">
        <v>321</v>
      </c>
      <c r="I404" t="s">
        <v>917</v>
      </c>
      <c r="J404" t="s">
        <v>205</v>
      </c>
      <c r="K404" t="s">
        <v>224</v>
      </c>
      <c r="L404" t="s">
        <v>325</v>
      </c>
      <c r="M404" t="s">
        <v>346</v>
      </c>
      <c r="N404" t="s">
        <v>500</v>
      </c>
      <c r="O404" t="s">
        <v>339</v>
      </c>
      <c r="P404" t="s">
        <v>1215</v>
      </c>
      <c r="Q404" s="131">
        <v>23125</v>
      </c>
      <c r="R404" s="131">
        <v>3.6469999999999998</v>
      </c>
      <c r="S404" s="131">
        <f t="shared" si="6"/>
        <v>6194.9995183008614</v>
      </c>
      <c r="U404" s="131">
        <v>5224.6689999999999</v>
      </c>
      <c r="V404" s="132">
        <v>5.0000000000000002E-5</v>
      </c>
      <c r="W404" s="132">
        <v>1.2959999999999999E-2</v>
      </c>
      <c r="X404" s="132">
        <v>1.7899999999999999E-3</v>
      </c>
    </row>
    <row r="405" spans="1:24">
      <c r="A405" t="s">
        <v>1213</v>
      </c>
      <c r="B405" t="s">
        <v>1227</v>
      </c>
      <c r="C405" t="s">
        <v>3809</v>
      </c>
      <c r="D405" t="s">
        <v>3810</v>
      </c>
      <c r="E405" t="s">
        <v>311</v>
      </c>
      <c r="F405" t="s">
        <v>3811</v>
      </c>
      <c r="G405" t="s">
        <v>3812</v>
      </c>
      <c r="H405" t="s">
        <v>321</v>
      </c>
      <c r="I405" t="s">
        <v>917</v>
      </c>
      <c r="J405" t="s">
        <v>205</v>
      </c>
      <c r="K405" s="4" t="s">
        <v>224</v>
      </c>
      <c r="L405" s="139" t="s">
        <v>325</v>
      </c>
      <c r="M405" t="s">
        <v>344</v>
      </c>
      <c r="N405" t="s">
        <v>544</v>
      </c>
      <c r="O405" t="s">
        <v>339</v>
      </c>
      <c r="P405" t="s">
        <v>1215</v>
      </c>
      <c r="Q405" s="131">
        <v>6400</v>
      </c>
      <c r="R405" s="131">
        <v>3.6469999999999998</v>
      </c>
      <c r="S405" s="131">
        <f t="shared" si="6"/>
        <v>18669.998457636415</v>
      </c>
      <c r="U405" s="131">
        <v>4357.7269999999999</v>
      </c>
      <c r="V405" s="132">
        <v>6.0000000000000002E-5</v>
      </c>
      <c r="W405" s="132">
        <v>1.081E-2</v>
      </c>
      <c r="X405" s="132">
        <v>1.49E-3</v>
      </c>
    </row>
    <row r="406" spans="1:24">
      <c r="A406" t="s">
        <v>1213</v>
      </c>
      <c r="B406" t="s">
        <v>1227</v>
      </c>
      <c r="C406" t="s">
        <v>3813</v>
      </c>
      <c r="D406" t="s">
        <v>3814</v>
      </c>
      <c r="E406" t="s">
        <v>80</v>
      </c>
      <c r="F406" t="s">
        <v>3815</v>
      </c>
      <c r="G406" t="s">
        <v>3816</v>
      </c>
      <c r="H406" t="s">
        <v>321</v>
      </c>
      <c r="I406" t="s">
        <v>917</v>
      </c>
      <c r="J406" t="s">
        <v>205</v>
      </c>
      <c r="K406" t="s">
        <v>224</v>
      </c>
      <c r="L406" t="s">
        <v>325</v>
      </c>
      <c r="M406" t="s">
        <v>344</v>
      </c>
      <c r="N406" t="s">
        <v>553</v>
      </c>
      <c r="O406" t="s">
        <v>339</v>
      </c>
      <c r="P406" t="s">
        <v>1215</v>
      </c>
      <c r="Q406" s="131">
        <v>16500</v>
      </c>
      <c r="R406" s="131">
        <v>3.6469999999999998</v>
      </c>
      <c r="S406" s="131">
        <f t="shared" si="6"/>
        <v>6031.9997341110593</v>
      </c>
      <c r="U406" s="131">
        <v>3629.7860000000001</v>
      </c>
      <c r="V406" s="132">
        <v>1.0000000000000001E-5</v>
      </c>
      <c r="W406" s="132">
        <v>8.9999999999999993E-3</v>
      </c>
      <c r="X406" s="132">
        <v>1.24E-3</v>
      </c>
    </row>
    <row r="407" spans="1:24">
      <c r="A407" t="s">
        <v>1213</v>
      </c>
      <c r="B407" t="s">
        <v>1227</v>
      </c>
      <c r="C407" t="s">
        <v>3817</v>
      </c>
      <c r="D407" s="4">
        <v>5449</v>
      </c>
      <c r="E407" t="s">
        <v>80</v>
      </c>
      <c r="F407" t="s">
        <v>3818</v>
      </c>
      <c r="G407" t="s">
        <v>3819</v>
      </c>
      <c r="H407" t="s">
        <v>321</v>
      </c>
      <c r="I407" t="s">
        <v>917</v>
      </c>
      <c r="J407" t="s">
        <v>205</v>
      </c>
      <c r="K407" t="s">
        <v>224</v>
      </c>
      <c r="L407" t="s">
        <v>325</v>
      </c>
      <c r="M407" t="s">
        <v>346</v>
      </c>
      <c r="N407" t="s">
        <v>515</v>
      </c>
      <c r="O407" t="s">
        <v>339</v>
      </c>
      <c r="P407" t="s">
        <v>1215</v>
      </c>
      <c r="Q407" s="131">
        <v>7400</v>
      </c>
      <c r="R407" s="131">
        <v>3.6469999999999998</v>
      </c>
      <c r="S407" s="131">
        <f t="shared" si="6"/>
        <v>10953.000985630544</v>
      </c>
      <c r="U407" s="131">
        <v>2955.9740000000002</v>
      </c>
      <c r="V407" s="132">
        <v>1.2999999999999999E-4</v>
      </c>
      <c r="W407" s="132">
        <v>7.3299999999999997E-3</v>
      </c>
      <c r="X407" s="132">
        <v>1.01E-3</v>
      </c>
    </row>
    <row r="408" spans="1:24">
      <c r="A408" t="s">
        <v>1213</v>
      </c>
      <c r="B408" t="s">
        <v>1227</v>
      </c>
      <c r="C408" t="s">
        <v>3820</v>
      </c>
      <c r="D408" t="s">
        <v>3821</v>
      </c>
      <c r="E408" t="s">
        <v>80</v>
      </c>
      <c r="F408" t="s">
        <v>3822</v>
      </c>
      <c r="G408" t="s">
        <v>3823</v>
      </c>
      <c r="H408" t="s">
        <v>321</v>
      </c>
      <c r="I408" t="s">
        <v>917</v>
      </c>
      <c r="J408" t="s">
        <v>205</v>
      </c>
      <c r="K408" t="s">
        <v>224</v>
      </c>
      <c r="L408" t="s">
        <v>325</v>
      </c>
      <c r="M408" t="s">
        <v>344</v>
      </c>
      <c r="N408" t="s">
        <v>537</v>
      </c>
      <c r="O408" t="s">
        <v>339</v>
      </c>
      <c r="P408" t="s">
        <v>1215</v>
      </c>
      <c r="Q408" s="131">
        <v>46000</v>
      </c>
      <c r="R408" s="131">
        <v>3.6469999999999998</v>
      </c>
      <c r="S408" s="131">
        <f t="shared" si="6"/>
        <v>1092.9998420381257</v>
      </c>
      <c r="T408" s="131">
        <v>4.7149999999999999</v>
      </c>
      <c r="U408" s="131">
        <v>1850.8340000000001</v>
      </c>
      <c r="V408" s="132">
        <v>5.5000000000000003E-4</v>
      </c>
      <c r="W408" s="132">
        <v>4.5999999999999999E-3</v>
      </c>
      <c r="X408" s="132">
        <v>6.3000000000000003E-4</v>
      </c>
    </row>
    <row r="409" spans="1:24">
      <c r="A409" t="s">
        <v>1213</v>
      </c>
      <c r="B409" t="s">
        <v>1227</v>
      </c>
      <c r="C409" t="s">
        <v>3824</v>
      </c>
      <c r="D409" t="s">
        <v>3825</v>
      </c>
      <c r="E409" t="s">
        <v>80</v>
      </c>
      <c r="F409" t="s">
        <v>3826</v>
      </c>
      <c r="G409" t="s">
        <v>3827</v>
      </c>
      <c r="H409" t="s">
        <v>321</v>
      </c>
      <c r="I409" t="s">
        <v>917</v>
      </c>
      <c r="J409" t="s">
        <v>205</v>
      </c>
      <c r="K409" t="s">
        <v>224</v>
      </c>
      <c r="L409" t="s">
        <v>325</v>
      </c>
      <c r="M409" t="s">
        <v>346</v>
      </c>
      <c r="N409" t="s">
        <v>534</v>
      </c>
      <c r="O409" t="s">
        <v>339</v>
      </c>
      <c r="P409" t="s">
        <v>1215</v>
      </c>
      <c r="Q409" s="131">
        <v>597.25</v>
      </c>
      <c r="R409" s="131">
        <v>3.6469999999999998</v>
      </c>
      <c r="S409" s="131">
        <f t="shared" si="6"/>
        <v>0</v>
      </c>
      <c r="U409" s="131">
        <v>0</v>
      </c>
      <c r="V409" s="132">
        <v>1.9000000000000001E-4</v>
      </c>
      <c r="W409" s="132">
        <v>0</v>
      </c>
      <c r="X409" s="132">
        <v>0</v>
      </c>
    </row>
    <row r="410" spans="1:24">
      <c r="A410" t="s">
        <v>1213</v>
      </c>
      <c r="B410" t="s">
        <v>1237</v>
      </c>
      <c r="C410" t="s">
        <v>1601</v>
      </c>
      <c r="D410" t="s">
        <v>1602</v>
      </c>
      <c r="E410" t="s">
        <v>309</v>
      </c>
      <c r="F410" t="s">
        <v>1601</v>
      </c>
      <c r="G410" t="s">
        <v>3476</v>
      </c>
      <c r="H410" t="s">
        <v>321</v>
      </c>
      <c r="I410" t="s">
        <v>917</v>
      </c>
      <c r="J410" t="s">
        <v>204</v>
      </c>
      <c r="K410" t="s">
        <v>204</v>
      </c>
      <c r="L410" t="s">
        <v>325</v>
      </c>
      <c r="M410" t="s">
        <v>340</v>
      </c>
      <c r="N410" t="s">
        <v>448</v>
      </c>
      <c r="O410" t="s">
        <v>339</v>
      </c>
      <c r="P410" t="s">
        <v>1212</v>
      </c>
      <c r="Q410" s="131">
        <v>14975</v>
      </c>
      <c r="R410" s="131">
        <v>1</v>
      </c>
      <c r="S410" s="131">
        <f t="shared" si="6"/>
        <v>4402.0033388981637</v>
      </c>
      <c r="U410" s="131">
        <v>659.2</v>
      </c>
      <c r="V410" s="132">
        <v>1.0000000000000001E-5</v>
      </c>
      <c r="W410" s="132">
        <v>6.812E-2</v>
      </c>
      <c r="X410" s="132">
        <v>9.7900000000000001E-3</v>
      </c>
    </row>
    <row r="411" spans="1:24">
      <c r="A411" t="s">
        <v>1213</v>
      </c>
      <c r="B411" t="s">
        <v>1237</v>
      </c>
      <c r="C411" t="s">
        <v>1547</v>
      </c>
      <c r="D411" t="s">
        <v>1548</v>
      </c>
      <c r="E411" t="s">
        <v>309</v>
      </c>
      <c r="F411" t="s">
        <v>1547</v>
      </c>
      <c r="G411" t="s">
        <v>3473</v>
      </c>
      <c r="H411" t="s">
        <v>321</v>
      </c>
      <c r="I411" t="s">
        <v>917</v>
      </c>
      <c r="J411" t="s">
        <v>204</v>
      </c>
      <c r="K411" t="s">
        <v>204</v>
      </c>
      <c r="L411" t="s">
        <v>325</v>
      </c>
      <c r="M411" t="s">
        <v>340</v>
      </c>
      <c r="N411" t="s">
        <v>448</v>
      </c>
      <c r="O411" t="s">
        <v>339</v>
      </c>
      <c r="P411" t="s">
        <v>1212</v>
      </c>
      <c r="Q411" s="131">
        <v>14688</v>
      </c>
      <c r="R411" s="131">
        <v>1</v>
      </c>
      <c r="S411" s="131">
        <f t="shared" si="6"/>
        <v>4335.0013616557735</v>
      </c>
      <c r="U411" s="131">
        <v>636.72500000000002</v>
      </c>
      <c r="V411" s="132">
        <v>1.0000000000000001E-5</v>
      </c>
      <c r="W411" s="132">
        <v>6.5799999999999997E-2</v>
      </c>
      <c r="X411" s="132">
        <v>9.4599999999999997E-3</v>
      </c>
    </row>
    <row r="412" spans="1:24">
      <c r="A412" t="s">
        <v>1213</v>
      </c>
      <c r="B412" t="s">
        <v>1237</v>
      </c>
      <c r="C412" t="s">
        <v>2123</v>
      </c>
      <c r="D412" t="s">
        <v>2124</v>
      </c>
      <c r="E412" t="s">
        <v>309</v>
      </c>
      <c r="F412" t="s">
        <v>2123</v>
      </c>
      <c r="G412" t="s">
        <v>3474</v>
      </c>
      <c r="H412" t="s">
        <v>321</v>
      </c>
      <c r="I412" t="s">
        <v>917</v>
      </c>
      <c r="J412" t="s">
        <v>204</v>
      </c>
      <c r="K412" t="s">
        <v>204</v>
      </c>
      <c r="L412" t="s">
        <v>325</v>
      </c>
      <c r="M412" t="s">
        <v>340</v>
      </c>
      <c r="N412" t="s">
        <v>467</v>
      </c>
      <c r="O412" t="s">
        <v>339</v>
      </c>
      <c r="P412" t="s">
        <v>1212</v>
      </c>
      <c r="Q412" s="131">
        <v>4959</v>
      </c>
      <c r="R412" s="131">
        <v>1</v>
      </c>
      <c r="S412" s="131">
        <f t="shared" si="6"/>
        <v>8101.0082677959263</v>
      </c>
      <c r="U412" s="131">
        <v>401.72899999999998</v>
      </c>
      <c r="V412" s="132">
        <v>0</v>
      </c>
      <c r="W412" s="132">
        <v>4.1520000000000001E-2</v>
      </c>
      <c r="X412" s="132">
        <v>5.9699999999999996E-3</v>
      </c>
    </row>
    <row r="413" spans="1:24">
      <c r="A413" t="s">
        <v>1213</v>
      </c>
      <c r="B413" t="s">
        <v>1237</v>
      </c>
      <c r="C413" t="s">
        <v>3190</v>
      </c>
      <c r="D413" t="s">
        <v>3191</v>
      </c>
      <c r="E413" t="s">
        <v>309</v>
      </c>
      <c r="F413" t="s">
        <v>3190</v>
      </c>
      <c r="G413" t="s">
        <v>3475</v>
      </c>
      <c r="H413" t="s">
        <v>321</v>
      </c>
      <c r="I413" t="s">
        <v>917</v>
      </c>
      <c r="J413" t="s">
        <v>204</v>
      </c>
      <c r="K413" t="s">
        <v>204</v>
      </c>
      <c r="L413" t="s">
        <v>325</v>
      </c>
      <c r="M413" t="s">
        <v>340</v>
      </c>
      <c r="N413" t="s">
        <v>448</v>
      </c>
      <c r="O413" t="s">
        <v>339</v>
      </c>
      <c r="P413" t="s">
        <v>1212</v>
      </c>
      <c r="Q413" s="131">
        <v>11683</v>
      </c>
      <c r="R413" s="131">
        <v>1</v>
      </c>
      <c r="S413" s="131">
        <f t="shared" si="6"/>
        <v>2491.9969185996747</v>
      </c>
      <c r="U413" s="131">
        <v>291.14</v>
      </c>
      <c r="V413" s="132">
        <v>1.0000000000000001E-5</v>
      </c>
      <c r="W413" s="132">
        <v>3.0089999999999999E-2</v>
      </c>
      <c r="X413" s="132">
        <v>4.3200000000000001E-3</v>
      </c>
    </row>
    <row r="414" spans="1:24">
      <c r="A414" t="s">
        <v>1213</v>
      </c>
      <c r="B414" t="s">
        <v>1237</v>
      </c>
      <c r="C414" t="s">
        <v>3538</v>
      </c>
      <c r="D414" t="s">
        <v>3539</v>
      </c>
      <c r="E414" t="s">
        <v>309</v>
      </c>
      <c r="F414" t="s">
        <v>3540</v>
      </c>
      <c r="G414" t="s">
        <v>3541</v>
      </c>
      <c r="H414" t="s">
        <v>321</v>
      </c>
      <c r="I414" t="s">
        <v>917</v>
      </c>
      <c r="J414" t="s">
        <v>204</v>
      </c>
      <c r="K414" t="s">
        <v>204</v>
      </c>
      <c r="L414" t="s">
        <v>325</v>
      </c>
      <c r="M414" t="s">
        <v>340</v>
      </c>
      <c r="N414" t="s">
        <v>448</v>
      </c>
      <c r="O414" t="s">
        <v>339</v>
      </c>
      <c r="P414" t="s">
        <v>1212</v>
      </c>
      <c r="Q414" s="131">
        <v>1397</v>
      </c>
      <c r="R414" s="131">
        <v>1</v>
      </c>
      <c r="S414" s="131">
        <f t="shared" si="6"/>
        <v>17940.014316392269</v>
      </c>
      <c r="U414" s="131">
        <v>250.62200000000001</v>
      </c>
      <c r="V414" s="132">
        <v>1.0000000000000001E-5</v>
      </c>
      <c r="W414" s="132">
        <v>2.5899999999999999E-2</v>
      </c>
      <c r="X414" s="132">
        <v>3.7200000000000002E-3</v>
      </c>
    </row>
    <row r="415" spans="1:24">
      <c r="A415" t="s">
        <v>1213</v>
      </c>
      <c r="B415" t="s">
        <v>1237</v>
      </c>
      <c r="C415" t="s">
        <v>3489</v>
      </c>
      <c r="D415" t="s">
        <v>3490</v>
      </c>
      <c r="E415" t="s">
        <v>309</v>
      </c>
      <c r="F415" t="s">
        <v>3489</v>
      </c>
      <c r="G415" t="s">
        <v>3491</v>
      </c>
      <c r="H415" t="s">
        <v>321</v>
      </c>
      <c r="I415" t="s">
        <v>917</v>
      </c>
      <c r="J415" t="s">
        <v>204</v>
      </c>
      <c r="K415" t="s">
        <v>204</v>
      </c>
      <c r="L415" t="s">
        <v>325</v>
      </c>
      <c r="M415" t="s">
        <v>340</v>
      </c>
      <c r="N415" t="s">
        <v>480</v>
      </c>
      <c r="O415" t="s">
        <v>339</v>
      </c>
      <c r="P415" t="s">
        <v>1212</v>
      </c>
      <c r="Q415" s="131">
        <v>394</v>
      </c>
      <c r="R415" s="131">
        <v>1</v>
      </c>
      <c r="S415" s="131">
        <f t="shared" si="6"/>
        <v>62120.050761421313</v>
      </c>
      <c r="U415" s="131">
        <v>244.75299999999999</v>
      </c>
      <c r="V415" s="132">
        <v>1.0000000000000001E-5</v>
      </c>
      <c r="W415" s="132">
        <v>2.529E-2</v>
      </c>
      <c r="X415" s="132">
        <v>3.63E-3</v>
      </c>
    </row>
    <row r="416" spans="1:24">
      <c r="A416" t="s">
        <v>1213</v>
      </c>
      <c r="B416" t="s">
        <v>1237</v>
      </c>
      <c r="C416" t="s">
        <v>1671</v>
      </c>
      <c r="D416" t="s">
        <v>1672</v>
      </c>
      <c r="E416" t="s">
        <v>309</v>
      </c>
      <c r="F416" t="s">
        <v>1671</v>
      </c>
      <c r="G416" t="s">
        <v>3477</v>
      </c>
      <c r="H416" t="s">
        <v>321</v>
      </c>
      <c r="I416" t="s">
        <v>917</v>
      </c>
      <c r="J416" t="s">
        <v>204</v>
      </c>
      <c r="K416" t="s">
        <v>204</v>
      </c>
      <c r="L416" t="s">
        <v>325</v>
      </c>
      <c r="M416" t="s">
        <v>340</v>
      </c>
      <c r="N416" t="s">
        <v>441</v>
      </c>
      <c r="O416" t="s">
        <v>339</v>
      </c>
      <c r="P416" t="s">
        <v>1212</v>
      </c>
      <c r="Q416" s="131">
        <v>3672.9</v>
      </c>
      <c r="R416" s="131">
        <v>1</v>
      </c>
      <c r="S416" s="131">
        <f t="shared" si="6"/>
        <v>6304.9906068773989</v>
      </c>
      <c r="U416" s="131">
        <v>231.57599999999999</v>
      </c>
      <c r="V416" s="132">
        <v>3.0000000000000001E-5</v>
      </c>
      <c r="W416" s="132">
        <v>2.393E-2</v>
      </c>
      <c r="X416" s="132">
        <v>3.4399999999999999E-3</v>
      </c>
    </row>
    <row r="417" spans="1:24">
      <c r="A417" t="s">
        <v>1213</v>
      </c>
      <c r="B417" t="s">
        <v>1237</v>
      </c>
      <c r="C417" t="s">
        <v>2918</v>
      </c>
      <c r="D417" t="s">
        <v>2919</v>
      </c>
      <c r="E417" t="s">
        <v>309</v>
      </c>
      <c r="F417" t="s">
        <v>2918</v>
      </c>
      <c r="G417" t="s">
        <v>3714</v>
      </c>
      <c r="H417" t="s">
        <v>321</v>
      </c>
      <c r="I417" t="s">
        <v>917</v>
      </c>
      <c r="J417" t="s">
        <v>204</v>
      </c>
      <c r="K417" t="s">
        <v>204</v>
      </c>
      <c r="L417" t="s">
        <v>325</v>
      </c>
      <c r="M417" t="s">
        <v>340</v>
      </c>
      <c r="N417" t="s">
        <v>464</v>
      </c>
      <c r="O417" t="s">
        <v>339</v>
      </c>
      <c r="P417" t="s">
        <v>1212</v>
      </c>
      <c r="Q417" s="131">
        <v>36559</v>
      </c>
      <c r="R417" s="131">
        <v>1</v>
      </c>
      <c r="S417" s="131">
        <f t="shared" si="6"/>
        <v>633.20112694548538</v>
      </c>
      <c r="U417" s="131">
        <v>231.49199999999999</v>
      </c>
      <c r="V417" s="132">
        <v>2.5000000000000001E-4</v>
      </c>
      <c r="W417" s="132">
        <v>2.392E-2</v>
      </c>
      <c r="X417" s="132">
        <v>3.4399999999999999E-3</v>
      </c>
    </row>
    <row r="418" spans="1:24">
      <c r="A418" t="s">
        <v>1213</v>
      </c>
      <c r="B418" t="s">
        <v>1237</v>
      </c>
      <c r="C418" t="s">
        <v>1884</v>
      </c>
      <c r="D418" t="s">
        <v>1885</v>
      </c>
      <c r="E418" t="s">
        <v>309</v>
      </c>
      <c r="F418" t="s">
        <v>3482</v>
      </c>
      <c r="G418" t="s">
        <v>3483</v>
      </c>
      <c r="H418" t="s">
        <v>321</v>
      </c>
      <c r="I418" t="s">
        <v>917</v>
      </c>
      <c r="J418" t="s">
        <v>204</v>
      </c>
      <c r="K418" t="s">
        <v>204</v>
      </c>
      <c r="L418" t="s">
        <v>325</v>
      </c>
      <c r="M418" t="s">
        <v>340</v>
      </c>
      <c r="N418" t="s">
        <v>448</v>
      </c>
      <c r="O418" t="s">
        <v>339</v>
      </c>
      <c r="P418" t="s">
        <v>1212</v>
      </c>
      <c r="Q418" s="131">
        <v>1437</v>
      </c>
      <c r="R418" s="131">
        <v>1</v>
      </c>
      <c r="S418" s="131">
        <f t="shared" si="6"/>
        <v>15759.986082115518</v>
      </c>
      <c r="U418" s="131">
        <v>226.471</v>
      </c>
      <c r="V418" s="132">
        <v>1.0000000000000001E-5</v>
      </c>
      <c r="W418" s="132">
        <v>2.3400000000000001E-2</v>
      </c>
      <c r="X418" s="132">
        <v>3.3600000000000001E-3</v>
      </c>
    </row>
    <row r="419" spans="1:24">
      <c r="A419" t="s">
        <v>1213</v>
      </c>
      <c r="B419" t="s">
        <v>1237</v>
      </c>
      <c r="C419" t="s">
        <v>2430</v>
      </c>
      <c r="D419" t="s">
        <v>2431</v>
      </c>
      <c r="E419" t="s">
        <v>309</v>
      </c>
      <c r="F419" t="s">
        <v>2430</v>
      </c>
      <c r="G419" t="s">
        <v>3492</v>
      </c>
      <c r="H419" t="s">
        <v>321</v>
      </c>
      <c r="I419" t="s">
        <v>917</v>
      </c>
      <c r="J419" t="s">
        <v>204</v>
      </c>
      <c r="K419" t="s">
        <v>204</v>
      </c>
      <c r="L419" t="s">
        <v>325</v>
      </c>
      <c r="M419" t="s">
        <v>340</v>
      </c>
      <c r="N419" t="s">
        <v>446</v>
      </c>
      <c r="O419" t="s">
        <v>339</v>
      </c>
      <c r="P419" t="s">
        <v>1212</v>
      </c>
      <c r="Q419" s="131">
        <v>228</v>
      </c>
      <c r="R419" s="131">
        <v>1</v>
      </c>
      <c r="S419" s="131">
        <f t="shared" si="6"/>
        <v>95300</v>
      </c>
      <c r="T419" s="131">
        <v>0.41699999999999998</v>
      </c>
      <c r="U419" s="131">
        <v>217.70099999999999</v>
      </c>
      <c r="V419" s="132">
        <v>1.0000000000000001E-5</v>
      </c>
      <c r="W419" s="132">
        <v>2.2540000000000001E-2</v>
      </c>
      <c r="X419" s="132">
        <v>3.2399999999999998E-3</v>
      </c>
    </row>
    <row r="420" spans="1:24">
      <c r="A420" t="s">
        <v>1213</v>
      </c>
      <c r="B420" t="s">
        <v>1237</v>
      </c>
      <c r="C420" t="s">
        <v>3497</v>
      </c>
      <c r="D420" t="s">
        <v>3498</v>
      </c>
      <c r="E420" t="s">
        <v>309</v>
      </c>
      <c r="F420" t="s">
        <v>3497</v>
      </c>
      <c r="G420" t="s">
        <v>3499</v>
      </c>
      <c r="H420" t="s">
        <v>321</v>
      </c>
      <c r="I420" t="s">
        <v>917</v>
      </c>
      <c r="J420" t="s">
        <v>204</v>
      </c>
      <c r="K420" t="s">
        <v>204</v>
      </c>
      <c r="L420" t="s">
        <v>325</v>
      </c>
      <c r="M420" t="s">
        <v>340</v>
      </c>
      <c r="N420" t="s">
        <v>458</v>
      </c>
      <c r="O420" t="s">
        <v>339</v>
      </c>
      <c r="P420" t="s">
        <v>1212</v>
      </c>
      <c r="Q420" s="131">
        <v>282</v>
      </c>
      <c r="R420" s="131">
        <v>1</v>
      </c>
      <c r="S420" s="131">
        <f t="shared" si="6"/>
        <v>71909.929078014175</v>
      </c>
      <c r="U420" s="131">
        <v>202.786</v>
      </c>
      <c r="V420" s="132">
        <v>1.0000000000000001E-5</v>
      </c>
      <c r="W420" s="132">
        <v>2.0959999999999999E-2</v>
      </c>
      <c r="X420" s="132">
        <v>3.0100000000000001E-3</v>
      </c>
    </row>
    <row r="421" spans="1:24">
      <c r="A421" t="s">
        <v>1213</v>
      </c>
      <c r="B421" t="s">
        <v>1237</v>
      </c>
      <c r="C421" t="s">
        <v>1896</v>
      </c>
      <c r="D421" t="s">
        <v>1897</v>
      </c>
      <c r="E421" t="s">
        <v>309</v>
      </c>
      <c r="F421" t="s">
        <v>1896</v>
      </c>
      <c r="G421" t="s">
        <v>3488</v>
      </c>
      <c r="H421" t="s">
        <v>321</v>
      </c>
      <c r="I421" t="s">
        <v>917</v>
      </c>
      <c r="J421" t="s">
        <v>204</v>
      </c>
      <c r="K421" t="s">
        <v>204</v>
      </c>
      <c r="L421" t="s">
        <v>325</v>
      </c>
      <c r="M421" t="s">
        <v>340</v>
      </c>
      <c r="N421" t="s">
        <v>464</v>
      </c>
      <c r="O421" t="s">
        <v>339</v>
      </c>
      <c r="P421" t="s">
        <v>1212</v>
      </c>
      <c r="Q421" s="131">
        <v>352</v>
      </c>
      <c r="R421" s="131">
        <v>1</v>
      </c>
      <c r="S421" s="131">
        <f t="shared" si="6"/>
        <v>54030.11363636364</v>
      </c>
      <c r="U421" s="131">
        <v>190.18600000000001</v>
      </c>
      <c r="V421" s="132">
        <v>1.0000000000000001E-5</v>
      </c>
      <c r="W421" s="132">
        <v>1.9650000000000001E-2</v>
      </c>
      <c r="X421" s="132">
        <v>2.82E-3</v>
      </c>
    </row>
    <row r="422" spans="1:24">
      <c r="A422" t="s">
        <v>1213</v>
      </c>
      <c r="B422" t="s">
        <v>1237</v>
      </c>
      <c r="C422" t="s">
        <v>2509</v>
      </c>
      <c r="D422" t="s">
        <v>2510</v>
      </c>
      <c r="E422" t="s">
        <v>309</v>
      </c>
      <c r="F422" t="s">
        <v>2509</v>
      </c>
      <c r="G422" t="s">
        <v>3495</v>
      </c>
      <c r="H422" t="s">
        <v>321</v>
      </c>
      <c r="I422" t="s">
        <v>917</v>
      </c>
      <c r="J422" t="s">
        <v>204</v>
      </c>
      <c r="K422" t="s">
        <v>204</v>
      </c>
      <c r="L422" t="s">
        <v>325</v>
      </c>
      <c r="M422" t="s">
        <v>340</v>
      </c>
      <c r="N422" t="s">
        <v>475</v>
      </c>
      <c r="O422" t="s">
        <v>339</v>
      </c>
      <c r="P422" t="s">
        <v>1212</v>
      </c>
      <c r="Q422" s="131">
        <v>4982</v>
      </c>
      <c r="R422" s="131">
        <v>1</v>
      </c>
      <c r="S422" s="131">
        <f t="shared" si="6"/>
        <v>3795.0020072260136</v>
      </c>
      <c r="U422" s="131">
        <v>189.06700000000001</v>
      </c>
      <c r="V422" s="132">
        <v>2.0000000000000002E-5</v>
      </c>
      <c r="W422" s="132">
        <v>1.9539999999999998E-2</v>
      </c>
      <c r="X422" s="132">
        <v>2.81E-3</v>
      </c>
    </row>
    <row r="423" spans="1:24">
      <c r="A423" t="s">
        <v>1213</v>
      </c>
      <c r="B423" t="s">
        <v>1237</v>
      </c>
      <c r="C423" t="s">
        <v>1585</v>
      </c>
      <c r="D423" t="s">
        <v>1586</v>
      </c>
      <c r="E423" t="s">
        <v>309</v>
      </c>
      <c r="F423" t="s">
        <v>3828</v>
      </c>
      <c r="G423" t="s">
        <v>3829</v>
      </c>
      <c r="H423" t="s">
        <v>321</v>
      </c>
      <c r="I423" t="s">
        <v>917</v>
      </c>
      <c r="J423" t="s">
        <v>204</v>
      </c>
      <c r="K423" t="s">
        <v>204</v>
      </c>
      <c r="L423" t="s">
        <v>325</v>
      </c>
      <c r="M423" t="s">
        <v>340</v>
      </c>
      <c r="N423" t="s">
        <v>447</v>
      </c>
      <c r="O423" t="s">
        <v>339</v>
      </c>
      <c r="P423" t="s">
        <v>1212</v>
      </c>
      <c r="Q423" s="131">
        <v>7658</v>
      </c>
      <c r="R423" s="131">
        <v>1</v>
      </c>
      <c r="S423" s="131">
        <f t="shared" si="6"/>
        <v>2196.0041786367201</v>
      </c>
      <c r="U423" s="131">
        <v>168.17</v>
      </c>
      <c r="V423" s="132">
        <v>1.2E-4</v>
      </c>
      <c r="W423" s="132">
        <v>1.738E-2</v>
      </c>
      <c r="X423" s="132">
        <v>2.5000000000000001E-3</v>
      </c>
    </row>
    <row r="424" spans="1:24">
      <c r="A424" t="s">
        <v>1213</v>
      </c>
      <c r="B424" t="s">
        <v>1237</v>
      </c>
      <c r="C424" t="s">
        <v>3479</v>
      </c>
      <c r="D424" t="s">
        <v>3480</v>
      </c>
      <c r="E424" t="s">
        <v>309</v>
      </c>
      <c r="F424" t="s">
        <v>3479</v>
      </c>
      <c r="G424" t="s">
        <v>3481</v>
      </c>
      <c r="H424" t="s">
        <v>321</v>
      </c>
      <c r="I424" t="s">
        <v>917</v>
      </c>
      <c r="J424" t="s">
        <v>204</v>
      </c>
      <c r="K424" t="s">
        <v>204</v>
      </c>
      <c r="L424" t="s">
        <v>325</v>
      </c>
      <c r="M424" t="s">
        <v>340</v>
      </c>
      <c r="N424" t="s">
        <v>458</v>
      </c>
      <c r="O424" t="s">
        <v>339</v>
      </c>
      <c r="P424" t="s">
        <v>1212</v>
      </c>
      <c r="Q424" s="131">
        <v>846</v>
      </c>
      <c r="R424" s="131">
        <v>1</v>
      </c>
      <c r="S424" s="131">
        <f t="shared" si="6"/>
        <v>18889.952718676122</v>
      </c>
      <c r="U424" s="131">
        <v>159.809</v>
      </c>
      <c r="V424" s="132">
        <v>1.0000000000000001E-5</v>
      </c>
      <c r="W424" s="132">
        <v>1.652E-2</v>
      </c>
      <c r="X424" s="132">
        <v>2.3700000000000001E-3</v>
      </c>
    </row>
    <row r="425" spans="1:24">
      <c r="A425" t="s">
        <v>1213</v>
      </c>
      <c r="B425" t="s">
        <v>1237</v>
      </c>
      <c r="C425" t="s">
        <v>1868</v>
      </c>
      <c r="D425" t="s">
        <v>1869</v>
      </c>
      <c r="E425" t="s">
        <v>309</v>
      </c>
      <c r="F425" t="s">
        <v>1868</v>
      </c>
      <c r="G425" t="s">
        <v>3478</v>
      </c>
      <c r="H425" t="s">
        <v>321</v>
      </c>
      <c r="I425" t="s">
        <v>917</v>
      </c>
      <c r="J425" t="s">
        <v>204</v>
      </c>
      <c r="K425" t="s">
        <v>204</v>
      </c>
      <c r="L425" t="s">
        <v>325</v>
      </c>
      <c r="M425" t="s">
        <v>340</v>
      </c>
      <c r="N425" t="s">
        <v>464</v>
      </c>
      <c r="O425" t="s">
        <v>339</v>
      </c>
      <c r="P425" t="s">
        <v>1212</v>
      </c>
      <c r="Q425" s="131">
        <v>466</v>
      </c>
      <c r="R425" s="131">
        <v>1</v>
      </c>
      <c r="S425" s="131">
        <f t="shared" si="6"/>
        <v>30089.914163090129</v>
      </c>
      <c r="U425" s="131">
        <v>140.21899999999999</v>
      </c>
      <c r="V425" s="132">
        <v>0</v>
      </c>
      <c r="W425" s="132">
        <v>1.4489999999999999E-2</v>
      </c>
      <c r="X425" s="132">
        <v>2.0799999999999998E-3</v>
      </c>
    </row>
    <row r="426" spans="1:24">
      <c r="A426" t="s">
        <v>1213</v>
      </c>
      <c r="B426" t="s">
        <v>1237</v>
      </c>
      <c r="C426" t="s">
        <v>2422</v>
      </c>
      <c r="D426" t="s">
        <v>2423</v>
      </c>
      <c r="E426" t="s">
        <v>309</v>
      </c>
      <c r="F426" t="s">
        <v>2422</v>
      </c>
      <c r="G426" t="s">
        <v>3496</v>
      </c>
      <c r="H426" t="s">
        <v>321</v>
      </c>
      <c r="I426" t="s">
        <v>917</v>
      </c>
      <c r="J426" t="s">
        <v>204</v>
      </c>
      <c r="K426" t="s">
        <v>204</v>
      </c>
      <c r="L426" t="s">
        <v>325</v>
      </c>
      <c r="M426" t="s">
        <v>340</v>
      </c>
      <c r="N426" t="s">
        <v>456</v>
      </c>
      <c r="O426" t="s">
        <v>339</v>
      </c>
      <c r="P426" t="s">
        <v>1212</v>
      </c>
      <c r="Q426" s="131">
        <v>7732</v>
      </c>
      <c r="R426" s="131">
        <v>1</v>
      </c>
      <c r="S426" s="131">
        <f t="shared" si="6"/>
        <v>1800</v>
      </c>
      <c r="U426" s="131">
        <v>139.17599999999999</v>
      </c>
      <c r="V426" s="132">
        <v>1.0000000000000001E-5</v>
      </c>
      <c r="W426" s="132">
        <v>1.438E-2</v>
      </c>
      <c r="X426" s="132">
        <v>2.0699999999999998E-3</v>
      </c>
    </row>
    <row r="427" spans="1:24">
      <c r="A427" t="s">
        <v>1213</v>
      </c>
      <c r="B427" t="s">
        <v>1237</v>
      </c>
      <c r="C427" t="s">
        <v>2175</v>
      </c>
      <c r="D427" t="s">
        <v>2176</v>
      </c>
      <c r="E427" t="s">
        <v>309</v>
      </c>
      <c r="F427" t="s">
        <v>3485</v>
      </c>
      <c r="G427" t="s">
        <v>3486</v>
      </c>
      <c r="H427" t="s">
        <v>321</v>
      </c>
      <c r="I427" t="s">
        <v>917</v>
      </c>
      <c r="J427" t="s">
        <v>204</v>
      </c>
      <c r="K427" t="s">
        <v>204</v>
      </c>
      <c r="L427" t="s">
        <v>325</v>
      </c>
      <c r="M427" t="s">
        <v>340</v>
      </c>
      <c r="N427" t="s">
        <v>445</v>
      </c>
      <c r="O427" t="s">
        <v>339</v>
      </c>
      <c r="P427" t="s">
        <v>1212</v>
      </c>
      <c r="Q427" s="131">
        <v>2322</v>
      </c>
      <c r="R427" s="131">
        <v>1</v>
      </c>
      <c r="S427" s="131">
        <f t="shared" si="6"/>
        <v>5318.0017226528853</v>
      </c>
      <c r="U427" s="131">
        <v>123.48399999999999</v>
      </c>
      <c r="V427" s="132">
        <v>1.0000000000000001E-5</v>
      </c>
      <c r="W427" s="132">
        <v>1.2760000000000001E-2</v>
      </c>
      <c r="X427" s="132">
        <v>1.83E-3</v>
      </c>
    </row>
    <row r="428" spans="1:24">
      <c r="A428" t="s">
        <v>1213</v>
      </c>
      <c r="B428" t="s">
        <v>1237</v>
      </c>
      <c r="C428" t="s">
        <v>2467</v>
      </c>
      <c r="D428" t="s">
        <v>2468</v>
      </c>
      <c r="E428" t="s">
        <v>309</v>
      </c>
      <c r="F428" t="s">
        <v>2467</v>
      </c>
      <c r="G428" t="s">
        <v>3487</v>
      </c>
      <c r="H428" t="s">
        <v>321</v>
      </c>
      <c r="I428" t="s">
        <v>917</v>
      </c>
      <c r="J428" t="s">
        <v>204</v>
      </c>
      <c r="K428" t="s">
        <v>204</v>
      </c>
      <c r="L428" t="s">
        <v>325</v>
      </c>
      <c r="M428" t="s">
        <v>340</v>
      </c>
      <c r="N428" t="s">
        <v>440</v>
      </c>
      <c r="O428" t="s">
        <v>339</v>
      </c>
      <c r="P428" t="s">
        <v>1212</v>
      </c>
      <c r="Q428" s="131">
        <v>4087</v>
      </c>
      <c r="R428" s="131">
        <v>1</v>
      </c>
      <c r="S428" s="131">
        <f t="shared" si="6"/>
        <v>2966.9929043308048</v>
      </c>
      <c r="U428" s="131">
        <v>121.261</v>
      </c>
      <c r="V428" s="132">
        <v>2.0000000000000002E-5</v>
      </c>
      <c r="W428" s="132">
        <v>1.2529999999999999E-2</v>
      </c>
      <c r="X428" s="132">
        <v>1.8E-3</v>
      </c>
    </row>
    <row r="429" spans="1:24">
      <c r="A429" t="s">
        <v>1213</v>
      </c>
      <c r="B429" t="s">
        <v>1237</v>
      </c>
      <c r="C429" t="s">
        <v>2005</v>
      </c>
      <c r="D429" t="s">
        <v>2006</v>
      </c>
      <c r="E429" t="s">
        <v>309</v>
      </c>
      <c r="F429" t="s">
        <v>3590</v>
      </c>
      <c r="G429" t="s">
        <v>3591</v>
      </c>
      <c r="H429" t="s">
        <v>321</v>
      </c>
      <c r="I429" t="s">
        <v>917</v>
      </c>
      <c r="J429" t="s">
        <v>204</v>
      </c>
      <c r="K429" t="s">
        <v>204</v>
      </c>
      <c r="L429" t="s">
        <v>325</v>
      </c>
      <c r="M429" t="s">
        <v>340</v>
      </c>
      <c r="N429" t="s">
        <v>464</v>
      </c>
      <c r="O429" t="s">
        <v>339</v>
      </c>
      <c r="P429" t="s">
        <v>1212</v>
      </c>
      <c r="Q429" s="131">
        <v>10911</v>
      </c>
      <c r="R429" s="131">
        <v>1</v>
      </c>
      <c r="S429" s="131">
        <f t="shared" si="6"/>
        <v>1089.0019246631839</v>
      </c>
      <c r="U429" s="131">
        <v>118.821</v>
      </c>
      <c r="V429" s="132">
        <v>1.0000000000000001E-5</v>
      </c>
      <c r="W429" s="132">
        <v>1.2279999999999999E-2</v>
      </c>
      <c r="X429" s="132">
        <v>1.7600000000000001E-3</v>
      </c>
    </row>
    <row r="430" spans="1:24">
      <c r="A430" t="s">
        <v>1213</v>
      </c>
      <c r="B430" t="s">
        <v>1237</v>
      </c>
      <c r="C430" t="s">
        <v>2020</v>
      </c>
      <c r="D430" t="s">
        <v>2021</v>
      </c>
      <c r="E430" t="s">
        <v>309</v>
      </c>
      <c r="F430" t="s">
        <v>2020</v>
      </c>
      <c r="G430" t="s">
        <v>3518</v>
      </c>
      <c r="H430" t="s">
        <v>321</v>
      </c>
      <c r="I430" t="s">
        <v>917</v>
      </c>
      <c r="J430" t="s">
        <v>204</v>
      </c>
      <c r="K430" t="s">
        <v>204</v>
      </c>
      <c r="L430" t="s">
        <v>325</v>
      </c>
      <c r="M430" t="s">
        <v>340</v>
      </c>
      <c r="N430" t="s">
        <v>484</v>
      </c>
      <c r="O430" t="s">
        <v>339</v>
      </c>
      <c r="P430" t="s">
        <v>1212</v>
      </c>
      <c r="Q430" s="131">
        <v>21197</v>
      </c>
      <c r="R430" s="131">
        <v>1</v>
      </c>
      <c r="S430" s="131">
        <f t="shared" si="6"/>
        <v>518.99797141104875</v>
      </c>
      <c r="U430" s="131">
        <v>110.012</v>
      </c>
      <c r="V430" s="132">
        <v>1.0000000000000001E-5</v>
      </c>
      <c r="W430" s="132">
        <v>1.137E-2</v>
      </c>
      <c r="X430" s="132">
        <v>1.6299999999999999E-3</v>
      </c>
    </row>
    <row r="431" spans="1:24">
      <c r="A431" t="s">
        <v>1213</v>
      </c>
      <c r="B431" t="s">
        <v>1237</v>
      </c>
      <c r="C431" t="s">
        <v>2269</v>
      </c>
      <c r="D431" t="s">
        <v>2270</v>
      </c>
      <c r="E431" t="s">
        <v>309</v>
      </c>
      <c r="F431" t="s">
        <v>3661</v>
      </c>
      <c r="G431" t="s">
        <v>3662</v>
      </c>
      <c r="H431" t="s">
        <v>321</v>
      </c>
      <c r="I431" t="s">
        <v>917</v>
      </c>
      <c r="J431" t="s">
        <v>204</v>
      </c>
      <c r="K431" t="s">
        <v>204</v>
      </c>
      <c r="L431" t="s">
        <v>325</v>
      </c>
      <c r="M431" t="s">
        <v>340</v>
      </c>
      <c r="N431" t="s">
        <v>445</v>
      </c>
      <c r="O431" t="s">
        <v>339</v>
      </c>
      <c r="P431" t="s">
        <v>1212</v>
      </c>
      <c r="Q431" s="131">
        <v>2096</v>
      </c>
      <c r="R431" s="131">
        <v>1</v>
      </c>
      <c r="S431" s="131">
        <f t="shared" si="6"/>
        <v>5039.0267175572517</v>
      </c>
      <c r="T431" s="131">
        <v>2.54</v>
      </c>
      <c r="U431" s="131">
        <v>108.158</v>
      </c>
      <c r="V431" s="132">
        <v>1.0000000000000001E-5</v>
      </c>
      <c r="W431" s="132">
        <v>1.1440000000000001E-2</v>
      </c>
      <c r="X431" s="132">
        <v>1.64E-3</v>
      </c>
    </row>
    <row r="432" spans="1:24">
      <c r="A432" t="s">
        <v>1213</v>
      </c>
      <c r="B432" t="s">
        <v>1237</v>
      </c>
      <c r="C432" t="s">
        <v>2867</v>
      </c>
      <c r="D432" t="s">
        <v>2868</v>
      </c>
      <c r="E432" t="s">
        <v>309</v>
      </c>
      <c r="F432" t="s">
        <v>2867</v>
      </c>
      <c r="G432" t="s">
        <v>3690</v>
      </c>
      <c r="H432" t="s">
        <v>321</v>
      </c>
      <c r="I432" t="s">
        <v>917</v>
      </c>
      <c r="J432" t="s">
        <v>204</v>
      </c>
      <c r="K432" t="s">
        <v>204</v>
      </c>
      <c r="L432" t="s">
        <v>325</v>
      </c>
      <c r="M432" t="s">
        <v>340</v>
      </c>
      <c r="N432" t="s">
        <v>447</v>
      </c>
      <c r="O432" t="s">
        <v>339</v>
      </c>
      <c r="P432" t="s">
        <v>1212</v>
      </c>
      <c r="Q432" s="131">
        <v>386</v>
      </c>
      <c r="R432" s="131">
        <v>1</v>
      </c>
      <c r="S432" s="131">
        <f t="shared" si="6"/>
        <v>27280.051813471506</v>
      </c>
      <c r="U432" s="131">
        <v>105.301</v>
      </c>
      <c r="V432" s="132">
        <v>3.0000000000000001E-5</v>
      </c>
      <c r="W432" s="132">
        <v>1.0880000000000001E-2</v>
      </c>
      <c r="X432" s="132">
        <v>1.56E-3</v>
      </c>
    </row>
    <row r="433" spans="1:24">
      <c r="A433" t="s">
        <v>1213</v>
      </c>
      <c r="B433" t="s">
        <v>1237</v>
      </c>
      <c r="C433" t="s">
        <v>3728</v>
      </c>
      <c r="D433" t="s">
        <v>3729</v>
      </c>
      <c r="E433" t="s">
        <v>309</v>
      </c>
      <c r="F433" t="s">
        <v>3728</v>
      </c>
      <c r="G433" t="s">
        <v>3730</v>
      </c>
      <c r="H433" t="s">
        <v>321</v>
      </c>
      <c r="I433" t="s">
        <v>917</v>
      </c>
      <c r="J433" t="s">
        <v>204</v>
      </c>
      <c r="K433" t="s">
        <v>204</v>
      </c>
      <c r="L433" t="s">
        <v>325</v>
      </c>
      <c r="M433" t="s">
        <v>340</v>
      </c>
      <c r="N433" t="s">
        <v>451</v>
      </c>
      <c r="O433" t="s">
        <v>339</v>
      </c>
      <c r="P433" t="s">
        <v>1212</v>
      </c>
      <c r="Q433" s="131">
        <v>16881</v>
      </c>
      <c r="R433" s="131">
        <v>1</v>
      </c>
      <c r="S433" s="131">
        <f t="shared" si="6"/>
        <v>604.40139802144427</v>
      </c>
      <c r="U433" s="131">
        <v>102.029</v>
      </c>
      <c r="V433" s="132">
        <v>9.0000000000000006E-5</v>
      </c>
      <c r="W433" s="132">
        <v>1.0540000000000001E-2</v>
      </c>
      <c r="X433" s="132">
        <v>1.5200000000000001E-3</v>
      </c>
    </row>
    <row r="434" spans="1:24">
      <c r="A434" t="s">
        <v>1213</v>
      </c>
      <c r="B434" t="s">
        <v>1237</v>
      </c>
      <c r="C434" t="s">
        <v>2283</v>
      </c>
      <c r="D434" t="s">
        <v>2284</v>
      </c>
      <c r="E434" t="s">
        <v>309</v>
      </c>
      <c r="F434" t="s">
        <v>2283</v>
      </c>
      <c r="G434" t="s">
        <v>3668</v>
      </c>
      <c r="H434" t="s">
        <v>321</v>
      </c>
      <c r="I434" t="s">
        <v>917</v>
      </c>
      <c r="J434" t="s">
        <v>204</v>
      </c>
      <c r="K434" t="s">
        <v>204</v>
      </c>
      <c r="L434" t="s">
        <v>325</v>
      </c>
      <c r="M434" t="s">
        <v>340</v>
      </c>
      <c r="N434" t="s">
        <v>454</v>
      </c>
      <c r="O434" t="s">
        <v>339</v>
      </c>
      <c r="P434" t="s">
        <v>1212</v>
      </c>
      <c r="Q434" s="131">
        <v>202</v>
      </c>
      <c r="R434" s="131">
        <v>1</v>
      </c>
      <c r="S434" s="131">
        <f t="shared" si="6"/>
        <v>47500</v>
      </c>
      <c r="U434" s="131">
        <v>95.95</v>
      </c>
      <c r="V434" s="132">
        <v>1.0000000000000001E-5</v>
      </c>
      <c r="W434" s="132">
        <v>9.92E-3</v>
      </c>
      <c r="X434" s="132">
        <v>1.42E-3</v>
      </c>
    </row>
    <row r="435" spans="1:24">
      <c r="A435" t="s">
        <v>1213</v>
      </c>
      <c r="B435" t="s">
        <v>1237</v>
      </c>
      <c r="C435" t="s">
        <v>2188</v>
      </c>
      <c r="D435" t="s">
        <v>2189</v>
      </c>
      <c r="E435" t="s">
        <v>309</v>
      </c>
      <c r="F435" t="s">
        <v>3505</v>
      </c>
      <c r="G435" t="s">
        <v>3506</v>
      </c>
      <c r="H435" t="s">
        <v>321</v>
      </c>
      <c r="I435" t="s">
        <v>917</v>
      </c>
      <c r="J435" t="s">
        <v>204</v>
      </c>
      <c r="K435" t="s">
        <v>204</v>
      </c>
      <c r="L435" t="s">
        <v>325</v>
      </c>
      <c r="M435" t="s">
        <v>340</v>
      </c>
      <c r="N435" t="s">
        <v>445</v>
      </c>
      <c r="O435" t="s">
        <v>339</v>
      </c>
      <c r="P435" t="s">
        <v>1212</v>
      </c>
      <c r="Q435" s="131">
        <v>1106</v>
      </c>
      <c r="R435" s="131">
        <v>1</v>
      </c>
      <c r="S435" s="131">
        <f t="shared" si="6"/>
        <v>8569.9819168173599</v>
      </c>
      <c r="U435" s="131">
        <v>94.784000000000006</v>
      </c>
      <c r="V435" s="132">
        <v>1.0000000000000001E-5</v>
      </c>
      <c r="W435" s="132">
        <v>9.7999999999999997E-3</v>
      </c>
      <c r="X435" s="132">
        <v>1.41E-3</v>
      </c>
    </row>
    <row r="436" spans="1:24">
      <c r="A436" t="s">
        <v>1213</v>
      </c>
      <c r="B436" t="s">
        <v>1237</v>
      </c>
      <c r="C436" t="s">
        <v>3523</v>
      </c>
      <c r="D436" t="s">
        <v>3524</v>
      </c>
      <c r="E436" t="s">
        <v>309</v>
      </c>
      <c r="F436" t="s">
        <v>3525</v>
      </c>
      <c r="G436" t="s">
        <v>3526</v>
      </c>
      <c r="H436" t="s">
        <v>321</v>
      </c>
      <c r="I436" t="s">
        <v>917</v>
      </c>
      <c r="J436" t="s">
        <v>204</v>
      </c>
      <c r="K436" t="s">
        <v>204</v>
      </c>
      <c r="L436" t="s">
        <v>325</v>
      </c>
      <c r="M436" t="s">
        <v>340</v>
      </c>
      <c r="N436" t="s">
        <v>476</v>
      </c>
      <c r="O436" t="s">
        <v>339</v>
      </c>
      <c r="P436" t="s">
        <v>1212</v>
      </c>
      <c r="Q436" s="131">
        <v>1367</v>
      </c>
      <c r="R436" s="131">
        <v>1</v>
      </c>
      <c r="S436" s="131">
        <f t="shared" si="6"/>
        <v>6840.9656181419168</v>
      </c>
      <c r="U436" s="131">
        <v>93.516000000000005</v>
      </c>
      <c r="V436" s="132">
        <v>2.0000000000000002E-5</v>
      </c>
      <c r="W436" s="132">
        <v>9.6600000000000002E-3</v>
      </c>
      <c r="X436" s="132">
        <v>1.39E-3</v>
      </c>
    </row>
    <row r="437" spans="1:24">
      <c r="A437" t="s">
        <v>1213</v>
      </c>
      <c r="B437" t="s">
        <v>1237</v>
      </c>
      <c r="C437" t="s">
        <v>1918</v>
      </c>
      <c r="D437" t="s">
        <v>1919</v>
      </c>
      <c r="E437" t="s">
        <v>309</v>
      </c>
      <c r="F437" t="s">
        <v>1918</v>
      </c>
      <c r="G437" t="s">
        <v>3537</v>
      </c>
      <c r="H437" t="s">
        <v>321</v>
      </c>
      <c r="I437" t="s">
        <v>917</v>
      </c>
      <c r="J437" t="s">
        <v>204</v>
      </c>
      <c r="K437" t="s">
        <v>204</v>
      </c>
      <c r="L437" t="s">
        <v>325</v>
      </c>
      <c r="M437" t="s">
        <v>340</v>
      </c>
      <c r="N437" t="s">
        <v>464</v>
      </c>
      <c r="O437" t="s">
        <v>339</v>
      </c>
      <c r="P437" t="s">
        <v>1212</v>
      </c>
      <c r="Q437" s="131">
        <v>283</v>
      </c>
      <c r="R437" s="131">
        <v>1</v>
      </c>
      <c r="S437" s="131">
        <f t="shared" si="6"/>
        <v>32400</v>
      </c>
      <c r="U437" s="131">
        <v>91.691999999999993</v>
      </c>
      <c r="V437" s="132">
        <v>1.0000000000000001E-5</v>
      </c>
      <c r="W437" s="132">
        <v>9.4800000000000006E-3</v>
      </c>
      <c r="X437" s="132">
        <v>1.3600000000000001E-3</v>
      </c>
    </row>
    <row r="438" spans="1:24">
      <c r="A438" t="s">
        <v>1213</v>
      </c>
      <c r="B438" t="s">
        <v>1237</v>
      </c>
      <c r="C438" t="s">
        <v>3543</v>
      </c>
      <c r="D438" t="s">
        <v>3544</v>
      </c>
      <c r="E438" t="s">
        <v>309</v>
      </c>
      <c r="F438" t="s">
        <v>3543</v>
      </c>
      <c r="G438" t="s">
        <v>3545</v>
      </c>
      <c r="H438" t="s">
        <v>321</v>
      </c>
      <c r="I438" t="s">
        <v>917</v>
      </c>
      <c r="J438" t="s">
        <v>204</v>
      </c>
      <c r="K438" t="s">
        <v>204</v>
      </c>
      <c r="L438" t="s">
        <v>325</v>
      </c>
      <c r="M438" t="s">
        <v>340</v>
      </c>
      <c r="N438" t="s">
        <v>475</v>
      </c>
      <c r="O438" t="s">
        <v>339</v>
      </c>
      <c r="P438" t="s">
        <v>1212</v>
      </c>
      <c r="Q438" s="131">
        <v>281</v>
      </c>
      <c r="R438" s="131">
        <v>1</v>
      </c>
      <c r="S438" s="131">
        <f t="shared" si="6"/>
        <v>29900</v>
      </c>
      <c r="U438" s="131">
        <v>84.019000000000005</v>
      </c>
      <c r="V438" s="132">
        <v>2.0000000000000002E-5</v>
      </c>
      <c r="W438" s="132">
        <v>8.6800000000000002E-3</v>
      </c>
      <c r="X438" s="132">
        <v>1.25E-3</v>
      </c>
    </row>
    <row r="439" spans="1:24">
      <c r="A439" t="s">
        <v>1213</v>
      </c>
      <c r="B439" t="s">
        <v>1237</v>
      </c>
      <c r="C439" t="s">
        <v>1692</v>
      </c>
      <c r="D439" t="s">
        <v>1693</v>
      </c>
      <c r="E439" t="s">
        <v>309</v>
      </c>
      <c r="F439" t="s">
        <v>3552</v>
      </c>
      <c r="G439" t="s">
        <v>3553</v>
      </c>
      <c r="H439" t="s">
        <v>321</v>
      </c>
      <c r="I439" t="s">
        <v>917</v>
      </c>
      <c r="J439" t="s">
        <v>204</v>
      </c>
      <c r="K439" t="s">
        <v>204</v>
      </c>
      <c r="L439" t="s">
        <v>325</v>
      </c>
      <c r="M439" t="s">
        <v>340</v>
      </c>
      <c r="N439" t="s">
        <v>464</v>
      </c>
      <c r="O439" t="s">
        <v>339</v>
      </c>
      <c r="P439" t="s">
        <v>1212</v>
      </c>
      <c r="Q439" s="131">
        <v>4257</v>
      </c>
      <c r="R439" s="131">
        <v>1</v>
      </c>
      <c r="S439" s="131">
        <f t="shared" si="6"/>
        <v>1919.0039934225983</v>
      </c>
      <c r="U439" s="131">
        <v>81.691999999999993</v>
      </c>
      <c r="V439" s="132">
        <v>2.0000000000000002E-5</v>
      </c>
      <c r="W439" s="132">
        <v>8.4399999999999996E-3</v>
      </c>
      <c r="X439" s="132">
        <v>1.2099999999999999E-3</v>
      </c>
    </row>
    <row r="440" spans="1:24">
      <c r="A440" t="s">
        <v>1213</v>
      </c>
      <c r="B440" t="s">
        <v>1237</v>
      </c>
      <c r="C440" t="s">
        <v>1728</v>
      </c>
      <c r="D440" t="s">
        <v>1729</v>
      </c>
      <c r="E440" t="s">
        <v>309</v>
      </c>
      <c r="F440" t="s">
        <v>1728</v>
      </c>
      <c r="G440" t="s">
        <v>3578</v>
      </c>
      <c r="H440" t="s">
        <v>321</v>
      </c>
      <c r="I440" t="s">
        <v>917</v>
      </c>
      <c r="J440" t="s">
        <v>204</v>
      </c>
      <c r="K440" t="s">
        <v>204</v>
      </c>
      <c r="L440" t="s">
        <v>325</v>
      </c>
      <c r="M440" t="s">
        <v>340</v>
      </c>
      <c r="N440" t="s">
        <v>447</v>
      </c>
      <c r="O440" t="s">
        <v>339</v>
      </c>
      <c r="P440" t="s">
        <v>1212</v>
      </c>
      <c r="Q440" s="131">
        <v>3619</v>
      </c>
      <c r="R440" s="131">
        <v>1</v>
      </c>
      <c r="S440" s="131">
        <f t="shared" si="6"/>
        <v>2167.0074606244816</v>
      </c>
      <c r="U440" s="131">
        <v>78.424000000000007</v>
      </c>
      <c r="V440" s="132">
        <v>1.0000000000000001E-5</v>
      </c>
      <c r="W440" s="132">
        <v>8.0999999999999996E-3</v>
      </c>
      <c r="X440" s="132">
        <v>1.16E-3</v>
      </c>
    </row>
    <row r="441" spans="1:24">
      <c r="A441" t="s">
        <v>1213</v>
      </c>
      <c r="B441" t="s">
        <v>1237</v>
      </c>
      <c r="C441" t="s">
        <v>2309</v>
      </c>
      <c r="D441" t="s">
        <v>2310</v>
      </c>
      <c r="E441" t="s">
        <v>309</v>
      </c>
      <c r="F441" t="s">
        <v>2309</v>
      </c>
      <c r="G441" t="s">
        <v>3565</v>
      </c>
      <c r="H441" t="s">
        <v>321</v>
      </c>
      <c r="I441" t="s">
        <v>917</v>
      </c>
      <c r="J441" t="s">
        <v>204</v>
      </c>
      <c r="K441" t="s">
        <v>204</v>
      </c>
      <c r="L441" t="s">
        <v>325</v>
      </c>
      <c r="M441" t="s">
        <v>340</v>
      </c>
      <c r="N441" t="s">
        <v>447</v>
      </c>
      <c r="O441" t="s">
        <v>339</v>
      </c>
      <c r="P441" t="s">
        <v>1212</v>
      </c>
      <c r="Q441" s="131">
        <v>214</v>
      </c>
      <c r="R441" s="131">
        <v>1</v>
      </c>
      <c r="S441" s="131">
        <f t="shared" si="6"/>
        <v>36079.906542056073</v>
      </c>
      <c r="U441" s="131">
        <v>77.210999999999999</v>
      </c>
      <c r="V441" s="132">
        <v>1.0000000000000001E-5</v>
      </c>
      <c r="W441" s="132">
        <v>7.9799999999999992E-3</v>
      </c>
      <c r="X441" s="132">
        <v>1.15E-3</v>
      </c>
    </row>
    <row r="442" spans="1:24">
      <c r="A442" t="s">
        <v>1213</v>
      </c>
      <c r="B442" t="s">
        <v>1237</v>
      </c>
      <c r="C442" t="s">
        <v>2629</v>
      </c>
      <c r="D442" t="s">
        <v>2630</v>
      </c>
      <c r="E442" t="s">
        <v>309</v>
      </c>
      <c r="F442" t="s">
        <v>2629</v>
      </c>
      <c r="G442" t="s">
        <v>3674</v>
      </c>
      <c r="H442" t="s">
        <v>321</v>
      </c>
      <c r="I442" t="s">
        <v>917</v>
      </c>
      <c r="J442" t="s">
        <v>204</v>
      </c>
      <c r="K442" t="s">
        <v>204</v>
      </c>
      <c r="L442" t="s">
        <v>325</v>
      </c>
      <c r="M442" t="s">
        <v>340</v>
      </c>
      <c r="N442" t="s">
        <v>451</v>
      </c>
      <c r="O442" t="s">
        <v>339</v>
      </c>
      <c r="P442" t="s">
        <v>1212</v>
      </c>
      <c r="Q442" s="131">
        <v>80</v>
      </c>
      <c r="R442" s="131">
        <v>1</v>
      </c>
      <c r="S442" s="131">
        <f t="shared" si="6"/>
        <v>95490</v>
      </c>
      <c r="U442" s="131">
        <v>76.391999999999996</v>
      </c>
      <c r="V442" s="132">
        <v>1.0000000000000001E-5</v>
      </c>
      <c r="W442" s="132">
        <v>7.8899999999999994E-3</v>
      </c>
      <c r="X442" s="132">
        <v>1.1299999999999999E-3</v>
      </c>
    </row>
    <row r="443" spans="1:24">
      <c r="A443" t="s">
        <v>1213</v>
      </c>
      <c r="B443" t="s">
        <v>1237</v>
      </c>
      <c r="C443" t="s">
        <v>2505</v>
      </c>
      <c r="D443" t="s">
        <v>2506</v>
      </c>
      <c r="E443" t="s">
        <v>309</v>
      </c>
      <c r="F443" t="s">
        <v>2505</v>
      </c>
      <c r="G443" t="s">
        <v>3568</v>
      </c>
      <c r="H443" t="s">
        <v>321</v>
      </c>
      <c r="I443" t="s">
        <v>917</v>
      </c>
      <c r="J443" t="s">
        <v>204</v>
      </c>
      <c r="K443" t="s">
        <v>204</v>
      </c>
      <c r="L443" t="s">
        <v>325</v>
      </c>
      <c r="M443" t="s">
        <v>340</v>
      </c>
      <c r="N443" t="s">
        <v>478</v>
      </c>
      <c r="O443" t="s">
        <v>339</v>
      </c>
      <c r="P443" t="s">
        <v>1212</v>
      </c>
      <c r="Q443" s="131">
        <v>4446.45</v>
      </c>
      <c r="R443" s="131">
        <v>1</v>
      </c>
      <c r="S443" s="131">
        <f t="shared" si="6"/>
        <v>1618.999426508788</v>
      </c>
      <c r="U443" s="131">
        <v>71.988</v>
      </c>
      <c r="V443" s="132">
        <v>2.0000000000000002E-5</v>
      </c>
      <c r="W443" s="132">
        <v>7.4400000000000004E-3</v>
      </c>
      <c r="X443" s="132">
        <v>1.07E-3</v>
      </c>
    </row>
    <row r="444" spans="1:24">
      <c r="A444" t="s">
        <v>1213</v>
      </c>
      <c r="B444" t="s">
        <v>1237</v>
      </c>
      <c r="C444" t="s">
        <v>2275</v>
      </c>
      <c r="D444" t="s">
        <v>2276</v>
      </c>
      <c r="E444" t="s">
        <v>309</v>
      </c>
      <c r="F444" t="s">
        <v>3664</v>
      </c>
      <c r="G444" t="s">
        <v>3665</v>
      </c>
      <c r="H444" t="s">
        <v>321</v>
      </c>
      <c r="I444" t="s">
        <v>917</v>
      </c>
      <c r="J444" t="s">
        <v>204</v>
      </c>
      <c r="K444" t="s">
        <v>204</v>
      </c>
      <c r="L444" t="s">
        <v>325</v>
      </c>
      <c r="M444" t="s">
        <v>340</v>
      </c>
      <c r="N444" t="s">
        <v>459</v>
      </c>
      <c r="O444" t="s">
        <v>339</v>
      </c>
      <c r="P444" t="s">
        <v>1212</v>
      </c>
      <c r="Q444" s="131">
        <v>981</v>
      </c>
      <c r="R444" s="131">
        <v>1</v>
      </c>
      <c r="S444" s="131">
        <f t="shared" si="6"/>
        <v>6896.0244648318039</v>
      </c>
      <c r="U444" s="131">
        <v>67.650000000000006</v>
      </c>
      <c r="V444" s="132">
        <v>1.0000000000000001E-5</v>
      </c>
      <c r="W444" s="132">
        <v>6.9899999999999997E-3</v>
      </c>
      <c r="X444" s="132">
        <v>1E-3</v>
      </c>
    </row>
    <row r="445" spans="1:24">
      <c r="A445" t="s">
        <v>1213</v>
      </c>
      <c r="B445" t="s">
        <v>1237</v>
      </c>
      <c r="C445" t="s">
        <v>3830</v>
      </c>
      <c r="D445" t="s">
        <v>3831</v>
      </c>
      <c r="E445" t="s">
        <v>309</v>
      </c>
      <c r="F445" t="s">
        <v>3830</v>
      </c>
      <c r="G445" t="s">
        <v>3832</v>
      </c>
      <c r="H445" t="s">
        <v>321</v>
      </c>
      <c r="I445" t="s">
        <v>917</v>
      </c>
      <c r="J445" t="s">
        <v>204</v>
      </c>
      <c r="K445" t="s">
        <v>204</v>
      </c>
      <c r="L445" t="s">
        <v>325</v>
      </c>
      <c r="M445" t="s">
        <v>340</v>
      </c>
      <c r="N445" t="s">
        <v>446</v>
      </c>
      <c r="O445" t="s">
        <v>339</v>
      </c>
      <c r="P445" t="s">
        <v>1212</v>
      </c>
      <c r="Q445" s="131">
        <v>400</v>
      </c>
      <c r="R445" s="131">
        <v>1</v>
      </c>
      <c r="S445" s="131">
        <f t="shared" si="6"/>
        <v>16170.000000000002</v>
      </c>
      <c r="U445" s="131">
        <v>64.680000000000007</v>
      </c>
      <c r="V445" s="132">
        <v>1.7000000000000001E-4</v>
      </c>
      <c r="W445" s="132">
        <v>6.6800000000000002E-3</v>
      </c>
      <c r="X445" s="132">
        <v>9.6000000000000002E-4</v>
      </c>
    </row>
    <row r="446" spans="1:24">
      <c r="A446" t="s">
        <v>1213</v>
      </c>
      <c r="B446" t="s">
        <v>1237</v>
      </c>
      <c r="C446" t="s">
        <v>2242</v>
      </c>
      <c r="D446" t="s">
        <v>2243</v>
      </c>
      <c r="E446" t="s">
        <v>309</v>
      </c>
      <c r="F446" t="s">
        <v>2242</v>
      </c>
      <c r="G446" t="s">
        <v>3666</v>
      </c>
      <c r="H446" t="s">
        <v>321</v>
      </c>
      <c r="I446" t="s">
        <v>917</v>
      </c>
      <c r="J446" t="s">
        <v>204</v>
      </c>
      <c r="K446" t="s">
        <v>204</v>
      </c>
      <c r="L446" t="s">
        <v>325</v>
      </c>
      <c r="M446" t="s">
        <v>340</v>
      </c>
      <c r="N446" t="s">
        <v>464</v>
      </c>
      <c r="O446" t="s">
        <v>339</v>
      </c>
      <c r="P446" t="s">
        <v>1212</v>
      </c>
      <c r="Q446" s="131">
        <v>2064</v>
      </c>
      <c r="R446" s="131">
        <v>1</v>
      </c>
      <c r="S446" s="131">
        <f t="shared" si="6"/>
        <v>3040.0193798449613</v>
      </c>
      <c r="U446" s="131">
        <v>62.746000000000002</v>
      </c>
      <c r="V446" s="132">
        <v>1.0000000000000001E-5</v>
      </c>
      <c r="W446" s="132">
        <v>6.4799999999999996E-3</v>
      </c>
      <c r="X446" s="132">
        <v>9.3000000000000005E-4</v>
      </c>
    </row>
    <row r="447" spans="1:24">
      <c r="A447" t="s">
        <v>1213</v>
      </c>
      <c r="B447" t="s">
        <v>1237</v>
      </c>
      <c r="C447" t="s">
        <v>3201</v>
      </c>
      <c r="D447" t="s">
        <v>3202</v>
      </c>
      <c r="E447" t="s">
        <v>309</v>
      </c>
      <c r="F447" t="s">
        <v>3201</v>
      </c>
      <c r="G447" t="s">
        <v>3584</v>
      </c>
      <c r="H447" t="s">
        <v>321</v>
      </c>
      <c r="I447" t="s">
        <v>917</v>
      </c>
      <c r="J447" t="s">
        <v>204</v>
      </c>
      <c r="K447" t="s">
        <v>204</v>
      </c>
      <c r="L447" t="s">
        <v>325</v>
      </c>
      <c r="M447" t="s">
        <v>340</v>
      </c>
      <c r="N447" t="s">
        <v>441</v>
      </c>
      <c r="O447" t="s">
        <v>339</v>
      </c>
      <c r="P447" t="s">
        <v>1212</v>
      </c>
      <c r="Q447" s="131">
        <v>228</v>
      </c>
      <c r="R447" s="131">
        <v>1</v>
      </c>
      <c r="S447" s="131">
        <f t="shared" si="6"/>
        <v>25070.175438596489</v>
      </c>
      <c r="U447" s="131">
        <v>57.16</v>
      </c>
      <c r="V447" s="132">
        <v>0</v>
      </c>
      <c r="W447" s="132">
        <v>5.9100000000000003E-3</v>
      </c>
      <c r="X447" s="132">
        <v>8.4999999999999995E-4</v>
      </c>
    </row>
    <row r="448" spans="1:24">
      <c r="A448" t="s">
        <v>1213</v>
      </c>
      <c r="B448" t="s">
        <v>1237</v>
      </c>
      <c r="C448" t="s">
        <v>3569</v>
      </c>
      <c r="D448" t="s">
        <v>3570</v>
      </c>
      <c r="E448" t="s">
        <v>309</v>
      </c>
      <c r="F448" t="s">
        <v>3569</v>
      </c>
      <c r="G448" t="s">
        <v>3571</v>
      </c>
      <c r="H448" t="s">
        <v>321</v>
      </c>
      <c r="I448" t="s">
        <v>917</v>
      </c>
      <c r="J448" t="s">
        <v>204</v>
      </c>
      <c r="K448" t="s">
        <v>204</v>
      </c>
      <c r="L448" t="s">
        <v>325</v>
      </c>
      <c r="M448" t="s">
        <v>340</v>
      </c>
      <c r="N448" t="s">
        <v>451</v>
      </c>
      <c r="O448" t="s">
        <v>339</v>
      </c>
      <c r="P448" t="s">
        <v>1212</v>
      </c>
      <c r="Q448" s="131">
        <v>363</v>
      </c>
      <c r="R448" s="131">
        <v>1</v>
      </c>
      <c r="S448" s="131">
        <f t="shared" si="6"/>
        <v>14939.944903581267</v>
      </c>
      <c r="U448" s="131">
        <v>54.231999999999999</v>
      </c>
      <c r="V448" s="132">
        <v>1.0000000000000001E-5</v>
      </c>
      <c r="W448" s="132">
        <v>5.5999999999999999E-3</v>
      </c>
      <c r="X448" s="132">
        <v>8.0999999999999996E-4</v>
      </c>
    </row>
    <row r="449" spans="1:24">
      <c r="A449" t="s">
        <v>1213</v>
      </c>
      <c r="B449" t="s">
        <v>1237</v>
      </c>
      <c r="C449" t="s">
        <v>1635</v>
      </c>
      <c r="D449" t="s">
        <v>1636</v>
      </c>
      <c r="E449" t="s">
        <v>309</v>
      </c>
      <c r="F449" t="s">
        <v>3493</v>
      </c>
      <c r="G449" t="s">
        <v>3494</v>
      </c>
      <c r="H449" t="s">
        <v>321</v>
      </c>
      <c r="I449" t="s">
        <v>917</v>
      </c>
      <c r="J449" t="s">
        <v>204</v>
      </c>
      <c r="K449" t="s">
        <v>204</v>
      </c>
      <c r="L449" t="s">
        <v>325</v>
      </c>
      <c r="M449" t="s">
        <v>340</v>
      </c>
      <c r="N449" t="s">
        <v>454</v>
      </c>
      <c r="O449" t="s">
        <v>339</v>
      </c>
      <c r="P449" t="s">
        <v>1212</v>
      </c>
      <c r="Q449" s="131">
        <v>738</v>
      </c>
      <c r="R449" s="131">
        <v>1</v>
      </c>
      <c r="S449" s="131">
        <f t="shared" si="6"/>
        <v>7320.0542005420066</v>
      </c>
      <c r="U449" s="131">
        <v>54.021999999999998</v>
      </c>
      <c r="V449" s="132">
        <v>1.0000000000000001E-5</v>
      </c>
      <c r="W449" s="132">
        <v>5.5799999999999999E-3</v>
      </c>
      <c r="X449" s="132">
        <v>8.0000000000000004E-4</v>
      </c>
    </row>
    <row r="450" spans="1:24">
      <c r="A450" t="s">
        <v>1213</v>
      </c>
      <c r="B450" t="s">
        <v>1237</v>
      </c>
      <c r="C450" t="s">
        <v>2434</v>
      </c>
      <c r="D450" t="s">
        <v>2435</v>
      </c>
      <c r="E450" t="s">
        <v>309</v>
      </c>
      <c r="F450" t="s">
        <v>2434</v>
      </c>
      <c r="G450" t="s">
        <v>3689</v>
      </c>
      <c r="H450" t="s">
        <v>321</v>
      </c>
      <c r="I450" t="s">
        <v>917</v>
      </c>
      <c r="J450" t="s">
        <v>204</v>
      </c>
      <c r="K450" t="s">
        <v>204</v>
      </c>
      <c r="L450" t="s">
        <v>325</v>
      </c>
      <c r="M450" t="s">
        <v>340</v>
      </c>
      <c r="N450" t="s">
        <v>447</v>
      </c>
      <c r="O450" t="s">
        <v>339</v>
      </c>
      <c r="P450" t="s">
        <v>1212</v>
      </c>
      <c r="Q450" s="131">
        <v>3921</v>
      </c>
      <c r="R450" s="131">
        <v>1</v>
      </c>
      <c r="S450" s="131">
        <f t="shared" si="6"/>
        <v>1339.9897985207856</v>
      </c>
      <c r="U450" s="131">
        <v>52.540999999999997</v>
      </c>
      <c r="V450" s="132">
        <v>1.0000000000000001E-5</v>
      </c>
      <c r="W450" s="132">
        <v>5.4299999999999999E-3</v>
      </c>
      <c r="X450" s="132">
        <v>7.7999999999999999E-4</v>
      </c>
    </row>
    <row r="451" spans="1:24">
      <c r="A451" t="s">
        <v>1213</v>
      </c>
      <c r="B451" t="s">
        <v>1237</v>
      </c>
      <c r="C451" t="s">
        <v>2844</v>
      </c>
      <c r="D451" t="s">
        <v>2845</v>
      </c>
      <c r="E451" t="s">
        <v>309</v>
      </c>
      <c r="F451" t="s">
        <v>2844</v>
      </c>
      <c r="G451" t="s">
        <v>3667</v>
      </c>
      <c r="H451" t="s">
        <v>321</v>
      </c>
      <c r="I451" t="s">
        <v>917</v>
      </c>
      <c r="J451" t="s">
        <v>204</v>
      </c>
      <c r="K451" t="s">
        <v>204</v>
      </c>
      <c r="L451" t="s">
        <v>325</v>
      </c>
      <c r="M451" t="s">
        <v>340</v>
      </c>
      <c r="N451" t="s">
        <v>441</v>
      </c>
      <c r="O451" t="s">
        <v>339</v>
      </c>
      <c r="P451" t="s">
        <v>1212</v>
      </c>
      <c r="Q451" s="131">
        <v>4034</v>
      </c>
      <c r="R451" s="131">
        <v>1</v>
      </c>
      <c r="S451" s="131">
        <f t="shared" ref="S451:S514" si="7">(U451-(T451*R451))*1000/R451/Q451*100</f>
        <v>1250</v>
      </c>
      <c r="U451" s="131">
        <v>50.424999999999997</v>
      </c>
      <c r="V451" s="132">
        <v>1.0000000000000001E-5</v>
      </c>
      <c r="W451" s="132">
        <v>5.2100000000000002E-3</v>
      </c>
      <c r="X451" s="132">
        <v>7.5000000000000002E-4</v>
      </c>
    </row>
    <row r="452" spans="1:24">
      <c r="A452" t="s">
        <v>1213</v>
      </c>
      <c r="B452" t="s">
        <v>1237</v>
      </c>
      <c r="C452" t="s">
        <v>1901</v>
      </c>
      <c r="D452" t="s">
        <v>1902</v>
      </c>
      <c r="E452" t="s">
        <v>309</v>
      </c>
      <c r="F452" t="s">
        <v>1901</v>
      </c>
      <c r="G452" t="s">
        <v>3512</v>
      </c>
      <c r="H452" t="s">
        <v>321</v>
      </c>
      <c r="I452" t="s">
        <v>917</v>
      </c>
      <c r="J452" t="s">
        <v>204</v>
      </c>
      <c r="K452" t="s">
        <v>204</v>
      </c>
      <c r="L452" t="s">
        <v>325</v>
      </c>
      <c r="M452" t="s">
        <v>340</v>
      </c>
      <c r="N452" t="s">
        <v>464</v>
      </c>
      <c r="O452" t="s">
        <v>339</v>
      </c>
      <c r="P452" t="s">
        <v>1212</v>
      </c>
      <c r="Q452" s="131">
        <v>397</v>
      </c>
      <c r="R452" s="131">
        <v>1</v>
      </c>
      <c r="S452" s="131">
        <f t="shared" si="7"/>
        <v>11580.100755667507</v>
      </c>
      <c r="U452" s="131">
        <v>45.972999999999999</v>
      </c>
      <c r="V452" s="132">
        <v>1.0000000000000001E-5</v>
      </c>
      <c r="W452" s="132">
        <v>4.7499999999999999E-3</v>
      </c>
      <c r="X452" s="132">
        <v>6.8000000000000005E-4</v>
      </c>
    </row>
    <row r="453" spans="1:24">
      <c r="A453" t="s">
        <v>1213</v>
      </c>
      <c r="B453" t="s">
        <v>1237</v>
      </c>
      <c r="C453" t="s">
        <v>3508</v>
      </c>
      <c r="D453" t="s">
        <v>3509</v>
      </c>
      <c r="E453" t="s">
        <v>309</v>
      </c>
      <c r="F453" t="s">
        <v>3510</v>
      </c>
      <c r="G453" t="s">
        <v>3511</v>
      </c>
      <c r="H453" t="s">
        <v>321</v>
      </c>
      <c r="I453" t="s">
        <v>917</v>
      </c>
      <c r="J453" t="s">
        <v>204</v>
      </c>
      <c r="K453" t="s">
        <v>204</v>
      </c>
      <c r="L453" t="s">
        <v>325</v>
      </c>
      <c r="M453" t="s">
        <v>340</v>
      </c>
      <c r="N453" t="s">
        <v>445</v>
      </c>
      <c r="O453" t="s">
        <v>339</v>
      </c>
      <c r="P453" t="s">
        <v>1212</v>
      </c>
      <c r="Q453" s="131">
        <v>289</v>
      </c>
      <c r="R453" s="131">
        <v>1</v>
      </c>
      <c r="S453" s="131">
        <f t="shared" si="7"/>
        <v>14889.965397923876</v>
      </c>
      <c r="U453" s="131">
        <v>43.031999999999996</v>
      </c>
      <c r="V453" s="132">
        <v>0</v>
      </c>
      <c r="W453" s="132">
        <v>4.45E-3</v>
      </c>
      <c r="X453" s="132">
        <v>6.4000000000000005E-4</v>
      </c>
    </row>
    <row r="454" spans="1:24">
      <c r="A454" t="s">
        <v>1213</v>
      </c>
      <c r="B454" t="s">
        <v>1237</v>
      </c>
      <c r="C454" t="s">
        <v>1985</v>
      </c>
      <c r="D454" t="s">
        <v>1986</v>
      </c>
      <c r="E454" t="s">
        <v>309</v>
      </c>
      <c r="F454" t="s">
        <v>1985</v>
      </c>
      <c r="G454" t="s">
        <v>3585</v>
      </c>
      <c r="H454" t="s">
        <v>321</v>
      </c>
      <c r="I454" t="s">
        <v>917</v>
      </c>
      <c r="J454" t="s">
        <v>204</v>
      </c>
      <c r="K454" t="s">
        <v>204</v>
      </c>
      <c r="L454" t="s">
        <v>325</v>
      </c>
      <c r="M454" t="s">
        <v>340</v>
      </c>
      <c r="N454" t="s">
        <v>464</v>
      </c>
      <c r="O454" t="s">
        <v>339</v>
      </c>
      <c r="P454" t="s">
        <v>1212</v>
      </c>
      <c r="Q454" s="131">
        <v>2049</v>
      </c>
      <c r="R454" s="131">
        <v>1</v>
      </c>
      <c r="S454" s="131">
        <f t="shared" si="7"/>
        <v>2063.9824304538797</v>
      </c>
      <c r="U454" s="131">
        <v>42.290999999999997</v>
      </c>
      <c r="V454" s="132">
        <v>0</v>
      </c>
      <c r="W454" s="132">
        <v>4.3699999999999998E-3</v>
      </c>
      <c r="X454" s="132">
        <v>6.3000000000000003E-4</v>
      </c>
    </row>
    <row r="455" spans="1:24">
      <c r="A455" t="s">
        <v>1213</v>
      </c>
      <c r="B455" t="s">
        <v>1237</v>
      </c>
      <c r="C455" t="s">
        <v>2519</v>
      </c>
      <c r="D455" t="s">
        <v>2520</v>
      </c>
      <c r="E455" t="s">
        <v>309</v>
      </c>
      <c r="F455" t="s">
        <v>2519</v>
      </c>
      <c r="G455" t="s">
        <v>3517</v>
      </c>
      <c r="H455" t="s">
        <v>321</v>
      </c>
      <c r="I455" t="s">
        <v>917</v>
      </c>
      <c r="J455" t="s">
        <v>204</v>
      </c>
      <c r="K455" t="s">
        <v>204</v>
      </c>
      <c r="L455" t="s">
        <v>325</v>
      </c>
      <c r="M455" t="s">
        <v>340</v>
      </c>
      <c r="N455" t="s">
        <v>454</v>
      </c>
      <c r="O455" t="s">
        <v>339</v>
      </c>
      <c r="P455" t="s">
        <v>1212</v>
      </c>
      <c r="Q455" s="131">
        <v>21671.4</v>
      </c>
      <c r="R455" s="131">
        <v>1</v>
      </c>
      <c r="S455" s="131">
        <f t="shared" si="7"/>
        <v>189.70163441217457</v>
      </c>
      <c r="U455" s="131">
        <v>41.110999999999997</v>
      </c>
      <c r="V455" s="132">
        <v>1.0000000000000001E-5</v>
      </c>
      <c r="W455" s="132">
        <v>4.2500000000000003E-3</v>
      </c>
      <c r="X455" s="132">
        <v>6.0999999999999997E-4</v>
      </c>
    </row>
    <row r="456" spans="1:24">
      <c r="A456" t="s">
        <v>1213</v>
      </c>
      <c r="B456" t="s">
        <v>1237</v>
      </c>
      <c r="C456" t="s">
        <v>1973</v>
      </c>
      <c r="D456" t="s">
        <v>1974</v>
      </c>
      <c r="E456" t="s">
        <v>309</v>
      </c>
      <c r="F456" t="s">
        <v>3687</v>
      </c>
      <c r="G456" t="s">
        <v>3688</v>
      </c>
      <c r="H456" t="s">
        <v>321</v>
      </c>
      <c r="I456" t="s">
        <v>917</v>
      </c>
      <c r="J456" t="s">
        <v>204</v>
      </c>
      <c r="K456" t="s">
        <v>204</v>
      </c>
      <c r="L456" t="s">
        <v>325</v>
      </c>
      <c r="M456" t="s">
        <v>340</v>
      </c>
      <c r="N456" t="s">
        <v>464</v>
      </c>
      <c r="O456" t="s">
        <v>339</v>
      </c>
      <c r="P456" t="s">
        <v>1212</v>
      </c>
      <c r="Q456" s="131">
        <v>592</v>
      </c>
      <c r="R456" s="131">
        <v>1</v>
      </c>
      <c r="S456" s="131">
        <f t="shared" si="7"/>
        <v>5855.0675675675675</v>
      </c>
      <c r="U456" s="131">
        <v>34.661999999999999</v>
      </c>
      <c r="V456" s="132">
        <v>0</v>
      </c>
      <c r="W456" s="132">
        <v>3.5799999999999998E-3</v>
      </c>
      <c r="X456" s="132">
        <v>5.1000000000000004E-4</v>
      </c>
    </row>
    <row r="457" spans="1:24">
      <c r="A457" t="s">
        <v>1213</v>
      </c>
      <c r="B457" t="s">
        <v>1237</v>
      </c>
      <c r="C457" t="s">
        <v>1967</v>
      </c>
      <c r="D457" t="s">
        <v>1968</v>
      </c>
      <c r="E457" t="s">
        <v>309</v>
      </c>
      <c r="F457" t="s">
        <v>1967</v>
      </c>
      <c r="G457" t="s">
        <v>3833</v>
      </c>
      <c r="H457" t="s">
        <v>321</v>
      </c>
      <c r="I457" t="s">
        <v>917</v>
      </c>
      <c r="J457" t="s">
        <v>204</v>
      </c>
      <c r="K457" t="s">
        <v>204</v>
      </c>
      <c r="L457" s="139" t="s">
        <v>325</v>
      </c>
      <c r="M457" t="s">
        <v>340</v>
      </c>
      <c r="N457" t="s">
        <v>447</v>
      </c>
      <c r="O457" t="s">
        <v>339</v>
      </c>
      <c r="P457" t="s">
        <v>1212</v>
      </c>
      <c r="Q457" s="131">
        <v>496</v>
      </c>
      <c r="R457" s="131">
        <v>1</v>
      </c>
      <c r="S457" s="131">
        <f t="shared" si="7"/>
        <v>6355.0403225806449</v>
      </c>
      <c r="U457" s="131">
        <v>31.521000000000001</v>
      </c>
      <c r="V457" s="132">
        <v>0</v>
      </c>
      <c r="W457" s="132">
        <v>3.2599999999999999E-3</v>
      </c>
      <c r="X457" s="132">
        <v>4.6999999999999999E-4</v>
      </c>
    </row>
    <row r="458" spans="1:24">
      <c r="A458" t="s">
        <v>1213</v>
      </c>
      <c r="B458" t="s">
        <v>1237</v>
      </c>
      <c r="C458" t="s">
        <v>3554</v>
      </c>
      <c r="D458" t="s">
        <v>3555</v>
      </c>
      <c r="E458" t="s">
        <v>309</v>
      </c>
      <c r="F458" t="s">
        <v>3556</v>
      </c>
      <c r="G458" t="s">
        <v>3557</v>
      </c>
      <c r="H458" t="s">
        <v>321</v>
      </c>
      <c r="I458" t="s">
        <v>917</v>
      </c>
      <c r="J458" t="s">
        <v>204</v>
      </c>
      <c r="K458" t="s">
        <v>204</v>
      </c>
      <c r="L458" t="s">
        <v>325</v>
      </c>
      <c r="M458" t="s">
        <v>340</v>
      </c>
      <c r="N458" t="s">
        <v>454</v>
      </c>
      <c r="O458" t="s">
        <v>339</v>
      </c>
      <c r="P458" t="s">
        <v>1212</v>
      </c>
      <c r="Q458" s="131">
        <v>2715</v>
      </c>
      <c r="R458" s="131">
        <v>1</v>
      </c>
      <c r="S458" s="131">
        <f t="shared" si="7"/>
        <v>1113.9963167587475</v>
      </c>
      <c r="U458" s="131">
        <v>30.245000000000001</v>
      </c>
      <c r="V458" s="132">
        <v>0</v>
      </c>
      <c r="W458" s="132">
        <v>3.13E-3</v>
      </c>
      <c r="X458" s="132">
        <v>4.4999999999999999E-4</v>
      </c>
    </row>
    <row r="459" spans="1:24">
      <c r="A459" t="s">
        <v>1213</v>
      </c>
      <c r="B459" t="s">
        <v>1237</v>
      </c>
      <c r="C459" t="s">
        <v>3502</v>
      </c>
      <c r="D459" t="s">
        <v>3503</v>
      </c>
      <c r="E459" t="s">
        <v>309</v>
      </c>
      <c r="F459" t="s">
        <v>3502</v>
      </c>
      <c r="G459" t="s">
        <v>3504</v>
      </c>
      <c r="H459" t="s">
        <v>321</v>
      </c>
      <c r="I459" t="s">
        <v>917</v>
      </c>
      <c r="J459" t="s">
        <v>204</v>
      </c>
      <c r="K459" t="s">
        <v>204</v>
      </c>
      <c r="L459" t="s">
        <v>325</v>
      </c>
      <c r="M459" t="s">
        <v>340</v>
      </c>
      <c r="N459" t="s">
        <v>458</v>
      </c>
      <c r="O459" t="s">
        <v>339</v>
      </c>
      <c r="P459" t="s">
        <v>1212</v>
      </c>
      <c r="Q459" s="131">
        <v>89</v>
      </c>
      <c r="R459" s="131">
        <v>1</v>
      </c>
      <c r="S459" s="131">
        <f t="shared" si="7"/>
        <v>29800</v>
      </c>
      <c r="U459" s="131">
        <v>26.521999999999998</v>
      </c>
      <c r="V459" s="132">
        <v>0</v>
      </c>
      <c r="W459" s="132">
        <v>2.7399999999999998E-3</v>
      </c>
      <c r="X459" s="132">
        <v>3.8999999999999999E-4</v>
      </c>
    </row>
    <row r="460" spans="1:24">
      <c r="A460" t="s">
        <v>1213</v>
      </c>
      <c r="B460" t="s">
        <v>1237</v>
      </c>
      <c r="C460" t="s">
        <v>3344</v>
      </c>
      <c r="D460" t="s">
        <v>3345</v>
      </c>
      <c r="E460" t="s">
        <v>311</v>
      </c>
      <c r="F460" t="s">
        <v>3344</v>
      </c>
      <c r="G460" t="s">
        <v>3572</v>
      </c>
      <c r="H460" t="s">
        <v>321</v>
      </c>
      <c r="I460" t="s">
        <v>917</v>
      </c>
      <c r="J460" t="s">
        <v>204</v>
      </c>
      <c r="K460" t="s">
        <v>233</v>
      </c>
      <c r="L460" t="s">
        <v>325</v>
      </c>
      <c r="M460" t="s">
        <v>340</v>
      </c>
      <c r="N460" t="s">
        <v>454</v>
      </c>
      <c r="O460" t="s">
        <v>339</v>
      </c>
      <c r="P460" t="s">
        <v>1212</v>
      </c>
      <c r="Q460" s="131">
        <v>304</v>
      </c>
      <c r="R460" s="131">
        <v>1</v>
      </c>
      <c r="S460" s="131">
        <f t="shared" si="7"/>
        <v>4833.8815789473683</v>
      </c>
      <c r="U460" s="131">
        <v>14.695</v>
      </c>
      <c r="V460" s="132">
        <v>0</v>
      </c>
      <c r="W460" s="132">
        <v>1.5200000000000001E-3</v>
      </c>
      <c r="X460" s="132">
        <v>2.2000000000000001E-4</v>
      </c>
    </row>
    <row r="461" spans="1:24">
      <c r="A461" t="s">
        <v>1213</v>
      </c>
      <c r="B461" t="s">
        <v>1237</v>
      </c>
      <c r="C461" t="s">
        <v>3834</v>
      </c>
      <c r="D461" t="s">
        <v>3835</v>
      </c>
      <c r="E461" t="s">
        <v>309</v>
      </c>
      <c r="F461" t="s">
        <v>3836</v>
      </c>
      <c r="G461" t="s">
        <v>3837</v>
      </c>
      <c r="H461" t="s">
        <v>321</v>
      </c>
      <c r="I461" t="s">
        <v>917</v>
      </c>
      <c r="J461" t="s">
        <v>204</v>
      </c>
      <c r="K461" t="s">
        <v>204</v>
      </c>
      <c r="L461" t="s">
        <v>325</v>
      </c>
      <c r="M461" t="s">
        <v>340</v>
      </c>
      <c r="N461" t="s">
        <v>450</v>
      </c>
      <c r="O461" t="s">
        <v>339</v>
      </c>
      <c r="P461" t="s">
        <v>1212</v>
      </c>
      <c r="Q461" s="131">
        <v>8000</v>
      </c>
      <c r="R461" s="131">
        <v>1</v>
      </c>
      <c r="S461" s="131">
        <f t="shared" si="7"/>
        <v>111.4</v>
      </c>
      <c r="U461" s="131">
        <v>8.9120000000000008</v>
      </c>
      <c r="V461" s="132">
        <v>1.98E-3</v>
      </c>
      <c r="W461" s="132">
        <v>9.2000000000000003E-4</v>
      </c>
      <c r="X461" s="132">
        <v>1.2999999999999999E-4</v>
      </c>
    </row>
    <row r="462" spans="1:24">
      <c r="A462" t="s">
        <v>1213</v>
      </c>
      <c r="B462" t="s">
        <v>1237</v>
      </c>
      <c r="C462" t="s">
        <v>3613</v>
      </c>
      <c r="D462" t="s">
        <v>3614</v>
      </c>
      <c r="E462" t="s">
        <v>80</v>
      </c>
      <c r="F462" t="s">
        <v>3615</v>
      </c>
      <c r="G462" t="s">
        <v>3616</v>
      </c>
      <c r="H462" t="s">
        <v>321</v>
      </c>
      <c r="I462" t="s">
        <v>917</v>
      </c>
      <c r="J462" t="s">
        <v>205</v>
      </c>
      <c r="K462" t="s">
        <v>224</v>
      </c>
      <c r="L462" t="s">
        <v>325</v>
      </c>
      <c r="M462" t="s">
        <v>344</v>
      </c>
      <c r="N462" t="s">
        <v>544</v>
      </c>
      <c r="O462" t="s">
        <v>339</v>
      </c>
      <c r="P462" t="s">
        <v>1215</v>
      </c>
      <c r="Q462" s="131">
        <v>291</v>
      </c>
      <c r="R462" s="131">
        <v>3.6469999999999998</v>
      </c>
      <c r="S462" s="131">
        <f t="shared" si="7"/>
        <v>42149.975925229701</v>
      </c>
      <c r="U462" s="131">
        <v>447.32799999999997</v>
      </c>
      <c r="V462" s="132">
        <v>0</v>
      </c>
      <c r="W462" s="132">
        <v>4.623E-2</v>
      </c>
      <c r="X462" s="132">
        <v>6.6400000000000001E-3</v>
      </c>
    </row>
    <row r="463" spans="1:24">
      <c r="A463" t="s">
        <v>1213</v>
      </c>
      <c r="B463" t="s">
        <v>1237</v>
      </c>
      <c r="C463" t="s">
        <v>3195</v>
      </c>
      <c r="D463" t="s">
        <v>3196</v>
      </c>
      <c r="E463" t="s">
        <v>80</v>
      </c>
      <c r="F463" t="s">
        <v>3767</v>
      </c>
      <c r="G463" t="s">
        <v>3768</v>
      </c>
      <c r="H463" t="s">
        <v>321</v>
      </c>
      <c r="I463" t="s">
        <v>917</v>
      </c>
      <c r="J463" t="s">
        <v>205</v>
      </c>
      <c r="K463" t="s">
        <v>224</v>
      </c>
      <c r="L463" t="s">
        <v>325</v>
      </c>
      <c r="M463" t="s">
        <v>344</v>
      </c>
      <c r="N463" t="s">
        <v>544</v>
      </c>
      <c r="O463" t="s">
        <v>339</v>
      </c>
      <c r="P463" t="s">
        <v>1215</v>
      </c>
      <c r="Q463" s="131">
        <v>511</v>
      </c>
      <c r="R463" s="131">
        <v>3.6469999999999998</v>
      </c>
      <c r="S463" s="131">
        <f t="shared" si="7"/>
        <v>21939.003561354079</v>
      </c>
      <c r="U463" s="131">
        <v>408.85899999999998</v>
      </c>
      <c r="V463" s="132">
        <v>0</v>
      </c>
      <c r="W463" s="132">
        <v>4.2250000000000003E-2</v>
      </c>
      <c r="X463" s="132">
        <v>6.0699999999999999E-3</v>
      </c>
    </row>
    <row r="464" spans="1:24">
      <c r="A464" t="s">
        <v>1213</v>
      </c>
      <c r="B464" t="s">
        <v>1237</v>
      </c>
      <c r="C464" t="s">
        <v>3294</v>
      </c>
      <c r="D464" t="s">
        <v>3295</v>
      </c>
      <c r="E464" t="s">
        <v>80</v>
      </c>
      <c r="F464" t="s">
        <v>3607</v>
      </c>
      <c r="G464" t="s">
        <v>3608</v>
      </c>
      <c r="H464" t="s">
        <v>321</v>
      </c>
      <c r="I464" t="s">
        <v>917</v>
      </c>
      <c r="J464" t="s">
        <v>205</v>
      </c>
      <c r="K464" t="s">
        <v>301</v>
      </c>
      <c r="L464" t="s">
        <v>325</v>
      </c>
      <c r="M464" t="s">
        <v>344</v>
      </c>
      <c r="N464" t="s">
        <v>548</v>
      </c>
      <c r="O464" t="s">
        <v>339</v>
      </c>
      <c r="P464" t="s">
        <v>1215</v>
      </c>
      <c r="Q464" s="131">
        <v>539</v>
      </c>
      <c r="R464" s="131">
        <v>3.6469999999999998</v>
      </c>
      <c r="S464" s="131">
        <f t="shared" si="7"/>
        <v>19748.939657623901</v>
      </c>
      <c r="T464" s="131">
        <v>0.20799999999999999</v>
      </c>
      <c r="U464" s="131">
        <v>388.97</v>
      </c>
      <c r="V464" s="132">
        <v>0</v>
      </c>
      <c r="W464" s="132">
        <v>4.0219999999999999E-2</v>
      </c>
      <c r="X464" s="132">
        <v>5.7800000000000004E-3</v>
      </c>
    </row>
    <row r="465" spans="1:24">
      <c r="A465" t="s">
        <v>1213</v>
      </c>
      <c r="B465" t="s">
        <v>1237</v>
      </c>
      <c r="C465" t="s">
        <v>3603</v>
      </c>
      <c r="D465" t="s">
        <v>3604</v>
      </c>
      <c r="E465" t="s">
        <v>80</v>
      </c>
      <c r="F465" t="s">
        <v>3605</v>
      </c>
      <c r="G465" t="s">
        <v>3606</v>
      </c>
      <c r="H465" t="s">
        <v>321</v>
      </c>
      <c r="I465" t="s">
        <v>917</v>
      </c>
      <c r="J465" t="s">
        <v>205</v>
      </c>
      <c r="K465" t="s">
        <v>224</v>
      </c>
      <c r="L465" t="s">
        <v>325</v>
      </c>
      <c r="M465" t="s">
        <v>344</v>
      </c>
      <c r="N465" t="s">
        <v>545</v>
      </c>
      <c r="O465" t="s">
        <v>339</v>
      </c>
      <c r="P465" t="s">
        <v>1215</v>
      </c>
      <c r="Q465" s="131">
        <v>548</v>
      </c>
      <c r="R465" s="131">
        <v>3.6469999999999998</v>
      </c>
      <c r="S465" s="131">
        <f t="shared" si="7"/>
        <v>19043.999767832374</v>
      </c>
      <c r="U465" s="131">
        <v>380.60500000000002</v>
      </c>
      <c r="V465" s="132">
        <v>0</v>
      </c>
      <c r="W465" s="132">
        <v>3.9329999999999997E-2</v>
      </c>
      <c r="X465" s="132">
        <v>5.6499999999999996E-3</v>
      </c>
    </row>
    <row r="466" spans="1:24">
      <c r="A466" t="s">
        <v>1213</v>
      </c>
      <c r="B466" t="s">
        <v>1237</v>
      </c>
      <c r="C466" t="s">
        <v>3625</v>
      </c>
      <c r="D466" t="s">
        <v>3626</v>
      </c>
      <c r="E466" t="s">
        <v>80</v>
      </c>
      <c r="F466" t="s">
        <v>3627</v>
      </c>
      <c r="G466" t="s">
        <v>3628</v>
      </c>
      <c r="H466" t="s">
        <v>321</v>
      </c>
      <c r="I466" t="s">
        <v>917</v>
      </c>
      <c r="J466" t="s">
        <v>205</v>
      </c>
      <c r="K466" t="s">
        <v>224</v>
      </c>
      <c r="L466" t="s">
        <v>325</v>
      </c>
      <c r="M466" t="s">
        <v>344</v>
      </c>
      <c r="N466" t="s">
        <v>546</v>
      </c>
      <c r="O466" t="s">
        <v>339</v>
      </c>
      <c r="P466" t="s">
        <v>1215</v>
      </c>
      <c r="Q466" s="131">
        <v>384</v>
      </c>
      <c r="R466" s="131">
        <v>3.6469999999999998</v>
      </c>
      <c r="S466" s="131">
        <f t="shared" si="7"/>
        <v>25041.986564299426</v>
      </c>
      <c r="U466" s="131">
        <v>350.7</v>
      </c>
      <c r="V466" s="132">
        <v>0</v>
      </c>
      <c r="W466" s="132">
        <v>3.6240000000000001E-2</v>
      </c>
      <c r="X466" s="132">
        <v>5.2100000000000002E-3</v>
      </c>
    </row>
    <row r="467" spans="1:24">
      <c r="A467" t="s">
        <v>1213</v>
      </c>
      <c r="B467" t="s">
        <v>1237</v>
      </c>
      <c r="C467" t="s">
        <v>3301</v>
      </c>
      <c r="D467" t="s">
        <v>3302</v>
      </c>
      <c r="E467" t="s">
        <v>80</v>
      </c>
      <c r="F467" t="s">
        <v>3301</v>
      </c>
      <c r="G467" t="s">
        <v>3629</v>
      </c>
      <c r="H467" t="s">
        <v>321</v>
      </c>
      <c r="I467" t="s">
        <v>917</v>
      </c>
      <c r="J467" t="s">
        <v>205</v>
      </c>
      <c r="K467" t="s">
        <v>224</v>
      </c>
      <c r="L467" t="s">
        <v>325</v>
      </c>
      <c r="M467" t="s">
        <v>340</v>
      </c>
      <c r="N467" t="s">
        <v>545</v>
      </c>
      <c r="O467" t="s">
        <v>339</v>
      </c>
      <c r="P467" t="s">
        <v>1215</v>
      </c>
      <c r="Q467" s="131">
        <v>134</v>
      </c>
      <c r="R467" s="131">
        <v>3.6469999999999998</v>
      </c>
      <c r="S467" s="131">
        <f t="shared" si="7"/>
        <v>58551.088811495036</v>
      </c>
      <c r="U467" s="131">
        <v>286.13799999999998</v>
      </c>
      <c r="V467" s="132">
        <v>0</v>
      </c>
      <c r="W467" s="132">
        <v>2.9569999999999999E-2</v>
      </c>
      <c r="X467" s="132">
        <v>4.2500000000000003E-3</v>
      </c>
    </row>
    <row r="468" spans="1:24">
      <c r="A468" t="s">
        <v>1213</v>
      </c>
      <c r="B468" t="s">
        <v>1237</v>
      </c>
      <c r="C468" t="s">
        <v>3838</v>
      </c>
      <c r="D468" t="s">
        <v>3839</v>
      </c>
      <c r="E468" t="s">
        <v>309</v>
      </c>
      <c r="F468" t="s">
        <v>3840</v>
      </c>
      <c r="G468" t="s">
        <v>3841</v>
      </c>
      <c r="H468" t="s">
        <v>321</v>
      </c>
      <c r="I468" t="s">
        <v>917</v>
      </c>
      <c r="J468" t="s">
        <v>205</v>
      </c>
      <c r="K468" t="s">
        <v>204</v>
      </c>
      <c r="L468" t="s">
        <v>325</v>
      </c>
      <c r="M468" t="s">
        <v>346</v>
      </c>
      <c r="N468" t="s">
        <v>544</v>
      </c>
      <c r="O468" t="s">
        <v>339</v>
      </c>
      <c r="P468" t="s">
        <v>1215</v>
      </c>
      <c r="Q468" s="131">
        <v>4880.96</v>
      </c>
      <c r="R468" s="131">
        <v>3.6469999999999998</v>
      </c>
      <c r="S468" s="131">
        <f t="shared" si="7"/>
        <v>883.00222635521573</v>
      </c>
      <c r="U468" s="131">
        <v>157.18199999999999</v>
      </c>
      <c r="V468" s="132">
        <v>4.4000000000000002E-4</v>
      </c>
      <c r="W468" s="132">
        <v>1.6240000000000001E-2</v>
      </c>
      <c r="X468" s="132">
        <v>2.33E-3</v>
      </c>
    </row>
    <row r="469" spans="1:24">
      <c r="A469" t="s">
        <v>1213</v>
      </c>
      <c r="B469" t="s">
        <v>1237</v>
      </c>
      <c r="C469" t="s">
        <v>3842</v>
      </c>
      <c r="D469" t="s">
        <v>3843</v>
      </c>
      <c r="E469" t="s">
        <v>80</v>
      </c>
      <c r="F469" t="s">
        <v>3844</v>
      </c>
      <c r="G469" t="s">
        <v>3845</v>
      </c>
      <c r="H469" t="s">
        <v>321</v>
      </c>
      <c r="I469" t="s">
        <v>917</v>
      </c>
      <c r="J469" t="s">
        <v>205</v>
      </c>
      <c r="K469" t="s">
        <v>224</v>
      </c>
      <c r="L469" t="s">
        <v>325</v>
      </c>
      <c r="M469" t="s">
        <v>344</v>
      </c>
      <c r="N469" t="s">
        <v>548</v>
      </c>
      <c r="O469" t="s">
        <v>339</v>
      </c>
      <c r="P469" t="s">
        <v>1215</v>
      </c>
      <c r="Q469" s="131">
        <v>215</v>
      </c>
      <c r="R469" s="131">
        <v>3.6469999999999998</v>
      </c>
      <c r="S469" s="131">
        <f t="shared" si="7"/>
        <v>13428.941276997341</v>
      </c>
      <c r="U469" s="131">
        <v>105.297</v>
      </c>
      <c r="V469" s="132">
        <v>0</v>
      </c>
      <c r="W469" s="132">
        <v>1.0880000000000001E-2</v>
      </c>
      <c r="X469" s="132">
        <v>1.56E-3</v>
      </c>
    </row>
    <row r="470" spans="1:24">
      <c r="A470" t="s">
        <v>1213</v>
      </c>
      <c r="B470" t="s">
        <v>1237</v>
      </c>
      <c r="C470" t="s">
        <v>3846</v>
      </c>
      <c r="D470" t="s">
        <v>3847</v>
      </c>
      <c r="E470" t="s">
        <v>80</v>
      </c>
      <c r="F470" t="s">
        <v>3848</v>
      </c>
      <c r="G470" t="s">
        <v>3849</v>
      </c>
      <c r="H470" t="s">
        <v>321</v>
      </c>
      <c r="I470" t="s">
        <v>917</v>
      </c>
      <c r="J470" t="s">
        <v>205</v>
      </c>
      <c r="K470" t="s">
        <v>224</v>
      </c>
      <c r="L470" t="s">
        <v>325</v>
      </c>
      <c r="M470" t="s">
        <v>344</v>
      </c>
      <c r="N470" t="s">
        <v>548</v>
      </c>
      <c r="O470" t="s">
        <v>339</v>
      </c>
      <c r="P470" t="s">
        <v>1215</v>
      </c>
      <c r="Q470" s="131">
        <v>1404</v>
      </c>
      <c r="R470" s="131">
        <v>3.6469999999999998</v>
      </c>
      <c r="S470" s="131">
        <f t="shared" si="7"/>
        <v>1359.9945941596613</v>
      </c>
      <c r="U470" s="131">
        <v>69.637</v>
      </c>
      <c r="V470" s="132">
        <v>2.0000000000000002E-5</v>
      </c>
      <c r="W470" s="132">
        <v>7.1999999999999998E-3</v>
      </c>
      <c r="X470" s="132">
        <v>1.0300000000000001E-3</v>
      </c>
    </row>
    <row r="471" spans="1:24">
      <c r="A471" t="s">
        <v>1213</v>
      </c>
      <c r="B471" t="s">
        <v>1237</v>
      </c>
      <c r="C471" t="s">
        <v>3850</v>
      </c>
      <c r="D471" t="s">
        <v>3851</v>
      </c>
      <c r="E471" t="s">
        <v>311</v>
      </c>
      <c r="F471" t="s">
        <v>3852</v>
      </c>
      <c r="G471" t="s">
        <v>3853</v>
      </c>
      <c r="H471" t="s">
        <v>321</v>
      </c>
      <c r="I471" t="s">
        <v>917</v>
      </c>
      <c r="J471" t="s">
        <v>205</v>
      </c>
      <c r="K471" t="s">
        <v>204</v>
      </c>
      <c r="L471" t="s">
        <v>325</v>
      </c>
      <c r="M471" t="s">
        <v>346</v>
      </c>
      <c r="N471" t="s">
        <v>544</v>
      </c>
      <c r="O471" t="s">
        <v>339</v>
      </c>
      <c r="P471" t="s">
        <v>1215</v>
      </c>
      <c r="Q471" s="131">
        <v>67</v>
      </c>
      <c r="R471" s="131">
        <v>3.6469999999999998</v>
      </c>
      <c r="S471" s="131">
        <f t="shared" si="7"/>
        <v>21454.96809890771</v>
      </c>
      <c r="U471" s="131">
        <v>52.424999999999997</v>
      </c>
      <c r="V471" s="132">
        <v>0</v>
      </c>
      <c r="W471" s="132">
        <v>5.4200000000000003E-3</v>
      </c>
      <c r="X471" s="132">
        <v>7.7999999999999999E-4</v>
      </c>
    </row>
    <row r="472" spans="1:24">
      <c r="A472" t="s">
        <v>1213</v>
      </c>
      <c r="B472" t="s">
        <v>1237</v>
      </c>
      <c r="C472" t="s">
        <v>3854</v>
      </c>
      <c r="D472" t="s">
        <v>3855</v>
      </c>
      <c r="E472" t="s">
        <v>309</v>
      </c>
      <c r="F472" t="s">
        <v>3856</v>
      </c>
      <c r="G472" t="s">
        <v>3857</v>
      </c>
      <c r="H472" t="s">
        <v>321</v>
      </c>
      <c r="I472" t="s">
        <v>917</v>
      </c>
      <c r="J472" t="s">
        <v>205</v>
      </c>
      <c r="K472" t="s">
        <v>204</v>
      </c>
      <c r="L472" t="s">
        <v>325</v>
      </c>
      <c r="M472" t="s">
        <v>346</v>
      </c>
      <c r="N472" t="s">
        <v>546</v>
      </c>
      <c r="O472" t="s">
        <v>339</v>
      </c>
      <c r="P472" t="s">
        <v>1215</v>
      </c>
      <c r="Q472" s="131">
        <v>3267</v>
      </c>
      <c r="R472" s="131">
        <v>3.6469999999999998</v>
      </c>
      <c r="S472" s="131">
        <f t="shared" si="7"/>
        <v>185.99636467373338</v>
      </c>
      <c r="U472" s="131">
        <v>22.161000000000001</v>
      </c>
      <c r="V472" s="132">
        <v>4.0000000000000003E-5</v>
      </c>
      <c r="W472" s="132">
        <v>2.2899999999999999E-3</v>
      </c>
      <c r="X472" s="132">
        <v>3.3E-4</v>
      </c>
    </row>
    <row r="473" spans="1:24">
      <c r="A473" t="s">
        <v>1213</v>
      </c>
      <c r="B473" t="s">
        <v>1237</v>
      </c>
      <c r="C473" t="s">
        <v>3858</v>
      </c>
      <c r="D473" t="s">
        <v>3859</v>
      </c>
      <c r="E473" t="s">
        <v>311</v>
      </c>
      <c r="F473" t="s">
        <v>3860</v>
      </c>
      <c r="G473" t="s">
        <v>3861</v>
      </c>
      <c r="H473" t="s">
        <v>321</v>
      </c>
      <c r="I473" t="s">
        <v>917</v>
      </c>
      <c r="J473" t="s">
        <v>205</v>
      </c>
      <c r="K473" t="s">
        <v>224</v>
      </c>
      <c r="L473" t="s">
        <v>325</v>
      </c>
      <c r="M473" t="s">
        <v>346</v>
      </c>
      <c r="N473" t="s">
        <v>486</v>
      </c>
      <c r="O473" t="s">
        <v>339</v>
      </c>
      <c r="P473" t="s">
        <v>1215</v>
      </c>
      <c r="Q473" s="131">
        <v>378</v>
      </c>
      <c r="R473" s="131">
        <v>3.6469999999999998</v>
      </c>
      <c r="S473" s="131">
        <f t="shared" si="7"/>
        <v>659.0181391387863</v>
      </c>
      <c r="U473" s="131">
        <v>9.0850000000000009</v>
      </c>
      <c r="V473" s="132">
        <v>0</v>
      </c>
      <c r="W473" s="132">
        <v>9.3999999999999997E-4</v>
      </c>
      <c r="X473" s="132">
        <v>1.2999999999999999E-4</v>
      </c>
    </row>
    <row r="474" spans="1:24">
      <c r="A474" t="s">
        <v>1213</v>
      </c>
      <c r="B474" t="s">
        <v>1238</v>
      </c>
      <c r="C474" t="s">
        <v>1547</v>
      </c>
      <c r="D474" t="s">
        <v>1548</v>
      </c>
      <c r="E474" t="s">
        <v>309</v>
      </c>
      <c r="F474" t="s">
        <v>1547</v>
      </c>
      <c r="G474" t="s">
        <v>3473</v>
      </c>
      <c r="H474" t="s">
        <v>321</v>
      </c>
      <c r="I474" t="s">
        <v>917</v>
      </c>
      <c r="J474" t="s">
        <v>204</v>
      </c>
      <c r="K474" t="s">
        <v>204</v>
      </c>
      <c r="L474" t="s">
        <v>325</v>
      </c>
      <c r="M474" t="s">
        <v>340</v>
      </c>
      <c r="N474" t="s">
        <v>448</v>
      </c>
      <c r="O474" t="s">
        <v>339</v>
      </c>
      <c r="P474" t="s">
        <v>1212</v>
      </c>
      <c r="Q474" s="131">
        <v>383813</v>
      </c>
      <c r="R474" s="131">
        <v>1</v>
      </c>
      <c r="S474" s="131">
        <f t="shared" si="7"/>
        <v>4335.0001172445964</v>
      </c>
      <c r="U474" s="131">
        <v>16638.294000000002</v>
      </c>
      <c r="V474" s="132">
        <v>2.4000000000000001E-4</v>
      </c>
      <c r="W474" s="132">
        <v>6.515E-2</v>
      </c>
      <c r="X474" s="132">
        <v>9.0299999999999998E-3</v>
      </c>
    </row>
    <row r="475" spans="1:24">
      <c r="A475" t="s">
        <v>1213</v>
      </c>
      <c r="B475" t="s">
        <v>1238</v>
      </c>
      <c r="C475" t="s">
        <v>1601</v>
      </c>
      <c r="D475" t="s">
        <v>1602</v>
      </c>
      <c r="E475" t="s">
        <v>309</v>
      </c>
      <c r="F475" t="s">
        <v>1601</v>
      </c>
      <c r="G475" t="s">
        <v>3476</v>
      </c>
      <c r="H475" t="s">
        <v>321</v>
      </c>
      <c r="I475" t="s">
        <v>917</v>
      </c>
      <c r="J475" t="s">
        <v>204</v>
      </c>
      <c r="K475" t="s">
        <v>204</v>
      </c>
      <c r="L475" t="s">
        <v>325</v>
      </c>
      <c r="M475" t="s">
        <v>340</v>
      </c>
      <c r="N475" t="s">
        <v>448</v>
      </c>
      <c r="O475" t="s">
        <v>339</v>
      </c>
      <c r="P475" t="s">
        <v>1212</v>
      </c>
      <c r="Q475" s="131">
        <v>354031</v>
      </c>
      <c r="R475" s="131">
        <v>1</v>
      </c>
      <c r="S475" s="131">
        <f t="shared" si="7"/>
        <v>4402.0001073352332</v>
      </c>
      <c r="U475" s="131">
        <v>15584.445</v>
      </c>
      <c r="V475" s="132">
        <v>2.5999999999999998E-4</v>
      </c>
      <c r="W475" s="132">
        <v>6.1019999999999998E-2</v>
      </c>
      <c r="X475" s="132">
        <v>8.4600000000000005E-3</v>
      </c>
    </row>
    <row r="476" spans="1:24">
      <c r="A476" t="s">
        <v>1213</v>
      </c>
      <c r="B476" t="s">
        <v>1238</v>
      </c>
      <c r="C476" t="s">
        <v>3862</v>
      </c>
      <c r="D476" t="s">
        <v>3863</v>
      </c>
      <c r="E476" t="s">
        <v>309</v>
      </c>
      <c r="F476" t="s">
        <v>3864</v>
      </c>
      <c r="G476" t="s">
        <v>3865</v>
      </c>
      <c r="H476" t="s">
        <v>321</v>
      </c>
      <c r="I476" t="s">
        <v>917</v>
      </c>
      <c r="J476" t="s">
        <v>204</v>
      </c>
      <c r="K476" t="s">
        <v>204</v>
      </c>
      <c r="L476" t="s">
        <v>325</v>
      </c>
      <c r="M476" t="s">
        <v>340</v>
      </c>
      <c r="N476" t="s">
        <v>475</v>
      </c>
      <c r="O476" t="s">
        <v>339</v>
      </c>
      <c r="P476" t="s">
        <v>1212</v>
      </c>
      <c r="Q476" s="131">
        <v>12218849</v>
      </c>
      <c r="R476" s="131">
        <v>1</v>
      </c>
      <c r="S476" s="131">
        <f t="shared" si="7"/>
        <v>119.19999993452738</v>
      </c>
      <c r="U476" s="131">
        <v>14564.868</v>
      </c>
      <c r="V476" s="132">
        <v>6.9879999999999998E-2</v>
      </c>
      <c r="W476" s="132">
        <v>5.7029999999999997E-2</v>
      </c>
      <c r="X476" s="132">
        <v>7.9100000000000004E-3</v>
      </c>
    </row>
    <row r="477" spans="1:24">
      <c r="A477" t="s">
        <v>1213</v>
      </c>
      <c r="B477" t="s">
        <v>1238</v>
      </c>
      <c r="C477" t="s">
        <v>2123</v>
      </c>
      <c r="D477" t="s">
        <v>2124</v>
      </c>
      <c r="E477" t="s">
        <v>309</v>
      </c>
      <c r="F477" t="s">
        <v>2123</v>
      </c>
      <c r="G477" t="s">
        <v>3474</v>
      </c>
      <c r="H477" t="s">
        <v>321</v>
      </c>
      <c r="I477" t="s">
        <v>917</v>
      </c>
      <c r="J477" t="s">
        <v>204</v>
      </c>
      <c r="K477" t="s">
        <v>204</v>
      </c>
      <c r="L477" t="s">
        <v>325</v>
      </c>
      <c r="M477" t="s">
        <v>340</v>
      </c>
      <c r="N477" t="s">
        <v>467</v>
      </c>
      <c r="O477" t="s">
        <v>339</v>
      </c>
      <c r="P477" t="s">
        <v>1212</v>
      </c>
      <c r="Q477" s="131">
        <v>99972</v>
      </c>
      <c r="R477" s="131">
        <v>1</v>
      </c>
      <c r="S477" s="131">
        <f t="shared" si="7"/>
        <v>8101.0002800784223</v>
      </c>
      <c r="U477" s="131">
        <v>8098.732</v>
      </c>
      <c r="V477" s="132">
        <v>8.0000000000000007E-5</v>
      </c>
      <c r="W477" s="132">
        <v>3.1710000000000002E-2</v>
      </c>
      <c r="X477" s="132">
        <v>4.4000000000000003E-3</v>
      </c>
    </row>
    <row r="478" spans="1:24">
      <c r="A478" t="s">
        <v>1213</v>
      </c>
      <c r="B478" t="s">
        <v>1238</v>
      </c>
      <c r="C478" t="s">
        <v>3728</v>
      </c>
      <c r="D478" t="s">
        <v>3729</v>
      </c>
      <c r="E478" t="s">
        <v>309</v>
      </c>
      <c r="F478" t="s">
        <v>3728</v>
      </c>
      <c r="G478" t="s">
        <v>3730</v>
      </c>
      <c r="H478" t="s">
        <v>321</v>
      </c>
      <c r="I478" t="s">
        <v>917</v>
      </c>
      <c r="J478" t="s">
        <v>204</v>
      </c>
      <c r="K478" t="s">
        <v>204</v>
      </c>
      <c r="L478" t="s">
        <v>325</v>
      </c>
      <c r="M478" t="s">
        <v>340</v>
      </c>
      <c r="N478" t="s">
        <v>451</v>
      </c>
      <c r="O478" t="s">
        <v>339</v>
      </c>
      <c r="P478" t="s">
        <v>1212</v>
      </c>
      <c r="Q478" s="131">
        <v>1273656</v>
      </c>
      <c r="R478" s="131">
        <v>1</v>
      </c>
      <c r="S478" s="131">
        <f t="shared" si="7"/>
        <v>604.40001067792241</v>
      </c>
      <c r="U478" s="131">
        <v>7697.9769999999999</v>
      </c>
      <c r="V478" s="132">
        <v>6.8100000000000001E-3</v>
      </c>
      <c r="W478" s="132">
        <v>3.014E-2</v>
      </c>
      <c r="X478" s="132">
        <v>4.1799999999999997E-3</v>
      </c>
    </row>
    <row r="479" spans="1:24">
      <c r="A479" t="s">
        <v>1213</v>
      </c>
      <c r="B479" t="s">
        <v>1238</v>
      </c>
      <c r="C479" t="s">
        <v>2430</v>
      </c>
      <c r="D479" t="s">
        <v>2431</v>
      </c>
      <c r="E479" t="s">
        <v>309</v>
      </c>
      <c r="F479" t="s">
        <v>2430</v>
      </c>
      <c r="G479" t="s">
        <v>3492</v>
      </c>
      <c r="H479" t="s">
        <v>321</v>
      </c>
      <c r="I479" t="s">
        <v>917</v>
      </c>
      <c r="J479" t="s">
        <v>204</v>
      </c>
      <c r="K479" t="s">
        <v>204</v>
      </c>
      <c r="L479" t="s">
        <v>325</v>
      </c>
      <c r="M479" t="s">
        <v>340</v>
      </c>
      <c r="N479" t="s">
        <v>446</v>
      </c>
      <c r="O479" t="s">
        <v>339</v>
      </c>
      <c r="P479" t="s">
        <v>1212</v>
      </c>
      <c r="Q479" s="131">
        <v>7589</v>
      </c>
      <c r="R479" s="131">
        <v>1</v>
      </c>
      <c r="S479" s="131">
        <f t="shared" si="7"/>
        <v>95300</v>
      </c>
      <c r="T479" s="131">
        <v>13.872999999999999</v>
      </c>
      <c r="U479" s="131">
        <v>7246.19</v>
      </c>
      <c r="V479" s="132">
        <v>1.7000000000000001E-4</v>
      </c>
      <c r="W479" s="132">
        <v>2.843E-2</v>
      </c>
      <c r="X479" s="132">
        <v>3.9399999999999999E-3</v>
      </c>
    </row>
    <row r="480" spans="1:24">
      <c r="A480" t="s">
        <v>1213</v>
      </c>
      <c r="B480" t="s">
        <v>1238</v>
      </c>
      <c r="C480" t="s">
        <v>3190</v>
      </c>
      <c r="D480" t="s">
        <v>3191</v>
      </c>
      <c r="E480" t="s">
        <v>309</v>
      </c>
      <c r="F480" t="s">
        <v>3190</v>
      </c>
      <c r="G480" t="s">
        <v>3475</v>
      </c>
      <c r="H480" t="s">
        <v>321</v>
      </c>
      <c r="I480" t="s">
        <v>917</v>
      </c>
      <c r="J480" t="s">
        <v>204</v>
      </c>
      <c r="K480" t="s">
        <v>204</v>
      </c>
      <c r="L480" t="s">
        <v>325</v>
      </c>
      <c r="M480" t="s">
        <v>340</v>
      </c>
      <c r="N480" t="s">
        <v>448</v>
      </c>
      <c r="O480" t="s">
        <v>339</v>
      </c>
      <c r="P480" t="s">
        <v>1212</v>
      </c>
      <c r="Q480" s="131">
        <v>288386</v>
      </c>
      <c r="R480" s="131">
        <v>1</v>
      </c>
      <c r="S480" s="131">
        <f t="shared" si="7"/>
        <v>2491.9999583891035</v>
      </c>
      <c r="U480" s="131">
        <v>7186.5789999999997</v>
      </c>
      <c r="V480" s="132">
        <v>2.3000000000000001E-4</v>
      </c>
      <c r="W480" s="132">
        <v>2.8139999999999998E-2</v>
      </c>
      <c r="X480" s="132">
        <v>3.8999999999999998E-3</v>
      </c>
    </row>
    <row r="481" spans="1:24">
      <c r="A481" t="s">
        <v>1213</v>
      </c>
      <c r="B481" t="s">
        <v>1238</v>
      </c>
      <c r="C481" t="s">
        <v>2918</v>
      </c>
      <c r="D481" t="s">
        <v>2919</v>
      </c>
      <c r="E481" t="s">
        <v>309</v>
      </c>
      <c r="F481" t="s">
        <v>2918</v>
      </c>
      <c r="G481" t="s">
        <v>3714</v>
      </c>
      <c r="H481" t="s">
        <v>321</v>
      </c>
      <c r="I481" t="s">
        <v>917</v>
      </c>
      <c r="J481" t="s">
        <v>204</v>
      </c>
      <c r="K481" t="s">
        <v>204</v>
      </c>
      <c r="L481" t="s">
        <v>325</v>
      </c>
      <c r="M481" t="s">
        <v>340</v>
      </c>
      <c r="N481" t="s">
        <v>464</v>
      </c>
      <c r="O481" t="s">
        <v>339</v>
      </c>
      <c r="P481" t="s">
        <v>1212</v>
      </c>
      <c r="Q481" s="131">
        <v>973665</v>
      </c>
      <c r="R481" s="131">
        <v>1</v>
      </c>
      <c r="S481" s="131">
        <f t="shared" si="7"/>
        <v>633.20002259504042</v>
      </c>
      <c r="U481" s="131">
        <v>6165.2470000000003</v>
      </c>
      <c r="V481" s="132">
        <v>6.6400000000000001E-3</v>
      </c>
      <c r="W481" s="132">
        <v>2.4140000000000002E-2</v>
      </c>
      <c r="X481" s="132">
        <v>3.3500000000000001E-3</v>
      </c>
    </row>
    <row r="482" spans="1:24">
      <c r="A482" t="s">
        <v>1213</v>
      </c>
      <c r="B482" t="s">
        <v>1238</v>
      </c>
      <c r="C482" t="s">
        <v>2175</v>
      </c>
      <c r="D482" t="s">
        <v>2176</v>
      </c>
      <c r="E482" t="s">
        <v>309</v>
      </c>
      <c r="F482" t="s">
        <v>3485</v>
      </c>
      <c r="G482" t="s">
        <v>3486</v>
      </c>
      <c r="H482" t="s">
        <v>321</v>
      </c>
      <c r="I482" t="s">
        <v>917</v>
      </c>
      <c r="J482" t="s">
        <v>204</v>
      </c>
      <c r="K482" t="s">
        <v>204</v>
      </c>
      <c r="L482" t="s">
        <v>325</v>
      </c>
      <c r="M482" t="s">
        <v>340</v>
      </c>
      <c r="N482" t="s">
        <v>445</v>
      </c>
      <c r="O482" t="s">
        <v>339</v>
      </c>
      <c r="P482" t="s">
        <v>1212</v>
      </c>
      <c r="Q482" s="131">
        <v>93362</v>
      </c>
      <c r="R482" s="131">
        <v>1</v>
      </c>
      <c r="S482" s="131">
        <f t="shared" si="7"/>
        <v>5317.9998286240652</v>
      </c>
      <c r="U482" s="131">
        <v>4964.991</v>
      </c>
      <c r="V482" s="132">
        <v>3.6000000000000002E-4</v>
      </c>
      <c r="W482" s="132">
        <v>1.9439999999999999E-2</v>
      </c>
      <c r="X482" s="132">
        <v>2.7000000000000001E-3</v>
      </c>
    </row>
    <row r="483" spans="1:24">
      <c r="A483" t="s">
        <v>1213</v>
      </c>
      <c r="B483" t="s">
        <v>1238</v>
      </c>
      <c r="C483" t="s">
        <v>1896</v>
      </c>
      <c r="D483" t="s">
        <v>1897</v>
      </c>
      <c r="E483" t="s">
        <v>309</v>
      </c>
      <c r="F483" t="s">
        <v>1896</v>
      </c>
      <c r="G483" t="s">
        <v>3488</v>
      </c>
      <c r="H483" t="s">
        <v>321</v>
      </c>
      <c r="I483" t="s">
        <v>917</v>
      </c>
      <c r="J483" t="s">
        <v>204</v>
      </c>
      <c r="K483" t="s">
        <v>204</v>
      </c>
      <c r="L483" t="s">
        <v>325</v>
      </c>
      <c r="M483" t="s">
        <v>340</v>
      </c>
      <c r="N483" t="s">
        <v>464</v>
      </c>
      <c r="O483" t="s">
        <v>339</v>
      </c>
      <c r="P483" t="s">
        <v>1212</v>
      </c>
      <c r="Q483" s="131">
        <v>8810</v>
      </c>
      <c r="R483" s="131">
        <v>1</v>
      </c>
      <c r="S483" s="131">
        <f t="shared" si="7"/>
        <v>54029.999999999993</v>
      </c>
      <c r="U483" s="131">
        <v>4760.0429999999997</v>
      </c>
      <c r="V483" s="132">
        <v>3.6000000000000002E-4</v>
      </c>
      <c r="W483" s="132">
        <v>1.864E-2</v>
      </c>
      <c r="X483" s="132">
        <v>2.5799999999999998E-3</v>
      </c>
    </row>
    <row r="484" spans="1:24">
      <c r="A484" t="s">
        <v>1213</v>
      </c>
      <c r="B484" t="s">
        <v>1238</v>
      </c>
      <c r="C484" t="s">
        <v>2509</v>
      </c>
      <c r="D484" t="s">
        <v>2510</v>
      </c>
      <c r="E484" t="s">
        <v>309</v>
      </c>
      <c r="F484" t="s">
        <v>2509</v>
      </c>
      <c r="G484" t="s">
        <v>3495</v>
      </c>
      <c r="H484" t="s">
        <v>321</v>
      </c>
      <c r="I484" t="s">
        <v>917</v>
      </c>
      <c r="J484" t="s">
        <v>204</v>
      </c>
      <c r="K484" t="s">
        <v>204</v>
      </c>
      <c r="L484" t="s">
        <v>325</v>
      </c>
      <c r="M484" t="s">
        <v>340</v>
      </c>
      <c r="N484" t="s">
        <v>475</v>
      </c>
      <c r="O484" t="s">
        <v>339</v>
      </c>
      <c r="P484" t="s">
        <v>1212</v>
      </c>
      <c r="Q484" s="131">
        <v>124408</v>
      </c>
      <c r="R484" s="131">
        <v>1</v>
      </c>
      <c r="S484" s="131">
        <f t="shared" si="7"/>
        <v>3795.0003215227321</v>
      </c>
      <c r="U484" s="131">
        <v>4721.2839999999997</v>
      </c>
      <c r="V484" s="132">
        <v>4.4999999999999999E-4</v>
      </c>
      <c r="W484" s="132">
        <v>1.8489999999999999E-2</v>
      </c>
      <c r="X484" s="132">
        <v>2.5600000000000002E-3</v>
      </c>
    </row>
    <row r="485" spans="1:24">
      <c r="A485" t="s">
        <v>1213</v>
      </c>
      <c r="B485" t="s">
        <v>1238</v>
      </c>
      <c r="C485" t="s">
        <v>1868</v>
      </c>
      <c r="D485" t="s">
        <v>1869</v>
      </c>
      <c r="E485" t="s">
        <v>309</v>
      </c>
      <c r="F485" t="s">
        <v>1868</v>
      </c>
      <c r="G485" t="s">
        <v>3478</v>
      </c>
      <c r="H485" t="s">
        <v>321</v>
      </c>
      <c r="I485" t="s">
        <v>917</v>
      </c>
      <c r="J485" t="s">
        <v>204</v>
      </c>
      <c r="K485" t="s">
        <v>204</v>
      </c>
      <c r="L485" t="s">
        <v>325</v>
      </c>
      <c r="M485" t="s">
        <v>340</v>
      </c>
      <c r="N485" t="s">
        <v>464</v>
      </c>
      <c r="O485" t="s">
        <v>339</v>
      </c>
      <c r="P485" t="s">
        <v>1212</v>
      </c>
      <c r="Q485" s="131">
        <v>15156</v>
      </c>
      <c r="R485" s="131">
        <v>1</v>
      </c>
      <c r="S485" s="131">
        <f t="shared" si="7"/>
        <v>30089.99736078121</v>
      </c>
      <c r="U485" s="131">
        <v>4560.4399999999996</v>
      </c>
      <c r="V485" s="132">
        <v>1.2E-4</v>
      </c>
      <c r="W485" s="132">
        <v>1.7860000000000001E-2</v>
      </c>
      <c r="X485" s="132">
        <v>2.48E-3</v>
      </c>
    </row>
    <row r="486" spans="1:24">
      <c r="A486" t="s">
        <v>1213</v>
      </c>
      <c r="B486" t="s">
        <v>1238</v>
      </c>
      <c r="C486" t="s">
        <v>1585</v>
      </c>
      <c r="D486" t="s">
        <v>1586</v>
      </c>
      <c r="E486" t="s">
        <v>309</v>
      </c>
      <c r="F486" t="s">
        <v>3828</v>
      </c>
      <c r="G486" t="s">
        <v>3829</v>
      </c>
      <c r="H486" t="s">
        <v>321</v>
      </c>
      <c r="I486" t="s">
        <v>917</v>
      </c>
      <c r="J486" t="s">
        <v>204</v>
      </c>
      <c r="K486" t="s">
        <v>204</v>
      </c>
      <c r="L486" t="s">
        <v>325</v>
      </c>
      <c r="M486" t="s">
        <v>340</v>
      </c>
      <c r="N486" t="s">
        <v>447</v>
      </c>
      <c r="O486" t="s">
        <v>339</v>
      </c>
      <c r="P486" t="s">
        <v>1212</v>
      </c>
      <c r="Q486" s="131">
        <v>181900</v>
      </c>
      <c r="R486" s="131">
        <v>1</v>
      </c>
      <c r="S486" s="131">
        <f t="shared" si="7"/>
        <v>2196</v>
      </c>
      <c r="U486" s="131">
        <v>3994.5239999999999</v>
      </c>
      <c r="V486" s="132">
        <v>2.9399999999999999E-3</v>
      </c>
      <c r="W486" s="132">
        <v>1.5640000000000001E-2</v>
      </c>
      <c r="X486" s="132">
        <v>2.1700000000000001E-3</v>
      </c>
    </row>
    <row r="487" spans="1:24">
      <c r="A487" t="s">
        <v>1213</v>
      </c>
      <c r="B487" t="s">
        <v>1238</v>
      </c>
      <c r="C487" t="s">
        <v>2188</v>
      </c>
      <c r="D487" t="s">
        <v>2189</v>
      </c>
      <c r="E487" t="s">
        <v>309</v>
      </c>
      <c r="F487" t="s">
        <v>3505</v>
      </c>
      <c r="G487" t="s">
        <v>3506</v>
      </c>
      <c r="H487" t="s">
        <v>321</v>
      </c>
      <c r="I487" t="s">
        <v>917</v>
      </c>
      <c r="J487" t="s">
        <v>204</v>
      </c>
      <c r="K487" t="s">
        <v>204</v>
      </c>
      <c r="L487" t="s">
        <v>325</v>
      </c>
      <c r="M487" t="s">
        <v>340</v>
      </c>
      <c r="N487" t="s">
        <v>445</v>
      </c>
      <c r="O487" t="s">
        <v>339</v>
      </c>
      <c r="P487" t="s">
        <v>1212</v>
      </c>
      <c r="Q487" s="131">
        <v>43052</v>
      </c>
      <c r="R487" s="131">
        <v>1</v>
      </c>
      <c r="S487" s="131">
        <f t="shared" si="7"/>
        <v>8569.9990708910154</v>
      </c>
      <c r="U487" s="131">
        <v>3689.556</v>
      </c>
      <c r="V487" s="132">
        <v>5.4000000000000001E-4</v>
      </c>
      <c r="W487" s="132">
        <v>1.4449999999999999E-2</v>
      </c>
      <c r="X487" s="132">
        <v>2E-3</v>
      </c>
    </row>
    <row r="488" spans="1:24">
      <c r="A488" t="s">
        <v>1213</v>
      </c>
      <c r="B488" t="s">
        <v>1238</v>
      </c>
      <c r="C488" t="s">
        <v>3497</v>
      </c>
      <c r="D488" t="s">
        <v>3498</v>
      </c>
      <c r="E488" t="s">
        <v>309</v>
      </c>
      <c r="F488" t="s">
        <v>3497</v>
      </c>
      <c r="G488" t="s">
        <v>3499</v>
      </c>
      <c r="H488" t="s">
        <v>321</v>
      </c>
      <c r="I488" t="s">
        <v>917</v>
      </c>
      <c r="J488" t="s">
        <v>204</v>
      </c>
      <c r="K488" t="s">
        <v>204</v>
      </c>
      <c r="L488" t="s">
        <v>325</v>
      </c>
      <c r="M488" t="s">
        <v>340</v>
      </c>
      <c r="N488" t="s">
        <v>458</v>
      </c>
      <c r="O488" t="s">
        <v>339</v>
      </c>
      <c r="P488" t="s">
        <v>1212</v>
      </c>
      <c r="Q488" s="131">
        <v>5056</v>
      </c>
      <c r="R488" s="131">
        <v>1</v>
      </c>
      <c r="S488" s="131">
        <f t="shared" si="7"/>
        <v>71910.0079113924</v>
      </c>
      <c r="U488" s="131">
        <v>3635.77</v>
      </c>
      <c r="V488" s="132">
        <v>1.7000000000000001E-4</v>
      </c>
      <c r="W488" s="132">
        <v>1.4239999999999999E-2</v>
      </c>
      <c r="X488" s="132">
        <v>1.97E-3</v>
      </c>
    </row>
    <row r="489" spans="1:24">
      <c r="A489" t="s">
        <v>1213</v>
      </c>
      <c r="B489" t="s">
        <v>1238</v>
      </c>
      <c r="C489" t="s">
        <v>2422</v>
      </c>
      <c r="D489" t="s">
        <v>2423</v>
      </c>
      <c r="E489" t="s">
        <v>309</v>
      </c>
      <c r="F489" t="s">
        <v>2422</v>
      </c>
      <c r="G489" t="s">
        <v>3496</v>
      </c>
      <c r="H489" t="s">
        <v>321</v>
      </c>
      <c r="I489" t="s">
        <v>917</v>
      </c>
      <c r="J489" t="s">
        <v>204</v>
      </c>
      <c r="K489" t="s">
        <v>204</v>
      </c>
      <c r="L489" t="s">
        <v>325</v>
      </c>
      <c r="M489" t="s">
        <v>340</v>
      </c>
      <c r="N489" t="s">
        <v>456</v>
      </c>
      <c r="O489" t="s">
        <v>339</v>
      </c>
      <c r="P489" t="s">
        <v>1212</v>
      </c>
      <c r="Q489" s="131">
        <v>197333</v>
      </c>
      <c r="R489" s="131">
        <v>1</v>
      </c>
      <c r="S489" s="131">
        <f t="shared" si="7"/>
        <v>1800</v>
      </c>
      <c r="U489" s="131">
        <v>3551.9940000000001</v>
      </c>
      <c r="V489" s="132">
        <v>1.4999999999999999E-4</v>
      </c>
      <c r="W489" s="132">
        <v>1.391E-2</v>
      </c>
      <c r="X489" s="132">
        <v>1.9300000000000001E-3</v>
      </c>
    </row>
    <row r="490" spans="1:24">
      <c r="A490" t="s">
        <v>1213</v>
      </c>
      <c r="B490" t="s">
        <v>1238</v>
      </c>
      <c r="C490" t="s">
        <v>1884</v>
      </c>
      <c r="D490" t="s">
        <v>1885</v>
      </c>
      <c r="E490" t="s">
        <v>309</v>
      </c>
      <c r="F490" t="s">
        <v>3482</v>
      </c>
      <c r="G490" t="s">
        <v>3483</v>
      </c>
      <c r="H490" t="s">
        <v>321</v>
      </c>
      <c r="I490" t="s">
        <v>917</v>
      </c>
      <c r="J490" t="s">
        <v>204</v>
      </c>
      <c r="K490" t="s">
        <v>204</v>
      </c>
      <c r="L490" t="s">
        <v>325</v>
      </c>
      <c r="M490" t="s">
        <v>340</v>
      </c>
      <c r="N490" t="s">
        <v>448</v>
      </c>
      <c r="O490" t="s">
        <v>339</v>
      </c>
      <c r="P490" t="s">
        <v>1212</v>
      </c>
      <c r="Q490" s="131">
        <v>22474</v>
      </c>
      <c r="R490" s="131">
        <v>1</v>
      </c>
      <c r="S490" s="131">
        <f t="shared" si="7"/>
        <v>15759.998220165526</v>
      </c>
      <c r="U490" s="131">
        <v>3541.902</v>
      </c>
      <c r="V490" s="132">
        <v>9.0000000000000006E-5</v>
      </c>
      <c r="W490" s="132">
        <v>1.387E-2</v>
      </c>
      <c r="X490" s="132">
        <v>1.92E-3</v>
      </c>
    </row>
    <row r="491" spans="1:24">
      <c r="A491" t="s">
        <v>1213</v>
      </c>
      <c r="B491" t="s">
        <v>1238</v>
      </c>
      <c r="C491" t="s">
        <v>1671</v>
      </c>
      <c r="D491" t="s">
        <v>1672</v>
      </c>
      <c r="E491" t="s">
        <v>309</v>
      </c>
      <c r="F491" t="s">
        <v>1671</v>
      </c>
      <c r="G491" t="s">
        <v>3477</v>
      </c>
      <c r="H491" t="s">
        <v>321</v>
      </c>
      <c r="I491" t="s">
        <v>917</v>
      </c>
      <c r="J491" t="s">
        <v>204</v>
      </c>
      <c r="K491" t="s">
        <v>204</v>
      </c>
      <c r="L491" t="s">
        <v>325</v>
      </c>
      <c r="M491" t="s">
        <v>340</v>
      </c>
      <c r="N491" t="s">
        <v>441</v>
      </c>
      <c r="O491" t="s">
        <v>339</v>
      </c>
      <c r="P491" t="s">
        <v>1212</v>
      </c>
      <c r="Q491" s="131">
        <v>54151.5</v>
      </c>
      <c r="R491" s="131">
        <v>1</v>
      </c>
      <c r="S491" s="131">
        <f t="shared" si="7"/>
        <v>6304.9998614996821</v>
      </c>
      <c r="U491" s="131">
        <v>3414.252</v>
      </c>
      <c r="V491" s="132">
        <v>4.6000000000000001E-4</v>
      </c>
      <c r="W491" s="132">
        <v>1.337E-2</v>
      </c>
      <c r="X491" s="132">
        <v>1.8500000000000001E-3</v>
      </c>
    </row>
    <row r="492" spans="1:24">
      <c r="A492" t="s">
        <v>1213</v>
      </c>
      <c r="B492" t="s">
        <v>1238</v>
      </c>
      <c r="C492" t="s">
        <v>2005</v>
      </c>
      <c r="D492" t="s">
        <v>2006</v>
      </c>
      <c r="E492" t="s">
        <v>309</v>
      </c>
      <c r="F492" t="s">
        <v>3590</v>
      </c>
      <c r="G492" t="s">
        <v>3591</v>
      </c>
      <c r="H492" t="s">
        <v>321</v>
      </c>
      <c r="I492" t="s">
        <v>917</v>
      </c>
      <c r="J492" t="s">
        <v>204</v>
      </c>
      <c r="K492" t="s">
        <v>204</v>
      </c>
      <c r="L492" t="s">
        <v>325</v>
      </c>
      <c r="M492" t="s">
        <v>340</v>
      </c>
      <c r="N492" t="s">
        <v>464</v>
      </c>
      <c r="O492" t="s">
        <v>339</v>
      </c>
      <c r="P492" t="s">
        <v>1212</v>
      </c>
      <c r="Q492" s="131">
        <v>299804</v>
      </c>
      <c r="R492" s="131">
        <v>1</v>
      </c>
      <c r="S492" s="131">
        <f t="shared" si="7"/>
        <v>1089.0001467625516</v>
      </c>
      <c r="U492" s="131">
        <v>3264.866</v>
      </c>
      <c r="V492" s="132">
        <v>4.0999999999999999E-4</v>
      </c>
      <c r="W492" s="132">
        <v>1.278E-2</v>
      </c>
      <c r="X492" s="132">
        <v>1.7700000000000001E-3</v>
      </c>
    </row>
    <row r="493" spans="1:24">
      <c r="A493" t="s">
        <v>1213</v>
      </c>
      <c r="B493" t="s">
        <v>1238</v>
      </c>
      <c r="C493" t="s">
        <v>3489</v>
      </c>
      <c r="D493" t="s">
        <v>3490</v>
      </c>
      <c r="E493" t="s">
        <v>309</v>
      </c>
      <c r="F493" t="s">
        <v>3489</v>
      </c>
      <c r="G493" t="s">
        <v>3491</v>
      </c>
      <c r="H493" t="s">
        <v>321</v>
      </c>
      <c r="I493" t="s">
        <v>917</v>
      </c>
      <c r="J493" t="s">
        <v>204</v>
      </c>
      <c r="K493" t="s">
        <v>204</v>
      </c>
      <c r="L493" t="s">
        <v>325</v>
      </c>
      <c r="M493" t="s">
        <v>340</v>
      </c>
      <c r="N493" t="s">
        <v>480</v>
      </c>
      <c r="O493" t="s">
        <v>339</v>
      </c>
      <c r="P493" t="s">
        <v>1212</v>
      </c>
      <c r="Q493" s="131">
        <v>4953</v>
      </c>
      <c r="R493" s="131">
        <v>1</v>
      </c>
      <c r="S493" s="131">
        <f t="shared" si="7"/>
        <v>62120.008075913589</v>
      </c>
      <c r="U493" s="131">
        <v>3076.8040000000001</v>
      </c>
      <c r="V493" s="132">
        <v>6.9999999999999994E-5</v>
      </c>
      <c r="W493" s="132">
        <v>1.205E-2</v>
      </c>
      <c r="X493" s="132">
        <v>1.67E-3</v>
      </c>
    </row>
    <row r="494" spans="1:24">
      <c r="A494" t="s">
        <v>1213</v>
      </c>
      <c r="B494" t="s">
        <v>1238</v>
      </c>
      <c r="C494" t="s">
        <v>2467</v>
      </c>
      <c r="D494" t="s">
        <v>2468</v>
      </c>
      <c r="E494" t="s">
        <v>309</v>
      </c>
      <c r="F494" t="s">
        <v>2467</v>
      </c>
      <c r="G494" t="s">
        <v>3487</v>
      </c>
      <c r="H494" t="s">
        <v>321</v>
      </c>
      <c r="I494" t="s">
        <v>917</v>
      </c>
      <c r="J494" t="s">
        <v>204</v>
      </c>
      <c r="K494" t="s">
        <v>204</v>
      </c>
      <c r="L494" t="s">
        <v>325</v>
      </c>
      <c r="M494" t="s">
        <v>340</v>
      </c>
      <c r="N494" t="s">
        <v>440</v>
      </c>
      <c r="O494" t="s">
        <v>339</v>
      </c>
      <c r="P494" t="s">
        <v>1212</v>
      </c>
      <c r="Q494" s="131">
        <v>100610</v>
      </c>
      <c r="R494" s="131">
        <v>1</v>
      </c>
      <c r="S494" s="131">
        <f t="shared" si="7"/>
        <v>2967.0002981810953</v>
      </c>
      <c r="U494" s="131">
        <v>2985.0990000000002</v>
      </c>
      <c r="V494" s="132">
        <v>3.8999999999999999E-4</v>
      </c>
      <c r="W494" s="132">
        <v>1.1690000000000001E-2</v>
      </c>
      <c r="X494" s="132">
        <v>1.6199999999999999E-3</v>
      </c>
    </row>
    <row r="495" spans="1:24">
      <c r="A495" t="s">
        <v>1213</v>
      </c>
      <c r="B495" t="s">
        <v>1238</v>
      </c>
      <c r="C495" t="s">
        <v>2020</v>
      </c>
      <c r="D495" t="s">
        <v>2021</v>
      </c>
      <c r="E495" t="s">
        <v>309</v>
      </c>
      <c r="F495" t="s">
        <v>2020</v>
      </c>
      <c r="G495" t="s">
        <v>3518</v>
      </c>
      <c r="H495" t="s">
        <v>321</v>
      </c>
      <c r="I495" t="s">
        <v>917</v>
      </c>
      <c r="J495" t="s">
        <v>204</v>
      </c>
      <c r="K495" t="s">
        <v>204</v>
      </c>
      <c r="L495" t="s">
        <v>325</v>
      </c>
      <c r="M495" t="s">
        <v>340</v>
      </c>
      <c r="N495" t="s">
        <v>484</v>
      </c>
      <c r="O495" t="s">
        <v>339</v>
      </c>
      <c r="P495" t="s">
        <v>1212</v>
      </c>
      <c r="Q495" s="131">
        <v>564195</v>
      </c>
      <c r="R495" s="131">
        <v>1</v>
      </c>
      <c r="S495" s="131">
        <f t="shared" si="7"/>
        <v>518.99999113781575</v>
      </c>
      <c r="U495" s="131">
        <v>2928.172</v>
      </c>
      <c r="V495" s="132">
        <v>2.0000000000000001E-4</v>
      </c>
      <c r="W495" s="132">
        <v>1.1469999999999999E-2</v>
      </c>
      <c r="X495" s="132">
        <v>1.5900000000000001E-3</v>
      </c>
    </row>
    <row r="496" spans="1:24">
      <c r="A496" t="s">
        <v>1213</v>
      </c>
      <c r="B496" t="s">
        <v>1238</v>
      </c>
      <c r="C496" t="s">
        <v>2269</v>
      </c>
      <c r="D496" t="s">
        <v>2270</v>
      </c>
      <c r="E496" t="s">
        <v>309</v>
      </c>
      <c r="F496" t="s">
        <v>3661</v>
      </c>
      <c r="G496" t="s">
        <v>3662</v>
      </c>
      <c r="H496" t="s">
        <v>321</v>
      </c>
      <c r="I496" t="s">
        <v>917</v>
      </c>
      <c r="J496" t="s">
        <v>204</v>
      </c>
      <c r="K496" t="s">
        <v>204</v>
      </c>
      <c r="L496" t="s">
        <v>325</v>
      </c>
      <c r="M496" t="s">
        <v>340</v>
      </c>
      <c r="N496" t="s">
        <v>445</v>
      </c>
      <c r="O496" t="s">
        <v>339</v>
      </c>
      <c r="P496" t="s">
        <v>1212</v>
      </c>
      <c r="Q496" s="131">
        <v>54560</v>
      </c>
      <c r="R496" s="131">
        <v>1</v>
      </c>
      <c r="S496" s="131">
        <f t="shared" si="7"/>
        <v>5039.0010997067448</v>
      </c>
      <c r="T496" s="131">
        <v>66.13</v>
      </c>
      <c r="U496" s="131">
        <v>2815.4090000000001</v>
      </c>
      <c r="V496" s="132">
        <v>2.4000000000000001E-4</v>
      </c>
      <c r="W496" s="132">
        <v>1.128E-2</v>
      </c>
      <c r="X496" s="132">
        <v>1.56E-3</v>
      </c>
    </row>
    <row r="497" spans="1:24">
      <c r="A497" t="s">
        <v>1213</v>
      </c>
      <c r="B497" t="s">
        <v>1238</v>
      </c>
      <c r="C497" t="s">
        <v>2867</v>
      </c>
      <c r="D497" t="s">
        <v>2868</v>
      </c>
      <c r="E497" t="s">
        <v>309</v>
      </c>
      <c r="F497" t="s">
        <v>2867</v>
      </c>
      <c r="G497" t="s">
        <v>3690</v>
      </c>
      <c r="H497" t="s">
        <v>321</v>
      </c>
      <c r="I497" t="s">
        <v>917</v>
      </c>
      <c r="J497" t="s">
        <v>204</v>
      </c>
      <c r="K497" t="s">
        <v>204</v>
      </c>
      <c r="L497" t="s">
        <v>325</v>
      </c>
      <c r="M497" t="s">
        <v>340</v>
      </c>
      <c r="N497" t="s">
        <v>447</v>
      </c>
      <c r="O497" t="s">
        <v>339</v>
      </c>
      <c r="P497" t="s">
        <v>1212</v>
      </c>
      <c r="Q497" s="131">
        <v>9702</v>
      </c>
      <c r="R497" s="131">
        <v>1</v>
      </c>
      <c r="S497" s="131">
        <f t="shared" si="7"/>
        <v>27280.004122861264</v>
      </c>
      <c r="U497" s="131">
        <v>2646.7060000000001</v>
      </c>
      <c r="V497" s="132">
        <v>7.6999999999999996E-4</v>
      </c>
      <c r="W497" s="132">
        <v>1.0359999999999999E-2</v>
      </c>
      <c r="X497" s="132">
        <v>1.4400000000000001E-3</v>
      </c>
    </row>
    <row r="498" spans="1:24">
      <c r="A498" t="s">
        <v>1213</v>
      </c>
      <c r="B498" t="s">
        <v>1238</v>
      </c>
      <c r="C498" t="s">
        <v>3523</v>
      </c>
      <c r="D498" t="s">
        <v>3524</v>
      </c>
      <c r="E498" t="s">
        <v>309</v>
      </c>
      <c r="F498" t="s">
        <v>3525</v>
      </c>
      <c r="G498" t="s">
        <v>3526</v>
      </c>
      <c r="H498" t="s">
        <v>321</v>
      </c>
      <c r="I498" t="s">
        <v>917</v>
      </c>
      <c r="J498" t="s">
        <v>204</v>
      </c>
      <c r="K498" t="s">
        <v>204</v>
      </c>
      <c r="L498" t="s">
        <v>325</v>
      </c>
      <c r="M498" t="s">
        <v>340</v>
      </c>
      <c r="N498" t="s">
        <v>476</v>
      </c>
      <c r="O498" t="s">
        <v>339</v>
      </c>
      <c r="P498" t="s">
        <v>1212</v>
      </c>
      <c r="Q498" s="131">
        <v>37215</v>
      </c>
      <c r="R498" s="131">
        <v>1</v>
      </c>
      <c r="S498" s="131">
        <f t="shared" si="7"/>
        <v>6840.9995969367192</v>
      </c>
      <c r="U498" s="131">
        <v>2545.8780000000002</v>
      </c>
      <c r="V498" s="132">
        <v>5.1999999999999995E-4</v>
      </c>
      <c r="W498" s="132">
        <v>9.9699999999999997E-3</v>
      </c>
      <c r="X498" s="132">
        <v>1.3799999999999999E-3</v>
      </c>
    </row>
    <row r="499" spans="1:24">
      <c r="A499" t="s">
        <v>1213</v>
      </c>
      <c r="B499" t="s">
        <v>1238</v>
      </c>
      <c r="C499" t="s">
        <v>2283</v>
      </c>
      <c r="D499" t="s">
        <v>2284</v>
      </c>
      <c r="E499" t="s">
        <v>309</v>
      </c>
      <c r="F499" t="s">
        <v>2283</v>
      </c>
      <c r="G499" t="s">
        <v>3668</v>
      </c>
      <c r="H499" t="s">
        <v>321</v>
      </c>
      <c r="I499" t="s">
        <v>917</v>
      </c>
      <c r="J499" t="s">
        <v>204</v>
      </c>
      <c r="K499" t="s">
        <v>204</v>
      </c>
      <c r="L499" t="s">
        <v>325</v>
      </c>
      <c r="M499" t="s">
        <v>340</v>
      </c>
      <c r="N499" t="s">
        <v>454</v>
      </c>
      <c r="O499" t="s">
        <v>339</v>
      </c>
      <c r="P499" t="s">
        <v>1212</v>
      </c>
      <c r="Q499" s="131">
        <v>5267</v>
      </c>
      <c r="R499" s="131">
        <v>1</v>
      </c>
      <c r="S499" s="131">
        <f t="shared" si="7"/>
        <v>47500</v>
      </c>
      <c r="U499" s="131">
        <v>2501.8249999999998</v>
      </c>
      <c r="V499" s="132">
        <v>2.7999999999999998E-4</v>
      </c>
      <c r="W499" s="132">
        <v>9.7999999999999997E-3</v>
      </c>
      <c r="X499" s="132">
        <v>1.3600000000000001E-3</v>
      </c>
    </row>
    <row r="500" spans="1:24">
      <c r="A500" t="s">
        <v>1213</v>
      </c>
      <c r="B500" t="s">
        <v>1238</v>
      </c>
      <c r="C500" t="s">
        <v>2412</v>
      </c>
      <c r="D500" t="s">
        <v>2413</v>
      </c>
      <c r="E500" t="s">
        <v>309</v>
      </c>
      <c r="F500" t="s">
        <v>3675</v>
      </c>
      <c r="G500" t="s">
        <v>3676</v>
      </c>
      <c r="H500" t="s">
        <v>321</v>
      </c>
      <c r="I500" t="s">
        <v>917</v>
      </c>
      <c r="J500" t="s">
        <v>204</v>
      </c>
      <c r="K500" t="s">
        <v>204</v>
      </c>
      <c r="L500" t="s">
        <v>325</v>
      </c>
      <c r="M500" t="s">
        <v>340</v>
      </c>
      <c r="N500" t="s">
        <v>476</v>
      </c>
      <c r="O500" t="s">
        <v>339</v>
      </c>
      <c r="P500" t="s">
        <v>1212</v>
      </c>
      <c r="Q500" s="131">
        <v>7580</v>
      </c>
      <c r="R500" s="131">
        <v>1</v>
      </c>
      <c r="S500" s="131">
        <f t="shared" si="7"/>
        <v>30600</v>
      </c>
      <c r="U500" s="131">
        <v>2319.48</v>
      </c>
      <c r="V500" s="132">
        <v>4.8000000000000001E-4</v>
      </c>
      <c r="W500" s="132">
        <v>9.0799999999999995E-3</v>
      </c>
      <c r="X500" s="132">
        <v>1.2600000000000001E-3</v>
      </c>
    </row>
    <row r="501" spans="1:24">
      <c r="A501" t="s">
        <v>1213</v>
      </c>
      <c r="B501" t="s">
        <v>1238</v>
      </c>
      <c r="C501" t="s">
        <v>1918</v>
      </c>
      <c r="D501" t="s">
        <v>1919</v>
      </c>
      <c r="E501" t="s">
        <v>309</v>
      </c>
      <c r="F501" t="s">
        <v>1918</v>
      </c>
      <c r="G501" t="s">
        <v>3537</v>
      </c>
      <c r="H501" t="s">
        <v>321</v>
      </c>
      <c r="I501" t="s">
        <v>917</v>
      </c>
      <c r="J501" t="s">
        <v>204</v>
      </c>
      <c r="K501" t="s">
        <v>204</v>
      </c>
      <c r="L501" t="s">
        <v>325</v>
      </c>
      <c r="M501" t="s">
        <v>340</v>
      </c>
      <c r="N501" t="s">
        <v>464</v>
      </c>
      <c r="O501" t="s">
        <v>339</v>
      </c>
      <c r="P501" t="s">
        <v>1212</v>
      </c>
      <c r="Q501" s="131">
        <v>7115</v>
      </c>
      <c r="R501" s="131">
        <v>1</v>
      </c>
      <c r="S501" s="131">
        <f t="shared" si="7"/>
        <v>32400</v>
      </c>
      <c r="U501" s="131">
        <v>2305.2600000000002</v>
      </c>
      <c r="V501" s="132">
        <v>1.4999999999999999E-4</v>
      </c>
      <c r="W501" s="132">
        <v>9.0299999999999998E-3</v>
      </c>
      <c r="X501" s="132">
        <v>1.25E-3</v>
      </c>
    </row>
    <row r="502" spans="1:24">
      <c r="A502" t="s">
        <v>1213</v>
      </c>
      <c r="B502" t="s">
        <v>1238</v>
      </c>
      <c r="C502" t="s">
        <v>3479</v>
      </c>
      <c r="D502" t="s">
        <v>3480</v>
      </c>
      <c r="E502" t="s">
        <v>309</v>
      </c>
      <c r="F502" t="s">
        <v>3479</v>
      </c>
      <c r="G502" t="s">
        <v>3481</v>
      </c>
      <c r="H502" t="s">
        <v>321</v>
      </c>
      <c r="I502" t="s">
        <v>917</v>
      </c>
      <c r="J502" t="s">
        <v>204</v>
      </c>
      <c r="K502" t="s">
        <v>204</v>
      </c>
      <c r="L502" t="s">
        <v>325</v>
      </c>
      <c r="M502" t="s">
        <v>340</v>
      </c>
      <c r="N502" t="s">
        <v>458</v>
      </c>
      <c r="O502" t="s">
        <v>339</v>
      </c>
      <c r="P502" t="s">
        <v>1212</v>
      </c>
      <c r="Q502" s="131">
        <v>12053</v>
      </c>
      <c r="R502" s="131">
        <v>1</v>
      </c>
      <c r="S502" s="131">
        <f t="shared" si="7"/>
        <v>18890.002489006885</v>
      </c>
      <c r="U502" s="131">
        <v>2276.8119999999999</v>
      </c>
      <c r="V502" s="132">
        <v>1.1E-4</v>
      </c>
      <c r="W502" s="132">
        <v>8.9200000000000008E-3</v>
      </c>
      <c r="X502" s="132">
        <v>1.24E-3</v>
      </c>
    </row>
    <row r="503" spans="1:24">
      <c r="A503" t="s">
        <v>1213</v>
      </c>
      <c r="B503" t="s">
        <v>1238</v>
      </c>
      <c r="C503" t="s">
        <v>3543</v>
      </c>
      <c r="D503" t="s">
        <v>3544</v>
      </c>
      <c r="E503" t="s">
        <v>309</v>
      </c>
      <c r="F503" t="s">
        <v>3543</v>
      </c>
      <c r="G503" t="s">
        <v>3545</v>
      </c>
      <c r="H503" t="s">
        <v>321</v>
      </c>
      <c r="I503" t="s">
        <v>917</v>
      </c>
      <c r="J503" t="s">
        <v>204</v>
      </c>
      <c r="K503" t="s">
        <v>204</v>
      </c>
      <c r="L503" t="s">
        <v>325</v>
      </c>
      <c r="M503" t="s">
        <v>340</v>
      </c>
      <c r="N503" t="s">
        <v>475</v>
      </c>
      <c r="O503" t="s">
        <v>339</v>
      </c>
      <c r="P503" t="s">
        <v>1212</v>
      </c>
      <c r="Q503" s="131">
        <v>7446</v>
      </c>
      <c r="R503" s="131">
        <v>1</v>
      </c>
      <c r="S503" s="131">
        <f t="shared" si="7"/>
        <v>29900</v>
      </c>
      <c r="U503" s="131">
        <v>2226.3539999999998</v>
      </c>
      <c r="V503" s="132">
        <v>5.4000000000000001E-4</v>
      </c>
      <c r="W503" s="132">
        <v>8.7200000000000003E-3</v>
      </c>
      <c r="X503" s="132">
        <v>1.2099999999999999E-3</v>
      </c>
    </row>
    <row r="504" spans="1:24">
      <c r="A504" t="s">
        <v>1213</v>
      </c>
      <c r="B504" t="s">
        <v>1238</v>
      </c>
      <c r="C504" t="s">
        <v>2519</v>
      </c>
      <c r="D504" t="s">
        <v>2520</v>
      </c>
      <c r="E504" t="s">
        <v>309</v>
      </c>
      <c r="F504" t="s">
        <v>2519</v>
      </c>
      <c r="G504" t="s">
        <v>3517</v>
      </c>
      <c r="H504" t="s">
        <v>321</v>
      </c>
      <c r="I504" t="s">
        <v>917</v>
      </c>
      <c r="J504" t="s">
        <v>204</v>
      </c>
      <c r="K504" t="s">
        <v>204</v>
      </c>
      <c r="L504" t="s">
        <v>325</v>
      </c>
      <c r="M504" t="s">
        <v>340</v>
      </c>
      <c r="N504" t="s">
        <v>454</v>
      </c>
      <c r="O504" t="s">
        <v>339</v>
      </c>
      <c r="P504" t="s">
        <v>1212</v>
      </c>
      <c r="Q504" s="131">
        <v>1152874.3999999999</v>
      </c>
      <c r="R504" s="131">
        <v>1</v>
      </c>
      <c r="S504" s="131">
        <f t="shared" si="7"/>
        <v>189.7000228298937</v>
      </c>
      <c r="U504" s="131">
        <v>2187.0030000000002</v>
      </c>
      <c r="V504" s="132">
        <v>4.4000000000000002E-4</v>
      </c>
      <c r="W504" s="132">
        <v>8.5599999999999999E-3</v>
      </c>
      <c r="X504" s="132">
        <v>1.1900000000000001E-3</v>
      </c>
    </row>
    <row r="505" spans="1:24">
      <c r="A505" t="s">
        <v>1213</v>
      </c>
      <c r="B505" t="s">
        <v>1238</v>
      </c>
      <c r="C505" t="s">
        <v>2309</v>
      </c>
      <c r="D505" t="s">
        <v>2310</v>
      </c>
      <c r="E505" t="s">
        <v>309</v>
      </c>
      <c r="F505" t="s">
        <v>2309</v>
      </c>
      <c r="G505" t="s">
        <v>3565</v>
      </c>
      <c r="H505" t="s">
        <v>321</v>
      </c>
      <c r="I505" t="s">
        <v>917</v>
      </c>
      <c r="J505" t="s">
        <v>204</v>
      </c>
      <c r="K505" t="s">
        <v>204</v>
      </c>
      <c r="L505" t="s">
        <v>325</v>
      </c>
      <c r="M505" t="s">
        <v>340</v>
      </c>
      <c r="N505" t="s">
        <v>447</v>
      </c>
      <c r="O505" t="s">
        <v>339</v>
      </c>
      <c r="P505" t="s">
        <v>1212</v>
      </c>
      <c r="Q505" s="131">
        <v>5844</v>
      </c>
      <c r="R505" s="131">
        <v>1</v>
      </c>
      <c r="S505" s="131">
        <f t="shared" si="7"/>
        <v>36079.996577686521</v>
      </c>
      <c r="U505" s="131">
        <v>2108.5149999999999</v>
      </c>
      <c r="V505" s="132">
        <v>2.7999999999999998E-4</v>
      </c>
      <c r="W505" s="132">
        <v>8.26E-3</v>
      </c>
      <c r="X505" s="132">
        <v>1.14E-3</v>
      </c>
    </row>
    <row r="506" spans="1:24">
      <c r="A506" t="s">
        <v>1213</v>
      </c>
      <c r="B506" t="s">
        <v>1238</v>
      </c>
      <c r="C506" t="s">
        <v>1692</v>
      </c>
      <c r="D506" t="s">
        <v>1693</v>
      </c>
      <c r="E506" t="s">
        <v>309</v>
      </c>
      <c r="F506" t="s">
        <v>3552</v>
      </c>
      <c r="G506" t="s">
        <v>3553</v>
      </c>
      <c r="H506" t="s">
        <v>321</v>
      </c>
      <c r="I506" t="s">
        <v>917</v>
      </c>
      <c r="J506" t="s">
        <v>204</v>
      </c>
      <c r="K506" t="s">
        <v>204</v>
      </c>
      <c r="L506" t="s">
        <v>325</v>
      </c>
      <c r="M506" t="s">
        <v>340</v>
      </c>
      <c r="N506" t="s">
        <v>464</v>
      </c>
      <c r="O506" t="s">
        <v>339</v>
      </c>
      <c r="P506" t="s">
        <v>1212</v>
      </c>
      <c r="Q506" s="131">
        <v>104796</v>
      </c>
      <c r="R506" s="131">
        <v>1</v>
      </c>
      <c r="S506" s="131">
        <f t="shared" si="7"/>
        <v>1918.9997709836252</v>
      </c>
      <c r="U506" s="131">
        <v>2011.0350000000001</v>
      </c>
      <c r="V506" s="132">
        <v>5.4000000000000001E-4</v>
      </c>
      <c r="W506" s="132">
        <v>7.8700000000000003E-3</v>
      </c>
      <c r="X506" s="132">
        <v>1.09E-3</v>
      </c>
    </row>
    <row r="507" spans="1:24">
      <c r="A507" t="s">
        <v>1213</v>
      </c>
      <c r="B507" t="s">
        <v>1238</v>
      </c>
      <c r="C507" t="s">
        <v>1728</v>
      </c>
      <c r="D507" t="s">
        <v>1729</v>
      </c>
      <c r="E507" t="s">
        <v>309</v>
      </c>
      <c r="F507" t="s">
        <v>1728</v>
      </c>
      <c r="G507" t="s">
        <v>3578</v>
      </c>
      <c r="H507" t="s">
        <v>321</v>
      </c>
      <c r="I507" t="s">
        <v>917</v>
      </c>
      <c r="J507" t="s">
        <v>204</v>
      </c>
      <c r="K507" t="s">
        <v>204</v>
      </c>
      <c r="L507" t="s">
        <v>325</v>
      </c>
      <c r="M507" t="s">
        <v>340</v>
      </c>
      <c r="N507" t="s">
        <v>447</v>
      </c>
      <c r="O507" t="s">
        <v>339</v>
      </c>
      <c r="P507" t="s">
        <v>1212</v>
      </c>
      <c r="Q507" s="131">
        <v>89002</v>
      </c>
      <c r="R507" s="131">
        <v>1</v>
      </c>
      <c r="S507" s="131">
        <f t="shared" si="7"/>
        <v>2166.9996179861128</v>
      </c>
      <c r="U507" s="131">
        <v>1928.673</v>
      </c>
      <c r="V507" s="132">
        <v>3.1E-4</v>
      </c>
      <c r="W507" s="132">
        <v>7.5500000000000003E-3</v>
      </c>
      <c r="X507" s="132">
        <v>1.0499999999999999E-3</v>
      </c>
    </row>
    <row r="508" spans="1:24">
      <c r="A508" t="s">
        <v>1213</v>
      </c>
      <c r="B508" t="s">
        <v>1238</v>
      </c>
      <c r="C508" t="s">
        <v>2629</v>
      </c>
      <c r="D508" t="s">
        <v>2630</v>
      </c>
      <c r="E508" t="s">
        <v>309</v>
      </c>
      <c r="F508" t="s">
        <v>2629</v>
      </c>
      <c r="G508" t="s">
        <v>3674</v>
      </c>
      <c r="H508" t="s">
        <v>321</v>
      </c>
      <c r="I508" t="s">
        <v>917</v>
      </c>
      <c r="J508" t="s">
        <v>204</v>
      </c>
      <c r="K508" t="s">
        <v>204</v>
      </c>
      <c r="L508" t="s">
        <v>325</v>
      </c>
      <c r="M508" t="s">
        <v>340</v>
      </c>
      <c r="N508" t="s">
        <v>451</v>
      </c>
      <c r="O508" t="s">
        <v>339</v>
      </c>
      <c r="P508" t="s">
        <v>1212</v>
      </c>
      <c r="Q508" s="131">
        <v>1957</v>
      </c>
      <c r="R508" s="131">
        <v>1</v>
      </c>
      <c r="S508" s="131">
        <f t="shared" si="7"/>
        <v>95489.984670413905</v>
      </c>
      <c r="U508" s="131">
        <v>1868.739</v>
      </c>
      <c r="V508" s="132">
        <v>2.5000000000000001E-4</v>
      </c>
      <c r="W508" s="132">
        <v>7.3200000000000001E-3</v>
      </c>
      <c r="X508" s="132">
        <v>1.01E-3</v>
      </c>
    </row>
    <row r="509" spans="1:24">
      <c r="A509" t="s">
        <v>1213</v>
      </c>
      <c r="B509" t="s">
        <v>1238</v>
      </c>
      <c r="C509" t="s">
        <v>2505</v>
      </c>
      <c r="D509" t="s">
        <v>2506</v>
      </c>
      <c r="E509" t="s">
        <v>309</v>
      </c>
      <c r="F509" t="s">
        <v>2505</v>
      </c>
      <c r="G509" t="s">
        <v>3568</v>
      </c>
      <c r="H509" t="s">
        <v>321</v>
      </c>
      <c r="I509" t="s">
        <v>917</v>
      </c>
      <c r="J509" t="s">
        <v>204</v>
      </c>
      <c r="K509" t="s">
        <v>204</v>
      </c>
      <c r="L509" t="s">
        <v>325</v>
      </c>
      <c r="M509" t="s">
        <v>340</v>
      </c>
      <c r="N509" t="s">
        <v>478</v>
      </c>
      <c r="O509" t="s">
        <v>339</v>
      </c>
      <c r="P509" t="s">
        <v>1212</v>
      </c>
      <c r="Q509" s="131">
        <v>114681.27</v>
      </c>
      <c r="R509" s="131">
        <v>1</v>
      </c>
      <c r="S509" s="131">
        <f t="shared" si="7"/>
        <v>1619.0002081420967</v>
      </c>
      <c r="U509" s="131">
        <v>1856.69</v>
      </c>
      <c r="V509" s="132">
        <v>5.6999999999999998E-4</v>
      </c>
      <c r="W509" s="132">
        <v>7.2700000000000004E-3</v>
      </c>
      <c r="X509" s="132">
        <v>1.01E-3</v>
      </c>
    </row>
    <row r="510" spans="1:24">
      <c r="A510" t="s">
        <v>1213</v>
      </c>
      <c r="B510" t="s">
        <v>1238</v>
      </c>
      <c r="C510" t="s">
        <v>2275</v>
      </c>
      <c r="D510" t="s">
        <v>2276</v>
      </c>
      <c r="E510" t="s">
        <v>309</v>
      </c>
      <c r="F510" t="s">
        <v>3664</v>
      </c>
      <c r="G510" t="s">
        <v>3665</v>
      </c>
      <c r="H510" t="s">
        <v>321</v>
      </c>
      <c r="I510" t="s">
        <v>917</v>
      </c>
      <c r="J510" t="s">
        <v>204</v>
      </c>
      <c r="K510" t="s">
        <v>204</v>
      </c>
      <c r="L510" t="s">
        <v>325</v>
      </c>
      <c r="M510" t="s">
        <v>340</v>
      </c>
      <c r="N510" t="s">
        <v>459</v>
      </c>
      <c r="O510" t="s">
        <v>339</v>
      </c>
      <c r="P510" t="s">
        <v>1212</v>
      </c>
      <c r="Q510" s="131">
        <v>24675</v>
      </c>
      <c r="R510" s="131">
        <v>1</v>
      </c>
      <c r="S510" s="131">
        <f t="shared" si="7"/>
        <v>6895.9999999999991</v>
      </c>
      <c r="U510" s="131">
        <v>1701.588</v>
      </c>
      <c r="V510" s="132">
        <v>2.1000000000000001E-4</v>
      </c>
      <c r="W510" s="132">
        <v>6.6600000000000001E-3</v>
      </c>
      <c r="X510" s="132">
        <v>9.2000000000000003E-4</v>
      </c>
    </row>
    <row r="511" spans="1:24">
      <c r="A511" t="s">
        <v>1213</v>
      </c>
      <c r="B511" t="s">
        <v>1238</v>
      </c>
      <c r="C511" t="s">
        <v>3830</v>
      </c>
      <c r="D511" t="s">
        <v>3831</v>
      </c>
      <c r="E511" t="s">
        <v>309</v>
      </c>
      <c r="F511" t="s">
        <v>3830</v>
      </c>
      <c r="G511" t="s">
        <v>3832</v>
      </c>
      <c r="H511" t="s">
        <v>321</v>
      </c>
      <c r="I511" t="s">
        <v>917</v>
      </c>
      <c r="J511" t="s">
        <v>204</v>
      </c>
      <c r="K511" t="s">
        <v>204</v>
      </c>
      <c r="L511" t="s">
        <v>325</v>
      </c>
      <c r="M511" t="s">
        <v>340</v>
      </c>
      <c r="N511" t="s">
        <v>446</v>
      </c>
      <c r="O511" t="s">
        <v>339</v>
      </c>
      <c r="P511" t="s">
        <v>1212</v>
      </c>
      <c r="Q511" s="131">
        <v>10000</v>
      </c>
      <c r="R511" s="131">
        <v>1</v>
      </c>
      <c r="S511" s="131">
        <f t="shared" si="7"/>
        <v>16169.999999999998</v>
      </c>
      <c r="U511" s="131">
        <v>1617</v>
      </c>
      <c r="V511" s="132">
        <v>4.2199999999999998E-3</v>
      </c>
      <c r="W511" s="132">
        <v>6.3299999999999997E-3</v>
      </c>
      <c r="X511" s="132">
        <v>8.8000000000000003E-4</v>
      </c>
    </row>
    <row r="512" spans="1:24">
      <c r="A512" t="s">
        <v>1213</v>
      </c>
      <c r="B512" t="s">
        <v>1238</v>
      </c>
      <c r="C512" t="s">
        <v>2242</v>
      </c>
      <c r="D512" t="s">
        <v>2243</v>
      </c>
      <c r="E512" t="s">
        <v>309</v>
      </c>
      <c r="F512" t="s">
        <v>2242</v>
      </c>
      <c r="G512" t="s">
        <v>3666</v>
      </c>
      <c r="H512" t="s">
        <v>321</v>
      </c>
      <c r="I512" t="s">
        <v>917</v>
      </c>
      <c r="J512" t="s">
        <v>204</v>
      </c>
      <c r="K512" t="s">
        <v>204</v>
      </c>
      <c r="L512" t="s">
        <v>325</v>
      </c>
      <c r="M512" t="s">
        <v>340</v>
      </c>
      <c r="N512" t="s">
        <v>464</v>
      </c>
      <c r="O512" t="s">
        <v>339</v>
      </c>
      <c r="P512" t="s">
        <v>1212</v>
      </c>
      <c r="Q512" s="131">
        <v>51050</v>
      </c>
      <c r="R512" s="131">
        <v>1</v>
      </c>
      <c r="S512" s="131">
        <f t="shared" si="7"/>
        <v>3040</v>
      </c>
      <c r="U512" s="131">
        <v>1551.92</v>
      </c>
      <c r="V512" s="132">
        <v>2.4000000000000001E-4</v>
      </c>
      <c r="W512" s="132">
        <v>6.0800000000000003E-3</v>
      </c>
      <c r="X512" s="132">
        <v>8.4000000000000003E-4</v>
      </c>
    </row>
    <row r="513" spans="1:24">
      <c r="A513" t="s">
        <v>1213</v>
      </c>
      <c r="B513" t="s">
        <v>1238</v>
      </c>
      <c r="C513" t="s">
        <v>3538</v>
      </c>
      <c r="D513" t="s">
        <v>3539</v>
      </c>
      <c r="E513" t="s">
        <v>309</v>
      </c>
      <c r="F513" t="s">
        <v>3540</v>
      </c>
      <c r="G513" t="s">
        <v>3541</v>
      </c>
      <c r="H513" t="s">
        <v>321</v>
      </c>
      <c r="I513" t="s">
        <v>917</v>
      </c>
      <c r="J513" t="s">
        <v>204</v>
      </c>
      <c r="K513" t="s">
        <v>204</v>
      </c>
      <c r="L513" t="s">
        <v>325</v>
      </c>
      <c r="M513" t="s">
        <v>340</v>
      </c>
      <c r="N513" t="s">
        <v>448</v>
      </c>
      <c r="O513" t="s">
        <v>339</v>
      </c>
      <c r="P513" t="s">
        <v>1212</v>
      </c>
      <c r="Q513" s="131">
        <v>8074</v>
      </c>
      <c r="R513" s="131">
        <v>1</v>
      </c>
      <c r="S513" s="131">
        <f t="shared" si="7"/>
        <v>17940.004954173892</v>
      </c>
      <c r="U513" s="131">
        <v>1448.4760000000001</v>
      </c>
      <c r="V513" s="132">
        <v>8.0000000000000007E-5</v>
      </c>
      <c r="W513" s="132">
        <v>5.6699999999999997E-3</v>
      </c>
      <c r="X513" s="132">
        <v>7.9000000000000001E-4</v>
      </c>
    </row>
    <row r="514" spans="1:24">
      <c r="A514" t="s">
        <v>1213</v>
      </c>
      <c r="B514" t="s">
        <v>1238</v>
      </c>
      <c r="C514" t="s">
        <v>3201</v>
      </c>
      <c r="D514" t="s">
        <v>3202</v>
      </c>
      <c r="E514" t="s">
        <v>309</v>
      </c>
      <c r="F514" t="s">
        <v>3201</v>
      </c>
      <c r="G514" t="s">
        <v>3584</v>
      </c>
      <c r="H514" t="s">
        <v>321</v>
      </c>
      <c r="I514" t="s">
        <v>917</v>
      </c>
      <c r="J514" t="s">
        <v>204</v>
      </c>
      <c r="K514" t="s">
        <v>204</v>
      </c>
      <c r="L514" t="s">
        <v>325</v>
      </c>
      <c r="M514" t="s">
        <v>340</v>
      </c>
      <c r="N514" t="s">
        <v>441</v>
      </c>
      <c r="O514" t="s">
        <v>339</v>
      </c>
      <c r="P514" t="s">
        <v>1212</v>
      </c>
      <c r="Q514" s="131">
        <v>5670</v>
      </c>
      <c r="R514" s="131">
        <v>1</v>
      </c>
      <c r="S514" s="131">
        <f t="shared" si="7"/>
        <v>25070</v>
      </c>
      <c r="U514" s="131">
        <v>1421.4690000000001</v>
      </c>
      <c r="V514" s="132">
        <v>1E-4</v>
      </c>
      <c r="W514" s="132">
        <v>5.5700000000000003E-3</v>
      </c>
      <c r="X514" s="132">
        <v>7.6999999999999996E-4</v>
      </c>
    </row>
    <row r="515" spans="1:24">
      <c r="A515" t="s">
        <v>1213</v>
      </c>
      <c r="B515" t="s">
        <v>1238</v>
      </c>
      <c r="C515" t="s">
        <v>1635</v>
      </c>
      <c r="D515" t="s">
        <v>1636</v>
      </c>
      <c r="E515" t="s">
        <v>309</v>
      </c>
      <c r="F515" t="s">
        <v>3493</v>
      </c>
      <c r="G515" t="s">
        <v>3494</v>
      </c>
      <c r="H515" t="s">
        <v>321</v>
      </c>
      <c r="I515" t="s">
        <v>917</v>
      </c>
      <c r="J515" t="s">
        <v>204</v>
      </c>
      <c r="K515" t="s">
        <v>204</v>
      </c>
      <c r="L515" t="s">
        <v>325</v>
      </c>
      <c r="M515" t="s">
        <v>340</v>
      </c>
      <c r="N515" t="s">
        <v>454</v>
      </c>
      <c r="O515" t="s">
        <v>339</v>
      </c>
      <c r="P515" t="s">
        <v>1212</v>
      </c>
      <c r="Q515" s="131">
        <v>19064</v>
      </c>
      <c r="R515" s="131">
        <v>1</v>
      </c>
      <c r="S515" s="131">
        <f t="shared" ref="S515:S578" si="8">(U515-(T515*R515))*1000/R515/Q515*100</f>
        <v>7320.0010490977756</v>
      </c>
      <c r="U515" s="131">
        <v>1395.4849999999999</v>
      </c>
      <c r="V515" s="132">
        <v>1.9000000000000001E-4</v>
      </c>
      <c r="W515" s="132">
        <v>5.4599999999999996E-3</v>
      </c>
      <c r="X515" s="132">
        <v>7.6000000000000004E-4</v>
      </c>
    </row>
    <row r="516" spans="1:24">
      <c r="A516" t="s">
        <v>1213</v>
      </c>
      <c r="B516" t="s">
        <v>1238</v>
      </c>
      <c r="C516" t="s">
        <v>3569</v>
      </c>
      <c r="D516" t="s">
        <v>3570</v>
      </c>
      <c r="E516" t="s">
        <v>309</v>
      </c>
      <c r="F516" t="s">
        <v>3569</v>
      </c>
      <c r="G516" t="s">
        <v>3571</v>
      </c>
      <c r="H516" t="s">
        <v>321</v>
      </c>
      <c r="I516" t="s">
        <v>917</v>
      </c>
      <c r="J516" t="s">
        <v>204</v>
      </c>
      <c r="K516" t="s">
        <v>204</v>
      </c>
      <c r="L516" t="s">
        <v>325</v>
      </c>
      <c r="M516" t="s">
        <v>340</v>
      </c>
      <c r="N516" t="s">
        <v>451</v>
      </c>
      <c r="O516" t="s">
        <v>339</v>
      </c>
      <c r="P516" t="s">
        <v>1212</v>
      </c>
      <c r="Q516" s="131">
        <v>9032</v>
      </c>
      <c r="R516" s="131">
        <v>1</v>
      </c>
      <c r="S516" s="131">
        <f t="shared" si="8"/>
        <v>14940.002214348982</v>
      </c>
      <c r="U516" s="131">
        <v>1349.3810000000001</v>
      </c>
      <c r="V516" s="132">
        <v>2.5999999999999998E-4</v>
      </c>
      <c r="W516" s="132">
        <v>5.28E-3</v>
      </c>
      <c r="X516" s="132">
        <v>7.2999999999999996E-4</v>
      </c>
    </row>
    <row r="517" spans="1:24">
      <c r="A517" t="s">
        <v>1213</v>
      </c>
      <c r="B517" t="s">
        <v>1238</v>
      </c>
      <c r="C517" t="s">
        <v>2434</v>
      </c>
      <c r="D517" t="s">
        <v>2435</v>
      </c>
      <c r="E517" t="s">
        <v>309</v>
      </c>
      <c r="F517" t="s">
        <v>2434</v>
      </c>
      <c r="G517" t="s">
        <v>3689</v>
      </c>
      <c r="H517" t="s">
        <v>321</v>
      </c>
      <c r="I517" t="s">
        <v>917</v>
      </c>
      <c r="J517" t="s">
        <v>204</v>
      </c>
      <c r="K517" t="s">
        <v>204</v>
      </c>
      <c r="L517" t="s">
        <v>325</v>
      </c>
      <c r="M517" t="s">
        <v>340</v>
      </c>
      <c r="N517" t="s">
        <v>447</v>
      </c>
      <c r="O517" t="s">
        <v>339</v>
      </c>
      <c r="P517" t="s">
        <v>1212</v>
      </c>
      <c r="Q517" s="131">
        <v>96349</v>
      </c>
      <c r="R517" s="131">
        <v>1</v>
      </c>
      <c r="S517" s="131">
        <f t="shared" si="8"/>
        <v>1340.0004151573964</v>
      </c>
      <c r="U517" s="131">
        <v>1291.077</v>
      </c>
      <c r="V517" s="132">
        <v>1.7000000000000001E-4</v>
      </c>
      <c r="W517" s="132">
        <v>5.0600000000000003E-3</v>
      </c>
      <c r="X517" s="132">
        <v>6.9999999999999999E-4</v>
      </c>
    </row>
    <row r="518" spans="1:24">
      <c r="A518" t="s">
        <v>1213</v>
      </c>
      <c r="B518" t="s">
        <v>1238</v>
      </c>
      <c r="C518" t="s">
        <v>1901</v>
      </c>
      <c r="D518" t="s">
        <v>1902</v>
      </c>
      <c r="E518" t="s">
        <v>309</v>
      </c>
      <c r="F518" t="s">
        <v>1901</v>
      </c>
      <c r="G518" t="s">
        <v>3512</v>
      </c>
      <c r="H518" t="s">
        <v>321</v>
      </c>
      <c r="I518" t="s">
        <v>917</v>
      </c>
      <c r="J518" t="s">
        <v>204</v>
      </c>
      <c r="K518" t="s">
        <v>204</v>
      </c>
      <c r="L518" t="s">
        <v>325</v>
      </c>
      <c r="M518" t="s">
        <v>340</v>
      </c>
      <c r="N518" t="s">
        <v>464</v>
      </c>
      <c r="O518" t="s">
        <v>339</v>
      </c>
      <c r="P518" t="s">
        <v>1212</v>
      </c>
      <c r="Q518" s="131">
        <v>11131</v>
      </c>
      <c r="R518" s="131">
        <v>1</v>
      </c>
      <c r="S518" s="131">
        <f t="shared" si="8"/>
        <v>11580.001796783758</v>
      </c>
      <c r="U518" s="131">
        <v>1288.97</v>
      </c>
      <c r="V518" s="132">
        <v>2.9999999999999997E-4</v>
      </c>
      <c r="W518" s="132">
        <v>5.0499999999999998E-3</v>
      </c>
      <c r="X518" s="132">
        <v>6.9999999999999999E-4</v>
      </c>
    </row>
    <row r="519" spans="1:24">
      <c r="A519" t="s">
        <v>1213</v>
      </c>
      <c r="B519" t="s">
        <v>1238</v>
      </c>
      <c r="C519" t="s">
        <v>2844</v>
      </c>
      <c r="D519" t="s">
        <v>2845</v>
      </c>
      <c r="E519" t="s">
        <v>309</v>
      </c>
      <c r="F519" t="s">
        <v>2844</v>
      </c>
      <c r="G519" t="s">
        <v>3667</v>
      </c>
      <c r="H519" t="s">
        <v>321</v>
      </c>
      <c r="I519" t="s">
        <v>917</v>
      </c>
      <c r="J519" t="s">
        <v>204</v>
      </c>
      <c r="K519" t="s">
        <v>204</v>
      </c>
      <c r="L519" t="s">
        <v>325</v>
      </c>
      <c r="M519" t="s">
        <v>340</v>
      </c>
      <c r="N519" t="s">
        <v>441</v>
      </c>
      <c r="O519" t="s">
        <v>339</v>
      </c>
      <c r="P519" t="s">
        <v>1212</v>
      </c>
      <c r="Q519" s="131">
        <v>95277</v>
      </c>
      <c r="R519" s="131">
        <v>1</v>
      </c>
      <c r="S519" s="131">
        <f t="shared" si="8"/>
        <v>1250.0005247856252</v>
      </c>
      <c r="U519" s="131">
        <v>1190.963</v>
      </c>
      <c r="V519" s="132">
        <v>1.7000000000000001E-4</v>
      </c>
      <c r="W519" s="132">
        <v>4.6600000000000001E-3</v>
      </c>
      <c r="X519" s="132">
        <v>6.4999999999999997E-4</v>
      </c>
    </row>
    <row r="520" spans="1:24">
      <c r="A520" t="s">
        <v>1213</v>
      </c>
      <c r="B520" t="s">
        <v>1238</v>
      </c>
      <c r="C520" t="s">
        <v>3508</v>
      </c>
      <c r="D520" t="s">
        <v>3509</v>
      </c>
      <c r="E520" t="s">
        <v>309</v>
      </c>
      <c r="F520" t="s">
        <v>3510</v>
      </c>
      <c r="G520" t="s">
        <v>3511</v>
      </c>
      <c r="H520" t="s">
        <v>321</v>
      </c>
      <c r="I520" t="s">
        <v>917</v>
      </c>
      <c r="J520" t="s">
        <v>204</v>
      </c>
      <c r="K520" t="s">
        <v>204</v>
      </c>
      <c r="L520" t="s">
        <v>325</v>
      </c>
      <c r="M520" t="s">
        <v>340</v>
      </c>
      <c r="N520" t="s">
        <v>445</v>
      </c>
      <c r="O520" t="s">
        <v>339</v>
      </c>
      <c r="P520" t="s">
        <v>1212</v>
      </c>
      <c r="Q520" s="131">
        <v>7842</v>
      </c>
      <c r="R520" s="131">
        <v>1</v>
      </c>
      <c r="S520" s="131">
        <f t="shared" si="8"/>
        <v>14890.002550369803</v>
      </c>
      <c r="U520" s="131">
        <v>1167.674</v>
      </c>
      <c r="V520" s="132">
        <v>1.2E-4</v>
      </c>
      <c r="W520" s="132">
        <v>4.5700000000000003E-3</v>
      </c>
      <c r="X520" s="132">
        <v>6.3000000000000003E-4</v>
      </c>
    </row>
    <row r="521" spans="1:24">
      <c r="A521" t="s">
        <v>1213</v>
      </c>
      <c r="B521" t="s">
        <v>1238</v>
      </c>
      <c r="C521" t="s">
        <v>1985</v>
      </c>
      <c r="D521" t="s">
        <v>1986</v>
      </c>
      <c r="E521" t="s">
        <v>309</v>
      </c>
      <c r="F521" t="s">
        <v>1985</v>
      </c>
      <c r="G521" t="s">
        <v>3585</v>
      </c>
      <c r="H521" t="s">
        <v>321</v>
      </c>
      <c r="I521" t="s">
        <v>917</v>
      </c>
      <c r="J521" t="s">
        <v>204</v>
      </c>
      <c r="K521" t="s">
        <v>204</v>
      </c>
      <c r="L521" t="s">
        <v>325</v>
      </c>
      <c r="M521" t="s">
        <v>340</v>
      </c>
      <c r="N521" t="s">
        <v>464</v>
      </c>
      <c r="O521" t="s">
        <v>339</v>
      </c>
      <c r="P521" t="s">
        <v>1212</v>
      </c>
      <c r="Q521" s="131">
        <v>51366</v>
      </c>
      <c r="R521" s="131">
        <v>1</v>
      </c>
      <c r="S521" s="131">
        <f t="shared" si="8"/>
        <v>2063.9995327648639</v>
      </c>
      <c r="U521" s="131">
        <v>1060.194</v>
      </c>
      <c r="V521" s="132">
        <v>1.1E-4</v>
      </c>
      <c r="W521" s="132">
        <v>4.15E-3</v>
      </c>
      <c r="X521" s="132">
        <v>5.8E-4</v>
      </c>
    </row>
    <row r="522" spans="1:24">
      <c r="A522" t="s">
        <v>1213</v>
      </c>
      <c r="B522" t="s">
        <v>1238</v>
      </c>
      <c r="C522" t="s">
        <v>1973</v>
      </c>
      <c r="D522" t="s">
        <v>1974</v>
      </c>
      <c r="E522" t="s">
        <v>309</v>
      </c>
      <c r="F522" t="s">
        <v>3687</v>
      </c>
      <c r="G522" t="s">
        <v>3688</v>
      </c>
      <c r="H522" t="s">
        <v>321</v>
      </c>
      <c r="I522" t="s">
        <v>917</v>
      </c>
      <c r="J522" t="s">
        <v>204</v>
      </c>
      <c r="K522" t="s">
        <v>204</v>
      </c>
      <c r="L522" t="s">
        <v>325</v>
      </c>
      <c r="M522" t="s">
        <v>340</v>
      </c>
      <c r="N522" t="s">
        <v>464</v>
      </c>
      <c r="O522" t="s">
        <v>339</v>
      </c>
      <c r="P522" t="s">
        <v>1212</v>
      </c>
      <c r="Q522" s="131">
        <v>15005</v>
      </c>
      <c r="R522" s="131">
        <v>1</v>
      </c>
      <c r="S522" s="131">
        <f t="shared" si="8"/>
        <v>5855.0016661112959</v>
      </c>
      <c r="U522" s="131">
        <v>878.54300000000001</v>
      </c>
      <c r="V522" s="132">
        <v>1.1E-4</v>
      </c>
      <c r="W522" s="132">
        <v>3.4399999999999999E-3</v>
      </c>
      <c r="X522" s="132">
        <v>4.8000000000000001E-4</v>
      </c>
    </row>
    <row r="523" spans="1:24">
      <c r="A523" t="s">
        <v>1213</v>
      </c>
      <c r="B523" t="s">
        <v>1238</v>
      </c>
      <c r="C523" t="s">
        <v>1967</v>
      </c>
      <c r="D523" t="s">
        <v>1968</v>
      </c>
      <c r="E523" t="s">
        <v>309</v>
      </c>
      <c r="F523" t="s">
        <v>1967</v>
      </c>
      <c r="G523" t="s">
        <v>3833</v>
      </c>
      <c r="H523" t="s">
        <v>321</v>
      </c>
      <c r="I523" t="s">
        <v>917</v>
      </c>
      <c r="J523" t="s">
        <v>204</v>
      </c>
      <c r="K523" t="s">
        <v>204</v>
      </c>
      <c r="L523" s="139" t="s">
        <v>325</v>
      </c>
      <c r="M523" t="s">
        <v>340</v>
      </c>
      <c r="N523" t="s">
        <v>447</v>
      </c>
      <c r="O523" t="s">
        <v>339</v>
      </c>
      <c r="P523" t="s">
        <v>1212</v>
      </c>
      <c r="Q523" s="131">
        <v>13440</v>
      </c>
      <c r="R523" s="131">
        <v>1</v>
      </c>
      <c r="S523" s="131">
        <f t="shared" si="8"/>
        <v>6355</v>
      </c>
      <c r="U523" s="131">
        <v>854.11199999999997</v>
      </c>
      <c r="V523" s="132">
        <v>1.2999999999999999E-4</v>
      </c>
      <c r="W523" s="132">
        <v>3.3400000000000001E-3</v>
      </c>
      <c r="X523" s="132">
        <v>4.6000000000000001E-4</v>
      </c>
    </row>
    <row r="524" spans="1:24">
      <c r="A524" t="s">
        <v>1213</v>
      </c>
      <c r="B524" t="s">
        <v>1238</v>
      </c>
      <c r="C524" t="s">
        <v>3554</v>
      </c>
      <c r="D524" t="s">
        <v>3555</v>
      </c>
      <c r="E524" t="s">
        <v>309</v>
      </c>
      <c r="F524" t="s">
        <v>3556</v>
      </c>
      <c r="G524" t="s">
        <v>3557</v>
      </c>
      <c r="H524" t="s">
        <v>321</v>
      </c>
      <c r="I524" t="s">
        <v>917</v>
      </c>
      <c r="J524" t="s">
        <v>204</v>
      </c>
      <c r="K524" t="s">
        <v>204</v>
      </c>
      <c r="L524" t="s">
        <v>325</v>
      </c>
      <c r="M524" t="s">
        <v>340</v>
      </c>
      <c r="N524" t="s">
        <v>454</v>
      </c>
      <c r="O524" t="s">
        <v>339</v>
      </c>
      <c r="P524" t="s">
        <v>1212</v>
      </c>
      <c r="Q524" s="131">
        <v>72506</v>
      </c>
      <c r="R524" s="131">
        <v>1</v>
      </c>
      <c r="S524" s="131">
        <f t="shared" si="8"/>
        <v>1114.0002206713928</v>
      </c>
      <c r="U524" s="131">
        <v>807.71699999999998</v>
      </c>
      <c r="V524" s="132">
        <v>6.0000000000000002E-5</v>
      </c>
      <c r="W524" s="132">
        <v>3.16E-3</v>
      </c>
      <c r="X524" s="132">
        <v>4.4000000000000002E-4</v>
      </c>
    </row>
    <row r="525" spans="1:24">
      <c r="A525" t="s">
        <v>1213</v>
      </c>
      <c r="B525" t="s">
        <v>1238</v>
      </c>
      <c r="C525" t="s">
        <v>3502</v>
      </c>
      <c r="D525" t="s">
        <v>3503</v>
      </c>
      <c r="E525" t="s">
        <v>309</v>
      </c>
      <c r="F525" t="s">
        <v>3502</v>
      </c>
      <c r="G525" t="s">
        <v>3504</v>
      </c>
      <c r="H525" t="s">
        <v>321</v>
      </c>
      <c r="I525" t="s">
        <v>917</v>
      </c>
      <c r="J525" t="s">
        <v>204</v>
      </c>
      <c r="K525" t="s">
        <v>204</v>
      </c>
      <c r="L525" t="s">
        <v>325</v>
      </c>
      <c r="M525" t="s">
        <v>340</v>
      </c>
      <c r="N525" t="s">
        <v>458</v>
      </c>
      <c r="O525" t="s">
        <v>339</v>
      </c>
      <c r="P525" t="s">
        <v>1212</v>
      </c>
      <c r="Q525" s="131">
        <v>2245</v>
      </c>
      <c r="R525" s="131">
        <v>1</v>
      </c>
      <c r="S525" s="131">
        <f t="shared" si="8"/>
        <v>29800</v>
      </c>
      <c r="U525" s="131">
        <v>669.01</v>
      </c>
      <c r="V525" s="132">
        <v>5.0000000000000002E-5</v>
      </c>
      <c r="W525" s="132">
        <v>2.6199999999999999E-3</v>
      </c>
      <c r="X525" s="132">
        <v>3.6000000000000002E-4</v>
      </c>
    </row>
    <row r="526" spans="1:24">
      <c r="A526" t="s">
        <v>1213</v>
      </c>
      <c r="B526" t="s">
        <v>1238</v>
      </c>
      <c r="C526" t="s">
        <v>3344</v>
      </c>
      <c r="D526" t="s">
        <v>3345</v>
      </c>
      <c r="E526" t="s">
        <v>311</v>
      </c>
      <c r="F526" t="s">
        <v>3344</v>
      </c>
      <c r="G526" t="s">
        <v>3572</v>
      </c>
      <c r="H526" t="s">
        <v>321</v>
      </c>
      <c r="I526" t="s">
        <v>917</v>
      </c>
      <c r="J526" t="s">
        <v>204</v>
      </c>
      <c r="K526" t="s">
        <v>233</v>
      </c>
      <c r="L526" t="s">
        <v>325</v>
      </c>
      <c r="M526" t="s">
        <v>340</v>
      </c>
      <c r="N526" t="s">
        <v>454</v>
      </c>
      <c r="O526" t="s">
        <v>339</v>
      </c>
      <c r="P526" t="s">
        <v>1212</v>
      </c>
      <c r="Q526" s="131">
        <v>7731</v>
      </c>
      <c r="R526" s="131">
        <v>1</v>
      </c>
      <c r="S526" s="131">
        <f t="shared" si="8"/>
        <v>4834.0059500711423</v>
      </c>
      <c r="U526" s="131">
        <v>373.71699999999998</v>
      </c>
      <c r="V526" s="132">
        <v>4.0000000000000003E-5</v>
      </c>
      <c r="W526" s="132">
        <v>1.4599999999999999E-3</v>
      </c>
      <c r="X526" s="132">
        <v>2.0000000000000001E-4</v>
      </c>
    </row>
    <row r="527" spans="1:24">
      <c r="A527" t="s">
        <v>1213</v>
      </c>
      <c r="B527" t="s">
        <v>1238</v>
      </c>
      <c r="C527" t="s">
        <v>3834</v>
      </c>
      <c r="D527" t="s">
        <v>3835</v>
      </c>
      <c r="E527" t="s">
        <v>309</v>
      </c>
      <c r="F527" t="s">
        <v>3836</v>
      </c>
      <c r="G527" t="s">
        <v>3837</v>
      </c>
      <c r="H527" t="s">
        <v>321</v>
      </c>
      <c r="I527" t="s">
        <v>917</v>
      </c>
      <c r="J527" t="s">
        <v>204</v>
      </c>
      <c r="K527" t="s">
        <v>204</v>
      </c>
      <c r="L527" t="s">
        <v>325</v>
      </c>
      <c r="M527" t="s">
        <v>340</v>
      </c>
      <c r="N527" t="s">
        <v>450</v>
      </c>
      <c r="O527" t="s">
        <v>339</v>
      </c>
      <c r="P527" t="s">
        <v>1212</v>
      </c>
      <c r="Q527" s="131">
        <v>215700</v>
      </c>
      <c r="R527" s="131">
        <v>1</v>
      </c>
      <c r="S527" s="131">
        <f t="shared" si="8"/>
        <v>111.40009272137227</v>
      </c>
      <c r="U527" s="131">
        <v>240.29</v>
      </c>
      <c r="V527" s="132">
        <v>5.3460000000000001E-2</v>
      </c>
      <c r="W527" s="132">
        <v>9.3999999999999997E-4</v>
      </c>
      <c r="X527" s="132">
        <v>1.2999999999999999E-4</v>
      </c>
    </row>
    <row r="528" spans="1:24">
      <c r="A528" t="s">
        <v>1213</v>
      </c>
      <c r="B528" t="s">
        <v>1238</v>
      </c>
      <c r="C528" t="s">
        <v>3613</v>
      </c>
      <c r="D528" t="s">
        <v>3614</v>
      </c>
      <c r="E528" t="s">
        <v>80</v>
      </c>
      <c r="F528" t="s">
        <v>3615</v>
      </c>
      <c r="G528" t="s">
        <v>3616</v>
      </c>
      <c r="H528" t="s">
        <v>321</v>
      </c>
      <c r="I528" t="s">
        <v>917</v>
      </c>
      <c r="J528" t="s">
        <v>205</v>
      </c>
      <c r="K528" t="s">
        <v>224</v>
      </c>
      <c r="L528" t="s">
        <v>325</v>
      </c>
      <c r="M528" t="s">
        <v>344</v>
      </c>
      <c r="N528" t="s">
        <v>544</v>
      </c>
      <c r="O528" t="s">
        <v>339</v>
      </c>
      <c r="P528" t="s">
        <v>1215</v>
      </c>
      <c r="Q528" s="131">
        <v>7375</v>
      </c>
      <c r="R528" s="131">
        <v>3.6469999999999998</v>
      </c>
      <c r="S528" s="131">
        <f t="shared" si="8"/>
        <v>42149.998373401868</v>
      </c>
      <c r="U528" s="131">
        <v>11336.927</v>
      </c>
      <c r="V528" s="132">
        <v>0</v>
      </c>
      <c r="W528" s="132">
        <v>4.4389999999999999E-2</v>
      </c>
      <c r="X528" s="132">
        <v>6.1500000000000001E-3</v>
      </c>
    </row>
    <row r="529" spans="1:24">
      <c r="A529" t="s">
        <v>1213</v>
      </c>
      <c r="B529" t="s">
        <v>1238</v>
      </c>
      <c r="C529" t="s">
        <v>3195</v>
      </c>
      <c r="D529" t="s">
        <v>3196</v>
      </c>
      <c r="E529" t="s">
        <v>80</v>
      </c>
      <c r="F529" t="s">
        <v>3767</v>
      </c>
      <c r="G529" t="s">
        <v>3768</v>
      </c>
      <c r="H529" t="s">
        <v>321</v>
      </c>
      <c r="I529" t="s">
        <v>917</v>
      </c>
      <c r="J529" t="s">
        <v>205</v>
      </c>
      <c r="K529" t="s">
        <v>224</v>
      </c>
      <c r="L529" t="s">
        <v>325</v>
      </c>
      <c r="M529" t="s">
        <v>344</v>
      </c>
      <c r="N529" t="s">
        <v>544</v>
      </c>
      <c r="O529" t="s">
        <v>339</v>
      </c>
      <c r="P529" t="s">
        <v>1215</v>
      </c>
      <c r="Q529" s="131">
        <v>13138</v>
      </c>
      <c r="R529" s="131">
        <v>3.6469999999999998</v>
      </c>
      <c r="S529" s="131">
        <f t="shared" si="8"/>
        <v>21938.999571025644</v>
      </c>
      <c r="U529" s="131">
        <v>10511.915000000001</v>
      </c>
      <c r="V529" s="132">
        <v>0</v>
      </c>
      <c r="W529" s="132">
        <v>4.1160000000000002E-2</v>
      </c>
      <c r="X529" s="132">
        <v>5.7099999999999998E-3</v>
      </c>
    </row>
    <row r="530" spans="1:24">
      <c r="A530" t="s">
        <v>1213</v>
      </c>
      <c r="B530" t="s">
        <v>1238</v>
      </c>
      <c r="C530" t="s">
        <v>3294</v>
      </c>
      <c r="D530" t="s">
        <v>3295</v>
      </c>
      <c r="E530" t="s">
        <v>80</v>
      </c>
      <c r="F530" t="s">
        <v>3607</v>
      </c>
      <c r="G530" t="s">
        <v>3608</v>
      </c>
      <c r="H530" t="s">
        <v>321</v>
      </c>
      <c r="I530" t="s">
        <v>917</v>
      </c>
      <c r="J530" t="s">
        <v>205</v>
      </c>
      <c r="K530" t="s">
        <v>301</v>
      </c>
      <c r="L530" t="s">
        <v>325</v>
      </c>
      <c r="M530" t="s">
        <v>344</v>
      </c>
      <c r="N530" t="s">
        <v>548</v>
      </c>
      <c r="O530" t="s">
        <v>339</v>
      </c>
      <c r="P530" t="s">
        <v>1215</v>
      </c>
      <c r="Q530" s="131">
        <v>13218</v>
      </c>
      <c r="R530" s="131">
        <v>3.6469999999999998</v>
      </c>
      <c r="S530" s="131">
        <f t="shared" si="8"/>
        <v>19748.998129819654</v>
      </c>
      <c r="T530" s="131">
        <v>5.0910000000000002</v>
      </c>
      <c r="U530" s="131">
        <v>9538.7780000000002</v>
      </c>
      <c r="V530" s="132">
        <v>0</v>
      </c>
      <c r="W530" s="132">
        <v>3.737E-2</v>
      </c>
      <c r="X530" s="132">
        <v>5.1799999999999997E-3</v>
      </c>
    </row>
    <row r="531" spans="1:24">
      <c r="A531" t="s">
        <v>1213</v>
      </c>
      <c r="B531" t="s">
        <v>1238</v>
      </c>
      <c r="C531" t="s">
        <v>3603</v>
      </c>
      <c r="D531" t="s">
        <v>3604</v>
      </c>
      <c r="E531" t="s">
        <v>80</v>
      </c>
      <c r="F531" t="s">
        <v>3605</v>
      </c>
      <c r="G531" t="s">
        <v>3606</v>
      </c>
      <c r="H531" t="s">
        <v>321</v>
      </c>
      <c r="I531" t="s">
        <v>917</v>
      </c>
      <c r="J531" t="s">
        <v>205</v>
      </c>
      <c r="K531" t="s">
        <v>224</v>
      </c>
      <c r="L531" t="s">
        <v>325</v>
      </c>
      <c r="M531" t="s">
        <v>344</v>
      </c>
      <c r="N531" t="s">
        <v>545</v>
      </c>
      <c r="O531" t="s">
        <v>339</v>
      </c>
      <c r="P531" t="s">
        <v>1215</v>
      </c>
      <c r="Q531" s="131">
        <v>13421</v>
      </c>
      <c r="R531" s="131">
        <v>3.6469999999999998</v>
      </c>
      <c r="S531" s="131">
        <f t="shared" si="8"/>
        <v>19044.000122011046</v>
      </c>
      <c r="U531" s="131">
        <v>9321.35</v>
      </c>
      <c r="V531" s="132">
        <v>0</v>
      </c>
      <c r="W531" s="132">
        <v>3.6499999999999998E-2</v>
      </c>
      <c r="X531" s="132">
        <v>5.0600000000000003E-3</v>
      </c>
    </row>
    <row r="532" spans="1:24">
      <c r="A532" t="s">
        <v>1213</v>
      </c>
      <c r="B532" t="s">
        <v>1238</v>
      </c>
      <c r="C532" t="s">
        <v>3625</v>
      </c>
      <c r="D532" t="s">
        <v>3626</v>
      </c>
      <c r="E532" t="s">
        <v>80</v>
      </c>
      <c r="F532" t="s">
        <v>3627</v>
      </c>
      <c r="G532" t="s">
        <v>3628</v>
      </c>
      <c r="H532" t="s">
        <v>321</v>
      </c>
      <c r="I532" t="s">
        <v>917</v>
      </c>
      <c r="J532" t="s">
        <v>205</v>
      </c>
      <c r="K532" t="s">
        <v>224</v>
      </c>
      <c r="L532" t="s">
        <v>325</v>
      </c>
      <c r="M532" t="s">
        <v>344</v>
      </c>
      <c r="N532" t="s">
        <v>546</v>
      </c>
      <c r="O532" t="s">
        <v>339</v>
      </c>
      <c r="P532" t="s">
        <v>1215</v>
      </c>
      <c r="Q532" s="131">
        <v>9627</v>
      </c>
      <c r="R532" s="131">
        <v>3.6469999999999998</v>
      </c>
      <c r="S532" s="131">
        <f t="shared" si="8"/>
        <v>25041.999114261089</v>
      </c>
      <c r="U532" s="131">
        <v>8792.1630000000005</v>
      </c>
      <c r="V532" s="132">
        <v>0</v>
      </c>
      <c r="W532" s="132">
        <v>3.4430000000000002E-2</v>
      </c>
      <c r="X532" s="132">
        <v>4.7699999999999999E-3</v>
      </c>
    </row>
    <row r="533" spans="1:24">
      <c r="A533" t="s">
        <v>1213</v>
      </c>
      <c r="B533" t="s">
        <v>1238</v>
      </c>
      <c r="C533" t="s">
        <v>3301</v>
      </c>
      <c r="D533" t="s">
        <v>3302</v>
      </c>
      <c r="E533" t="s">
        <v>80</v>
      </c>
      <c r="F533" t="s">
        <v>3301</v>
      </c>
      <c r="G533" t="s">
        <v>3629</v>
      </c>
      <c r="H533" t="s">
        <v>321</v>
      </c>
      <c r="I533" t="s">
        <v>917</v>
      </c>
      <c r="J533" t="s">
        <v>205</v>
      </c>
      <c r="K533" t="s">
        <v>224</v>
      </c>
      <c r="L533" t="s">
        <v>325</v>
      </c>
      <c r="M533" t="s">
        <v>340</v>
      </c>
      <c r="N533" t="s">
        <v>545</v>
      </c>
      <c r="O533" t="s">
        <v>339</v>
      </c>
      <c r="P533" t="s">
        <v>1215</v>
      </c>
      <c r="Q533" s="131">
        <v>3393</v>
      </c>
      <c r="R533" s="131">
        <v>3.6469999999999998</v>
      </c>
      <c r="S533" s="131">
        <f t="shared" si="8"/>
        <v>58550.996660732584</v>
      </c>
      <c r="U533" s="131">
        <v>7245.259</v>
      </c>
      <c r="V533" s="132">
        <v>0</v>
      </c>
      <c r="W533" s="132">
        <v>2.8369999999999999E-2</v>
      </c>
      <c r="X533" s="132">
        <v>3.9300000000000003E-3</v>
      </c>
    </row>
    <row r="534" spans="1:24">
      <c r="A534" t="s">
        <v>1213</v>
      </c>
      <c r="B534" t="s">
        <v>1238</v>
      </c>
      <c r="C534" t="s">
        <v>3838</v>
      </c>
      <c r="D534" t="s">
        <v>3839</v>
      </c>
      <c r="E534" t="s">
        <v>309</v>
      </c>
      <c r="F534" t="s">
        <v>3840</v>
      </c>
      <c r="G534" t="s">
        <v>3841</v>
      </c>
      <c r="H534" t="s">
        <v>321</v>
      </c>
      <c r="I534" t="s">
        <v>917</v>
      </c>
      <c r="J534" t="s">
        <v>205</v>
      </c>
      <c r="K534" t="s">
        <v>204</v>
      </c>
      <c r="L534" t="s">
        <v>325</v>
      </c>
      <c r="M534" t="s">
        <v>346</v>
      </c>
      <c r="N534" t="s">
        <v>544</v>
      </c>
      <c r="O534" t="s">
        <v>339</v>
      </c>
      <c r="P534" t="s">
        <v>1215</v>
      </c>
      <c r="Q534" s="131">
        <v>116106.82</v>
      </c>
      <c r="R534" s="131">
        <v>3.6469999999999998</v>
      </c>
      <c r="S534" s="131">
        <f t="shared" si="8"/>
        <v>882.99997980165244</v>
      </c>
      <c r="U534" s="131">
        <v>3738.989</v>
      </c>
      <c r="V534" s="132">
        <v>1.044E-2</v>
      </c>
      <c r="W534" s="132">
        <v>1.464E-2</v>
      </c>
      <c r="X534" s="132">
        <v>2.0300000000000001E-3</v>
      </c>
    </row>
    <row r="535" spans="1:24">
      <c r="A535" t="s">
        <v>1213</v>
      </c>
      <c r="B535" t="s">
        <v>1238</v>
      </c>
      <c r="C535" t="s">
        <v>3842</v>
      </c>
      <c r="D535" t="s">
        <v>3843</v>
      </c>
      <c r="E535" t="s">
        <v>80</v>
      </c>
      <c r="F535" t="s">
        <v>3844</v>
      </c>
      <c r="G535" t="s">
        <v>3845</v>
      </c>
      <c r="H535" t="s">
        <v>321</v>
      </c>
      <c r="I535" t="s">
        <v>917</v>
      </c>
      <c r="J535" t="s">
        <v>205</v>
      </c>
      <c r="K535" t="s">
        <v>224</v>
      </c>
      <c r="L535" t="s">
        <v>325</v>
      </c>
      <c r="M535" t="s">
        <v>344</v>
      </c>
      <c r="N535" t="s">
        <v>548</v>
      </c>
      <c r="O535" t="s">
        <v>339</v>
      </c>
      <c r="P535" t="s">
        <v>1215</v>
      </c>
      <c r="Q535" s="131">
        <v>5492</v>
      </c>
      <c r="R535" s="131">
        <v>3.6469999999999998</v>
      </c>
      <c r="S535" s="131">
        <f t="shared" si="8"/>
        <v>13429.000399614086</v>
      </c>
      <c r="U535" s="131">
        <v>2689.7379999999998</v>
      </c>
      <c r="V535" s="132">
        <v>0</v>
      </c>
      <c r="W535" s="132">
        <v>1.0529999999999999E-2</v>
      </c>
      <c r="X535" s="132">
        <v>1.4599999999999999E-3</v>
      </c>
    </row>
    <row r="536" spans="1:24">
      <c r="A536" t="s">
        <v>1213</v>
      </c>
      <c r="B536" t="s">
        <v>1238</v>
      </c>
      <c r="C536" t="s">
        <v>3846</v>
      </c>
      <c r="D536" t="s">
        <v>3847</v>
      </c>
      <c r="E536" t="s">
        <v>80</v>
      </c>
      <c r="F536" t="s">
        <v>3848</v>
      </c>
      <c r="G536" t="s">
        <v>3849</v>
      </c>
      <c r="H536" t="s">
        <v>321</v>
      </c>
      <c r="I536" t="s">
        <v>917</v>
      </c>
      <c r="J536" t="s">
        <v>205</v>
      </c>
      <c r="K536" t="s">
        <v>224</v>
      </c>
      <c r="L536" t="s">
        <v>325</v>
      </c>
      <c r="M536" t="s">
        <v>344</v>
      </c>
      <c r="N536" t="s">
        <v>548</v>
      </c>
      <c r="O536" t="s">
        <v>339</v>
      </c>
      <c r="P536" t="s">
        <v>1215</v>
      </c>
      <c r="Q536" s="131">
        <v>37611</v>
      </c>
      <c r="R536" s="131">
        <v>3.6469999999999998</v>
      </c>
      <c r="S536" s="131">
        <f t="shared" si="8"/>
        <v>1360.00035635311</v>
      </c>
      <c r="U536" s="131">
        <v>1865.4760000000001</v>
      </c>
      <c r="V536" s="132">
        <v>6.4999999999999997E-4</v>
      </c>
      <c r="W536" s="132">
        <v>7.3000000000000001E-3</v>
      </c>
      <c r="X536" s="132">
        <v>1.01E-3</v>
      </c>
    </row>
    <row r="537" spans="1:24">
      <c r="A537" t="s">
        <v>1213</v>
      </c>
      <c r="B537" t="s">
        <v>1238</v>
      </c>
      <c r="C537" t="s">
        <v>3850</v>
      </c>
      <c r="D537" t="s">
        <v>3851</v>
      </c>
      <c r="E537" t="s">
        <v>311</v>
      </c>
      <c r="F537" t="s">
        <v>3852</v>
      </c>
      <c r="G537" t="s">
        <v>3853</v>
      </c>
      <c r="H537" t="s">
        <v>321</v>
      </c>
      <c r="I537" t="s">
        <v>917</v>
      </c>
      <c r="J537" t="s">
        <v>205</v>
      </c>
      <c r="K537" t="s">
        <v>204</v>
      </c>
      <c r="L537" t="s">
        <v>325</v>
      </c>
      <c r="M537" t="s">
        <v>346</v>
      </c>
      <c r="N537" t="s">
        <v>544</v>
      </c>
      <c r="O537" t="s">
        <v>339</v>
      </c>
      <c r="P537" t="s">
        <v>1215</v>
      </c>
      <c r="Q537" s="131">
        <v>1674</v>
      </c>
      <c r="R537" s="131">
        <v>3.6469999999999998</v>
      </c>
      <c r="S537" s="131">
        <f t="shared" si="8"/>
        <v>21454.992057431537</v>
      </c>
      <c r="U537" s="131">
        <v>1309.8440000000001</v>
      </c>
      <c r="V537" s="132">
        <v>3.0000000000000001E-5</v>
      </c>
      <c r="W537" s="132">
        <v>5.13E-3</v>
      </c>
      <c r="X537" s="132">
        <v>7.1000000000000002E-4</v>
      </c>
    </row>
    <row r="538" spans="1:24">
      <c r="A538" t="s">
        <v>1213</v>
      </c>
      <c r="B538" t="s">
        <v>1238</v>
      </c>
      <c r="C538" t="s">
        <v>3854</v>
      </c>
      <c r="D538" t="s">
        <v>3855</v>
      </c>
      <c r="E538" t="s">
        <v>309</v>
      </c>
      <c r="F538" t="s">
        <v>3856</v>
      </c>
      <c r="G538" t="s">
        <v>3857</v>
      </c>
      <c r="H538" t="s">
        <v>321</v>
      </c>
      <c r="I538" t="s">
        <v>917</v>
      </c>
      <c r="J538" t="s">
        <v>205</v>
      </c>
      <c r="K538" t="s">
        <v>204</v>
      </c>
      <c r="L538" t="s">
        <v>325</v>
      </c>
      <c r="M538" t="s">
        <v>346</v>
      </c>
      <c r="N538" t="s">
        <v>546</v>
      </c>
      <c r="O538" t="s">
        <v>339</v>
      </c>
      <c r="P538" t="s">
        <v>1215</v>
      </c>
      <c r="Q538" s="131">
        <v>81833</v>
      </c>
      <c r="R538" s="131">
        <v>3.6469999999999998</v>
      </c>
      <c r="S538" s="131">
        <f t="shared" si="8"/>
        <v>186.0001310593457</v>
      </c>
      <c r="U538" s="131">
        <v>555.10799999999995</v>
      </c>
      <c r="V538" s="132">
        <v>9.6000000000000002E-4</v>
      </c>
      <c r="W538" s="132">
        <v>2.1700000000000001E-3</v>
      </c>
      <c r="X538" s="132">
        <v>2.9999999999999997E-4</v>
      </c>
    </row>
    <row r="539" spans="1:24">
      <c r="A539" t="s">
        <v>1213</v>
      </c>
      <c r="B539" t="s">
        <v>1238</v>
      </c>
      <c r="C539" t="s">
        <v>3858</v>
      </c>
      <c r="D539" t="s">
        <v>3859</v>
      </c>
      <c r="E539" t="s">
        <v>311</v>
      </c>
      <c r="F539" t="s">
        <v>3860</v>
      </c>
      <c r="G539" t="s">
        <v>3861</v>
      </c>
      <c r="H539" t="s">
        <v>321</v>
      </c>
      <c r="I539" t="s">
        <v>917</v>
      </c>
      <c r="J539" t="s">
        <v>205</v>
      </c>
      <c r="K539" t="s">
        <v>224</v>
      </c>
      <c r="L539" t="s">
        <v>325</v>
      </c>
      <c r="M539" t="s">
        <v>346</v>
      </c>
      <c r="N539" t="s">
        <v>486</v>
      </c>
      <c r="O539" t="s">
        <v>339</v>
      </c>
      <c r="P539" t="s">
        <v>1215</v>
      </c>
      <c r="Q539" s="131">
        <v>9223</v>
      </c>
      <c r="R539" s="131">
        <v>3.6469999999999998</v>
      </c>
      <c r="S539" s="131">
        <f t="shared" si="8"/>
        <v>658.99972711014038</v>
      </c>
      <c r="U539" s="131">
        <v>221.66300000000001</v>
      </c>
      <c r="V539" s="132">
        <v>8.0000000000000007E-5</v>
      </c>
      <c r="W539" s="132">
        <v>8.7000000000000001E-4</v>
      </c>
      <c r="X539" s="132">
        <v>1.2E-4</v>
      </c>
    </row>
    <row r="540" spans="1:24">
      <c r="A540" t="s">
        <v>1213</v>
      </c>
      <c r="B540" t="s">
        <v>1238</v>
      </c>
      <c r="C540" t="s">
        <v>3866</v>
      </c>
      <c r="D540" t="s">
        <v>3867</v>
      </c>
      <c r="E540" t="s">
        <v>80</v>
      </c>
      <c r="F540" t="s">
        <v>3868</v>
      </c>
      <c r="G540" t="s">
        <v>3869</v>
      </c>
      <c r="H540" t="s">
        <v>321</v>
      </c>
      <c r="I540" t="s">
        <v>917</v>
      </c>
      <c r="J540" t="s">
        <v>205</v>
      </c>
      <c r="K540" t="s">
        <v>272</v>
      </c>
      <c r="L540" t="s">
        <v>325</v>
      </c>
      <c r="M540" t="s">
        <v>314</v>
      </c>
      <c r="N540" t="s">
        <v>568</v>
      </c>
      <c r="O540" t="s">
        <v>339</v>
      </c>
      <c r="P540" t="s">
        <v>1216</v>
      </c>
      <c r="Q540" s="131">
        <v>18888</v>
      </c>
      <c r="R540" s="131">
        <v>3.7959999999999998</v>
      </c>
      <c r="S540" s="131">
        <f t="shared" si="8"/>
        <v>102.01140191262208</v>
      </c>
      <c r="U540" s="131">
        <v>73.141000000000005</v>
      </c>
      <c r="V540" s="132">
        <v>2.9999999999999997E-4</v>
      </c>
      <c r="W540" s="132">
        <v>2.9E-4</v>
      </c>
      <c r="X540" s="132">
        <v>4.0000000000000003E-5</v>
      </c>
    </row>
    <row r="541" spans="1:24">
      <c r="A541" t="s">
        <v>1213</v>
      </c>
      <c r="B541" t="s">
        <v>1238</v>
      </c>
      <c r="C541" t="s">
        <v>3866</v>
      </c>
      <c r="D541" t="s">
        <v>3867</v>
      </c>
      <c r="E541" t="s">
        <v>80</v>
      </c>
      <c r="F541" t="s">
        <v>3870</v>
      </c>
      <c r="G541" t="s">
        <v>3871</v>
      </c>
      <c r="H541" t="s">
        <v>321</v>
      </c>
      <c r="I541" t="s">
        <v>917</v>
      </c>
      <c r="J541" t="s">
        <v>205</v>
      </c>
      <c r="K541" t="s">
        <v>272</v>
      </c>
      <c r="L541" s="139" t="s">
        <v>314</v>
      </c>
      <c r="M541" t="s">
        <v>314</v>
      </c>
      <c r="N541" t="s">
        <v>568</v>
      </c>
      <c r="O541" t="s">
        <v>339</v>
      </c>
      <c r="P541" t="s">
        <v>1216</v>
      </c>
      <c r="Q541" s="131">
        <v>18888</v>
      </c>
      <c r="R541" s="131">
        <v>3.7959999999999998</v>
      </c>
      <c r="S541" s="131">
        <f t="shared" si="8"/>
        <v>0</v>
      </c>
      <c r="U541" s="131">
        <v>0</v>
      </c>
    </row>
    <row r="542" spans="1:24">
      <c r="A542" t="s">
        <v>1213</v>
      </c>
      <c r="B542" t="s">
        <v>1241</v>
      </c>
      <c r="C542" t="s">
        <v>3866</v>
      </c>
      <c r="D542" t="s">
        <v>3867</v>
      </c>
      <c r="E542" t="s">
        <v>80</v>
      </c>
      <c r="F542" t="s">
        <v>3868</v>
      </c>
      <c r="G542" t="s">
        <v>3869</v>
      </c>
      <c r="H542" t="s">
        <v>321</v>
      </c>
      <c r="I542" t="s">
        <v>917</v>
      </c>
      <c r="J542" t="s">
        <v>205</v>
      </c>
      <c r="K542" t="s">
        <v>272</v>
      </c>
      <c r="L542" t="s">
        <v>325</v>
      </c>
      <c r="M542" t="s">
        <v>314</v>
      </c>
      <c r="N542" t="s">
        <v>568</v>
      </c>
      <c r="O542" t="s">
        <v>339</v>
      </c>
      <c r="P542" t="s">
        <v>1216</v>
      </c>
      <c r="Q542" s="131">
        <v>9753</v>
      </c>
      <c r="R542" s="131">
        <v>3.7959999999999998</v>
      </c>
      <c r="S542" s="131">
        <f t="shared" si="8"/>
        <v>102.01124789681315</v>
      </c>
      <c r="U542" s="131">
        <v>37.767000000000003</v>
      </c>
      <c r="V542" s="132">
        <v>1.4999999999999999E-4</v>
      </c>
      <c r="W542" s="132">
        <v>1</v>
      </c>
      <c r="X542" s="132">
        <v>1E-4</v>
      </c>
    </row>
    <row r="543" spans="1:24">
      <c r="A543" t="s">
        <v>1213</v>
      </c>
      <c r="B543" t="s">
        <v>1241</v>
      </c>
      <c r="C543" t="s">
        <v>3866</v>
      </c>
      <c r="D543" t="s">
        <v>3867</v>
      </c>
      <c r="E543" t="s">
        <v>80</v>
      </c>
      <c r="F543" t="s">
        <v>3870</v>
      </c>
      <c r="G543" t="s">
        <v>3871</v>
      </c>
      <c r="H543" t="s">
        <v>321</v>
      </c>
      <c r="I543" t="s">
        <v>917</v>
      </c>
      <c r="J543" t="s">
        <v>205</v>
      </c>
      <c r="K543" t="s">
        <v>272</v>
      </c>
      <c r="L543" s="139" t="s">
        <v>314</v>
      </c>
      <c r="M543" t="s">
        <v>314</v>
      </c>
      <c r="N543" t="s">
        <v>568</v>
      </c>
      <c r="O543" t="s">
        <v>339</v>
      </c>
      <c r="P543" t="s">
        <v>1216</v>
      </c>
      <c r="Q543" s="131">
        <v>9753</v>
      </c>
      <c r="R543" s="131">
        <v>3.7959999999999998</v>
      </c>
      <c r="S543" s="131">
        <f t="shared" si="8"/>
        <v>0</v>
      </c>
      <c r="U543" s="131">
        <v>0</v>
      </c>
    </row>
    <row r="544" spans="1:24">
      <c r="A544" t="s">
        <v>1213</v>
      </c>
      <c r="B544" t="s">
        <v>1242</v>
      </c>
      <c r="C544" t="s">
        <v>2123</v>
      </c>
      <c r="D544" t="s">
        <v>2124</v>
      </c>
      <c r="E544" t="s">
        <v>309</v>
      </c>
      <c r="F544" t="s">
        <v>2123</v>
      </c>
      <c r="G544" t="s">
        <v>3474</v>
      </c>
      <c r="H544" t="s">
        <v>321</v>
      </c>
      <c r="I544" t="s">
        <v>917</v>
      </c>
      <c r="J544" t="s">
        <v>204</v>
      </c>
      <c r="K544" t="s">
        <v>204</v>
      </c>
      <c r="L544" t="s">
        <v>325</v>
      </c>
      <c r="M544" t="s">
        <v>340</v>
      </c>
      <c r="N544" t="s">
        <v>467</v>
      </c>
      <c r="O544" t="s">
        <v>339</v>
      </c>
      <c r="P544" t="s">
        <v>1212</v>
      </c>
      <c r="Q544" s="131">
        <v>79913</v>
      </c>
      <c r="R544" s="131">
        <v>1</v>
      </c>
      <c r="S544" s="131">
        <f t="shared" si="8"/>
        <v>8100.9998373230883</v>
      </c>
      <c r="U544" s="131">
        <v>6473.7520000000004</v>
      </c>
      <c r="V544" s="132">
        <v>6.0000000000000002E-5</v>
      </c>
      <c r="W544" s="132">
        <v>5.4330000000000003E-2</v>
      </c>
      <c r="X544" s="132">
        <v>1.554E-2</v>
      </c>
    </row>
    <row r="545" spans="1:24">
      <c r="A545" t="s">
        <v>1213</v>
      </c>
      <c r="B545" t="s">
        <v>1242</v>
      </c>
      <c r="C545" t="s">
        <v>1601</v>
      </c>
      <c r="D545" t="s">
        <v>1602</v>
      </c>
      <c r="E545" t="s">
        <v>309</v>
      </c>
      <c r="F545" t="s">
        <v>1601</v>
      </c>
      <c r="G545" t="s">
        <v>3476</v>
      </c>
      <c r="H545" t="s">
        <v>321</v>
      </c>
      <c r="I545" t="s">
        <v>917</v>
      </c>
      <c r="J545" t="s">
        <v>204</v>
      </c>
      <c r="K545" t="s">
        <v>204</v>
      </c>
      <c r="L545" t="s">
        <v>325</v>
      </c>
      <c r="M545" t="s">
        <v>340</v>
      </c>
      <c r="N545" t="s">
        <v>448</v>
      </c>
      <c r="O545" t="s">
        <v>339</v>
      </c>
      <c r="P545" t="s">
        <v>1212</v>
      </c>
      <c r="Q545" s="131">
        <v>140930</v>
      </c>
      <c r="R545" s="131">
        <v>1</v>
      </c>
      <c r="S545" s="131">
        <f t="shared" si="8"/>
        <v>4402.000283828851</v>
      </c>
      <c r="U545" s="131">
        <v>6203.7389999999996</v>
      </c>
      <c r="V545" s="132">
        <v>1.1E-4</v>
      </c>
      <c r="W545" s="132">
        <v>5.2060000000000002E-2</v>
      </c>
      <c r="X545" s="132">
        <v>1.489E-2</v>
      </c>
    </row>
    <row r="546" spans="1:24">
      <c r="A546" t="s">
        <v>1213</v>
      </c>
      <c r="B546" t="s">
        <v>1242</v>
      </c>
      <c r="C546" t="s">
        <v>1868</v>
      </c>
      <c r="D546" t="s">
        <v>1869</v>
      </c>
      <c r="E546" t="s">
        <v>309</v>
      </c>
      <c r="F546" t="s">
        <v>1868</v>
      </c>
      <c r="G546" t="s">
        <v>3478</v>
      </c>
      <c r="H546" t="s">
        <v>321</v>
      </c>
      <c r="I546" t="s">
        <v>917</v>
      </c>
      <c r="J546" t="s">
        <v>204</v>
      </c>
      <c r="K546" t="s">
        <v>204</v>
      </c>
      <c r="L546" t="s">
        <v>325</v>
      </c>
      <c r="M546" t="s">
        <v>340</v>
      </c>
      <c r="N546" t="s">
        <v>464</v>
      </c>
      <c r="O546" t="s">
        <v>339</v>
      </c>
      <c r="P546" t="s">
        <v>1212</v>
      </c>
      <c r="Q546" s="131">
        <v>20462</v>
      </c>
      <c r="R546" s="131">
        <v>1</v>
      </c>
      <c r="S546" s="131">
        <f t="shared" si="8"/>
        <v>30090.000977421561</v>
      </c>
      <c r="U546" s="131">
        <v>6157.0159999999996</v>
      </c>
      <c r="V546" s="132">
        <v>1.7000000000000001E-4</v>
      </c>
      <c r="W546" s="132">
        <v>5.1670000000000001E-2</v>
      </c>
      <c r="X546" s="132">
        <v>1.478E-2</v>
      </c>
    </row>
    <row r="547" spans="1:24">
      <c r="A547" t="s">
        <v>1213</v>
      </c>
      <c r="B547" t="s">
        <v>1242</v>
      </c>
      <c r="C547" t="s">
        <v>3558</v>
      </c>
      <c r="D547" t="s">
        <v>3559</v>
      </c>
      <c r="E547" t="s">
        <v>309</v>
      </c>
      <c r="F547" t="s">
        <v>3558</v>
      </c>
      <c r="G547" t="s">
        <v>3560</v>
      </c>
      <c r="H547" t="s">
        <v>321</v>
      </c>
      <c r="I547" t="s">
        <v>917</v>
      </c>
      <c r="J547" t="s">
        <v>204</v>
      </c>
      <c r="K547" t="s">
        <v>204</v>
      </c>
      <c r="L547" t="s">
        <v>325</v>
      </c>
      <c r="M547" t="s">
        <v>340</v>
      </c>
      <c r="N547" t="s">
        <v>439</v>
      </c>
      <c r="O547" t="s">
        <v>339</v>
      </c>
      <c r="P547" t="s">
        <v>1212</v>
      </c>
      <c r="Q547" s="131">
        <v>85716</v>
      </c>
      <c r="R547" s="131">
        <v>1</v>
      </c>
      <c r="S547" s="131">
        <f t="shared" si="8"/>
        <v>6043.9999533342661</v>
      </c>
      <c r="U547" s="131">
        <v>5180.6750000000002</v>
      </c>
      <c r="V547" s="132">
        <v>1.07E-3</v>
      </c>
      <c r="W547" s="132">
        <v>4.3479999999999998E-2</v>
      </c>
      <c r="X547" s="132">
        <v>1.244E-2</v>
      </c>
    </row>
    <row r="548" spans="1:24">
      <c r="A548" t="s">
        <v>1213</v>
      </c>
      <c r="B548" t="s">
        <v>1242</v>
      </c>
      <c r="C548" t="s">
        <v>1547</v>
      </c>
      <c r="D548" t="s">
        <v>1548</v>
      </c>
      <c r="E548" t="s">
        <v>309</v>
      </c>
      <c r="F548" t="s">
        <v>1547</v>
      </c>
      <c r="G548" t="s">
        <v>3473</v>
      </c>
      <c r="H548" t="s">
        <v>321</v>
      </c>
      <c r="I548" t="s">
        <v>917</v>
      </c>
      <c r="J548" t="s">
        <v>204</v>
      </c>
      <c r="K548" t="s">
        <v>204</v>
      </c>
      <c r="L548" t="s">
        <v>325</v>
      </c>
      <c r="M548" t="s">
        <v>340</v>
      </c>
      <c r="N548" t="s">
        <v>448</v>
      </c>
      <c r="O548" t="s">
        <v>339</v>
      </c>
      <c r="P548" t="s">
        <v>1212</v>
      </c>
      <c r="Q548" s="131">
        <v>111618</v>
      </c>
      <c r="R548" s="131">
        <v>1</v>
      </c>
      <c r="S548" s="131">
        <f t="shared" si="8"/>
        <v>4334.9997312261467</v>
      </c>
      <c r="U548" s="131">
        <v>4838.6400000000003</v>
      </c>
      <c r="V548" s="132">
        <v>6.9999999999999994E-5</v>
      </c>
      <c r="W548" s="132">
        <v>4.061E-2</v>
      </c>
      <c r="X548" s="132">
        <v>1.162E-2</v>
      </c>
    </row>
    <row r="549" spans="1:24">
      <c r="A549" t="s">
        <v>1213</v>
      </c>
      <c r="B549" t="s">
        <v>1242</v>
      </c>
      <c r="C549" t="s">
        <v>1884</v>
      </c>
      <c r="D549" t="s">
        <v>1885</v>
      </c>
      <c r="E549" t="s">
        <v>309</v>
      </c>
      <c r="F549" t="s">
        <v>3482</v>
      </c>
      <c r="G549" t="s">
        <v>3483</v>
      </c>
      <c r="H549" t="s">
        <v>321</v>
      </c>
      <c r="I549" t="s">
        <v>917</v>
      </c>
      <c r="J549" t="s">
        <v>204</v>
      </c>
      <c r="K549" t="s">
        <v>204</v>
      </c>
      <c r="L549" t="s">
        <v>325</v>
      </c>
      <c r="M549" t="s">
        <v>340</v>
      </c>
      <c r="N549" t="s">
        <v>448</v>
      </c>
      <c r="O549" t="s">
        <v>339</v>
      </c>
      <c r="P549" t="s">
        <v>1212</v>
      </c>
      <c r="Q549" s="131">
        <v>30210</v>
      </c>
      <c r="R549" s="131">
        <v>1</v>
      </c>
      <c r="S549" s="131">
        <f t="shared" si="8"/>
        <v>15760</v>
      </c>
      <c r="U549" s="131">
        <v>4761.0959999999995</v>
      </c>
      <c r="V549" s="132">
        <v>1.2E-4</v>
      </c>
      <c r="W549" s="132">
        <v>3.9949999999999999E-2</v>
      </c>
      <c r="X549" s="132">
        <v>1.1429999999999999E-2</v>
      </c>
    </row>
    <row r="550" spans="1:24">
      <c r="A550" t="s">
        <v>1213</v>
      </c>
      <c r="B550" t="s">
        <v>1242</v>
      </c>
      <c r="C550" t="s">
        <v>1918</v>
      </c>
      <c r="D550" t="s">
        <v>1919</v>
      </c>
      <c r="E550" t="s">
        <v>309</v>
      </c>
      <c r="F550" t="s">
        <v>1918</v>
      </c>
      <c r="G550" t="s">
        <v>3537</v>
      </c>
      <c r="H550" t="s">
        <v>321</v>
      </c>
      <c r="I550" t="s">
        <v>917</v>
      </c>
      <c r="J550" t="s">
        <v>204</v>
      </c>
      <c r="K550" t="s">
        <v>204</v>
      </c>
      <c r="L550" t="s">
        <v>325</v>
      </c>
      <c r="M550" t="s">
        <v>340</v>
      </c>
      <c r="N550" t="s">
        <v>464</v>
      </c>
      <c r="O550" t="s">
        <v>339</v>
      </c>
      <c r="P550" t="s">
        <v>1212</v>
      </c>
      <c r="Q550" s="131">
        <v>11270</v>
      </c>
      <c r="R550" s="131">
        <v>1</v>
      </c>
      <c r="S550" s="131">
        <f t="shared" si="8"/>
        <v>32400</v>
      </c>
      <c r="U550" s="131">
        <v>3651.48</v>
      </c>
      <c r="V550" s="132">
        <v>2.4000000000000001E-4</v>
      </c>
      <c r="W550" s="132">
        <v>3.0640000000000001E-2</v>
      </c>
      <c r="X550" s="132">
        <v>8.77E-3</v>
      </c>
    </row>
    <row r="551" spans="1:24">
      <c r="A551" t="s">
        <v>1213</v>
      </c>
      <c r="B551" t="s">
        <v>1242</v>
      </c>
      <c r="C551" t="s">
        <v>1671</v>
      </c>
      <c r="D551" t="s">
        <v>1672</v>
      </c>
      <c r="E551" t="s">
        <v>309</v>
      </c>
      <c r="F551" t="s">
        <v>1671</v>
      </c>
      <c r="G551" t="s">
        <v>3477</v>
      </c>
      <c r="H551" t="s">
        <v>321</v>
      </c>
      <c r="I551" t="s">
        <v>917</v>
      </c>
      <c r="J551" t="s">
        <v>204</v>
      </c>
      <c r="K551" t="s">
        <v>204</v>
      </c>
      <c r="L551" t="s">
        <v>325</v>
      </c>
      <c r="M551" t="s">
        <v>340</v>
      </c>
      <c r="N551" t="s">
        <v>441</v>
      </c>
      <c r="O551" t="s">
        <v>339</v>
      </c>
      <c r="P551" t="s">
        <v>1212</v>
      </c>
      <c r="Q551" s="131">
        <v>50675.4</v>
      </c>
      <c r="R551" s="131">
        <v>1</v>
      </c>
      <c r="S551" s="131">
        <f t="shared" si="8"/>
        <v>6305.0000592003216</v>
      </c>
      <c r="U551" s="131">
        <v>3195.0839999999998</v>
      </c>
      <c r="V551" s="132">
        <v>4.2999999999999999E-4</v>
      </c>
      <c r="W551" s="132">
        <v>2.681E-2</v>
      </c>
      <c r="X551" s="132">
        <v>7.6699999999999997E-3</v>
      </c>
    </row>
    <row r="552" spans="1:24">
      <c r="A552" t="s">
        <v>1213</v>
      </c>
      <c r="B552" t="s">
        <v>1242</v>
      </c>
      <c r="C552" t="s">
        <v>2430</v>
      </c>
      <c r="D552" t="s">
        <v>2431</v>
      </c>
      <c r="E552" t="s">
        <v>309</v>
      </c>
      <c r="F552" t="s">
        <v>2430</v>
      </c>
      <c r="G552" t="s">
        <v>3492</v>
      </c>
      <c r="H552" t="s">
        <v>321</v>
      </c>
      <c r="I552" t="s">
        <v>917</v>
      </c>
      <c r="J552" t="s">
        <v>204</v>
      </c>
      <c r="K552" t="s">
        <v>204</v>
      </c>
      <c r="L552" t="s">
        <v>325</v>
      </c>
      <c r="M552" t="s">
        <v>340</v>
      </c>
      <c r="N552" t="s">
        <v>446</v>
      </c>
      <c r="O552" t="s">
        <v>339</v>
      </c>
      <c r="P552" t="s">
        <v>1212</v>
      </c>
      <c r="Q552" s="131">
        <v>2830</v>
      </c>
      <c r="R552" s="131">
        <v>1</v>
      </c>
      <c r="S552" s="131">
        <f t="shared" si="8"/>
        <v>95300.000000000015</v>
      </c>
      <c r="T552" s="131">
        <v>5.173</v>
      </c>
      <c r="U552" s="131">
        <v>2702.163</v>
      </c>
      <c r="V552" s="132">
        <v>6.0000000000000002E-5</v>
      </c>
      <c r="W552" s="132">
        <v>2.2720000000000001E-2</v>
      </c>
      <c r="X552" s="132">
        <v>6.4999999999999997E-3</v>
      </c>
    </row>
    <row r="553" spans="1:24">
      <c r="A553" t="s">
        <v>1213</v>
      </c>
      <c r="B553" t="s">
        <v>1242</v>
      </c>
      <c r="C553" t="s">
        <v>2020</v>
      </c>
      <c r="D553" t="s">
        <v>2021</v>
      </c>
      <c r="E553" t="s">
        <v>309</v>
      </c>
      <c r="F553" t="s">
        <v>2020</v>
      </c>
      <c r="G553" t="s">
        <v>3518</v>
      </c>
      <c r="H553" t="s">
        <v>321</v>
      </c>
      <c r="I553" t="s">
        <v>917</v>
      </c>
      <c r="J553" t="s">
        <v>204</v>
      </c>
      <c r="K553" t="s">
        <v>204</v>
      </c>
      <c r="L553" t="s">
        <v>325</v>
      </c>
      <c r="M553" t="s">
        <v>340</v>
      </c>
      <c r="N553" t="s">
        <v>484</v>
      </c>
      <c r="O553" t="s">
        <v>339</v>
      </c>
      <c r="P553" t="s">
        <v>1212</v>
      </c>
      <c r="Q553" s="131">
        <v>503123</v>
      </c>
      <c r="R553" s="131">
        <v>1</v>
      </c>
      <c r="S553" s="131">
        <f t="shared" si="8"/>
        <v>518.99992645933503</v>
      </c>
      <c r="U553" s="131">
        <v>2611.2080000000001</v>
      </c>
      <c r="V553" s="132">
        <v>1.8000000000000001E-4</v>
      </c>
      <c r="W553" s="132">
        <v>2.1909999999999999E-2</v>
      </c>
      <c r="X553" s="132">
        <v>6.2700000000000004E-3</v>
      </c>
    </row>
    <row r="554" spans="1:24">
      <c r="A554" t="s">
        <v>1213</v>
      </c>
      <c r="B554" t="s">
        <v>1242</v>
      </c>
      <c r="C554" t="s">
        <v>2509</v>
      </c>
      <c r="D554" t="s">
        <v>2510</v>
      </c>
      <c r="E554" t="s">
        <v>309</v>
      </c>
      <c r="F554" t="s">
        <v>2509</v>
      </c>
      <c r="G554" t="s">
        <v>3495</v>
      </c>
      <c r="H554" t="s">
        <v>321</v>
      </c>
      <c r="I554" t="s">
        <v>917</v>
      </c>
      <c r="J554" t="s">
        <v>204</v>
      </c>
      <c r="K554" t="s">
        <v>204</v>
      </c>
      <c r="L554" t="s">
        <v>325</v>
      </c>
      <c r="M554" t="s">
        <v>340</v>
      </c>
      <c r="N554" t="s">
        <v>475</v>
      </c>
      <c r="O554" t="s">
        <v>339</v>
      </c>
      <c r="P554" t="s">
        <v>1212</v>
      </c>
      <c r="Q554" s="131">
        <v>67253</v>
      </c>
      <c r="R554" s="131">
        <v>1</v>
      </c>
      <c r="S554" s="131">
        <f t="shared" si="8"/>
        <v>3794.999479577119</v>
      </c>
      <c r="U554" s="131">
        <v>2552.2510000000002</v>
      </c>
      <c r="V554" s="132">
        <v>2.4000000000000001E-4</v>
      </c>
      <c r="W554" s="132">
        <v>2.1420000000000002E-2</v>
      </c>
      <c r="X554" s="132">
        <v>6.13E-3</v>
      </c>
    </row>
    <row r="555" spans="1:24">
      <c r="A555" t="s">
        <v>1213</v>
      </c>
      <c r="B555" t="s">
        <v>1242</v>
      </c>
      <c r="C555" t="s">
        <v>2269</v>
      </c>
      <c r="D555" t="s">
        <v>2270</v>
      </c>
      <c r="E555" t="s">
        <v>309</v>
      </c>
      <c r="F555" t="s">
        <v>3661</v>
      </c>
      <c r="G555" t="s">
        <v>3662</v>
      </c>
      <c r="H555" t="s">
        <v>321</v>
      </c>
      <c r="I555" t="s">
        <v>917</v>
      </c>
      <c r="J555" t="s">
        <v>204</v>
      </c>
      <c r="K555" t="s">
        <v>204</v>
      </c>
      <c r="L555" t="s">
        <v>325</v>
      </c>
      <c r="M555" t="s">
        <v>340</v>
      </c>
      <c r="N555" t="s">
        <v>445</v>
      </c>
      <c r="O555" t="s">
        <v>339</v>
      </c>
      <c r="P555" t="s">
        <v>1212</v>
      </c>
      <c r="Q555" s="131">
        <v>49046</v>
      </c>
      <c r="R555" s="131">
        <v>1</v>
      </c>
      <c r="S555" s="131">
        <f t="shared" si="8"/>
        <v>5039.0001223341351</v>
      </c>
      <c r="T555" s="131">
        <v>59.447000000000003</v>
      </c>
      <c r="U555" s="131">
        <v>2530.875</v>
      </c>
      <c r="V555" s="132">
        <v>2.2000000000000001E-4</v>
      </c>
      <c r="W555" s="132">
        <v>2.1739999999999999E-2</v>
      </c>
      <c r="X555" s="132">
        <v>6.2199999999999998E-3</v>
      </c>
    </row>
    <row r="556" spans="1:24">
      <c r="A556" t="s">
        <v>1213</v>
      </c>
      <c r="B556" t="s">
        <v>1242</v>
      </c>
      <c r="C556" t="s">
        <v>2005</v>
      </c>
      <c r="D556" t="s">
        <v>2006</v>
      </c>
      <c r="E556" t="s">
        <v>309</v>
      </c>
      <c r="F556" t="s">
        <v>3590</v>
      </c>
      <c r="G556" t="s">
        <v>3591</v>
      </c>
      <c r="H556" t="s">
        <v>321</v>
      </c>
      <c r="I556" t="s">
        <v>917</v>
      </c>
      <c r="J556" t="s">
        <v>204</v>
      </c>
      <c r="K556" t="s">
        <v>204</v>
      </c>
      <c r="L556" t="s">
        <v>325</v>
      </c>
      <c r="M556" t="s">
        <v>340</v>
      </c>
      <c r="N556" t="s">
        <v>464</v>
      </c>
      <c r="O556" t="s">
        <v>339</v>
      </c>
      <c r="P556" t="s">
        <v>1212</v>
      </c>
      <c r="Q556" s="131">
        <v>229079</v>
      </c>
      <c r="R556" s="131">
        <v>1</v>
      </c>
      <c r="S556" s="131">
        <f t="shared" si="8"/>
        <v>1088.999864675505</v>
      </c>
      <c r="U556" s="131">
        <v>2494.67</v>
      </c>
      <c r="V556" s="132">
        <v>3.1E-4</v>
      </c>
      <c r="W556" s="132">
        <v>2.0930000000000001E-2</v>
      </c>
      <c r="X556" s="132">
        <v>5.9899999999999997E-3</v>
      </c>
    </row>
    <row r="557" spans="1:24">
      <c r="A557" t="s">
        <v>1213</v>
      </c>
      <c r="B557" t="s">
        <v>1242</v>
      </c>
      <c r="C557" t="s">
        <v>3538</v>
      </c>
      <c r="D557" t="s">
        <v>3539</v>
      </c>
      <c r="E557" t="s">
        <v>309</v>
      </c>
      <c r="F557" t="s">
        <v>3540</v>
      </c>
      <c r="G557" t="s">
        <v>3541</v>
      </c>
      <c r="H557" t="s">
        <v>321</v>
      </c>
      <c r="I557" t="s">
        <v>917</v>
      </c>
      <c r="J557" t="s">
        <v>204</v>
      </c>
      <c r="K557" t="s">
        <v>204</v>
      </c>
      <c r="L557" t="s">
        <v>325</v>
      </c>
      <c r="M557" t="s">
        <v>340</v>
      </c>
      <c r="N557" t="s">
        <v>448</v>
      </c>
      <c r="O557" t="s">
        <v>339</v>
      </c>
      <c r="P557" t="s">
        <v>1212</v>
      </c>
      <c r="Q557" s="131">
        <v>13288</v>
      </c>
      <c r="R557" s="131">
        <v>1</v>
      </c>
      <c r="S557" s="131">
        <f t="shared" si="8"/>
        <v>17939.998494882602</v>
      </c>
      <c r="U557" s="131">
        <v>2383.8670000000002</v>
      </c>
      <c r="V557" s="132">
        <v>1.2999999999999999E-4</v>
      </c>
      <c r="W557" s="132">
        <v>2.001E-2</v>
      </c>
      <c r="X557" s="132">
        <v>5.7200000000000003E-3</v>
      </c>
    </row>
    <row r="558" spans="1:24">
      <c r="A558" t="s">
        <v>1213</v>
      </c>
      <c r="B558" t="s">
        <v>1242</v>
      </c>
      <c r="C558" t="s">
        <v>1635</v>
      </c>
      <c r="D558" t="s">
        <v>1636</v>
      </c>
      <c r="E558" t="s">
        <v>309</v>
      </c>
      <c r="F558" t="s">
        <v>3493</v>
      </c>
      <c r="G558" t="s">
        <v>3494</v>
      </c>
      <c r="H558" t="s">
        <v>321</v>
      </c>
      <c r="I558" t="s">
        <v>917</v>
      </c>
      <c r="J558" t="s">
        <v>204</v>
      </c>
      <c r="K558" t="s">
        <v>204</v>
      </c>
      <c r="L558" t="s">
        <v>325</v>
      </c>
      <c r="M558" t="s">
        <v>340</v>
      </c>
      <c r="N558" t="s">
        <v>454</v>
      </c>
      <c r="O558" t="s">
        <v>339</v>
      </c>
      <c r="P558" t="s">
        <v>1212</v>
      </c>
      <c r="Q558" s="131">
        <v>30275</v>
      </c>
      <c r="R558" s="131">
        <v>1</v>
      </c>
      <c r="S558" s="131">
        <f t="shared" si="8"/>
        <v>7320</v>
      </c>
      <c r="U558" s="131">
        <v>2216.13</v>
      </c>
      <c r="V558" s="132">
        <v>2.9999999999999997E-4</v>
      </c>
      <c r="W558" s="132">
        <v>1.8599999999999998E-2</v>
      </c>
      <c r="X558" s="132">
        <v>5.3200000000000001E-3</v>
      </c>
    </row>
    <row r="559" spans="1:24">
      <c r="A559" t="s">
        <v>1213</v>
      </c>
      <c r="B559" t="s">
        <v>1242</v>
      </c>
      <c r="C559" t="s">
        <v>2175</v>
      </c>
      <c r="D559" t="s">
        <v>2176</v>
      </c>
      <c r="E559" t="s">
        <v>309</v>
      </c>
      <c r="F559" t="s">
        <v>3485</v>
      </c>
      <c r="G559" t="s">
        <v>3486</v>
      </c>
      <c r="H559" t="s">
        <v>321</v>
      </c>
      <c r="I559" t="s">
        <v>917</v>
      </c>
      <c r="J559" t="s">
        <v>204</v>
      </c>
      <c r="K559" t="s">
        <v>204</v>
      </c>
      <c r="L559" t="s">
        <v>325</v>
      </c>
      <c r="M559" t="s">
        <v>340</v>
      </c>
      <c r="N559" t="s">
        <v>445</v>
      </c>
      <c r="O559" t="s">
        <v>339</v>
      </c>
      <c r="P559" t="s">
        <v>1212</v>
      </c>
      <c r="Q559" s="131">
        <v>40285</v>
      </c>
      <c r="R559" s="131">
        <v>1</v>
      </c>
      <c r="S559" s="131">
        <f t="shared" si="8"/>
        <v>5317.9992553059446</v>
      </c>
      <c r="U559" s="131">
        <v>2142.3560000000002</v>
      </c>
      <c r="V559" s="132">
        <v>1.4999999999999999E-4</v>
      </c>
      <c r="W559" s="132">
        <v>1.7979999999999999E-2</v>
      </c>
      <c r="X559" s="132">
        <v>5.1399999999999996E-3</v>
      </c>
    </row>
    <row r="560" spans="1:24">
      <c r="A560" t="s">
        <v>1213</v>
      </c>
      <c r="B560" t="s">
        <v>1242</v>
      </c>
      <c r="C560" t="s">
        <v>3190</v>
      </c>
      <c r="D560" t="s">
        <v>3191</v>
      </c>
      <c r="E560" t="s">
        <v>309</v>
      </c>
      <c r="F560" t="s">
        <v>3190</v>
      </c>
      <c r="G560" t="s">
        <v>3475</v>
      </c>
      <c r="H560" t="s">
        <v>321</v>
      </c>
      <c r="I560" t="s">
        <v>917</v>
      </c>
      <c r="J560" t="s">
        <v>204</v>
      </c>
      <c r="K560" t="s">
        <v>204</v>
      </c>
      <c r="L560" t="s">
        <v>325</v>
      </c>
      <c r="M560" t="s">
        <v>340</v>
      </c>
      <c r="N560" t="s">
        <v>448</v>
      </c>
      <c r="O560" t="s">
        <v>339</v>
      </c>
      <c r="P560" t="s">
        <v>1212</v>
      </c>
      <c r="Q560" s="131">
        <v>75739</v>
      </c>
      <c r="R560" s="131">
        <v>1</v>
      </c>
      <c r="S560" s="131">
        <f t="shared" si="8"/>
        <v>2492.0001584388492</v>
      </c>
      <c r="U560" s="131">
        <v>1887.4159999999999</v>
      </c>
      <c r="V560" s="132">
        <v>6.0000000000000002E-5</v>
      </c>
      <c r="W560" s="132">
        <v>1.584E-2</v>
      </c>
      <c r="X560" s="132">
        <v>4.5300000000000002E-3</v>
      </c>
    </row>
    <row r="561" spans="1:24">
      <c r="A561" t="s">
        <v>1213</v>
      </c>
      <c r="B561" t="s">
        <v>1242</v>
      </c>
      <c r="C561" t="s">
        <v>2613</v>
      </c>
      <c r="D561" t="s">
        <v>2614</v>
      </c>
      <c r="E561" t="s">
        <v>309</v>
      </c>
      <c r="F561" t="s">
        <v>2613</v>
      </c>
      <c r="G561" t="s">
        <v>3576</v>
      </c>
      <c r="H561" t="s">
        <v>321</v>
      </c>
      <c r="I561" t="s">
        <v>917</v>
      </c>
      <c r="J561" t="s">
        <v>204</v>
      </c>
      <c r="K561" t="s">
        <v>204</v>
      </c>
      <c r="L561" t="s">
        <v>325</v>
      </c>
      <c r="M561" t="s">
        <v>340</v>
      </c>
      <c r="N561" t="s">
        <v>476</v>
      </c>
      <c r="O561" t="s">
        <v>339</v>
      </c>
      <c r="P561" t="s">
        <v>1212</v>
      </c>
      <c r="Q561" s="131">
        <v>21765</v>
      </c>
      <c r="R561" s="131">
        <v>1</v>
      </c>
      <c r="S561" s="131">
        <f t="shared" si="8"/>
        <v>8550.0022972662555</v>
      </c>
      <c r="T561" s="131">
        <v>16.541</v>
      </c>
      <c r="U561" s="131">
        <v>1877.4490000000001</v>
      </c>
      <c r="V561" s="132">
        <v>3.4000000000000002E-4</v>
      </c>
      <c r="W561" s="132">
        <v>1.5890000000000001E-2</v>
      </c>
      <c r="X561" s="132">
        <v>4.5500000000000002E-3</v>
      </c>
    </row>
    <row r="562" spans="1:24">
      <c r="A562" t="s">
        <v>1213</v>
      </c>
      <c r="B562" t="s">
        <v>1242</v>
      </c>
      <c r="C562" t="s">
        <v>3489</v>
      </c>
      <c r="D562" t="s">
        <v>3490</v>
      </c>
      <c r="E562" t="s">
        <v>309</v>
      </c>
      <c r="F562" t="s">
        <v>3489</v>
      </c>
      <c r="G562" t="s">
        <v>3491</v>
      </c>
      <c r="H562" t="s">
        <v>321</v>
      </c>
      <c r="I562" t="s">
        <v>917</v>
      </c>
      <c r="J562" t="s">
        <v>204</v>
      </c>
      <c r="K562" t="s">
        <v>204</v>
      </c>
      <c r="L562" t="s">
        <v>325</v>
      </c>
      <c r="M562" t="s">
        <v>340</v>
      </c>
      <c r="N562" t="s">
        <v>480</v>
      </c>
      <c r="O562" t="s">
        <v>339</v>
      </c>
      <c r="P562" t="s">
        <v>1212</v>
      </c>
      <c r="Q562" s="131">
        <v>2937</v>
      </c>
      <c r="R562" s="131">
        <v>1</v>
      </c>
      <c r="S562" s="131">
        <f t="shared" si="8"/>
        <v>62119.986380660543</v>
      </c>
      <c r="U562" s="131">
        <v>1824.4639999999999</v>
      </c>
      <c r="V562" s="132">
        <v>4.0000000000000003E-5</v>
      </c>
      <c r="W562" s="132">
        <v>1.5310000000000001E-2</v>
      </c>
      <c r="X562" s="132">
        <v>4.3800000000000002E-3</v>
      </c>
    </row>
    <row r="563" spans="1:24">
      <c r="A563" t="s">
        <v>1213</v>
      </c>
      <c r="B563" t="s">
        <v>1242</v>
      </c>
      <c r="C563" t="s">
        <v>3497</v>
      </c>
      <c r="D563" t="s">
        <v>3498</v>
      </c>
      <c r="E563" t="s">
        <v>309</v>
      </c>
      <c r="F563" t="s">
        <v>3497</v>
      </c>
      <c r="G563" t="s">
        <v>3499</v>
      </c>
      <c r="H563" t="s">
        <v>321</v>
      </c>
      <c r="I563" t="s">
        <v>917</v>
      </c>
      <c r="J563" t="s">
        <v>204</v>
      </c>
      <c r="K563" t="s">
        <v>204</v>
      </c>
      <c r="L563" t="s">
        <v>325</v>
      </c>
      <c r="M563" t="s">
        <v>340</v>
      </c>
      <c r="N563" t="s">
        <v>458</v>
      </c>
      <c r="O563" t="s">
        <v>339</v>
      </c>
      <c r="P563" t="s">
        <v>1212</v>
      </c>
      <c r="Q563" s="131">
        <v>2534</v>
      </c>
      <c r="R563" s="131">
        <v>1</v>
      </c>
      <c r="S563" s="131">
        <f t="shared" si="8"/>
        <v>71909.984214680342</v>
      </c>
      <c r="U563" s="131">
        <v>1822.1990000000001</v>
      </c>
      <c r="V563" s="132">
        <v>9.0000000000000006E-5</v>
      </c>
      <c r="W563" s="132">
        <v>1.529E-2</v>
      </c>
      <c r="X563" s="132">
        <v>4.3699999999999998E-3</v>
      </c>
    </row>
    <row r="564" spans="1:24">
      <c r="A564" t="s">
        <v>1213</v>
      </c>
      <c r="B564" t="s">
        <v>1242</v>
      </c>
      <c r="C564" t="s">
        <v>3872</v>
      </c>
      <c r="D564" t="s">
        <v>3873</v>
      </c>
      <c r="E564" t="s">
        <v>309</v>
      </c>
      <c r="F564" t="s">
        <v>3872</v>
      </c>
      <c r="G564" t="s">
        <v>3874</v>
      </c>
      <c r="H564" t="s">
        <v>321</v>
      </c>
      <c r="I564" t="s">
        <v>917</v>
      </c>
      <c r="J564" t="s">
        <v>204</v>
      </c>
      <c r="K564" t="s">
        <v>204</v>
      </c>
      <c r="L564" t="s">
        <v>325</v>
      </c>
      <c r="M564" t="s">
        <v>340</v>
      </c>
      <c r="N564" t="s">
        <v>480</v>
      </c>
      <c r="O564" t="s">
        <v>339</v>
      </c>
      <c r="P564" t="s">
        <v>1212</v>
      </c>
      <c r="Q564" s="131">
        <v>15553</v>
      </c>
      <c r="R564" s="131">
        <v>1</v>
      </c>
      <c r="S564" s="131">
        <f t="shared" si="8"/>
        <v>10690.001928888318</v>
      </c>
      <c r="U564" s="131">
        <v>1662.616</v>
      </c>
      <c r="V564" s="132">
        <v>4.2999999999999999E-4</v>
      </c>
      <c r="W564" s="132">
        <v>1.3950000000000001E-2</v>
      </c>
      <c r="X564" s="132">
        <v>3.9899999999999996E-3</v>
      </c>
    </row>
    <row r="565" spans="1:24">
      <c r="A565" t="s">
        <v>1213</v>
      </c>
      <c r="B565" t="s">
        <v>1242</v>
      </c>
      <c r="C565" t="s">
        <v>2412</v>
      </c>
      <c r="D565" t="s">
        <v>2413</v>
      </c>
      <c r="E565" t="s">
        <v>309</v>
      </c>
      <c r="F565" t="s">
        <v>3675</v>
      </c>
      <c r="G565" t="s">
        <v>3676</v>
      </c>
      <c r="H565" t="s">
        <v>321</v>
      </c>
      <c r="I565" t="s">
        <v>917</v>
      </c>
      <c r="J565" t="s">
        <v>204</v>
      </c>
      <c r="K565" t="s">
        <v>204</v>
      </c>
      <c r="L565" t="s">
        <v>325</v>
      </c>
      <c r="M565" t="s">
        <v>340</v>
      </c>
      <c r="N565" t="s">
        <v>476</v>
      </c>
      <c r="O565" t="s">
        <v>339</v>
      </c>
      <c r="P565" t="s">
        <v>1212</v>
      </c>
      <c r="Q565" s="131">
        <v>5374</v>
      </c>
      <c r="R565" s="131">
        <v>1</v>
      </c>
      <c r="S565" s="131">
        <f t="shared" si="8"/>
        <v>30600</v>
      </c>
      <c r="U565" s="131">
        <v>1644.444</v>
      </c>
      <c r="V565" s="132">
        <v>3.4000000000000002E-4</v>
      </c>
      <c r="W565" s="132">
        <v>1.38E-2</v>
      </c>
      <c r="X565" s="132">
        <v>3.9500000000000004E-3</v>
      </c>
    </row>
    <row r="566" spans="1:24">
      <c r="A566" t="s">
        <v>1213</v>
      </c>
      <c r="B566" t="s">
        <v>1242</v>
      </c>
      <c r="C566" t="s">
        <v>2188</v>
      </c>
      <c r="D566" t="s">
        <v>2189</v>
      </c>
      <c r="E566" t="s">
        <v>309</v>
      </c>
      <c r="F566" t="s">
        <v>3505</v>
      </c>
      <c r="G566" t="s">
        <v>3506</v>
      </c>
      <c r="H566" t="s">
        <v>321</v>
      </c>
      <c r="I566" t="s">
        <v>917</v>
      </c>
      <c r="J566" t="s">
        <v>204</v>
      </c>
      <c r="K566" t="s">
        <v>204</v>
      </c>
      <c r="L566" t="s">
        <v>325</v>
      </c>
      <c r="M566" t="s">
        <v>340</v>
      </c>
      <c r="N566" t="s">
        <v>445</v>
      </c>
      <c r="O566" t="s">
        <v>339</v>
      </c>
      <c r="P566" t="s">
        <v>1212</v>
      </c>
      <c r="Q566" s="131">
        <v>18371</v>
      </c>
      <c r="R566" s="131">
        <v>1</v>
      </c>
      <c r="S566" s="131">
        <f t="shared" si="8"/>
        <v>8570.0016330085455</v>
      </c>
      <c r="U566" s="131">
        <v>1574.395</v>
      </c>
      <c r="V566" s="132">
        <v>2.3000000000000001E-4</v>
      </c>
      <c r="W566" s="132">
        <v>1.321E-2</v>
      </c>
      <c r="X566" s="132">
        <v>3.7799999999999999E-3</v>
      </c>
    </row>
    <row r="567" spans="1:24">
      <c r="A567" t="s">
        <v>1213</v>
      </c>
      <c r="B567" t="s">
        <v>1242</v>
      </c>
      <c r="C567" t="s">
        <v>2422</v>
      </c>
      <c r="D567" t="s">
        <v>2423</v>
      </c>
      <c r="E567" t="s">
        <v>309</v>
      </c>
      <c r="F567" t="s">
        <v>2422</v>
      </c>
      <c r="G567" t="s">
        <v>3496</v>
      </c>
      <c r="H567" t="s">
        <v>321</v>
      </c>
      <c r="I567" t="s">
        <v>917</v>
      </c>
      <c r="J567" t="s">
        <v>204</v>
      </c>
      <c r="K567" t="s">
        <v>204</v>
      </c>
      <c r="L567" t="s">
        <v>325</v>
      </c>
      <c r="M567" t="s">
        <v>340</v>
      </c>
      <c r="N567" t="s">
        <v>456</v>
      </c>
      <c r="O567" t="s">
        <v>339</v>
      </c>
      <c r="P567" t="s">
        <v>1212</v>
      </c>
      <c r="Q567" s="131">
        <v>81788</v>
      </c>
      <c r="R567" s="131">
        <v>1</v>
      </c>
      <c r="S567" s="131">
        <f t="shared" si="8"/>
        <v>1800</v>
      </c>
      <c r="U567" s="131">
        <v>1472.184</v>
      </c>
      <c r="V567" s="132">
        <v>6.0000000000000002E-5</v>
      </c>
      <c r="W567" s="132">
        <v>1.235E-2</v>
      </c>
      <c r="X567" s="132">
        <v>3.5300000000000002E-3</v>
      </c>
    </row>
    <row r="568" spans="1:24">
      <c r="A568" t="s">
        <v>1213</v>
      </c>
      <c r="B568" t="s">
        <v>1242</v>
      </c>
      <c r="C568" t="s">
        <v>2629</v>
      </c>
      <c r="D568" t="s">
        <v>2630</v>
      </c>
      <c r="E568" t="s">
        <v>309</v>
      </c>
      <c r="F568" t="s">
        <v>2629</v>
      </c>
      <c r="G568" t="s">
        <v>3674</v>
      </c>
      <c r="H568" t="s">
        <v>321</v>
      </c>
      <c r="I568" t="s">
        <v>917</v>
      </c>
      <c r="J568" t="s">
        <v>204</v>
      </c>
      <c r="K568" t="s">
        <v>204</v>
      </c>
      <c r="L568" t="s">
        <v>325</v>
      </c>
      <c r="M568" t="s">
        <v>340</v>
      </c>
      <c r="N568" t="s">
        <v>451</v>
      </c>
      <c r="O568" t="s">
        <v>339</v>
      </c>
      <c r="P568" t="s">
        <v>1212</v>
      </c>
      <c r="Q568" s="131">
        <v>1405</v>
      </c>
      <c r="R568" s="131">
        <v>1</v>
      </c>
      <c r="S568" s="131">
        <f t="shared" si="8"/>
        <v>95490.035587188613</v>
      </c>
      <c r="U568" s="131">
        <v>1341.635</v>
      </c>
      <c r="V568" s="132">
        <v>1.8000000000000001E-4</v>
      </c>
      <c r="W568" s="132">
        <v>1.1259999999999999E-2</v>
      </c>
      <c r="X568" s="132">
        <v>3.2200000000000002E-3</v>
      </c>
    </row>
    <row r="569" spans="1:24">
      <c r="A569" t="s">
        <v>1213</v>
      </c>
      <c r="B569" t="s">
        <v>1242</v>
      </c>
      <c r="C569" t="s">
        <v>3875</v>
      </c>
      <c r="D569" t="s">
        <v>3876</v>
      </c>
      <c r="E569" t="s">
        <v>309</v>
      </c>
      <c r="F569" t="s">
        <v>3875</v>
      </c>
      <c r="G569" t="s">
        <v>3877</v>
      </c>
      <c r="H569" t="s">
        <v>321</v>
      </c>
      <c r="I569" t="s">
        <v>917</v>
      </c>
      <c r="J569" t="s">
        <v>204</v>
      </c>
      <c r="K569" t="s">
        <v>204</v>
      </c>
      <c r="L569" t="s">
        <v>325</v>
      </c>
      <c r="M569" t="s">
        <v>340</v>
      </c>
      <c r="N569" t="s">
        <v>478</v>
      </c>
      <c r="O569" t="s">
        <v>339</v>
      </c>
      <c r="P569" t="s">
        <v>1212</v>
      </c>
      <c r="Q569" s="131">
        <v>31370</v>
      </c>
      <c r="R569" s="131">
        <v>1</v>
      </c>
      <c r="S569" s="131">
        <f t="shared" si="8"/>
        <v>4224.0006375518014</v>
      </c>
      <c r="U569" s="131">
        <v>1325.069</v>
      </c>
      <c r="V569" s="132">
        <v>2.9999999999999997E-4</v>
      </c>
      <c r="W569" s="132">
        <v>1.112E-2</v>
      </c>
      <c r="X569" s="132">
        <v>3.1800000000000001E-3</v>
      </c>
    </row>
    <row r="570" spans="1:24">
      <c r="A570" t="s">
        <v>1213</v>
      </c>
      <c r="B570" t="s">
        <v>1242</v>
      </c>
      <c r="C570" t="s">
        <v>3878</v>
      </c>
      <c r="D570" t="s">
        <v>3879</v>
      </c>
      <c r="E570" t="s">
        <v>309</v>
      </c>
      <c r="F570" t="s">
        <v>3878</v>
      </c>
      <c r="G570" t="s">
        <v>3880</v>
      </c>
      <c r="H570" t="s">
        <v>321</v>
      </c>
      <c r="I570" t="s">
        <v>917</v>
      </c>
      <c r="J570" t="s">
        <v>204</v>
      </c>
      <c r="K570" t="s">
        <v>204</v>
      </c>
      <c r="L570" t="s">
        <v>325</v>
      </c>
      <c r="M570" t="s">
        <v>340</v>
      </c>
      <c r="N570" t="s">
        <v>448</v>
      </c>
      <c r="O570" t="s">
        <v>339</v>
      </c>
      <c r="P570" t="s">
        <v>1212</v>
      </c>
      <c r="Q570" s="131">
        <v>6638</v>
      </c>
      <c r="R570" s="131">
        <v>1</v>
      </c>
      <c r="S570" s="131">
        <f t="shared" si="8"/>
        <v>18650</v>
      </c>
      <c r="U570" s="131">
        <v>1237.9870000000001</v>
      </c>
      <c r="V570" s="132">
        <v>1.9000000000000001E-4</v>
      </c>
      <c r="W570" s="132">
        <v>1.039E-2</v>
      </c>
      <c r="X570" s="132">
        <v>2.97E-3</v>
      </c>
    </row>
    <row r="571" spans="1:24">
      <c r="A571" t="s">
        <v>1213</v>
      </c>
      <c r="B571" t="s">
        <v>1242</v>
      </c>
      <c r="C571" t="s">
        <v>3508</v>
      </c>
      <c r="D571" t="s">
        <v>3509</v>
      </c>
      <c r="E571" t="s">
        <v>309</v>
      </c>
      <c r="F571" t="s">
        <v>3510</v>
      </c>
      <c r="G571" t="s">
        <v>3511</v>
      </c>
      <c r="H571" t="s">
        <v>321</v>
      </c>
      <c r="I571" t="s">
        <v>917</v>
      </c>
      <c r="J571" t="s">
        <v>204</v>
      </c>
      <c r="K571" t="s">
        <v>204</v>
      </c>
      <c r="L571" t="s">
        <v>325</v>
      </c>
      <c r="M571" t="s">
        <v>340</v>
      </c>
      <c r="N571" t="s">
        <v>445</v>
      </c>
      <c r="O571" t="s">
        <v>339</v>
      </c>
      <c r="P571" t="s">
        <v>1212</v>
      </c>
      <c r="Q571" s="131">
        <v>7711</v>
      </c>
      <c r="R571" s="131">
        <v>1</v>
      </c>
      <c r="S571" s="131">
        <f t="shared" si="8"/>
        <v>14890.001296848657</v>
      </c>
      <c r="U571" s="131">
        <v>1148.1679999999999</v>
      </c>
      <c r="V571" s="132">
        <v>1.2E-4</v>
      </c>
      <c r="W571" s="132">
        <v>9.6399999999999993E-3</v>
      </c>
      <c r="X571" s="132">
        <v>2.7599999999999999E-3</v>
      </c>
    </row>
    <row r="572" spans="1:24">
      <c r="A572" t="s">
        <v>1213</v>
      </c>
      <c r="B572" t="s">
        <v>1242</v>
      </c>
      <c r="C572" t="s">
        <v>1896</v>
      </c>
      <c r="D572" t="s">
        <v>1897</v>
      </c>
      <c r="E572" t="s">
        <v>309</v>
      </c>
      <c r="F572" t="s">
        <v>1896</v>
      </c>
      <c r="G572" t="s">
        <v>3488</v>
      </c>
      <c r="H572" t="s">
        <v>321</v>
      </c>
      <c r="I572" t="s">
        <v>917</v>
      </c>
      <c r="J572" t="s">
        <v>204</v>
      </c>
      <c r="K572" t="s">
        <v>204</v>
      </c>
      <c r="L572" t="s">
        <v>325</v>
      </c>
      <c r="M572" t="s">
        <v>340</v>
      </c>
      <c r="N572" t="s">
        <v>464</v>
      </c>
      <c r="O572" t="s">
        <v>339</v>
      </c>
      <c r="P572" t="s">
        <v>1212</v>
      </c>
      <c r="Q572" s="131">
        <v>2091</v>
      </c>
      <c r="R572" s="131">
        <v>1</v>
      </c>
      <c r="S572" s="131">
        <f t="shared" si="8"/>
        <v>54029.985652797703</v>
      </c>
      <c r="U572" s="131">
        <v>1129.7670000000001</v>
      </c>
      <c r="V572" s="132">
        <v>8.0000000000000007E-5</v>
      </c>
      <c r="W572" s="132">
        <v>9.4800000000000006E-3</v>
      </c>
      <c r="X572" s="132">
        <v>2.7100000000000002E-3</v>
      </c>
    </row>
    <row r="573" spans="1:24">
      <c r="A573" t="s">
        <v>1213</v>
      </c>
      <c r="B573" t="s">
        <v>1242</v>
      </c>
      <c r="C573" t="s">
        <v>2275</v>
      </c>
      <c r="D573" t="s">
        <v>2276</v>
      </c>
      <c r="E573" t="s">
        <v>309</v>
      </c>
      <c r="F573" t="s">
        <v>3664</v>
      </c>
      <c r="G573" t="s">
        <v>3665</v>
      </c>
      <c r="H573" t="s">
        <v>321</v>
      </c>
      <c r="I573" t="s">
        <v>917</v>
      </c>
      <c r="J573" t="s">
        <v>204</v>
      </c>
      <c r="K573" t="s">
        <v>204</v>
      </c>
      <c r="L573" t="s">
        <v>325</v>
      </c>
      <c r="M573" t="s">
        <v>340</v>
      </c>
      <c r="N573" t="s">
        <v>459</v>
      </c>
      <c r="O573" t="s">
        <v>339</v>
      </c>
      <c r="P573" t="s">
        <v>1212</v>
      </c>
      <c r="Q573" s="131">
        <v>16227</v>
      </c>
      <c r="R573" s="131">
        <v>1</v>
      </c>
      <c r="S573" s="131">
        <f t="shared" si="8"/>
        <v>6896.0004930054847</v>
      </c>
      <c r="U573" s="131">
        <v>1119.0139999999999</v>
      </c>
      <c r="V573" s="132">
        <v>1.3999999999999999E-4</v>
      </c>
      <c r="W573" s="132">
        <v>9.3900000000000008E-3</v>
      </c>
      <c r="X573" s="132">
        <v>2.6900000000000001E-3</v>
      </c>
    </row>
    <row r="574" spans="1:24">
      <c r="A574" t="s">
        <v>1213</v>
      </c>
      <c r="B574" t="s">
        <v>1242</v>
      </c>
      <c r="C574" t="s">
        <v>2918</v>
      </c>
      <c r="D574" t="s">
        <v>2919</v>
      </c>
      <c r="E574" t="s">
        <v>309</v>
      </c>
      <c r="F574" t="s">
        <v>2918</v>
      </c>
      <c r="G574" t="s">
        <v>3714</v>
      </c>
      <c r="H574" t="s">
        <v>321</v>
      </c>
      <c r="I574" t="s">
        <v>917</v>
      </c>
      <c r="J574" t="s">
        <v>204</v>
      </c>
      <c r="K574" t="s">
        <v>204</v>
      </c>
      <c r="L574" t="s">
        <v>325</v>
      </c>
      <c r="M574" t="s">
        <v>340</v>
      </c>
      <c r="N574" t="s">
        <v>464</v>
      </c>
      <c r="O574" t="s">
        <v>339</v>
      </c>
      <c r="P574" t="s">
        <v>1212</v>
      </c>
      <c r="Q574" s="131">
        <v>174437.3</v>
      </c>
      <c r="R574" s="131">
        <v>1</v>
      </c>
      <c r="S574" s="131">
        <f t="shared" si="8"/>
        <v>633.20000940165903</v>
      </c>
      <c r="U574" s="131">
        <v>1104.537</v>
      </c>
      <c r="V574" s="132">
        <v>1.1900000000000001E-3</v>
      </c>
      <c r="W574" s="132">
        <v>9.2700000000000005E-3</v>
      </c>
      <c r="X574" s="132">
        <v>2.65E-3</v>
      </c>
    </row>
    <row r="575" spans="1:24">
      <c r="A575" t="s">
        <v>1213</v>
      </c>
      <c r="B575" t="s">
        <v>1242</v>
      </c>
      <c r="C575" t="s">
        <v>3881</v>
      </c>
      <c r="D575" t="s">
        <v>3882</v>
      </c>
      <c r="E575" t="s">
        <v>309</v>
      </c>
      <c r="F575" t="s">
        <v>3881</v>
      </c>
      <c r="G575" t="s">
        <v>3883</v>
      </c>
      <c r="H575" t="s">
        <v>321</v>
      </c>
      <c r="I575" t="s">
        <v>917</v>
      </c>
      <c r="J575" t="s">
        <v>204</v>
      </c>
      <c r="K575" t="s">
        <v>204</v>
      </c>
      <c r="L575" t="s">
        <v>325</v>
      </c>
      <c r="M575" t="s">
        <v>340</v>
      </c>
      <c r="N575" t="s">
        <v>445</v>
      </c>
      <c r="O575" t="s">
        <v>339</v>
      </c>
      <c r="P575" t="s">
        <v>1212</v>
      </c>
      <c r="Q575" s="131">
        <v>8518</v>
      </c>
      <c r="R575" s="131">
        <v>1</v>
      </c>
      <c r="S575" s="131">
        <f t="shared" si="8"/>
        <v>12889.997652030994</v>
      </c>
      <c r="U575" s="131">
        <v>1097.97</v>
      </c>
      <c r="V575" s="132">
        <v>5.8E-4</v>
      </c>
      <c r="W575" s="132">
        <v>9.2099999999999994E-3</v>
      </c>
      <c r="X575" s="132">
        <v>2.64E-3</v>
      </c>
    </row>
    <row r="576" spans="1:24">
      <c r="A576" t="s">
        <v>1213</v>
      </c>
      <c r="B576" t="s">
        <v>1242</v>
      </c>
      <c r="C576" t="s">
        <v>3201</v>
      </c>
      <c r="D576" t="s">
        <v>3202</v>
      </c>
      <c r="E576" t="s">
        <v>309</v>
      </c>
      <c r="F576" t="s">
        <v>3201</v>
      </c>
      <c r="G576" t="s">
        <v>3584</v>
      </c>
      <c r="H576" t="s">
        <v>321</v>
      </c>
      <c r="I576" t="s">
        <v>917</v>
      </c>
      <c r="J576" t="s">
        <v>204</v>
      </c>
      <c r="K576" t="s">
        <v>204</v>
      </c>
      <c r="L576" t="s">
        <v>325</v>
      </c>
      <c r="M576" t="s">
        <v>340</v>
      </c>
      <c r="N576" t="s">
        <v>441</v>
      </c>
      <c r="O576" t="s">
        <v>339</v>
      </c>
      <c r="P576" t="s">
        <v>1212</v>
      </c>
      <c r="Q576" s="131">
        <v>4263</v>
      </c>
      <c r="R576" s="131">
        <v>1</v>
      </c>
      <c r="S576" s="131">
        <f t="shared" si="8"/>
        <v>25069.997654234106</v>
      </c>
      <c r="U576" s="131">
        <v>1068.7339999999999</v>
      </c>
      <c r="V576" s="132">
        <v>8.0000000000000007E-5</v>
      </c>
      <c r="W576" s="132">
        <v>8.9700000000000005E-3</v>
      </c>
      <c r="X576" s="132">
        <v>2.5699999999999998E-3</v>
      </c>
    </row>
    <row r="577" spans="1:24">
      <c r="A577" t="s">
        <v>1213</v>
      </c>
      <c r="B577" t="s">
        <v>1242</v>
      </c>
      <c r="C577" t="s">
        <v>2309</v>
      </c>
      <c r="D577" t="s">
        <v>2310</v>
      </c>
      <c r="E577" t="s">
        <v>309</v>
      </c>
      <c r="F577" t="s">
        <v>2309</v>
      </c>
      <c r="G577" t="s">
        <v>3565</v>
      </c>
      <c r="H577" t="s">
        <v>321</v>
      </c>
      <c r="I577" t="s">
        <v>917</v>
      </c>
      <c r="J577" t="s">
        <v>204</v>
      </c>
      <c r="K577" t="s">
        <v>204</v>
      </c>
      <c r="L577" t="s">
        <v>325</v>
      </c>
      <c r="M577" t="s">
        <v>340</v>
      </c>
      <c r="N577" t="s">
        <v>447</v>
      </c>
      <c r="O577" t="s">
        <v>339</v>
      </c>
      <c r="P577" t="s">
        <v>1212</v>
      </c>
      <c r="Q577" s="131">
        <v>2725</v>
      </c>
      <c r="R577" s="131">
        <v>1</v>
      </c>
      <c r="S577" s="131">
        <f t="shared" si="8"/>
        <v>36080</v>
      </c>
      <c r="U577" s="131">
        <v>983.18</v>
      </c>
      <c r="V577" s="132">
        <v>1.2999999999999999E-4</v>
      </c>
      <c r="W577" s="132">
        <v>8.2500000000000004E-3</v>
      </c>
      <c r="X577" s="132">
        <v>2.3600000000000001E-3</v>
      </c>
    </row>
    <row r="578" spans="1:24">
      <c r="A578" t="s">
        <v>1213</v>
      </c>
      <c r="B578" t="s">
        <v>1242</v>
      </c>
      <c r="C578" t="s">
        <v>3728</v>
      </c>
      <c r="D578" t="s">
        <v>3729</v>
      </c>
      <c r="E578" t="s">
        <v>309</v>
      </c>
      <c r="F578" t="s">
        <v>3728</v>
      </c>
      <c r="G578" t="s">
        <v>3730</v>
      </c>
      <c r="H578" t="s">
        <v>321</v>
      </c>
      <c r="I578" t="s">
        <v>917</v>
      </c>
      <c r="J578" t="s">
        <v>204</v>
      </c>
      <c r="K578" t="s">
        <v>204</v>
      </c>
      <c r="L578" t="s">
        <v>325</v>
      </c>
      <c r="M578" t="s">
        <v>340</v>
      </c>
      <c r="N578" t="s">
        <v>451</v>
      </c>
      <c r="O578" t="s">
        <v>339</v>
      </c>
      <c r="P578" t="s">
        <v>1212</v>
      </c>
      <c r="Q578" s="131">
        <v>159215</v>
      </c>
      <c r="R578" s="131">
        <v>1</v>
      </c>
      <c r="S578" s="131">
        <f t="shared" si="8"/>
        <v>604.39971108249847</v>
      </c>
      <c r="U578" s="131">
        <v>962.29499999999996</v>
      </c>
      <c r="V578" s="132">
        <v>8.4999999999999995E-4</v>
      </c>
      <c r="W578" s="132">
        <v>8.0800000000000004E-3</v>
      </c>
      <c r="X578" s="132">
        <v>2.31E-3</v>
      </c>
    </row>
    <row r="579" spans="1:24">
      <c r="A579" t="s">
        <v>1213</v>
      </c>
      <c r="B579" t="s">
        <v>1242</v>
      </c>
      <c r="C579" t="s">
        <v>1901</v>
      </c>
      <c r="D579" t="s">
        <v>1902</v>
      </c>
      <c r="E579" t="s">
        <v>309</v>
      </c>
      <c r="F579" t="s">
        <v>1901</v>
      </c>
      <c r="G579" t="s">
        <v>3512</v>
      </c>
      <c r="H579" t="s">
        <v>321</v>
      </c>
      <c r="I579" t="s">
        <v>917</v>
      </c>
      <c r="J579" t="s">
        <v>204</v>
      </c>
      <c r="K579" t="s">
        <v>204</v>
      </c>
      <c r="L579" t="s">
        <v>325</v>
      </c>
      <c r="M579" t="s">
        <v>340</v>
      </c>
      <c r="N579" t="s">
        <v>464</v>
      </c>
      <c r="O579" t="s">
        <v>339</v>
      </c>
      <c r="P579" t="s">
        <v>1212</v>
      </c>
      <c r="Q579" s="131">
        <v>7704</v>
      </c>
      <c r="R579" s="131">
        <v>1</v>
      </c>
      <c r="S579" s="131">
        <f t="shared" ref="S579:S642" si="9">(U579-(T579*R579))*1000/R579/Q579*100</f>
        <v>11579.997403946003</v>
      </c>
      <c r="U579" s="131">
        <v>892.12300000000005</v>
      </c>
      <c r="V579" s="132">
        <v>2.1000000000000001E-4</v>
      </c>
      <c r="W579" s="132">
        <v>7.4900000000000001E-3</v>
      </c>
      <c r="X579" s="132">
        <v>2.14E-3</v>
      </c>
    </row>
    <row r="580" spans="1:24">
      <c r="A580" t="s">
        <v>1213</v>
      </c>
      <c r="B580" t="s">
        <v>1242</v>
      </c>
      <c r="C580" t="s">
        <v>3479</v>
      </c>
      <c r="D580" t="s">
        <v>3480</v>
      </c>
      <c r="E580" t="s">
        <v>309</v>
      </c>
      <c r="F580" t="s">
        <v>3479</v>
      </c>
      <c r="G580" t="s">
        <v>3481</v>
      </c>
      <c r="H580" t="s">
        <v>321</v>
      </c>
      <c r="I580" t="s">
        <v>917</v>
      </c>
      <c r="J580" t="s">
        <v>204</v>
      </c>
      <c r="K580" t="s">
        <v>204</v>
      </c>
      <c r="L580" t="s">
        <v>325</v>
      </c>
      <c r="M580" t="s">
        <v>340</v>
      </c>
      <c r="N580" t="s">
        <v>458</v>
      </c>
      <c r="O580" t="s">
        <v>339</v>
      </c>
      <c r="P580" t="s">
        <v>1212</v>
      </c>
      <c r="Q580" s="131">
        <v>4496</v>
      </c>
      <c r="R580" s="131">
        <v>1</v>
      </c>
      <c r="S580" s="131">
        <f t="shared" si="9"/>
        <v>18889.991103202847</v>
      </c>
      <c r="U580" s="131">
        <v>849.29399999999998</v>
      </c>
      <c r="V580" s="132">
        <v>4.0000000000000003E-5</v>
      </c>
      <c r="W580" s="132">
        <v>7.1300000000000001E-3</v>
      </c>
      <c r="X580" s="132">
        <v>2.0400000000000001E-3</v>
      </c>
    </row>
    <row r="581" spans="1:24">
      <c r="A581" t="s">
        <v>1213</v>
      </c>
      <c r="B581" t="s">
        <v>1242</v>
      </c>
      <c r="C581" t="s">
        <v>2467</v>
      </c>
      <c r="D581" t="s">
        <v>2468</v>
      </c>
      <c r="E581" t="s">
        <v>309</v>
      </c>
      <c r="F581" t="s">
        <v>2467</v>
      </c>
      <c r="G581" t="s">
        <v>3487</v>
      </c>
      <c r="H581" t="s">
        <v>321</v>
      </c>
      <c r="I581" t="s">
        <v>917</v>
      </c>
      <c r="J581" t="s">
        <v>204</v>
      </c>
      <c r="K581" t="s">
        <v>204</v>
      </c>
      <c r="L581" t="s">
        <v>325</v>
      </c>
      <c r="M581" t="s">
        <v>340</v>
      </c>
      <c r="N581" t="s">
        <v>440</v>
      </c>
      <c r="O581" t="s">
        <v>339</v>
      </c>
      <c r="P581" t="s">
        <v>1212</v>
      </c>
      <c r="Q581" s="131">
        <v>28457</v>
      </c>
      <c r="R581" s="131">
        <v>1</v>
      </c>
      <c r="S581" s="131">
        <f t="shared" si="9"/>
        <v>2966.9993323259655</v>
      </c>
      <c r="U581" s="131">
        <v>844.31899999999996</v>
      </c>
      <c r="V581" s="132">
        <v>1.1E-4</v>
      </c>
      <c r="W581" s="132">
        <v>7.0899999999999999E-3</v>
      </c>
      <c r="X581" s="132">
        <v>2.0300000000000001E-3</v>
      </c>
    </row>
    <row r="582" spans="1:24">
      <c r="A582" t="s">
        <v>1213</v>
      </c>
      <c r="B582" t="s">
        <v>1242</v>
      </c>
      <c r="C582" t="s">
        <v>3735</v>
      </c>
      <c r="D582" t="s">
        <v>3736</v>
      </c>
      <c r="E582" t="s">
        <v>309</v>
      </c>
      <c r="F582" t="s">
        <v>3737</v>
      </c>
      <c r="G582" t="s">
        <v>3738</v>
      </c>
      <c r="H582" t="s">
        <v>321</v>
      </c>
      <c r="I582" t="s">
        <v>917</v>
      </c>
      <c r="J582" t="s">
        <v>204</v>
      </c>
      <c r="K582" t="s">
        <v>204</v>
      </c>
      <c r="L582" t="s">
        <v>325</v>
      </c>
      <c r="M582" t="s">
        <v>340</v>
      </c>
      <c r="N582" t="s">
        <v>440</v>
      </c>
      <c r="O582" t="s">
        <v>339</v>
      </c>
      <c r="P582" t="s">
        <v>1212</v>
      </c>
      <c r="Q582" s="131">
        <v>6904</v>
      </c>
      <c r="R582" s="131">
        <v>1</v>
      </c>
      <c r="S582" s="131">
        <f t="shared" si="9"/>
        <v>12170.00289687138</v>
      </c>
      <c r="U582" s="131">
        <v>840.21699999999998</v>
      </c>
      <c r="V582" s="132">
        <v>1.2999999999999999E-4</v>
      </c>
      <c r="W582" s="132">
        <v>7.0499999999999998E-3</v>
      </c>
      <c r="X582" s="132">
        <v>2.0200000000000001E-3</v>
      </c>
    </row>
    <row r="583" spans="1:24">
      <c r="A583" t="s">
        <v>1213</v>
      </c>
      <c r="B583" t="s">
        <v>1242</v>
      </c>
      <c r="C583" t="s">
        <v>3527</v>
      </c>
      <c r="D583" t="s">
        <v>3528</v>
      </c>
      <c r="E583" t="s">
        <v>309</v>
      </c>
      <c r="F583" t="s">
        <v>3527</v>
      </c>
      <c r="G583" t="s">
        <v>3529</v>
      </c>
      <c r="H583" t="s">
        <v>321</v>
      </c>
      <c r="I583" t="s">
        <v>917</v>
      </c>
      <c r="J583" t="s">
        <v>204</v>
      </c>
      <c r="K583" t="s">
        <v>204</v>
      </c>
      <c r="L583" t="s">
        <v>325</v>
      </c>
      <c r="M583" t="s">
        <v>340</v>
      </c>
      <c r="N583" t="s">
        <v>463</v>
      </c>
      <c r="O583" t="s">
        <v>339</v>
      </c>
      <c r="P583" t="s">
        <v>1212</v>
      </c>
      <c r="Q583" s="131">
        <v>2812</v>
      </c>
      <c r="R583" s="131">
        <v>1</v>
      </c>
      <c r="S583" s="131">
        <f t="shared" si="9"/>
        <v>29350</v>
      </c>
      <c r="U583" s="131">
        <v>825.322</v>
      </c>
      <c r="V583" s="132">
        <v>3.1E-4</v>
      </c>
      <c r="W583" s="132">
        <v>6.9300000000000004E-3</v>
      </c>
      <c r="X583" s="132">
        <v>1.98E-3</v>
      </c>
    </row>
    <row r="584" spans="1:24">
      <c r="A584" t="s">
        <v>1213</v>
      </c>
      <c r="B584" t="s">
        <v>1242</v>
      </c>
      <c r="C584" t="s">
        <v>1728</v>
      </c>
      <c r="D584" t="s">
        <v>1729</v>
      </c>
      <c r="E584" t="s">
        <v>309</v>
      </c>
      <c r="F584" t="s">
        <v>1728</v>
      </c>
      <c r="G584" t="s">
        <v>3578</v>
      </c>
      <c r="H584" t="s">
        <v>321</v>
      </c>
      <c r="I584" t="s">
        <v>917</v>
      </c>
      <c r="J584" t="s">
        <v>204</v>
      </c>
      <c r="K584" t="s">
        <v>204</v>
      </c>
      <c r="L584" t="s">
        <v>325</v>
      </c>
      <c r="M584" t="s">
        <v>340</v>
      </c>
      <c r="N584" t="s">
        <v>447</v>
      </c>
      <c r="O584" t="s">
        <v>339</v>
      </c>
      <c r="P584" t="s">
        <v>1212</v>
      </c>
      <c r="Q584" s="131">
        <v>34045</v>
      </c>
      <c r="R584" s="131">
        <v>1</v>
      </c>
      <c r="S584" s="131">
        <f t="shared" si="9"/>
        <v>2166.9995594066677</v>
      </c>
      <c r="U584" s="131">
        <v>737.755</v>
      </c>
      <c r="V584" s="132">
        <v>1.2E-4</v>
      </c>
      <c r="W584" s="132">
        <v>6.1900000000000002E-3</v>
      </c>
      <c r="X584" s="132">
        <v>1.7700000000000001E-3</v>
      </c>
    </row>
    <row r="585" spans="1:24">
      <c r="A585" t="s">
        <v>1213</v>
      </c>
      <c r="B585" t="s">
        <v>1242</v>
      </c>
      <c r="C585" t="s">
        <v>3830</v>
      </c>
      <c r="D585" t="s">
        <v>3831</v>
      </c>
      <c r="E585" t="s">
        <v>309</v>
      </c>
      <c r="F585" t="s">
        <v>3830</v>
      </c>
      <c r="G585" t="s">
        <v>3832</v>
      </c>
      <c r="H585" t="s">
        <v>321</v>
      </c>
      <c r="I585" t="s">
        <v>917</v>
      </c>
      <c r="J585" t="s">
        <v>204</v>
      </c>
      <c r="K585" t="s">
        <v>204</v>
      </c>
      <c r="L585" t="s">
        <v>325</v>
      </c>
      <c r="M585" t="s">
        <v>340</v>
      </c>
      <c r="N585" t="s">
        <v>446</v>
      </c>
      <c r="O585" t="s">
        <v>339</v>
      </c>
      <c r="P585" t="s">
        <v>1212</v>
      </c>
      <c r="Q585" s="131">
        <v>4200</v>
      </c>
      <c r="R585" s="131">
        <v>1</v>
      </c>
      <c r="S585" s="131">
        <f t="shared" si="9"/>
        <v>16169.999999999998</v>
      </c>
      <c r="U585" s="131">
        <v>679.14</v>
      </c>
      <c r="V585" s="132">
        <v>1.7700000000000001E-3</v>
      </c>
      <c r="W585" s="132">
        <v>5.7000000000000002E-3</v>
      </c>
      <c r="X585" s="132">
        <v>1.6299999999999999E-3</v>
      </c>
    </row>
    <row r="586" spans="1:24">
      <c r="A586" t="s">
        <v>1213</v>
      </c>
      <c r="B586" t="s">
        <v>1242</v>
      </c>
      <c r="C586" t="s">
        <v>3502</v>
      </c>
      <c r="D586" t="s">
        <v>3503</v>
      </c>
      <c r="E586" t="s">
        <v>309</v>
      </c>
      <c r="F586" t="s">
        <v>3502</v>
      </c>
      <c r="G586" t="s">
        <v>3504</v>
      </c>
      <c r="H586" t="s">
        <v>321</v>
      </c>
      <c r="I586" t="s">
        <v>917</v>
      </c>
      <c r="J586" t="s">
        <v>204</v>
      </c>
      <c r="K586" t="s">
        <v>204</v>
      </c>
      <c r="L586" t="s">
        <v>325</v>
      </c>
      <c r="M586" t="s">
        <v>340</v>
      </c>
      <c r="N586" t="s">
        <v>458</v>
      </c>
      <c r="O586" t="s">
        <v>339</v>
      </c>
      <c r="P586" t="s">
        <v>1212</v>
      </c>
      <c r="Q586" s="131">
        <v>2016</v>
      </c>
      <c r="R586" s="131">
        <v>1</v>
      </c>
      <c r="S586" s="131">
        <f t="shared" si="9"/>
        <v>29800</v>
      </c>
      <c r="U586" s="131">
        <v>600.76800000000003</v>
      </c>
      <c r="V586" s="132">
        <v>4.0000000000000003E-5</v>
      </c>
      <c r="W586" s="132">
        <v>5.0400000000000002E-3</v>
      </c>
      <c r="X586" s="132">
        <v>1.4400000000000001E-3</v>
      </c>
    </row>
    <row r="587" spans="1:24">
      <c r="A587" t="s">
        <v>1213</v>
      </c>
      <c r="B587" t="s">
        <v>1242</v>
      </c>
      <c r="C587" t="s">
        <v>2242</v>
      </c>
      <c r="D587" t="s">
        <v>2243</v>
      </c>
      <c r="E587" t="s">
        <v>309</v>
      </c>
      <c r="F587" t="s">
        <v>2242</v>
      </c>
      <c r="G587" t="s">
        <v>3666</v>
      </c>
      <c r="H587" t="s">
        <v>321</v>
      </c>
      <c r="I587" t="s">
        <v>917</v>
      </c>
      <c r="J587" t="s">
        <v>204</v>
      </c>
      <c r="K587" t="s">
        <v>204</v>
      </c>
      <c r="L587" t="s">
        <v>325</v>
      </c>
      <c r="M587" t="s">
        <v>340</v>
      </c>
      <c r="N587" t="s">
        <v>464</v>
      </c>
      <c r="O587" t="s">
        <v>339</v>
      </c>
      <c r="P587" t="s">
        <v>1212</v>
      </c>
      <c r="Q587" s="131">
        <v>19724</v>
      </c>
      <c r="R587" s="131">
        <v>1</v>
      </c>
      <c r="S587" s="131">
        <f t="shared" si="9"/>
        <v>3040.0020279862097</v>
      </c>
      <c r="U587" s="131">
        <v>599.61</v>
      </c>
      <c r="V587" s="132">
        <v>9.0000000000000006E-5</v>
      </c>
      <c r="W587" s="132">
        <v>5.0299999999999997E-3</v>
      </c>
      <c r="X587" s="132">
        <v>1.4400000000000001E-3</v>
      </c>
    </row>
    <row r="588" spans="1:24">
      <c r="A588" t="s">
        <v>1213</v>
      </c>
      <c r="B588" t="s">
        <v>1242</v>
      </c>
      <c r="C588" t="s">
        <v>2505</v>
      </c>
      <c r="D588" t="s">
        <v>2506</v>
      </c>
      <c r="E588" t="s">
        <v>309</v>
      </c>
      <c r="F588" t="s">
        <v>2505</v>
      </c>
      <c r="G588" t="s">
        <v>3568</v>
      </c>
      <c r="H588" t="s">
        <v>321</v>
      </c>
      <c r="I588" t="s">
        <v>917</v>
      </c>
      <c r="J588" t="s">
        <v>204</v>
      </c>
      <c r="K588" t="s">
        <v>204</v>
      </c>
      <c r="L588" t="s">
        <v>325</v>
      </c>
      <c r="M588" t="s">
        <v>340</v>
      </c>
      <c r="N588" t="s">
        <v>478</v>
      </c>
      <c r="O588" t="s">
        <v>339</v>
      </c>
      <c r="P588" t="s">
        <v>1212</v>
      </c>
      <c r="Q588" s="131">
        <v>34883.550000000003</v>
      </c>
      <c r="R588" s="131">
        <v>1</v>
      </c>
      <c r="S588" s="131">
        <f t="shared" si="9"/>
        <v>1619.0009331045721</v>
      </c>
      <c r="U588" s="131">
        <v>564.76499999999999</v>
      </c>
      <c r="V588" s="132">
        <v>1.7000000000000001E-4</v>
      </c>
      <c r="W588" s="132">
        <v>4.7400000000000003E-3</v>
      </c>
      <c r="X588" s="132">
        <v>1.3600000000000001E-3</v>
      </c>
    </row>
    <row r="589" spans="1:24">
      <c r="A589" t="s">
        <v>1213</v>
      </c>
      <c r="B589" t="s">
        <v>1242</v>
      </c>
      <c r="C589" t="s">
        <v>2825</v>
      </c>
      <c r="D589" t="s">
        <v>2826</v>
      </c>
      <c r="E589" t="s">
        <v>309</v>
      </c>
      <c r="F589" t="s">
        <v>2825</v>
      </c>
      <c r="G589" t="s">
        <v>3884</v>
      </c>
      <c r="H589" t="s">
        <v>321</v>
      </c>
      <c r="I589" t="s">
        <v>917</v>
      </c>
      <c r="J589" t="s">
        <v>204</v>
      </c>
      <c r="K589" t="s">
        <v>204</v>
      </c>
      <c r="L589" t="s">
        <v>325</v>
      </c>
      <c r="M589" t="s">
        <v>340</v>
      </c>
      <c r="N589" t="s">
        <v>447</v>
      </c>
      <c r="O589" t="s">
        <v>339</v>
      </c>
      <c r="P589" t="s">
        <v>1212</v>
      </c>
      <c r="Q589" s="131">
        <v>25642</v>
      </c>
      <c r="R589" s="131">
        <v>1</v>
      </c>
      <c r="S589" s="131">
        <f t="shared" si="9"/>
        <v>2119.998440059278</v>
      </c>
      <c r="U589" s="131">
        <v>543.61</v>
      </c>
      <c r="V589" s="132">
        <v>1.2E-4</v>
      </c>
      <c r="W589" s="132">
        <v>4.5599999999999998E-3</v>
      </c>
      <c r="X589" s="132">
        <v>1.31E-3</v>
      </c>
    </row>
    <row r="590" spans="1:24">
      <c r="A590" t="s">
        <v>1213</v>
      </c>
      <c r="B590" t="s">
        <v>1242</v>
      </c>
      <c r="C590" t="s">
        <v>2434</v>
      </c>
      <c r="D590" t="s">
        <v>2435</v>
      </c>
      <c r="E590" t="s">
        <v>309</v>
      </c>
      <c r="F590" t="s">
        <v>2434</v>
      </c>
      <c r="G590" t="s">
        <v>3689</v>
      </c>
      <c r="H590" t="s">
        <v>321</v>
      </c>
      <c r="I590" t="s">
        <v>917</v>
      </c>
      <c r="J590" t="s">
        <v>204</v>
      </c>
      <c r="K590" t="s">
        <v>204</v>
      </c>
      <c r="L590" t="s">
        <v>325</v>
      </c>
      <c r="M590" t="s">
        <v>340</v>
      </c>
      <c r="N590" t="s">
        <v>447</v>
      </c>
      <c r="O590" t="s">
        <v>339</v>
      </c>
      <c r="P590" t="s">
        <v>1212</v>
      </c>
      <c r="Q590" s="131">
        <v>37467</v>
      </c>
      <c r="R590" s="131">
        <v>1</v>
      </c>
      <c r="S590" s="131">
        <f t="shared" si="9"/>
        <v>1340.0005338030801</v>
      </c>
      <c r="U590" s="131">
        <v>502.05799999999999</v>
      </c>
      <c r="V590" s="132">
        <v>6.9999999999999994E-5</v>
      </c>
      <c r="W590" s="132">
        <v>4.2100000000000002E-3</v>
      </c>
      <c r="X590" s="132">
        <v>1.2099999999999999E-3</v>
      </c>
    </row>
    <row r="591" spans="1:24">
      <c r="A591" t="s">
        <v>1213</v>
      </c>
      <c r="B591" t="s">
        <v>1242</v>
      </c>
      <c r="C591" t="s">
        <v>2455</v>
      </c>
      <c r="D591" t="s">
        <v>2456</v>
      </c>
      <c r="E591" t="s">
        <v>309</v>
      </c>
      <c r="F591" t="s">
        <v>2455</v>
      </c>
      <c r="G591" t="s">
        <v>3710</v>
      </c>
      <c r="H591" t="s">
        <v>321</v>
      </c>
      <c r="I591" t="s">
        <v>917</v>
      </c>
      <c r="J591" t="s">
        <v>204</v>
      </c>
      <c r="K591" t="s">
        <v>204</v>
      </c>
      <c r="L591" t="s">
        <v>325</v>
      </c>
      <c r="M591" t="s">
        <v>340</v>
      </c>
      <c r="N591" t="s">
        <v>451</v>
      </c>
      <c r="O591" t="s">
        <v>339</v>
      </c>
      <c r="P591" t="s">
        <v>1212</v>
      </c>
      <c r="Q591" s="131">
        <v>616512</v>
      </c>
      <c r="R591" s="131">
        <v>1</v>
      </c>
      <c r="S591" s="131">
        <f t="shared" si="9"/>
        <v>75.500071369251529</v>
      </c>
      <c r="U591" s="131">
        <v>465.46699999999998</v>
      </c>
      <c r="V591" s="132">
        <v>4.8999999999999998E-4</v>
      </c>
      <c r="W591" s="132">
        <v>3.9100000000000003E-3</v>
      </c>
      <c r="X591" s="132">
        <v>1.1199999999999999E-3</v>
      </c>
    </row>
    <row r="592" spans="1:24">
      <c r="A592" t="s">
        <v>1213</v>
      </c>
      <c r="B592" t="s">
        <v>1242</v>
      </c>
      <c r="C592" t="s">
        <v>3691</v>
      </c>
      <c r="D592" t="s">
        <v>3692</v>
      </c>
      <c r="E592" t="s">
        <v>309</v>
      </c>
      <c r="F592" t="s">
        <v>3691</v>
      </c>
      <c r="G592" t="s">
        <v>3693</v>
      </c>
      <c r="H592" t="s">
        <v>321</v>
      </c>
      <c r="I592" t="s">
        <v>917</v>
      </c>
      <c r="J592" t="s">
        <v>204</v>
      </c>
      <c r="K592" t="s">
        <v>204</v>
      </c>
      <c r="L592" t="s">
        <v>325</v>
      </c>
      <c r="M592" t="s">
        <v>340</v>
      </c>
      <c r="N592" t="s">
        <v>445</v>
      </c>
      <c r="O592" t="s">
        <v>339</v>
      </c>
      <c r="P592" t="s">
        <v>1212</v>
      </c>
      <c r="Q592" s="131">
        <v>63579</v>
      </c>
      <c r="R592" s="131">
        <v>1</v>
      </c>
      <c r="S592" s="131">
        <f t="shared" si="9"/>
        <v>685.69968071218477</v>
      </c>
      <c r="U592" s="131">
        <v>435.96100000000001</v>
      </c>
      <c r="V592" s="132">
        <v>6.0000000000000002E-5</v>
      </c>
      <c r="W592" s="132">
        <v>3.6600000000000001E-3</v>
      </c>
      <c r="X592" s="132">
        <v>1.0499999999999999E-3</v>
      </c>
    </row>
    <row r="593" spans="1:24">
      <c r="A593" t="s">
        <v>1213</v>
      </c>
      <c r="B593" t="s">
        <v>1242</v>
      </c>
      <c r="C593" t="s">
        <v>2519</v>
      </c>
      <c r="D593" t="s">
        <v>2520</v>
      </c>
      <c r="E593" t="s">
        <v>309</v>
      </c>
      <c r="F593" t="s">
        <v>2519</v>
      </c>
      <c r="G593" t="s">
        <v>3517</v>
      </c>
      <c r="H593" t="s">
        <v>321</v>
      </c>
      <c r="I593" t="s">
        <v>917</v>
      </c>
      <c r="J593" t="s">
        <v>204</v>
      </c>
      <c r="K593" t="s">
        <v>204</v>
      </c>
      <c r="L593" t="s">
        <v>325</v>
      </c>
      <c r="M593" t="s">
        <v>340</v>
      </c>
      <c r="N593" t="s">
        <v>454</v>
      </c>
      <c r="O593" t="s">
        <v>339</v>
      </c>
      <c r="P593" t="s">
        <v>1212</v>
      </c>
      <c r="Q593" s="131">
        <v>228400</v>
      </c>
      <c r="R593" s="131">
        <v>1</v>
      </c>
      <c r="S593" s="131">
        <f t="shared" si="9"/>
        <v>189.70008756567424</v>
      </c>
      <c r="U593" s="131">
        <v>433.27499999999998</v>
      </c>
      <c r="V593" s="132">
        <v>9.0000000000000006E-5</v>
      </c>
      <c r="W593" s="132">
        <v>3.64E-3</v>
      </c>
      <c r="X593" s="132">
        <v>1.0399999999999999E-3</v>
      </c>
    </row>
    <row r="594" spans="1:24">
      <c r="A594" t="s">
        <v>1213</v>
      </c>
      <c r="B594" t="s">
        <v>1242</v>
      </c>
      <c r="C594" t="s">
        <v>3523</v>
      </c>
      <c r="D594" t="s">
        <v>3524</v>
      </c>
      <c r="E594" t="s">
        <v>309</v>
      </c>
      <c r="F594" t="s">
        <v>3525</v>
      </c>
      <c r="G594" t="s">
        <v>3526</v>
      </c>
      <c r="H594" t="s">
        <v>321</v>
      </c>
      <c r="I594" t="s">
        <v>917</v>
      </c>
      <c r="J594" t="s">
        <v>204</v>
      </c>
      <c r="K594" t="s">
        <v>204</v>
      </c>
      <c r="L594" t="s">
        <v>325</v>
      </c>
      <c r="M594" t="s">
        <v>340</v>
      </c>
      <c r="N594" t="s">
        <v>476</v>
      </c>
      <c r="O594" t="s">
        <v>339</v>
      </c>
      <c r="P594" t="s">
        <v>1212</v>
      </c>
      <c r="Q594" s="131">
        <v>6239</v>
      </c>
      <c r="R594" s="131">
        <v>1</v>
      </c>
      <c r="S594" s="131">
        <f t="shared" si="9"/>
        <v>6841.0001602820967</v>
      </c>
      <c r="U594" s="131">
        <v>426.81</v>
      </c>
      <c r="V594" s="132">
        <v>9.0000000000000006E-5</v>
      </c>
      <c r="W594" s="132">
        <v>3.5799999999999998E-3</v>
      </c>
      <c r="X594" s="132">
        <v>1.0200000000000001E-3</v>
      </c>
    </row>
    <row r="595" spans="1:24">
      <c r="A595" t="s">
        <v>1213</v>
      </c>
      <c r="B595" t="s">
        <v>1242</v>
      </c>
      <c r="C595" t="s">
        <v>3711</v>
      </c>
      <c r="D595" t="s">
        <v>3712</v>
      </c>
      <c r="E595" t="s">
        <v>309</v>
      </c>
      <c r="F595" t="s">
        <v>3711</v>
      </c>
      <c r="G595" t="s">
        <v>3713</v>
      </c>
      <c r="H595" t="s">
        <v>321</v>
      </c>
      <c r="I595" t="s">
        <v>917</v>
      </c>
      <c r="J595" t="s">
        <v>204</v>
      </c>
      <c r="K595" t="s">
        <v>204</v>
      </c>
      <c r="L595" t="s">
        <v>325</v>
      </c>
      <c r="M595" t="s">
        <v>340</v>
      </c>
      <c r="N595" t="s">
        <v>459</v>
      </c>
      <c r="O595" t="s">
        <v>339</v>
      </c>
      <c r="P595" t="s">
        <v>1212</v>
      </c>
      <c r="Q595" s="131">
        <v>21812</v>
      </c>
      <c r="R595" s="131">
        <v>1</v>
      </c>
      <c r="S595" s="131">
        <f t="shared" si="9"/>
        <v>1949.0005501558776</v>
      </c>
      <c r="U595" s="131">
        <v>425.11599999999999</v>
      </c>
      <c r="V595" s="132">
        <v>2.2000000000000001E-4</v>
      </c>
      <c r="W595" s="132">
        <v>3.5699999999999998E-3</v>
      </c>
      <c r="X595" s="132">
        <v>1.0200000000000001E-3</v>
      </c>
    </row>
    <row r="596" spans="1:24">
      <c r="A596" t="s">
        <v>1213</v>
      </c>
      <c r="B596" t="s">
        <v>1242</v>
      </c>
      <c r="C596" t="s">
        <v>2402</v>
      </c>
      <c r="D596" t="s">
        <v>2403</v>
      </c>
      <c r="E596" t="s">
        <v>309</v>
      </c>
      <c r="F596" t="s">
        <v>2402</v>
      </c>
      <c r="G596" t="s">
        <v>3696</v>
      </c>
      <c r="H596" t="s">
        <v>321</v>
      </c>
      <c r="I596" t="s">
        <v>917</v>
      </c>
      <c r="J596" t="s">
        <v>204</v>
      </c>
      <c r="K596" t="s">
        <v>204</v>
      </c>
      <c r="L596" t="s">
        <v>325</v>
      </c>
      <c r="M596" t="s">
        <v>340</v>
      </c>
      <c r="N596" t="s">
        <v>465</v>
      </c>
      <c r="O596" t="s">
        <v>339</v>
      </c>
      <c r="P596" t="s">
        <v>1212</v>
      </c>
      <c r="Q596" s="131">
        <v>7197</v>
      </c>
      <c r="R596" s="131">
        <v>1</v>
      </c>
      <c r="S596" s="131">
        <f t="shared" si="9"/>
        <v>5600</v>
      </c>
      <c r="U596" s="131">
        <v>403.03199999999998</v>
      </c>
      <c r="V596" s="132">
        <v>1E-4</v>
      </c>
      <c r="W596" s="132">
        <v>3.3800000000000002E-3</v>
      </c>
      <c r="X596" s="132">
        <v>9.7000000000000005E-4</v>
      </c>
    </row>
    <row r="597" spans="1:24">
      <c r="A597" t="s">
        <v>1213</v>
      </c>
      <c r="B597" t="s">
        <v>1242</v>
      </c>
      <c r="C597" t="s">
        <v>3581</v>
      </c>
      <c r="D597" t="s">
        <v>3582</v>
      </c>
      <c r="E597" t="s">
        <v>309</v>
      </c>
      <c r="F597" t="s">
        <v>3581</v>
      </c>
      <c r="G597" t="s">
        <v>3583</v>
      </c>
      <c r="H597" t="s">
        <v>321</v>
      </c>
      <c r="I597" t="s">
        <v>917</v>
      </c>
      <c r="J597" t="s">
        <v>204</v>
      </c>
      <c r="K597" t="s">
        <v>204</v>
      </c>
      <c r="L597" t="s">
        <v>325</v>
      </c>
      <c r="M597" t="s">
        <v>340</v>
      </c>
      <c r="N597" t="s">
        <v>476</v>
      </c>
      <c r="O597" t="s">
        <v>339</v>
      </c>
      <c r="P597" t="s">
        <v>1212</v>
      </c>
      <c r="Q597" s="131">
        <v>1768</v>
      </c>
      <c r="R597" s="131">
        <v>1</v>
      </c>
      <c r="S597" s="131">
        <f t="shared" si="9"/>
        <v>21629.97737556561</v>
      </c>
      <c r="U597" s="131">
        <v>382.41800000000001</v>
      </c>
      <c r="V597" s="132">
        <v>8.0000000000000007E-5</v>
      </c>
      <c r="W597" s="132">
        <v>3.2100000000000002E-3</v>
      </c>
      <c r="X597" s="132">
        <v>9.2000000000000003E-4</v>
      </c>
    </row>
    <row r="598" spans="1:24">
      <c r="A598" t="s">
        <v>1213</v>
      </c>
      <c r="B598" t="s">
        <v>1242</v>
      </c>
      <c r="C598" t="s">
        <v>1967</v>
      </c>
      <c r="D598" t="s">
        <v>1968</v>
      </c>
      <c r="E598" t="s">
        <v>309</v>
      </c>
      <c r="F598" t="s">
        <v>1967</v>
      </c>
      <c r="G598" t="s">
        <v>3833</v>
      </c>
      <c r="H598" t="s">
        <v>321</v>
      </c>
      <c r="I598" t="s">
        <v>917</v>
      </c>
      <c r="J598" t="s">
        <v>204</v>
      </c>
      <c r="K598" t="s">
        <v>204</v>
      </c>
      <c r="L598" s="139" t="s">
        <v>325</v>
      </c>
      <c r="M598" t="s">
        <v>340</v>
      </c>
      <c r="N598" t="s">
        <v>447</v>
      </c>
      <c r="O598" t="s">
        <v>339</v>
      </c>
      <c r="P598" t="s">
        <v>1212</v>
      </c>
      <c r="Q598" s="131">
        <v>5996</v>
      </c>
      <c r="R598" s="131">
        <v>1</v>
      </c>
      <c r="S598" s="131">
        <f t="shared" si="9"/>
        <v>6355.0033355570376</v>
      </c>
      <c r="U598" s="131">
        <v>381.04599999999999</v>
      </c>
      <c r="V598" s="132">
        <v>6.0000000000000002E-5</v>
      </c>
      <c r="W598" s="132">
        <v>3.2000000000000002E-3</v>
      </c>
      <c r="X598" s="132">
        <v>9.1E-4</v>
      </c>
    </row>
    <row r="599" spans="1:24">
      <c r="A599" t="s">
        <v>1213</v>
      </c>
      <c r="B599" t="s">
        <v>1242</v>
      </c>
      <c r="C599" t="s">
        <v>1985</v>
      </c>
      <c r="D599" t="s">
        <v>1986</v>
      </c>
      <c r="E599" t="s">
        <v>309</v>
      </c>
      <c r="F599" t="s">
        <v>1985</v>
      </c>
      <c r="G599" t="s">
        <v>3585</v>
      </c>
      <c r="H599" t="s">
        <v>321</v>
      </c>
      <c r="I599" t="s">
        <v>917</v>
      </c>
      <c r="J599" t="s">
        <v>204</v>
      </c>
      <c r="K599" t="s">
        <v>204</v>
      </c>
      <c r="L599" t="s">
        <v>325</v>
      </c>
      <c r="M599" t="s">
        <v>340</v>
      </c>
      <c r="N599" t="s">
        <v>464</v>
      </c>
      <c r="O599" t="s">
        <v>339</v>
      </c>
      <c r="P599" t="s">
        <v>1212</v>
      </c>
      <c r="Q599" s="131">
        <v>16173</v>
      </c>
      <c r="R599" s="131">
        <v>1</v>
      </c>
      <c r="S599" s="131">
        <f t="shared" si="9"/>
        <v>2064.0017312805289</v>
      </c>
      <c r="U599" s="131">
        <v>333.81099999999998</v>
      </c>
      <c r="V599" s="132">
        <v>3.0000000000000001E-5</v>
      </c>
      <c r="W599" s="132">
        <v>2.8E-3</v>
      </c>
      <c r="X599" s="132">
        <v>8.0000000000000004E-4</v>
      </c>
    </row>
    <row r="600" spans="1:24">
      <c r="A600" t="s">
        <v>1213</v>
      </c>
      <c r="B600" t="s">
        <v>1242</v>
      </c>
      <c r="C600" t="s">
        <v>1585</v>
      </c>
      <c r="D600" t="s">
        <v>1586</v>
      </c>
      <c r="E600" t="s">
        <v>309</v>
      </c>
      <c r="F600" t="s">
        <v>3828</v>
      </c>
      <c r="G600" t="s">
        <v>3829</v>
      </c>
      <c r="H600" t="s">
        <v>321</v>
      </c>
      <c r="I600" t="s">
        <v>917</v>
      </c>
      <c r="J600" t="s">
        <v>204</v>
      </c>
      <c r="K600" t="s">
        <v>204</v>
      </c>
      <c r="L600" t="s">
        <v>325</v>
      </c>
      <c r="M600" t="s">
        <v>340</v>
      </c>
      <c r="N600" t="s">
        <v>447</v>
      </c>
      <c r="O600" t="s">
        <v>339</v>
      </c>
      <c r="P600" t="s">
        <v>1212</v>
      </c>
      <c r="Q600" s="131">
        <v>14199</v>
      </c>
      <c r="R600" s="131">
        <v>1</v>
      </c>
      <c r="S600" s="131">
        <f t="shared" si="9"/>
        <v>2195.9997182900202</v>
      </c>
      <c r="U600" s="131">
        <v>311.81</v>
      </c>
      <c r="V600" s="132">
        <v>2.3000000000000001E-4</v>
      </c>
      <c r="W600" s="132">
        <v>2.6199999999999999E-3</v>
      </c>
      <c r="X600" s="132">
        <v>7.5000000000000002E-4</v>
      </c>
    </row>
    <row r="601" spans="1:24">
      <c r="A601" t="s">
        <v>1213</v>
      </c>
      <c r="B601" t="s">
        <v>1242</v>
      </c>
      <c r="C601" t="s">
        <v>3041</v>
      </c>
      <c r="D601" t="s">
        <v>3042</v>
      </c>
      <c r="E601" t="s">
        <v>309</v>
      </c>
      <c r="F601" t="s">
        <v>3041</v>
      </c>
      <c r="G601" t="s">
        <v>3885</v>
      </c>
      <c r="H601" t="s">
        <v>321</v>
      </c>
      <c r="I601" t="s">
        <v>917</v>
      </c>
      <c r="J601" t="s">
        <v>204</v>
      </c>
      <c r="K601" t="s">
        <v>204</v>
      </c>
      <c r="L601" t="s">
        <v>325</v>
      </c>
      <c r="M601" t="s">
        <v>340</v>
      </c>
      <c r="N601" t="s">
        <v>458</v>
      </c>
      <c r="O601" t="s">
        <v>339</v>
      </c>
      <c r="P601" t="s">
        <v>1212</v>
      </c>
      <c r="Q601" s="131">
        <v>1775</v>
      </c>
      <c r="R601" s="131">
        <v>1</v>
      </c>
      <c r="S601" s="131">
        <f t="shared" si="9"/>
        <v>17100</v>
      </c>
      <c r="U601" s="131">
        <v>303.52499999999998</v>
      </c>
      <c r="V601" s="132">
        <v>1.3999999999999999E-4</v>
      </c>
      <c r="W601" s="132">
        <v>2.5500000000000002E-3</v>
      </c>
      <c r="X601" s="132">
        <v>7.2999999999999996E-4</v>
      </c>
    </row>
    <row r="602" spans="1:24">
      <c r="A602" t="s">
        <v>1213</v>
      </c>
      <c r="B602" t="s">
        <v>1242</v>
      </c>
      <c r="C602" t="s">
        <v>2293</v>
      </c>
      <c r="D602" t="s">
        <v>2294</v>
      </c>
      <c r="E602" t="s">
        <v>309</v>
      </c>
      <c r="F602" t="s">
        <v>2293</v>
      </c>
      <c r="G602" t="s">
        <v>3727</v>
      </c>
      <c r="H602" t="s">
        <v>321</v>
      </c>
      <c r="I602" t="s">
        <v>917</v>
      </c>
      <c r="J602" t="s">
        <v>204</v>
      </c>
      <c r="K602" t="s">
        <v>204</v>
      </c>
      <c r="L602" t="s">
        <v>325</v>
      </c>
      <c r="M602" t="s">
        <v>340</v>
      </c>
      <c r="N602" t="s">
        <v>464</v>
      </c>
      <c r="O602" t="s">
        <v>339</v>
      </c>
      <c r="P602" t="s">
        <v>1212</v>
      </c>
      <c r="Q602" s="131">
        <v>1808</v>
      </c>
      <c r="R602" s="131">
        <v>1</v>
      </c>
      <c r="S602" s="131">
        <f t="shared" si="9"/>
        <v>16110.011061946903</v>
      </c>
      <c r="U602" s="131">
        <v>291.26900000000001</v>
      </c>
      <c r="V602" s="132">
        <v>1E-4</v>
      </c>
      <c r="W602" s="132">
        <v>2.4399999999999999E-3</v>
      </c>
      <c r="X602" s="132">
        <v>6.9999999999999999E-4</v>
      </c>
    </row>
    <row r="603" spans="1:24">
      <c r="A603" t="s">
        <v>1213</v>
      </c>
      <c r="B603" t="s">
        <v>1242</v>
      </c>
      <c r="C603" t="s">
        <v>3886</v>
      </c>
      <c r="D603" t="s">
        <v>3887</v>
      </c>
      <c r="E603" t="s">
        <v>309</v>
      </c>
      <c r="F603" t="s">
        <v>3886</v>
      </c>
      <c r="G603" t="s">
        <v>3888</v>
      </c>
      <c r="H603" t="s">
        <v>321</v>
      </c>
      <c r="I603" t="s">
        <v>917</v>
      </c>
      <c r="J603" t="s">
        <v>204</v>
      </c>
      <c r="K603" t="s">
        <v>204</v>
      </c>
      <c r="L603" t="s">
        <v>325</v>
      </c>
      <c r="M603" t="s">
        <v>340</v>
      </c>
      <c r="N603" t="s">
        <v>473</v>
      </c>
      <c r="O603" t="s">
        <v>339</v>
      </c>
      <c r="P603" t="s">
        <v>1212</v>
      </c>
      <c r="Q603" s="131">
        <v>27635</v>
      </c>
      <c r="R603" s="131">
        <v>1</v>
      </c>
      <c r="S603" s="131">
        <f t="shared" si="9"/>
        <v>978.2992581870817</v>
      </c>
      <c r="U603" s="131">
        <v>270.35300000000001</v>
      </c>
      <c r="V603" s="132">
        <v>2.5000000000000001E-4</v>
      </c>
      <c r="W603" s="132">
        <v>2.2699999999999999E-3</v>
      </c>
      <c r="X603" s="132">
        <v>6.4999999999999997E-4</v>
      </c>
    </row>
    <row r="604" spans="1:24">
      <c r="A604" t="s">
        <v>1213</v>
      </c>
      <c r="B604" t="s">
        <v>1242</v>
      </c>
      <c r="C604" t="s">
        <v>3001</v>
      </c>
      <c r="D604" t="s">
        <v>3002</v>
      </c>
      <c r="E604" t="s">
        <v>309</v>
      </c>
      <c r="F604" t="s">
        <v>3001</v>
      </c>
      <c r="G604" t="s">
        <v>3889</v>
      </c>
      <c r="H604" t="s">
        <v>321</v>
      </c>
      <c r="I604" t="s">
        <v>917</v>
      </c>
      <c r="J604" t="s">
        <v>204</v>
      </c>
      <c r="K604" t="s">
        <v>204</v>
      </c>
      <c r="L604" t="s">
        <v>325</v>
      </c>
      <c r="M604" t="s">
        <v>340</v>
      </c>
      <c r="N604" t="s">
        <v>477</v>
      </c>
      <c r="O604" t="s">
        <v>339</v>
      </c>
      <c r="P604" t="s">
        <v>1212</v>
      </c>
      <c r="Q604" s="131">
        <v>11843</v>
      </c>
      <c r="R604" s="131">
        <v>1</v>
      </c>
      <c r="S604" s="131">
        <f t="shared" si="9"/>
        <v>2050.0042219032343</v>
      </c>
      <c r="U604" s="131">
        <v>242.78200000000001</v>
      </c>
      <c r="V604" s="132">
        <v>6.9999999999999999E-4</v>
      </c>
      <c r="W604" s="132">
        <v>2.0400000000000001E-3</v>
      </c>
      <c r="X604" s="132">
        <v>5.8E-4</v>
      </c>
    </row>
    <row r="605" spans="1:24">
      <c r="A605" t="s">
        <v>1213</v>
      </c>
      <c r="B605" t="s">
        <v>1242</v>
      </c>
      <c r="C605" t="s">
        <v>2867</v>
      </c>
      <c r="D605" t="s">
        <v>2868</v>
      </c>
      <c r="E605" t="s">
        <v>309</v>
      </c>
      <c r="F605" t="s">
        <v>2867</v>
      </c>
      <c r="G605" t="s">
        <v>3690</v>
      </c>
      <c r="H605" t="s">
        <v>321</v>
      </c>
      <c r="I605" t="s">
        <v>917</v>
      </c>
      <c r="J605" t="s">
        <v>204</v>
      </c>
      <c r="K605" t="s">
        <v>204</v>
      </c>
      <c r="L605" t="s">
        <v>325</v>
      </c>
      <c r="M605" t="s">
        <v>340</v>
      </c>
      <c r="N605" t="s">
        <v>447</v>
      </c>
      <c r="O605" t="s">
        <v>339</v>
      </c>
      <c r="P605" t="s">
        <v>1212</v>
      </c>
      <c r="Q605" s="131">
        <v>817</v>
      </c>
      <c r="R605" s="131">
        <v>1</v>
      </c>
      <c r="S605" s="131">
        <f t="shared" si="9"/>
        <v>27280.048959608324</v>
      </c>
      <c r="U605" s="131">
        <v>222.87799999999999</v>
      </c>
      <c r="V605" s="132">
        <v>6.0000000000000002E-5</v>
      </c>
      <c r="W605" s="132">
        <v>1.8699999999999999E-3</v>
      </c>
      <c r="X605" s="132">
        <v>5.4000000000000001E-4</v>
      </c>
    </row>
    <row r="606" spans="1:24">
      <c r="A606" t="s">
        <v>1213</v>
      </c>
      <c r="B606" t="s">
        <v>1242</v>
      </c>
      <c r="C606" t="s">
        <v>3697</v>
      </c>
      <c r="D606" t="s">
        <v>3698</v>
      </c>
      <c r="E606" t="s">
        <v>309</v>
      </c>
      <c r="F606" t="s">
        <v>3699</v>
      </c>
      <c r="G606" t="s">
        <v>3700</v>
      </c>
      <c r="H606" t="s">
        <v>321</v>
      </c>
      <c r="I606" t="s">
        <v>917</v>
      </c>
      <c r="J606" t="s">
        <v>204</v>
      </c>
      <c r="K606" t="s">
        <v>204</v>
      </c>
      <c r="L606" t="s">
        <v>325</v>
      </c>
      <c r="M606" t="s">
        <v>340</v>
      </c>
      <c r="N606" t="s">
        <v>477</v>
      </c>
      <c r="O606" t="s">
        <v>339</v>
      </c>
      <c r="P606" t="s">
        <v>1212</v>
      </c>
      <c r="Q606" s="131">
        <v>534</v>
      </c>
      <c r="R606" s="131">
        <v>1</v>
      </c>
      <c r="S606" s="131">
        <f t="shared" si="9"/>
        <v>40700</v>
      </c>
      <c r="U606" s="131">
        <v>217.33799999999999</v>
      </c>
      <c r="V606" s="132">
        <v>9.0000000000000006E-5</v>
      </c>
      <c r="W606" s="132">
        <v>1.82E-3</v>
      </c>
      <c r="X606" s="132">
        <v>5.1999999999999995E-4</v>
      </c>
    </row>
    <row r="607" spans="1:24">
      <c r="A607" t="s">
        <v>1213</v>
      </c>
      <c r="B607" t="s">
        <v>1242</v>
      </c>
      <c r="C607" t="s">
        <v>2180</v>
      </c>
      <c r="D607" t="s">
        <v>2181</v>
      </c>
      <c r="E607" t="s">
        <v>309</v>
      </c>
      <c r="F607" t="s">
        <v>2180</v>
      </c>
      <c r="G607" t="s">
        <v>3669</v>
      </c>
      <c r="H607" t="s">
        <v>321</v>
      </c>
      <c r="I607" t="s">
        <v>917</v>
      </c>
      <c r="J607" t="s">
        <v>204</v>
      </c>
      <c r="K607" t="s">
        <v>204</v>
      </c>
      <c r="L607" t="s">
        <v>325</v>
      </c>
      <c r="M607" t="s">
        <v>340</v>
      </c>
      <c r="N607" t="s">
        <v>440</v>
      </c>
      <c r="O607" t="s">
        <v>339</v>
      </c>
      <c r="P607" t="s">
        <v>1212</v>
      </c>
      <c r="Q607" s="131">
        <v>404</v>
      </c>
      <c r="R607" s="131">
        <v>1</v>
      </c>
      <c r="S607" s="131">
        <f t="shared" si="9"/>
        <v>45100</v>
      </c>
      <c r="T607" s="131">
        <v>2.8370000000000002</v>
      </c>
      <c r="U607" s="131">
        <v>185.041</v>
      </c>
      <c r="V607" s="132">
        <v>3.0000000000000001E-5</v>
      </c>
      <c r="W607" s="132">
        <v>1.58E-3</v>
      </c>
      <c r="X607" s="132">
        <v>4.4999999999999999E-4</v>
      </c>
    </row>
    <row r="608" spans="1:24">
      <c r="A608" t="s">
        <v>1213</v>
      </c>
      <c r="B608" t="s">
        <v>1242</v>
      </c>
      <c r="C608" t="s">
        <v>3554</v>
      </c>
      <c r="D608" t="s">
        <v>3555</v>
      </c>
      <c r="E608" t="s">
        <v>309</v>
      </c>
      <c r="F608" t="s">
        <v>3556</v>
      </c>
      <c r="G608" t="s">
        <v>3557</v>
      </c>
      <c r="H608" t="s">
        <v>321</v>
      </c>
      <c r="I608" t="s">
        <v>917</v>
      </c>
      <c r="J608" t="s">
        <v>204</v>
      </c>
      <c r="K608" t="s">
        <v>204</v>
      </c>
      <c r="L608" t="s">
        <v>325</v>
      </c>
      <c r="M608" t="s">
        <v>340</v>
      </c>
      <c r="N608" t="s">
        <v>454</v>
      </c>
      <c r="O608" t="s">
        <v>339</v>
      </c>
      <c r="P608" t="s">
        <v>1212</v>
      </c>
      <c r="Q608" s="131">
        <v>15311</v>
      </c>
      <c r="R608" s="131">
        <v>1</v>
      </c>
      <c r="S608" s="131">
        <f t="shared" si="9"/>
        <v>1114.0030043759389</v>
      </c>
      <c r="U608" s="131">
        <v>170.565</v>
      </c>
      <c r="V608" s="132">
        <v>1.0000000000000001E-5</v>
      </c>
      <c r="W608" s="132">
        <v>1.4300000000000001E-3</v>
      </c>
      <c r="X608" s="132">
        <v>4.0999999999999999E-4</v>
      </c>
    </row>
    <row r="609" spans="1:24">
      <c r="A609" t="s">
        <v>1213</v>
      </c>
      <c r="B609" t="s">
        <v>1242</v>
      </c>
      <c r="C609" t="s">
        <v>3890</v>
      </c>
      <c r="D609" t="s">
        <v>3891</v>
      </c>
      <c r="E609" t="s">
        <v>309</v>
      </c>
      <c r="F609" t="s">
        <v>3892</v>
      </c>
      <c r="G609" t="s">
        <v>3893</v>
      </c>
      <c r="H609" t="s">
        <v>321</v>
      </c>
      <c r="I609" t="s">
        <v>917</v>
      </c>
      <c r="J609" t="s">
        <v>204</v>
      </c>
      <c r="K609" t="s">
        <v>204</v>
      </c>
      <c r="L609" t="s">
        <v>325</v>
      </c>
      <c r="M609" t="s">
        <v>340</v>
      </c>
      <c r="N609" t="s">
        <v>480</v>
      </c>
      <c r="O609" t="s">
        <v>339</v>
      </c>
      <c r="P609" t="s">
        <v>1212</v>
      </c>
      <c r="Q609" s="131">
        <v>3524</v>
      </c>
      <c r="R609" s="131">
        <v>1</v>
      </c>
      <c r="S609" s="131">
        <f t="shared" si="9"/>
        <v>4444.9772985244035</v>
      </c>
      <c r="T609" s="131">
        <v>3.0409999999999999</v>
      </c>
      <c r="U609" s="131">
        <v>159.68199999999999</v>
      </c>
      <c r="V609" s="132">
        <v>6.9999999999999994E-5</v>
      </c>
      <c r="W609" s="132">
        <v>1.3699999999999999E-3</v>
      </c>
      <c r="X609" s="132">
        <v>3.8999999999999999E-4</v>
      </c>
    </row>
    <row r="610" spans="1:24">
      <c r="A610" t="s">
        <v>1213</v>
      </c>
      <c r="B610" t="s">
        <v>1242</v>
      </c>
      <c r="C610" t="s">
        <v>3344</v>
      </c>
      <c r="D610" t="s">
        <v>3345</v>
      </c>
      <c r="E610" t="s">
        <v>311</v>
      </c>
      <c r="F610" t="s">
        <v>3344</v>
      </c>
      <c r="G610" t="s">
        <v>3572</v>
      </c>
      <c r="H610" t="s">
        <v>321</v>
      </c>
      <c r="I610" t="s">
        <v>917</v>
      </c>
      <c r="J610" t="s">
        <v>204</v>
      </c>
      <c r="K610" t="s">
        <v>233</v>
      </c>
      <c r="L610" t="s">
        <v>325</v>
      </c>
      <c r="M610" t="s">
        <v>340</v>
      </c>
      <c r="N610" t="s">
        <v>454</v>
      </c>
      <c r="O610" t="s">
        <v>339</v>
      </c>
      <c r="P610" t="s">
        <v>1212</v>
      </c>
      <c r="Q610" s="131">
        <v>3250</v>
      </c>
      <c r="R610" s="131">
        <v>1</v>
      </c>
      <c r="S610" s="131">
        <f t="shared" si="9"/>
        <v>4834</v>
      </c>
      <c r="U610" s="131">
        <v>157.10499999999999</v>
      </c>
      <c r="V610" s="132">
        <v>2.0000000000000002E-5</v>
      </c>
      <c r="W610" s="132">
        <v>1.32E-3</v>
      </c>
      <c r="X610" s="132">
        <v>3.8000000000000002E-4</v>
      </c>
    </row>
    <row r="611" spans="1:24">
      <c r="A611" t="s">
        <v>1213</v>
      </c>
      <c r="B611" t="s">
        <v>1242</v>
      </c>
      <c r="C611" t="s">
        <v>1718</v>
      </c>
      <c r="D611" t="s">
        <v>1719</v>
      </c>
      <c r="E611" t="s">
        <v>309</v>
      </c>
      <c r="F611" t="s">
        <v>3715</v>
      </c>
      <c r="G611" t="s">
        <v>3716</v>
      </c>
      <c r="H611" t="s">
        <v>321</v>
      </c>
      <c r="I611" t="s">
        <v>917</v>
      </c>
      <c r="J611" t="s">
        <v>204</v>
      </c>
      <c r="K611" t="s">
        <v>204</v>
      </c>
      <c r="L611" t="s">
        <v>325</v>
      </c>
      <c r="M611" t="s">
        <v>340</v>
      </c>
      <c r="N611" t="s">
        <v>440</v>
      </c>
      <c r="O611" t="s">
        <v>339</v>
      </c>
      <c r="P611" t="s">
        <v>1212</v>
      </c>
      <c r="Q611" s="131">
        <v>1351</v>
      </c>
      <c r="R611" s="131">
        <v>1</v>
      </c>
      <c r="S611" s="131">
        <f t="shared" si="9"/>
        <v>5339.0081421169507</v>
      </c>
      <c r="U611" s="131">
        <v>72.13</v>
      </c>
      <c r="V611" s="132">
        <v>1.1E-4</v>
      </c>
      <c r="W611" s="132">
        <v>6.0999999999999997E-4</v>
      </c>
      <c r="X611" s="132">
        <v>1.7000000000000001E-4</v>
      </c>
    </row>
    <row r="612" spans="1:24">
      <c r="A612" t="s">
        <v>1213</v>
      </c>
      <c r="B612" t="s">
        <v>1242</v>
      </c>
      <c r="C612" t="s">
        <v>3894</v>
      </c>
      <c r="D612" t="s">
        <v>3895</v>
      </c>
      <c r="E612" t="s">
        <v>309</v>
      </c>
      <c r="F612" t="s">
        <v>3896</v>
      </c>
      <c r="G612" t="s">
        <v>3897</v>
      </c>
      <c r="H612" t="s">
        <v>321</v>
      </c>
      <c r="I612" t="s">
        <v>917</v>
      </c>
      <c r="J612" t="s">
        <v>204</v>
      </c>
      <c r="K612" t="s">
        <v>204</v>
      </c>
      <c r="L612" t="s">
        <v>325</v>
      </c>
      <c r="M612" t="s">
        <v>340</v>
      </c>
      <c r="N612" t="s">
        <v>450</v>
      </c>
      <c r="O612" t="s">
        <v>339</v>
      </c>
      <c r="P612" t="s">
        <v>1212</v>
      </c>
      <c r="Q612" s="131">
        <v>33798</v>
      </c>
      <c r="R612" s="131">
        <v>1</v>
      </c>
      <c r="S612" s="131">
        <f t="shared" si="9"/>
        <v>162.10130776969052</v>
      </c>
      <c r="U612" s="131">
        <v>54.786999999999999</v>
      </c>
      <c r="V612" s="132">
        <v>2.1099999999999999E-3</v>
      </c>
      <c r="W612" s="132">
        <v>4.6000000000000001E-4</v>
      </c>
      <c r="X612" s="132">
        <v>1.2999999999999999E-4</v>
      </c>
    </row>
    <row r="613" spans="1:24">
      <c r="A613" t="s">
        <v>1213</v>
      </c>
      <c r="B613" t="s">
        <v>1242</v>
      </c>
      <c r="C613" t="s">
        <v>3834</v>
      </c>
      <c r="D613" t="s">
        <v>3835</v>
      </c>
      <c r="E613" t="s">
        <v>309</v>
      </c>
      <c r="F613" t="s">
        <v>3836</v>
      </c>
      <c r="G613" t="s">
        <v>3837</v>
      </c>
      <c r="H613" t="s">
        <v>321</v>
      </c>
      <c r="I613" t="s">
        <v>917</v>
      </c>
      <c r="J613" t="s">
        <v>204</v>
      </c>
      <c r="K613" t="s">
        <v>204</v>
      </c>
      <c r="L613" t="s">
        <v>325</v>
      </c>
      <c r="M613" t="s">
        <v>340</v>
      </c>
      <c r="N613" t="s">
        <v>450</v>
      </c>
      <c r="O613" t="s">
        <v>339</v>
      </c>
      <c r="P613" t="s">
        <v>1212</v>
      </c>
      <c r="Q613" s="131">
        <v>25000</v>
      </c>
      <c r="R613" s="131">
        <v>1</v>
      </c>
      <c r="S613" s="131">
        <f t="shared" si="9"/>
        <v>111.4</v>
      </c>
      <c r="U613" s="131">
        <v>27.85</v>
      </c>
      <c r="V613" s="132">
        <v>6.1999999999999998E-3</v>
      </c>
      <c r="W613" s="132">
        <v>2.3000000000000001E-4</v>
      </c>
      <c r="X613" s="132">
        <v>6.9999999999999994E-5</v>
      </c>
    </row>
    <row r="614" spans="1:24">
      <c r="A614" t="s">
        <v>1213</v>
      </c>
      <c r="B614" t="s">
        <v>1242</v>
      </c>
      <c r="C614" t="s">
        <v>3195</v>
      </c>
      <c r="D614" t="s">
        <v>3196</v>
      </c>
      <c r="E614" t="s">
        <v>80</v>
      </c>
      <c r="F614" t="s">
        <v>3767</v>
      </c>
      <c r="G614" t="s">
        <v>3768</v>
      </c>
      <c r="H614" t="s">
        <v>321</v>
      </c>
      <c r="I614" t="s">
        <v>917</v>
      </c>
      <c r="J614" t="s">
        <v>205</v>
      </c>
      <c r="K614" t="s">
        <v>224</v>
      </c>
      <c r="L614" t="s">
        <v>325</v>
      </c>
      <c r="M614" t="s">
        <v>344</v>
      </c>
      <c r="N614" t="s">
        <v>544</v>
      </c>
      <c r="O614" t="s">
        <v>339</v>
      </c>
      <c r="P614" t="s">
        <v>1215</v>
      </c>
      <c r="Q614" s="131">
        <v>5118</v>
      </c>
      <c r="R614" s="131">
        <v>3.6469999999999998</v>
      </c>
      <c r="S614" s="131">
        <f t="shared" si="9"/>
        <v>21938.998612723281</v>
      </c>
      <c r="U614" s="131">
        <v>4094.99</v>
      </c>
      <c r="V614" s="132">
        <v>0</v>
      </c>
      <c r="W614" s="132">
        <v>3.4360000000000002E-2</v>
      </c>
      <c r="X614" s="132">
        <v>9.8300000000000002E-3</v>
      </c>
    </row>
    <row r="615" spans="1:24">
      <c r="A615" t="s">
        <v>1213</v>
      </c>
      <c r="B615" t="s">
        <v>1242</v>
      </c>
      <c r="C615" t="s">
        <v>3625</v>
      </c>
      <c r="D615" t="s">
        <v>3626</v>
      </c>
      <c r="E615" t="s">
        <v>80</v>
      </c>
      <c r="F615" t="s">
        <v>3627</v>
      </c>
      <c r="G615" t="s">
        <v>3628</v>
      </c>
      <c r="H615" t="s">
        <v>321</v>
      </c>
      <c r="I615" t="s">
        <v>917</v>
      </c>
      <c r="J615" t="s">
        <v>205</v>
      </c>
      <c r="K615" t="s">
        <v>224</v>
      </c>
      <c r="L615" t="s">
        <v>325</v>
      </c>
      <c r="M615" t="s">
        <v>344</v>
      </c>
      <c r="N615" t="s">
        <v>546</v>
      </c>
      <c r="O615" t="s">
        <v>339</v>
      </c>
      <c r="P615" t="s">
        <v>1215</v>
      </c>
      <c r="Q615" s="131">
        <v>3427</v>
      </c>
      <c r="R615" s="131">
        <v>3.6469999999999998</v>
      </c>
      <c r="S615" s="131">
        <f t="shared" si="9"/>
        <v>25042.003816688539</v>
      </c>
      <c r="U615" s="131">
        <v>3129.817</v>
      </c>
      <c r="V615" s="132">
        <v>0</v>
      </c>
      <c r="W615" s="132">
        <v>2.6270000000000002E-2</v>
      </c>
      <c r="X615" s="132">
        <v>7.5100000000000002E-3</v>
      </c>
    </row>
    <row r="616" spans="1:24">
      <c r="A616" t="s">
        <v>1213</v>
      </c>
      <c r="B616" t="s">
        <v>1242</v>
      </c>
      <c r="C616" t="s">
        <v>3301</v>
      </c>
      <c r="D616" t="s">
        <v>3302</v>
      </c>
      <c r="E616" t="s">
        <v>80</v>
      </c>
      <c r="F616" t="s">
        <v>3301</v>
      </c>
      <c r="G616" t="s">
        <v>3629</v>
      </c>
      <c r="H616" t="s">
        <v>321</v>
      </c>
      <c r="I616" t="s">
        <v>917</v>
      </c>
      <c r="J616" t="s">
        <v>205</v>
      </c>
      <c r="K616" t="s">
        <v>224</v>
      </c>
      <c r="L616" t="s">
        <v>325</v>
      </c>
      <c r="M616" t="s">
        <v>340</v>
      </c>
      <c r="N616" t="s">
        <v>545</v>
      </c>
      <c r="O616" t="s">
        <v>339</v>
      </c>
      <c r="P616" t="s">
        <v>1215</v>
      </c>
      <c r="Q616" s="131">
        <v>1274</v>
      </c>
      <c r="R616" s="131">
        <v>3.6469999999999998</v>
      </c>
      <c r="S616" s="131">
        <f t="shared" si="9"/>
        <v>58550.995011490922</v>
      </c>
      <c r="U616" s="131">
        <v>2720.442</v>
      </c>
      <c r="V616" s="132">
        <v>0</v>
      </c>
      <c r="W616" s="132">
        <v>2.283E-2</v>
      </c>
      <c r="X616" s="132">
        <v>6.5300000000000002E-3</v>
      </c>
    </row>
    <row r="617" spans="1:24">
      <c r="A617" t="s">
        <v>1213</v>
      </c>
      <c r="B617" t="s">
        <v>1242</v>
      </c>
      <c r="C617" t="s">
        <v>3603</v>
      </c>
      <c r="D617" t="s">
        <v>3604</v>
      </c>
      <c r="E617" t="s">
        <v>80</v>
      </c>
      <c r="F617" t="s">
        <v>3605</v>
      </c>
      <c r="G617" t="s">
        <v>3606</v>
      </c>
      <c r="H617" t="s">
        <v>321</v>
      </c>
      <c r="I617" t="s">
        <v>917</v>
      </c>
      <c r="J617" t="s">
        <v>205</v>
      </c>
      <c r="K617" t="s">
        <v>224</v>
      </c>
      <c r="L617" t="s">
        <v>325</v>
      </c>
      <c r="M617" t="s">
        <v>344</v>
      </c>
      <c r="N617" t="s">
        <v>545</v>
      </c>
      <c r="O617" t="s">
        <v>339</v>
      </c>
      <c r="P617" t="s">
        <v>1215</v>
      </c>
      <c r="Q617" s="131">
        <v>3714</v>
      </c>
      <c r="R617" s="131">
        <v>3.6469999999999998</v>
      </c>
      <c r="S617" s="131">
        <f t="shared" si="9"/>
        <v>19044.001465342306</v>
      </c>
      <c r="U617" s="131">
        <v>2579.502</v>
      </c>
      <c r="V617" s="132">
        <v>0</v>
      </c>
      <c r="W617" s="132">
        <v>2.1649999999999999E-2</v>
      </c>
      <c r="X617" s="132">
        <v>6.1900000000000002E-3</v>
      </c>
    </row>
    <row r="618" spans="1:24">
      <c r="A618" t="s">
        <v>1213</v>
      </c>
      <c r="B618" t="s">
        <v>1242</v>
      </c>
      <c r="C618" t="s">
        <v>3613</v>
      </c>
      <c r="D618" t="s">
        <v>3614</v>
      </c>
      <c r="E618" t="s">
        <v>80</v>
      </c>
      <c r="F618" t="s">
        <v>3615</v>
      </c>
      <c r="G618" t="s">
        <v>3616</v>
      </c>
      <c r="H618" t="s">
        <v>321</v>
      </c>
      <c r="I618" t="s">
        <v>917</v>
      </c>
      <c r="J618" t="s">
        <v>205</v>
      </c>
      <c r="K618" t="s">
        <v>224</v>
      </c>
      <c r="L618" t="s">
        <v>325</v>
      </c>
      <c r="M618" t="s">
        <v>344</v>
      </c>
      <c r="N618" t="s">
        <v>544</v>
      </c>
      <c r="O618" t="s">
        <v>339</v>
      </c>
      <c r="P618" t="s">
        <v>1215</v>
      </c>
      <c r="Q618" s="131">
        <v>1150</v>
      </c>
      <c r="R618" s="131">
        <v>3.6469999999999998</v>
      </c>
      <c r="S618" s="131">
        <f t="shared" si="9"/>
        <v>42149.998211752361</v>
      </c>
      <c r="U618" s="131">
        <v>1767.7919999999999</v>
      </c>
      <c r="V618" s="132">
        <v>0</v>
      </c>
      <c r="W618" s="132">
        <v>1.4840000000000001E-2</v>
      </c>
      <c r="X618" s="132">
        <v>4.2399999999999998E-3</v>
      </c>
    </row>
    <row r="619" spans="1:24">
      <c r="A619" t="s">
        <v>1213</v>
      </c>
      <c r="B619" t="s">
        <v>1242</v>
      </c>
      <c r="C619" t="s">
        <v>3850</v>
      </c>
      <c r="D619" t="s">
        <v>3851</v>
      </c>
      <c r="E619" t="s">
        <v>311</v>
      </c>
      <c r="F619" t="s">
        <v>3852</v>
      </c>
      <c r="G619" t="s">
        <v>3853</v>
      </c>
      <c r="H619" t="s">
        <v>321</v>
      </c>
      <c r="I619" t="s">
        <v>917</v>
      </c>
      <c r="J619" t="s">
        <v>205</v>
      </c>
      <c r="K619" t="s">
        <v>204</v>
      </c>
      <c r="L619" t="s">
        <v>325</v>
      </c>
      <c r="M619" t="s">
        <v>346</v>
      </c>
      <c r="N619" t="s">
        <v>544</v>
      </c>
      <c r="O619" t="s">
        <v>339</v>
      </c>
      <c r="P619" t="s">
        <v>1215</v>
      </c>
      <c r="Q619" s="131">
        <v>1563</v>
      </c>
      <c r="R619" s="131">
        <v>3.6469999999999998</v>
      </c>
      <c r="S619" s="131">
        <f t="shared" si="9"/>
        <v>21455.00004298049</v>
      </c>
      <c r="U619" s="131">
        <v>1222.991</v>
      </c>
      <c r="V619" s="132">
        <v>3.0000000000000001E-5</v>
      </c>
      <c r="W619" s="132">
        <v>1.026E-2</v>
      </c>
      <c r="X619" s="132">
        <v>2.9399999999999999E-3</v>
      </c>
    </row>
    <row r="620" spans="1:24">
      <c r="A620" t="s">
        <v>1213</v>
      </c>
      <c r="B620" t="s">
        <v>1242</v>
      </c>
      <c r="C620" t="s">
        <v>3842</v>
      </c>
      <c r="D620" t="s">
        <v>3843</v>
      </c>
      <c r="E620" t="s">
        <v>80</v>
      </c>
      <c r="F620" t="s">
        <v>3844</v>
      </c>
      <c r="G620" t="s">
        <v>3845</v>
      </c>
      <c r="H620" t="s">
        <v>321</v>
      </c>
      <c r="I620" t="s">
        <v>917</v>
      </c>
      <c r="J620" t="s">
        <v>205</v>
      </c>
      <c r="K620" t="s">
        <v>224</v>
      </c>
      <c r="L620" t="s">
        <v>325</v>
      </c>
      <c r="M620" t="s">
        <v>344</v>
      </c>
      <c r="N620" t="s">
        <v>548</v>
      </c>
      <c r="O620" t="s">
        <v>339</v>
      </c>
      <c r="P620" t="s">
        <v>1215</v>
      </c>
      <c r="Q620" s="131">
        <v>2260</v>
      </c>
      <c r="R620" s="131">
        <v>3.6469999999999998</v>
      </c>
      <c r="S620" s="131">
        <f t="shared" si="9"/>
        <v>13429.00335103892</v>
      </c>
      <c r="U620" s="131">
        <v>1106.848</v>
      </c>
      <c r="V620" s="132">
        <v>0</v>
      </c>
      <c r="W620" s="132">
        <v>9.2899999999999996E-3</v>
      </c>
      <c r="X620" s="132">
        <v>2.66E-3</v>
      </c>
    </row>
    <row r="621" spans="1:24">
      <c r="A621" t="s">
        <v>1213</v>
      </c>
      <c r="B621" t="s">
        <v>1242</v>
      </c>
      <c r="C621" t="s">
        <v>3846</v>
      </c>
      <c r="D621" t="s">
        <v>3847</v>
      </c>
      <c r="E621" t="s">
        <v>80</v>
      </c>
      <c r="F621" t="s">
        <v>3848</v>
      </c>
      <c r="G621" t="s">
        <v>3849</v>
      </c>
      <c r="H621" t="s">
        <v>321</v>
      </c>
      <c r="I621" t="s">
        <v>917</v>
      </c>
      <c r="J621" t="s">
        <v>205</v>
      </c>
      <c r="K621" t="s">
        <v>224</v>
      </c>
      <c r="L621" t="s">
        <v>325</v>
      </c>
      <c r="M621" t="s">
        <v>344</v>
      </c>
      <c r="N621" t="s">
        <v>548</v>
      </c>
      <c r="O621" t="s">
        <v>339</v>
      </c>
      <c r="P621" t="s">
        <v>1215</v>
      </c>
      <c r="Q621" s="131">
        <v>19359</v>
      </c>
      <c r="R621" s="131">
        <v>3.6469999999999998</v>
      </c>
      <c r="S621" s="131">
        <f t="shared" si="9"/>
        <v>1360.0001235087714</v>
      </c>
      <c r="U621" s="131">
        <v>960.19100000000003</v>
      </c>
      <c r="V621" s="132">
        <v>3.3E-4</v>
      </c>
      <c r="W621" s="132">
        <v>8.0599999999999995E-3</v>
      </c>
      <c r="X621" s="132">
        <v>2.31E-3</v>
      </c>
    </row>
    <row r="622" spans="1:24">
      <c r="A622" t="s">
        <v>1213</v>
      </c>
      <c r="B622" t="s">
        <v>1242</v>
      </c>
      <c r="C622" t="s">
        <v>3854</v>
      </c>
      <c r="D622" t="s">
        <v>3855</v>
      </c>
      <c r="E622" t="s">
        <v>309</v>
      </c>
      <c r="F622" t="s">
        <v>3856</v>
      </c>
      <c r="G622" t="s">
        <v>3857</v>
      </c>
      <c r="H622" t="s">
        <v>321</v>
      </c>
      <c r="I622" t="s">
        <v>917</v>
      </c>
      <c r="J622" t="s">
        <v>205</v>
      </c>
      <c r="K622" t="s">
        <v>204</v>
      </c>
      <c r="L622" t="s">
        <v>325</v>
      </c>
      <c r="M622" t="s">
        <v>346</v>
      </c>
      <c r="N622" t="s">
        <v>546</v>
      </c>
      <c r="O622" t="s">
        <v>339</v>
      </c>
      <c r="P622" t="s">
        <v>1215</v>
      </c>
      <c r="Q622" s="131">
        <v>19358</v>
      </c>
      <c r="R622" s="131">
        <v>3.6469999999999998</v>
      </c>
      <c r="S622" s="131">
        <f t="shared" si="9"/>
        <v>185.9993705826513</v>
      </c>
      <c r="U622" s="131">
        <v>131.31299999999999</v>
      </c>
      <c r="V622" s="132">
        <v>2.3000000000000001E-4</v>
      </c>
      <c r="W622" s="132">
        <v>1.1000000000000001E-3</v>
      </c>
      <c r="X622" s="132">
        <v>3.2000000000000003E-4</v>
      </c>
    </row>
    <row r="623" spans="1:24">
      <c r="A623" t="s">
        <v>1213</v>
      </c>
      <c r="B623" t="s">
        <v>1242</v>
      </c>
      <c r="C623" t="s">
        <v>3838</v>
      </c>
      <c r="D623" t="s">
        <v>3839</v>
      </c>
      <c r="E623" t="s">
        <v>309</v>
      </c>
      <c r="F623" t="s">
        <v>3840</v>
      </c>
      <c r="G623" t="s">
        <v>3841</v>
      </c>
      <c r="H623" t="s">
        <v>321</v>
      </c>
      <c r="I623" t="s">
        <v>917</v>
      </c>
      <c r="J623" t="s">
        <v>205</v>
      </c>
      <c r="K623" t="s">
        <v>204</v>
      </c>
      <c r="L623" t="s">
        <v>325</v>
      </c>
      <c r="M623" t="s">
        <v>346</v>
      </c>
      <c r="N623" t="s">
        <v>544</v>
      </c>
      <c r="O623" t="s">
        <v>339</v>
      </c>
      <c r="P623" t="s">
        <v>1215</v>
      </c>
      <c r="Q623" s="131">
        <v>3350.8</v>
      </c>
      <c r="R623" s="131">
        <v>3.6469999999999998</v>
      </c>
      <c r="S623" s="131">
        <f t="shared" si="9"/>
        <v>883.00126094406528</v>
      </c>
      <c r="U623" s="131">
        <v>107.90600000000001</v>
      </c>
      <c r="V623" s="132">
        <v>2.9999999999999997E-4</v>
      </c>
      <c r="W623" s="132">
        <v>9.1E-4</v>
      </c>
      <c r="X623" s="132">
        <v>2.5999999999999998E-4</v>
      </c>
    </row>
    <row r="624" spans="1:24">
      <c r="A624" t="s">
        <v>1213</v>
      </c>
      <c r="B624" t="s">
        <v>1242</v>
      </c>
      <c r="C624" t="s">
        <v>3858</v>
      </c>
      <c r="D624" t="s">
        <v>3859</v>
      </c>
      <c r="E624" t="s">
        <v>311</v>
      </c>
      <c r="F624" t="s">
        <v>3860</v>
      </c>
      <c r="G624" t="s">
        <v>3861</v>
      </c>
      <c r="H624" t="s">
        <v>321</v>
      </c>
      <c r="I624" t="s">
        <v>917</v>
      </c>
      <c r="J624" t="s">
        <v>205</v>
      </c>
      <c r="K624" t="s">
        <v>224</v>
      </c>
      <c r="L624" t="s">
        <v>325</v>
      </c>
      <c r="M624" t="s">
        <v>346</v>
      </c>
      <c r="N624" t="s">
        <v>486</v>
      </c>
      <c r="O624" t="s">
        <v>339</v>
      </c>
      <c r="P624" t="s">
        <v>1215</v>
      </c>
      <c r="Q624" s="131">
        <v>3517</v>
      </c>
      <c r="R624" s="131">
        <v>3.6469999999999998</v>
      </c>
      <c r="S624" s="131">
        <f t="shared" si="9"/>
        <v>659.0028970493039</v>
      </c>
      <c r="U624" s="131">
        <v>84.527000000000001</v>
      </c>
      <c r="V624" s="132">
        <v>3.0000000000000001E-5</v>
      </c>
      <c r="W624" s="132">
        <v>7.1000000000000002E-4</v>
      </c>
      <c r="X624" s="132">
        <v>2.0000000000000001E-4</v>
      </c>
    </row>
    <row r="625" spans="1:24">
      <c r="A625" t="s">
        <v>1213</v>
      </c>
      <c r="B625" t="s">
        <v>1242</v>
      </c>
      <c r="C625" t="s">
        <v>3866</v>
      </c>
      <c r="D625" t="s">
        <v>3867</v>
      </c>
      <c r="E625" t="s">
        <v>80</v>
      </c>
      <c r="F625" t="s">
        <v>3868</v>
      </c>
      <c r="G625" t="s">
        <v>3869</v>
      </c>
      <c r="H625" t="s">
        <v>321</v>
      </c>
      <c r="I625" t="s">
        <v>917</v>
      </c>
      <c r="J625" t="s">
        <v>205</v>
      </c>
      <c r="K625" t="s">
        <v>272</v>
      </c>
      <c r="L625" t="s">
        <v>325</v>
      </c>
      <c r="M625" t="s">
        <v>314</v>
      </c>
      <c r="N625" t="s">
        <v>568</v>
      </c>
      <c r="O625" t="s">
        <v>339</v>
      </c>
      <c r="P625" t="s">
        <v>1216</v>
      </c>
      <c r="Q625" s="131">
        <v>6425</v>
      </c>
      <c r="R625" s="131">
        <v>3.7959999999999998</v>
      </c>
      <c r="S625" s="131">
        <f t="shared" si="9"/>
        <v>102.01194786238229</v>
      </c>
      <c r="U625" s="131">
        <v>24.88</v>
      </c>
      <c r="V625" s="132">
        <v>1E-4</v>
      </c>
      <c r="W625" s="132">
        <v>2.1000000000000001E-4</v>
      </c>
      <c r="X625" s="132">
        <v>6.0000000000000002E-5</v>
      </c>
    </row>
    <row r="626" spans="1:24">
      <c r="A626" t="s">
        <v>1213</v>
      </c>
      <c r="B626" t="s">
        <v>1242</v>
      </c>
      <c r="C626" t="s">
        <v>3866</v>
      </c>
      <c r="D626" t="s">
        <v>3867</v>
      </c>
      <c r="E626" t="s">
        <v>80</v>
      </c>
      <c r="F626" t="s">
        <v>3870</v>
      </c>
      <c r="G626" t="s">
        <v>3871</v>
      </c>
      <c r="H626" t="s">
        <v>321</v>
      </c>
      <c r="I626" t="s">
        <v>917</v>
      </c>
      <c r="J626" t="s">
        <v>205</v>
      </c>
      <c r="K626" t="s">
        <v>272</v>
      </c>
      <c r="L626" s="139" t="s">
        <v>314</v>
      </c>
      <c r="M626" t="s">
        <v>314</v>
      </c>
      <c r="N626" t="s">
        <v>568</v>
      </c>
      <c r="O626" t="s">
        <v>339</v>
      </c>
      <c r="P626" t="s">
        <v>1216</v>
      </c>
      <c r="Q626" s="131">
        <v>6425</v>
      </c>
      <c r="R626" s="131">
        <v>3.7959999999999998</v>
      </c>
      <c r="S626" s="131">
        <f t="shared" si="9"/>
        <v>0</v>
      </c>
      <c r="U626" s="131">
        <v>0</v>
      </c>
    </row>
    <row r="627" spans="1:24">
      <c r="A627" t="s">
        <v>1213</v>
      </c>
      <c r="B627" t="s">
        <v>1243</v>
      </c>
      <c r="C627" t="s">
        <v>1601</v>
      </c>
      <c r="D627" t="s">
        <v>1602</v>
      </c>
      <c r="E627" t="s">
        <v>309</v>
      </c>
      <c r="F627" t="s">
        <v>1601</v>
      </c>
      <c r="G627" t="s">
        <v>3476</v>
      </c>
      <c r="H627" t="s">
        <v>321</v>
      </c>
      <c r="I627" t="s">
        <v>917</v>
      </c>
      <c r="J627" t="s">
        <v>204</v>
      </c>
      <c r="K627" t="s">
        <v>204</v>
      </c>
      <c r="L627" t="s">
        <v>325</v>
      </c>
      <c r="M627" t="s">
        <v>340</v>
      </c>
      <c r="N627" t="s">
        <v>448</v>
      </c>
      <c r="O627" t="s">
        <v>339</v>
      </c>
      <c r="P627" t="s">
        <v>1212</v>
      </c>
      <c r="Q627" s="131">
        <v>976719</v>
      </c>
      <c r="R627" s="131">
        <v>1</v>
      </c>
      <c r="S627" s="131">
        <f t="shared" si="9"/>
        <v>4401.999961094235</v>
      </c>
      <c r="U627" s="131">
        <v>42995.17</v>
      </c>
      <c r="V627" s="132">
        <v>7.2999999999999996E-4</v>
      </c>
      <c r="W627" s="132">
        <v>7.2830000000000006E-2</v>
      </c>
      <c r="X627" s="132">
        <v>9.3900000000000008E-3</v>
      </c>
    </row>
    <row r="628" spans="1:24">
      <c r="A628" t="s">
        <v>1213</v>
      </c>
      <c r="B628" t="s">
        <v>1243</v>
      </c>
      <c r="C628" t="s">
        <v>1547</v>
      </c>
      <c r="D628" t="s">
        <v>1548</v>
      </c>
      <c r="E628" t="s">
        <v>309</v>
      </c>
      <c r="F628" t="s">
        <v>1547</v>
      </c>
      <c r="G628" t="s">
        <v>3473</v>
      </c>
      <c r="H628" t="s">
        <v>321</v>
      </c>
      <c r="I628" t="s">
        <v>917</v>
      </c>
      <c r="J628" t="s">
        <v>204</v>
      </c>
      <c r="K628" t="s">
        <v>204</v>
      </c>
      <c r="L628" t="s">
        <v>325</v>
      </c>
      <c r="M628" t="s">
        <v>340</v>
      </c>
      <c r="N628" t="s">
        <v>448</v>
      </c>
      <c r="O628" t="s">
        <v>339</v>
      </c>
      <c r="P628" t="s">
        <v>1212</v>
      </c>
      <c r="Q628" s="131">
        <v>938707</v>
      </c>
      <c r="R628" s="131">
        <v>1</v>
      </c>
      <c r="S628" s="131">
        <f t="shared" si="9"/>
        <v>4334.9999520617184</v>
      </c>
      <c r="U628" s="131">
        <v>40692.947999999997</v>
      </c>
      <c r="V628" s="132">
        <v>5.8E-4</v>
      </c>
      <c r="W628" s="132">
        <v>6.8930000000000005E-2</v>
      </c>
      <c r="X628" s="132">
        <v>8.8900000000000003E-3</v>
      </c>
    </row>
    <row r="629" spans="1:24">
      <c r="A629" t="s">
        <v>1213</v>
      </c>
      <c r="B629" t="s">
        <v>1243</v>
      </c>
      <c r="C629" t="s">
        <v>2123</v>
      </c>
      <c r="D629" t="s">
        <v>2124</v>
      </c>
      <c r="E629" t="s">
        <v>309</v>
      </c>
      <c r="F629" t="s">
        <v>2123</v>
      </c>
      <c r="G629" t="s">
        <v>3474</v>
      </c>
      <c r="H629" t="s">
        <v>321</v>
      </c>
      <c r="I629" t="s">
        <v>917</v>
      </c>
      <c r="J629" t="s">
        <v>204</v>
      </c>
      <c r="K629" t="s">
        <v>204</v>
      </c>
      <c r="L629" t="s">
        <v>325</v>
      </c>
      <c r="M629" t="s">
        <v>340</v>
      </c>
      <c r="N629" t="s">
        <v>467</v>
      </c>
      <c r="O629" t="s">
        <v>339</v>
      </c>
      <c r="P629" t="s">
        <v>1212</v>
      </c>
      <c r="Q629" s="131">
        <v>338098</v>
      </c>
      <c r="R629" s="131">
        <v>1</v>
      </c>
      <c r="S629" s="131">
        <f t="shared" si="9"/>
        <v>8101.0000059154454</v>
      </c>
      <c r="U629" s="131">
        <v>27389.319</v>
      </c>
      <c r="V629" s="132">
        <v>2.7E-4</v>
      </c>
      <c r="W629" s="132">
        <v>4.6390000000000001E-2</v>
      </c>
      <c r="X629" s="132">
        <v>5.9800000000000001E-3</v>
      </c>
    </row>
    <row r="630" spans="1:24">
      <c r="A630" t="s">
        <v>1213</v>
      </c>
      <c r="B630" t="s">
        <v>1243</v>
      </c>
      <c r="C630" t="s">
        <v>3190</v>
      </c>
      <c r="D630" t="s">
        <v>3191</v>
      </c>
      <c r="E630" t="s">
        <v>309</v>
      </c>
      <c r="F630" t="s">
        <v>3190</v>
      </c>
      <c r="G630" t="s">
        <v>3475</v>
      </c>
      <c r="H630" t="s">
        <v>321</v>
      </c>
      <c r="I630" t="s">
        <v>917</v>
      </c>
      <c r="J630" t="s">
        <v>204</v>
      </c>
      <c r="K630" t="s">
        <v>204</v>
      </c>
      <c r="L630" t="s">
        <v>325</v>
      </c>
      <c r="M630" t="s">
        <v>340</v>
      </c>
      <c r="N630" t="s">
        <v>448</v>
      </c>
      <c r="O630" t="s">
        <v>339</v>
      </c>
      <c r="P630" t="s">
        <v>1212</v>
      </c>
      <c r="Q630" s="131">
        <v>815897</v>
      </c>
      <c r="R630" s="131">
        <v>1</v>
      </c>
      <c r="S630" s="131">
        <f t="shared" si="9"/>
        <v>2491.9999705845225</v>
      </c>
      <c r="U630" s="131">
        <v>20332.152999999998</v>
      </c>
      <c r="V630" s="132">
        <v>6.6E-4</v>
      </c>
      <c r="W630" s="132">
        <v>3.4439999999999998E-2</v>
      </c>
      <c r="X630" s="132">
        <v>4.4400000000000004E-3</v>
      </c>
    </row>
    <row r="631" spans="1:24">
      <c r="A631" t="s">
        <v>1213</v>
      </c>
      <c r="B631" t="s">
        <v>1243</v>
      </c>
      <c r="C631" t="s">
        <v>3489</v>
      </c>
      <c r="D631" t="s">
        <v>3490</v>
      </c>
      <c r="E631" t="s">
        <v>309</v>
      </c>
      <c r="F631" t="s">
        <v>3489</v>
      </c>
      <c r="G631" t="s">
        <v>3491</v>
      </c>
      <c r="H631" t="s">
        <v>321</v>
      </c>
      <c r="I631" t="s">
        <v>917</v>
      </c>
      <c r="J631" t="s">
        <v>204</v>
      </c>
      <c r="K631" t="s">
        <v>204</v>
      </c>
      <c r="L631" t="s">
        <v>325</v>
      </c>
      <c r="M631" t="s">
        <v>340</v>
      </c>
      <c r="N631" t="s">
        <v>480</v>
      </c>
      <c r="O631" t="s">
        <v>339</v>
      </c>
      <c r="P631" t="s">
        <v>1212</v>
      </c>
      <c r="Q631" s="131">
        <v>26864</v>
      </c>
      <c r="R631" s="131">
        <v>1</v>
      </c>
      <c r="S631" s="131">
        <f t="shared" si="9"/>
        <v>62120.000744490775</v>
      </c>
      <c r="U631" s="131">
        <v>16687.917000000001</v>
      </c>
      <c r="V631" s="132">
        <v>3.6000000000000002E-4</v>
      </c>
      <c r="W631" s="132">
        <v>2.827E-2</v>
      </c>
      <c r="X631" s="132">
        <v>3.65E-3</v>
      </c>
    </row>
    <row r="632" spans="1:24">
      <c r="A632" t="s">
        <v>1213</v>
      </c>
      <c r="B632" t="s">
        <v>1243</v>
      </c>
      <c r="C632" t="s">
        <v>1884</v>
      </c>
      <c r="D632" t="s">
        <v>1885</v>
      </c>
      <c r="E632" t="s">
        <v>309</v>
      </c>
      <c r="F632" t="s">
        <v>3482</v>
      </c>
      <c r="G632" t="s">
        <v>3483</v>
      </c>
      <c r="H632" t="s">
        <v>321</v>
      </c>
      <c r="I632" t="s">
        <v>917</v>
      </c>
      <c r="J632" t="s">
        <v>204</v>
      </c>
      <c r="K632" t="s">
        <v>204</v>
      </c>
      <c r="L632" t="s">
        <v>325</v>
      </c>
      <c r="M632" t="s">
        <v>340</v>
      </c>
      <c r="N632" t="s">
        <v>448</v>
      </c>
      <c r="O632" t="s">
        <v>339</v>
      </c>
      <c r="P632" t="s">
        <v>1212</v>
      </c>
      <c r="Q632" s="131">
        <v>99393</v>
      </c>
      <c r="R632" s="131">
        <v>1</v>
      </c>
      <c r="S632" s="131">
        <f t="shared" si="9"/>
        <v>15760.000201221414</v>
      </c>
      <c r="U632" s="131">
        <v>15664.337</v>
      </c>
      <c r="V632" s="132">
        <v>3.8000000000000002E-4</v>
      </c>
      <c r="W632" s="132">
        <v>2.6530000000000001E-2</v>
      </c>
      <c r="X632" s="132">
        <v>3.4199999999999999E-3</v>
      </c>
    </row>
    <row r="633" spans="1:24">
      <c r="A633" t="s">
        <v>1213</v>
      </c>
      <c r="B633" t="s">
        <v>1243</v>
      </c>
      <c r="C633" t="s">
        <v>2430</v>
      </c>
      <c r="D633" t="s">
        <v>2431</v>
      </c>
      <c r="E633" t="s">
        <v>309</v>
      </c>
      <c r="F633" t="s">
        <v>2430</v>
      </c>
      <c r="G633" t="s">
        <v>3492</v>
      </c>
      <c r="H633" t="s">
        <v>321</v>
      </c>
      <c r="I633" t="s">
        <v>917</v>
      </c>
      <c r="J633" t="s">
        <v>204</v>
      </c>
      <c r="K633" t="s">
        <v>204</v>
      </c>
      <c r="L633" t="s">
        <v>325</v>
      </c>
      <c r="M633" t="s">
        <v>340</v>
      </c>
      <c r="N633" t="s">
        <v>446</v>
      </c>
      <c r="O633" t="s">
        <v>339</v>
      </c>
      <c r="P633" t="s">
        <v>1212</v>
      </c>
      <c r="Q633" s="131">
        <v>15892</v>
      </c>
      <c r="R633" s="131">
        <v>1</v>
      </c>
      <c r="S633" s="131">
        <f t="shared" si="9"/>
        <v>95300</v>
      </c>
      <c r="T633" s="131">
        <v>29.050999999999998</v>
      </c>
      <c r="U633" s="131">
        <v>15174.127</v>
      </c>
      <c r="V633" s="132">
        <v>3.6000000000000002E-4</v>
      </c>
      <c r="W633" s="132">
        <v>2.5749999999999999E-2</v>
      </c>
      <c r="X633" s="132">
        <v>3.32E-3</v>
      </c>
    </row>
    <row r="634" spans="1:24">
      <c r="A634" t="s">
        <v>1213</v>
      </c>
      <c r="B634" t="s">
        <v>1243</v>
      </c>
      <c r="C634" t="s">
        <v>3728</v>
      </c>
      <c r="D634" t="s">
        <v>3729</v>
      </c>
      <c r="E634" t="s">
        <v>309</v>
      </c>
      <c r="F634" t="s">
        <v>3728</v>
      </c>
      <c r="G634" t="s">
        <v>3730</v>
      </c>
      <c r="H634" t="s">
        <v>321</v>
      </c>
      <c r="I634" t="s">
        <v>917</v>
      </c>
      <c r="J634" t="s">
        <v>204</v>
      </c>
      <c r="K634" t="s">
        <v>204</v>
      </c>
      <c r="L634" t="s">
        <v>325</v>
      </c>
      <c r="M634" t="s">
        <v>340</v>
      </c>
      <c r="N634" t="s">
        <v>451</v>
      </c>
      <c r="O634" t="s">
        <v>339</v>
      </c>
      <c r="P634" t="s">
        <v>1212</v>
      </c>
      <c r="Q634" s="131">
        <v>2260471</v>
      </c>
      <c r="R634" s="131">
        <v>1</v>
      </c>
      <c r="S634" s="131">
        <f t="shared" si="9"/>
        <v>604.4000122098447</v>
      </c>
      <c r="U634" s="131">
        <v>13662.287</v>
      </c>
      <c r="V634" s="132">
        <v>1.208E-2</v>
      </c>
      <c r="W634" s="132">
        <v>2.3140000000000001E-2</v>
      </c>
      <c r="X634" s="132">
        <v>2.98E-3</v>
      </c>
    </row>
    <row r="635" spans="1:24">
      <c r="A635" t="s">
        <v>1213</v>
      </c>
      <c r="B635" t="s">
        <v>1243</v>
      </c>
      <c r="C635" t="s">
        <v>3497</v>
      </c>
      <c r="D635" t="s">
        <v>3498</v>
      </c>
      <c r="E635" t="s">
        <v>309</v>
      </c>
      <c r="F635" t="s">
        <v>3497</v>
      </c>
      <c r="G635" t="s">
        <v>3499</v>
      </c>
      <c r="H635" t="s">
        <v>321</v>
      </c>
      <c r="I635" t="s">
        <v>917</v>
      </c>
      <c r="J635" t="s">
        <v>204</v>
      </c>
      <c r="K635" t="s">
        <v>204</v>
      </c>
      <c r="L635" t="s">
        <v>325</v>
      </c>
      <c r="M635" t="s">
        <v>340</v>
      </c>
      <c r="N635" t="s">
        <v>458</v>
      </c>
      <c r="O635" t="s">
        <v>339</v>
      </c>
      <c r="P635" t="s">
        <v>1212</v>
      </c>
      <c r="Q635" s="131">
        <v>18896</v>
      </c>
      <c r="R635" s="131">
        <v>1</v>
      </c>
      <c r="S635" s="131">
        <f t="shared" si="9"/>
        <v>71910.002116850126</v>
      </c>
      <c r="U635" s="131">
        <v>13588.114</v>
      </c>
      <c r="V635" s="132">
        <v>6.4999999999999997E-4</v>
      </c>
      <c r="W635" s="132">
        <v>2.3019999999999999E-2</v>
      </c>
      <c r="X635" s="132">
        <v>2.97E-3</v>
      </c>
    </row>
    <row r="636" spans="1:24">
      <c r="A636" t="s">
        <v>1213</v>
      </c>
      <c r="B636" t="s">
        <v>1243</v>
      </c>
      <c r="C636" t="s">
        <v>3538</v>
      </c>
      <c r="D636" t="s">
        <v>3539</v>
      </c>
      <c r="E636" t="s">
        <v>309</v>
      </c>
      <c r="F636" t="s">
        <v>3540</v>
      </c>
      <c r="G636" t="s">
        <v>3541</v>
      </c>
      <c r="H636" t="s">
        <v>321</v>
      </c>
      <c r="I636" t="s">
        <v>917</v>
      </c>
      <c r="J636" t="s">
        <v>204</v>
      </c>
      <c r="K636" t="s">
        <v>204</v>
      </c>
      <c r="L636" t="s">
        <v>325</v>
      </c>
      <c r="M636" t="s">
        <v>340</v>
      </c>
      <c r="N636" t="s">
        <v>448</v>
      </c>
      <c r="O636" t="s">
        <v>339</v>
      </c>
      <c r="P636" t="s">
        <v>1212</v>
      </c>
      <c r="Q636" s="131">
        <v>69320</v>
      </c>
      <c r="R636" s="131">
        <v>1</v>
      </c>
      <c r="S636" s="131">
        <f t="shared" si="9"/>
        <v>17940</v>
      </c>
      <c r="U636" s="131">
        <v>12436.008</v>
      </c>
      <c r="V636" s="132">
        <v>6.8999999999999997E-4</v>
      </c>
      <c r="W636" s="132">
        <v>2.1059999999999999E-2</v>
      </c>
      <c r="X636" s="132">
        <v>2.7200000000000002E-3</v>
      </c>
    </row>
    <row r="637" spans="1:24">
      <c r="A637" t="s">
        <v>1213</v>
      </c>
      <c r="B637" t="s">
        <v>1243</v>
      </c>
      <c r="C637" t="s">
        <v>1896</v>
      </c>
      <c r="D637" t="s">
        <v>1897</v>
      </c>
      <c r="E637" t="s">
        <v>309</v>
      </c>
      <c r="F637" t="s">
        <v>1896</v>
      </c>
      <c r="G637" t="s">
        <v>3488</v>
      </c>
      <c r="H637" t="s">
        <v>321</v>
      </c>
      <c r="I637" t="s">
        <v>917</v>
      </c>
      <c r="J637" t="s">
        <v>204</v>
      </c>
      <c r="K637" t="s">
        <v>204</v>
      </c>
      <c r="L637" t="s">
        <v>325</v>
      </c>
      <c r="M637" t="s">
        <v>340</v>
      </c>
      <c r="N637" t="s">
        <v>464</v>
      </c>
      <c r="O637" t="s">
        <v>339</v>
      </c>
      <c r="P637" t="s">
        <v>1212</v>
      </c>
      <c r="Q637" s="131">
        <v>21624</v>
      </c>
      <c r="R637" s="131">
        <v>1</v>
      </c>
      <c r="S637" s="131">
        <f t="shared" si="9"/>
        <v>54029.999075101739</v>
      </c>
      <c r="U637" s="131">
        <v>11683.447</v>
      </c>
      <c r="V637" s="132">
        <v>8.7000000000000001E-4</v>
      </c>
      <c r="W637" s="132">
        <v>1.9789999999999999E-2</v>
      </c>
      <c r="X637" s="132">
        <v>2.5500000000000002E-3</v>
      </c>
    </row>
    <row r="638" spans="1:24">
      <c r="A638" t="s">
        <v>1213</v>
      </c>
      <c r="B638" t="s">
        <v>1243</v>
      </c>
      <c r="C638" t="s">
        <v>1671</v>
      </c>
      <c r="D638" t="s">
        <v>1672</v>
      </c>
      <c r="E638" t="s">
        <v>309</v>
      </c>
      <c r="F638" t="s">
        <v>1671</v>
      </c>
      <c r="G638" t="s">
        <v>3477</v>
      </c>
      <c r="H638" t="s">
        <v>321</v>
      </c>
      <c r="I638" t="s">
        <v>917</v>
      </c>
      <c r="J638" t="s">
        <v>204</v>
      </c>
      <c r="K638" t="s">
        <v>204</v>
      </c>
      <c r="L638" t="s">
        <v>325</v>
      </c>
      <c r="M638" t="s">
        <v>340</v>
      </c>
      <c r="N638" t="s">
        <v>441</v>
      </c>
      <c r="O638" t="s">
        <v>339</v>
      </c>
      <c r="P638" t="s">
        <v>1212</v>
      </c>
      <c r="Q638" s="131">
        <v>183476.6</v>
      </c>
      <c r="R638" s="131">
        <v>1</v>
      </c>
      <c r="S638" s="131">
        <f t="shared" si="9"/>
        <v>6305.0002016605931</v>
      </c>
      <c r="U638" s="131">
        <v>11568.2</v>
      </c>
      <c r="V638" s="132">
        <v>1.5499999999999999E-3</v>
      </c>
      <c r="W638" s="132">
        <v>1.959E-2</v>
      </c>
      <c r="X638" s="132">
        <v>2.5300000000000001E-3</v>
      </c>
    </row>
    <row r="639" spans="1:24">
      <c r="A639" t="s">
        <v>1213</v>
      </c>
      <c r="B639" t="s">
        <v>1243</v>
      </c>
      <c r="C639" t="s">
        <v>2509</v>
      </c>
      <c r="D639" t="s">
        <v>2510</v>
      </c>
      <c r="E639" t="s">
        <v>309</v>
      </c>
      <c r="F639" t="s">
        <v>2509</v>
      </c>
      <c r="G639" t="s">
        <v>3495</v>
      </c>
      <c r="H639" t="s">
        <v>321</v>
      </c>
      <c r="I639" t="s">
        <v>917</v>
      </c>
      <c r="J639" t="s">
        <v>204</v>
      </c>
      <c r="K639" t="s">
        <v>204</v>
      </c>
      <c r="L639" t="s">
        <v>325</v>
      </c>
      <c r="M639" t="s">
        <v>340</v>
      </c>
      <c r="N639" t="s">
        <v>475</v>
      </c>
      <c r="O639" t="s">
        <v>339</v>
      </c>
      <c r="P639" t="s">
        <v>1212</v>
      </c>
      <c r="Q639" s="131">
        <v>303307</v>
      </c>
      <c r="R639" s="131">
        <v>1</v>
      </c>
      <c r="S639" s="131">
        <f t="shared" si="9"/>
        <v>3795.0001153946332</v>
      </c>
      <c r="U639" s="131">
        <v>11510.501</v>
      </c>
      <c r="V639" s="132">
        <v>1.1000000000000001E-3</v>
      </c>
      <c r="W639" s="132">
        <v>1.95E-2</v>
      </c>
      <c r="X639" s="132">
        <v>2.5100000000000001E-3</v>
      </c>
    </row>
    <row r="640" spans="1:24">
      <c r="A640" t="s">
        <v>1213</v>
      </c>
      <c r="B640" t="s">
        <v>1243</v>
      </c>
      <c r="C640" t="s">
        <v>1868</v>
      </c>
      <c r="D640" t="s">
        <v>1869</v>
      </c>
      <c r="E640" t="s">
        <v>309</v>
      </c>
      <c r="F640" t="s">
        <v>1868</v>
      </c>
      <c r="G640" t="s">
        <v>3478</v>
      </c>
      <c r="H640" t="s">
        <v>321</v>
      </c>
      <c r="I640" t="s">
        <v>917</v>
      </c>
      <c r="J640" t="s">
        <v>204</v>
      </c>
      <c r="K640" t="s">
        <v>204</v>
      </c>
      <c r="L640" t="s">
        <v>325</v>
      </c>
      <c r="M640" t="s">
        <v>340</v>
      </c>
      <c r="N640" t="s">
        <v>464</v>
      </c>
      <c r="O640" t="s">
        <v>339</v>
      </c>
      <c r="P640" t="s">
        <v>1212</v>
      </c>
      <c r="Q640" s="131">
        <v>37995</v>
      </c>
      <c r="R640" s="131">
        <v>1</v>
      </c>
      <c r="S640" s="131">
        <f t="shared" si="9"/>
        <v>30090.001315962625</v>
      </c>
      <c r="U640" s="131">
        <v>11432.696</v>
      </c>
      <c r="V640" s="132">
        <v>3.1E-4</v>
      </c>
      <c r="W640" s="132">
        <v>1.9369999999999998E-2</v>
      </c>
      <c r="X640" s="132">
        <v>2.5000000000000001E-3</v>
      </c>
    </row>
    <row r="641" spans="1:24">
      <c r="A641" t="s">
        <v>1213</v>
      </c>
      <c r="B641" t="s">
        <v>1243</v>
      </c>
      <c r="C641" t="s">
        <v>2175</v>
      </c>
      <c r="D641" t="s">
        <v>2176</v>
      </c>
      <c r="E641" t="s">
        <v>309</v>
      </c>
      <c r="F641" t="s">
        <v>3485</v>
      </c>
      <c r="G641" t="s">
        <v>3486</v>
      </c>
      <c r="H641" t="s">
        <v>321</v>
      </c>
      <c r="I641" t="s">
        <v>917</v>
      </c>
      <c r="J641" t="s">
        <v>204</v>
      </c>
      <c r="K641" t="s">
        <v>204</v>
      </c>
      <c r="L641" t="s">
        <v>325</v>
      </c>
      <c r="M641" t="s">
        <v>340</v>
      </c>
      <c r="N641" t="s">
        <v>445</v>
      </c>
      <c r="O641" t="s">
        <v>339</v>
      </c>
      <c r="P641" t="s">
        <v>1212</v>
      </c>
      <c r="Q641" s="131">
        <v>198319</v>
      </c>
      <c r="R641" s="131">
        <v>1</v>
      </c>
      <c r="S641" s="131">
        <f t="shared" si="9"/>
        <v>5317.9997882199896</v>
      </c>
      <c r="U641" s="131">
        <v>10546.603999999999</v>
      </c>
      <c r="V641" s="132">
        <v>7.6000000000000004E-4</v>
      </c>
      <c r="W641" s="132">
        <v>1.7860000000000001E-2</v>
      </c>
      <c r="X641" s="132">
        <v>2.3E-3</v>
      </c>
    </row>
    <row r="642" spans="1:24">
      <c r="A642" t="s">
        <v>1213</v>
      </c>
      <c r="B642" t="s">
        <v>1243</v>
      </c>
      <c r="C642" t="s">
        <v>3479</v>
      </c>
      <c r="D642" t="s">
        <v>3480</v>
      </c>
      <c r="E642" t="s">
        <v>309</v>
      </c>
      <c r="F642" t="s">
        <v>3479</v>
      </c>
      <c r="G642" t="s">
        <v>3481</v>
      </c>
      <c r="H642" t="s">
        <v>321</v>
      </c>
      <c r="I642" t="s">
        <v>917</v>
      </c>
      <c r="J642" t="s">
        <v>204</v>
      </c>
      <c r="K642" t="s">
        <v>204</v>
      </c>
      <c r="L642" t="s">
        <v>325</v>
      </c>
      <c r="M642" t="s">
        <v>340</v>
      </c>
      <c r="N642" t="s">
        <v>458</v>
      </c>
      <c r="O642" t="s">
        <v>339</v>
      </c>
      <c r="P642" t="s">
        <v>1212</v>
      </c>
      <c r="Q642" s="131">
        <v>55273</v>
      </c>
      <c r="R642" s="131">
        <v>1</v>
      </c>
      <c r="S642" s="131">
        <f t="shared" si="9"/>
        <v>18890.000542760481</v>
      </c>
      <c r="U642" s="131">
        <v>10441.07</v>
      </c>
      <c r="V642" s="132">
        <v>5.0000000000000001E-4</v>
      </c>
      <c r="W642" s="132">
        <v>1.7690000000000001E-2</v>
      </c>
      <c r="X642" s="132">
        <v>2.2799999999999999E-3</v>
      </c>
    </row>
    <row r="643" spans="1:24">
      <c r="A643" t="s">
        <v>1213</v>
      </c>
      <c r="B643" t="s">
        <v>1243</v>
      </c>
      <c r="C643" t="s">
        <v>3862</v>
      </c>
      <c r="D643" t="s">
        <v>3863</v>
      </c>
      <c r="E643" t="s">
        <v>309</v>
      </c>
      <c r="F643" t="s">
        <v>3864</v>
      </c>
      <c r="G643" t="s">
        <v>3865</v>
      </c>
      <c r="H643" t="s">
        <v>321</v>
      </c>
      <c r="I643" t="s">
        <v>917</v>
      </c>
      <c r="J643" t="s">
        <v>204</v>
      </c>
      <c r="K643" t="s">
        <v>204</v>
      </c>
      <c r="L643" t="s">
        <v>325</v>
      </c>
      <c r="M643" t="s">
        <v>340</v>
      </c>
      <c r="N643" t="s">
        <v>475</v>
      </c>
      <c r="O643" t="s">
        <v>339</v>
      </c>
      <c r="P643" t="s">
        <v>1212</v>
      </c>
      <c r="Q643" s="131">
        <v>8370894</v>
      </c>
      <c r="R643" s="131">
        <v>1</v>
      </c>
      <c r="S643" s="131">
        <f t="shared" ref="S643:S706" si="10">(U643-(T643*R643))*1000/R643/Q643*100</f>
        <v>119.20000420504668</v>
      </c>
      <c r="U643" s="131">
        <v>9978.1059999999998</v>
      </c>
      <c r="V643" s="132">
        <v>4.7870000000000003E-2</v>
      </c>
      <c r="W643" s="132">
        <v>1.6899999999999998E-2</v>
      </c>
      <c r="X643" s="132">
        <v>2.1800000000000001E-3</v>
      </c>
    </row>
    <row r="644" spans="1:24">
      <c r="A644" t="s">
        <v>1213</v>
      </c>
      <c r="B644" t="s">
        <v>1243</v>
      </c>
      <c r="C644" t="s">
        <v>2918</v>
      </c>
      <c r="D644" t="s">
        <v>2919</v>
      </c>
      <c r="E644" t="s">
        <v>309</v>
      </c>
      <c r="F644" t="s">
        <v>2918</v>
      </c>
      <c r="G644" t="s">
        <v>3714</v>
      </c>
      <c r="H644" t="s">
        <v>321</v>
      </c>
      <c r="I644" t="s">
        <v>917</v>
      </c>
      <c r="J644" t="s">
        <v>204</v>
      </c>
      <c r="K644" t="s">
        <v>204</v>
      </c>
      <c r="L644" t="s">
        <v>325</v>
      </c>
      <c r="M644" t="s">
        <v>340</v>
      </c>
      <c r="N644" t="s">
        <v>464</v>
      </c>
      <c r="O644" t="s">
        <v>339</v>
      </c>
      <c r="P644" t="s">
        <v>1212</v>
      </c>
      <c r="Q644" s="131">
        <v>1490258</v>
      </c>
      <c r="R644" s="131">
        <v>1</v>
      </c>
      <c r="S644" s="131">
        <f t="shared" si="10"/>
        <v>633.20002308325138</v>
      </c>
      <c r="U644" s="131">
        <v>9436.3140000000003</v>
      </c>
      <c r="V644" s="132">
        <v>1.017E-2</v>
      </c>
      <c r="W644" s="132">
        <v>1.5980000000000001E-2</v>
      </c>
      <c r="X644" s="132">
        <v>2.0600000000000002E-3</v>
      </c>
    </row>
    <row r="645" spans="1:24">
      <c r="A645" t="s">
        <v>1213</v>
      </c>
      <c r="B645" t="s">
        <v>1243</v>
      </c>
      <c r="C645" t="s">
        <v>2422</v>
      </c>
      <c r="D645" t="s">
        <v>2423</v>
      </c>
      <c r="E645" t="s">
        <v>309</v>
      </c>
      <c r="F645" t="s">
        <v>2422</v>
      </c>
      <c r="G645" t="s">
        <v>3496</v>
      </c>
      <c r="H645" t="s">
        <v>321</v>
      </c>
      <c r="I645" t="s">
        <v>917</v>
      </c>
      <c r="J645" t="s">
        <v>204</v>
      </c>
      <c r="K645" t="s">
        <v>204</v>
      </c>
      <c r="L645" t="s">
        <v>325</v>
      </c>
      <c r="M645" t="s">
        <v>340</v>
      </c>
      <c r="N645" t="s">
        <v>456</v>
      </c>
      <c r="O645" t="s">
        <v>339</v>
      </c>
      <c r="P645" t="s">
        <v>1212</v>
      </c>
      <c r="Q645" s="131">
        <v>497867</v>
      </c>
      <c r="R645" s="131">
        <v>1</v>
      </c>
      <c r="S645" s="131">
        <f t="shared" si="10"/>
        <v>1800</v>
      </c>
      <c r="U645" s="131">
        <v>8961.6059999999998</v>
      </c>
      <c r="V645" s="132">
        <v>3.8000000000000002E-4</v>
      </c>
      <c r="W645" s="132">
        <v>1.5180000000000001E-2</v>
      </c>
      <c r="X645" s="132">
        <v>1.9599999999999999E-3</v>
      </c>
    </row>
    <row r="646" spans="1:24">
      <c r="A646" t="s">
        <v>1213</v>
      </c>
      <c r="B646" t="s">
        <v>1243</v>
      </c>
      <c r="C646" t="s">
        <v>2005</v>
      </c>
      <c r="D646" t="s">
        <v>2006</v>
      </c>
      <c r="E646" t="s">
        <v>309</v>
      </c>
      <c r="F646" t="s">
        <v>3590</v>
      </c>
      <c r="G646" t="s">
        <v>3591</v>
      </c>
      <c r="H646" t="s">
        <v>321</v>
      </c>
      <c r="I646" t="s">
        <v>917</v>
      </c>
      <c r="J646" t="s">
        <v>204</v>
      </c>
      <c r="K646" t="s">
        <v>204</v>
      </c>
      <c r="L646" t="s">
        <v>325</v>
      </c>
      <c r="M646" t="s">
        <v>340</v>
      </c>
      <c r="N646" t="s">
        <v>464</v>
      </c>
      <c r="O646" t="s">
        <v>339</v>
      </c>
      <c r="P646" t="s">
        <v>1212</v>
      </c>
      <c r="Q646" s="131">
        <v>753848</v>
      </c>
      <c r="R646" s="131">
        <v>1</v>
      </c>
      <c r="S646" s="131">
        <f t="shared" si="10"/>
        <v>1089.0000371427664</v>
      </c>
      <c r="U646" s="131">
        <v>8209.4050000000007</v>
      </c>
      <c r="V646" s="132">
        <v>1.0200000000000001E-3</v>
      </c>
      <c r="W646" s="132">
        <v>1.391E-2</v>
      </c>
      <c r="X646" s="132">
        <v>1.7899999999999999E-3</v>
      </c>
    </row>
    <row r="647" spans="1:24">
      <c r="A647" t="s">
        <v>1213</v>
      </c>
      <c r="B647" t="s">
        <v>1243</v>
      </c>
      <c r="C647" t="s">
        <v>2269</v>
      </c>
      <c r="D647" t="s">
        <v>2270</v>
      </c>
      <c r="E647" t="s">
        <v>309</v>
      </c>
      <c r="F647" t="s">
        <v>3661</v>
      </c>
      <c r="G647" t="s">
        <v>3662</v>
      </c>
      <c r="H647" t="s">
        <v>321</v>
      </c>
      <c r="I647" t="s">
        <v>917</v>
      </c>
      <c r="J647" t="s">
        <v>204</v>
      </c>
      <c r="K647" t="s">
        <v>204</v>
      </c>
      <c r="L647" t="s">
        <v>325</v>
      </c>
      <c r="M647" t="s">
        <v>340</v>
      </c>
      <c r="N647" t="s">
        <v>445</v>
      </c>
      <c r="O647" t="s">
        <v>339</v>
      </c>
      <c r="P647" t="s">
        <v>1212</v>
      </c>
      <c r="Q647" s="131">
        <v>133636</v>
      </c>
      <c r="R647" s="131">
        <v>1</v>
      </c>
      <c r="S647" s="131">
        <f t="shared" si="10"/>
        <v>5038.9999700679464</v>
      </c>
      <c r="T647" s="131">
        <v>161.976</v>
      </c>
      <c r="U647" s="131">
        <v>6895.8940000000002</v>
      </c>
      <c r="V647" s="132">
        <v>5.9999999999999995E-4</v>
      </c>
      <c r="W647" s="132">
        <v>1.1950000000000001E-2</v>
      </c>
      <c r="X647" s="132">
        <v>1.5399999999999999E-3</v>
      </c>
    </row>
    <row r="648" spans="1:24">
      <c r="A648" t="s">
        <v>1213</v>
      </c>
      <c r="B648" t="s">
        <v>1243</v>
      </c>
      <c r="C648" t="s">
        <v>2020</v>
      </c>
      <c r="D648" t="s">
        <v>2021</v>
      </c>
      <c r="E648" t="s">
        <v>309</v>
      </c>
      <c r="F648" t="s">
        <v>2020</v>
      </c>
      <c r="G648" t="s">
        <v>3518</v>
      </c>
      <c r="H648" t="s">
        <v>321</v>
      </c>
      <c r="I648" t="s">
        <v>917</v>
      </c>
      <c r="J648" t="s">
        <v>204</v>
      </c>
      <c r="K648" t="s">
        <v>204</v>
      </c>
      <c r="L648" t="s">
        <v>325</v>
      </c>
      <c r="M648" t="s">
        <v>340</v>
      </c>
      <c r="N648" t="s">
        <v>484</v>
      </c>
      <c r="O648" t="s">
        <v>339</v>
      </c>
      <c r="P648" t="s">
        <v>1212</v>
      </c>
      <c r="Q648" s="131">
        <v>1298754</v>
      </c>
      <c r="R648" s="131">
        <v>1</v>
      </c>
      <c r="S648" s="131">
        <f t="shared" si="10"/>
        <v>518.99997998081244</v>
      </c>
      <c r="U648" s="131">
        <v>6740.5330000000004</v>
      </c>
      <c r="V648" s="132">
        <v>4.6999999999999999E-4</v>
      </c>
      <c r="W648" s="132">
        <v>1.142E-2</v>
      </c>
      <c r="X648" s="132">
        <v>1.47E-3</v>
      </c>
    </row>
    <row r="649" spans="1:24">
      <c r="A649" t="s">
        <v>1213</v>
      </c>
      <c r="B649" t="s">
        <v>1243</v>
      </c>
      <c r="C649" t="s">
        <v>2867</v>
      </c>
      <c r="D649" t="s">
        <v>2868</v>
      </c>
      <c r="E649" t="s">
        <v>309</v>
      </c>
      <c r="F649" t="s">
        <v>2867</v>
      </c>
      <c r="G649" t="s">
        <v>3690</v>
      </c>
      <c r="H649" t="s">
        <v>321</v>
      </c>
      <c r="I649" t="s">
        <v>917</v>
      </c>
      <c r="J649" t="s">
        <v>204</v>
      </c>
      <c r="K649" t="s">
        <v>204</v>
      </c>
      <c r="L649" t="s">
        <v>325</v>
      </c>
      <c r="M649" t="s">
        <v>340</v>
      </c>
      <c r="N649" t="s">
        <v>447</v>
      </c>
      <c r="O649" t="s">
        <v>339</v>
      </c>
      <c r="P649" t="s">
        <v>1212</v>
      </c>
      <c r="Q649" s="131">
        <v>24430</v>
      </c>
      <c r="R649" s="131">
        <v>1</v>
      </c>
      <c r="S649" s="131">
        <f t="shared" si="10"/>
        <v>27280</v>
      </c>
      <c r="U649" s="131">
        <v>6664.5039999999999</v>
      </c>
      <c r="V649" s="132">
        <v>1.9300000000000001E-3</v>
      </c>
      <c r="W649" s="132">
        <v>1.129E-2</v>
      </c>
      <c r="X649" s="132">
        <v>1.4599999999999999E-3</v>
      </c>
    </row>
    <row r="650" spans="1:24">
      <c r="A650" t="s">
        <v>1213</v>
      </c>
      <c r="B650" t="s">
        <v>1243</v>
      </c>
      <c r="C650" t="s">
        <v>2188</v>
      </c>
      <c r="D650" t="s">
        <v>2189</v>
      </c>
      <c r="E650" t="s">
        <v>309</v>
      </c>
      <c r="F650" t="s">
        <v>3505</v>
      </c>
      <c r="G650" t="s">
        <v>3506</v>
      </c>
      <c r="H650" t="s">
        <v>321</v>
      </c>
      <c r="I650" t="s">
        <v>917</v>
      </c>
      <c r="J650" t="s">
        <v>204</v>
      </c>
      <c r="K650" t="s">
        <v>204</v>
      </c>
      <c r="L650" t="s">
        <v>325</v>
      </c>
      <c r="M650" t="s">
        <v>340</v>
      </c>
      <c r="N650" t="s">
        <v>445</v>
      </c>
      <c r="O650" t="s">
        <v>339</v>
      </c>
      <c r="P650" t="s">
        <v>1212</v>
      </c>
      <c r="Q650" s="131">
        <v>76067</v>
      </c>
      <c r="R650" s="131">
        <v>1</v>
      </c>
      <c r="S650" s="131">
        <f t="shared" si="10"/>
        <v>8570.0001314630535</v>
      </c>
      <c r="U650" s="131">
        <v>6518.942</v>
      </c>
      <c r="V650" s="132">
        <v>9.6000000000000002E-4</v>
      </c>
      <c r="W650" s="132">
        <v>1.1039999999999999E-2</v>
      </c>
      <c r="X650" s="132">
        <v>1.42E-3</v>
      </c>
    </row>
    <row r="651" spans="1:24">
      <c r="A651" t="s">
        <v>1213</v>
      </c>
      <c r="B651" t="s">
        <v>1243</v>
      </c>
      <c r="C651" t="s">
        <v>1918</v>
      </c>
      <c r="D651" t="s">
        <v>1919</v>
      </c>
      <c r="E651" t="s">
        <v>309</v>
      </c>
      <c r="F651" t="s">
        <v>1918</v>
      </c>
      <c r="G651" t="s">
        <v>3537</v>
      </c>
      <c r="H651" t="s">
        <v>321</v>
      </c>
      <c r="I651" t="s">
        <v>917</v>
      </c>
      <c r="J651" t="s">
        <v>204</v>
      </c>
      <c r="K651" t="s">
        <v>204</v>
      </c>
      <c r="L651" t="s">
        <v>325</v>
      </c>
      <c r="M651" t="s">
        <v>340</v>
      </c>
      <c r="N651" t="s">
        <v>464</v>
      </c>
      <c r="O651" t="s">
        <v>339</v>
      </c>
      <c r="P651" t="s">
        <v>1212</v>
      </c>
      <c r="Q651" s="131">
        <v>18474</v>
      </c>
      <c r="R651" s="131">
        <v>1</v>
      </c>
      <c r="S651" s="131">
        <f t="shared" si="10"/>
        <v>32400</v>
      </c>
      <c r="U651" s="131">
        <v>5985.576</v>
      </c>
      <c r="V651" s="132">
        <v>3.8999999999999999E-4</v>
      </c>
      <c r="W651" s="132">
        <v>1.014E-2</v>
      </c>
      <c r="X651" s="132">
        <v>1.31E-3</v>
      </c>
    </row>
    <row r="652" spans="1:24">
      <c r="A652" t="s">
        <v>1213</v>
      </c>
      <c r="B652" t="s">
        <v>1243</v>
      </c>
      <c r="C652" t="s">
        <v>2467</v>
      </c>
      <c r="D652" t="s">
        <v>2468</v>
      </c>
      <c r="E652" t="s">
        <v>309</v>
      </c>
      <c r="F652" t="s">
        <v>2467</v>
      </c>
      <c r="G652" t="s">
        <v>3487</v>
      </c>
      <c r="H652" t="s">
        <v>321</v>
      </c>
      <c r="I652" t="s">
        <v>917</v>
      </c>
      <c r="J652" t="s">
        <v>204</v>
      </c>
      <c r="K652" t="s">
        <v>204</v>
      </c>
      <c r="L652" t="s">
        <v>325</v>
      </c>
      <c r="M652" t="s">
        <v>340</v>
      </c>
      <c r="N652" t="s">
        <v>440</v>
      </c>
      <c r="O652" t="s">
        <v>339</v>
      </c>
      <c r="P652" t="s">
        <v>1212</v>
      </c>
      <c r="Q652" s="131">
        <v>188666</v>
      </c>
      <c r="R652" s="131">
        <v>1</v>
      </c>
      <c r="S652" s="131">
        <f t="shared" si="10"/>
        <v>2966.9998833918139</v>
      </c>
      <c r="U652" s="131">
        <v>5597.72</v>
      </c>
      <c r="V652" s="132">
        <v>7.3999999999999999E-4</v>
      </c>
      <c r="W652" s="132">
        <v>9.4800000000000006E-3</v>
      </c>
      <c r="X652" s="132">
        <v>1.2199999999999999E-3</v>
      </c>
    </row>
    <row r="653" spans="1:24">
      <c r="A653" t="s">
        <v>1213</v>
      </c>
      <c r="B653" t="s">
        <v>1243</v>
      </c>
      <c r="C653" t="s">
        <v>2412</v>
      </c>
      <c r="D653" t="s">
        <v>2413</v>
      </c>
      <c r="E653" t="s">
        <v>309</v>
      </c>
      <c r="F653" t="s">
        <v>3675</v>
      </c>
      <c r="G653" t="s">
        <v>3676</v>
      </c>
      <c r="H653" t="s">
        <v>321</v>
      </c>
      <c r="I653" t="s">
        <v>917</v>
      </c>
      <c r="J653" t="s">
        <v>204</v>
      </c>
      <c r="K653" t="s">
        <v>204</v>
      </c>
      <c r="L653" t="s">
        <v>325</v>
      </c>
      <c r="M653" t="s">
        <v>340</v>
      </c>
      <c r="N653" t="s">
        <v>476</v>
      </c>
      <c r="O653" t="s">
        <v>339</v>
      </c>
      <c r="P653" t="s">
        <v>1212</v>
      </c>
      <c r="Q653" s="131">
        <v>18192</v>
      </c>
      <c r="R653" s="131">
        <v>1</v>
      </c>
      <c r="S653" s="131">
        <f t="shared" si="10"/>
        <v>30600</v>
      </c>
      <c r="U653" s="131">
        <v>5566.7520000000004</v>
      </c>
      <c r="V653" s="132">
        <v>1.14E-3</v>
      </c>
      <c r="W653" s="132">
        <v>9.4299999999999991E-3</v>
      </c>
      <c r="X653" s="132">
        <v>1.2199999999999999E-3</v>
      </c>
    </row>
    <row r="654" spans="1:24">
      <c r="A654" t="s">
        <v>1213</v>
      </c>
      <c r="B654" t="s">
        <v>1243</v>
      </c>
      <c r="C654" t="s">
        <v>1692</v>
      </c>
      <c r="D654" t="s">
        <v>1693</v>
      </c>
      <c r="E654" t="s">
        <v>309</v>
      </c>
      <c r="F654" t="s">
        <v>3552</v>
      </c>
      <c r="G654" t="s">
        <v>3553</v>
      </c>
      <c r="H654" t="s">
        <v>321</v>
      </c>
      <c r="I654" t="s">
        <v>917</v>
      </c>
      <c r="J654" t="s">
        <v>204</v>
      </c>
      <c r="K654" t="s">
        <v>204</v>
      </c>
      <c r="L654" t="s">
        <v>325</v>
      </c>
      <c r="M654" t="s">
        <v>340</v>
      </c>
      <c r="N654" t="s">
        <v>464</v>
      </c>
      <c r="O654" t="s">
        <v>339</v>
      </c>
      <c r="P654" t="s">
        <v>1212</v>
      </c>
      <c r="Q654" s="131">
        <v>273833</v>
      </c>
      <c r="R654" s="131">
        <v>1</v>
      </c>
      <c r="S654" s="131">
        <f t="shared" si="10"/>
        <v>1918.9999013997583</v>
      </c>
      <c r="U654" s="131">
        <v>5254.8549999999996</v>
      </c>
      <c r="V654" s="132">
        <v>1.41E-3</v>
      </c>
      <c r="W654" s="132">
        <v>8.8999999999999999E-3</v>
      </c>
      <c r="X654" s="132">
        <v>1.15E-3</v>
      </c>
    </row>
    <row r="655" spans="1:24">
      <c r="A655" t="s">
        <v>1213</v>
      </c>
      <c r="B655" t="s">
        <v>1243</v>
      </c>
      <c r="C655" t="s">
        <v>1728</v>
      </c>
      <c r="D655" t="s">
        <v>1729</v>
      </c>
      <c r="E655" t="s">
        <v>309</v>
      </c>
      <c r="F655" t="s">
        <v>1728</v>
      </c>
      <c r="G655" t="s">
        <v>3578</v>
      </c>
      <c r="H655" t="s">
        <v>321</v>
      </c>
      <c r="I655" t="s">
        <v>917</v>
      </c>
      <c r="J655" t="s">
        <v>204</v>
      </c>
      <c r="K655" t="s">
        <v>204</v>
      </c>
      <c r="L655" t="s">
        <v>325</v>
      </c>
      <c r="M655" t="s">
        <v>340</v>
      </c>
      <c r="N655" t="s">
        <v>447</v>
      </c>
      <c r="O655" t="s">
        <v>339</v>
      </c>
      <c r="P655" t="s">
        <v>1212</v>
      </c>
      <c r="Q655" s="131">
        <v>231883</v>
      </c>
      <c r="R655" s="131">
        <v>1</v>
      </c>
      <c r="S655" s="131">
        <f t="shared" si="10"/>
        <v>2167.0001681882673</v>
      </c>
      <c r="U655" s="131">
        <v>5024.9049999999997</v>
      </c>
      <c r="V655" s="132">
        <v>8.1999999999999998E-4</v>
      </c>
      <c r="W655" s="132">
        <v>8.5100000000000002E-3</v>
      </c>
      <c r="X655" s="132">
        <v>1.1000000000000001E-3</v>
      </c>
    </row>
    <row r="656" spans="1:24">
      <c r="A656" t="s">
        <v>1213</v>
      </c>
      <c r="B656" t="s">
        <v>1243</v>
      </c>
      <c r="C656" t="s">
        <v>2309</v>
      </c>
      <c r="D656" t="s">
        <v>2310</v>
      </c>
      <c r="E656" t="s">
        <v>309</v>
      </c>
      <c r="F656" t="s">
        <v>2309</v>
      </c>
      <c r="G656" t="s">
        <v>3565</v>
      </c>
      <c r="H656" t="s">
        <v>321</v>
      </c>
      <c r="I656" t="s">
        <v>917</v>
      </c>
      <c r="J656" t="s">
        <v>204</v>
      </c>
      <c r="K656" t="s">
        <v>204</v>
      </c>
      <c r="L656" t="s">
        <v>325</v>
      </c>
      <c r="M656" t="s">
        <v>340</v>
      </c>
      <c r="N656" t="s">
        <v>447</v>
      </c>
      <c r="O656" t="s">
        <v>339</v>
      </c>
      <c r="P656" t="s">
        <v>1212</v>
      </c>
      <c r="Q656" s="131">
        <v>13262</v>
      </c>
      <c r="R656" s="131">
        <v>1</v>
      </c>
      <c r="S656" s="131">
        <f t="shared" si="10"/>
        <v>36080.003016136325</v>
      </c>
      <c r="U656" s="131">
        <v>4784.93</v>
      </c>
      <c r="V656" s="132">
        <v>6.3000000000000003E-4</v>
      </c>
      <c r="W656" s="132">
        <v>8.0999999999999996E-3</v>
      </c>
      <c r="X656" s="132">
        <v>1.0499999999999999E-3</v>
      </c>
    </row>
    <row r="657" spans="1:24">
      <c r="A657" t="s">
        <v>1213</v>
      </c>
      <c r="B657" t="s">
        <v>1243</v>
      </c>
      <c r="C657" t="s">
        <v>1585</v>
      </c>
      <c r="D657" t="s">
        <v>1586</v>
      </c>
      <c r="E657" t="s">
        <v>309</v>
      </c>
      <c r="F657" t="s">
        <v>3828</v>
      </c>
      <c r="G657" t="s">
        <v>3829</v>
      </c>
      <c r="H657" t="s">
        <v>321</v>
      </c>
      <c r="I657" t="s">
        <v>917</v>
      </c>
      <c r="J657" t="s">
        <v>204</v>
      </c>
      <c r="K657" t="s">
        <v>204</v>
      </c>
      <c r="L657" t="s">
        <v>325</v>
      </c>
      <c r="M657" t="s">
        <v>340</v>
      </c>
      <c r="N657" t="s">
        <v>447</v>
      </c>
      <c r="O657" t="s">
        <v>339</v>
      </c>
      <c r="P657" t="s">
        <v>1212</v>
      </c>
      <c r="Q657" s="131">
        <v>200050</v>
      </c>
      <c r="R657" s="131">
        <v>1</v>
      </c>
      <c r="S657" s="131">
        <f t="shared" si="10"/>
        <v>2196</v>
      </c>
      <c r="U657" s="131">
        <v>4393.098</v>
      </c>
      <c r="V657" s="132">
        <v>3.2299999999999998E-3</v>
      </c>
      <c r="W657" s="132">
        <v>7.4400000000000004E-3</v>
      </c>
      <c r="X657" s="132">
        <v>9.6000000000000002E-4</v>
      </c>
    </row>
    <row r="658" spans="1:24">
      <c r="A658" t="s">
        <v>1213</v>
      </c>
      <c r="B658" t="s">
        <v>1243</v>
      </c>
      <c r="C658" t="s">
        <v>2629</v>
      </c>
      <c r="D658" t="s">
        <v>2630</v>
      </c>
      <c r="E658" t="s">
        <v>309</v>
      </c>
      <c r="F658" t="s">
        <v>2629</v>
      </c>
      <c r="G658" t="s">
        <v>3674</v>
      </c>
      <c r="H658" t="s">
        <v>321</v>
      </c>
      <c r="I658" t="s">
        <v>917</v>
      </c>
      <c r="J658" t="s">
        <v>204</v>
      </c>
      <c r="K658" t="s">
        <v>204</v>
      </c>
      <c r="L658" t="s">
        <v>325</v>
      </c>
      <c r="M658" t="s">
        <v>340</v>
      </c>
      <c r="N658" t="s">
        <v>451</v>
      </c>
      <c r="O658" t="s">
        <v>339</v>
      </c>
      <c r="P658" t="s">
        <v>1212</v>
      </c>
      <c r="Q658" s="131">
        <v>4513</v>
      </c>
      <c r="R658" s="131">
        <v>1</v>
      </c>
      <c r="S658" s="131">
        <f t="shared" si="10"/>
        <v>95490.006647462884</v>
      </c>
      <c r="U658" s="131">
        <v>4309.4639999999999</v>
      </c>
      <c r="V658" s="132">
        <v>5.9000000000000003E-4</v>
      </c>
      <c r="W658" s="132">
        <v>7.3000000000000001E-3</v>
      </c>
      <c r="X658" s="132">
        <v>9.3999999999999997E-4</v>
      </c>
    </row>
    <row r="659" spans="1:24">
      <c r="A659" t="s">
        <v>1213</v>
      </c>
      <c r="B659" t="s">
        <v>1243</v>
      </c>
      <c r="C659" t="s">
        <v>3830</v>
      </c>
      <c r="D659" t="s">
        <v>3831</v>
      </c>
      <c r="E659" t="s">
        <v>309</v>
      </c>
      <c r="F659" t="s">
        <v>3830</v>
      </c>
      <c r="G659" t="s">
        <v>3832</v>
      </c>
      <c r="H659" t="s">
        <v>321</v>
      </c>
      <c r="I659" t="s">
        <v>917</v>
      </c>
      <c r="J659" t="s">
        <v>204</v>
      </c>
      <c r="K659" t="s">
        <v>204</v>
      </c>
      <c r="L659" t="s">
        <v>325</v>
      </c>
      <c r="M659" t="s">
        <v>340</v>
      </c>
      <c r="N659" t="s">
        <v>446</v>
      </c>
      <c r="O659" t="s">
        <v>339</v>
      </c>
      <c r="P659" t="s">
        <v>1212</v>
      </c>
      <c r="Q659" s="131">
        <v>25000</v>
      </c>
      <c r="R659" s="131">
        <v>1</v>
      </c>
      <c r="S659" s="131">
        <f t="shared" si="10"/>
        <v>16169.999999999998</v>
      </c>
      <c r="U659" s="131">
        <v>4042.5</v>
      </c>
      <c r="V659" s="132">
        <v>1.056E-2</v>
      </c>
      <c r="W659" s="132">
        <v>6.8500000000000002E-3</v>
      </c>
      <c r="X659" s="132">
        <v>8.8000000000000003E-4</v>
      </c>
    </row>
    <row r="660" spans="1:24">
      <c r="A660" t="s">
        <v>1213</v>
      </c>
      <c r="B660" t="s">
        <v>1243</v>
      </c>
      <c r="C660" t="s">
        <v>2242</v>
      </c>
      <c r="D660" t="s">
        <v>2243</v>
      </c>
      <c r="E660" t="s">
        <v>309</v>
      </c>
      <c r="F660" t="s">
        <v>2242</v>
      </c>
      <c r="G660" t="s">
        <v>3666</v>
      </c>
      <c r="H660" t="s">
        <v>321</v>
      </c>
      <c r="I660" t="s">
        <v>917</v>
      </c>
      <c r="J660" t="s">
        <v>204</v>
      </c>
      <c r="K660" t="s">
        <v>204</v>
      </c>
      <c r="L660" t="s">
        <v>325</v>
      </c>
      <c r="M660" t="s">
        <v>340</v>
      </c>
      <c r="N660" t="s">
        <v>464</v>
      </c>
      <c r="O660" t="s">
        <v>339</v>
      </c>
      <c r="P660" t="s">
        <v>1212</v>
      </c>
      <c r="Q660" s="131">
        <v>131445</v>
      </c>
      <c r="R660" s="131">
        <v>1</v>
      </c>
      <c r="S660" s="131">
        <f t="shared" si="10"/>
        <v>3040</v>
      </c>
      <c r="U660" s="131">
        <v>3995.9279999999999</v>
      </c>
      <c r="V660" s="132">
        <v>6.0999999999999997E-4</v>
      </c>
      <c r="W660" s="132">
        <v>6.77E-3</v>
      </c>
      <c r="X660" s="132">
        <v>8.7000000000000001E-4</v>
      </c>
    </row>
    <row r="661" spans="1:24">
      <c r="A661" t="s">
        <v>1213</v>
      </c>
      <c r="B661" t="s">
        <v>1243</v>
      </c>
      <c r="C661" t="s">
        <v>3201</v>
      </c>
      <c r="D661" t="s">
        <v>3202</v>
      </c>
      <c r="E661" t="s">
        <v>309</v>
      </c>
      <c r="F661" t="s">
        <v>3201</v>
      </c>
      <c r="G661" t="s">
        <v>3584</v>
      </c>
      <c r="H661" t="s">
        <v>321</v>
      </c>
      <c r="I661" t="s">
        <v>917</v>
      </c>
      <c r="J661" t="s">
        <v>204</v>
      </c>
      <c r="K661" t="s">
        <v>204</v>
      </c>
      <c r="L661" t="s">
        <v>325</v>
      </c>
      <c r="M661" t="s">
        <v>340</v>
      </c>
      <c r="N661" t="s">
        <v>441</v>
      </c>
      <c r="O661" t="s">
        <v>339</v>
      </c>
      <c r="P661" t="s">
        <v>1212</v>
      </c>
      <c r="Q661" s="131">
        <v>14392</v>
      </c>
      <c r="R661" s="131">
        <v>1</v>
      </c>
      <c r="S661" s="131">
        <f t="shared" si="10"/>
        <v>25069.997220678157</v>
      </c>
      <c r="U661" s="131">
        <v>3608.0740000000001</v>
      </c>
      <c r="V661" s="132">
        <v>2.5999999999999998E-4</v>
      </c>
      <c r="W661" s="132">
        <v>6.11E-3</v>
      </c>
      <c r="X661" s="132">
        <v>7.9000000000000001E-4</v>
      </c>
    </row>
    <row r="662" spans="1:24">
      <c r="A662" t="s">
        <v>1213</v>
      </c>
      <c r="B662" t="s">
        <v>1243</v>
      </c>
      <c r="C662" t="s">
        <v>1635</v>
      </c>
      <c r="D662" t="s">
        <v>1636</v>
      </c>
      <c r="E662" t="s">
        <v>309</v>
      </c>
      <c r="F662" t="s">
        <v>3493</v>
      </c>
      <c r="G662" t="s">
        <v>3494</v>
      </c>
      <c r="H662" t="s">
        <v>321</v>
      </c>
      <c r="I662" t="s">
        <v>917</v>
      </c>
      <c r="J662" t="s">
        <v>204</v>
      </c>
      <c r="K662" t="s">
        <v>204</v>
      </c>
      <c r="L662" t="s">
        <v>325</v>
      </c>
      <c r="M662" t="s">
        <v>340</v>
      </c>
      <c r="N662" t="s">
        <v>454</v>
      </c>
      <c r="O662" t="s">
        <v>339</v>
      </c>
      <c r="P662" t="s">
        <v>1212</v>
      </c>
      <c r="Q662" s="131">
        <v>47260</v>
      </c>
      <c r="R662" s="131">
        <v>1</v>
      </c>
      <c r="S662" s="131">
        <f t="shared" si="10"/>
        <v>7320</v>
      </c>
      <c r="U662" s="131">
        <v>3459.4319999999998</v>
      </c>
      <c r="V662" s="132">
        <v>4.6999999999999999E-4</v>
      </c>
      <c r="W662" s="132">
        <v>5.8599999999999998E-3</v>
      </c>
      <c r="X662" s="132">
        <v>7.6000000000000004E-4</v>
      </c>
    </row>
    <row r="663" spans="1:24">
      <c r="A663" t="s">
        <v>1213</v>
      </c>
      <c r="B663" t="s">
        <v>1243</v>
      </c>
      <c r="C663" t="s">
        <v>2275</v>
      </c>
      <c r="D663" t="s">
        <v>2276</v>
      </c>
      <c r="E663" t="s">
        <v>309</v>
      </c>
      <c r="F663" t="s">
        <v>3664</v>
      </c>
      <c r="G663" t="s">
        <v>3665</v>
      </c>
      <c r="H663" t="s">
        <v>321</v>
      </c>
      <c r="I663" t="s">
        <v>917</v>
      </c>
      <c r="J663" t="s">
        <v>204</v>
      </c>
      <c r="K663" t="s">
        <v>204</v>
      </c>
      <c r="L663" t="s">
        <v>325</v>
      </c>
      <c r="M663" t="s">
        <v>340</v>
      </c>
      <c r="N663" t="s">
        <v>459</v>
      </c>
      <c r="O663" t="s">
        <v>339</v>
      </c>
      <c r="P663" t="s">
        <v>1212</v>
      </c>
      <c r="Q663" s="131">
        <v>48927</v>
      </c>
      <c r="R663" s="131">
        <v>1</v>
      </c>
      <c r="S663" s="131">
        <f t="shared" si="10"/>
        <v>6896.0001635089011</v>
      </c>
      <c r="U663" s="131">
        <v>3374.0059999999999</v>
      </c>
      <c r="V663" s="132">
        <v>4.2000000000000002E-4</v>
      </c>
      <c r="W663" s="132">
        <v>5.7200000000000003E-3</v>
      </c>
      <c r="X663" s="132">
        <v>7.3999999999999999E-4</v>
      </c>
    </row>
    <row r="664" spans="1:24">
      <c r="A664" t="s">
        <v>1213</v>
      </c>
      <c r="B664" t="s">
        <v>1243</v>
      </c>
      <c r="C664" t="s">
        <v>3569</v>
      </c>
      <c r="D664" t="s">
        <v>3570</v>
      </c>
      <c r="E664" t="s">
        <v>309</v>
      </c>
      <c r="F664" t="s">
        <v>3569</v>
      </c>
      <c r="G664" t="s">
        <v>3571</v>
      </c>
      <c r="H664" t="s">
        <v>321</v>
      </c>
      <c r="I664" t="s">
        <v>917</v>
      </c>
      <c r="J664" t="s">
        <v>204</v>
      </c>
      <c r="K664" t="s">
        <v>204</v>
      </c>
      <c r="L664" t="s">
        <v>325</v>
      </c>
      <c r="M664" t="s">
        <v>340</v>
      </c>
      <c r="N664" t="s">
        <v>451</v>
      </c>
      <c r="O664" t="s">
        <v>339</v>
      </c>
      <c r="P664" t="s">
        <v>1212</v>
      </c>
      <c r="Q664" s="131">
        <v>21669</v>
      </c>
      <c r="R664" s="131">
        <v>1</v>
      </c>
      <c r="S664" s="131">
        <f t="shared" si="10"/>
        <v>14940.001845955052</v>
      </c>
      <c r="U664" s="131">
        <v>3237.3490000000002</v>
      </c>
      <c r="V664" s="132">
        <v>6.3000000000000003E-4</v>
      </c>
      <c r="W664" s="132">
        <v>5.4799999999999996E-3</v>
      </c>
      <c r="X664" s="132">
        <v>7.1000000000000002E-4</v>
      </c>
    </row>
    <row r="665" spans="1:24">
      <c r="A665" t="s">
        <v>1213</v>
      </c>
      <c r="B665" t="s">
        <v>1243</v>
      </c>
      <c r="C665" t="s">
        <v>2434</v>
      </c>
      <c r="D665" t="s">
        <v>2435</v>
      </c>
      <c r="E665" t="s">
        <v>309</v>
      </c>
      <c r="F665" t="s">
        <v>2434</v>
      </c>
      <c r="G665" t="s">
        <v>3689</v>
      </c>
      <c r="H665" t="s">
        <v>321</v>
      </c>
      <c r="I665" t="s">
        <v>917</v>
      </c>
      <c r="J665" t="s">
        <v>204</v>
      </c>
      <c r="K665" t="s">
        <v>204</v>
      </c>
      <c r="L665" t="s">
        <v>325</v>
      </c>
      <c r="M665" t="s">
        <v>340</v>
      </c>
      <c r="N665" t="s">
        <v>447</v>
      </c>
      <c r="O665" t="s">
        <v>339</v>
      </c>
      <c r="P665" t="s">
        <v>1212</v>
      </c>
      <c r="Q665" s="131">
        <v>239266</v>
      </c>
      <c r="R665" s="131">
        <v>1</v>
      </c>
      <c r="S665" s="131">
        <f t="shared" si="10"/>
        <v>1339.9998328220474</v>
      </c>
      <c r="U665" s="131">
        <v>3206.1640000000002</v>
      </c>
      <c r="V665" s="132">
        <v>4.2999999999999999E-4</v>
      </c>
      <c r="W665" s="132">
        <v>5.4299999999999999E-3</v>
      </c>
      <c r="X665" s="132">
        <v>6.9999999999999999E-4</v>
      </c>
    </row>
    <row r="666" spans="1:24">
      <c r="A666" t="s">
        <v>1213</v>
      </c>
      <c r="B666" t="s">
        <v>1243</v>
      </c>
      <c r="C666" t="s">
        <v>3543</v>
      </c>
      <c r="D666" t="s">
        <v>3544</v>
      </c>
      <c r="E666" t="s">
        <v>309</v>
      </c>
      <c r="F666" t="s">
        <v>3543</v>
      </c>
      <c r="G666" t="s">
        <v>3545</v>
      </c>
      <c r="H666" t="s">
        <v>321</v>
      </c>
      <c r="I666" t="s">
        <v>917</v>
      </c>
      <c r="J666" t="s">
        <v>204</v>
      </c>
      <c r="K666" t="s">
        <v>204</v>
      </c>
      <c r="L666" t="s">
        <v>325</v>
      </c>
      <c r="M666" t="s">
        <v>340</v>
      </c>
      <c r="N666" t="s">
        <v>475</v>
      </c>
      <c r="O666" t="s">
        <v>339</v>
      </c>
      <c r="P666" t="s">
        <v>1212</v>
      </c>
      <c r="Q666" s="131">
        <v>10632</v>
      </c>
      <c r="R666" s="131">
        <v>1</v>
      </c>
      <c r="S666" s="131">
        <f t="shared" si="10"/>
        <v>29900</v>
      </c>
      <c r="U666" s="131">
        <v>3178.9679999999998</v>
      </c>
      <c r="V666" s="132">
        <v>7.6999999999999996E-4</v>
      </c>
      <c r="W666" s="132">
        <v>5.3800000000000002E-3</v>
      </c>
      <c r="X666" s="132">
        <v>6.8999999999999997E-4</v>
      </c>
    </row>
    <row r="667" spans="1:24">
      <c r="A667" t="s">
        <v>1213</v>
      </c>
      <c r="B667" t="s">
        <v>1243</v>
      </c>
      <c r="C667" t="s">
        <v>3508</v>
      </c>
      <c r="D667" t="s">
        <v>3509</v>
      </c>
      <c r="E667" t="s">
        <v>309</v>
      </c>
      <c r="F667" t="s">
        <v>3510</v>
      </c>
      <c r="G667" t="s">
        <v>3511</v>
      </c>
      <c r="H667" t="s">
        <v>321</v>
      </c>
      <c r="I667" t="s">
        <v>917</v>
      </c>
      <c r="J667" t="s">
        <v>204</v>
      </c>
      <c r="K667" t="s">
        <v>204</v>
      </c>
      <c r="L667" t="s">
        <v>325</v>
      </c>
      <c r="M667" t="s">
        <v>340</v>
      </c>
      <c r="N667" t="s">
        <v>445</v>
      </c>
      <c r="O667" t="s">
        <v>339</v>
      </c>
      <c r="P667" t="s">
        <v>1212</v>
      </c>
      <c r="Q667" s="131">
        <v>19541</v>
      </c>
      <c r="R667" s="131">
        <v>1</v>
      </c>
      <c r="S667" s="131">
        <f t="shared" si="10"/>
        <v>14890.000511744538</v>
      </c>
      <c r="U667" s="131">
        <v>2909.6550000000002</v>
      </c>
      <c r="V667" s="132">
        <v>3.1E-4</v>
      </c>
      <c r="W667" s="132">
        <v>4.9300000000000004E-3</v>
      </c>
      <c r="X667" s="132">
        <v>6.4000000000000005E-4</v>
      </c>
    </row>
    <row r="668" spans="1:24">
      <c r="A668" t="s">
        <v>1213</v>
      </c>
      <c r="B668" t="s">
        <v>1243</v>
      </c>
      <c r="C668" t="s">
        <v>3523</v>
      </c>
      <c r="D668" t="s">
        <v>3524</v>
      </c>
      <c r="E668" t="s">
        <v>309</v>
      </c>
      <c r="F668" t="s">
        <v>3525</v>
      </c>
      <c r="G668" t="s">
        <v>3526</v>
      </c>
      <c r="H668" t="s">
        <v>321</v>
      </c>
      <c r="I668" t="s">
        <v>917</v>
      </c>
      <c r="J668" t="s">
        <v>204</v>
      </c>
      <c r="K668" t="s">
        <v>204</v>
      </c>
      <c r="L668" t="s">
        <v>325</v>
      </c>
      <c r="M668" t="s">
        <v>340</v>
      </c>
      <c r="N668" t="s">
        <v>476</v>
      </c>
      <c r="O668" t="s">
        <v>339</v>
      </c>
      <c r="P668" t="s">
        <v>1212</v>
      </c>
      <c r="Q668" s="131">
        <v>41238</v>
      </c>
      <c r="R668" s="131">
        <v>1</v>
      </c>
      <c r="S668" s="131">
        <f t="shared" si="10"/>
        <v>6841.0010184781031</v>
      </c>
      <c r="U668" s="131">
        <v>2821.0920000000001</v>
      </c>
      <c r="V668" s="132">
        <v>5.6999999999999998E-4</v>
      </c>
      <c r="W668" s="132">
        <v>4.7800000000000004E-3</v>
      </c>
      <c r="X668" s="132">
        <v>6.2E-4</v>
      </c>
    </row>
    <row r="669" spans="1:24">
      <c r="A669" t="s">
        <v>1213</v>
      </c>
      <c r="B669" t="s">
        <v>1243</v>
      </c>
      <c r="C669" t="s">
        <v>2844</v>
      </c>
      <c r="D669" t="s">
        <v>2845</v>
      </c>
      <c r="E669" t="s">
        <v>309</v>
      </c>
      <c r="F669" t="s">
        <v>2844</v>
      </c>
      <c r="G669" t="s">
        <v>3667</v>
      </c>
      <c r="H669" t="s">
        <v>321</v>
      </c>
      <c r="I669" t="s">
        <v>917</v>
      </c>
      <c r="J669" t="s">
        <v>204</v>
      </c>
      <c r="K669" t="s">
        <v>204</v>
      </c>
      <c r="L669" t="s">
        <v>325</v>
      </c>
      <c r="M669" t="s">
        <v>340</v>
      </c>
      <c r="N669" t="s">
        <v>441</v>
      </c>
      <c r="O669" t="s">
        <v>339</v>
      </c>
      <c r="P669" t="s">
        <v>1212</v>
      </c>
      <c r="Q669" s="131">
        <v>222965</v>
      </c>
      <c r="R669" s="131">
        <v>1</v>
      </c>
      <c r="S669" s="131">
        <f t="shared" si="10"/>
        <v>1250.0002242504429</v>
      </c>
      <c r="U669" s="131">
        <v>2787.0630000000001</v>
      </c>
      <c r="V669" s="132">
        <v>4.0999999999999999E-4</v>
      </c>
      <c r="W669" s="132">
        <v>4.7200000000000002E-3</v>
      </c>
      <c r="X669" s="132">
        <v>6.0999999999999997E-4</v>
      </c>
    </row>
    <row r="670" spans="1:24">
      <c r="A670" t="s">
        <v>1213</v>
      </c>
      <c r="B670" t="s">
        <v>1243</v>
      </c>
      <c r="C670" t="s">
        <v>2519</v>
      </c>
      <c r="D670" t="s">
        <v>2520</v>
      </c>
      <c r="E670" t="s">
        <v>309</v>
      </c>
      <c r="F670" t="s">
        <v>2519</v>
      </c>
      <c r="G670" t="s">
        <v>3517</v>
      </c>
      <c r="H670" t="s">
        <v>321</v>
      </c>
      <c r="I670" t="s">
        <v>917</v>
      </c>
      <c r="J670" t="s">
        <v>204</v>
      </c>
      <c r="K670" t="s">
        <v>204</v>
      </c>
      <c r="L670" t="s">
        <v>325</v>
      </c>
      <c r="M670" t="s">
        <v>340</v>
      </c>
      <c r="N670" t="s">
        <v>454</v>
      </c>
      <c r="O670" t="s">
        <v>339</v>
      </c>
      <c r="P670" t="s">
        <v>1212</v>
      </c>
      <c r="Q670" s="131">
        <v>1415653.8</v>
      </c>
      <c r="R670" s="131">
        <v>1</v>
      </c>
      <c r="S670" s="131">
        <f t="shared" si="10"/>
        <v>189.69998173282195</v>
      </c>
      <c r="U670" s="131">
        <v>2685.4949999999999</v>
      </c>
      <c r="V670" s="132">
        <v>5.5000000000000003E-4</v>
      </c>
      <c r="W670" s="132">
        <v>4.5500000000000002E-3</v>
      </c>
      <c r="X670" s="132">
        <v>5.9000000000000003E-4</v>
      </c>
    </row>
    <row r="671" spans="1:24">
      <c r="A671" t="s">
        <v>1213</v>
      </c>
      <c r="B671" t="s">
        <v>1243</v>
      </c>
      <c r="C671" t="s">
        <v>1985</v>
      </c>
      <c r="D671" t="s">
        <v>1986</v>
      </c>
      <c r="E671" t="s">
        <v>309</v>
      </c>
      <c r="F671" t="s">
        <v>1985</v>
      </c>
      <c r="G671" t="s">
        <v>3585</v>
      </c>
      <c r="H671" t="s">
        <v>321</v>
      </c>
      <c r="I671" t="s">
        <v>917</v>
      </c>
      <c r="J671" t="s">
        <v>204</v>
      </c>
      <c r="K671" t="s">
        <v>204</v>
      </c>
      <c r="L671" t="s">
        <v>325</v>
      </c>
      <c r="M671" t="s">
        <v>340</v>
      </c>
      <c r="N671" t="s">
        <v>464</v>
      </c>
      <c r="O671" t="s">
        <v>339</v>
      </c>
      <c r="P671" t="s">
        <v>1212</v>
      </c>
      <c r="Q671" s="131">
        <v>129813</v>
      </c>
      <c r="R671" s="131">
        <v>1</v>
      </c>
      <c r="S671" s="131">
        <f t="shared" si="10"/>
        <v>2063.999753491561</v>
      </c>
      <c r="U671" s="131">
        <v>2679.34</v>
      </c>
      <c r="V671" s="132">
        <v>2.7999999999999998E-4</v>
      </c>
      <c r="W671" s="132">
        <v>4.5399999999999998E-3</v>
      </c>
      <c r="X671" s="132">
        <v>5.9000000000000003E-4</v>
      </c>
    </row>
    <row r="672" spans="1:24">
      <c r="A672" t="s">
        <v>1213</v>
      </c>
      <c r="B672" t="s">
        <v>1243</v>
      </c>
      <c r="C672" t="s">
        <v>1973</v>
      </c>
      <c r="D672" t="s">
        <v>1974</v>
      </c>
      <c r="E672" t="s">
        <v>309</v>
      </c>
      <c r="F672" t="s">
        <v>3687</v>
      </c>
      <c r="G672" t="s">
        <v>3688</v>
      </c>
      <c r="H672" t="s">
        <v>321</v>
      </c>
      <c r="I672" t="s">
        <v>917</v>
      </c>
      <c r="J672" t="s">
        <v>204</v>
      </c>
      <c r="K672" t="s">
        <v>204</v>
      </c>
      <c r="L672" t="s">
        <v>325</v>
      </c>
      <c r="M672" t="s">
        <v>340</v>
      </c>
      <c r="N672" t="s">
        <v>464</v>
      </c>
      <c r="O672" t="s">
        <v>339</v>
      </c>
      <c r="P672" t="s">
        <v>1212</v>
      </c>
      <c r="Q672" s="131">
        <v>37212</v>
      </c>
      <c r="R672" s="131">
        <v>1</v>
      </c>
      <c r="S672" s="131">
        <f t="shared" si="10"/>
        <v>5855.0010749220683</v>
      </c>
      <c r="U672" s="131">
        <v>2178.7629999999999</v>
      </c>
      <c r="V672" s="132">
        <v>2.7999999999999998E-4</v>
      </c>
      <c r="W672" s="132">
        <v>3.6900000000000001E-3</v>
      </c>
      <c r="X672" s="132">
        <v>4.8000000000000001E-4</v>
      </c>
    </row>
    <row r="673" spans="1:24">
      <c r="A673" t="s">
        <v>1213</v>
      </c>
      <c r="B673" t="s">
        <v>1243</v>
      </c>
      <c r="C673" t="s">
        <v>1967</v>
      </c>
      <c r="D673" t="s">
        <v>1968</v>
      </c>
      <c r="E673" t="s">
        <v>309</v>
      </c>
      <c r="F673" t="s">
        <v>1967</v>
      </c>
      <c r="G673" t="s">
        <v>3833</v>
      </c>
      <c r="H673" t="s">
        <v>321</v>
      </c>
      <c r="I673" t="s">
        <v>917</v>
      </c>
      <c r="J673" t="s">
        <v>204</v>
      </c>
      <c r="K673" t="s">
        <v>204</v>
      </c>
      <c r="L673" s="139" t="s">
        <v>325</v>
      </c>
      <c r="M673" t="s">
        <v>340</v>
      </c>
      <c r="N673" t="s">
        <v>447</v>
      </c>
      <c r="O673" t="s">
        <v>339</v>
      </c>
      <c r="P673" t="s">
        <v>1212</v>
      </c>
      <c r="Q673" s="131">
        <v>33433</v>
      </c>
      <c r="R673" s="131">
        <v>1</v>
      </c>
      <c r="S673" s="131">
        <f t="shared" si="10"/>
        <v>6354.9995513414888</v>
      </c>
      <c r="U673" s="131">
        <v>2124.6669999999999</v>
      </c>
      <c r="V673" s="132">
        <v>3.3E-4</v>
      </c>
      <c r="W673" s="132">
        <v>3.5999999999999999E-3</v>
      </c>
      <c r="X673" s="132">
        <v>4.6000000000000001E-4</v>
      </c>
    </row>
    <row r="674" spans="1:24">
      <c r="A674" t="s">
        <v>1213</v>
      </c>
      <c r="B674" t="s">
        <v>1243</v>
      </c>
      <c r="C674" t="s">
        <v>2505</v>
      </c>
      <c r="D674" t="s">
        <v>2506</v>
      </c>
      <c r="E674" t="s">
        <v>309</v>
      </c>
      <c r="F674" t="s">
        <v>2505</v>
      </c>
      <c r="G674" t="s">
        <v>3568</v>
      </c>
      <c r="H674" t="s">
        <v>321</v>
      </c>
      <c r="I674" t="s">
        <v>917</v>
      </c>
      <c r="J674" t="s">
        <v>204</v>
      </c>
      <c r="K674" t="s">
        <v>204</v>
      </c>
      <c r="L674" t="s">
        <v>325</v>
      </c>
      <c r="M674" t="s">
        <v>340</v>
      </c>
      <c r="N674" t="s">
        <v>478</v>
      </c>
      <c r="O674" t="s">
        <v>339</v>
      </c>
      <c r="P674" t="s">
        <v>1212</v>
      </c>
      <c r="Q674" s="131">
        <v>126323.72</v>
      </c>
      <c r="R674" s="131">
        <v>1</v>
      </c>
      <c r="S674" s="131">
        <f t="shared" si="10"/>
        <v>1618.9999787846652</v>
      </c>
      <c r="U674" s="131">
        <v>2045.181</v>
      </c>
      <c r="V674" s="132">
        <v>6.3000000000000003E-4</v>
      </c>
      <c r="W674" s="132">
        <v>3.46E-3</v>
      </c>
      <c r="X674" s="132">
        <v>4.4999999999999999E-4</v>
      </c>
    </row>
    <row r="675" spans="1:24">
      <c r="A675" t="s">
        <v>1213</v>
      </c>
      <c r="B675" t="s">
        <v>1243</v>
      </c>
      <c r="C675" t="s">
        <v>3554</v>
      </c>
      <c r="D675" t="s">
        <v>3555</v>
      </c>
      <c r="E675" t="s">
        <v>309</v>
      </c>
      <c r="F675" t="s">
        <v>3556</v>
      </c>
      <c r="G675" t="s">
        <v>3557</v>
      </c>
      <c r="H675" t="s">
        <v>321</v>
      </c>
      <c r="I675" t="s">
        <v>917</v>
      </c>
      <c r="J675" t="s">
        <v>204</v>
      </c>
      <c r="K675" t="s">
        <v>204</v>
      </c>
      <c r="L675" t="s">
        <v>325</v>
      </c>
      <c r="M675" t="s">
        <v>340</v>
      </c>
      <c r="N675" t="s">
        <v>454</v>
      </c>
      <c r="O675" t="s">
        <v>339</v>
      </c>
      <c r="P675" t="s">
        <v>1212</v>
      </c>
      <c r="Q675" s="131">
        <v>179209</v>
      </c>
      <c r="R675" s="131">
        <v>1</v>
      </c>
      <c r="S675" s="131">
        <f t="shared" si="10"/>
        <v>1113.9998549180009</v>
      </c>
      <c r="U675" s="131">
        <v>1996.3879999999999</v>
      </c>
      <c r="V675" s="132">
        <v>1.4999999999999999E-4</v>
      </c>
      <c r="W675" s="132">
        <v>3.3800000000000002E-3</v>
      </c>
      <c r="X675" s="132">
        <v>4.4000000000000002E-4</v>
      </c>
    </row>
    <row r="676" spans="1:24">
      <c r="A676" t="s">
        <v>1213</v>
      </c>
      <c r="B676" t="s">
        <v>1243</v>
      </c>
      <c r="C676" t="s">
        <v>2283</v>
      </c>
      <c r="D676" t="s">
        <v>2284</v>
      </c>
      <c r="E676" t="s">
        <v>309</v>
      </c>
      <c r="F676" t="s">
        <v>2283</v>
      </c>
      <c r="G676" t="s">
        <v>3668</v>
      </c>
      <c r="H676" t="s">
        <v>321</v>
      </c>
      <c r="I676" t="s">
        <v>917</v>
      </c>
      <c r="J676" t="s">
        <v>204</v>
      </c>
      <c r="K676" t="s">
        <v>204</v>
      </c>
      <c r="L676" t="s">
        <v>325</v>
      </c>
      <c r="M676" t="s">
        <v>340</v>
      </c>
      <c r="N676" t="s">
        <v>454</v>
      </c>
      <c r="O676" t="s">
        <v>339</v>
      </c>
      <c r="P676" t="s">
        <v>1212</v>
      </c>
      <c r="Q676" s="131">
        <v>3891</v>
      </c>
      <c r="R676" s="131">
        <v>1</v>
      </c>
      <c r="S676" s="131">
        <f t="shared" si="10"/>
        <v>47500</v>
      </c>
      <c r="U676" s="131">
        <v>1848.2249999999999</v>
      </c>
      <c r="V676" s="132">
        <v>2.1000000000000001E-4</v>
      </c>
      <c r="W676" s="132">
        <v>3.13E-3</v>
      </c>
      <c r="X676" s="132">
        <v>4.0000000000000002E-4</v>
      </c>
    </row>
    <row r="677" spans="1:24">
      <c r="A677" t="s">
        <v>1213</v>
      </c>
      <c r="B677" t="s">
        <v>1243</v>
      </c>
      <c r="C677" t="s">
        <v>3502</v>
      </c>
      <c r="D677" t="s">
        <v>3503</v>
      </c>
      <c r="E677" t="s">
        <v>309</v>
      </c>
      <c r="F677" t="s">
        <v>3502</v>
      </c>
      <c r="G677" t="s">
        <v>3504</v>
      </c>
      <c r="H677" t="s">
        <v>321</v>
      </c>
      <c r="I677" t="s">
        <v>917</v>
      </c>
      <c r="J677" t="s">
        <v>204</v>
      </c>
      <c r="K677" t="s">
        <v>204</v>
      </c>
      <c r="L677" t="s">
        <v>325</v>
      </c>
      <c r="M677" t="s">
        <v>340</v>
      </c>
      <c r="N677" t="s">
        <v>458</v>
      </c>
      <c r="O677" t="s">
        <v>339</v>
      </c>
      <c r="P677" t="s">
        <v>1212</v>
      </c>
      <c r="Q677" s="131">
        <v>5575</v>
      </c>
      <c r="R677" s="131">
        <v>1</v>
      </c>
      <c r="S677" s="131">
        <f t="shared" si="10"/>
        <v>29800</v>
      </c>
      <c r="U677" s="131">
        <v>1661.35</v>
      </c>
      <c r="V677" s="132">
        <v>1.2E-4</v>
      </c>
      <c r="W677" s="132">
        <v>2.81E-3</v>
      </c>
      <c r="X677" s="132">
        <v>3.6000000000000002E-4</v>
      </c>
    </row>
    <row r="678" spans="1:24">
      <c r="A678" t="s">
        <v>1213</v>
      </c>
      <c r="B678" t="s">
        <v>1243</v>
      </c>
      <c r="C678" t="s">
        <v>3344</v>
      </c>
      <c r="D678" t="s">
        <v>3345</v>
      </c>
      <c r="E678" t="s">
        <v>311</v>
      </c>
      <c r="F678" t="s">
        <v>3344</v>
      </c>
      <c r="G678" t="s">
        <v>3572</v>
      </c>
      <c r="H678" t="s">
        <v>321</v>
      </c>
      <c r="I678" t="s">
        <v>917</v>
      </c>
      <c r="J678" t="s">
        <v>204</v>
      </c>
      <c r="K678" t="s">
        <v>233</v>
      </c>
      <c r="L678" t="s">
        <v>325</v>
      </c>
      <c r="M678" t="s">
        <v>340</v>
      </c>
      <c r="N678" t="s">
        <v>454</v>
      </c>
      <c r="O678" t="s">
        <v>339</v>
      </c>
      <c r="P678" t="s">
        <v>1212</v>
      </c>
      <c r="Q678" s="131">
        <v>19087</v>
      </c>
      <c r="R678" s="131">
        <v>1</v>
      </c>
      <c r="S678" s="131">
        <f t="shared" si="10"/>
        <v>4834.0022004505681</v>
      </c>
      <c r="U678" s="131">
        <v>922.66600000000005</v>
      </c>
      <c r="V678" s="132">
        <v>1E-4</v>
      </c>
      <c r="W678" s="132">
        <v>1.56E-3</v>
      </c>
      <c r="X678" s="132">
        <v>2.0000000000000001E-4</v>
      </c>
    </row>
    <row r="679" spans="1:24">
      <c r="A679" t="s">
        <v>1213</v>
      </c>
      <c r="B679" t="s">
        <v>1243</v>
      </c>
      <c r="C679" t="s">
        <v>3834</v>
      </c>
      <c r="D679" t="s">
        <v>3835</v>
      </c>
      <c r="E679" t="s">
        <v>309</v>
      </c>
      <c r="F679" t="s">
        <v>3836</v>
      </c>
      <c r="G679" t="s">
        <v>3837</v>
      </c>
      <c r="H679" t="s">
        <v>321</v>
      </c>
      <c r="I679" t="s">
        <v>917</v>
      </c>
      <c r="J679" t="s">
        <v>204</v>
      </c>
      <c r="K679" t="s">
        <v>204</v>
      </c>
      <c r="L679" t="s">
        <v>325</v>
      </c>
      <c r="M679" t="s">
        <v>340</v>
      </c>
      <c r="N679" t="s">
        <v>450</v>
      </c>
      <c r="O679" t="s">
        <v>339</v>
      </c>
      <c r="P679" t="s">
        <v>1212</v>
      </c>
      <c r="Q679" s="131">
        <v>297600</v>
      </c>
      <c r="R679" s="131">
        <v>1</v>
      </c>
      <c r="S679" s="131">
        <f t="shared" si="10"/>
        <v>111.39986559139786</v>
      </c>
      <c r="U679" s="131">
        <v>331.52600000000001</v>
      </c>
      <c r="V679" s="132">
        <v>7.3749999999999996E-2</v>
      </c>
      <c r="W679" s="132">
        <v>5.5999999999999995E-4</v>
      </c>
      <c r="X679" s="132">
        <v>6.9999999999999994E-5</v>
      </c>
    </row>
    <row r="680" spans="1:24">
      <c r="A680" t="s">
        <v>1213</v>
      </c>
      <c r="B680" t="s">
        <v>1243</v>
      </c>
      <c r="C680" t="s">
        <v>3195</v>
      </c>
      <c r="D680" t="s">
        <v>3196</v>
      </c>
      <c r="E680" t="s">
        <v>80</v>
      </c>
      <c r="F680" t="s">
        <v>3767</v>
      </c>
      <c r="G680" t="s">
        <v>3768</v>
      </c>
      <c r="H680" t="s">
        <v>321</v>
      </c>
      <c r="I680" t="s">
        <v>917</v>
      </c>
      <c r="J680" t="s">
        <v>205</v>
      </c>
      <c r="K680" t="s">
        <v>224</v>
      </c>
      <c r="L680" t="s">
        <v>325</v>
      </c>
      <c r="M680" t="s">
        <v>344</v>
      </c>
      <c r="N680" t="s">
        <v>544</v>
      </c>
      <c r="O680" t="s">
        <v>339</v>
      </c>
      <c r="P680" t="s">
        <v>1215</v>
      </c>
      <c r="Q680" s="131">
        <v>32424</v>
      </c>
      <c r="R680" s="131">
        <v>3.6469999999999998</v>
      </c>
      <c r="S680" s="131">
        <f t="shared" si="10"/>
        <v>21938.999611062391</v>
      </c>
      <c r="U680" s="131">
        <v>25942.938999999998</v>
      </c>
      <c r="V680" s="132">
        <v>0</v>
      </c>
      <c r="W680" s="132">
        <v>4.394E-2</v>
      </c>
      <c r="X680" s="132">
        <v>5.6699999999999997E-3</v>
      </c>
    </row>
    <row r="681" spans="1:24">
      <c r="A681" t="s">
        <v>1213</v>
      </c>
      <c r="B681" t="s">
        <v>1243</v>
      </c>
      <c r="C681" t="s">
        <v>3603</v>
      </c>
      <c r="D681" t="s">
        <v>3604</v>
      </c>
      <c r="E681" t="s">
        <v>80</v>
      </c>
      <c r="F681" t="s">
        <v>3605</v>
      </c>
      <c r="G681" t="s">
        <v>3606</v>
      </c>
      <c r="H681" t="s">
        <v>321</v>
      </c>
      <c r="I681" t="s">
        <v>917</v>
      </c>
      <c r="J681" t="s">
        <v>205</v>
      </c>
      <c r="K681" t="s">
        <v>224</v>
      </c>
      <c r="L681" t="s">
        <v>325</v>
      </c>
      <c r="M681" t="s">
        <v>344</v>
      </c>
      <c r="N681" t="s">
        <v>545</v>
      </c>
      <c r="O681" t="s">
        <v>339</v>
      </c>
      <c r="P681" t="s">
        <v>1215</v>
      </c>
      <c r="Q681" s="131">
        <v>34426</v>
      </c>
      <c r="R681" s="131">
        <v>3.6469999999999998</v>
      </c>
      <c r="S681" s="131">
        <f t="shared" si="10"/>
        <v>19044.000084682302</v>
      </c>
      <c r="U681" s="131">
        <v>23910.050999999999</v>
      </c>
      <c r="V681" s="132">
        <v>1.0000000000000001E-5</v>
      </c>
      <c r="W681" s="132">
        <v>4.0500000000000001E-2</v>
      </c>
      <c r="X681" s="132">
        <v>5.2199999999999998E-3</v>
      </c>
    </row>
    <row r="682" spans="1:24">
      <c r="A682" t="s">
        <v>1213</v>
      </c>
      <c r="B682" t="s">
        <v>1243</v>
      </c>
      <c r="C682" t="s">
        <v>3613</v>
      </c>
      <c r="D682" t="s">
        <v>3614</v>
      </c>
      <c r="E682" t="s">
        <v>80</v>
      </c>
      <c r="F682" t="s">
        <v>3615</v>
      </c>
      <c r="G682" t="s">
        <v>3616</v>
      </c>
      <c r="H682" t="s">
        <v>321</v>
      </c>
      <c r="I682" t="s">
        <v>917</v>
      </c>
      <c r="J682" t="s">
        <v>205</v>
      </c>
      <c r="K682" t="s">
        <v>224</v>
      </c>
      <c r="L682" t="s">
        <v>325</v>
      </c>
      <c r="M682" t="s">
        <v>344</v>
      </c>
      <c r="N682" t="s">
        <v>544</v>
      </c>
      <c r="O682" t="s">
        <v>339</v>
      </c>
      <c r="P682" t="s">
        <v>1215</v>
      </c>
      <c r="Q682" s="131">
        <v>13745</v>
      </c>
      <c r="R682" s="131">
        <v>3.6469999999999998</v>
      </c>
      <c r="S682" s="131">
        <f t="shared" si="10"/>
        <v>42149.999356647175</v>
      </c>
      <c r="U682" s="131">
        <v>21128.957999999999</v>
      </c>
      <c r="V682" s="132">
        <v>0</v>
      </c>
      <c r="W682" s="132">
        <v>3.5790000000000002E-2</v>
      </c>
      <c r="X682" s="132">
        <v>4.62E-3</v>
      </c>
    </row>
    <row r="683" spans="1:24">
      <c r="A683" t="s">
        <v>1213</v>
      </c>
      <c r="B683" t="s">
        <v>1243</v>
      </c>
      <c r="C683" t="s">
        <v>3625</v>
      </c>
      <c r="D683" t="s">
        <v>3626</v>
      </c>
      <c r="E683" t="s">
        <v>80</v>
      </c>
      <c r="F683" t="s">
        <v>3627</v>
      </c>
      <c r="G683" t="s">
        <v>3628</v>
      </c>
      <c r="H683" t="s">
        <v>321</v>
      </c>
      <c r="I683" t="s">
        <v>917</v>
      </c>
      <c r="J683" t="s">
        <v>205</v>
      </c>
      <c r="K683" t="s">
        <v>224</v>
      </c>
      <c r="L683" t="s">
        <v>325</v>
      </c>
      <c r="M683" t="s">
        <v>344</v>
      </c>
      <c r="N683" t="s">
        <v>546</v>
      </c>
      <c r="O683" t="s">
        <v>339</v>
      </c>
      <c r="P683" t="s">
        <v>1215</v>
      </c>
      <c r="Q683" s="131">
        <v>22101</v>
      </c>
      <c r="R683" s="131">
        <v>3.6469999999999998</v>
      </c>
      <c r="S683" s="131">
        <f t="shared" si="10"/>
        <v>25042.000327856458</v>
      </c>
      <c r="U683" s="131">
        <v>20184.439999999999</v>
      </c>
      <c r="V683" s="132">
        <v>0</v>
      </c>
      <c r="W683" s="132">
        <v>3.4189999999999998E-2</v>
      </c>
      <c r="X683" s="132">
        <v>4.4099999999999999E-3</v>
      </c>
    </row>
    <row r="684" spans="1:24">
      <c r="A684" t="s">
        <v>1213</v>
      </c>
      <c r="B684" t="s">
        <v>1243</v>
      </c>
      <c r="C684" t="s">
        <v>3301</v>
      </c>
      <c r="D684" t="s">
        <v>3302</v>
      </c>
      <c r="E684" t="s">
        <v>80</v>
      </c>
      <c r="F684" t="s">
        <v>3301</v>
      </c>
      <c r="G684" t="s">
        <v>3629</v>
      </c>
      <c r="H684" t="s">
        <v>321</v>
      </c>
      <c r="I684" t="s">
        <v>917</v>
      </c>
      <c r="J684" t="s">
        <v>205</v>
      </c>
      <c r="K684" t="s">
        <v>224</v>
      </c>
      <c r="L684" t="s">
        <v>325</v>
      </c>
      <c r="M684" t="s">
        <v>340</v>
      </c>
      <c r="N684" t="s">
        <v>545</v>
      </c>
      <c r="O684" t="s">
        <v>339</v>
      </c>
      <c r="P684" t="s">
        <v>1215</v>
      </c>
      <c r="Q684" s="131">
        <v>8152</v>
      </c>
      <c r="R684" s="131">
        <v>3.6469999999999998</v>
      </c>
      <c r="S684" s="131">
        <f t="shared" si="10"/>
        <v>58551.000957136588</v>
      </c>
      <c r="U684" s="131">
        <v>17407.414000000001</v>
      </c>
      <c r="V684" s="132">
        <v>0</v>
      </c>
      <c r="W684" s="132">
        <v>2.9489999999999999E-2</v>
      </c>
      <c r="X684" s="132">
        <v>3.8E-3</v>
      </c>
    </row>
    <row r="685" spans="1:24">
      <c r="A685" t="s">
        <v>1213</v>
      </c>
      <c r="B685" t="s">
        <v>1243</v>
      </c>
      <c r="C685" t="s">
        <v>3294</v>
      </c>
      <c r="D685" t="s">
        <v>3295</v>
      </c>
      <c r="E685" t="s">
        <v>80</v>
      </c>
      <c r="F685" t="s">
        <v>3607</v>
      </c>
      <c r="G685" t="s">
        <v>3608</v>
      </c>
      <c r="H685" t="s">
        <v>321</v>
      </c>
      <c r="I685" t="s">
        <v>917</v>
      </c>
      <c r="J685" t="s">
        <v>205</v>
      </c>
      <c r="K685" t="s">
        <v>301</v>
      </c>
      <c r="L685" t="s">
        <v>325</v>
      </c>
      <c r="M685" t="s">
        <v>344</v>
      </c>
      <c r="N685" t="s">
        <v>548</v>
      </c>
      <c r="O685" t="s">
        <v>339</v>
      </c>
      <c r="P685" t="s">
        <v>1215</v>
      </c>
      <c r="Q685" s="131">
        <v>21748</v>
      </c>
      <c r="R685" s="131">
        <v>3.6469999999999998</v>
      </c>
      <c r="S685" s="131">
        <f t="shared" si="10"/>
        <v>19749.000085179396</v>
      </c>
      <c r="T685" s="131">
        <v>8.3759999999999994</v>
      </c>
      <c r="U685" s="131">
        <v>15694.458000000001</v>
      </c>
      <c r="V685" s="132">
        <v>0</v>
      </c>
      <c r="W685" s="132">
        <v>2.6599999999999999E-2</v>
      </c>
      <c r="X685" s="132">
        <v>3.4299999999999999E-3</v>
      </c>
    </row>
    <row r="686" spans="1:24">
      <c r="A686" t="s">
        <v>1213</v>
      </c>
      <c r="B686" t="s">
        <v>1243</v>
      </c>
      <c r="C686" t="s">
        <v>3842</v>
      </c>
      <c r="D686" t="s">
        <v>3843</v>
      </c>
      <c r="E686" t="s">
        <v>80</v>
      </c>
      <c r="F686" t="s">
        <v>3844</v>
      </c>
      <c r="G686" t="s">
        <v>3845</v>
      </c>
      <c r="H686" t="s">
        <v>321</v>
      </c>
      <c r="I686" t="s">
        <v>917</v>
      </c>
      <c r="J686" t="s">
        <v>205</v>
      </c>
      <c r="K686" t="s">
        <v>224</v>
      </c>
      <c r="L686" t="s">
        <v>325</v>
      </c>
      <c r="M686" t="s">
        <v>344</v>
      </c>
      <c r="N686" t="s">
        <v>548</v>
      </c>
      <c r="O686" t="s">
        <v>339</v>
      </c>
      <c r="P686" t="s">
        <v>1215</v>
      </c>
      <c r="Q686" s="131">
        <v>13317</v>
      </c>
      <c r="R686" s="131">
        <v>3.6469999999999998</v>
      </c>
      <c r="S686" s="131">
        <f t="shared" si="10"/>
        <v>13429.000566824056</v>
      </c>
      <c r="U686" s="131">
        <v>6522.076</v>
      </c>
      <c r="V686" s="132">
        <v>0</v>
      </c>
      <c r="W686" s="132">
        <v>1.1050000000000001E-2</v>
      </c>
      <c r="X686" s="132">
        <v>1.42E-3</v>
      </c>
    </row>
    <row r="687" spans="1:24">
      <c r="A687" t="s">
        <v>1213</v>
      </c>
      <c r="B687" t="s">
        <v>1243</v>
      </c>
      <c r="C687" t="s">
        <v>3846</v>
      </c>
      <c r="D687" t="s">
        <v>3847</v>
      </c>
      <c r="E687" t="s">
        <v>80</v>
      </c>
      <c r="F687" t="s">
        <v>3848</v>
      </c>
      <c r="G687" t="s">
        <v>3849</v>
      </c>
      <c r="H687" t="s">
        <v>321</v>
      </c>
      <c r="I687" t="s">
        <v>917</v>
      </c>
      <c r="J687" t="s">
        <v>205</v>
      </c>
      <c r="K687" t="s">
        <v>224</v>
      </c>
      <c r="L687" t="s">
        <v>325</v>
      </c>
      <c r="M687" t="s">
        <v>344</v>
      </c>
      <c r="N687" t="s">
        <v>548</v>
      </c>
      <c r="O687" t="s">
        <v>339</v>
      </c>
      <c r="P687" t="s">
        <v>1215</v>
      </c>
      <c r="Q687" s="131">
        <v>93014</v>
      </c>
      <c r="R687" s="131">
        <v>3.6469999999999998</v>
      </c>
      <c r="S687" s="131">
        <f t="shared" si="10"/>
        <v>1360.000003301672</v>
      </c>
      <c r="U687" s="131">
        <v>4613.42</v>
      </c>
      <c r="V687" s="132">
        <v>1.6100000000000001E-3</v>
      </c>
      <c r="W687" s="132">
        <v>7.8100000000000001E-3</v>
      </c>
      <c r="X687" s="132">
        <v>1.01E-3</v>
      </c>
    </row>
    <row r="688" spans="1:24">
      <c r="A688" t="s">
        <v>1213</v>
      </c>
      <c r="B688" t="s">
        <v>1243</v>
      </c>
      <c r="C688" t="s">
        <v>3838</v>
      </c>
      <c r="D688" t="s">
        <v>3839</v>
      </c>
      <c r="E688" t="s">
        <v>309</v>
      </c>
      <c r="F688" t="s">
        <v>3840</v>
      </c>
      <c r="G688" t="s">
        <v>3841</v>
      </c>
      <c r="H688" t="s">
        <v>321</v>
      </c>
      <c r="I688" t="s">
        <v>917</v>
      </c>
      <c r="J688" t="s">
        <v>205</v>
      </c>
      <c r="K688" t="s">
        <v>204</v>
      </c>
      <c r="L688" t="s">
        <v>325</v>
      </c>
      <c r="M688" t="s">
        <v>346</v>
      </c>
      <c r="N688" t="s">
        <v>544</v>
      </c>
      <c r="O688" t="s">
        <v>339</v>
      </c>
      <c r="P688" t="s">
        <v>1215</v>
      </c>
      <c r="Q688" s="131">
        <v>135410.76</v>
      </c>
      <c r="R688" s="131">
        <v>3.6469999999999998</v>
      </c>
      <c r="S688" s="131">
        <f t="shared" si="10"/>
        <v>882.99998817689107</v>
      </c>
      <c r="U688" s="131">
        <v>4360.634</v>
      </c>
      <c r="V688" s="132">
        <v>1.217E-2</v>
      </c>
      <c r="W688" s="132">
        <v>7.3899999999999999E-3</v>
      </c>
      <c r="X688" s="132">
        <v>9.5E-4</v>
      </c>
    </row>
    <row r="689" spans="1:24">
      <c r="A689" t="s">
        <v>1213</v>
      </c>
      <c r="B689" t="s">
        <v>1243</v>
      </c>
      <c r="C689" t="s">
        <v>3850</v>
      </c>
      <c r="D689" t="s">
        <v>3851</v>
      </c>
      <c r="E689" t="s">
        <v>311</v>
      </c>
      <c r="F689" t="s">
        <v>3852</v>
      </c>
      <c r="G689" t="s">
        <v>3853</v>
      </c>
      <c r="H689" t="s">
        <v>321</v>
      </c>
      <c r="I689" t="s">
        <v>917</v>
      </c>
      <c r="J689" t="s">
        <v>205</v>
      </c>
      <c r="K689" t="s">
        <v>204</v>
      </c>
      <c r="L689" t="s">
        <v>325</v>
      </c>
      <c r="M689" t="s">
        <v>346</v>
      </c>
      <c r="N689" t="s">
        <v>544</v>
      </c>
      <c r="O689" t="s">
        <v>339</v>
      </c>
      <c r="P689" t="s">
        <v>1215</v>
      </c>
      <c r="Q689" s="131">
        <v>4387</v>
      </c>
      <c r="R689" s="131">
        <v>3.6469999999999998</v>
      </c>
      <c r="S689" s="131">
        <f t="shared" si="10"/>
        <v>21455.000562833993</v>
      </c>
      <c r="U689" s="131">
        <v>3432.6689999999999</v>
      </c>
      <c r="V689" s="132">
        <v>8.0000000000000007E-5</v>
      </c>
      <c r="W689" s="132">
        <v>5.8100000000000001E-3</v>
      </c>
      <c r="X689" s="132">
        <v>7.5000000000000002E-4</v>
      </c>
    </row>
    <row r="690" spans="1:24">
      <c r="A690" t="s">
        <v>1213</v>
      </c>
      <c r="B690" t="s">
        <v>1243</v>
      </c>
      <c r="C690" t="s">
        <v>3854</v>
      </c>
      <c r="D690" t="s">
        <v>3855</v>
      </c>
      <c r="E690" t="s">
        <v>309</v>
      </c>
      <c r="F690" t="s">
        <v>3856</v>
      </c>
      <c r="G690" t="s">
        <v>3857</v>
      </c>
      <c r="H690" t="s">
        <v>321</v>
      </c>
      <c r="I690" t="s">
        <v>917</v>
      </c>
      <c r="J690" t="s">
        <v>205</v>
      </c>
      <c r="K690" t="s">
        <v>204</v>
      </c>
      <c r="L690" t="s">
        <v>325</v>
      </c>
      <c r="M690" t="s">
        <v>346</v>
      </c>
      <c r="N690" t="s">
        <v>546</v>
      </c>
      <c r="O690" t="s">
        <v>339</v>
      </c>
      <c r="P690" t="s">
        <v>1215</v>
      </c>
      <c r="Q690" s="131">
        <v>152414</v>
      </c>
      <c r="R690" s="131">
        <v>3.6469999999999998</v>
      </c>
      <c r="S690" s="131">
        <f t="shared" si="10"/>
        <v>185.99996835858968</v>
      </c>
      <c r="U690" s="131">
        <v>1033.8879999999999</v>
      </c>
      <c r="V690" s="132">
        <v>1.7899999999999999E-3</v>
      </c>
      <c r="W690" s="132">
        <v>1.75E-3</v>
      </c>
      <c r="X690" s="132">
        <v>2.3000000000000001E-4</v>
      </c>
    </row>
    <row r="691" spans="1:24">
      <c r="A691" t="s">
        <v>1213</v>
      </c>
      <c r="B691" t="s">
        <v>1243</v>
      </c>
      <c r="C691" t="s">
        <v>3858</v>
      </c>
      <c r="D691" t="s">
        <v>3859</v>
      </c>
      <c r="E691" t="s">
        <v>311</v>
      </c>
      <c r="F691" t="s">
        <v>3860</v>
      </c>
      <c r="G691" t="s">
        <v>3861</v>
      </c>
      <c r="H691" t="s">
        <v>321</v>
      </c>
      <c r="I691" t="s">
        <v>917</v>
      </c>
      <c r="J691" t="s">
        <v>205</v>
      </c>
      <c r="K691" t="s">
        <v>224</v>
      </c>
      <c r="L691" t="s">
        <v>325</v>
      </c>
      <c r="M691" t="s">
        <v>346</v>
      </c>
      <c r="N691" t="s">
        <v>486</v>
      </c>
      <c r="O691" t="s">
        <v>339</v>
      </c>
      <c r="P691" t="s">
        <v>1215</v>
      </c>
      <c r="Q691" s="131">
        <v>24147</v>
      </c>
      <c r="R691" s="131">
        <v>3.6469999999999998</v>
      </c>
      <c r="S691" s="131">
        <f t="shared" si="10"/>
        <v>658.99945686159174</v>
      </c>
      <c r="U691" s="131">
        <v>580.34199999999998</v>
      </c>
      <c r="V691" s="132">
        <v>2.1000000000000001E-4</v>
      </c>
      <c r="W691" s="132">
        <v>9.7999999999999997E-4</v>
      </c>
      <c r="X691" s="132">
        <v>1.2999999999999999E-4</v>
      </c>
    </row>
    <row r="692" spans="1:24">
      <c r="A692" t="s">
        <v>1213</v>
      </c>
      <c r="B692" t="s">
        <v>1243</v>
      </c>
      <c r="C692" t="s">
        <v>3866</v>
      </c>
      <c r="D692" t="s">
        <v>3867</v>
      </c>
      <c r="E692" t="s">
        <v>80</v>
      </c>
      <c r="F692" t="s">
        <v>3868</v>
      </c>
      <c r="G692" t="s">
        <v>3869</v>
      </c>
      <c r="H692" t="s">
        <v>321</v>
      </c>
      <c r="I692" t="s">
        <v>917</v>
      </c>
      <c r="J692" t="s">
        <v>205</v>
      </c>
      <c r="K692" t="s">
        <v>272</v>
      </c>
      <c r="L692" t="s">
        <v>325</v>
      </c>
      <c r="M692" t="s">
        <v>314</v>
      </c>
      <c r="N692" t="s">
        <v>568</v>
      </c>
      <c r="O692" t="s">
        <v>339</v>
      </c>
      <c r="P692" t="s">
        <v>1216</v>
      </c>
      <c r="Q692" s="131">
        <v>88206</v>
      </c>
      <c r="R692" s="131">
        <v>3.7959999999999998</v>
      </c>
      <c r="S692" s="131">
        <f t="shared" si="10"/>
        <v>102.01087850031682</v>
      </c>
      <c r="U692" s="131">
        <v>341.56299999999999</v>
      </c>
      <c r="V692" s="132">
        <v>1.39E-3</v>
      </c>
      <c r="W692" s="132">
        <v>5.8E-4</v>
      </c>
      <c r="X692" s="132">
        <v>6.9999999999999994E-5</v>
      </c>
    </row>
    <row r="693" spans="1:24">
      <c r="A693" t="s">
        <v>1213</v>
      </c>
      <c r="B693" t="s">
        <v>1243</v>
      </c>
      <c r="C693" t="s">
        <v>3898</v>
      </c>
      <c r="D693" t="s">
        <v>3899</v>
      </c>
      <c r="E693" t="s">
        <v>80</v>
      </c>
      <c r="F693" t="s">
        <v>3898</v>
      </c>
      <c r="G693" t="s">
        <v>3900</v>
      </c>
      <c r="H693" t="s">
        <v>321</v>
      </c>
      <c r="I693" t="s">
        <v>917</v>
      </c>
      <c r="J693" t="s">
        <v>205</v>
      </c>
      <c r="K693" t="s">
        <v>238</v>
      </c>
      <c r="L693" t="s">
        <v>325</v>
      </c>
      <c r="M693" t="s">
        <v>368</v>
      </c>
      <c r="N693" t="s">
        <v>568</v>
      </c>
      <c r="O693" t="s">
        <v>339</v>
      </c>
      <c r="P693" t="s">
        <v>1216</v>
      </c>
      <c r="Q693" s="131">
        <v>720</v>
      </c>
      <c r="R693" s="131">
        <v>3.7959999999999998</v>
      </c>
      <c r="S693" s="131">
        <f t="shared" si="10"/>
        <v>33.514810912071184</v>
      </c>
      <c r="U693" s="131">
        <v>0.91600000000000004</v>
      </c>
      <c r="V693" s="132">
        <v>1.0000000000000001E-5</v>
      </c>
      <c r="W693" s="132">
        <v>0</v>
      </c>
      <c r="X693" s="132">
        <v>0</v>
      </c>
    </row>
    <row r="694" spans="1:24">
      <c r="A694" t="s">
        <v>1213</v>
      </c>
      <c r="B694" t="s">
        <v>1243</v>
      </c>
      <c r="C694" t="s">
        <v>3866</v>
      </c>
      <c r="D694" t="s">
        <v>3867</v>
      </c>
      <c r="E694" t="s">
        <v>80</v>
      </c>
      <c r="F694" t="s">
        <v>3870</v>
      </c>
      <c r="G694" t="s">
        <v>3871</v>
      </c>
      <c r="H694" t="s">
        <v>321</v>
      </c>
      <c r="I694" t="s">
        <v>917</v>
      </c>
      <c r="J694" t="s">
        <v>205</v>
      </c>
      <c r="K694" t="s">
        <v>272</v>
      </c>
      <c r="L694" s="139" t="s">
        <v>314</v>
      </c>
      <c r="M694" t="s">
        <v>314</v>
      </c>
      <c r="N694" t="s">
        <v>568</v>
      </c>
      <c r="O694" t="s">
        <v>339</v>
      </c>
      <c r="P694" t="s">
        <v>1216</v>
      </c>
      <c r="Q694" s="131">
        <v>88206</v>
      </c>
      <c r="R694" s="131">
        <v>3.7959999999999998</v>
      </c>
      <c r="S694" s="131">
        <f t="shared" si="10"/>
        <v>0</v>
      </c>
      <c r="U694" s="131">
        <v>0</v>
      </c>
    </row>
    <row r="695" spans="1:24">
      <c r="A695" t="s">
        <v>1213</v>
      </c>
      <c r="B695" t="s">
        <v>1248</v>
      </c>
      <c r="C695" t="s">
        <v>1601</v>
      </c>
      <c r="D695" t="s">
        <v>1602</v>
      </c>
      <c r="E695" t="s">
        <v>309</v>
      </c>
      <c r="F695" t="s">
        <v>1601</v>
      </c>
      <c r="G695" t="s">
        <v>3476</v>
      </c>
      <c r="H695" t="s">
        <v>321</v>
      </c>
      <c r="I695" t="s">
        <v>917</v>
      </c>
      <c r="J695" t="s">
        <v>204</v>
      </c>
      <c r="K695" t="s">
        <v>204</v>
      </c>
      <c r="L695" t="s">
        <v>325</v>
      </c>
      <c r="M695" t="s">
        <v>340</v>
      </c>
      <c r="N695" t="s">
        <v>448</v>
      </c>
      <c r="O695" t="s">
        <v>339</v>
      </c>
      <c r="P695" t="s">
        <v>1212</v>
      </c>
      <c r="Q695" s="131">
        <v>292700.37</v>
      </c>
      <c r="R695" s="131">
        <v>1</v>
      </c>
      <c r="S695" s="131">
        <f t="shared" si="10"/>
        <v>4401.999901810852</v>
      </c>
      <c r="U695" s="131">
        <v>12884.67</v>
      </c>
      <c r="V695" s="132">
        <v>2.2000000000000001E-4</v>
      </c>
      <c r="W695" s="132">
        <v>6.6280000000000006E-2</v>
      </c>
      <c r="X695" s="132">
        <v>1.5299999999999999E-2</v>
      </c>
    </row>
    <row r="696" spans="1:24">
      <c r="A696" t="s">
        <v>1213</v>
      </c>
      <c r="B696" t="s">
        <v>1248</v>
      </c>
      <c r="C696" t="s">
        <v>1547</v>
      </c>
      <c r="D696" t="s">
        <v>1548</v>
      </c>
      <c r="E696" t="s">
        <v>309</v>
      </c>
      <c r="F696" t="s">
        <v>1547</v>
      </c>
      <c r="G696" t="s">
        <v>3473</v>
      </c>
      <c r="H696" t="s">
        <v>321</v>
      </c>
      <c r="I696" t="s">
        <v>917</v>
      </c>
      <c r="J696" t="s">
        <v>204</v>
      </c>
      <c r="K696" t="s">
        <v>204</v>
      </c>
      <c r="L696" t="s">
        <v>325</v>
      </c>
      <c r="M696" t="s">
        <v>340</v>
      </c>
      <c r="N696" t="s">
        <v>448</v>
      </c>
      <c r="O696" t="s">
        <v>339</v>
      </c>
      <c r="P696" t="s">
        <v>1212</v>
      </c>
      <c r="Q696" s="131">
        <v>292250.52</v>
      </c>
      <c r="R696" s="131">
        <v>1</v>
      </c>
      <c r="S696" s="131">
        <f t="shared" si="10"/>
        <v>4334.9999856287677</v>
      </c>
      <c r="U696" s="131">
        <v>12669.06</v>
      </c>
      <c r="V696" s="132">
        <v>1.8000000000000001E-4</v>
      </c>
      <c r="W696" s="132">
        <v>6.5170000000000006E-2</v>
      </c>
      <c r="X696" s="132">
        <v>1.5049999999999999E-2</v>
      </c>
    </row>
    <row r="697" spans="1:24">
      <c r="A697" t="s">
        <v>1213</v>
      </c>
      <c r="B697" t="s">
        <v>1248</v>
      </c>
      <c r="C697" t="s">
        <v>1671</v>
      </c>
      <c r="D697" t="s">
        <v>1672</v>
      </c>
      <c r="E697" t="s">
        <v>309</v>
      </c>
      <c r="F697" t="s">
        <v>1671</v>
      </c>
      <c r="G697" t="s">
        <v>3477</v>
      </c>
      <c r="H697" t="s">
        <v>321</v>
      </c>
      <c r="I697" t="s">
        <v>917</v>
      </c>
      <c r="J697" t="s">
        <v>204</v>
      </c>
      <c r="K697" t="s">
        <v>204</v>
      </c>
      <c r="L697" t="s">
        <v>325</v>
      </c>
      <c r="M697" t="s">
        <v>340</v>
      </c>
      <c r="N697" t="s">
        <v>441</v>
      </c>
      <c r="O697" t="s">
        <v>339</v>
      </c>
      <c r="P697" t="s">
        <v>1212</v>
      </c>
      <c r="Q697" s="131">
        <v>123197</v>
      </c>
      <c r="R697" s="131">
        <v>1</v>
      </c>
      <c r="S697" s="131">
        <f t="shared" si="10"/>
        <v>6305.0001217562121</v>
      </c>
      <c r="U697" s="131">
        <v>7767.5709999999999</v>
      </c>
      <c r="V697" s="132">
        <v>1.0399999999999999E-3</v>
      </c>
      <c r="W697" s="132">
        <v>3.9960000000000002E-2</v>
      </c>
      <c r="X697" s="132">
        <v>9.2200000000000008E-3</v>
      </c>
    </row>
    <row r="698" spans="1:24">
      <c r="A698" t="s">
        <v>1213</v>
      </c>
      <c r="B698" t="s">
        <v>1248</v>
      </c>
      <c r="C698" t="s">
        <v>3190</v>
      </c>
      <c r="D698" t="s">
        <v>3191</v>
      </c>
      <c r="E698" t="s">
        <v>309</v>
      </c>
      <c r="F698" t="s">
        <v>3190</v>
      </c>
      <c r="G698" t="s">
        <v>3475</v>
      </c>
      <c r="H698" t="s">
        <v>321</v>
      </c>
      <c r="I698" t="s">
        <v>917</v>
      </c>
      <c r="J698" t="s">
        <v>204</v>
      </c>
      <c r="K698" t="s">
        <v>204</v>
      </c>
      <c r="L698" t="s">
        <v>325</v>
      </c>
      <c r="M698" t="s">
        <v>340</v>
      </c>
      <c r="N698" t="s">
        <v>448</v>
      </c>
      <c r="O698" t="s">
        <v>339</v>
      </c>
      <c r="P698" t="s">
        <v>1212</v>
      </c>
      <c r="Q698" s="131">
        <v>302362</v>
      </c>
      <c r="R698" s="131">
        <v>1</v>
      </c>
      <c r="S698" s="131">
        <f t="shared" si="10"/>
        <v>2491.9999867708248</v>
      </c>
      <c r="U698" s="131">
        <v>7534.8609999999999</v>
      </c>
      <c r="V698" s="132">
        <v>2.4000000000000001E-4</v>
      </c>
      <c r="W698" s="132">
        <v>3.8760000000000003E-2</v>
      </c>
      <c r="X698" s="132">
        <v>8.9499999999999996E-3</v>
      </c>
    </row>
    <row r="699" spans="1:24">
      <c r="A699" t="s">
        <v>1213</v>
      </c>
      <c r="B699" t="s">
        <v>1248</v>
      </c>
      <c r="C699" t="s">
        <v>2412</v>
      </c>
      <c r="D699" t="s">
        <v>2413</v>
      </c>
      <c r="E699" t="s">
        <v>309</v>
      </c>
      <c r="F699" t="s">
        <v>3675</v>
      </c>
      <c r="G699" t="s">
        <v>3676</v>
      </c>
      <c r="H699" t="s">
        <v>321</v>
      </c>
      <c r="I699" t="s">
        <v>917</v>
      </c>
      <c r="J699" t="s">
        <v>204</v>
      </c>
      <c r="K699" t="s">
        <v>204</v>
      </c>
      <c r="L699" t="s">
        <v>325</v>
      </c>
      <c r="M699" t="s">
        <v>340</v>
      </c>
      <c r="N699" t="s">
        <v>476</v>
      </c>
      <c r="O699" t="s">
        <v>339</v>
      </c>
      <c r="P699" t="s">
        <v>1212</v>
      </c>
      <c r="Q699" s="131">
        <v>20040.55</v>
      </c>
      <c r="R699" s="131">
        <v>1</v>
      </c>
      <c r="S699" s="131">
        <f t="shared" si="10"/>
        <v>30599.998503035094</v>
      </c>
      <c r="U699" s="131">
        <v>6132.4080000000004</v>
      </c>
      <c r="V699" s="132">
        <v>1.2600000000000001E-3</v>
      </c>
      <c r="W699" s="132">
        <v>3.1550000000000002E-2</v>
      </c>
      <c r="X699" s="132">
        <v>7.28E-3</v>
      </c>
    </row>
    <row r="700" spans="1:24">
      <c r="A700" t="s">
        <v>1213</v>
      </c>
      <c r="B700" t="s">
        <v>1248</v>
      </c>
      <c r="C700" t="s">
        <v>2629</v>
      </c>
      <c r="D700" t="s">
        <v>2630</v>
      </c>
      <c r="E700" t="s">
        <v>309</v>
      </c>
      <c r="F700" t="s">
        <v>2629</v>
      </c>
      <c r="G700" t="s">
        <v>3674</v>
      </c>
      <c r="H700" t="s">
        <v>321</v>
      </c>
      <c r="I700" t="s">
        <v>917</v>
      </c>
      <c r="J700" t="s">
        <v>204</v>
      </c>
      <c r="K700" t="s">
        <v>204</v>
      </c>
      <c r="L700" t="s">
        <v>325</v>
      </c>
      <c r="M700" t="s">
        <v>340</v>
      </c>
      <c r="N700" t="s">
        <v>451</v>
      </c>
      <c r="O700" t="s">
        <v>339</v>
      </c>
      <c r="P700" t="s">
        <v>1212</v>
      </c>
      <c r="Q700" s="131">
        <v>5664.67</v>
      </c>
      <c r="R700" s="131">
        <v>1</v>
      </c>
      <c r="S700" s="131">
        <f t="shared" si="10"/>
        <v>95489.993238794137</v>
      </c>
      <c r="U700" s="131">
        <v>5409.1930000000002</v>
      </c>
      <c r="V700" s="132">
        <v>7.3999999999999999E-4</v>
      </c>
      <c r="W700" s="132">
        <v>2.7830000000000001E-2</v>
      </c>
      <c r="X700" s="132">
        <v>6.4200000000000004E-3</v>
      </c>
    </row>
    <row r="701" spans="1:24">
      <c r="A701" t="s">
        <v>1213</v>
      </c>
      <c r="B701" t="s">
        <v>1248</v>
      </c>
      <c r="C701" t="s">
        <v>3878</v>
      </c>
      <c r="D701" t="s">
        <v>3879</v>
      </c>
      <c r="E701" t="s">
        <v>309</v>
      </c>
      <c r="F701" t="s">
        <v>3878</v>
      </c>
      <c r="G701" t="s">
        <v>3880</v>
      </c>
      <c r="H701" t="s">
        <v>321</v>
      </c>
      <c r="I701" t="s">
        <v>917</v>
      </c>
      <c r="J701" t="s">
        <v>204</v>
      </c>
      <c r="K701" t="s">
        <v>204</v>
      </c>
      <c r="L701" t="s">
        <v>325</v>
      </c>
      <c r="M701" t="s">
        <v>340</v>
      </c>
      <c r="N701" t="s">
        <v>448</v>
      </c>
      <c r="O701" t="s">
        <v>339</v>
      </c>
      <c r="P701" t="s">
        <v>1212</v>
      </c>
      <c r="Q701" s="131">
        <v>28643</v>
      </c>
      <c r="R701" s="131">
        <v>1</v>
      </c>
      <c r="S701" s="131">
        <f t="shared" si="10"/>
        <v>18650.001745627203</v>
      </c>
      <c r="U701" s="131">
        <v>5341.92</v>
      </c>
      <c r="V701" s="132">
        <v>8.0999999999999996E-4</v>
      </c>
      <c r="W701" s="132">
        <v>2.7480000000000001E-2</v>
      </c>
      <c r="X701" s="132">
        <v>6.3400000000000001E-3</v>
      </c>
    </row>
    <row r="702" spans="1:24">
      <c r="A702" t="s">
        <v>1213</v>
      </c>
      <c r="B702" t="s">
        <v>1248</v>
      </c>
      <c r="C702" t="s">
        <v>2020</v>
      </c>
      <c r="D702" t="s">
        <v>2021</v>
      </c>
      <c r="E702" t="s">
        <v>309</v>
      </c>
      <c r="F702" t="s">
        <v>2020</v>
      </c>
      <c r="G702" t="s">
        <v>3518</v>
      </c>
      <c r="H702" t="s">
        <v>321</v>
      </c>
      <c r="I702" t="s">
        <v>917</v>
      </c>
      <c r="J702" t="s">
        <v>204</v>
      </c>
      <c r="K702" t="s">
        <v>204</v>
      </c>
      <c r="L702" t="s">
        <v>325</v>
      </c>
      <c r="M702" t="s">
        <v>340</v>
      </c>
      <c r="N702" t="s">
        <v>484</v>
      </c>
      <c r="O702" t="s">
        <v>339</v>
      </c>
      <c r="P702" t="s">
        <v>1212</v>
      </c>
      <c r="Q702" s="131">
        <v>994552</v>
      </c>
      <c r="R702" s="131">
        <v>1</v>
      </c>
      <c r="S702" s="131">
        <f t="shared" si="10"/>
        <v>519.00001206573415</v>
      </c>
      <c r="U702" s="131">
        <v>5161.7250000000004</v>
      </c>
      <c r="V702" s="132">
        <v>3.6000000000000002E-4</v>
      </c>
      <c r="W702" s="132">
        <v>2.6550000000000001E-2</v>
      </c>
      <c r="X702" s="132">
        <v>6.13E-3</v>
      </c>
    </row>
    <row r="703" spans="1:24">
      <c r="A703" t="s">
        <v>1213</v>
      </c>
      <c r="B703" t="s">
        <v>1248</v>
      </c>
      <c r="C703" t="s">
        <v>1868</v>
      </c>
      <c r="D703" t="s">
        <v>1869</v>
      </c>
      <c r="E703" t="s">
        <v>309</v>
      </c>
      <c r="F703" t="s">
        <v>1868</v>
      </c>
      <c r="G703" t="s">
        <v>3478</v>
      </c>
      <c r="H703" t="s">
        <v>321</v>
      </c>
      <c r="I703" t="s">
        <v>917</v>
      </c>
      <c r="J703" t="s">
        <v>204</v>
      </c>
      <c r="K703" t="s">
        <v>204</v>
      </c>
      <c r="L703" t="s">
        <v>325</v>
      </c>
      <c r="M703" t="s">
        <v>340</v>
      </c>
      <c r="N703" t="s">
        <v>464</v>
      </c>
      <c r="O703" t="s">
        <v>339</v>
      </c>
      <c r="P703" t="s">
        <v>1212</v>
      </c>
      <c r="Q703" s="131">
        <v>16020</v>
      </c>
      <c r="R703" s="131">
        <v>1</v>
      </c>
      <c r="S703" s="131">
        <f t="shared" si="10"/>
        <v>30089.999999999996</v>
      </c>
      <c r="U703" s="131">
        <v>4820.4179999999997</v>
      </c>
      <c r="V703" s="132">
        <v>1.2999999999999999E-4</v>
      </c>
      <c r="W703" s="132">
        <v>2.4799999999999999E-2</v>
      </c>
      <c r="X703" s="132">
        <v>5.7200000000000003E-3</v>
      </c>
    </row>
    <row r="704" spans="1:24">
      <c r="A704" t="s">
        <v>1213</v>
      </c>
      <c r="B704" t="s">
        <v>1248</v>
      </c>
      <c r="C704" t="s">
        <v>2275</v>
      </c>
      <c r="D704" t="s">
        <v>2276</v>
      </c>
      <c r="E704" t="s">
        <v>309</v>
      </c>
      <c r="F704" t="s">
        <v>3664</v>
      </c>
      <c r="G704" t="s">
        <v>3665</v>
      </c>
      <c r="H704" t="s">
        <v>321</v>
      </c>
      <c r="I704" t="s">
        <v>917</v>
      </c>
      <c r="J704" t="s">
        <v>204</v>
      </c>
      <c r="K704" t="s">
        <v>204</v>
      </c>
      <c r="L704" t="s">
        <v>325</v>
      </c>
      <c r="M704" t="s">
        <v>340</v>
      </c>
      <c r="N704" t="s">
        <v>459</v>
      </c>
      <c r="O704" t="s">
        <v>339</v>
      </c>
      <c r="P704" t="s">
        <v>1212</v>
      </c>
      <c r="Q704" s="131">
        <v>68117.69</v>
      </c>
      <c r="R704" s="131">
        <v>1</v>
      </c>
      <c r="S704" s="131">
        <f t="shared" si="10"/>
        <v>6896.0001432814297</v>
      </c>
      <c r="U704" s="131">
        <v>4697.3959999999997</v>
      </c>
      <c r="V704" s="132">
        <v>5.8E-4</v>
      </c>
      <c r="W704" s="132">
        <v>2.4160000000000001E-2</v>
      </c>
      <c r="X704" s="132">
        <v>5.5799999999999999E-3</v>
      </c>
    </row>
    <row r="705" spans="1:24">
      <c r="A705" t="s">
        <v>1213</v>
      </c>
      <c r="B705" t="s">
        <v>1248</v>
      </c>
      <c r="C705" t="s">
        <v>2123</v>
      </c>
      <c r="D705" t="s">
        <v>2124</v>
      </c>
      <c r="E705" t="s">
        <v>309</v>
      </c>
      <c r="F705" t="s">
        <v>2123</v>
      </c>
      <c r="G705" t="s">
        <v>3474</v>
      </c>
      <c r="H705" t="s">
        <v>321</v>
      </c>
      <c r="I705" t="s">
        <v>917</v>
      </c>
      <c r="J705" t="s">
        <v>204</v>
      </c>
      <c r="K705" t="s">
        <v>204</v>
      </c>
      <c r="L705" t="s">
        <v>325</v>
      </c>
      <c r="M705" t="s">
        <v>340</v>
      </c>
      <c r="N705" t="s">
        <v>467</v>
      </c>
      <c r="O705" t="s">
        <v>339</v>
      </c>
      <c r="P705" t="s">
        <v>1212</v>
      </c>
      <c r="Q705" s="131">
        <v>57291</v>
      </c>
      <c r="R705" s="131">
        <v>1</v>
      </c>
      <c r="S705" s="131">
        <f t="shared" si="10"/>
        <v>8101.000157092737</v>
      </c>
      <c r="U705" s="131">
        <v>4641.1440000000002</v>
      </c>
      <c r="V705" s="132">
        <v>5.0000000000000002E-5</v>
      </c>
      <c r="W705" s="132">
        <v>2.3869999999999999E-2</v>
      </c>
      <c r="X705" s="132">
        <v>5.5100000000000001E-3</v>
      </c>
    </row>
    <row r="706" spans="1:24">
      <c r="A706" t="s">
        <v>1213</v>
      </c>
      <c r="B706" t="s">
        <v>1248</v>
      </c>
      <c r="C706" t="s">
        <v>1884</v>
      </c>
      <c r="D706" t="s">
        <v>1885</v>
      </c>
      <c r="E706" t="s">
        <v>309</v>
      </c>
      <c r="F706" t="s">
        <v>3482</v>
      </c>
      <c r="G706" t="s">
        <v>3483</v>
      </c>
      <c r="H706" t="s">
        <v>321</v>
      </c>
      <c r="I706" t="s">
        <v>917</v>
      </c>
      <c r="J706" t="s">
        <v>204</v>
      </c>
      <c r="K706" t="s">
        <v>204</v>
      </c>
      <c r="L706" t="s">
        <v>325</v>
      </c>
      <c r="M706" t="s">
        <v>340</v>
      </c>
      <c r="N706" t="s">
        <v>448</v>
      </c>
      <c r="O706" t="s">
        <v>339</v>
      </c>
      <c r="P706" t="s">
        <v>1212</v>
      </c>
      <c r="Q706" s="131">
        <v>28416.79</v>
      </c>
      <c r="R706" s="131">
        <v>1</v>
      </c>
      <c r="S706" s="131">
        <f t="shared" si="10"/>
        <v>15759.999634019183</v>
      </c>
      <c r="U706" s="131">
        <v>4478.4859999999999</v>
      </c>
      <c r="V706" s="132">
        <v>1.1E-4</v>
      </c>
      <c r="W706" s="132">
        <v>2.3040000000000001E-2</v>
      </c>
      <c r="X706" s="132">
        <v>5.3200000000000001E-3</v>
      </c>
    </row>
    <row r="707" spans="1:24">
      <c r="A707" t="s">
        <v>1213</v>
      </c>
      <c r="B707" t="s">
        <v>1248</v>
      </c>
      <c r="C707" t="s">
        <v>1896</v>
      </c>
      <c r="D707" t="s">
        <v>1897</v>
      </c>
      <c r="E707" t="s">
        <v>309</v>
      </c>
      <c r="F707" t="s">
        <v>1896</v>
      </c>
      <c r="G707" t="s">
        <v>3488</v>
      </c>
      <c r="H707" t="s">
        <v>321</v>
      </c>
      <c r="I707" t="s">
        <v>917</v>
      </c>
      <c r="J707" t="s">
        <v>204</v>
      </c>
      <c r="K707" t="s">
        <v>204</v>
      </c>
      <c r="L707" t="s">
        <v>325</v>
      </c>
      <c r="M707" t="s">
        <v>340</v>
      </c>
      <c r="N707" t="s">
        <v>464</v>
      </c>
      <c r="O707" t="s">
        <v>339</v>
      </c>
      <c r="P707" t="s">
        <v>1212</v>
      </c>
      <c r="Q707" s="131">
        <v>7758.1</v>
      </c>
      <c r="R707" s="131">
        <v>1</v>
      </c>
      <c r="S707" s="131">
        <f t="shared" ref="S707:S770" si="11">(U707-(T707*R707))*1000/R707/Q707*100</f>
        <v>54029.994457405803</v>
      </c>
      <c r="U707" s="131">
        <v>4191.701</v>
      </c>
      <c r="V707" s="132">
        <v>3.1E-4</v>
      </c>
      <c r="W707" s="132">
        <v>2.1559999999999999E-2</v>
      </c>
      <c r="X707" s="132">
        <v>4.9800000000000001E-3</v>
      </c>
    </row>
    <row r="708" spans="1:24">
      <c r="A708" t="s">
        <v>1213</v>
      </c>
      <c r="B708" t="s">
        <v>1248</v>
      </c>
      <c r="C708" t="s">
        <v>1918</v>
      </c>
      <c r="D708" t="s">
        <v>1919</v>
      </c>
      <c r="E708" t="s">
        <v>309</v>
      </c>
      <c r="F708" t="s">
        <v>1918</v>
      </c>
      <c r="G708" t="s">
        <v>3537</v>
      </c>
      <c r="H708" t="s">
        <v>321</v>
      </c>
      <c r="I708" t="s">
        <v>917</v>
      </c>
      <c r="J708" t="s">
        <v>204</v>
      </c>
      <c r="K708" t="s">
        <v>204</v>
      </c>
      <c r="L708" t="s">
        <v>325</v>
      </c>
      <c r="M708" t="s">
        <v>340</v>
      </c>
      <c r="N708" t="s">
        <v>464</v>
      </c>
      <c r="O708" t="s">
        <v>339</v>
      </c>
      <c r="P708" t="s">
        <v>1212</v>
      </c>
      <c r="Q708" s="131">
        <v>12309.78</v>
      </c>
      <c r="R708" s="131">
        <v>1</v>
      </c>
      <c r="S708" s="131">
        <f t="shared" si="11"/>
        <v>32400.002274614166</v>
      </c>
      <c r="U708" s="131">
        <v>3988.3690000000001</v>
      </c>
      <c r="V708" s="132">
        <v>2.5999999999999998E-4</v>
      </c>
      <c r="W708" s="132">
        <v>2.052E-2</v>
      </c>
      <c r="X708" s="132">
        <v>4.7400000000000003E-3</v>
      </c>
    </row>
    <row r="709" spans="1:24">
      <c r="A709" t="s">
        <v>1213</v>
      </c>
      <c r="B709" t="s">
        <v>1248</v>
      </c>
      <c r="C709" t="s">
        <v>3201</v>
      </c>
      <c r="D709" t="s">
        <v>3202</v>
      </c>
      <c r="E709" t="s">
        <v>309</v>
      </c>
      <c r="F709" t="s">
        <v>3201</v>
      </c>
      <c r="G709" t="s">
        <v>3584</v>
      </c>
      <c r="H709" t="s">
        <v>321</v>
      </c>
      <c r="I709" t="s">
        <v>917</v>
      </c>
      <c r="J709" t="s">
        <v>204</v>
      </c>
      <c r="K709" t="s">
        <v>204</v>
      </c>
      <c r="L709" t="s">
        <v>325</v>
      </c>
      <c r="M709" t="s">
        <v>340</v>
      </c>
      <c r="N709" t="s">
        <v>441</v>
      </c>
      <c r="O709" t="s">
        <v>339</v>
      </c>
      <c r="P709" t="s">
        <v>1212</v>
      </c>
      <c r="Q709" s="131">
        <v>15349</v>
      </c>
      <c r="R709" s="131">
        <v>1</v>
      </c>
      <c r="S709" s="131">
        <f t="shared" si="11"/>
        <v>25069.998045475277</v>
      </c>
      <c r="U709" s="131">
        <v>3847.9940000000001</v>
      </c>
      <c r="V709" s="132">
        <v>2.7E-4</v>
      </c>
      <c r="W709" s="132">
        <v>1.9789999999999999E-2</v>
      </c>
      <c r="X709" s="132">
        <v>4.5700000000000003E-3</v>
      </c>
    </row>
    <row r="710" spans="1:24">
      <c r="A710" t="s">
        <v>1213</v>
      </c>
      <c r="B710" t="s">
        <v>1248</v>
      </c>
      <c r="C710" t="s">
        <v>1901</v>
      </c>
      <c r="D710" t="s">
        <v>1902</v>
      </c>
      <c r="E710" t="s">
        <v>309</v>
      </c>
      <c r="F710" t="s">
        <v>1901</v>
      </c>
      <c r="G710" t="s">
        <v>3512</v>
      </c>
      <c r="H710" t="s">
        <v>321</v>
      </c>
      <c r="I710" t="s">
        <v>917</v>
      </c>
      <c r="J710" t="s">
        <v>204</v>
      </c>
      <c r="K710" t="s">
        <v>204</v>
      </c>
      <c r="L710" t="s">
        <v>325</v>
      </c>
      <c r="M710" t="s">
        <v>340</v>
      </c>
      <c r="N710" t="s">
        <v>464</v>
      </c>
      <c r="O710" t="s">
        <v>339</v>
      </c>
      <c r="P710" t="s">
        <v>1212</v>
      </c>
      <c r="Q710" s="131">
        <v>31400</v>
      </c>
      <c r="R710" s="131">
        <v>1</v>
      </c>
      <c r="S710" s="131">
        <f t="shared" si="11"/>
        <v>11580</v>
      </c>
      <c r="U710" s="131">
        <v>3636.12</v>
      </c>
      <c r="V710" s="132">
        <v>8.5999999999999998E-4</v>
      </c>
      <c r="W710" s="132">
        <v>1.8700000000000001E-2</v>
      </c>
      <c r="X710" s="132">
        <v>4.3200000000000001E-3</v>
      </c>
    </row>
    <row r="711" spans="1:24">
      <c r="A711" t="s">
        <v>1213</v>
      </c>
      <c r="B711" t="s">
        <v>1248</v>
      </c>
      <c r="C711" t="s">
        <v>2269</v>
      </c>
      <c r="D711" t="s">
        <v>2270</v>
      </c>
      <c r="E711" t="s">
        <v>309</v>
      </c>
      <c r="F711" t="s">
        <v>3661</v>
      </c>
      <c r="G711" t="s">
        <v>3662</v>
      </c>
      <c r="H711" t="s">
        <v>321</v>
      </c>
      <c r="I711" t="s">
        <v>917</v>
      </c>
      <c r="J711" t="s">
        <v>204</v>
      </c>
      <c r="K711" t="s">
        <v>204</v>
      </c>
      <c r="L711" t="s">
        <v>325</v>
      </c>
      <c r="M711" t="s">
        <v>340</v>
      </c>
      <c r="N711" t="s">
        <v>445</v>
      </c>
      <c r="O711" t="s">
        <v>339</v>
      </c>
      <c r="P711" t="s">
        <v>1212</v>
      </c>
      <c r="Q711" s="131">
        <v>70280</v>
      </c>
      <c r="R711" s="131">
        <v>1</v>
      </c>
      <c r="S711" s="131">
        <f t="shared" si="11"/>
        <v>5038.9997154240173</v>
      </c>
      <c r="T711" s="131">
        <v>85.183999999999997</v>
      </c>
      <c r="U711" s="131">
        <v>3626.5929999999998</v>
      </c>
      <c r="V711" s="132">
        <v>3.2000000000000003E-4</v>
      </c>
      <c r="W711" s="132">
        <v>1.9089999999999999E-2</v>
      </c>
      <c r="X711" s="132">
        <v>4.4099999999999999E-3</v>
      </c>
    </row>
    <row r="712" spans="1:24">
      <c r="A712" t="s">
        <v>1213</v>
      </c>
      <c r="B712" t="s">
        <v>1248</v>
      </c>
      <c r="C712" t="s">
        <v>3735</v>
      </c>
      <c r="D712" t="s">
        <v>3736</v>
      </c>
      <c r="E712" t="s">
        <v>309</v>
      </c>
      <c r="F712" t="s">
        <v>3737</v>
      </c>
      <c r="G712" t="s">
        <v>3738</v>
      </c>
      <c r="H712" t="s">
        <v>321</v>
      </c>
      <c r="I712" t="s">
        <v>917</v>
      </c>
      <c r="J712" t="s">
        <v>204</v>
      </c>
      <c r="K712" t="s">
        <v>204</v>
      </c>
      <c r="L712" t="s">
        <v>325</v>
      </c>
      <c r="M712" t="s">
        <v>340</v>
      </c>
      <c r="N712" t="s">
        <v>440</v>
      </c>
      <c r="O712" t="s">
        <v>339</v>
      </c>
      <c r="P712" t="s">
        <v>1212</v>
      </c>
      <c r="Q712" s="131">
        <v>28590.080000000002</v>
      </c>
      <c r="R712" s="131">
        <v>1</v>
      </c>
      <c r="S712" s="131">
        <f t="shared" si="11"/>
        <v>12170.000923397205</v>
      </c>
      <c r="U712" s="131">
        <v>3479.413</v>
      </c>
      <c r="V712" s="132">
        <v>5.5000000000000003E-4</v>
      </c>
      <c r="W712" s="132">
        <v>1.7899999999999999E-2</v>
      </c>
      <c r="X712" s="132">
        <v>4.13E-3</v>
      </c>
    </row>
    <row r="713" spans="1:24">
      <c r="A713" t="s">
        <v>1213</v>
      </c>
      <c r="B713" t="s">
        <v>1248</v>
      </c>
      <c r="C713" t="s">
        <v>3489</v>
      </c>
      <c r="D713" t="s">
        <v>3490</v>
      </c>
      <c r="E713" t="s">
        <v>309</v>
      </c>
      <c r="F713" t="s">
        <v>3489</v>
      </c>
      <c r="G713" t="s">
        <v>3491</v>
      </c>
      <c r="H713" t="s">
        <v>321</v>
      </c>
      <c r="I713" t="s">
        <v>917</v>
      </c>
      <c r="J713" t="s">
        <v>204</v>
      </c>
      <c r="K713" t="s">
        <v>204</v>
      </c>
      <c r="L713" t="s">
        <v>325</v>
      </c>
      <c r="M713" t="s">
        <v>340</v>
      </c>
      <c r="N713" t="s">
        <v>480</v>
      </c>
      <c r="O713" t="s">
        <v>339</v>
      </c>
      <c r="P713" t="s">
        <v>1212</v>
      </c>
      <c r="Q713" s="131">
        <v>5294</v>
      </c>
      <c r="R713" s="131">
        <v>1</v>
      </c>
      <c r="S713" s="131">
        <f t="shared" si="11"/>
        <v>62120.003777861733</v>
      </c>
      <c r="U713" s="131">
        <v>3288.6329999999998</v>
      </c>
      <c r="V713" s="132">
        <v>6.9999999999999994E-5</v>
      </c>
      <c r="W713" s="132">
        <v>1.6920000000000001E-2</v>
      </c>
      <c r="X713" s="132">
        <v>3.9100000000000003E-3</v>
      </c>
    </row>
    <row r="714" spans="1:24">
      <c r="A714" t="s">
        <v>1213</v>
      </c>
      <c r="B714" t="s">
        <v>1248</v>
      </c>
      <c r="C714" t="s">
        <v>2467</v>
      </c>
      <c r="D714" t="s">
        <v>2468</v>
      </c>
      <c r="E714" t="s">
        <v>309</v>
      </c>
      <c r="F714" t="s">
        <v>2467</v>
      </c>
      <c r="G714" t="s">
        <v>3487</v>
      </c>
      <c r="H714" t="s">
        <v>321</v>
      </c>
      <c r="I714" t="s">
        <v>917</v>
      </c>
      <c r="J714" t="s">
        <v>204</v>
      </c>
      <c r="K714" t="s">
        <v>204</v>
      </c>
      <c r="L714" t="s">
        <v>325</v>
      </c>
      <c r="M714" t="s">
        <v>340</v>
      </c>
      <c r="N714" t="s">
        <v>440</v>
      </c>
      <c r="O714" t="s">
        <v>339</v>
      </c>
      <c r="P714" t="s">
        <v>1212</v>
      </c>
      <c r="Q714" s="131">
        <v>95118.99</v>
      </c>
      <c r="R714" s="131">
        <v>1</v>
      </c>
      <c r="S714" s="131">
        <f t="shared" si="11"/>
        <v>2966.9995444653059</v>
      </c>
      <c r="U714" s="131">
        <v>2822.18</v>
      </c>
      <c r="V714" s="132">
        <v>3.6999999999999999E-4</v>
      </c>
      <c r="W714" s="132">
        <v>1.452E-2</v>
      </c>
      <c r="X714" s="132">
        <v>3.3500000000000001E-3</v>
      </c>
    </row>
    <row r="715" spans="1:24">
      <c r="A715" t="s">
        <v>1213</v>
      </c>
      <c r="B715" t="s">
        <v>1248</v>
      </c>
      <c r="C715" t="s">
        <v>2188</v>
      </c>
      <c r="D715" t="s">
        <v>2189</v>
      </c>
      <c r="E715" t="s">
        <v>309</v>
      </c>
      <c r="F715" t="s">
        <v>3505</v>
      </c>
      <c r="G715" t="s">
        <v>3506</v>
      </c>
      <c r="H715" t="s">
        <v>321</v>
      </c>
      <c r="I715" t="s">
        <v>917</v>
      </c>
      <c r="J715" t="s">
        <v>204</v>
      </c>
      <c r="K715" t="s">
        <v>204</v>
      </c>
      <c r="L715" t="s">
        <v>325</v>
      </c>
      <c r="M715" t="s">
        <v>340</v>
      </c>
      <c r="N715" t="s">
        <v>445</v>
      </c>
      <c r="O715" t="s">
        <v>339</v>
      </c>
      <c r="P715" t="s">
        <v>1212</v>
      </c>
      <c r="Q715" s="131">
        <v>32236.54</v>
      </c>
      <c r="R715" s="131">
        <v>1</v>
      </c>
      <c r="S715" s="131">
        <f t="shared" si="11"/>
        <v>8569.9985172105935</v>
      </c>
      <c r="U715" s="131">
        <v>2762.6709999999998</v>
      </c>
      <c r="V715" s="132">
        <v>4.0999999999999999E-4</v>
      </c>
      <c r="W715" s="132">
        <v>1.421E-2</v>
      </c>
      <c r="X715" s="132">
        <v>3.2799999999999999E-3</v>
      </c>
    </row>
    <row r="716" spans="1:24">
      <c r="A716" t="s">
        <v>1213</v>
      </c>
      <c r="B716" t="s">
        <v>1248</v>
      </c>
      <c r="C716" t="s">
        <v>2430</v>
      </c>
      <c r="D716" t="s">
        <v>2431</v>
      </c>
      <c r="E716" t="s">
        <v>309</v>
      </c>
      <c r="F716" t="s">
        <v>2430</v>
      </c>
      <c r="G716" t="s">
        <v>3492</v>
      </c>
      <c r="H716" t="s">
        <v>321</v>
      </c>
      <c r="I716" t="s">
        <v>917</v>
      </c>
      <c r="J716" t="s">
        <v>204</v>
      </c>
      <c r="K716" t="s">
        <v>204</v>
      </c>
      <c r="L716" t="s">
        <v>325</v>
      </c>
      <c r="M716" t="s">
        <v>340</v>
      </c>
      <c r="N716" t="s">
        <v>446</v>
      </c>
      <c r="O716" t="s">
        <v>339</v>
      </c>
      <c r="P716" t="s">
        <v>1212</v>
      </c>
      <c r="Q716" s="131">
        <v>2856</v>
      </c>
      <c r="R716" s="131">
        <v>1</v>
      </c>
      <c r="S716" s="131">
        <f t="shared" si="11"/>
        <v>95300</v>
      </c>
      <c r="T716" s="131">
        <v>5.2759999999999998</v>
      </c>
      <c r="U716" s="131">
        <v>2727.0439999999999</v>
      </c>
      <c r="V716" s="132">
        <v>6.0000000000000002E-5</v>
      </c>
      <c r="W716" s="132">
        <v>1.406E-2</v>
      </c>
      <c r="X716" s="132">
        <v>3.2399999999999998E-3</v>
      </c>
    </row>
    <row r="717" spans="1:24">
      <c r="A717" t="s">
        <v>1213</v>
      </c>
      <c r="B717" t="s">
        <v>1248</v>
      </c>
      <c r="C717" t="s">
        <v>3569</v>
      </c>
      <c r="D717" t="s">
        <v>3570</v>
      </c>
      <c r="E717" t="s">
        <v>309</v>
      </c>
      <c r="F717" t="s">
        <v>3569</v>
      </c>
      <c r="G717" t="s">
        <v>3571</v>
      </c>
      <c r="H717" t="s">
        <v>321</v>
      </c>
      <c r="I717" t="s">
        <v>917</v>
      </c>
      <c r="J717" t="s">
        <v>204</v>
      </c>
      <c r="K717" t="s">
        <v>204</v>
      </c>
      <c r="L717" t="s">
        <v>325</v>
      </c>
      <c r="M717" t="s">
        <v>340</v>
      </c>
      <c r="N717" t="s">
        <v>451</v>
      </c>
      <c r="O717" t="s">
        <v>339</v>
      </c>
      <c r="P717" t="s">
        <v>1212</v>
      </c>
      <c r="Q717" s="131">
        <v>18070.32</v>
      </c>
      <c r="R717" s="131">
        <v>1</v>
      </c>
      <c r="S717" s="131">
        <f t="shared" si="11"/>
        <v>14940.001062515774</v>
      </c>
      <c r="U717" s="131">
        <v>2699.7060000000001</v>
      </c>
      <c r="V717" s="132">
        <v>5.1999999999999995E-4</v>
      </c>
      <c r="W717" s="132">
        <v>1.389E-2</v>
      </c>
      <c r="X717" s="132">
        <v>3.2100000000000002E-3</v>
      </c>
    </row>
    <row r="718" spans="1:24">
      <c r="A718" t="s">
        <v>1213</v>
      </c>
      <c r="B718" t="s">
        <v>1248</v>
      </c>
      <c r="C718" t="s">
        <v>3497</v>
      </c>
      <c r="D718" t="s">
        <v>3498</v>
      </c>
      <c r="E718" t="s">
        <v>309</v>
      </c>
      <c r="F718" t="s">
        <v>3497</v>
      </c>
      <c r="G718" t="s">
        <v>3499</v>
      </c>
      <c r="H718" t="s">
        <v>321</v>
      </c>
      <c r="I718" t="s">
        <v>917</v>
      </c>
      <c r="J718" t="s">
        <v>204</v>
      </c>
      <c r="K718" t="s">
        <v>204</v>
      </c>
      <c r="L718" t="s">
        <v>325</v>
      </c>
      <c r="M718" t="s">
        <v>340</v>
      </c>
      <c r="N718" t="s">
        <v>458</v>
      </c>
      <c r="O718" t="s">
        <v>339</v>
      </c>
      <c r="P718" t="s">
        <v>1212</v>
      </c>
      <c r="Q718" s="131">
        <v>3401.42</v>
      </c>
      <c r="R718" s="131">
        <v>1</v>
      </c>
      <c r="S718" s="131">
        <f t="shared" si="11"/>
        <v>71909.996413262692</v>
      </c>
      <c r="U718" s="131">
        <v>2445.9609999999998</v>
      </c>
      <c r="V718" s="132">
        <v>1.2E-4</v>
      </c>
      <c r="W718" s="132">
        <v>1.2579999999999999E-2</v>
      </c>
      <c r="X718" s="132">
        <v>2.8999999999999998E-3</v>
      </c>
    </row>
    <row r="719" spans="1:24">
      <c r="A719" t="s">
        <v>1213</v>
      </c>
      <c r="B719" t="s">
        <v>1248</v>
      </c>
      <c r="C719" t="s">
        <v>2242</v>
      </c>
      <c r="D719" t="s">
        <v>2243</v>
      </c>
      <c r="E719" t="s">
        <v>309</v>
      </c>
      <c r="F719" t="s">
        <v>2242</v>
      </c>
      <c r="G719" t="s">
        <v>3666</v>
      </c>
      <c r="H719" t="s">
        <v>321</v>
      </c>
      <c r="I719" t="s">
        <v>917</v>
      </c>
      <c r="J719" t="s">
        <v>204</v>
      </c>
      <c r="K719" t="s">
        <v>204</v>
      </c>
      <c r="L719" t="s">
        <v>325</v>
      </c>
      <c r="M719" t="s">
        <v>340</v>
      </c>
      <c r="N719" t="s">
        <v>464</v>
      </c>
      <c r="O719" t="s">
        <v>339</v>
      </c>
      <c r="P719" t="s">
        <v>1212</v>
      </c>
      <c r="Q719" s="131">
        <v>76958</v>
      </c>
      <c r="R719" s="131">
        <v>1</v>
      </c>
      <c r="S719" s="131">
        <f t="shared" si="11"/>
        <v>3039.9997401179862</v>
      </c>
      <c r="U719" s="131">
        <v>2339.5230000000001</v>
      </c>
      <c r="V719" s="132">
        <v>3.6000000000000002E-4</v>
      </c>
      <c r="W719" s="132">
        <v>1.2030000000000001E-2</v>
      </c>
      <c r="X719" s="132">
        <v>2.7799999999999999E-3</v>
      </c>
    </row>
    <row r="720" spans="1:24">
      <c r="A720" t="s">
        <v>1213</v>
      </c>
      <c r="B720" t="s">
        <v>1248</v>
      </c>
      <c r="C720" t="s">
        <v>2175</v>
      </c>
      <c r="D720" t="s">
        <v>2176</v>
      </c>
      <c r="E720" t="s">
        <v>309</v>
      </c>
      <c r="F720" t="s">
        <v>3485</v>
      </c>
      <c r="G720" t="s">
        <v>3486</v>
      </c>
      <c r="H720" t="s">
        <v>321</v>
      </c>
      <c r="I720" t="s">
        <v>917</v>
      </c>
      <c r="J720" t="s">
        <v>204</v>
      </c>
      <c r="K720" t="s">
        <v>204</v>
      </c>
      <c r="L720" t="s">
        <v>325</v>
      </c>
      <c r="M720" t="s">
        <v>340</v>
      </c>
      <c r="N720" t="s">
        <v>445</v>
      </c>
      <c r="O720" t="s">
        <v>339</v>
      </c>
      <c r="P720" t="s">
        <v>1212</v>
      </c>
      <c r="Q720" s="131">
        <v>42760.19</v>
      </c>
      <c r="R720" s="131">
        <v>1</v>
      </c>
      <c r="S720" s="131">
        <f t="shared" si="11"/>
        <v>5318.0002240401645</v>
      </c>
      <c r="U720" s="131">
        <v>2273.9870000000001</v>
      </c>
      <c r="V720" s="132">
        <v>1.6000000000000001E-4</v>
      </c>
      <c r="W720" s="132">
        <v>1.17E-2</v>
      </c>
      <c r="X720" s="132">
        <v>2.7000000000000001E-3</v>
      </c>
    </row>
    <row r="721" spans="1:24">
      <c r="A721" t="s">
        <v>1213</v>
      </c>
      <c r="B721" t="s">
        <v>1248</v>
      </c>
      <c r="C721" t="s">
        <v>2519</v>
      </c>
      <c r="D721" t="s">
        <v>2520</v>
      </c>
      <c r="E721" t="s">
        <v>309</v>
      </c>
      <c r="F721" t="s">
        <v>2519</v>
      </c>
      <c r="G721" t="s">
        <v>3517</v>
      </c>
      <c r="H721" t="s">
        <v>321</v>
      </c>
      <c r="I721" t="s">
        <v>917</v>
      </c>
      <c r="J721" t="s">
        <v>204</v>
      </c>
      <c r="K721" t="s">
        <v>204</v>
      </c>
      <c r="L721" t="s">
        <v>325</v>
      </c>
      <c r="M721" t="s">
        <v>340</v>
      </c>
      <c r="N721" t="s">
        <v>454</v>
      </c>
      <c r="O721" t="s">
        <v>339</v>
      </c>
      <c r="P721" t="s">
        <v>1212</v>
      </c>
      <c r="Q721" s="131">
        <v>1193965.1599999999</v>
      </c>
      <c r="R721" s="131">
        <v>1</v>
      </c>
      <c r="S721" s="131">
        <f t="shared" si="11"/>
        <v>189.70000766186513</v>
      </c>
      <c r="U721" s="131">
        <v>2264.9520000000002</v>
      </c>
      <c r="V721" s="132">
        <v>4.6000000000000001E-4</v>
      </c>
      <c r="W721" s="132">
        <v>1.1650000000000001E-2</v>
      </c>
      <c r="X721" s="132">
        <v>2.6900000000000001E-3</v>
      </c>
    </row>
    <row r="722" spans="1:24">
      <c r="A722" t="s">
        <v>1213</v>
      </c>
      <c r="B722" t="s">
        <v>1248</v>
      </c>
      <c r="C722" t="s">
        <v>3041</v>
      </c>
      <c r="D722" t="s">
        <v>3042</v>
      </c>
      <c r="E722" t="s">
        <v>309</v>
      </c>
      <c r="F722" t="s">
        <v>3041</v>
      </c>
      <c r="G722" t="s">
        <v>3885</v>
      </c>
      <c r="H722" t="s">
        <v>321</v>
      </c>
      <c r="I722" t="s">
        <v>917</v>
      </c>
      <c r="J722" t="s">
        <v>204</v>
      </c>
      <c r="K722" t="s">
        <v>204</v>
      </c>
      <c r="L722" t="s">
        <v>325</v>
      </c>
      <c r="M722" t="s">
        <v>340</v>
      </c>
      <c r="N722" t="s">
        <v>458</v>
      </c>
      <c r="O722" t="s">
        <v>339</v>
      </c>
      <c r="P722" t="s">
        <v>1212</v>
      </c>
      <c r="Q722" s="131">
        <v>12998</v>
      </c>
      <c r="R722" s="131">
        <v>1</v>
      </c>
      <c r="S722" s="131">
        <f t="shared" si="11"/>
        <v>17100</v>
      </c>
      <c r="U722" s="131">
        <v>2222.6579999999999</v>
      </c>
      <c r="V722" s="132">
        <v>1E-3</v>
      </c>
      <c r="W722" s="132">
        <v>1.1429999999999999E-2</v>
      </c>
      <c r="X722" s="132">
        <v>2.64E-3</v>
      </c>
    </row>
    <row r="723" spans="1:24">
      <c r="A723" t="s">
        <v>1213</v>
      </c>
      <c r="B723" t="s">
        <v>1248</v>
      </c>
      <c r="C723" t="s">
        <v>2309</v>
      </c>
      <c r="D723" t="s">
        <v>2310</v>
      </c>
      <c r="E723" t="s">
        <v>309</v>
      </c>
      <c r="F723" t="s">
        <v>2309</v>
      </c>
      <c r="G723" t="s">
        <v>3565</v>
      </c>
      <c r="H723" t="s">
        <v>321</v>
      </c>
      <c r="I723" t="s">
        <v>917</v>
      </c>
      <c r="J723" t="s">
        <v>204</v>
      </c>
      <c r="K723" t="s">
        <v>204</v>
      </c>
      <c r="L723" t="s">
        <v>325</v>
      </c>
      <c r="M723" t="s">
        <v>340</v>
      </c>
      <c r="N723" t="s">
        <v>447</v>
      </c>
      <c r="O723" t="s">
        <v>339</v>
      </c>
      <c r="P723" t="s">
        <v>1212</v>
      </c>
      <c r="Q723" s="131">
        <v>5978</v>
      </c>
      <c r="R723" s="131">
        <v>1</v>
      </c>
      <c r="S723" s="131">
        <f t="shared" si="11"/>
        <v>36079.993308798934</v>
      </c>
      <c r="U723" s="131">
        <v>2156.8620000000001</v>
      </c>
      <c r="V723" s="132">
        <v>2.9E-4</v>
      </c>
      <c r="W723" s="132">
        <v>1.11E-2</v>
      </c>
      <c r="X723" s="132">
        <v>2.5600000000000002E-3</v>
      </c>
    </row>
    <row r="724" spans="1:24">
      <c r="A724" t="s">
        <v>1213</v>
      </c>
      <c r="B724" t="s">
        <v>1248</v>
      </c>
      <c r="C724" t="s">
        <v>3523</v>
      </c>
      <c r="D724" t="s">
        <v>3524</v>
      </c>
      <c r="E724" t="s">
        <v>309</v>
      </c>
      <c r="F724" t="s">
        <v>3525</v>
      </c>
      <c r="G724" t="s">
        <v>3526</v>
      </c>
      <c r="H724" t="s">
        <v>321</v>
      </c>
      <c r="I724" t="s">
        <v>917</v>
      </c>
      <c r="J724" t="s">
        <v>204</v>
      </c>
      <c r="K724" t="s">
        <v>204</v>
      </c>
      <c r="L724" t="s">
        <v>325</v>
      </c>
      <c r="M724" t="s">
        <v>340</v>
      </c>
      <c r="N724" t="s">
        <v>476</v>
      </c>
      <c r="O724" t="s">
        <v>339</v>
      </c>
      <c r="P724" t="s">
        <v>1212</v>
      </c>
      <c r="Q724" s="131">
        <v>30381</v>
      </c>
      <c r="R724" s="131">
        <v>1</v>
      </c>
      <c r="S724" s="131">
        <f t="shared" si="11"/>
        <v>6840.9993087785124</v>
      </c>
      <c r="U724" s="131">
        <v>2078.364</v>
      </c>
      <c r="V724" s="132">
        <v>4.2000000000000002E-4</v>
      </c>
      <c r="W724" s="132">
        <v>1.069E-2</v>
      </c>
      <c r="X724" s="132">
        <v>2.47E-3</v>
      </c>
    </row>
    <row r="725" spans="1:24">
      <c r="A725" t="s">
        <v>1213</v>
      </c>
      <c r="B725" t="s">
        <v>1248</v>
      </c>
      <c r="C725" t="s">
        <v>3479</v>
      </c>
      <c r="D725" t="s">
        <v>3480</v>
      </c>
      <c r="E725" t="s">
        <v>309</v>
      </c>
      <c r="F725" t="s">
        <v>3479</v>
      </c>
      <c r="G725" t="s">
        <v>3481</v>
      </c>
      <c r="H725" t="s">
        <v>321</v>
      </c>
      <c r="I725" t="s">
        <v>917</v>
      </c>
      <c r="J725" t="s">
        <v>204</v>
      </c>
      <c r="K725" t="s">
        <v>204</v>
      </c>
      <c r="L725" t="s">
        <v>325</v>
      </c>
      <c r="M725" t="s">
        <v>340</v>
      </c>
      <c r="N725" t="s">
        <v>458</v>
      </c>
      <c r="O725" t="s">
        <v>339</v>
      </c>
      <c r="P725" t="s">
        <v>1212</v>
      </c>
      <c r="Q725" s="131">
        <v>10910</v>
      </c>
      <c r="R725" s="131">
        <v>1</v>
      </c>
      <c r="S725" s="131">
        <f t="shared" si="11"/>
        <v>18890</v>
      </c>
      <c r="U725" s="131">
        <v>2060.8989999999999</v>
      </c>
      <c r="V725" s="132">
        <v>1E-4</v>
      </c>
      <c r="W725" s="132">
        <v>1.06E-2</v>
      </c>
      <c r="X725" s="132">
        <v>2.4499999999999999E-3</v>
      </c>
    </row>
    <row r="726" spans="1:24">
      <c r="A726" t="s">
        <v>1213</v>
      </c>
      <c r="B726" t="s">
        <v>1248</v>
      </c>
      <c r="C726" t="s">
        <v>1831</v>
      </c>
      <c r="D726" t="s">
        <v>1832</v>
      </c>
      <c r="E726" t="s">
        <v>309</v>
      </c>
      <c r="F726" t="s">
        <v>3901</v>
      </c>
      <c r="G726" t="s">
        <v>3902</v>
      </c>
      <c r="H726" t="s">
        <v>321</v>
      </c>
      <c r="I726" t="s">
        <v>917</v>
      </c>
      <c r="J726" t="s">
        <v>204</v>
      </c>
      <c r="K726" t="s">
        <v>204</v>
      </c>
      <c r="L726" t="s">
        <v>325</v>
      </c>
      <c r="M726" t="s">
        <v>340</v>
      </c>
      <c r="N726" t="s">
        <v>441</v>
      </c>
      <c r="O726" t="s">
        <v>339</v>
      </c>
      <c r="P726" t="s">
        <v>1212</v>
      </c>
      <c r="Q726" s="131">
        <v>34664</v>
      </c>
      <c r="R726" s="131">
        <v>1</v>
      </c>
      <c r="S726" s="131">
        <f t="shared" si="11"/>
        <v>5884.998846065082</v>
      </c>
      <c r="U726" s="131">
        <v>2039.9760000000001</v>
      </c>
      <c r="V726" s="132">
        <v>2.64E-3</v>
      </c>
      <c r="W726" s="132">
        <v>1.0489999999999999E-2</v>
      </c>
      <c r="X726" s="132">
        <v>2.4199999999999998E-3</v>
      </c>
    </row>
    <row r="727" spans="1:24">
      <c r="A727" t="s">
        <v>1213</v>
      </c>
      <c r="B727" t="s">
        <v>1248</v>
      </c>
      <c r="C727" t="s">
        <v>2505</v>
      </c>
      <c r="D727" t="s">
        <v>2506</v>
      </c>
      <c r="E727" t="s">
        <v>309</v>
      </c>
      <c r="F727" t="s">
        <v>2505</v>
      </c>
      <c r="G727" t="s">
        <v>3568</v>
      </c>
      <c r="H727" t="s">
        <v>321</v>
      </c>
      <c r="I727" t="s">
        <v>917</v>
      </c>
      <c r="J727" t="s">
        <v>204</v>
      </c>
      <c r="K727" t="s">
        <v>204</v>
      </c>
      <c r="L727" t="s">
        <v>325</v>
      </c>
      <c r="M727" t="s">
        <v>340</v>
      </c>
      <c r="N727" t="s">
        <v>478</v>
      </c>
      <c r="O727" t="s">
        <v>339</v>
      </c>
      <c r="P727" t="s">
        <v>1212</v>
      </c>
      <c r="Q727" s="131">
        <v>126000</v>
      </c>
      <c r="R727" s="131">
        <v>1</v>
      </c>
      <c r="S727" s="131">
        <f t="shared" si="11"/>
        <v>1619.0000000000002</v>
      </c>
      <c r="U727" s="131">
        <v>2039.94</v>
      </c>
      <c r="V727" s="132">
        <v>6.3000000000000003E-4</v>
      </c>
      <c r="W727" s="132">
        <v>1.0489999999999999E-2</v>
      </c>
      <c r="X727" s="132">
        <v>2.4199999999999998E-3</v>
      </c>
    </row>
    <row r="728" spans="1:24">
      <c r="A728" t="s">
        <v>1213</v>
      </c>
      <c r="B728" t="s">
        <v>1248</v>
      </c>
      <c r="C728" t="s">
        <v>3691</v>
      </c>
      <c r="D728" t="s">
        <v>3692</v>
      </c>
      <c r="E728" t="s">
        <v>309</v>
      </c>
      <c r="F728" t="s">
        <v>3691</v>
      </c>
      <c r="G728" t="s">
        <v>3693</v>
      </c>
      <c r="H728" t="s">
        <v>321</v>
      </c>
      <c r="I728" t="s">
        <v>917</v>
      </c>
      <c r="J728" t="s">
        <v>204</v>
      </c>
      <c r="K728" t="s">
        <v>204</v>
      </c>
      <c r="L728" t="s">
        <v>325</v>
      </c>
      <c r="M728" t="s">
        <v>340</v>
      </c>
      <c r="N728" t="s">
        <v>445</v>
      </c>
      <c r="O728" t="s">
        <v>339</v>
      </c>
      <c r="P728" t="s">
        <v>1212</v>
      </c>
      <c r="Q728" s="131">
        <v>290176.40000000002</v>
      </c>
      <c r="R728" s="131">
        <v>1</v>
      </c>
      <c r="S728" s="131">
        <f t="shared" si="11"/>
        <v>685.70014653155806</v>
      </c>
      <c r="U728" s="131">
        <v>1989.74</v>
      </c>
      <c r="V728" s="132">
        <v>2.7999999999999998E-4</v>
      </c>
      <c r="W728" s="132">
        <v>1.0240000000000001E-2</v>
      </c>
      <c r="X728" s="132">
        <v>2.3600000000000001E-3</v>
      </c>
    </row>
    <row r="729" spans="1:24">
      <c r="A729" t="s">
        <v>1213</v>
      </c>
      <c r="B729" t="s">
        <v>1248</v>
      </c>
      <c r="C729" t="s">
        <v>3711</v>
      </c>
      <c r="D729" t="s">
        <v>3712</v>
      </c>
      <c r="E729" t="s">
        <v>309</v>
      </c>
      <c r="F729" t="s">
        <v>3711</v>
      </c>
      <c r="G729" t="s">
        <v>3713</v>
      </c>
      <c r="H729" t="s">
        <v>321</v>
      </c>
      <c r="I729" t="s">
        <v>917</v>
      </c>
      <c r="J729" t="s">
        <v>204</v>
      </c>
      <c r="K729" t="s">
        <v>204</v>
      </c>
      <c r="L729" t="s">
        <v>325</v>
      </c>
      <c r="M729" t="s">
        <v>340</v>
      </c>
      <c r="N729" t="s">
        <v>459</v>
      </c>
      <c r="O729" t="s">
        <v>339</v>
      </c>
      <c r="P729" t="s">
        <v>1212</v>
      </c>
      <c r="Q729" s="131">
        <v>94399</v>
      </c>
      <c r="R729" s="131">
        <v>1</v>
      </c>
      <c r="S729" s="131">
        <f t="shared" si="11"/>
        <v>1949.0005190732952</v>
      </c>
      <c r="U729" s="131">
        <v>1839.837</v>
      </c>
      <c r="V729" s="132">
        <v>9.3999999999999997E-4</v>
      </c>
      <c r="W729" s="132">
        <v>9.4599999999999997E-3</v>
      </c>
      <c r="X729" s="132">
        <v>2.1800000000000001E-3</v>
      </c>
    </row>
    <row r="730" spans="1:24">
      <c r="A730" t="s">
        <v>1213</v>
      </c>
      <c r="B730" t="s">
        <v>1248</v>
      </c>
      <c r="C730" t="s">
        <v>2509</v>
      </c>
      <c r="D730" t="s">
        <v>2510</v>
      </c>
      <c r="E730" t="s">
        <v>309</v>
      </c>
      <c r="F730" t="s">
        <v>2509</v>
      </c>
      <c r="G730" t="s">
        <v>3495</v>
      </c>
      <c r="H730" t="s">
        <v>321</v>
      </c>
      <c r="I730" t="s">
        <v>917</v>
      </c>
      <c r="J730" t="s">
        <v>204</v>
      </c>
      <c r="K730" t="s">
        <v>204</v>
      </c>
      <c r="L730" t="s">
        <v>325</v>
      </c>
      <c r="M730" t="s">
        <v>340</v>
      </c>
      <c r="N730" t="s">
        <v>475</v>
      </c>
      <c r="O730" t="s">
        <v>339</v>
      </c>
      <c r="P730" t="s">
        <v>1212</v>
      </c>
      <c r="Q730" s="131">
        <v>46250</v>
      </c>
      <c r="R730" s="131">
        <v>1</v>
      </c>
      <c r="S730" s="131">
        <f t="shared" si="11"/>
        <v>3795.0010810810809</v>
      </c>
      <c r="U730" s="131">
        <v>1755.1880000000001</v>
      </c>
      <c r="V730" s="132">
        <v>1.7000000000000001E-4</v>
      </c>
      <c r="W730" s="132">
        <v>9.0299999999999998E-3</v>
      </c>
      <c r="X730" s="132">
        <v>2.0799999999999998E-3</v>
      </c>
    </row>
    <row r="731" spans="1:24">
      <c r="A731" t="s">
        <v>1213</v>
      </c>
      <c r="B731" t="s">
        <v>1248</v>
      </c>
      <c r="C731" t="s">
        <v>1574</v>
      </c>
      <c r="D731" t="s">
        <v>1575</v>
      </c>
      <c r="E731" t="s">
        <v>309</v>
      </c>
      <c r="F731" t="s">
        <v>1574</v>
      </c>
      <c r="G731" t="s">
        <v>3903</v>
      </c>
      <c r="H731" t="s">
        <v>321</v>
      </c>
      <c r="I731" t="s">
        <v>917</v>
      </c>
      <c r="J731" t="s">
        <v>204</v>
      </c>
      <c r="K731" t="s">
        <v>204</v>
      </c>
      <c r="L731" t="s">
        <v>325</v>
      </c>
      <c r="M731" t="s">
        <v>340</v>
      </c>
      <c r="N731" t="s">
        <v>451</v>
      </c>
      <c r="O731" t="s">
        <v>339</v>
      </c>
      <c r="P731" t="s">
        <v>1212</v>
      </c>
      <c r="Q731" s="131">
        <v>346500</v>
      </c>
      <c r="R731" s="131">
        <v>1</v>
      </c>
      <c r="S731" s="131">
        <f t="shared" si="11"/>
        <v>500.6</v>
      </c>
      <c r="U731" s="131">
        <v>1734.579</v>
      </c>
      <c r="V731" s="132">
        <v>1.2999999999999999E-3</v>
      </c>
      <c r="W731" s="132">
        <v>8.9200000000000008E-3</v>
      </c>
      <c r="X731" s="132">
        <v>2.0600000000000002E-3</v>
      </c>
    </row>
    <row r="732" spans="1:24">
      <c r="A732" t="s">
        <v>1213</v>
      </c>
      <c r="B732" t="s">
        <v>1248</v>
      </c>
      <c r="C732" t="s">
        <v>2402</v>
      </c>
      <c r="D732" t="s">
        <v>2403</v>
      </c>
      <c r="E732" t="s">
        <v>309</v>
      </c>
      <c r="F732" t="s">
        <v>2402</v>
      </c>
      <c r="G732" t="s">
        <v>3696</v>
      </c>
      <c r="H732" t="s">
        <v>321</v>
      </c>
      <c r="I732" t="s">
        <v>917</v>
      </c>
      <c r="J732" t="s">
        <v>204</v>
      </c>
      <c r="K732" t="s">
        <v>204</v>
      </c>
      <c r="L732" t="s">
        <v>325</v>
      </c>
      <c r="M732" t="s">
        <v>340</v>
      </c>
      <c r="N732" t="s">
        <v>465</v>
      </c>
      <c r="O732" t="s">
        <v>339</v>
      </c>
      <c r="P732" t="s">
        <v>1212</v>
      </c>
      <c r="Q732" s="131">
        <v>28800.799999999999</v>
      </c>
      <c r="R732" s="131">
        <v>1</v>
      </c>
      <c r="S732" s="131">
        <f t="shared" si="11"/>
        <v>5600.0006944251554</v>
      </c>
      <c r="U732" s="131">
        <v>1612.845</v>
      </c>
      <c r="V732" s="132">
        <v>3.8999999999999999E-4</v>
      </c>
      <c r="W732" s="132">
        <v>8.3000000000000001E-3</v>
      </c>
      <c r="X732" s="132">
        <v>1.92E-3</v>
      </c>
    </row>
    <row r="733" spans="1:24">
      <c r="A733" t="s">
        <v>1213</v>
      </c>
      <c r="B733" t="s">
        <v>1248</v>
      </c>
      <c r="C733" t="s">
        <v>3904</v>
      </c>
      <c r="D733" t="s">
        <v>3905</v>
      </c>
      <c r="E733" t="s">
        <v>309</v>
      </c>
      <c r="F733" t="s">
        <v>3904</v>
      </c>
      <c r="G733" t="s">
        <v>3906</v>
      </c>
      <c r="H733" t="s">
        <v>321</v>
      </c>
      <c r="I733" t="s">
        <v>917</v>
      </c>
      <c r="J733" t="s">
        <v>204</v>
      </c>
      <c r="K733" t="s">
        <v>204</v>
      </c>
      <c r="L733" t="s">
        <v>325</v>
      </c>
      <c r="M733" t="s">
        <v>340</v>
      </c>
      <c r="N733" t="s">
        <v>439</v>
      </c>
      <c r="O733" t="s">
        <v>339</v>
      </c>
      <c r="P733" t="s">
        <v>1212</v>
      </c>
      <c r="Q733" s="131">
        <v>31900</v>
      </c>
      <c r="R733" s="131">
        <v>1</v>
      </c>
      <c r="S733" s="131">
        <f t="shared" si="11"/>
        <v>4999</v>
      </c>
      <c r="U733" s="131">
        <v>1594.681</v>
      </c>
      <c r="V733" s="132">
        <v>1.2899999999999999E-3</v>
      </c>
      <c r="W733" s="132">
        <v>8.2000000000000007E-3</v>
      </c>
      <c r="X733" s="132">
        <v>1.89E-3</v>
      </c>
    </row>
    <row r="734" spans="1:24">
      <c r="A734" t="s">
        <v>1213</v>
      </c>
      <c r="B734" t="s">
        <v>1248</v>
      </c>
      <c r="C734" t="s">
        <v>1985</v>
      </c>
      <c r="D734" t="s">
        <v>1986</v>
      </c>
      <c r="E734" t="s">
        <v>309</v>
      </c>
      <c r="F734" t="s">
        <v>1985</v>
      </c>
      <c r="G734" t="s">
        <v>3585</v>
      </c>
      <c r="H734" t="s">
        <v>321</v>
      </c>
      <c r="I734" t="s">
        <v>917</v>
      </c>
      <c r="J734" t="s">
        <v>204</v>
      </c>
      <c r="K734" t="s">
        <v>204</v>
      </c>
      <c r="L734" t="s">
        <v>325</v>
      </c>
      <c r="M734" t="s">
        <v>340</v>
      </c>
      <c r="N734" t="s">
        <v>464</v>
      </c>
      <c r="O734" t="s">
        <v>339</v>
      </c>
      <c r="P734" t="s">
        <v>1212</v>
      </c>
      <c r="Q734" s="131">
        <v>77100.039999999994</v>
      </c>
      <c r="R734" s="131">
        <v>1</v>
      </c>
      <c r="S734" s="131">
        <f t="shared" si="11"/>
        <v>2064.0002261996233</v>
      </c>
      <c r="U734" s="131">
        <v>1591.345</v>
      </c>
      <c r="V734" s="132">
        <v>1.6000000000000001E-4</v>
      </c>
      <c r="W734" s="132">
        <v>8.1899999999999994E-3</v>
      </c>
      <c r="X734" s="132">
        <v>1.89E-3</v>
      </c>
    </row>
    <row r="735" spans="1:24">
      <c r="A735" t="s">
        <v>1213</v>
      </c>
      <c r="B735" t="s">
        <v>1248</v>
      </c>
      <c r="C735" t="s">
        <v>3907</v>
      </c>
      <c r="D735" t="s">
        <v>3908</v>
      </c>
      <c r="E735" t="s">
        <v>309</v>
      </c>
      <c r="F735" t="s">
        <v>3909</v>
      </c>
      <c r="G735" t="s">
        <v>3910</v>
      </c>
      <c r="H735" t="s">
        <v>321</v>
      </c>
      <c r="I735" t="s">
        <v>917</v>
      </c>
      <c r="J735" t="s">
        <v>204</v>
      </c>
      <c r="K735" t="s">
        <v>204</v>
      </c>
      <c r="L735" t="s">
        <v>325</v>
      </c>
      <c r="M735" t="s">
        <v>340</v>
      </c>
      <c r="N735" t="s">
        <v>462</v>
      </c>
      <c r="O735" t="s">
        <v>339</v>
      </c>
      <c r="P735" t="s">
        <v>1212</v>
      </c>
      <c r="Q735" s="131">
        <v>27436</v>
      </c>
      <c r="R735" s="131">
        <v>1</v>
      </c>
      <c r="S735" s="131">
        <f t="shared" si="11"/>
        <v>4961.9988336492197</v>
      </c>
      <c r="U735" s="131">
        <v>1361.374</v>
      </c>
      <c r="V735" s="132">
        <v>1E-3</v>
      </c>
      <c r="W735" s="132">
        <v>7.0000000000000001E-3</v>
      </c>
      <c r="X735" s="132">
        <v>1.6199999999999999E-3</v>
      </c>
    </row>
    <row r="736" spans="1:24">
      <c r="A736" t="s">
        <v>1213</v>
      </c>
      <c r="B736" t="s">
        <v>1248</v>
      </c>
      <c r="C736" t="s">
        <v>2005</v>
      </c>
      <c r="D736" t="s">
        <v>2006</v>
      </c>
      <c r="E736" t="s">
        <v>309</v>
      </c>
      <c r="F736" t="s">
        <v>3590</v>
      </c>
      <c r="G736" t="s">
        <v>3591</v>
      </c>
      <c r="H736" t="s">
        <v>321</v>
      </c>
      <c r="I736" t="s">
        <v>917</v>
      </c>
      <c r="J736" t="s">
        <v>204</v>
      </c>
      <c r="K736" t="s">
        <v>204</v>
      </c>
      <c r="L736" t="s">
        <v>325</v>
      </c>
      <c r="M736" t="s">
        <v>340</v>
      </c>
      <c r="N736" t="s">
        <v>464</v>
      </c>
      <c r="O736" t="s">
        <v>339</v>
      </c>
      <c r="P736" t="s">
        <v>1212</v>
      </c>
      <c r="Q736" s="131">
        <v>121395.75</v>
      </c>
      <c r="R736" s="131">
        <v>1</v>
      </c>
      <c r="S736" s="131">
        <f t="shared" si="11"/>
        <v>1089.0002327099589</v>
      </c>
      <c r="U736" s="131">
        <v>1322</v>
      </c>
      <c r="V736" s="132">
        <v>1.6000000000000001E-4</v>
      </c>
      <c r="W736" s="132">
        <v>6.7999999999999996E-3</v>
      </c>
      <c r="X736" s="132">
        <v>1.57E-3</v>
      </c>
    </row>
    <row r="737" spans="1:24">
      <c r="A737" t="s">
        <v>1213</v>
      </c>
      <c r="B737" t="s">
        <v>1248</v>
      </c>
      <c r="C737" t="s">
        <v>1736</v>
      </c>
      <c r="D737" t="s">
        <v>1737</v>
      </c>
      <c r="E737" t="s">
        <v>309</v>
      </c>
      <c r="F737" t="s">
        <v>1736</v>
      </c>
      <c r="G737" t="s">
        <v>3911</v>
      </c>
      <c r="H737" t="s">
        <v>321</v>
      </c>
      <c r="I737" t="s">
        <v>917</v>
      </c>
      <c r="J737" t="s">
        <v>204</v>
      </c>
      <c r="K737" t="s">
        <v>204</v>
      </c>
      <c r="L737" t="s">
        <v>325</v>
      </c>
      <c r="M737" t="s">
        <v>340</v>
      </c>
      <c r="N737" t="s">
        <v>441</v>
      </c>
      <c r="O737" t="s">
        <v>339</v>
      </c>
      <c r="P737" t="s">
        <v>1212</v>
      </c>
      <c r="Q737" s="131">
        <v>14861</v>
      </c>
      <c r="R737" s="131">
        <v>1</v>
      </c>
      <c r="S737" s="131">
        <f t="shared" si="11"/>
        <v>8800</v>
      </c>
      <c r="U737" s="131">
        <v>1307.768</v>
      </c>
      <c r="V737" s="132">
        <v>4.2000000000000002E-4</v>
      </c>
      <c r="W737" s="132">
        <v>6.7299999999999999E-3</v>
      </c>
      <c r="X737" s="132">
        <v>1.5499999999999999E-3</v>
      </c>
    </row>
    <row r="738" spans="1:24">
      <c r="A738" t="s">
        <v>1213</v>
      </c>
      <c r="B738" t="s">
        <v>1248</v>
      </c>
      <c r="C738" t="s">
        <v>3912</v>
      </c>
      <c r="D738" t="s">
        <v>3913</v>
      </c>
      <c r="E738" t="s">
        <v>309</v>
      </c>
      <c r="F738" t="s">
        <v>3912</v>
      </c>
      <c r="G738" t="s">
        <v>3914</v>
      </c>
      <c r="H738" t="s">
        <v>321</v>
      </c>
      <c r="I738" t="s">
        <v>917</v>
      </c>
      <c r="J738" t="s">
        <v>204</v>
      </c>
      <c r="K738" t="s">
        <v>204</v>
      </c>
      <c r="L738" t="s">
        <v>325</v>
      </c>
      <c r="M738" t="s">
        <v>340</v>
      </c>
      <c r="N738" t="s">
        <v>451</v>
      </c>
      <c r="O738" t="s">
        <v>339</v>
      </c>
      <c r="P738" t="s">
        <v>1212</v>
      </c>
      <c r="Q738" s="131">
        <v>6820</v>
      </c>
      <c r="R738" s="131">
        <v>1</v>
      </c>
      <c r="S738" s="131">
        <f t="shared" si="11"/>
        <v>18520</v>
      </c>
      <c r="U738" s="131">
        <v>1263.0640000000001</v>
      </c>
      <c r="V738" s="132">
        <v>6.4000000000000005E-4</v>
      </c>
      <c r="W738" s="132">
        <v>6.4999999999999997E-3</v>
      </c>
      <c r="X738" s="132">
        <v>1.5E-3</v>
      </c>
    </row>
    <row r="739" spans="1:24">
      <c r="A739" t="s">
        <v>1213</v>
      </c>
      <c r="B739" t="s">
        <v>1248</v>
      </c>
      <c r="C739" t="s">
        <v>1761</v>
      </c>
      <c r="D739" t="s">
        <v>1762</v>
      </c>
      <c r="E739" t="s">
        <v>309</v>
      </c>
      <c r="F739" t="s">
        <v>1761</v>
      </c>
      <c r="G739" t="s">
        <v>3915</v>
      </c>
      <c r="H739" t="s">
        <v>321</v>
      </c>
      <c r="I739" t="s">
        <v>917</v>
      </c>
      <c r="J739" t="s">
        <v>204</v>
      </c>
      <c r="K739" t="s">
        <v>204</v>
      </c>
      <c r="L739" t="s">
        <v>327</v>
      </c>
      <c r="M739" t="s">
        <v>340</v>
      </c>
      <c r="N739" t="s">
        <v>464</v>
      </c>
      <c r="O739" t="s">
        <v>339</v>
      </c>
      <c r="P739" t="s">
        <v>1212</v>
      </c>
      <c r="Q739" s="131">
        <v>198000</v>
      </c>
      <c r="R739" s="131">
        <v>1</v>
      </c>
      <c r="S739" s="131">
        <f t="shared" si="11"/>
        <v>219.49508196721311</v>
      </c>
      <c r="U739" s="131">
        <f>434600.262295082/1000</f>
        <v>434.60026229508196</v>
      </c>
      <c r="V739" s="132">
        <v>1.66E-3</v>
      </c>
      <c r="W739" s="132">
        <v>6.3499999999999997E-3</v>
      </c>
      <c r="X739" s="132">
        <v>1.47E-3</v>
      </c>
    </row>
    <row r="740" spans="1:24">
      <c r="A740" t="s">
        <v>1213</v>
      </c>
      <c r="B740" t="s">
        <v>1248</v>
      </c>
      <c r="C740" t="s">
        <v>2809</v>
      </c>
      <c r="D740" t="s">
        <v>2810</v>
      </c>
      <c r="E740" t="s">
        <v>309</v>
      </c>
      <c r="F740" t="s">
        <v>3916</v>
      </c>
      <c r="G740" t="s">
        <v>3917</v>
      </c>
      <c r="H740" t="s">
        <v>321</v>
      </c>
      <c r="I740" t="s">
        <v>917</v>
      </c>
      <c r="J740" t="s">
        <v>204</v>
      </c>
      <c r="K740" t="s">
        <v>204</v>
      </c>
      <c r="L740" t="s">
        <v>325</v>
      </c>
      <c r="M740" t="s">
        <v>340</v>
      </c>
      <c r="N740" t="s">
        <v>440</v>
      </c>
      <c r="O740" t="s">
        <v>339</v>
      </c>
      <c r="P740" t="s">
        <v>1212</v>
      </c>
      <c r="Q740" s="131">
        <v>992787</v>
      </c>
      <c r="R740" s="131">
        <v>1</v>
      </c>
      <c r="S740" s="131">
        <f t="shared" si="11"/>
        <v>94.00002215983892</v>
      </c>
      <c r="U740" s="131">
        <v>933.22</v>
      </c>
      <c r="V740" s="132">
        <v>3.1E-4</v>
      </c>
      <c r="W740" s="132">
        <v>4.7999999999999996E-3</v>
      </c>
      <c r="X740" s="132">
        <v>1.1100000000000001E-3</v>
      </c>
    </row>
    <row r="741" spans="1:24">
      <c r="A741" t="s">
        <v>1213</v>
      </c>
      <c r="B741" t="s">
        <v>1248</v>
      </c>
      <c r="C741" t="s">
        <v>2825</v>
      </c>
      <c r="D741" t="s">
        <v>2826</v>
      </c>
      <c r="E741" t="s">
        <v>309</v>
      </c>
      <c r="F741" t="s">
        <v>2825</v>
      </c>
      <c r="G741" t="s">
        <v>3884</v>
      </c>
      <c r="H741" t="s">
        <v>321</v>
      </c>
      <c r="I741" t="s">
        <v>917</v>
      </c>
      <c r="J741" t="s">
        <v>204</v>
      </c>
      <c r="K741" t="s">
        <v>204</v>
      </c>
      <c r="L741" t="s">
        <v>325</v>
      </c>
      <c r="M741" t="s">
        <v>340</v>
      </c>
      <c r="N741" t="s">
        <v>447</v>
      </c>
      <c r="O741" t="s">
        <v>339</v>
      </c>
      <c r="P741" t="s">
        <v>1212</v>
      </c>
      <c r="Q741" s="131">
        <v>43227</v>
      </c>
      <c r="R741" s="131">
        <v>1</v>
      </c>
      <c r="S741" s="131">
        <f t="shared" si="11"/>
        <v>2119.9990746524163</v>
      </c>
      <c r="U741" s="131">
        <v>916.41200000000003</v>
      </c>
      <c r="V741" s="132">
        <v>2.0000000000000001E-4</v>
      </c>
      <c r="W741" s="132">
        <v>4.7099999999999998E-3</v>
      </c>
      <c r="X741" s="132">
        <v>1.09E-3</v>
      </c>
    </row>
    <row r="742" spans="1:24">
      <c r="A742" t="s">
        <v>1213</v>
      </c>
      <c r="B742" t="s">
        <v>1248</v>
      </c>
      <c r="C742" t="s">
        <v>2293</v>
      </c>
      <c r="D742" t="s">
        <v>2294</v>
      </c>
      <c r="E742" t="s">
        <v>309</v>
      </c>
      <c r="F742" t="s">
        <v>2293</v>
      </c>
      <c r="G742" t="s">
        <v>3727</v>
      </c>
      <c r="H742" t="s">
        <v>321</v>
      </c>
      <c r="I742" t="s">
        <v>917</v>
      </c>
      <c r="J742" t="s">
        <v>204</v>
      </c>
      <c r="K742" t="s">
        <v>204</v>
      </c>
      <c r="L742" t="s">
        <v>325</v>
      </c>
      <c r="M742" t="s">
        <v>340</v>
      </c>
      <c r="N742" t="s">
        <v>464</v>
      </c>
      <c r="O742" t="s">
        <v>339</v>
      </c>
      <c r="P742" t="s">
        <v>1212</v>
      </c>
      <c r="Q742" s="131">
        <v>5366.3</v>
      </c>
      <c r="R742" s="131">
        <v>1</v>
      </c>
      <c r="S742" s="131">
        <f t="shared" si="11"/>
        <v>16110.00130443695</v>
      </c>
      <c r="U742" s="131">
        <v>864.51099999999997</v>
      </c>
      <c r="V742" s="132">
        <v>2.9999999999999997E-4</v>
      </c>
      <c r="W742" s="132">
        <v>4.45E-3</v>
      </c>
      <c r="X742" s="132">
        <v>1.0300000000000001E-3</v>
      </c>
    </row>
    <row r="743" spans="1:24">
      <c r="A743" t="s">
        <v>1213</v>
      </c>
      <c r="B743" t="s">
        <v>1248</v>
      </c>
      <c r="C743" t="s">
        <v>3586</v>
      </c>
      <c r="D743" t="s">
        <v>3587</v>
      </c>
      <c r="E743" t="s">
        <v>309</v>
      </c>
      <c r="F743" t="s">
        <v>3588</v>
      </c>
      <c r="G743" t="s">
        <v>3589</v>
      </c>
      <c r="H743" t="s">
        <v>321</v>
      </c>
      <c r="I743" t="s">
        <v>917</v>
      </c>
      <c r="J743" t="s">
        <v>204</v>
      </c>
      <c r="K743" t="s">
        <v>204</v>
      </c>
      <c r="L743" t="s">
        <v>327</v>
      </c>
      <c r="M743" t="s">
        <v>340</v>
      </c>
      <c r="N743" t="s">
        <v>455</v>
      </c>
      <c r="O743" t="s">
        <v>339</v>
      </c>
      <c r="P743" t="s">
        <v>1212</v>
      </c>
      <c r="Q743" s="131">
        <v>747</v>
      </c>
      <c r="R743" s="131">
        <v>1</v>
      </c>
      <c r="S743" s="131">
        <f t="shared" si="11"/>
        <v>9303.7704918032796</v>
      </c>
      <c r="U743" s="131">
        <f>69499.1655737705/1000</f>
        <v>69.499165573770497</v>
      </c>
      <c r="V743" s="132">
        <v>8.0000000000000004E-4</v>
      </c>
      <c r="W743" s="132">
        <v>4.3499999999999997E-3</v>
      </c>
      <c r="X743" s="132">
        <v>1E-3</v>
      </c>
    </row>
    <row r="744" spans="1:24">
      <c r="A744" t="s">
        <v>1213</v>
      </c>
      <c r="B744" t="s">
        <v>1248</v>
      </c>
      <c r="C744" t="s">
        <v>3344</v>
      </c>
      <c r="D744" t="s">
        <v>3345</v>
      </c>
      <c r="E744" t="s">
        <v>311</v>
      </c>
      <c r="F744" t="s">
        <v>3344</v>
      </c>
      <c r="G744" t="s">
        <v>3572</v>
      </c>
      <c r="H744" t="s">
        <v>321</v>
      </c>
      <c r="I744" t="s">
        <v>917</v>
      </c>
      <c r="J744" t="s">
        <v>204</v>
      </c>
      <c r="K744" t="s">
        <v>233</v>
      </c>
      <c r="L744" t="s">
        <v>325</v>
      </c>
      <c r="M744" t="s">
        <v>340</v>
      </c>
      <c r="N744" t="s">
        <v>454</v>
      </c>
      <c r="O744" t="s">
        <v>339</v>
      </c>
      <c r="P744" t="s">
        <v>1212</v>
      </c>
      <c r="Q744" s="131">
        <v>17283</v>
      </c>
      <c r="R744" s="131">
        <v>1</v>
      </c>
      <c r="S744" s="131">
        <f t="shared" si="11"/>
        <v>4833.9987270728461</v>
      </c>
      <c r="U744" s="131">
        <v>835.46</v>
      </c>
      <c r="V744" s="132">
        <v>9.0000000000000006E-5</v>
      </c>
      <c r="W744" s="132">
        <v>4.3E-3</v>
      </c>
      <c r="X744" s="132">
        <v>9.8999999999999999E-4</v>
      </c>
    </row>
    <row r="745" spans="1:24">
      <c r="A745" t="s">
        <v>1213</v>
      </c>
      <c r="B745" t="s">
        <v>1248</v>
      </c>
      <c r="C745" t="s">
        <v>3918</v>
      </c>
      <c r="D745" t="s">
        <v>3919</v>
      </c>
      <c r="E745" t="s">
        <v>309</v>
      </c>
      <c r="F745" t="s">
        <v>3918</v>
      </c>
      <c r="G745" t="s">
        <v>3920</v>
      </c>
      <c r="H745" t="s">
        <v>321</v>
      </c>
      <c r="I745" t="s">
        <v>917</v>
      </c>
      <c r="J745" t="s">
        <v>204</v>
      </c>
      <c r="K745" t="s">
        <v>204</v>
      </c>
      <c r="L745" t="s">
        <v>325</v>
      </c>
      <c r="M745" t="s">
        <v>340</v>
      </c>
      <c r="N745" t="s">
        <v>476</v>
      </c>
      <c r="O745" t="s">
        <v>339</v>
      </c>
      <c r="P745" t="s">
        <v>1212</v>
      </c>
      <c r="Q745" s="131">
        <v>5245</v>
      </c>
      <c r="R745" s="131">
        <v>1</v>
      </c>
      <c r="S745" s="131">
        <f t="shared" si="11"/>
        <v>15730.009532888465</v>
      </c>
      <c r="U745" s="131">
        <v>825.03899999999999</v>
      </c>
      <c r="V745" s="132">
        <v>6.8000000000000005E-4</v>
      </c>
      <c r="W745" s="132">
        <v>4.2399999999999998E-3</v>
      </c>
      <c r="X745" s="132">
        <v>9.7999999999999997E-4</v>
      </c>
    </row>
    <row r="746" spans="1:24">
      <c r="A746" t="s">
        <v>1213</v>
      </c>
      <c r="B746" t="s">
        <v>1248</v>
      </c>
      <c r="C746" t="s">
        <v>3890</v>
      </c>
      <c r="D746" t="s">
        <v>3891</v>
      </c>
      <c r="E746" t="s">
        <v>309</v>
      </c>
      <c r="F746" t="s">
        <v>3892</v>
      </c>
      <c r="G746" t="s">
        <v>3893</v>
      </c>
      <c r="H746" t="s">
        <v>321</v>
      </c>
      <c r="I746" t="s">
        <v>917</v>
      </c>
      <c r="J746" t="s">
        <v>204</v>
      </c>
      <c r="K746" t="s">
        <v>204</v>
      </c>
      <c r="L746" t="s">
        <v>325</v>
      </c>
      <c r="M746" t="s">
        <v>340</v>
      </c>
      <c r="N746" t="s">
        <v>480</v>
      </c>
      <c r="O746" t="s">
        <v>339</v>
      </c>
      <c r="P746" t="s">
        <v>1212</v>
      </c>
      <c r="Q746" s="131">
        <v>17698.11</v>
      </c>
      <c r="R746" s="131">
        <v>1</v>
      </c>
      <c r="S746" s="131">
        <f t="shared" si="11"/>
        <v>4445.0000593283694</v>
      </c>
      <c r="T746" s="131">
        <v>15.27</v>
      </c>
      <c r="U746" s="131">
        <v>801.95100000000002</v>
      </c>
      <c r="V746" s="132">
        <v>3.6000000000000002E-4</v>
      </c>
      <c r="W746" s="132">
        <v>4.1999999999999997E-3</v>
      </c>
      <c r="X746" s="132">
        <v>9.7000000000000005E-4</v>
      </c>
    </row>
    <row r="747" spans="1:24">
      <c r="A747" t="s">
        <v>1213</v>
      </c>
      <c r="B747" t="s">
        <v>1248</v>
      </c>
      <c r="C747" t="s">
        <v>3921</v>
      </c>
      <c r="D747" t="s">
        <v>3922</v>
      </c>
      <c r="E747" t="s">
        <v>309</v>
      </c>
      <c r="F747" t="s">
        <v>3923</v>
      </c>
      <c r="G747" t="s">
        <v>3924</v>
      </c>
      <c r="H747" t="s">
        <v>321</v>
      </c>
      <c r="I747" t="s">
        <v>917</v>
      </c>
      <c r="J747" t="s">
        <v>204</v>
      </c>
      <c r="K747" t="s">
        <v>204</v>
      </c>
      <c r="L747" t="s">
        <v>325</v>
      </c>
      <c r="M747" t="s">
        <v>340</v>
      </c>
      <c r="N747" t="s">
        <v>462</v>
      </c>
      <c r="O747" t="s">
        <v>339</v>
      </c>
      <c r="P747" t="s">
        <v>1212</v>
      </c>
      <c r="Q747" s="131">
        <v>9760</v>
      </c>
      <c r="R747" s="131">
        <v>1</v>
      </c>
      <c r="S747" s="131">
        <f t="shared" si="11"/>
        <v>8100</v>
      </c>
      <c r="U747" s="131">
        <v>790.56</v>
      </c>
      <c r="V747" s="132">
        <v>4.6999999999999999E-4</v>
      </c>
      <c r="W747" s="132">
        <v>4.0699999999999998E-3</v>
      </c>
      <c r="X747" s="132">
        <v>9.3999999999999997E-4</v>
      </c>
    </row>
    <row r="748" spans="1:24">
      <c r="A748" t="s">
        <v>1213</v>
      </c>
      <c r="B748" t="s">
        <v>1248</v>
      </c>
      <c r="C748" t="s">
        <v>1756</v>
      </c>
      <c r="D748" t="s">
        <v>1757</v>
      </c>
      <c r="E748" t="s">
        <v>309</v>
      </c>
      <c r="F748" t="s">
        <v>1756</v>
      </c>
      <c r="G748" t="s">
        <v>3507</v>
      </c>
      <c r="H748" t="s">
        <v>321</v>
      </c>
      <c r="I748" t="s">
        <v>917</v>
      </c>
      <c r="J748" t="s">
        <v>204</v>
      </c>
      <c r="K748" t="s">
        <v>204</v>
      </c>
      <c r="L748" t="s">
        <v>325</v>
      </c>
      <c r="M748" t="s">
        <v>340</v>
      </c>
      <c r="N748" t="s">
        <v>461</v>
      </c>
      <c r="O748" t="s">
        <v>339</v>
      </c>
      <c r="P748" t="s">
        <v>1212</v>
      </c>
      <c r="Q748" s="131">
        <v>1405</v>
      </c>
      <c r="R748" s="131">
        <v>1</v>
      </c>
      <c r="S748" s="131">
        <f t="shared" si="11"/>
        <v>52300</v>
      </c>
      <c r="U748" s="131">
        <v>734.81500000000005</v>
      </c>
      <c r="V748" s="132">
        <v>9.0000000000000006E-5</v>
      </c>
      <c r="W748" s="132">
        <v>3.7799999999999999E-3</v>
      </c>
      <c r="X748" s="132">
        <v>8.7000000000000001E-4</v>
      </c>
    </row>
    <row r="749" spans="1:24">
      <c r="A749" t="s">
        <v>1213</v>
      </c>
      <c r="B749" t="s">
        <v>1248</v>
      </c>
      <c r="C749" t="s">
        <v>3679</v>
      </c>
      <c r="D749" t="s">
        <v>3680</v>
      </c>
      <c r="E749" t="s">
        <v>309</v>
      </c>
      <c r="F749" t="s">
        <v>3681</v>
      </c>
      <c r="G749" t="s">
        <v>3682</v>
      </c>
      <c r="H749" t="s">
        <v>321</v>
      </c>
      <c r="I749" t="s">
        <v>917</v>
      </c>
      <c r="J749" t="s">
        <v>204</v>
      </c>
      <c r="K749" t="s">
        <v>204</v>
      </c>
      <c r="L749" t="s">
        <v>325</v>
      </c>
      <c r="M749" t="s">
        <v>340</v>
      </c>
      <c r="N749" t="s">
        <v>478</v>
      </c>
      <c r="O749" t="s">
        <v>339</v>
      </c>
      <c r="P749" t="s">
        <v>1212</v>
      </c>
      <c r="Q749" s="131">
        <v>114000</v>
      </c>
      <c r="R749" s="131">
        <v>1</v>
      </c>
      <c r="S749" s="131">
        <f t="shared" si="11"/>
        <v>644.5</v>
      </c>
      <c r="U749" s="131">
        <v>734.73</v>
      </c>
      <c r="V749" s="132">
        <v>5.8E-4</v>
      </c>
      <c r="W749" s="132">
        <v>3.7799999999999999E-3</v>
      </c>
      <c r="X749" s="132">
        <v>8.7000000000000001E-4</v>
      </c>
    </row>
    <row r="750" spans="1:24">
      <c r="A750" t="s">
        <v>1213</v>
      </c>
      <c r="B750" t="s">
        <v>1248</v>
      </c>
      <c r="C750" t="s">
        <v>2180</v>
      </c>
      <c r="D750" t="s">
        <v>2181</v>
      </c>
      <c r="E750" t="s">
        <v>309</v>
      </c>
      <c r="F750" t="s">
        <v>2180</v>
      </c>
      <c r="G750" t="s">
        <v>3669</v>
      </c>
      <c r="H750" t="s">
        <v>321</v>
      </c>
      <c r="I750" t="s">
        <v>917</v>
      </c>
      <c r="J750" t="s">
        <v>204</v>
      </c>
      <c r="K750" t="s">
        <v>204</v>
      </c>
      <c r="L750" t="s">
        <v>325</v>
      </c>
      <c r="M750" t="s">
        <v>340</v>
      </c>
      <c r="N750" t="s">
        <v>440</v>
      </c>
      <c r="O750" t="s">
        <v>339</v>
      </c>
      <c r="P750" t="s">
        <v>1212</v>
      </c>
      <c r="Q750" s="131">
        <v>1587</v>
      </c>
      <c r="R750" s="131">
        <v>1</v>
      </c>
      <c r="S750" s="131">
        <f t="shared" si="11"/>
        <v>45100</v>
      </c>
      <c r="T750" s="131">
        <v>11.143000000000001</v>
      </c>
      <c r="U750" s="131">
        <v>726.88</v>
      </c>
      <c r="V750" s="132">
        <v>1.2E-4</v>
      </c>
      <c r="W750" s="132">
        <v>3.8E-3</v>
      </c>
      <c r="X750" s="132">
        <v>8.8000000000000003E-4</v>
      </c>
    </row>
    <row r="751" spans="1:24">
      <c r="A751" t="s">
        <v>1213</v>
      </c>
      <c r="B751" t="s">
        <v>1248</v>
      </c>
      <c r="C751" t="s">
        <v>1973</v>
      </c>
      <c r="D751" t="s">
        <v>1974</v>
      </c>
      <c r="E751" t="s">
        <v>309</v>
      </c>
      <c r="F751" t="s">
        <v>3687</v>
      </c>
      <c r="G751" t="s">
        <v>3688</v>
      </c>
      <c r="H751" t="s">
        <v>321</v>
      </c>
      <c r="I751" t="s">
        <v>917</v>
      </c>
      <c r="J751" t="s">
        <v>204</v>
      </c>
      <c r="K751" t="s">
        <v>204</v>
      </c>
      <c r="L751" t="s">
        <v>325</v>
      </c>
      <c r="M751" t="s">
        <v>340</v>
      </c>
      <c r="N751" t="s">
        <v>464</v>
      </c>
      <c r="O751" t="s">
        <v>339</v>
      </c>
      <c r="P751" t="s">
        <v>1212</v>
      </c>
      <c r="Q751" s="131">
        <v>12266</v>
      </c>
      <c r="R751" s="131">
        <v>1</v>
      </c>
      <c r="S751" s="131">
        <f t="shared" si="11"/>
        <v>5854.9975542149032</v>
      </c>
      <c r="U751" s="131">
        <v>718.17399999999998</v>
      </c>
      <c r="V751" s="132">
        <v>9.0000000000000006E-5</v>
      </c>
      <c r="W751" s="132">
        <v>3.6900000000000001E-3</v>
      </c>
      <c r="X751" s="132">
        <v>8.4999999999999995E-4</v>
      </c>
    </row>
    <row r="752" spans="1:24">
      <c r="A752" t="s">
        <v>1213</v>
      </c>
      <c r="B752" t="s">
        <v>1248</v>
      </c>
      <c r="C752" t="s">
        <v>1713</v>
      </c>
      <c r="D752" t="s">
        <v>1714</v>
      </c>
      <c r="E752" t="s">
        <v>309</v>
      </c>
      <c r="F752" t="s">
        <v>1713</v>
      </c>
      <c r="G752" t="s">
        <v>3925</v>
      </c>
      <c r="H752" t="s">
        <v>321</v>
      </c>
      <c r="I752" t="s">
        <v>917</v>
      </c>
      <c r="J752" t="s">
        <v>204</v>
      </c>
      <c r="K752" t="s">
        <v>204</v>
      </c>
      <c r="L752" t="s">
        <v>325</v>
      </c>
      <c r="M752" t="s">
        <v>340</v>
      </c>
      <c r="N752" t="s">
        <v>459</v>
      </c>
      <c r="O752" t="s">
        <v>339</v>
      </c>
      <c r="P752" t="s">
        <v>1212</v>
      </c>
      <c r="Q752" s="131">
        <v>3922</v>
      </c>
      <c r="R752" s="131">
        <v>1</v>
      </c>
      <c r="S752" s="131">
        <f t="shared" si="11"/>
        <v>18180.010198878121</v>
      </c>
      <c r="U752" s="131">
        <v>713.02</v>
      </c>
      <c r="V752" s="132">
        <v>1.15E-3</v>
      </c>
      <c r="W752" s="132">
        <v>3.6700000000000001E-3</v>
      </c>
      <c r="X752" s="132">
        <v>8.4999999999999995E-4</v>
      </c>
    </row>
    <row r="753" spans="1:24">
      <c r="A753" t="s">
        <v>1213</v>
      </c>
      <c r="B753" t="s">
        <v>1248</v>
      </c>
      <c r="C753" t="s">
        <v>3926</v>
      </c>
      <c r="D753" t="s">
        <v>3927</v>
      </c>
      <c r="E753" t="s">
        <v>309</v>
      </c>
      <c r="F753" t="s">
        <v>3928</v>
      </c>
      <c r="G753" t="s">
        <v>3929</v>
      </c>
      <c r="H753" t="s">
        <v>321</v>
      </c>
      <c r="I753" t="s">
        <v>917</v>
      </c>
      <c r="J753" t="s">
        <v>204</v>
      </c>
      <c r="K753" t="s">
        <v>204</v>
      </c>
      <c r="L753" t="s">
        <v>325</v>
      </c>
      <c r="M753" t="s">
        <v>340</v>
      </c>
      <c r="N753" t="s">
        <v>439</v>
      </c>
      <c r="O753" t="s">
        <v>339</v>
      </c>
      <c r="P753" t="s">
        <v>1212</v>
      </c>
      <c r="Q753" s="131">
        <v>91500</v>
      </c>
      <c r="R753" s="131">
        <v>1</v>
      </c>
      <c r="S753" s="131">
        <f t="shared" si="11"/>
        <v>773.10054644808736</v>
      </c>
      <c r="U753" s="131">
        <v>707.38699999999994</v>
      </c>
      <c r="V753" s="132">
        <v>1.2700000000000001E-3</v>
      </c>
      <c r="W753" s="132">
        <v>3.64E-3</v>
      </c>
      <c r="X753" s="132">
        <v>8.4000000000000003E-4</v>
      </c>
    </row>
    <row r="754" spans="1:24">
      <c r="A754" t="s">
        <v>1213</v>
      </c>
      <c r="B754" t="s">
        <v>1248</v>
      </c>
      <c r="C754" t="s">
        <v>2983</v>
      </c>
      <c r="D754" t="s">
        <v>2984</v>
      </c>
      <c r="E754" t="s">
        <v>309</v>
      </c>
      <c r="F754" t="s">
        <v>2983</v>
      </c>
      <c r="G754" t="s">
        <v>3724</v>
      </c>
      <c r="H754" t="s">
        <v>321</v>
      </c>
      <c r="I754" t="s">
        <v>917</v>
      </c>
      <c r="J754" t="s">
        <v>204</v>
      </c>
      <c r="K754" t="s">
        <v>204</v>
      </c>
      <c r="L754" t="s">
        <v>325</v>
      </c>
      <c r="M754" t="s">
        <v>340</v>
      </c>
      <c r="N754" t="s">
        <v>447</v>
      </c>
      <c r="O754" t="s">
        <v>339</v>
      </c>
      <c r="P754" t="s">
        <v>1212</v>
      </c>
      <c r="Q754" s="131">
        <v>6214</v>
      </c>
      <c r="R754" s="131">
        <v>1</v>
      </c>
      <c r="S754" s="131">
        <f t="shared" si="11"/>
        <v>11359.993562922433</v>
      </c>
      <c r="U754" s="131">
        <v>705.91</v>
      </c>
      <c r="V754" s="132">
        <v>2.7E-4</v>
      </c>
      <c r="W754" s="132">
        <v>3.63E-3</v>
      </c>
      <c r="X754" s="132">
        <v>8.4000000000000003E-4</v>
      </c>
    </row>
    <row r="755" spans="1:24">
      <c r="A755" t="s">
        <v>1213</v>
      </c>
      <c r="B755" t="s">
        <v>1248</v>
      </c>
      <c r="C755" t="s">
        <v>3930</v>
      </c>
      <c r="D755" t="s">
        <v>3931</v>
      </c>
      <c r="E755" t="s">
        <v>309</v>
      </c>
      <c r="F755" t="s">
        <v>3930</v>
      </c>
      <c r="G755" t="s">
        <v>3932</v>
      </c>
      <c r="H755" t="s">
        <v>321</v>
      </c>
      <c r="I755" t="s">
        <v>917</v>
      </c>
      <c r="J755" t="s">
        <v>204</v>
      </c>
      <c r="K755" t="s">
        <v>204</v>
      </c>
      <c r="L755" t="s">
        <v>325</v>
      </c>
      <c r="M755" t="s">
        <v>340</v>
      </c>
      <c r="N755" t="s">
        <v>477</v>
      </c>
      <c r="O755" t="s">
        <v>339</v>
      </c>
      <c r="P755" t="s">
        <v>1212</v>
      </c>
      <c r="Q755" s="131">
        <v>378060</v>
      </c>
      <c r="R755" s="131">
        <v>1</v>
      </c>
      <c r="S755" s="131">
        <f t="shared" si="11"/>
        <v>181.10008993281491</v>
      </c>
      <c r="U755" s="131">
        <v>684.66700000000003</v>
      </c>
      <c r="V755" s="132">
        <v>7.3999999999999999E-4</v>
      </c>
      <c r="W755" s="132">
        <v>3.5200000000000001E-3</v>
      </c>
      <c r="X755" s="132">
        <v>8.0999999999999996E-4</v>
      </c>
    </row>
    <row r="756" spans="1:24">
      <c r="A756" t="s">
        <v>1213</v>
      </c>
      <c r="B756" t="s">
        <v>1248</v>
      </c>
      <c r="C756" t="s">
        <v>2877</v>
      </c>
      <c r="D756" t="s">
        <v>2878</v>
      </c>
      <c r="E756" t="s">
        <v>309</v>
      </c>
      <c r="F756" t="s">
        <v>3561</v>
      </c>
      <c r="G756" t="s">
        <v>3562</v>
      </c>
      <c r="H756" t="s">
        <v>321</v>
      </c>
      <c r="I756" t="s">
        <v>917</v>
      </c>
      <c r="J756" t="s">
        <v>204</v>
      </c>
      <c r="K756" t="s">
        <v>204</v>
      </c>
      <c r="L756" t="s">
        <v>325</v>
      </c>
      <c r="M756" t="s">
        <v>340</v>
      </c>
      <c r="N756" t="s">
        <v>463</v>
      </c>
      <c r="O756" t="s">
        <v>339</v>
      </c>
      <c r="P756" t="s">
        <v>1212</v>
      </c>
      <c r="Q756" s="131">
        <v>25000</v>
      </c>
      <c r="R756" s="131">
        <v>1</v>
      </c>
      <c r="S756" s="131">
        <f t="shared" si="11"/>
        <v>2732</v>
      </c>
      <c r="U756" s="131">
        <v>683</v>
      </c>
      <c r="V756" s="132">
        <v>6.9999999999999994E-5</v>
      </c>
      <c r="W756" s="132">
        <v>3.5100000000000001E-3</v>
      </c>
      <c r="X756" s="132">
        <v>8.0999999999999996E-4</v>
      </c>
    </row>
    <row r="757" spans="1:24">
      <c r="A757" t="s">
        <v>1213</v>
      </c>
      <c r="B757" t="s">
        <v>1248</v>
      </c>
      <c r="C757" t="s">
        <v>3143</v>
      </c>
      <c r="D757" t="s">
        <v>3144</v>
      </c>
      <c r="E757" t="s">
        <v>309</v>
      </c>
      <c r="F757" t="s">
        <v>3725</v>
      </c>
      <c r="G757" t="s">
        <v>3726</v>
      </c>
      <c r="H757" t="s">
        <v>321</v>
      </c>
      <c r="I757" t="s">
        <v>917</v>
      </c>
      <c r="J757" t="s">
        <v>204</v>
      </c>
      <c r="K757" t="s">
        <v>204</v>
      </c>
      <c r="L757" t="s">
        <v>325</v>
      </c>
      <c r="M757" t="s">
        <v>340</v>
      </c>
      <c r="N757" t="s">
        <v>451</v>
      </c>
      <c r="O757" t="s">
        <v>339</v>
      </c>
      <c r="P757" t="s">
        <v>1212</v>
      </c>
      <c r="Q757" s="131">
        <v>8737</v>
      </c>
      <c r="R757" s="131">
        <v>1</v>
      </c>
      <c r="S757" s="131">
        <f t="shared" si="11"/>
        <v>7218.9996566327109</v>
      </c>
      <c r="U757" s="131">
        <v>630.72400000000005</v>
      </c>
      <c r="V757" s="132">
        <v>1.3999999999999999E-4</v>
      </c>
      <c r="W757" s="132">
        <v>3.2399999999999998E-3</v>
      </c>
      <c r="X757" s="132">
        <v>7.5000000000000002E-4</v>
      </c>
    </row>
    <row r="758" spans="1:24">
      <c r="A758" t="s">
        <v>1213</v>
      </c>
      <c r="B758" t="s">
        <v>1248</v>
      </c>
      <c r="C758" t="s">
        <v>3554</v>
      </c>
      <c r="D758" t="s">
        <v>3555</v>
      </c>
      <c r="E758" t="s">
        <v>309</v>
      </c>
      <c r="F758" t="s">
        <v>3556</v>
      </c>
      <c r="G758" t="s">
        <v>3557</v>
      </c>
      <c r="H758" t="s">
        <v>321</v>
      </c>
      <c r="I758" t="s">
        <v>917</v>
      </c>
      <c r="J758" t="s">
        <v>204</v>
      </c>
      <c r="K758" t="s">
        <v>204</v>
      </c>
      <c r="L758" t="s">
        <v>325</v>
      </c>
      <c r="M758" t="s">
        <v>340</v>
      </c>
      <c r="N758" t="s">
        <v>454</v>
      </c>
      <c r="O758" t="s">
        <v>339</v>
      </c>
      <c r="P758" t="s">
        <v>1212</v>
      </c>
      <c r="Q758" s="131">
        <v>54815</v>
      </c>
      <c r="R758" s="131">
        <v>1</v>
      </c>
      <c r="S758" s="131">
        <f t="shared" si="11"/>
        <v>1113.999817568184</v>
      </c>
      <c r="U758" s="131">
        <v>610.63900000000001</v>
      </c>
      <c r="V758" s="132">
        <v>5.0000000000000002E-5</v>
      </c>
      <c r="W758" s="132">
        <v>3.14E-3</v>
      </c>
      <c r="X758" s="132">
        <v>7.2999999999999996E-4</v>
      </c>
    </row>
    <row r="759" spans="1:24">
      <c r="A759" t="s">
        <v>1213</v>
      </c>
      <c r="B759" t="s">
        <v>1248</v>
      </c>
      <c r="C759" t="s">
        <v>2924</v>
      </c>
      <c r="D759" t="s">
        <v>2925</v>
      </c>
      <c r="E759" t="s">
        <v>309</v>
      </c>
      <c r="F759" t="s">
        <v>2924</v>
      </c>
      <c r="G759" t="s">
        <v>3933</v>
      </c>
      <c r="H759" t="s">
        <v>321</v>
      </c>
      <c r="I759" t="s">
        <v>917</v>
      </c>
      <c r="J759" t="s">
        <v>204</v>
      </c>
      <c r="K759" t="s">
        <v>204</v>
      </c>
      <c r="L759" t="s">
        <v>325</v>
      </c>
      <c r="M759" t="s">
        <v>340</v>
      </c>
      <c r="N759" t="s">
        <v>464</v>
      </c>
      <c r="O759" t="s">
        <v>339</v>
      </c>
      <c r="P759" t="s">
        <v>1212</v>
      </c>
      <c r="Q759" s="131">
        <v>298000</v>
      </c>
      <c r="R759" s="131">
        <v>1</v>
      </c>
      <c r="S759" s="131">
        <f t="shared" si="11"/>
        <v>198</v>
      </c>
      <c r="U759" s="131">
        <v>590.04</v>
      </c>
      <c r="V759" s="132">
        <v>3.8999999999999999E-4</v>
      </c>
      <c r="W759" s="132">
        <v>3.0400000000000002E-3</v>
      </c>
      <c r="X759" s="132">
        <v>6.9999999999999999E-4</v>
      </c>
    </row>
    <row r="760" spans="1:24">
      <c r="A760" t="s">
        <v>1213</v>
      </c>
      <c r="B760" t="s">
        <v>1248</v>
      </c>
      <c r="C760" t="s">
        <v>2933</v>
      </c>
      <c r="D760" t="s">
        <v>2934</v>
      </c>
      <c r="E760" t="s">
        <v>309</v>
      </c>
      <c r="F760" t="s">
        <v>2933</v>
      </c>
      <c r="G760" t="s">
        <v>3934</v>
      </c>
      <c r="H760" t="s">
        <v>321</v>
      </c>
      <c r="I760" t="s">
        <v>917</v>
      </c>
      <c r="J760" t="s">
        <v>204</v>
      </c>
      <c r="K760" t="s">
        <v>204</v>
      </c>
      <c r="L760" t="s">
        <v>325</v>
      </c>
      <c r="M760" t="s">
        <v>340</v>
      </c>
      <c r="N760" t="s">
        <v>441</v>
      </c>
      <c r="O760" t="s">
        <v>339</v>
      </c>
      <c r="P760" t="s">
        <v>1212</v>
      </c>
      <c r="Q760" s="131">
        <v>22000</v>
      </c>
      <c r="R760" s="131">
        <v>1</v>
      </c>
      <c r="S760" s="131">
        <f t="shared" si="11"/>
        <v>2557</v>
      </c>
      <c r="U760" s="131">
        <v>562.54</v>
      </c>
      <c r="V760" s="132">
        <v>4.8000000000000001E-4</v>
      </c>
      <c r="W760" s="132">
        <v>2.8900000000000002E-3</v>
      </c>
      <c r="X760" s="132">
        <v>6.7000000000000002E-4</v>
      </c>
    </row>
    <row r="761" spans="1:24">
      <c r="A761" t="s">
        <v>1213</v>
      </c>
      <c r="B761" t="s">
        <v>1248</v>
      </c>
      <c r="C761" t="s">
        <v>3434</v>
      </c>
      <c r="D761" t="s">
        <v>3435</v>
      </c>
      <c r="E761" t="s">
        <v>309</v>
      </c>
      <c r="F761" t="s">
        <v>3434</v>
      </c>
      <c r="G761" t="s">
        <v>3935</v>
      </c>
      <c r="H761" t="s">
        <v>321</v>
      </c>
      <c r="I761" t="s">
        <v>917</v>
      </c>
      <c r="J761" t="s">
        <v>204</v>
      </c>
      <c r="K761" t="s">
        <v>204</v>
      </c>
      <c r="L761" t="s">
        <v>325</v>
      </c>
      <c r="M761" t="s">
        <v>340</v>
      </c>
      <c r="N761" t="s">
        <v>475</v>
      </c>
      <c r="O761" t="s">
        <v>339</v>
      </c>
      <c r="P761" t="s">
        <v>1212</v>
      </c>
      <c r="Q761" s="131">
        <v>2400</v>
      </c>
      <c r="R761" s="131">
        <v>1</v>
      </c>
      <c r="S761" s="131">
        <f t="shared" si="11"/>
        <v>22710</v>
      </c>
      <c r="U761" s="131">
        <v>545.04</v>
      </c>
      <c r="V761" s="132">
        <v>1.7000000000000001E-4</v>
      </c>
      <c r="W761" s="132">
        <v>2.8E-3</v>
      </c>
      <c r="X761" s="132">
        <v>6.4999999999999997E-4</v>
      </c>
    </row>
    <row r="762" spans="1:24">
      <c r="A762" t="s">
        <v>1213</v>
      </c>
      <c r="B762" t="s">
        <v>1248</v>
      </c>
      <c r="C762" t="s">
        <v>3513</v>
      </c>
      <c r="D762" t="s">
        <v>3514</v>
      </c>
      <c r="E762" t="s">
        <v>309</v>
      </c>
      <c r="F762" t="s">
        <v>3515</v>
      </c>
      <c r="G762" t="s">
        <v>3516</v>
      </c>
      <c r="H762" t="s">
        <v>321</v>
      </c>
      <c r="I762" t="s">
        <v>917</v>
      </c>
      <c r="J762" t="s">
        <v>204</v>
      </c>
      <c r="K762" t="s">
        <v>204</v>
      </c>
      <c r="L762" t="s">
        <v>325</v>
      </c>
      <c r="M762" t="s">
        <v>340</v>
      </c>
      <c r="N762" t="s">
        <v>465</v>
      </c>
      <c r="O762" t="s">
        <v>339</v>
      </c>
      <c r="P762" t="s">
        <v>1212</v>
      </c>
      <c r="Q762" s="131">
        <v>12380</v>
      </c>
      <c r="R762" s="131">
        <v>1</v>
      </c>
      <c r="S762" s="131">
        <f t="shared" si="11"/>
        <v>4372.9967689822297</v>
      </c>
      <c r="U762" s="131">
        <v>541.37699999999995</v>
      </c>
      <c r="V762" s="132">
        <v>2.0000000000000001E-4</v>
      </c>
      <c r="W762" s="132">
        <v>2.7799999999999999E-3</v>
      </c>
      <c r="X762" s="132">
        <v>6.4000000000000005E-4</v>
      </c>
    </row>
    <row r="763" spans="1:24">
      <c r="A763" t="s">
        <v>1213</v>
      </c>
      <c r="B763" t="s">
        <v>1248</v>
      </c>
      <c r="C763" t="s">
        <v>2198</v>
      </c>
      <c r="D763" t="s">
        <v>2199</v>
      </c>
      <c r="E763" t="s">
        <v>309</v>
      </c>
      <c r="F763" t="s">
        <v>2198</v>
      </c>
      <c r="G763" t="s">
        <v>3546</v>
      </c>
      <c r="H763" t="s">
        <v>321</v>
      </c>
      <c r="I763" t="s">
        <v>917</v>
      </c>
      <c r="J763" t="s">
        <v>204</v>
      </c>
      <c r="K763" t="s">
        <v>204</v>
      </c>
      <c r="L763" t="s">
        <v>325</v>
      </c>
      <c r="M763" t="s">
        <v>340</v>
      </c>
      <c r="N763" t="s">
        <v>475</v>
      </c>
      <c r="O763" t="s">
        <v>339</v>
      </c>
      <c r="P763" t="s">
        <v>1212</v>
      </c>
      <c r="Q763" s="131">
        <v>5140</v>
      </c>
      <c r="R763" s="131">
        <v>1</v>
      </c>
      <c r="S763" s="131">
        <f t="shared" si="11"/>
        <v>10510</v>
      </c>
      <c r="U763" s="131">
        <v>540.21400000000006</v>
      </c>
      <c r="V763" s="132">
        <v>2.0000000000000001E-4</v>
      </c>
      <c r="W763" s="132">
        <v>2.7799999999999999E-3</v>
      </c>
      <c r="X763" s="132">
        <v>6.4000000000000005E-4</v>
      </c>
    </row>
    <row r="764" spans="1:24">
      <c r="A764" t="s">
        <v>1213</v>
      </c>
      <c r="B764" t="s">
        <v>1248</v>
      </c>
      <c r="C764" t="s">
        <v>3697</v>
      </c>
      <c r="D764" t="s">
        <v>3698</v>
      </c>
      <c r="E764" t="s">
        <v>309</v>
      </c>
      <c r="F764" t="s">
        <v>3699</v>
      </c>
      <c r="G764" t="s">
        <v>3700</v>
      </c>
      <c r="H764" t="s">
        <v>321</v>
      </c>
      <c r="I764" t="s">
        <v>917</v>
      </c>
      <c r="J764" t="s">
        <v>204</v>
      </c>
      <c r="K764" t="s">
        <v>204</v>
      </c>
      <c r="L764" t="s">
        <v>325</v>
      </c>
      <c r="M764" t="s">
        <v>340</v>
      </c>
      <c r="N764" t="s">
        <v>477</v>
      </c>
      <c r="O764" t="s">
        <v>339</v>
      </c>
      <c r="P764" t="s">
        <v>1212</v>
      </c>
      <c r="Q764" s="131">
        <v>1300</v>
      </c>
      <c r="R764" s="131">
        <v>1</v>
      </c>
      <c r="S764" s="131">
        <f t="shared" si="11"/>
        <v>40700</v>
      </c>
      <c r="U764" s="131">
        <v>529.1</v>
      </c>
      <c r="V764" s="132">
        <v>2.1000000000000001E-4</v>
      </c>
      <c r="W764" s="132">
        <v>2.7200000000000002E-3</v>
      </c>
      <c r="X764" s="132">
        <v>6.3000000000000003E-4</v>
      </c>
    </row>
    <row r="765" spans="1:24">
      <c r="A765" t="s">
        <v>1213</v>
      </c>
      <c r="B765" t="s">
        <v>1248</v>
      </c>
      <c r="C765" t="s">
        <v>2650</v>
      </c>
      <c r="D765" t="s">
        <v>2651</v>
      </c>
      <c r="E765" t="s">
        <v>309</v>
      </c>
      <c r="F765" t="s">
        <v>2650</v>
      </c>
      <c r="G765" t="s">
        <v>3686</v>
      </c>
      <c r="H765" t="s">
        <v>321</v>
      </c>
      <c r="I765" t="s">
        <v>917</v>
      </c>
      <c r="J765" t="s">
        <v>204</v>
      </c>
      <c r="K765" t="s">
        <v>204</v>
      </c>
      <c r="L765" t="s">
        <v>325</v>
      </c>
      <c r="M765" t="s">
        <v>340</v>
      </c>
      <c r="N765" t="s">
        <v>484</v>
      </c>
      <c r="O765" t="s">
        <v>339</v>
      </c>
      <c r="P765" t="s">
        <v>1212</v>
      </c>
      <c r="Q765" s="131">
        <v>21900</v>
      </c>
      <c r="R765" s="131">
        <v>1</v>
      </c>
      <c r="S765" s="131">
        <f t="shared" si="11"/>
        <v>2390</v>
      </c>
      <c r="U765" s="131">
        <v>523.41</v>
      </c>
      <c r="V765" s="132">
        <v>1.1E-4</v>
      </c>
      <c r="W765" s="132">
        <v>2.6900000000000001E-3</v>
      </c>
      <c r="X765" s="132">
        <v>6.2E-4</v>
      </c>
    </row>
    <row r="766" spans="1:24">
      <c r="A766" t="s">
        <v>1213</v>
      </c>
      <c r="B766" t="s">
        <v>1248</v>
      </c>
      <c r="C766" t="s">
        <v>3936</v>
      </c>
      <c r="D766" t="s">
        <v>3937</v>
      </c>
      <c r="E766" t="s">
        <v>309</v>
      </c>
      <c r="F766" t="s">
        <v>3938</v>
      </c>
      <c r="G766" t="s">
        <v>3939</v>
      </c>
      <c r="H766" t="s">
        <v>321</v>
      </c>
      <c r="I766" t="s">
        <v>917</v>
      </c>
      <c r="J766" t="s">
        <v>204</v>
      </c>
      <c r="K766" t="s">
        <v>204</v>
      </c>
      <c r="L766" t="s">
        <v>325</v>
      </c>
      <c r="M766" t="s">
        <v>340</v>
      </c>
      <c r="N766" t="s">
        <v>476</v>
      </c>
      <c r="O766" t="s">
        <v>339</v>
      </c>
      <c r="P766" t="s">
        <v>1212</v>
      </c>
      <c r="Q766" s="131">
        <v>1305</v>
      </c>
      <c r="R766" s="131">
        <v>1</v>
      </c>
      <c r="S766" s="131">
        <f t="shared" si="11"/>
        <v>39320</v>
      </c>
      <c r="U766" s="131">
        <v>513.12599999999998</v>
      </c>
      <c r="V766" s="132">
        <v>2.7999999999999998E-4</v>
      </c>
      <c r="W766" s="132">
        <v>2.64E-3</v>
      </c>
      <c r="X766" s="132">
        <v>6.0999999999999997E-4</v>
      </c>
    </row>
    <row r="767" spans="1:24">
      <c r="A767" t="s">
        <v>1213</v>
      </c>
      <c r="B767" t="s">
        <v>1248</v>
      </c>
      <c r="C767" t="s">
        <v>3502</v>
      </c>
      <c r="D767" t="s">
        <v>3503</v>
      </c>
      <c r="E767" t="s">
        <v>309</v>
      </c>
      <c r="F767" t="s">
        <v>3502</v>
      </c>
      <c r="G767" t="s">
        <v>3504</v>
      </c>
      <c r="H767" t="s">
        <v>321</v>
      </c>
      <c r="I767" t="s">
        <v>917</v>
      </c>
      <c r="J767" t="s">
        <v>204</v>
      </c>
      <c r="K767" t="s">
        <v>204</v>
      </c>
      <c r="L767" t="s">
        <v>325</v>
      </c>
      <c r="M767" t="s">
        <v>340</v>
      </c>
      <c r="N767" t="s">
        <v>458</v>
      </c>
      <c r="O767" t="s">
        <v>339</v>
      </c>
      <c r="P767" t="s">
        <v>1212</v>
      </c>
      <c r="Q767" s="131">
        <v>1715</v>
      </c>
      <c r="R767" s="131">
        <v>1</v>
      </c>
      <c r="S767" s="131">
        <f t="shared" si="11"/>
        <v>29800</v>
      </c>
      <c r="U767" s="131">
        <v>511.07</v>
      </c>
      <c r="V767" s="132">
        <v>4.0000000000000003E-5</v>
      </c>
      <c r="W767" s="132">
        <v>2.63E-3</v>
      </c>
      <c r="X767" s="132">
        <v>6.0999999999999997E-4</v>
      </c>
    </row>
    <row r="768" spans="1:24">
      <c r="A768" t="s">
        <v>1213</v>
      </c>
      <c r="B768" t="s">
        <v>1248</v>
      </c>
      <c r="C768" t="s">
        <v>1718</v>
      </c>
      <c r="D768" t="s">
        <v>1719</v>
      </c>
      <c r="E768" t="s">
        <v>309</v>
      </c>
      <c r="F768" t="s">
        <v>3715</v>
      </c>
      <c r="G768" t="s">
        <v>3716</v>
      </c>
      <c r="H768" t="s">
        <v>321</v>
      </c>
      <c r="I768" t="s">
        <v>917</v>
      </c>
      <c r="J768" t="s">
        <v>204</v>
      </c>
      <c r="K768" t="s">
        <v>204</v>
      </c>
      <c r="L768" t="s">
        <v>325</v>
      </c>
      <c r="M768" t="s">
        <v>340</v>
      </c>
      <c r="N768" t="s">
        <v>440</v>
      </c>
      <c r="O768" t="s">
        <v>339</v>
      </c>
      <c r="P768" t="s">
        <v>1212</v>
      </c>
      <c r="Q768" s="131">
        <v>9255</v>
      </c>
      <c r="R768" s="131">
        <v>1</v>
      </c>
      <c r="S768" s="131">
        <f t="shared" si="11"/>
        <v>5338.9951377633715</v>
      </c>
      <c r="U768" s="131">
        <v>494.12400000000002</v>
      </c>
      <c r="V768" s="132">
        <v>7.3999999999999999E-4</v>
      </c>
      <c r="W768" s="132">
        <v>2.5400000000000002E-3</v>
      </c>
      <c r="X768" s="132">
        <v>5.9000000000000003E-4</v>
      </c>
    </row>
    <row r="769" spans="1:24">
      <c r="A769" t="s">
        <v>1213</v>
      </c>
      <c r="B769" t="s">
        <v>1248</v>
      </c>
      <c r="C769" t="s">
        <v>3683</v>
      </c>
      <c r="D769" t="s">
        <v>3684</v>
      </c>
      <c r="E769" t="s">
        <v>309</v>
      </c>
      <c r="F769" t="s">
        <v>3683</v>
      </c>
      <c r="G769" t="s">
        <v>3685</v>
      </c>
      <c r="H769" t="s">
        <v>321</v>
      </c>
      <c r="I769" t="s">
        <v>917</v>
      </c>
      <c r="J769" t="s">
        <v>204</v>
      </c>
      <c r="K769" t="s">
        <v>204</v>
      </c>
      <c r="L769" t="s">
        <v>325</v>
      </c>
      <c r="M769" t="s">
        <v>340</v>
      </c>
      <c r="N769" t="s">
        <v>462</v>
      </c>
      <c r="O769" t="s">
        <v>339</v>
      </c>
      <c r="P769" t="s">
        <v>1212</v>
      </c>
      <c r="Q769" s="131">
        <v>17200</v>
      </c>
      <c r="R769" s="131">
        <v>1</v>
      </c>
      <c r="S769" s="131">
        <f t="shared" si="11"/>
        <v>2810</v>
      </c>
      <c r="U769" s="131">
        <v>483.32</v>
      </c>
      <c r="V769" s="132">
        <v>1.8000000000000001E-4</v>
      </c>
      <c r="W769" s="132">
        <v>2.49E-3</v>
      </c>
      <c r="X769" s="132">
        <v>5.6999999999999998E-4</v>
      </c>
    </row>
    <row r="770" spans="1:24">
      <c r="A770" t="s">
        <v>1213</v>
      </c>
      <c r="B770" t="s">
        <v>1248</v>
      </c>
      <c r="C770" t="s">
        <v>3573</v>
      </c>
      <c r="D770" t="s">
        <v>3574</v>
      </c>
      <c r="E770" t="s">
        <v>309</v>
      </c>
      <c r="F770" t="s">
        <v>3573</v>
      </c>
      <c r="G770" t="s">
        <v>3575</v>
      </c>
      <c r="H770" t="s">
        <v>321</v>
      </c>
      <c r="I770" t="s">
        <v>917</v>
      </c>
      <c r="J770" t="s">
        <v>204</v>
      </c>
      <c r="K770" t="s">
        <v>204</v>
      </c>
      <c r="L770" t="s">
        <v>325</v>
      </c>
      <c r="M770" t="s">
        <v>340</v>
      </c>
      <c r="N770" t="s">
        <v>475</v>
      </c>
      <c r="O770" t="s">
        <v>339</v>
      </c>
      <c r="P770" t="s">
        <v>1212</v>
      </c>
      <c r="Q770" s="131">
        <v>6500</v>
      </c>
      <c r="R770" s="131">
        <v>1</v>
      </c>
      <c r="S770" s="131">
        <f t="shared" si="11"/>
        <v>7423</v>
      </c>
      <c r="U770" s="131">
        <v>482.495</v>
      </c>
      <c r="V770" s="132">
        <v>1.2999999999999999E-4</v>
      </c>
      <c r="W770" s="132">
        <v>2.48E-3</v>
      </c>
      <c r="X770" s="132">
        <v>5.6999999999999998E-4</v>
      </c>
    </row>
    <row r="771" spans="1:24">
      <c r="A771" t="s">
        <v>1213</v>
      </c>
      <c r="B771" t="s">
        <v>1248</v>
      </c>
      <c r="C771" t="s">
        <v>3940</v>
      </c>
      <c r="D771" t="s">
        <v>3941</v>
      </c>
      <c r="E771" t="s">
        <v>309</v>
      </c>
      <c r="F771" t="s">
        <v>3942</v>
      </c>
      <c r="G771" t="s">
        <v>3943</v>
      </c>
      <c r="H771" t="s">
        <v>321</v>
      </c>
      <c r="I771" t="s">
        <v>917</v>
      </c>
      <c r="J771" t="s">
        <v>204</v>
      </c>
      <c r="K771" t="s">
        <v>204</v>
      </c>
      <c r="L771" t="s">
        <v>325</v>
      </c>
      <c r="M771" t="s">
        <v>340</v>
      </c>
      <c r="N771" t="s">
        <v>462</v>
      </c>
      <c r="O771" t="s">
        <v>339</v>
      </c>
      <c r="P771" t="s">
        <v>1212</v>
      </c>
      <c r="Q771" s="131">
        <v>996.47</v>
      </c>
      <c r="R771" s="131">
        <v>1</v>
      </c>
      <c r="S771" s="131">
        <f t="shared" ref="S771:S834" si="12">(U771-(T771*R771))*1000/R771/Q771*100</f>
        <v>46950.033618673915</v>
      </c>
      <c r="U771" s="131">
        <v>467.84300000000002</v>
      </c>
      <c r="V771" s="132">
        <v>8.0999999999999996E-4</v>
      </c>
      <c r="W771" s="132">
        <v>2.4099999999999998E-3</v>
      </c>
      <c r="X771" s="132">
        <v>5.5999999999999995E-4</v>
      </c>
    </row>
    <row r="772" spans="1:24">
      <c r="A772" t="s">
        <v>1213</v>
      </c>
      <c r="B772" t="s">
        <v>1248</v>
      </c>
      <c r="C772" t="s">
        <v>3543</v>
      </c>
      <c r="D772" t="s">
        <v>3544</v>
      </c>
      <c r="E772" t="s">
        <v>309</v>
      </c>
      <c r="F772" t="s">
        <v>3543</v>
      </c>
      <c r="G772" t="s">
        <v>3545</v>
      </c>
      <c r="H772" t="s">
        <v>321</v>
      </c>
      <c r="I772" t="s">
        <v>917</v>
      </c>
      <c r="J772" t="s">
        <v>204</v>
      </c>
      <c r="K772" t="s">
        <v>204</v>
      </c>
      <c r="L772" t="s">
        <v>325</v>
      </c>
      <c r="M772" t="s">
        <v>340</v>
      </c>
      <c r="N772" t="s">
        <v>475</v>
      </c>
      <c r="O772" t="s">
        <v>339</v>
      </c>
      <c r="P772" t="s">
        <v>1212</v>
      </c>
      <c r="Q772" s="131">
        <v>1450</v>
      </c>
      <c r="R772" s="131">
        <v>1</v>
      </c>
      <c r="S772" s="131">
        <f t="shared" si="12"/>
        <v>29900</v>
      </c>
      <c r="U772" s="131">
        <v>433.55</v>
      </c>
      <c r="V772" s="132">
        <v>1.1E-4</v>
      </c>
      <c r="W772" s="132">
        <v>2.2300000000000002E-3</v>
      </c>
      <c r="X772" s="132">
        <v>5.1000000000000004E-4</v>
      </c>
    </row>
    <row r="773" spans="1:24">
      <c r="A773" t="s">
        <v>1213</v>
      </c>
      <c r="B773" t="s">
        <v>1248</v>
      </c>
      <c r="C773" t="s">
        <v>3944</v>
      </c>
      <c r="D773" t="s">
        <v>3945</v>
      </c>
      <c r="E773" t="s">
        <v>309</v>
      </c>
      <c r="F773" t="s">
        <v>3944</v>
      </c>
      <c r="G773" t="s">
        <v>3946</v>
      </c>
      <c r="H773" t="s">
        <v>321</v>
      </c>
      <c r="I773" t="s">
        <v>917</v>
      </c>
      <c r="J773" t="s">
        <v>204</v>
      </c>
      <c r="K773" t="s">
        <v>204</v>
      </c>
      <c r="L773" t="s">
        <v>325</v>
      </c>
      <c r="M773" t="s">
        <v>340</v>
      </c>
      <c r="N773" t="s">
        <v>469</v>
      </c>
      <c r="O773" t="s">
        <v>339</v>
      </c>
      <c r="P773" t="s">
        <v>1212</v>
      </c>
      <c r="Q773" s="131">
        <v>18950</v>
      </c>
      <c r="R773" s="131">
        <v>1</v>
      </c>
      <c r="S773" s="131">
        <f t="shared" si="12"/>
        <v>2274</v>
      </c>
      <c r="U773" s="131">
        <v>430.923</v>
      </c>
      <c r="V773" s="132">
        <v>3.3E-4</v>
      </c>
      <c r="W773" s="132">
        <v>2.2200000000000002E-3</v>
      </c>
      <c r="X773" s="132">
        <v>5.1000000000000004E-4</v>
      </c>
    </row>
    <row r="774" spans="1:24">
      <c r="A774" t="s">
        <v>1213</v>
      </c>
      <c r="B774" t="s">
        <v>1248</v>
      </c>
      <c r="C774" t="s">
        <v>3001</v>
      </c>
      <c r="D774" t="s">
        <v>3002</v>
      </c>
      <c r="E774" t="s">
        <v>309</v>
      </c>
      <c r="F774" t="s">
        <v>3001</v>
      </c>
      <c r="G774" t="s">
        <v>3889</v>
      </c>
      <c r="H774" t="s">
        <v>321</v>
      </c>
      <c r="I774" t="s">
        <v>917</v>
      </c>
      <c r="J774" t="s">
        <v>204</v>
      </c>
      <c r="K774" t="s">
        <v>204</v>
      </c>
      <c r="L774" t="s">
        <v>325</v>
      </c>
      <c r="M774" t="s">
        <v>340</v>
      </c>
      <c r="N774" t="s">
        <v>477</v>
      </c>
      <c r="O774" t="s">
        <v>339</v>
      </c>
      <c r="P774" t="s">
        <v>1212</v>
      </c>
      <c r="Q774" s="131">
        <v>20881</v>
      </c>
      <c r="R774" s="131">
        <v>1</v>
      </c>
      <c r="S774" s="131">
        <f t="shared" si="12"/>
        <v>2050.0023945213352</v>
      </c>
      <c r="U774" s="131">
        <v>428.06099999999998</v>
      </c>
      <c r="V774" s="132">
        <v>1.24E-3</v>
      </c>
      <c r="W774" s="132">
        <v>2.2000000000000001E-3</v>
      </c>
      <c r="X774" s="132">
        <v>5.1000000000000004E-4</v>
      </c>
    </row>
    <row r="775" spans="1:24">
      <c r="A775" t="s">
        <v>1213</v>
      </c>
      <c r="B775" t="s">
        <v>1248</v>
      </c>
      <c r="C775" t="s">
        <v>3947</v>
      </c>
      <c r="D775" t="s">
        <v>3948</v>
      </c>
      <c r="E775" t="s">
        <v>309</v>
      </c>
      <c r="F775" t="s">
        <v>3947</v>
      </c>
      <c r="G775" t="s">
        <v>3949</v>
      </c>
      <c r="H775" t="s">
        <v>321</v>
      </c>
      <c r="I775" t="s">
        <v>917</v>
      </c>
      <c r="J775" t="s">
        <v>204</v>
      </c>
      <c r="K775" t="s">
        <v>204</v>
      </c>
      <c r="L775" t="s">
        <v>325</v>
      </c>
      <c r="M775" t="s">
        <v>340</v>
      </c>
      <c r="N775" t="s">
        <v>466</v>
      </c>
      <c r="O775" t="s">
        <v>339</v>
      </c>
      <c r="P775" t="s">
        <v>1212</v>
      </c>
      <c r="Q775" s="131">
        <v>105000</v>
      </c>
      <c r="R775" s="131">
        <v>1</v>
      </c>
      <c r="S775" s="131">
        <f t="shared" si="12"/>
        <v>405.99999999999994</v>
      </c>
      <c r="U775" s="131">
        <v>426.3</v>
      </c>
      <c r="V775" s="132">
        <v>1.58E-3</v>
      </c>
      <c r="W775" s="132">
        <v>2.1900000000000001E-3</v>
      </c>
      <c r="X775" s="132">
        <v>5.1000000000000004E-4</v>
      </c>
    </row>
    <row r="776" spans="1:24">
      <c r="A776" t="s">
        <v>1213</v>
      </c>
      <c r="B776" t="s">
        <v>1248</v>
      </c>
      <c r="C776" t="s">
        <v>3950</v>
      </c>
      <c r="D776" t="s">
        <v>3951</v>
      </c>
      <c r="E776" t="s">
        <v>309</v>
      </c>
      <c r="F776" t="s">
        <v>3952</v>
      </c>
      <c r="G776" t="s">
        <v>3953</v>
      </c>
      <c r="H776" t="s">
        <v>321</v>
      </c>
      <c r="I776" t="s">
        <v>917</v>
      </c>
      <c r="J776" t="s">
        <v>204</v>
      </c>
      <c r="K776" t="s">
        <v>204</v>
      </c>
      <c r="L776" t="s">
        <v>325</v>
      </c>
      <c r="M776" t="s">
        <v>340</v>
      </c>
      <c r="N776" t="s">
        <v>477</v>
      </c>
      <c r="O776" t="s">
        <v>339</v>
      </c>
      <c r="P776" t="s">
        <v>1212</v>
      </c>
      <c r="Q776" s="131">
        <v>96600.78</v>
      </c>
      <c r="R776" s="131">
        <v>1</v>
      </c>
      <c r="S776" s="131">
        <f t="shared" si="12"/>
        <v>393.19972364612374</v>
      </c>
      <c r="U776" s="131">
        <v>379.834</v>
      </c>
      <c r="V776" s="132">
        <v>1.75E-3</v>
      </c>
      <c r="W776" s="132">
        <v>1.9499999999999999E-3</v>
      </c>
      <c r="X776" s="132">
        <v>4.4999999999999999E-4</v>
      </c>
    </row>
    <row r="777" spans="1:24">
      <c r="A777" t="s">
        <v>1213</v>
      </c>
      <c r="B777" t="s">
        <v>1248</v>
      </c>
      <c r="C777" t="s">
        <v>1626</v>
      </c>
      <c r="D777" t="s">
        <v>1627</v>
      </c>
      <c r="E777" t="s">
        <v>309</v>
      </c>
      <c r="F777" t="s">
        <v>3954</v>
      </c>
      <c r="G777" t="s">
        <v>3955</v>
      </c>
      <c r="H777" t="s">
        <v>321</v>
      </c>
      <c r="I777" t="s">
        <v>917</v>
      </c>
      <c r="J777" t="s">
        <v>204</v>
      </c>
      <c r="K777" t="s">
        <v>204</v>
      </c>
      <c r="L777" t="s">
        <v>325</v>
      </c>
      <c r="M777" t="s">
        <v>340</v>
      </c>
      <c r="N777" t="s">
        <v>465</v>
      </c>
      <c r="O777" t="s">
        <v>339</v>
      </c>
      <c r="P777" t="s">
        <v>1212</v>
      </c>
      <c r="Q777" s="131">
        <v>2080</v>
      </c>
      <c r="R777" s="131">
        <v>1</v>
      </c>
      <c r="S777" s="131">
        <f t="shared" si="12"/>
        <v>17320</v>
      </c>
      <c r="U777" s="131">
        <v>360.25599999999997</v>
      </c>
      <c r="V777" s="132">
        <v>5.0000000000000002E-5</v>
      </c>
      <c r="W777" s="132">
        <v>1.8500000000000001E-3</v>
      </c>
      <c r="X777" s="132">
        <v>4.2999999999999999E-4</v>
      </c>
    </row>
    <row r="778" spans="1:24">
      <c r="A778" t="s">
        <v>1213</v>
      </c>
      <c r="B778" t="s">
        <v>1248</v>
      </c>
      <c r="C778" t="s">
        <v>2821</v>
      </c>
      <c r="D778" t="s">
        <v>2822</v>
      </c>
      <c r="E778" t="s">
        <v>309</v>
      </c>
      <c r="F778" t="s">
        <v>3956</v>
      </c>
      <c r="G778" t="s">
        <v>3957</v>
      </c>
      <c r="H778" t="s">
        <v>321</v>
      </c>
      <c r="I778" t="s">
        <v>917</v>
      </c>
      <c r="J778" t="s">
        <v>204</v>
      </c>
      <c r="K778" t="s">
        <v>204</v>
      </c>
      <c r="L778" t="s">
        <v>325</v>
      </c>
      <c r="M778" t="s">
        <v>340</v>
      </c>
      <c r="N778" t="s">
        <v>440</v>
      </c>
      <c r="O778" t="s">
        <v>339</v>
      </c>
      <c r="P778" t="s">
        <v>1212</v>
      </c>
      <c r="Q778" s="131">
        <v>16820</v>
      </c>
      <c r="R778" s="131">
        <v>1</v>
      </c>
      <c r="S778" s="131">
        <f t="shared" si="12"/>
        <v>2085</v>
      </c>
      <c r="U778" s="131">
        <v>350.697</v>
      </c>
      <c r="V778" s="132">
        <v>9.3999999999999997E-4</v>
      </c>
      <c r="W778" s="132">
        <v>1.8E-3</v>
      </c>
      <c r="X778" s="132">
        <v>4.2000000000000002E-4</v>
      </c>
    </row>
    <row r="779" spans="1:24">
      <c r="A779" t="s">
        <v>1213</v>
      </c>
      <c r="B779" t="s">
        <v>1248</v>
      </c>
      <c r="C779" t="s">
        <v>3152</v>
      </c>
      <c r="D779" t="s">
        <v>3153</v>
      </c>
      <c r="E779" t="s">
        <v>309</v>
      </c>
      <c r="F779" t="s">
        <v>3152</v>
      </c>
      <c r="G779" t="s">
        <v>3484</v>
      </c>
      <c r="H779" t="s">
        <v>321</v>
      </c>
      <c r="I779" t="s">
        <v>917</v>
      </c>
      <c r="J779" t="s">
        <v>204</v>
      </c>
      <c r="K779" t="s">
        <v>204</v>
      </c>
      <c r="L779" t="s">
        <v>325</v>
      </c>
      <c r="M779" t="s">
        <v>340</v>
      </c>
      <c r="N779" t="s">
        <v>441</v>
      </c>
      <c r="O779" t="s">
        <v>339</v>
      </c>
      <c r="P779" t="s">
        <v>1212</v>
      </c>
      <c r="Q779" s="131">
        <v>24000</v>
      </c>
      <c r="R779" s="131">
        <v>1</v>
      </c>
      <c r="S779" s="131">
        <f t="shared" si="12"/>
        <v>1277</v>
      </c>
      <c r="U779" s="131">
        <v>306.48</v>
      </c>
      <c r="V779" s="132">
        <v>1.2999999999999999E-4</v>
      </c>
      <c r="W779" s="132">
        <v>1.58E-3</v>
      </c>
      <c r="X779" s="132">
        <v>3.6000000000000002E-4</v>
      </c>
    </row>
    <row r="780" spans="1:24">
      <c r="A780" t="s">
        <v>1213</v>
      </c>
      <c r="B780" t="s">
        <v>1248</v>
      </c>
      <c r="C780" t="s">
        <v>3958</v>
      </c>
      <c r="D780" t="s">
        <v>3959</v>
      </c>
      <c r="E780" t="s">
        <v>309</v>
      </c>
      <c r="F780" t="s">
        <v>3960</v>
      </c>
      <c r="G780" t="s">
        <v>3961</v>
      </c>
      <c r="H780" t="s">
        <v>321</v>
      </c>
      <c r="I780" t="s">
        <v>917</v>
      </c>
      <c r="J780" t="s">
        <v>204</v>
      </c>
      <c r="K780" t="s">
        <v>204</v>
      </c>
      <c r="L780" t="s">
        <v>325</v>
      </c>
      <c r="M780" t="s">
        <v>340</v>
      </c>
      <c r="N780" t="s">
        <v>460</v>
      </c>
      <c r="O780" t="s">
        <v>339</v>
      </c>
      <c r="P780" t="s">
        <v>1212</v>
      </c>
      <c r="Q780" s="131">
        <v>20350</v>
      </c>
      <c r="R780" s="131">
        <v>1</v>
      </c>
      <c r="S780" s="131">
        <f t="shared" si="12"/>
        <v>1495.002457002457</v>
      </c>
      <c r="U780" s="131">
        <v>304.233</v>
      </c>
      <c r="V780" s="132">
        <v>5.8E-4</v>
      </c>
      <c r="W780" s="132">
        <v>1.57E-3</v>
      </c>
      <c r="X780" s="132">
        <v>3.6000000000000002E-4</v>
      </c>
    </row>
    <row r="781" spans="1:24">
      <c r="A781" t="s">
        <v>1213</v>
      </c>
      <c r="B781" t="s">
        <v>1248</v>
      </c>
      <c r="C781" t="s">
        <v>3962</v>
      </c>
      <c r="D781" t="s">
        <v>3963</v>
      </c>
      <c r="E781" t="s">
        <v>309</v>
      </c>
      <c r="F781" t="s">
        <v>3962</v>
      </c>
      <c r="G781" t="s">
        <v>3964</v>
      </c>
      <c r="H781" t="s">
        <v>321</v>
      </c>
      <c r="I781" t="s">
        <v>917</v>
      </c>
      <c r="J781" t="s">
        <v>204</v>
      </c>
      <c r="K781" t="s">
        <v>204</v>
      </c>
      <c r="L781" t="s">
        <v>325</v>
      </c>
      <c r="M781" t="s">
        <v>340</v>
      </c>
      <c r="N781" t="s">
        <v>456</v>
      </c>
      <c r="O781" t="s">
        <v>339</v>
      </c>
      <c r="P781" t="s">
        <v>1212</v>
      </c>
      <c r="Q781" s="131">
        <v>10280</v>
      </c>
      <c r="R781" s="131">
        <v>1</v>
      </c>
      <c r="S781" s="131">
        <f t="shared" si="12"/>
        <v>2957.0038910505837</v>
      </c>
      <c r="U781" s="131">
        <v>303.98</v>
      </c>
      <c r="V781" s="132">
        <v>4.2999999999999999E-4</v>
      </c>
      <c r="W781" s="132">
        <v>1.56E-3</v>
      </c>
      <c r="X781" s="132">
        <v>3.6000000000000002E-4</v>
      </c>
    </row>
    <row r="782" spans="1:24">
      <c r="A782" t="s">
        <v>1213</v>
      </c>
      <c r="B782" t="s">
        <v>1248</v>
      </c>
      <c r="C782" t="s">
        <v>3527</v>
      </c>
      <c r="D782" t="s">
        <v>3528</v>
      </c>
      <c r="E782" t="s">
        <v>309</v>
      </c>
      <c r="F782" t="s">
        <v>3527</v>
      </c>
      <c r="G782" t="s">
        <v>3529</v>
      </c>
      <c r="H782" t="s">
        <v>321</v>
      </c>
      <c r="I782" t="s">
        <v>917</v>
      </c>
      <c r="J782" t="s">
        <v>204</v>
      </c>
      <c r="K782" t="s">
        <v>204</v>
      </c>
      <c r="L782" t="s">
        <v>325</v>
      </c>
      <c r="M782" t="s">
        <v>340</v>
      </c>
      <c r="N782" t="s">
        <v>463</v>
      </c>
      <c r="O782" t="s">
        <v>339</v>
      </c>
      <c r="P782" t="s">
        <v>1212</v>
      </c>
      <c r="Q782" s="131">
        <v>1030.8399999999999</v>
      </c>
      <c r="R782" s="131">
        <v>1</v>
      </c>
      <c r="S782" s="131">
        <f t="shared" si="12"/>
        <v>29350.04462380195</v>
      </c>
      <c r="U782" s="131">
        <v>302.55200000000002</v>
      </c>
      <c r="V782" s="132">
        <v>1.1E-4</v>
      </c>
      <c r="W782" s="132">
        <v>1.56E-3</v>
      </c>
      <c r="X782" s="132">
        <v>3.6000000000000002E-4</v>
      </c>
    </row>
    <row r="783" spans="1:24">
      <c r="A783" t="s">
        <v>1213</v>
      </c>
      <c r="B783" t="s">
        <v>1248</v>
      </c>
      <c r="C783" t="s">
        <v>3965</v>
      </c>
      <c r="D783" t="s">
        <v>3966</v>
      </c>
      <c r="E783" t="s">
        <v>309</v>
      </c>
      <c r="F783" t="s">
        <v>3967</v>
      </c>
      <c r="G783" t="s">
        <v>3968</v>
      </c>
      <c r="H783" t="s">
        <v>321</v>
      </c>
      <c r="I783" t="s">
        <v>917</v>
      </c>
      <c r="J783" t="s">
        <v>204</v>
      </c>
      <c r="K783" t="s">
        <v>204</v>
      </c>
      <c r="L783" t="s">
        <v>325</v>
      </c>
      <c r="M783" t="s">
        <v>340</v>
      </c>
      <c r="N783" t="s">
        <v>446</v>
      </c>
      <c r="O783" t="s">
        <v>339</v>
      </c>
      <c r="P783" t="s">
        <v>1212</v>
      </c>
      <c r="Q783" s="131">
        <v>10000</v>
      </c>
      <c r="R783" s="131">
        <v>1</v>
      </c>
      <c r="S783" s="131">
        <f t="shared" si="12"/>
        <v>2982</v>
      </c>
      <c r="U783" s="131">
        <v>298.2</v>
      </c>
      <c r="V783" s="132">
        <v>4.0000000000000002E-4</v>
      </c>
      <c r="W783" s="132">
        <v>1.5299999999999999E-3</v>
      </c>
      <c r="X783" s="132">
        <v>3.5E-4</v>
      </c>
    </row>
    <row r="784" spans="1:24">
      <c r="A784" t="s">
        <v>1213</v>
      </c>
      <c r="B784" t="s">
        <v>1248</v>
      </c>
      <c r="C784" t="s">
        <v>3969</v>
      </c>
      <c r="D784" t="s">
        <v>3970</v>
      </c>
      <c r="E784" t="s">
        <v>309</v>
      </c>
      <c r="F784" t="s">
        <v>3969</v>
      </c>
      <c r="G784" t="s">
        <v>3971</v>
      </c>
      <c r="H784" t="s">
        <v>321</v>
      </c>
      <c r="I784" t="s">
        <v>917</v>
      </c>
      <c r="J784" t="s">
        <v>204</v>
      </c>
      <c r="K784" t="s">
        <v>204</v>
      </c>
      <c r="L784" t="s">
        <v>325</v>
      </c>
      <c r="M784" t="s">
        <v>340</v>
      </c>
      <c r="N784" t="s">
        <v>456</v>
      </c>
      <c r="O784" t="s">
        <v>339</v>
      </c>
      <c r="P784" t="s">
        <v>1212</v>
      </c>
      <c r="Q784" s="131">
        <v>18844</v>
      </c>
      <c r="R784" s="131">
        <v>1</v>
      </c>
      <c r="S784" s="131">
        <f t="shared" si="12"/>
        <v>1540.002122691573</v>
      </c>
      <c r="U784" s="131">
        <v>290.19799999999998</v>
      </c>
      <c r="V784" s="132">
        <v>1.1000000000000001E-3</v>
      </c>
      <c r="W784" s="132">
        <v>1.49E-3</v>
      </c>
      <c r="X784" s="132">
        <v>3.4000000000000002E-4</v>
      </c>
    </row>
    <row r="785" spans="1:24">
      <c r="A785" t="s">
        <v>1213</v>
      </c>
      <c r="B785" t="s">
        <v>1248</v>
      </c>
      <c r="C785" t="s">
        <v>3972</v>
      </c>
      <c r="D785" t="s">
        <v>3973</v>
      </c>
      <c r="E785" t="s">
        <v>309</v>
      </c>
      <c r="F785" t="s">
        <v>3972</v>
      </c>
      <c r="G785" t="s">
        <v>3974</v>
      </c>
      <c r="H785" t="s">
        <v>321</v>
      </c>
      <c r="I785" t="s">
        <v>917</v>
      </c>
      <c r="J785" t="s">
        <v>204</v>
      </c>
      <c r="K785" t="s">
        <v>204</v>
      </c>
      <c r="L785" t="s">
        <v>325</v>
      </c>
      <c r="M785" t="s">
        <v>340</v>
      </c>
      <c r="N785" t="s">
        <v>464</v>
      </c>
      <c r="O785" t="s">
        <v>339</v>
      </c>
      <c r="P785" t="s">
        <v>1212</v>
      </c>
      <c r="Q785" s="131">
        <v>690</v>
      </c>
      <c r="R785" s="131">
        <v>1</v>
      </c>
      <c r="S785" s="131">
        <f t="shared" si="12"/>
        <v>40550</v>
      </c>
      <c r="U785" s="131">
        <v>279.79500000000002</v>
      </c>
      <c r="V785" s="132">
        <v>1.1E-4</v>
      </c>
      <c r="W785" s="132">
        <v>1.4400000000000001E-3</v>
      </c>
      <c r="X785" s="132">
        <v>3.3E-4</v>
      </c>
    </row>
    <row r="786" spans="1:24">
      <c r="A786" t="s">
        <v>1213</v>
      </c>
      <c r="B786" t="s">
        <v>1248</v>
      </c>
      <c r="C786" t="s">
        <v>3881</v>
      </c>
      <c r="D786" t="s">
        <v>3882</v>
      </c>
      <c r="E786" t="s">
        <v>309</v>
      </c>
      <c r="F786" t="s">
        <v>3881</v>
      </c>
      <c r="G786" t="s">
        <v>3883</v>
      </c>
      <c r="H786" t="s">
        <v>321</v>
      </c>
      <c r="I786" t="s">
        <v>917</v>
      </c>
      <c r="J786" t="s">
        <v>204</v>
      </c>
      <c r="K786" t="s">
        <v>204</v>
      </c>
      <c r="L786" t="s">
        <v>325</v>
      </c>
      <c r="M786" t="s">
        <v>340</v>
      </c>
      <c r="N786" t="s">
        <v>445</v>
      </c>
      <c r="O786" t="s">
        <v>339</v>
      </c>
      <c r="P786" t="s">
        <v>1212</v>
      </c>
      <c r="Q786" s="131">
        <v>2170</v>
      </c>
      <c r="R786" s="131">
        <v>1</v>
      </c>
      <c r="S786" s="131">
        <f t="shared" si="12"/>
        <v>12890</v>
      </c>
      <c r="U786" s="131">
        <v>279.71300000000002</v>
      </c>
      <c r="V786" s="132">
        <v>1.4999999999999999E-4</v>
      </c>
      <c r="W786" s="132">
        <v>1.4400000000000001E-3</v>
      </c>
      <c r="X786" s="132">
        <v>3.3E-4</v>
      </c>
    </row>
    <row r="787" spans="1:24">
      <c r="A787" t="s">
        <v>1213</v>
      </c>
      <c r="B787" t="s">
        <v>1248</v>
      </c>
      <c r="C787" t="s">
        <v>3975</v>
      </c>
      <c r="D787" t="s">
        <v>3976</v>
      </c>
      <c r="E787" t="s">
        <v>309</v>
      </c>
      <c r="F787" t="s">
        <v>3975</v>
      </c>
      <c r="G787" t="s">
        <v>3977</v>
      </c>
      <c r="H787" t="s">
        <v>321</v>
      </c>
      <c r="I787" t="s">
        <v>917</v>
      </c>
      <c r="J787" t="s">
        <v>204</v>
      </c>
      <c r="K787" t="s">
        <v>204</v>
      </c>
      <c r="L787" t="s">
        <v>325</v>
      </c>
      <c r="M787" t="s">
        <v>340</v>
      </c>
      <c r="N787" t="s">
        <v>456</v>
      </c>
      <c r="O787" t="s">
        <v>339</v>
      </c>
      <c r="P787" t="s">
        <v>1212</v>
      </c>
      <c r="Q787" s="131">
        <v>105500</v>
      </c>
      <c r="R787" s="131">
        <v>1</v>
      </c>
      <c r="S787" s="131">
        <f t="shared" si="12"/>
        <v>259.2</v>
      </c>
      <c r="U787" s="131">
        <v>273.45600000000002</v>
      </c>
      <c r="V787" s="132">
        <v>1.24E-3</v>
      </c>
      <c r="W787" s="132">
        <v>1.41E-3</v>
      </c>
      <c r="X787" s="132">
        <v>3.2000000000000003E-4</v>
      </c>
    </row>
    <row r="788" spans="1:24">
      <c r="A788" t="s">
        <v>1213</v>
      </c>
      <c r="B788" t="s">
        <v>1248</v>
      </c>
      <c r="C788" t="s">
        <v>3886</v>
      </c>
      <c r="D788" t="s">
        <v>3887</v>
      </c>
      <c r="E788" t="s">
        <v>309</v>
      </c>
      <c r="F788" t="s">
        <v>3886</v>
      </c>
      <c r="G788" t="s">
        <v>3888</v>
      </c>
      <c r="H788" t="s">
        <v>321</v>
      </c>
      <c r="I788" t="s">
        <v>917</v>
      </c>
      <c r="J788" t="s">
        <v>204</v>
      </c>
      <c r="K788" t="s">
        <v>204</v>
      </c>
      <c r="L788" t="s">
        <v>325</v>
      </c>
      <c r="M788" t="s">
        <v>340</v>
      </c>
      <c r="N788" t="s">
        <v>473</v>
      </c>
      <c r="O788" t="s">
        <v>339</v>
      </c>
      <c r="P788" t="s">
        <v>1212</v>
      </c>
      <c r="Q788" s="131">
        <v>27900</v>
      </c>
      <c r="R788" s="131">
        <v>1</v>
      </c>
      <c r="S788" s="131">
        <f t="shared" si="12"/>
        <v>978.30107526881727</v>
      </c>
      <c r="U788" s="131">
        <v>272.94600000000003</v>
      </c>
      <c r="V788" s="132">
        <v>2.5000000000000001E-4</v>
      </c>
      <c r="W788" s="132">
        <v>1.4E-3</v>
      </c>
      <c r="X788" s="132">
        <v>3.2000000000000003E-4</v>
      </c>
    </row>
    <row r="789" spans="1:24">
      <c r="A789" t="s">
        <v>1213</v>
      </c>
      <c r="B789" t="s">
        <v>1248</v>
      </c>
      <c r="C789" t="s">
        <v>2893</v>
      </c>
      <c r="D789" t="s">
        <v>2894</v>
      </c>
      <c r="E789" t="s">
        <v>309</v>
      </c>
      <c r="F789" t="s">
        <v>2893</v>
      </c>
      <c r="G789" t="s">
        <v>3978</v>
      </c>
      <c r="H789" t="s">
        <v>321</v>
      </c>
      <c r="I789" t="s">
        <v>917</v>
      </c>
      <c r="J789" t="s">
        <v>204</v>
      </c>
      <c r="K789" t="s">
        <v>204</v>
      </c>
      <c r="L789" t="s">
        <v>325</v>
      </c>
      <c r="M789" t="s">
        <v>340</v>
      </c>
      <c r="N789" t="s">
        <v>466</v>
      </c>
      <c r="O789" t="s">
        <v>339</v>
      </c>
      <c r="P789" t="s">
        <v>1212</v>
      </c>
      <c r="Q789" s="131">
        <v>192100</v>
      </c>
      <c r="R789" s="131">
        <v>1</v>
      </c>
      <c r="S789" s="131">
        <f t="shared" si="12"/>
        <v>141.70015616866215</v>
      </c>
      <c r="U789" s="131">
        <v>272.20600000000002</v>
      </c>
      <c r="V789" s="132">
        <v>6.3000000000000003E-4</v>
      </c>
      <c r="W789" s="132">
        <v>1.4E-3</v>
      </c>
      <c r="X789" s="132">
        <v>3.2000000000000003E-4</v>
      </c>
    </row>
    <row r="790" spans="1:24">
      <c r="A790" t="s">
        <v>1213</v>
      </c>
      <c r="B790" t="s">
        <v>1248</v>
      </c>
      <c r="C790" t="s">
        <v>2613</v>
      </c>
      <c r="D790" t="s">
        <v>2614</v>
      </c>
      <c r="E790" t="s">
        <v>309</v>
      </c>
      <c r="F790" t="s">
        <v>2613</v>
      </c>
      <c r="G790" t="s">
        <v>3576</v>
      </c>
      <c r="H790" t="s">
        <v>321</v>
      </c>
      <c r="I790" t="s">
        <v>917</v>
      </c>
      <c r="J790" t="s">
        <v>204</v>
      </c>
      <c r="K790" t="s">
        <v>204</v>
      </c>
      <c r="L790" t="s">
        <v>325</v>
      </c>
      <c r="M790" t="s">
        <v>340</v>
      </c>
      <c r="N790" t="s">
        <v>476</v>
      </c>
      <c r="O790" t="s">
        <v>339</v>
      </c>
      <c r="P790" t="s">
        <v>1212</v>
      </c>
      <c r="Q790" s="131">
        <v>2971</v>
      </c>
      <c r="R790" s="131">
        <v>1</v>
      </c>
      <c r="S790" s="131">
        <f t="shared" si="12"/>
        <v>8549.9831706496116</v>
      </c>
      <c r="T790" s="131">
        <v>2.258</v>
      </c>
      <c r="U790" s="131">
        <v>256.27800000000002</v>
      </c>
      <c r="V790" s="132">
        <v>5.0000000000000002E-5</v>
      </c>
      <c r="W790" s="132">
        <v>1.33E-3</v>
      </c>
      <c r="X790" s="132">
        <v>3.1E-4</v>
      </c>
    </row>
    <row r="791" spans="1:24">
      <c r="A791" t="s">
        <v>1213</v>
      </c>
      <c r="B791" t="s">
        <v>1248</v>
      </c>
      <c r="C791" t="s">
        <v>1804</v>
      </c>
      <c r="D791" t="s">
        <v>1805</v>
      </c>
      <c r="E791" t="s">
        <v>309</v>
      </c>
      <c r="F791" t="s">
        <v>1804</v>
      </c>
      <c r="G791" t="s">
        <v>3577</v>
      </c>
      <c r="H791" t="s">
        <v>321</v>
      </c>
      <c r="I791" t="s">
        <v>917</v>
      </c>
      <c r="J791" t="s">
        <v>204</v>
      </c>
      <c r="K791" t="s">
        <v>204</v>
      </c>
      <c r="L791" t="s">
        <v>325</v>
      </c>
      <c r="M791" t="s">
        <v>340</v>
      </c>
      <c r="N791" t="s">
        <v>461</v>
      </c>
      <c r="O791" t="s">
        <v>339</v>
      </c>
      <c r="P791" t="s">
        <v>1212</v>
      </c>
      <c r="Q791" s="131">
        <v>2580</v>
      </c>
      <c r="R791" s="131">
        <v>1</v>
      </c>
      <c r="S791" s="131">
        <f t="shared" si="12"/>
        <v>9315</v>
      </c>
      <c r="U791" s="131">
        <v>240.327</v>
      </c>
      <c r="V791" s="132">
        <v>1.4999999999999999E-4</v>
      </c>
      <c r="W791" s="132">
        <v>1.24E-3</v>
      </c>
      <c r="X791" s="132">
        <v>2.9E-4</v>
      </c>
    </row>
    <row r="792" spans="1:24">
      <c r="A792" t="s">
        <v>1213</v>
      </c>
      <c r="B792" t="s">
        <v>1248</v>
      </c>
      <c r="C792" t="s">
        <v>2937</v>
      </c>
      <c r="D792" t="s">
        <v>2938</v>
      </c>
      <c r="E792" t="s">
        <v>311</v>
      </c>
      <c r="F792" t="s">
        <v>3670</v>
      </c>
      <c r="G792" t="s">
        <v>3671</v>
      </c>
      <c r="H792" t="s">
        <v>321</v>
      </c>
      <c r="I792" t="s">
        <v>917</v>
      </c>
      <c r="J792" t="s">
        <v>204</v>
      </c>
      <c r="K792" t="s">
        <v>204</v>
      </c>
      <c r="L792" t="s">
        <v>325</v>
      </c>
      <c r="M792" t="s">
        <v>340</v>
      </c>
      <c r="N792" t="s">
        <v>480</v>
      </c>
      <c r="O792" t="s">
        <v>339</v>
      </c>
      <c r="P792" t="s">
        <v>1212</v>
      </c>
      <c r="Q792" s="131">
        <v>2361</v>
      </c>
      <c r="R792" s="131">
        <v>1</v>
      </c>
      <c r="S792" s="131">
        <f t="shared" si="12"/>
        <v>9865.0148242270225</v>
      </c>
      <c r="U792" s="131">
        <v>232.91300000000001</v>
      </c>
      <c r="V792" s="132">
        <v>4.0000000000000003E-5</v>
      </c>
      <c r="W792" s="132">
        <v>1.1999999999999999E-3</v>
      </c>
      <c r="X792" s="132">
        <v>2.7999999999999998E-4</v>
      </c>
    </row>
    <row r="793" spans="1:24">
      <c r="A793" t="s">
        <v>1213</v>
      </c>
      <c r="B793" t="s">
        <v>1248</v>
      </c>
      <c r="C793" t="s">
        <v>1692</v>
      </c>
      <c r="D793" t="s">
        <v>1693</v>
      </c>
      <c r="E793" t="s">
        <v>309</v>
      </c>
      <c r="F793" t="s">
        <v>3552</v>
      </c>
      <c r="G793" t="s">
        <v>3553</v>
      </c>
      <c r="H793" t="s">
        <v>321</v>
      </c>
      <c r="I793" t="s">
        <v>917</v>
      </c>
      <c r="J793" t="s">
        <v>204</v>
      </c>
      <c r="K793" t="s">
        <v>204</v>
      </c>
      <c r="L793" t="s">
        <v>325</v>
      </c>
      <c r="M793" t="s">
        <v>340</v>
      </c>
      <c r="N793" t="s">
        <v>464</v>
      </c>
      <c r="O793" t="s">
        <v>339</v>
      </c>
      <c r="P793" t="s">
        <v>1212</v>
      </c>
      <c r="Q793" s="131">
        <v>12000</v>
      </c>
      <c r="R793" s="131">
        <v>1</v>
      </c>
      <c r="S793" s="131">
        <f t="shared" si="12"/>
        <v>1919.0000000000002</v>
      </c>
      <c r="U793" s="131">
        <v>230.28</v>
      </c>
      <c r="V793" s="132">
        <v>6.0000000000000002E-5</v>
      </c>
      <c r="W793" s="132">
        <v>1.1800000000000001E-3</v>
      </c>
      <c r="X793" s="132">
        <v>2.7E-4</v>
      </c>
    </row>
    <row r="794" spans="1:24">
      <c r="A794" t="s">
        <v>1213</v>
      </c>
      <c r="B794" t="s">
        <v>1248</v>
      </c>
      <c r="C794" t="s">
        <v>3979</v>
      </c>
      <c r="D794" t="s">
        <v>3980</v>
      </c>
      <c r="E794" t="s">
        <v>309</v>
      </c>
      <c r="F794" t="s">
        <v>3979</v>
      </c>
      <c r="G794" t="s">
        <v>3981</v>
      </c>
      <c r="H794" t="s">
        <v>321</v>
      </c>
      <c r="I794" t="s">
        <v>917</v>
      </c>
      <c r="J794" t="s">
        <v>204</v>
      </c>
      <c r="K794" t="s">
        <v>204</v>
      </c>
      <c r="L794" t="s">
        <v>325</v>
      </c>
      <c r="M794" t="s">
        <v>340</v>
      </c>
      <c r="N794" t="s">
        <v>471</v>
      </c>
      <c r="O794" t="s">
        <v>339</v>
      </c>
      <c r="P794" t="s">
        <v>1212</v>
      </c>
      <c r="Q794" s="131">
        <v>84800</v>
      </c>
      <c r="R794" s="131">
        <v>1</v>
      </c>
      <c r="S794" s="131">
        <f t="shared" si="12"/>
        <v>268.39976415094338</v>
      </c>
      <c r="U794" s="131">
        <v>227.60300000000001</v>
      </c>
      <c r="V794" s="132">
        <v>9.7000000000000005E-4</v>
      </c>
      <c r="W794" s="132">
        <v>1.17E-3</v>
      </c>
      <c r="X794" s="132">
        <v>2.7E-4</v>
      </c>
    </row>
    <row r="795" spans="1:24">
      <c r="A795" t="s">
        <v>1213</v>
      </c>
      <c r="B795" t="s">
        <v>1248</v>
      </c>
      <c r="C795" t="s">
        <v>3982</v>
      </c>
      <c r="D795" t="s">
        <v>3983</v>
      </c>
      <c r="E795" t="s">
        <v>309</v>
      </c>
      <c r="F795" t="s">
        <v>3984</v>
      </c>
      <c r="G795" t="s">
        <v>3985</v>
      </c>
      <c r="H795" t="s">
        <v>321</v>
      </c>
      <c r="I795" t="s">
        <v>917</v>
      </c>
      <c r="J795" t="s">
        <v>204</v>
      </c>
      <c r="K795" t="s">
        <v>204</v>
      </c>
      <c r="L795" t="s">
        <v>325</v>
      </c>
      <c r="M795" t="s">
        <v>340</v>
      </c>
      <c r="N795" t="s">
        <v>463</v>
      </c>
      <c r="O795" t="s">
        <v>339</v>
      </c>
      <c r="P795" t="s">
        <v>1212</v>
      </c>
      <c r="Q795" s="131">
        <v>958</v>
      </c>
      <c r="R795" s="131">
        <v>1</v>
      </c>
      <c r="S795" s="131">
        <f t="shared" si="12"/>
        <v>23670.041753653444</v>
      </c>
      <c r="U795" s="131">
        <v>226.75899999999999</v>
      </c>
      <c r="V795" s="132">
        <v>3.4000000000000002E-4</v>
      </c>
      <c r="W795" s="132">
        <v>1.17E-3</v>
      </c>
      <c r="X795" s="132">
        <v>2.7E-4</v>
      </c>
    </row>
    <row r="796" spans="1:24">
      <c r="A796" t="s">
        <v>1213</v>
      </c>
      <c r="B796" t="s">
        <v>1248</v>
      </c>
      <c r="C796" t="s">
        <v>3986</v>
      </c>
      <c r="D796" t="s">
        <v>3987</v>
      </c>
      <c r="E796" t="s">
        <v>309</v>
      </c>
      <c r="F796" t="s">
        <v>3986</v>
      </c>
      <c r="G796" t="s">
        <v>3988</v>
      </c>
      <c r="H796" t="s">
        <v>321</v>
      </c>
      <c r="I796" t="s">
        <v>917</v>
      </c>
      <c r="J796" t="s">
        <v>204</v>
      </c>
      <c r="K796" t="s">
        <v>204</v>
      </c>
      <c r="L796" t="s">
        <v>325</v>
      </c>
      <c r="M796" t="s">
        <v>340</v>
      </c>
      <c r="N796" t="s">
        <v>456</v>
      </c>
      <c r="O796" t="s">
        <v>339</v>
      </c>
      <c r="P796" t="s">
        <v>1212</v>
      </c>
      <c r="Q796" s="131">
        <v>22367</v>
      </c>
      <c r="R796" s="131">
        <v>1</v>
      </c>
      <c r="S796" s="131">
        <f t="shared" si="12"/>
        <v>965.90065721822316</v>
      </c>
      <c r="U796" s="131">
        <v>216.04300000000001</v>
      </c>
      <c r="V796" s="132">
        <v>1.47E-3</v>
      </c>
      <c r="W796" s="132">
        <v>1.1100000000000001E-3</v>
      </c>
      <c r="X796" s="132">
        <v>2.5999999999999998E-4</v>
      </c>
    </row>
    <row r="797" spans="1:24">
      <c r="A797" t="s">
        <v>1213</v>
      </c>
      <c r="B797" t="s">
        <v>1248</v>
      </c>
      <c r="C797" t="s">
        <v>3704</v>
      </c>
      <c r="D797" t="s">
        <v>3705</v>
      </c>
      <c r="E797" t="s">
        <v>309</v>
      </c>
      <c r="F797" t="s">
        <v>3704</v>
      </c>
      <c r="G797" t="s">
        <v>3706</v>
      </c>
      <c r="H797" t="s">
        <v>321</v>
      </c>
      <c r="I797" t="s">
        <v>917</v>
      </c>
      <c r="J797" t="s">
        <v>204</v>
      </c>
      <c r="K797" t="s">
        <v>204</v>
      </c>
      <c r="L797" t="s">
        <v>325</v>
      </c>
      <c r="M797" t="s">
        <v>340</v>
      </c>
      <c r="N797" t="s">
        <v>475</v>
      </c>
      <c r="O797" t="s">
        <v>339</v>
      </c>
      <c r="P797" t="s">
        <v>1212</v>
      </c>
      <c r="Q797" s="131">
        <v>690</v>
      </c>
      <c r="R797" s="131">
        <v>1</v>
      </c>
      <c r="S797" s="131">
        <f t="shared" si="12"/>
        <v>24720</v>
      </c>
      <c r="U797" s="131">
        <v>170.56800000000001</v>
      </c>
      <c r="V797" s="132">
        <v>5.0000000000000002E-5</v>
      </c>
      <c r="W797" s="132">
        <v>8.8000000000000003E-4</v>
      </c>
      <c r="X797" s="132">
        <v>2.0000000000000001E-4</v>
      </c>
    </row>
    <row r="798" spans="1:24">
      <c r="A798" t="s">
        <v>1213</v>
      </c>
      <c r="B798" t="s">
        <v>1248</v>
      </c>
      <c r="C798" t="s">
        <v>3989</v>
      </c>
      <c r="D798" t="s">
        <v>3990</v>
      </c>
      <c r="E798" t="s">
        <v>309</v>
      </c>
      <c r="F798" t="s">
        <v>3989</v>
      </c>
      <c r="G798" t="s">
        <v>3991</v>
      </c>
      <c r="H798" t="s">
        <v>321</v>
      </c>
      <c r="I798" t="s">
        <v>917</v>
      </c>
      <c r="J798" t="s">
        <v>204</v>
      </c>
      <c r="K798" t="s">
        <v>204</v>
      </c>
      <c r="L798" t="s">
        <v>325</v>
      </c>
      <c r="M798" t="s">
        <v>340</v>
      </c>
      <c r="N798" t="s">
        <v>476</v>
      </c>
      <c r="O798" t="s">
        <v>339</v>
      </c>
      <c r="P798" t="s">
        <v>1212</v>
      </c>
      <c r="Q798" s="131">
        <v>1978</v>
      </c>
      <c r="R798" s="131">
        <v>1</v>
      </c>
      <c r="S798" s="131">
        <f t="shared" si="12"/>
        <v>7920.9807886754288</v>
      </c>
      <c r="U798" s="131">
        <v>156.67699999999999</v>
      </c>
      <c r="V798" s="132">
        <v>8.0000000000000007E-5</v>
      </c>
      <c r="W798" s="132">
        <v>8.0999999999999996E-4</v>
      </c>
      <c r="X798" s="132">
        <v>1.9000000000000001E-4</v>
      </c>
    </row>
    <row r="799" spans="1:24">
      <c r="A799" t="s">
        <v>1213</v>
      </c>
      <c r="B799" t="s">
        <v>1248</v>
      </c>
      <c r="C799" t="s">
        <v>3992</v>
      </c>
      <c r="D799" t="s">
        <v>3993</v>
      </c>
      <c r="E799" t="s">
        <v>309</v>
      </c>
      <c r="F799" t="s">
        <v>3994</v>
      </c>
      <c r="G799" t="s">
        <v>3995</v>
      </c>
      <c r="H799" t="s">
        <v>321</v>
      </c>
      <c r="I799" t="s">
        <v>917</v>
      </c>
      <c r="J799" t="s">
        <v>204</v>
      </c>
      <c r="K799" t="s">
        <v>204</v>
      </c>
      <c r="L799" t="s">
        <v>325</v>
      </c>
      <c r="M799" t="s">
        <v>340</v>
      </c>
      <c r="N799" t="s">
        <v>459</v>
      </c>
      <c r="O799" t="s">
        <v>339</v>
      </c>
      <c r="P799" t="s">
        <v>1212</v>
      </c>
      <c r="Q799" s="131">
        <v>1820.14</v>
      </c>
      <c r="R799" s="131">
        <v>1</v>
      </c>
      <c r="S799" s="131">
        <f t="shared" si="12"/>
        <v>7598.9759029525203</v>
      </c>
      <c r="T799" s="131">
        <v>5.0650000000000004</v>
      </c>
      <c r="U799" s="131">
        <v>143.37700000000001</v>
      </c>
      <c r="V799" s="132">
        <v>1.3999999999999999E-4</v>
      </c>
      <c r="W799" s="132">
        <v>7.6000000000000004E-4</v>
      </c>
      <c r="X799" s="132">
        <v>1.8000000000000001E-4</v>
      </c>
    </row>
    <row r="800" spans="1:24">
      <c r="A800" t="s">
        <v>1213</v>
      </c>
      <c r="B800" t="s">
        <v>1248</v>
      </c>
      <c r="C800" t="s">
        <v>3996</v>
      </c>
      <c r="D800" t="s">
        <v>3997</v>
      </c>
      <c r="E800" t="s">
        <v>309</v>
      </c>
      <c r="F800" t="s">
        <v>3996</v>
      </c>
      <c r="G800" t="s">
        <v>3998</v>
      </c>
      <c r="H800" t="s">
        <v>321</v>
      </c>
      <c r="I800" t="s">
        <v>917</v>
      </c>
      <c r="J800" t="s">
        <v>204</v>
      </c>
      <c r="K800" t="s">
        <v>204</v>
      </c>
      <c r="L800" t="s">
        <v>325</v>
      </c>
      <c r="M800" t="s">
        <v>340</v>
      </c>
      <c r="N800" t="s">
        <v>460</v>
      </c>
      <c r="O800" t="s">
        <v>339</v>
      </c>
      <c r="P800" t="s">
        <v>1212</v>
      </c>
      <c r="Q800" s="131">
        <v>26600</v>
      </c>
      <c r="R800" s="131">
        <v>1</v>
      </c>
      <c r="S800" s="131">
        <f t="shared" si="12"/>
        <v>501.49999999999994</v>
      </c>
      <c r="U800" s="131">
        <v>133.399</v>
      </c>
      <c r="V800" s="132">
        <v>5.2999999999999998E-4</v>
      </c>
      <c r="W800" s="132">
        <v>6.8999999999999997E-4</v>
      </c>
      <c r="X800" s="132">
        <v>1.6000000000000001E-4</v>
      </c>
    </row>
    <row r="801" spans="1:24">
      <c r="A801" t="s">
        <v>1213</v>
      </c>
      <c r="B801" t="s">
        <v>1248</v>
      </c>
      <c r="C801" t="s">
        <v>3999</v>
      </c>
      <c r="D801" t="s">
        <v>4000</v>
      </c>
      <c r="E801" t="s">
        <v>309</v>
      </c>
      <c r="F801" t="s">
        <v>3999</v>
      </c>
      <c r="G801" t="s">
        <v>4001</v>
      </c>
      <c r="H801" t="s">
        <v>321</v>
      </c>
      <c r="I801" t="s">
        <v>917</v>
      </c>
      <c r="J801" t="s">
        <v>204</v>
      </c>
      <c r="K801" t="s">
        <v>204</v>
      </c>
      <c r="L801" t="s">
        <v>325</v>
      </c>
      <c r="M801" t="s">
        <v>340</v>
      </c>
      <c r="N801" t="s">
        <v>466</v>
      </c>
      <c r="O801" t="s">
        <v>339</v>
      </c>
      <c r="P801" t="s">
        <v>1212</v>
      </c>
      <c r="Q801" s="131">
        <v>7951</v>
      </c>
      <c r="R801" s="131">
        <v>1</v>
      </c>
      <c r="S801" s="131">
        <f t="shared" si="12"/>
        <v>1276.0030184882405</v>
      </c>
      <c r="U801" s="131">
        <v>101.455</v>
      </c>
      <c r="V801" s="132">
        <v>8.4999999999999995E-4</v>
      </c>
      <c r="W801" s="132">
        <v>5.1999999999999995E-4</v>
      </c>
      <c r="X801" s="132">
        <v>1.2E-4</v>
      </c>
    </row>
    <row r="802" spans="1:24">
      <c r="A802" t="s">
        <v>1213</v>
      </c>
      <c r="B802" t="s">
        <v>1248</v>
      </c>
      <c r="C802" t="s">
        <v>3761</v>
      </c>
      <c r="D802" t="s">
        <v>3762</v>
      </c>
      <c r="E802" t="s">
        <v>309</v>
      </c>
      <c r="F802" t="s">
        <v>3761</v>
      </c>
      <c r="G802" t="s">
        <v>3763</v>
      </c>
      <c r="H802" t="s">
        <v>321</v>
      </c>
      <c r="I802" t="s">
        <v>917</v>
      </c>
      <c r="J802" t="s">
        <v>204</v>
      </c>
      <c r="K802" t="s">
        <v>204</v>
      </c>
      <c r="L802" t="s">
        <v>325</v>
      </c>
      <c r="M802" t="s">
        <v>340</v>
      </c>
      <c r="N802" t="s">
        <v>451</v>
      </c>
      <c r="O802" t="s">
        <v>339</v>
      </c>
      <c r="P802" t="s">
        <v>1212</v>
      </c>
      <c r="Q802" s="131">
        <v>800</v>
      </c>
      <c r="R802" s="131">
        <v>1</v>
      </c>
      <c r="S802" s="131">
        <f t="shared" si="12"/>
        <v>10210</v>
      </c>
      <c r="U802" s="131">
        <v>81.680000000000007</v>
      </c>
      <c r="V802" s="132">
        <v>3.0000000000000001E-5</v>
      </c>
      <c r="W802" s="132">
        <v>4.2000000000000002E-4</v>
      </c>
      <c r="X802" s="132">
        <v>1E-4</v>
      </c>
    </row>
    <row r="803" spans="1:24">
      <c r="A803" t="s">
        <v>1213</v>
      </c>
      <c r="B803" t="s">
        <v>1248</v>
      </c>
      <c r="C803" t="s">
        <v>3717</v>
      </c>
      <c r="D803" t="s">
        <v>3718</v>
      </c>
      <c r="E803" t="s">
        <v>309</v>
      </c>
      <c r="F803" t="s">
        <v>3717</v>
      </c>
      <c r="G803" t="s">
        <v>3719</v>
      </c>
      <c r="H803" t="s">
        <v>321</v>
      </c>
      <c r="I803" t="s">
        <v>917</v>
      </c>
      <c r="J803" t="s">
        <v>204</v>
      </c>
      <c r="K803" t="s">
        <v>204</v>
      </c>
      <c r="L803" t="s">
        <v>325</v>
      </c>
      <c r="M803" t="s">
        <v>340</v>
      </c>
      <c r="N803" t="s">
        <v>445</v>
      </c>
      <c r="O803" t="s">
        <v>339</v>
      </c>
      <c r="P803" t="s">
        <v>1212</v>
      </c>
      <c r="Q803" s="131">
        <v>8000</v>
      </c>
      <c r="R803" s="131">
        <v>1</v>
      </c>
      <c r="S803" s="131">
        <f t="shared" si="12"/>
        <v>1019.9999999999999</v>
      </c>
      <c r="U803" s="131">
        <v>81.599999999999994</v>
      </c>
      <c r="V803" s="132">
        <v>1.8000000000000001E-4</v>
      </c>
      <c r="W803" s="132">
        <v>4.2000000000000002E-4</v>
      </c>
      <c r="X803" s="132">
        <v>1E-4</v>
      </c>
    </row>
    <row r="804" spans="1:24">
      <c r="A804" t="s">
        <v>1213</v>
      </c>
      <c r="B804" t="s">
        <v>1248</v>
      </c>
      <c r="C804" t="s">
        <v>4002</v>
      </c>
      <c r="D804" t="s">
        <v>4003</v>
      </c>
      <c r="E804" t="s">
        <v>309</v>
      </c>
      <c r="F804" t="s">
        <v>4002</v>
      </c>
      <c r="G804" t="s">
        <v>4004</v>
      </c>
      <c r="H804" t="s">
        <v>321</v>
      </c>
      <c r="I804" t="s">
        <v>917</v>
      </c>
      <c r="J804" t="s">
        <v>204</v>
      </c>
      <c r="K804" t="s">
        <v>204</v>
      </c>
      <c r="L804" t="s">
        <v>325</v>
      </c>
      <c r="M804" t="s">
        <v>340</v>
      </c>
      <c r="N804" t="s">
        <v>471</v>
      </c>
      <c r="O804" t="s">
        <v>339</v>
      </c>
      <c r="P804" t="s">
        <v>1212</v>
      </c>
      <c r="Q804" s="131">
        <v>106500</v>
      </c>
      <c r="R804" s="131">
        <v>1</v>
      </c>
      <c r="S804" s="131">
        <f t="shared" si="12"/>
        <v>59.700469483568078</v>
      </c>
      <c r="U804" s="131">
        <v>63.581000000000003</v>
      </c>
      <c r="V804" s="132">
        <v>9.7000000000000005E-4</v>
      </c>
      <c r="W804" s="132">
        <v>3.3E-4</v>
      </c>
      <c r="X804" s="132">
        <v>8.0000000000000007E-5</v>
      </c>
    </row>
    <row r="805" spans="1:24">
      <c r="A805" t="s">
        <v>1213</v>
      </c>
      <c r="B805" t="s">
        <v>1248</v>
      </c>
      <c r="C805" t="s">
        <v>4005</v>
      </c>
      <c r="D805" t="s">
        <v>4006</v>
      </c>
      <c r="E805" t="s">
        <v>309</v>
      </c>
      <c r="F805" t="s">
        <v>4005</v>
      </c>
      <c r="G805" t="s">
        <v>4007</v>
      </c>
      <c r="H805" t="s">
        <v>321</v>
      </c>
      <c r="I805" t="s">
        <v>917</v>
      </c>
      <c r="J805" t="s">
        <v>204</v>
      </c>
      <c r="K805" t="s">
        <v>204</v>
      </c>
      <c r="L805" t="s">
        <v>325</v>
      </c>
      <c r="M805" t="s">
        <v>340</v>
      </c>
      <c r="N805" t="s">
        <v>450</v>
      </c>
      <c r="O805" t="s">
        <v>339</v>
      </c>
      <c r="P805" t="s">
        <v>1212</v>
      </c>
      <c r="Q805" s="131">
        <v>70397.91</v>
      </c>
      <c r="R805" s="131">
        <v>1</v>
      </c>
      <c r="S805" s="131">
        <f t="shared" si="12"/>
        <v>59.899505539297969</v>
      </c>
      <c r="U805" s="131">
        <v>42.167999999999999</v>
      </c>
      <c r="V805" s="132">
        <v>4.6999999999999999E-4</v>
      </c>
      <c r="W805" s="132">
        <v>2.2000000000000001E-4</v>
      </c>
      <c r="X805" s="132">
        <v>5.0000000000000002E-5</v>
      </c>
    </row>
    <row r="806" spans="1:24">
      <c r="A806" t="s">
        <v>1213</v>
      </c>
      <c r="B806" t="s">
        <v>1248</v>
      </c>
      <c r="C806" t="s">
        <v>4008</v>
      </c>
      <c r="D806" t="s">
        <v>4009</v>
      </c>
      <c r="E806" t="s">
        <v>309</v>
      </c>
      <c r="F806" t="s">
        <v>4008</v>
      </c>
      <c r="G806" t="s">
        <v>4010</v>
      </c>
      <c r="H806" t="s">
        <v>321</v>
      </c>
      <c r="I806" t="s">
        <v>917</v>
      </c>
      <c r="J806" t="s">
        <v>204</v>
      </c>
      <c r="K806" t="s">
        <v>204</v>
      </c>
      <c r="L806" t="s">
        <v>325</v>
      </c>
      <c r="M806" t="s">
        <v>340</v>
      </c>
      <c r="N806" t="s">
        <v>473</v>
      </c>
      <c r="O806" t="s">
        <v>339</v>
      </c>
      <c r="P806" t="s">
        <v>1212</v>
      </c>
      <c r="Q806" s="131">
        <v>13490</v>
      </c>
      <c r="R806" s="131">
        <v>1</v>
      </c>
      <c r="S806" s="131">
        <f t="shared" si="12"/>
        <v>95.003706449221653</v>
      </c>
      <c r="U806" s="131">
        <v>12.816000000000001</v>
      </c>
      <c r="V806" s="132">
        <v>6.2E-4</v>
      </c>
      <c r="W806" s="132">
        <v>6.9999999999999994E-5</v>
      </c>
      <c r="X806" s="132">
        <v>2.0000000000000002E-5</v>
      </c>
    </row>
    <row r="807" spans="1:24">
      <c r="A807" t="s">
        <v>1213</v>
      </c>
      <c r="B807" t="s">
        <v>1248</v>
      </c>
      <c r="C807" t="s">
        <v>4011</v>
      </c>
      <c r="D807" t="s">
        <v>4012</v>
      </c>
      <c r="E807" t="s">
        <v>309</v>
      </c>
      <c r="F807" t="s">
        <v>4013</v>
      </c>
      <c r="G807" t="s">
        <v>4014</v>
      </c>
      <c r="H807" t="s">
        <v>321</v>
      </c>
      <c r="I807" t="s">
        <v>917</v>
      </c>
      <c r="J807" t="s">
        <v>204</v>
      </c>
      <c r="K807" t="s">
        <v>204</v>
      </c>
      <c r="L807" t="s">
        <v>325</v>
      </c>
      <c r="M807" t="s">
        <v>340</v>
      </c>
      <c r="N807" t="s">
        <v>473</v>
      </c>
      <c r="O807" t="s">
        <v>339</v>
      </c>
      <c r="P807" t="s">
        <v>1212</v>
      </c>
      <c r="Q807" s="131">
        <v>17530</v>
      </c>
      <c r="R807" s="131">
        <v>1</v>
      </c>
      <c r="S807" s="131">
        <f t="shared" si="12"/>
        <v>45.202509982886482</v>
      </c>
      <c r="U807" s="131">
        <v>7.9240000000000004</v>
      </c>
      <c r="V807" s="132">
        <v>4.4000000000000002E-4</v>
      </c>
      <c r="W807" s="132">
        <v>4.0000000000000003E-5</v>
      </c>
      <c r="X807" s="132">
        <v>1.0000000000000001E-5</v>
      </c>
    </row>
    <row r="808" spans="1:24">
      <c r="A808" t="s">
        <v>1213</v>
      </c>
      <c r="B808" t="s">
        <v>1248</v>
      </c>
      <c r="C808" t="s">
        <v>2954</v>
      </c>
      <c r="D808" t="s">
        <v>2955</v>
      </c>
      <c r="E808" t="s">
        <v>309</v>
      </c>
      <c r="F808" t="s">
        <v>4015</v>
      </c>
      <c r="G808" t="s">
        <v>4016</v>
      </c>
      <c r="H808" t="s">
        <v>321</v>
      </c>
      <c r="I808" t="s">
        <v>917</v>
      </c>
      <c r="J808" t="s">
        <v>204</v>
      </c>
      <c r="K808" t="s">
        <v>204</v>
      </c>
      <c r="L808" t="s">
        <v>325</v>
      </c>
      <c r="M808" t="s">
        <v>340</v>
      </c>
      <c r="N808" t="s">
        <v>447</v>
      </c>
      <c r="O808" t="s">
        <v>339</v>
      </c>
      <c r="P808" t="s">
        <v>1212</v>
      </c>
      <c r="Q808" s="131">
        <v>1041.0999999999999</v>
      </c>
      <c r="R808" s="131">
        <v>1</v>
      </c>
      <c r="S808" s="131">
        <f t="shared" si="12"/>
        <v>564.69119200845262</v>
      </c>
      <c r="U808" s="131">
        <v>5.8789999999999996</v>
      </c>
      <c r="V808" s="132">
        <v>1.0000000000000001E-5</v>
      </c>
      <c r="W808" s="132">
        <v>3.0000000000000001E-5</v>
      </c>
      <c r="X808" s="132">
        <v>1.0000000000000001E-5</v>
      </c>
    </row>
    <row r="809" spans="1:24">
      <c r="A809" t="s">
        <v>1213</v>
      </c>
      <c r="B809" t="s">
        <v>1248</v>
      </c>
      <c r="C809" t="s">
        <v>3586</v>
      </c>
      <c r="D809" t="s">
        <v>3587</v>
      </c>
      <c r="E809" t="s">
        <v>309</v>
      </c>
      <c r="F809" t="s">
        <v>3588</v>
      </c>
      <c r="G809" t="s">
        <v>3589</v>
      </c>
      <c r="H809" t="s">
        <v>321</v>
      </c>
      <c r="I809" t="s">
        <v>917</v>
      </c>
      <c r="J809" t="s">
        <v>204</v>
      </c>
      <c r="K809" t="s">
        <v>204</v>
      </c>
      <c r="L809" t="s">
        <v>325</v>
      </c>
      <c r="M809" t="s">
        <v>340</v>
      </c>
      <c r="N809" t="s">
        <v>455</v>
      </c>
      <c r="O809" t="s">
        <v>339</v>
      </c>
      <c r="P809" t="s">
        <v>1212</v>
      </c>
      <c r="Q809" s="131">
        <v>8167</v>
      </c>
      <c r="R809" s="131">
        <v>1</v>
      </c>
      <c r="S809" s="131">
        <f t="shared" si="12"/>
        <v>9484</v>
      </c>
      <c r="U809" s="131">
        <f>774558.28/1000</f>
        <v>774.55828000000008</v>
      </c>
      <c r="V809" s="132">
        <v>8.0000000000000004E-4</v>
      </c>
      <c r="W809" s="132">
        <v>4.3499999999999997E-3</v>
      </c>
      <c r="X809" s="132">
        <v>1E-3</v>
      </c>
    </row>
    <row r="810" spans="1:24">
      <c r="A810" t="s">
        <v>1213</v>
      </c>
      <c r="B810" t="s">
        <v>1248</v>
      </c>
      <c r="C810" t="s">
        <v>1761</v>
      </c>
      <c r="D810" t="s">
        <v>1762</v>
      </c>
      <c r="E810" t="s">
        <v>309</v>
      </c>
      <c r="F810" t="s">
        <v>1761</v>
      </c>
      <c r="G810" t="s">
        <v>3915</v>
      </c>
      <c r="H810" t="s">
        <v>321</v>
      </c>
      <c r="I810" t="s">
        <v>917</v>
      </c>
      <c r="J810" t="s">
        <v>204</v>
      </c>
      <c r="K810" t="s">
        <v>204</v>
      </c>
      <c r="L810" t="s">
        <v>325</v>
      </c>
      <c r="M810" t="s">
        <v>340</v>
      </c>
      <c r="N810" t="s">
        <v>464</v>
      </c>
      <c r="O810" t="s">
        <v>339</v>
      </c>
      <c r="P810" t="s">
        <v>1212</v>
      </c>
      <c r="Q810" s="131">
        <v>338700</v>
      </c>
      <c r="R810" s="131">
        <v>1</v>
      </c>
      <c r="S810" s="131">
        <f t="shared" si="12"/>
        <v>229.99999999999997</v>
      </c>
      <c r="U810" s="131">
        <f>779010/1000</f>
        <v>779.01</v>
      </c>
      <c r="V810" s="132">
        <v>1.66E-3</v>
      </c>
      <c r="W810" s="132">
        <v>6.3499999999999997E-3</v>
      </c>
      <c r="X810" s="132">
        <v>1.47E-3</v>
      </c>
    </row>
    <row r="811" spans="1:24">
      <c r="A811" t="s">
        <v>1213</v>
      </c>
      <c r="B811" t="s">
        <v>1248</v>
      </c>
      <c r="C811" t="s">
        <v>3413</v>
      </c>
      <c r="D811" t="s">
        <v>3414</v>
      </c>
      <c r="E811" t="s">
        <v>80</v>
      </c>
      <c r="F811" t="s">
        <v>4017</v>
      </c>
      <c r="G811" t="s">
        <v>4018</v>
      </c>
      <c r="H811" t="s">
        <v>321</v>
      </c>
      <c r="I811" t="s">
        <v>917</v>
      </c>
      <c r="J811" t="s">
        <v>205</v>
      </c>
      <c r="K811" t="s">
        <v>224</v>
      </c>
      <c r="L811" t="s">
        <v>325</v>
      </c>
      <c r="M811" t="s">
        <v>368</v>
      </c>
      <c r="N811" t="s">
        <v>568</v>
      </c>
      <c r="O811" t="s">
        <v>339</v>
      </c>
      <c r="P811" t="s">
        <v>1216</v>
      </c>
      <c r="Q811" s="131">
        <v>111555.09</v>
      </c>
      <c r="R811" s="131">
        <v>3.7959999999999998</v>
      </c>
      <c r="S811" s="131">
        <f t="shared" si="12"/>
        <v>292.13075160100266</v>
      </c>
      <c r="U811" s="131">
        <v>1237.066</v>
      </c>
      <c r="V811" s="132">
        <v>6.9999999999999994E-5</v>
      </c>
      <c r="W811" s="132">
        <v>6.3600000000000002E-3</v>
      </c>
      <c r="X811" s="132">
        <v>1.47E-3</v>
      </c>
    </row>
    <row r="812" spans="1:24">
      <c r="A812" t="s">
        <v>1213</v>
      </c>
      <c r="B812" t="s">
        <v>1248</v>
      </c>
      <c r="C812" t="s">
        <v>4019</v>
      </c>
      <c r="D812" t="s">
        <v>4020</v>
      </c>
      <c r="E812" t="s">
        <v>311</v>
      </c>
      <c r="F812" t="s">
        <v>4021</v>
      </c>
      <c r="G812" t="s">
        <v>4022</v>
      </c>
      <c r="H812" t="s">
        <v>321</v>
      </c>
      <c r="I812" t="s">
        <v>917</v>
      </c>
      <c r="J812" t="s">
        <v>205</v>
      </c>
      <c r="K812" t="s">
        <v>204</v>
      </c>
      <c r="L812" t="s">
        <v>325</v>
      </c>
      <c r="M812" t="s">
        <v>344</v>
      </c>
      <c r="N812" t="s">
        <v>540</v>
      </c>
      <c r="O812" t="s">
        <v>339</v>
      </c>
      <c r="P812" t="s">
        <v>1215</v>
      </c>
      <c r="Q812" s="131">
        <v>7809</v>
      </c>
      <c r="R812" s="131">
        <v>3.6469999999999998</v>
      </c>
      <c r="S812" s="131">
        <f t="shared" si="12"/>
        <v>3094.9995019210887</v>
      </c>
      <c r="U812" s="131">
        <v>881.43799999999999</v>
      </c>
      <c r="V812" s="132">
        <v>1.6000000000000001E-4</v>
      </c>
      <c r="W812" s="132">
        <v>4.5300000000000002E-3</v>
      </c>
      <c r="X812" s="132">
        <v>1.0499999999999999E-3</v>
      </c>
    </row>
    <row r="813" spans="1:24">
      <c r="A813" t="s">
        <v>1213</v>
      </c>
      <c r="B813" t="s">
        <v>1248</v>
      </c>
      <c r="C813" t="s">
        <v>3206</v>
      </c>
      <c r="D813" t="s">
        <v>3207</v>
      </c>
      <c r="E813" t="s">
        <v>80</v>
      </c>
      <c r="F813" t="s">
        <v>4023</v>
      </c>
      <c r="G813" t="s">
        <v>4024</v>
      </c>
      <c r="H813" t="s">
        <v>321</v>
      </c>
      <c r="I813" t="s">
        <v>917</v>
      </c>
      <c r="J813" t="s">
        <v>205</v>
      </c>
      <c r="K813" t="s">
        <v>233</v>
      </c>
      <c r="L813" t="s">
        <v>325</v>
      </c>
      <c r="M813" t="s">
        <v>314</v>
      </c>
      <c r="N813" t="s">
        <v>487</v>
      </c>
      <c r="O813" t="s">
        <v>339</v>
      </c>
      <c r="P813" t="s">
        <v>1231</v>
      </c>
      <c r="Q813" s="131">
        <v>140000</v>
      </c>
      <c r="R813" s="131">
        <v>4.5739999999999998</v>
      </c>
      <c r="S813" s="131">
        <f t="shared" si="12"/>
        <v>110.40727091011307</v>
      </c>
      <c r="U813" s="131">
        <v>707.00400000000002</v>
      </c>
      <c r="V813" s="132">
        <v>8.0000000000000007E-5</v>
      </c>
      <c r="W813" s="132">
        <v>3.64E-3</v>
      </c>
      <c r="X813" s="132">
        <v>8.4000000000000003E-4</v>
      </c>
    </row>
    <row r="814" spans="1:24">
      <c r="A814" t="s">
        <v>1213</v>
      </c>
      <c r="B814" t="s">
        <v>1248</v>
      </c>
      <c r="C814" t="s">
        <v>3850</v>
      </c>
      <c r="D814" t="s">
        <v>3851</v>
      </c>
      <c r="E814" t="s">
        <v>311</v>
      </c>
      <c r="F814" t="s">
        <v>3852</v>
      </c>
      <c r="G814" t="s">
        <v>3853</v>
      </c>
      <c r="H814" t="s">
        <v>321</v>
      </c>
      <c r="I814" t="s">
        <v>917</v>
      </c>
      <c r="J814" t="s">
        <v>205</v>
      </c>
      <c r="K814" t="s">
        <v>204</v>
      </c>
      <c r="L814" t="s">
        <v>325</v>
      </c>
      <c r="M814" t="s">
        <v>346</v>
      </c>
      <c r="N814" t="s">
        <v>544</v>
      </c>
      <c r="O814" t="s">
        <v>339</v>
      </c>
      <c r="P814" t="s">
        <v>1215</v>
      </c>
      <c r="Q814" s="131">
        <v>583</v>
      </c>
      <c r="R814" s="131">
        <v>3.6469999999999998</v>
      </c>
      <c r="S814" s="131">
        <f t="shared" si="12"/>
        <v>21454.980032461655</v>
      </c>
      <c r="U814" s="131">
        <v>456.17599999999999</v>
      </c>
      <c r="V814" s="132">
        <v>1.0000000000000001E-5</v>
      </c>
      <c r="W814" s="132">
        <v>2.3500000000000001E-3</v>
      </c>
      <c r="X814" s="132">
        <v>5.4000000000000001E-4</v>
      </c>
    </row>
    <row r="815" spans="1:24">
      <c r="A815" t="s">
        <v>1213</v>
      </c>
      <c r="B815" t="s">
        <v>1248</v>
      </c>
      <c r="C815" t="s">
        <v>4025</v>
      </c>
      <c r="D815" t="s">
        <v>4026</v>
      </c>
      <c r="E815" t="s">
        <v>80</v>
      </c>
      <c r="F815" t="s">
        <v>4027</v>
      </c>
      <c r="G815" t="s">
        <v>4028</v>
      </c>
      <c r="H815" t="s">
        <v>321</v>
      </c>
      <c r="I815" t="s">
        <v>917</v>
      </c>
      <c r="J815" t="s">
        <v>205</v>
      </c>
      <c r="K815" t="s">
        <v>224</v>
      </c>
      <c r="L815" t="s">
        <v>325</v>
      </c>
      <c r="M815" t="s">
        <v>346</v>
      </c>
      <c r="N815" t="s">
        <v>530</v>
      </c>
      <c r="O815" t="s">
        <v>339</v>
      </c>
      <c r="P815" t="s">
        <v>1215</v>
      </c>
      <c r="Q815" s="131">
        <v>7378</v>
      </c>
      <c r="R815" s="131">
        <v>3.6469999999999998</v>
      </c>
      <c r="S815" s="131">
        <f t="shared" si="12"/>
        <v>1669.9986910744733</v>
      </c>
      <c r="U815" s="131">
        <v>449.35599999999999</v>
      </c>
      <c r="V815" s="132">
        <v>9.0000000000000006E-5</v>
      </c>
      <c r="W815" s="132">
        <v>2.31E-3</v>
      </c>
      <c r="X815" s="132">
        <v>5.2999999999999998E-4</v>
      </c>
    </row>
    <row r="816" spans="1:24">
      <c r="A816" t="s">
        <v>1213</v>
      </c>
      <c r="B816" t="s">
        <v>1248</v>
      </c>
      <c r="C816" t="s">
        <v>4029</v>
      </c>
      <c r="D816" t="s">
        <v>4030</v>
      </c>
      <c r="E816" t="s">
        <v>80</v>
      </c>
      <c r="F816" t="s">
        <v>4031</v>
      </c>
      <c r="G816" t="s">
        <v>4032</v>
      </c>
      <c r="H816" t="s">
        <v>321</v>
      </c>
      <c r="I816" t="s">
        <v>917</v>
      </c>
      <c r="J816" t="s">
        <v>205</v>
      </c>
      <c r="K816" t="s">
        <v>204</v>
      </c>
      <c r="L816" t="s">
        <v>325</v>
      </c>
      <c r="M816" t="s">
        <v>344</v>
      </c>
      <c r="N816" t="s">
        <v>497</v>
      </c>
      <c r="O816" t="s">
        <v>339</v>
      </c>
      <c r="P816" t="s">
        <v>1215</v>
      </c>
      <c r="Q816" s="131">
        <v>5330</v>
      </c>
      <c r="R816" s="131">
        <v>3.6469999999999998</v>
      </c>
      <c r="S816" s="131">
        <f t="shared" si="12"/>
        <v>2147.0009789845003</v>
      </c>
      <c r="U816" s="131">
        <v>417.34500000000003</v>
      </c>
      <c r="V816" s="132">
        <v>4.0000000000000003E-5</v>
      </c>
      <c r="W816" s="132">
        <v>2.15E-3</v>
      </c>
      <c r="X816" s="132">
        <v>5.0000000000000001E-4</v>
      </c>
    </row>
    <row r="817" spans="1:24">
      <c r="A817" t="s">
        <v>1213</v>
      </c>
      <c r="B817" t="s">
        <v>1248</v>
      </c>
      <c r="C817" t="s">
        <v>4033</v>
      </c>
      <c r="D817" t="s">
        <v>4034</v>
      </c>
      <c r="E817" t="s">
        <v>80</v>
      </c>
      <c r="F817" t="s">
        <v>4035</v>
      </c>
      <c r="G817" t="s">
        <v>4036</v>
      </c>
      <c r="H817" t="s">
        <v>321</v>
      </c>
      <c r="I817" t="s">
        <v>917</v>
      </c>
      <c r="J817" t="s">
        <v>205</v>
      </c>
      <c r="K817" t="s">
        <v>224</v>
      </c>
      <c r="L817" t="s">
        <v>325</v>
      </c>
      <c r="M817" t="s">
        <v>344</v>
      </c>
      <c r="N817" t="s">
        <v>488</v>
      </c>
      <c r="O817" t="s">
        <v>339</v>
      </c>
      <c r="P817" t="s">
        <v>1215</v>
      </c>
      <c r="Q817" s="131">
        <v>1254.1400000000001</v>
      </c>
      <c r="R817" s="131">
        <v>3.6469999999999998</v>
      </c>
      <c r="S817" s="131">
        <f t="shared" si="12"/>
        <v>8455.0040132723407</v>
      </c>
      <c r="T817" s="131">
        <v>0.377</v>
      </c>
      <c r="U817" s="131">
        <v>388.09399999999999</v>
      </c>
      <c r="V817" s="132">
        <v>0</v>
      </c>
      <c r="W817" s="132">
        <v>2E-3</v>
      </c>
      <c r="X817" s="132">
        <v>4.6000000000000001E-4</v>
      </c>
    </row>
    <row r="818" spans="1:24">
      <c r="A818" t="s">
        <v>1213</v>
      </c>
      <c r="B818" t="s">
        <v>1248</v>
      </c>
      <c r="C818" t="s">
        <v>4037</v>
      </c>
      <c r="D818" t="s">
        <v>4038</v>
      </c>
      <c r="E818" t="s">
        <v>311</v>
      </c>
      <c r="F818" t="s">
        <v>4039</v>
      </c>
      <c r="G818" t="s">
        <v>4040</v>
      </c>
      <c r="H818" t="s">
        <v>321</v>
      </c>
      <c r="I818" t="s">
        <v>917</v>
      </c>
      <c r="J818" t="s">
        <v>205</v>
      </c>
      <c r="K818" t="s">
        <v>204</v>
      </c>
      <c r="L818" t="s">
        <v>325</v>
      </c>
      <c r="M818" t="s">
        <v>346</v>
      </c>
      <c r="N818" t="s">
        <v>546</v>
      </c>
      <c r="O818" t="s">
        <v>339</v>
      </c>
      <c r="P818" t="s">
        <v>1215</v>
      </c>
      <c r="Q818" s="131">
        <v>2900</v>
      </c>
      <c r="R818" s="131">
        <v>3.6469999999999998</v>
      </c>
      <c r="S818" s="131">
        <f t="shared" si="12"/>
        <v>2252.9996312510048</v>
      </c>
      <c r="U818" s="131">
        <v>238.28399999999999</v>
      </c>
      <c r="V818" s="132">
        <v>6.9999999999999994E-5</v>
      </c>
      <c r="W818" s="132">
        <v>1.23E-3</v>
      </c>
      <c r="X818" s="132">
        <v>2.7999999999999998E-4</v>
      </c>
    </row>
    <row r="819" spans="1:24">
      <c r="A819" t="s">
        <v>1213</v>
      </c>
      <c r="B819" t="s">
        <v>1248</v>
      </c>
      <c r="C819" t="s">
        <v>4041</v>
      </c>
      <c r="D819" t="s">
        <v>4042</v>
      </c>
      <c r="E819" t="s">
        <v>311</v>
      </c>
      <c r="F819" t="s">
        <v>4043</v>
      </c>
      <c r="G819" t="s">
        <v>4044</v>
      </c>
      <c r="H819" t="s">
        <v>321</v>
      </c>
      <c r="I819" t="s">
        <v>917</v>
      </c>
      <c r="J819" t="s">
        <v>205</v>
      </c>
      <c r="K819" t="s">
        <v>204</v>
      </c>
      <c r="L819" t="s">
        <v>325</v>
      </c>
      <c r="M819" t="s">
        <v>344</v>
      </c>
      <c r="N819" t="s">
        <v>544</v>
      </c>
      <c r="O819" t="s">
        <v>339</v>
      </c>
      <c r="P819" t="s">
        <v>1215</v>
      </c>
      <c r="Q819" s="131">
        <v>4851</v>
      </c>
      <c r="R819" s="131">
        <v>3.6469999999999998</v>
      </c>
      <c r="S819" s="131">
        <f t="shared" si="12"/>
        <v>1235.9992147684575</v>
      </c>
      <c r="U819" s="131">
        <v>218.66800000000001</v>
      </c>
      <c r="V819" s="132">
        <v>3.1E-4</v>
      </c>
      <c r="W819" s="132">
        <v>1.1199999999999999E-3</v>
      </c>
      <c r="X819" s="132">
        <v>2.5999999999999998E-4</v>
      </c>
    </row>
    <row r="820" spans="1:24">
      <c r="A820" t="s">
        <v>1213</v>
      </c>
      <c r="B820" t="s">
        <v>1248</v>
      </c>
      <c r="C820" t="s">
        <v>4045</v>
      </c>
      <c r="D820" t="s">
        <v>4046</v>
      </c>
      <c r="E820" t="s">
        <v>311</v>
      </c>
      <c r="F820" t="s">
        <v>4047</v>
      </c>
      <c r="G820" t="s">
        <v>4048</v>
      </c>
      <c r="H820" t="s">
        <v>321</v>
      </c>
      <c r="I820" t="s">
        <v>917</v>
      </c>
      <c r="J820" t="s">
        <v>205</v>
      </c>
      <c r="K820" t="s">
        <v>224</v>
      </c>
      <c r="L820" t="s">
        <v>325</v>
      </c>
      <c r="M820" t="s">
        <v>344</v>
      </c>
      <c r="N820" t="s">
        <v>534</v>
      </c>
      <c r="O820" t="s">
        <v>339</v>
      </c>
      <c r="P820" t="s">
        <v>1215</v>
      </c>
      <c r="Q820" s="131">
        <v>2000</v>
      </c>
      <c r="R820" s="131">
        <v>3.6469999999999998</v>
      </c>
      <c r="S820" s="131">
        <f t="shared" si="12"/>
        <v>2571.003564573622</v>
      </c>
      <c r="U820" s="131">
        <v>187.529</v>
      </c>
      <c r="V820" s="132">
        <v>1.0000000000000001E-5</v>
      </c>
      <c r="W820" s="132">
        <v>9.6000000000000002E-4</v>
      </c>
      <c r="X820" s="132">
        <v>2.2000000000000001E-4</v>
      </c>
    </row>
    <row r="821" spans="1:24">
      <c r="A821" t="s">
        <v>1213</v>
      </c>
      <c r="B821" t="s">
        <v>1248</v>
      </c>
      <c r="C821" t="s">
        <v>3846</v>
      </c>
      <c r="D821" t="s">
        <v>3847</v>
      </c>
      <c r="E821" t="s">
        <v>80</v>
      </c>
      <c r="F821" t="s">
        <v>3848</v>
      </c>
      <c r="G821" t="s">
        <v>3849</v>
      </c>
      <c r="H821" t="s">
        <v>321</v>
      </c>
      <c r="I821" t="s">
        <v>917</v>
      </c>
      <c r="J821" t="s">
        <v>205</v>
      </c>
      <c r="K821" t="s">
        <v>224</v>
      </c>
      <c r="L821" t="s">
        <v>325</v>
      </c>
      <c r="M821" t="s">
        <v>344</v>
      </c>
      <c r="N821" t="s">
        <v>548</v>
      </c>
      <c r="O821" t="s">
        <v>339</v>
      </c>
      <c r="P821" t="s">
        <v>1215</v>
      </c>
      <c r="Q821" s="131">
        <v>2000</v>
      </c>
      <c r="R821" s="131">
        <v>3.6469999999999998</v>
      </c>
      <c r="S821" s="131">
        <f t="shared" si="12"/>
        <v>1359.9945160405814</v>
      </c>
      <c r="U821" s="131">
        <v>99.197999999999993</v>
      </c>
      <c r="V821" s="132">
        <v>3.0000000000000001E-5</v>
      </c>
      <c r="W821" s="132">
        <v>5.1000000000000004E-4</v>
      </c>
      <c r="X821" s="132">
        <v>1.2E-4</v>
      </c>
    </row>
    <row r="822" spans="1:24">
      <c r="A822" t="s">
        <v>1213</v>
      </c>
      <c r="B822" t="s">
        <v>1248</v>
      </c>
      <c r="C822" t="s">
        <v>4049</v>
      </c>
      <c r="D822" t="s">
        <v>4050</v>
      </c>
      <c r="E822" t="s">
        <v>309</v>
      </c>
      <c r="F822" t="s">
        <v>4051</v>
      </c>
      <c r="G822" t="s">
        <v>4052</v>
      </c>
      <c r="H822" t="s">
        <v>321</v>
      </c>
      <c r="I822" t="s">
        <v>917</v>
      </c>
      <c r="J822" t="s">
        <v>205</v>
      </c>
      <c r="K822" t="s">
        <v>204</v>
      </c>
      <c r="L822" t="s">
        <v>325</v>
      </c>
      <c r="M822" t="s">
        <v>344</v>
      </c>
      <c r="N822" t="s">
        <v>546</v>
      </c>
      <c r="O822" t="s">
        <v>339</v>
      </c>
      <c r="P822" t="s">
        <v>1215</v>
      </c>
      <c r="Q822" s="131">
        <v>1664</v>
      </c>
      <c r="R822" s="131">
        <v>3.6469999999999998</v>
      </c>
      <c r="S822" s="131">
        <f t="shared" si="12"/>
        <v>1631.0000580034171</v>
      </c>
      <c r="U822" s="131">
        <v>98.978999999999999</v>
      </c>
      <c r="V822" s="132">
        <v>2.7E-4</v>
      </c>
      <c r="W822" s="132">
        <v>5.1000000000000004E-4</v>
      </c>
      <c r="X822" s="132">
        <v>1.2E-4</v>
      </c>
    </row>
    <row r="823" spans="1:24">
      <c r="A823" t="s">
        <v>1213</v>
      </c>
      <c r="B823" t="s">
        <v>1248</v>
      </c>
      <c r="C823" t="s">
        <v>4053</v>
      </c>
      <c r="D823" t="s">
        <v>4054</v>
      </c>
      <c r="E823" t="s">
        <v>311</v>
      </c>
      <c r="F823" t="s">
        <v>4055</v>
      </c>
      <c r="G823" t="s">
        <v>4056</v>
      </c>
      <c r="H823" t="s">
        <v>321</v>
      </c>
      <c r="I823" t="s">
        <v>917</v>
      </c>
      <c r="J823" t="s">
        <v>205</v>
      </c>
      <c r="K823" t="s">
        <v>204</v>
      </c>
      <c r="L823" t="s">
        <v>325</v>
      </c>
      <c r="M823" t="s">
        <v>346</v>
      </c>
      <c r="N823" t="s">
        <v>540</v>
      </c>
      <c r="O823" t="s">
        <v>339</v>
      </c>
      <c r="P823" t="s">
        <v>1215</v>
      </c>
      <c r="Q823" s="131">
        <v>1705</v>
      </c>
      <c r="R823" s="131">
        <v>3.6469999999999998</v>
      </c>
      <c r="S823" s="131">
        <f t="shared" si="12"/>
        <v>424.99881395305829</v>
      </c>
      <c r="U823" s="131">
        <v>26.427</v>
      </c>
      <c r="V823" s="132">
        <v>5.0000000000000002E-5</v>
      </c>
      <c r="W823" s="132">
        <v>1.3999999999999999E-4</v>
      </c>
      <c r="X823" s="132">
        <v>3.0000000000000001E-5</v>
      </c>
    </row>
    <row r="824" spans="1:24">
      <c r="A824" t="s">
        <v>1213</v>
      </c>
      <c r="B824" t="s">
        <v>1250</v>
      </c>
      <c r="C824" t="s">
        <v>1601</v>
      </c>
      <c r="D824" t="s">
        <v>1602</v>
      </c>
      <c r="E824" t="s">
        <v>309</v>
      </c>
      <c r="F824" t="s">
        <v>1601</v>
      </c>
      <c r="G824" t="s">
        <v>3476</v>
      </c>
      <c r="H824" t="s">
        <v>321</v>
      </c>
      <c r="I824" t="s">
        <v>917</v>
      </c>
      <c r="J824" t="s">
        <v>204</v>
      </c>
      <c r="K824" t="s">
        <v>204</v>
      </c>
      <c r="L824" t="s">
        <v>325</v>
      </c>
      <c r="M824" t="s">
        <v>340</v>
      </c>
      <c r="N824" t="s">
        <v>448</v>
      </c>
      <c r="O824" t="s">
        <v>339</v>
      </c>
      <c r="P824" t="s">
        <v>1212</v>
      </c>
      <c r="Q824" s="131">
        <v>641523.63</v>
      </c>
      <c r="R824" s="131">
        <v>1</v>
      </c>
      <c r="S824" s="131">
        <f t="shared" si="12"/>
        <v>4401.9999699777227</v>
      </c>
      <c r="U824" s="131">
        <v>28239.87</v>
      </c>
      <c r="V824" s="132">
        <v>4.8000000000000001E-4</v>
      </c>
      <c r="W824" s="132">
        <v>7.0610000000000006E-2</v>
      </c>
      <c r="X824" s="132">
        <v>7.92E-3</v>
      </c>
    </row>
    <row r="825" spans="1:24">
      <c r="A825" t="s">
        <v>1213</v>
      </c>
      <c r="B825" t="s">
        <v>1250</v>
      </c>
      <c r="C825" t="s">
        <v>1547</v>
      </c>
      <c r="D825" t="s">
        <v>1548</v>
      </c>
      <c r="E825" t="s">
        <v>309</v>
      </c>
      <c r="F825" t="s">
        <v>1547</v>
      </c>
      <c r="G825" t="s">
        <v>3473</v>
      </c>
      <c r="H825" t="s">
        <v>321</v>
      </c>
      <c r="I825" t="s">
        <v>917</v>
      </c>
      <c r="J825" t="s">
        <v>204</v>
      </c>
      <c r="K825" t="s">
        <v>204</v>
      </c>
      <c r="L825" t="s">
        <v>325</v>
      </c>
      <c r="M825" t="s">
        <v>340</v>
      </c>
      <c r="N825" t="s">
        <v>448</v>
      </c>
      <c r="O825" t="s">
        <v>339</v>
      </c>
      <c r="P825" t="s">
        <v>1212</v>
      </c>
      <c r="Q825" s="131">
        <v>614827.48</v>
      </c>
      <c r="R825" s="131">
        <v>1</v>
      </c>
      <c r="S825" s="131">
        <f t="shared" si="12"/>
        <v>4334.9999580370086</v>
      </c>
      <c r="U825" s="131">
        <v>26652.771000000001</v>
      </c>
      <c r="V825" s="132">
        <v>3.8000000000000002E-4</v>
      </c>
      <c r="W825" s="132">
        <v>6.6640000000000005E-2</v>
      </c>
      <c r="X825" s="132">
        <v>7.4700000000000001E-3</v>
      </c>
    </row>
    <row r="826" spans="1:24">
      <c r="A826" t="s">
        <v>1213</v>
      </c>
      <c r="B826" t="s">
        <v>1250</v>
      </c>
      <c r="C826" t="s">
        <v>1671</v>
      </c>
      <c r="D826" t="s">
        <v>1672</v>
      </c>
      <c r="E826" t="s">
        <v>309</v>
      </c>
      <c r="F826" t="s">
        <v>1671</v>
      </c>
      <c r="G826" t="s">
        <v>3477</v>
      </c>
      <c r="H826" t="s">
        <v>321</v>
      </c>
      <c r="I826" t="s">
        <v>917</v>
      </c>
      <c r="J826" t="s">
        <v>204</v>
      </c>
      <c r="K826" t="s">
        <v>204</v>
      </c>
      <c r="L826" t="s">
        <v>325</v>
      </c>
      <c r="M826" t="s">
        <v>340</v>
      </c>
      <c r="N826" t="s">
        <v>441</v>
      </c>
      <c r="O826" t="s">
        <v>339</v>
      </c>
      <c r="P826" t="s">
        <v>1212</v>
      </c>
      <c r="Q826" s="131">
        <v>260831.8</v>
      </c>
      <c r="R826" s="131">
        <v>1</v>
      </c>
      <c r="S826" s="131">
        <f t="shared" si="12"/>
        <v>6305.0000038338885</v>
      </c>
      <c r="U826" s="131">
        <v>16445.445</v>
      </c>
      <c r="V826" s="132">
        <v>2.2000000000000001E-3</v>
      </c>
      <c r="W826" s="132">
        <v>4.1119999999999997E-2</v>
      </c>
      <c r="X826" s="132">
        <v>4.6100000000000004E-3</v>
      </c>
    </row>
    <row r="827" spans="1:24">
      <c r="A827" t="s">
        <v>1213</v>
      </c>
      <c r="B827" t="s">
        <v>1250</v>
      </c>
      <c r="C827" t="s">
        <v>3190</v>
      </c>
      <c r="D827" t="s">
        <v>3191</v>
      </c>
      <c r="E827" t="s">
        <v>309</v>
      </c>
      <c r="F827" t="s">
        <v>3190</v>
      </c>
      <c r="G827" t="s">
        <v>3475</v>
      </c>
      <c r="H827" t="s">
        <v>321</v>
      </c>
      <c r="I827" t="s">
        <v>917</v>
      </c>
      <c r="J827" t="s">
        <v>204</v>
      </c>
      <c r="K827" t="s">
        <v>204</v>
      </c>
      <c r="L827" t="s">
        <v>325</v>
      </c>
      <c r="M827" t="s">
        <v>340</v>
      </c>
      <c r="N827" t="s">
        <v>448</v>
      </c>
      <c r="O827" t="s">
        <v>339</v>
      </c>
      <c r="P827" t="s">
        <v>1212</v>
      </c>
      <c r="Q827" s="131">
        <v>618385</v>
      </c>
      <c r="R827" s="131">
        <v>1</v>
      </c>
      <c r="S827" s="131">
        <f t="shared" si="12"/>
        <v>2491.999967657689</v>
      </c>
      <c r="U827" s="131">
        <v>15410.154</v>
      </c>
      <c r="V827" s="132">
        <v>5.0000000000000001E-4</v>
      </c>
      <c r="W827" s="132">
        <v>3.8530000000000002E-2</v>
      </c>
      <c r="X827" s="132">
        <v>4.3200000000000001E-3</v>
      </c>
    </row>
    <row r="828" spans="1:24">
      <c r="A828" t="s">
        <v>1213</v>
      </c>
      <c r="B828" t="s">
        <v>1250</v>
      </c>
      <c r="C828" t="s">
        <v>2412</v>
      </c>
      <c r="D828" t="s">
        <v>2413</v>
      </c>
      <c r="E828" t="s">
        <v>309</v>
      </c>
      <c r="F828" t="s">
        <v>3675</v>
      </c>
      <c r="G828" t="s">
        <v>3676</v>
      </c>
      <c r="H828" t="s">
        <v>321</v>
      </c>
      <c r="I828" t="s">
        <v>917</v>
      </c>
      <c r="J828" t="s">
        <v>204</v>
      </c>
      <c r="K828" t="s">
        <v>204</v>
      </c>
      <c r="L828" t="s">
        <v>325</v>
      </c>
      <c r="M828" t="s">
        <v>340</v>
      </c>
      <c r="N828" t="s">
        <v>476</v>
      </c>
      <c r="O828" t="s">
        <v>339</v>
      </c>
      <c r="P828" t="s">
        <v>1212</v>
      </c>
      <c r="Q828" s="131">
        <v>42918.76</v>
      </c>
      <c r="R828" s="131">
        <v>1</v>
      </c>
      <c r="S828" s="131">
        <f t="shared" si="12"/>
        <v>30600.001025192712</v>
      </c>
      <c r="U828" s="131">
        <v>13133.141</v>
      </c>
      <c r="V828" s="132">
        <v>2.7000000000000001E-3</v>
      </c>
      <c r="W828" s="132">
        <v>3.2840000000000001E-2</v>
      </c>
      <c r="X828" s="132">
        <v>3.6800000000000001E-3</v>
      </c>
    </row>
    <row r="829" spans="1:24">
      <c r="A829" t="s">
        <v>1213</v>
      </c>
      <c r="B829" t="s">
        <v>1250</v>
      </c>
      <c r="C829" t="s">
        <v>2629</v>
      </c>
      <c r="D829" t="s">
        <v>2630</v>
      </c>
      <c r="E829" t="s">
        <v>309</v>
      </c>
      <c r="F829" t="s">
        <v>2629</v>
      </c>
      <c r="G829" t="s">
        <v>3674</v>
      </c>
      <c r="H829" t="s">
        <v>321</v>
      </c>
      <c r="I829" t="s">
        <v>917</v>
      </c>
      <c r="J829" t="s">
        <v>204</v>
      </c>
      <c r="K829" t="s">
        <v>204</v>
      </c>
      <c r="L829" t="s">
        <v>325</v>
      </c>
      <c r="M829" t="s">
        <v>340</v>
      </c>
      <c r="N829" t="s">
        <v>451</v>
      </c>
      <c r="O829" t="s">
        <v>339</v>
      </c>
      <c r="P829" t="s">
        <v>1212</v>
      </c>
      <c r="Q829" s="131">
        <v>11540.33</v>
      </c>
      <c r="R829" s="131">
        <v>1</v>
      </c>
      <c r="S829" s="131">
        <f t="shared" si="12"/>
        <v>95489.998986164181</v>
      </c>
      <c r="U829" s="131">
        <v>11019.861000000001</v>
      </c>
      <c r="V829" s="132">
        <v>1.5E-3</v>
      </c>
      <c r="W829" s="132">
        <v>2.7550000000000002E-2</v>
      </c>
      <c r="X829" s="132">
        <v>3.0899999999999999E-3</v>
      </c>
    </row>
    <row r="830" spans="1:24">
      <c r="A830" t="s">
        <v>1213</v>
      </c>
      <c r="B830" t="s">
        <v>1250</v>
      </c>
      <c r="C830" t="s">
        <v>2020</v>
      </c>
      <c r="D830" t="s">
        <v>2021</v>
      </c>
      <c r="E830" t="s">
        <v>309</v>
      </c>
      <c r="F830" t="s">
        <v>2020</v>
      </c>
      <c r="G830" t="s">
        <v>3518</v>
      </c>
      <c r="H830" t="s">
        <v>321</v>
      </c>
      <c r="I830" t="s">
        <v>917</v>
      </c>
      <c r="J830" t="s">
        <v>204</v>
      </c>
      <c r="K830" t="s">
        <v>204</v>
      </c>
      <c r="L830" t="s">
        <v>325</v>
      </c>
      <c r="M830" t="s">
        <v>340</v>
      </c>
      <c r="N830" t="s">
        <v>484</v>
      </c>
      <c r="O830" t="s">
        <v>339</v>
      </c>
      <c r="P830" t="s">
        <v>1212</v>
      </c>
      <c r="Q830" s="131">
        <v>2054732</v>
      </c>
      <c r="R830" s="131">
        <v>1</v>
      </c>
      <c r="S830" s="131">
        <f t="shared" si="12"/>
        <v>518.99999610654822</v>
      </c>
      <c r="U830" s="131">
        <v>10664.058999999999</v>
      </c>
      <c r="V830" s="132">
        <v>7.3999999999999999E-4</v>
      </c>
      <c r="W830" s="132">
        <v>2.666E-2</v>
      </c>
      <c r="X830" s="132">
        <v>2.99E-3</v>
      </c>
    </row>
    <row r="831" spans="1:24">
      <c r="A831" t="s">
        <v>1213</v>
      </c>
      <c r="B831" t="s">
        <v>1250</v>
      </c>
      <c r="C831" t="s">
        <v>3878</v>
      </c>
      <c r="D831" t="s">
        <v>3879</v>
      </c>
      <c r="E831" t="s">
        <v>309</v>
      </c>
      <c r="F831" t="s">
        <v>3878</v>
      </c>
      <c r="G831" t="s">
        <v>3880</v>
      </c>
      <c r="H831" t="s">
        <v>321</v>
      </c>
      <c r="I831" t="s">
        <v>917</v>
      </c>
      <c r="J831" t="s">
        <v>204</v>
      </c>
      <c r="K831" t="s">
        <v>204</v>
      </c>
      <c r="L831" t="s">
        <v>325</v>
      </c>
      <c r="M831" t="s">
        <v>340</v>
      </c>
      <c r="N831" t="s">
        <v>448</v>
      </c>
      <c r="O831" t="s">
        <v>339</v>
      </c>
      <c r="P831" t="s">
        <v>1212</v>
      </c>
      <c r="Q831" s="131">
        <v>55727</v>
      </c>
      <c r="R831" s="131">
        <v>1</v>
      </c>
      <c r="S831" s="131">
        <f t="shared" si="12"/>
        <v>18650.000897231144</v>
      </c>
      <c r="U831" s="131">
        <v>10393.085999999999</v>
      </c>
      <c r="V831" s="132">
        <v>1.57E-3</v>
      </c>
      <c r="W831" s="132">
        <v>2.5989999999999999E-2</v>
      </c>
      <c r="X831" s="132">
        <v>2.9099999999999998E-3</v>
      </c>
    </row>
    <row r="832" spans="1:24">
      <c r="A832" t="s">
        <v>1213</v>
      </c>
      <c r="B832" t="s">
        <v>1250</v>
      </c>
      <c r="C832" t="s">
        <v>1868</v>
      </c>
      <c r="D832" t="s">
        <v>1869</v>
      </c>
      <c r="E832" t="s">
        <v>309</v>
      </c>
      <c r="F832" t="s">
        <v>1868</v>
      </c>
      <c r="G832" t="s">
        <v>3478</v>
      </c>
      <c r="H832" t="s">
        <v>321</v>
      </c>
      <c r="I832" t="s">
        <v>917</v>
      </c>
      <c r="J832" t="s">
        <v>204</v>
      </c>
      <c r="K832" t="s">
        <v>204</v>
      </c>
      <c r="L832" t="s">
        <v>325</v>
      </c>
      <c r="M832" t="s">
        <v>340</v>
      </c>
      <c r="N832" t="s">
        <v>464</v>
      </c>
      <c r="O832" t="s">
        <v>339</v>
      </c>
      <c r="P832" t="s">
        <v>1212</v>
      </c>
      <c r="Q832" s="131">
        <v>33356</v>
      </c>
      <c r="R832" s="131">
        <v>1</v>
      </c>
      <c r="S832" s="131">
        <f t="shared" si="12"/>
        <v>30089.998800815447</v>
      </c>
      <c r="U832" s="131">
        <v>10036.82</v>
      </c>
      <c r="V832" s="132">
        <v>2.7999999999999998E-4</v>
      </c>
      <c r="W832" s="132">
        <v>2.5100000000000001E-2</v>
      </c>
      <c r="X832" s="132">
        <v>2.81E-3</v>
      </c>
    </row>
    <row r="833" spans="1:24">
      <c r="A833" t="s">
        <v>1213</v>
      </c>
      <c r="B833" t="s">
        <v>1250</v>
      </c>
      <c r="C833" t="s">
        <v>2275</v>
      </c>
      <c r="D833" t="s">
        <v>2276</v>
      </c>
      <c r="E833" t="s">
        <v>309</v>
      </c>
      <c r="F833" t="s">
        <v>3664</v>
      </c>
      <c r="G833" t="s">
        <v>3665</v>
      </c>
      <c r="H833" t="s">
        <v>321</v>
      </c>
      <c r="I833" t="s">
        <v>917</v>
      </c>
      <c r="J833" t="s">
        <v>204</v>
      </c>
      <c r="K833" t="s">
        <v>204</v>
      </c>
      <c r="L833" t="s">
        <v>325</v>
      </c>
      <c r="M833" t="s">
        <v>340</v>
      </c>
      <c r="N833" t="s">
        <v>459</v>
      </c>
      <c r="O833" t="s">
        <v>339</v>
      </c>
      <c r="P833" t="s">
        <v>1212</v>
      </c>
      <c r="Q833" s="131">
        <v>133603.31</v>
      </c>
      <c r="R833" s="131">
        <v>1</v>
      </c>
      <c r="S833" s="131">
        <f t="shared" si="12"/>
        <v>6895.9998071904056</v>
      </c>
      <c r="U833" s="131">
        <v>9213.2839999999997</v>
      </c>
      <c r="V833" s="132">
        <v>1.14E-3</v>
      </c>
      <c r="W833" s="132">
        <v>2.3040000000000001E-2</v>
      </c>
      <c r="X833" s="132">
        <v>2.5799999999999998E-3</v>
      </c>
    </row>
    <row r="834" spans="1:24">
      <c r="A834" t="s">
        <v>1213</v>
      </c>
      <c r="B834" t="s">
        <v>1250</v>
      </c>
      <c r="C834" t="s">
        <v>2123</v>
      </c>
      <c r="D834" t="s">
        <v>2124</v>
      </c>
      <c r="E834" t="s">
        <v>309</v>
      </c>
      <c r="F834" t="s">
        <v>2123</v>
      </c>
      <c r="G834" t="s">
        <v>3474</v>
      </c>
      <c r="H834" t="s">
        <v>321</v>
      </c>
      <c r="I834" t="s">
        <v>917</v>
      </c>
      <c r="J834" t="s">
        <v>204</v>
      </c>
      <c r="K834" t="s">
        <v>204</v>
      </c>
      <c r="L834" t="s">
        <v>325</v>
      </c>
      <c r="M834" t="s">
        <v>340</v>
      </c>
      <c r="N834" t="s">
        <v>467</v>
      </c>
      <c r="O834" t="s">
        <v>339</v>
      </c>
      <c r="P834" t="s">
        <v>1212</v>
      </c>
      <c r="Q834" s="131">
        <v>110546</v>
      </c>
      <c r="R834" s="131">
        <v>1</v>
      </c>
      <c r="S834" s="131">
        <f t="shared" si="12"/>
        <v>8100.9995838836321</v>
      </c>
      <c r="U834" s="131">
        <v>8955.3310000000001</v>
      </c>
      <c r="V834" s="132">
        <v>9.0000000000000006E-5</v>
      </c>
      <c r="W834" s="132">
        <v>2.239E-2</v>
      </c>
      <c r="X834" s="132">
        <v>2.5100000000000001E-3</v>
      </c>
    </row>
    <row r="835" spans="1:24">
      <c r="A835" t="s">
        <v>1213</v>
      </c>
      <c r="B835" t="s">
        <v>1250</v>
      </c>
      <c r="C835" t="s">
        <v>1884</v>
      </c>
      <c r="D835" t="s">
        <v>1885</v>
      </c>
      <c r="E835" t="s">
        <v>309</v>
      </c>
      <c r="F835" t="s">
        <v>3482</v>
      </c>
      <c r="G835" t="s">
        <v>3483</v>
      </c>
      <c r="H835" t="s">
        <v>321</v>
      </c>
      <c r="I835" t="s">
        <v>917</v>
      </c>
      <c r="J835" t="s">
        <v>204</v>
      </c>
      <c r="K835" t="s">
        <v>204</v>
      </c>
      <c r="L835" t="s">
        <v>325</v>
      </c>
      <c r="M835" t="s">
        <v>340</v>
      </c>
      <c r="N835" t="s">
        <v>448</v>
      </c>
      <c r="O835" t="s">
        <v>339</v>
      </c>
      <c r="P835" t="s">
        <v>1212</v>
      </c>
      <c r="Q835" s="131">
        <v>54615.43</v>
      </c>
      <c r="R835" s="131">
        <v>1</v>
      </c>
      <c r="S835" s="131">
        <f t="shared" ref="S835:S898" si="13">(U835-(T835*R835))*1000/R835/Q835*100</f>
        <v>15760.000424788379</v>
      </c>
      <c r="U835" s="131">
        <v>8607.3919999999998</v>
      </c>
      <c r="V835" s="132">
        <v>2.1000000000000001E-4</v>
      </c>
      <c r="W835" s="132">
        <v>2.1520000000000001E-2</v>
      </c>
      <c r="X835" s="132">
        <v>2.4099999999999998E-3</v>
      </c>
    </row>
    <row r="836" spans="1:24">
      <c r="A836" t="s">
        <v>1213</v>
      </c>
      <c r="B836" t="s">
        <v>1250</v>
      </c>
      <c r="C836" t="s">
        <v>1896</v>
      </c>
      <c r="D836" t="s">
        <v>1897</v>
      </c>
      <c r="E836" t="s">
        <v>309</v>
      </c>
      <c r="F836" t="s">
        <v>1896</v>
      </c>
      <c r="G836" t="s">
        <v>3488</v>
      </c>
      <c r="H836" t="s">
        <v>321</v>
      </c>
      <c r="I836" t="s">
        <v>917</v>
      </c>
      <c r="J836" t="s">
        <v>204</v>
      </c>
      <c r="K836" t="s">
        <v>204</v>
      </c>
      <c r="L836" t="s">
        <v>325</v>
      </c>
      <c r="M836" t="s">
        <v>340</v>
      </c>
      <c r="N836" t="s">
        <v>464</v>
      </c>
      <c r="O836" t="s">
        <v>339</v>
      </c>
      <c r="P836" t="s">
        <v>1212</v>
      </c>
      <c r="Q836" s="131">
        <v>15518.03</v>
      </c>
      <c r="R836" s="131">
        <v>1</v>
      </c>
      <c r="S836" s="131">
        <f t="shared" si="13"/>
        <v>54030.002519649723</v>
      </c>
      <c r="U836" s="131">
        <v>8384.3919999999998</v>
      </c>
      <c r="V836" s="132">
        <v>6.3000000000000003E-4</v>
      </c>
      <c r="W836" s="132">
        <v>2.0959999999999999E-2</v>
      </c>
      <c r="X836" s="132">
        <v>2.3500000000000001E-3</v>
      </c>
    </row>
    <row r="837" spans="1:24">
      <c r="A837" t="s">
        <v>1213</v>
      </c>
      <c r="B837" t="s">
        <v>1250</v>
      </c>
      <c r="C837" t="s">
        <v>3201</v>
      </c>
      <c r="D837" t="s">
        <v>3202</v>
      </c>
      <c r="E837" t="s">
        <v>309</v>
      </c>
      <c r="F837" t="s">
        <v>3201</v>
      </c>
      <c r="G837" t="s">
        <v>3584</v>
      </c>
      <c r="H837" t="s">
        <v>321</v>
      </c>
      <c r="I837" t="s">
        <v>917</v>
      </c>
      <c r="J837" t="s">
        <v>204</v>
      </c>
      <c r="K837" t="s">
        <v>204</v>
      </c>
      <c r="L837" t="s">
        <v>325</v>
      </c>
      <c r="M837" t="s">
        <v>340</v>
      </c>
      <c r="N837" t="s">
        <v>441</v>
      </c>
      <c r="O837" t="s">
        <v>339</v>
      </c>
      <c r="P837" t="s">
        <v>1212</v>
      </c>
      <c r="Q837" s="131">
        <v>31357</v>
      </c>
      <c r="R837" s="131">
        <v>1</v>
      </c>
      <c r="S837" s="131">
        <f t="shared" si="13"/>
        <v>25070.000318908056</v>
      </c>
      <c r="U837" s="131">
        <v>7861.2</v>
      </c>
      <c r="V837" s="132">
        <v>5.5999999999999995E-4</v>
      </c>
      <c r="W837" s="132">
        <v>1.966E-2</v>
      </c>
      <c r="X837" s="132">
        <v>2.2000000000000001E-3</v>
      </c>
    </row>
    <row r="838" spans="1:24">
      <c r="A838" t="s">
        <v>1213</v>
      </c>
      <c r="B838" t="s">
        <v>1250</v>
      </c>
      <c r="C838" t="s">
        <v>1901</v>
      </c>
      <c r="D838" t="s">
        <v>1902</v>
      </c>
      <c r="E838" t="s">
        <v>309</v>
      </c>
      <c r="F838" t="s">
        <v>1901</v>
      </c>
      <c r="G838" t="s">
        <v>3512</v>
      </c>
      <c r="H838" t="s">
        <v>321</v>
      </c>
      <c r="I838" t="s">
        <v>917</v>
      </c>
      <c r="J838" t="s">
        <v>204</v>
      </c>
      <c r="K838" t="s">
        <v>204</v>
      </c>
      <c r="L838" t="s">
        <v>325</v>
      </c>
      <c r="M838" t="s">
        <v>340</v>
      </c>
      <c r="N838" t="s">
        <v>464</v>
      </c>
      <c r="O838" t="s">
        <v>339</v>
      </c>
      <c r="P838" t="s">
        <v>1212</v>
      </c>
      <c r="Q838" s="131">
        <v>67780</v>
      </c>
      <c r="R838" s="131">
        <v>1</v>
      </c>
      <c r="S838" s="131">
        <f t="shared" si="13"/>
        <v>11580</v>
      </c>
      <c r="U838" s="131">
        <v>7848.924</v>
      </c>
      <c r="V838" s="132">
        <v>1.8500000000000001E-3</v>
      </c>
      <c r="W838" s="132">
        <v>1.9630000000000002E-2</v>
      </c>
      <c r="X838" s="132">
        <v>2.2000000000000001E-3</v>
      </c>
    </row>
    <row r="839" spans="1:24">
      <c r="A839" t="s">
        <v>1213</v>
      </c>
      <c r="B839" t="s">
        <v>1250</v>
      </c>
      <c r="C839" t="s">
        <v>1918</v>
      </c>
      <c r="D839" t="s">
        <v>1919</v>
      </c>
      <c r="E839" t="s">
        <v>309</v>
      </c>
      <c r="F839" t="s">
        <v>1918</v>
      </c>
      <c r="G839" t="s">
        <v>3537</v>
      </c>
      <c r="H839" t="s">
        <v>321</v>
      </c>
      <c r="I839" t="s">
        <v>917</v>
      </c>
      <c r="J839" t="s">
        <v>204</v>
      </c>
      <c r="K839" t="s">
        <v>204</v>
      </c>
      <c r="L839" t="s">
        <v>325</v>
      </c>
      <c r="M839" t="s">
        <v>340</v>
      </c>
      <c r="N839" t="s">
        <v>464</v>
      </c>
      <c r="O839" t="s">
        <v>339</v>
      </c>
      <c r="P839" t="s">
        <v>1212</v>
      </c>
      <c r="Q839" s="131">
        <v>24019.22</v>
      </c>
      <c r="R839" s="131">
        <v>1</v>
      </c>
      <c r="S839" s="131">
        <f t="shared" si="13"/>
        <v>32399.998834266888</v>
      </c>
      <c r="U839" s="131">
        <v>7782.2269999999999</v>
      </c>
      <c r="V839" s="132">
        <v>5.0000000000000001E-4</v>
      </c>
      <c r="W839" s="132">
        <v>1.9460000000000002E-2</v>
      </c>
      <c r="X839" s="132">
        <v>2.1800000000000001E-3</v>
      </c>
    </row>
    <row r="840" spans="1:24">
      <c r="A840" t="s">
        <v>1213</v>
      </c>
      <c r="B840" t="s">
        <v>1250</v>
      </c>
      <c r="C840" t="s">
        <v>2269</v>
      </c>
      <c r="D840" t="s">
        <v>2270</v>
      </c>
      <c r="E840" t="s">
        <v>309</v>
      </c>
      <c r="F840" t="s">
        <v>3661</v>
      </c>
      <c r="G840" t="s">
        <v>3662</v>
      </c>
      <c r="H840" t="s">
        <v>321</v>
      </c>
      <c r="I840" t="s">
        <v>917</v>
      </c>
      <c r="J840" t="s">
        <v>204</v>
      </c>
      <c r="K840" t="s">
        <v>204</v>
      </c>
      <c r="L840" t="s">
        <v>325</v>
      </c>
      <c r="M840" t="s">
        <v>340</v>
      </c>
      <c r="N840" t="s">
        <v>445</v>
      </c>
      <c r="O840" t="s">
        <v>339</v>
      </c>
      <c r="P840" t="s">
        <v>1212</v>
      </c>
      <c r="Q840" s="131">
        <v>145373</v>
      </c>
      <c r="R840" s="131">
        <v>1</v>
      </c>
      <c r="S840" s="131">
        <f t="shared" si="13"/>
        <v>5038.9996766937456</v>
      </c>
      <c r="T840" s="131">
        <v>176.202</v>
      </c>
      <c r="U840" s="131">
        <v>7501.5469999999996</v>
      </c>
      <c r="V840" s="132">
        <v>6.4999999999999997E-4</v>
      </c>
      <c r="W840" s="132">
        <v>1.9199999999999998E-2</v>
      </c>
      <c r="X840" s="132">
        <v>2.15E-3</v>
      </c>
    </row>
    <row r="841" spans="1:24">
      <c r="A841" t="s">
        <v>1213</v>
      </c>
      <c r="B841" t="s">
        <v>1250</v>
      </c>
      <c r="C841" t="s">
        <v>3735</v>
      </c>
      <c r="D841" t="s">
        <v>3736</v>
      </c>
      <c r="E841" t="s">
        <v>309</v>
      </c>
      <c r="F841" t="s">
        <v>3737</v>
      </c>
      <c r="G841" t="s">
        <v>3738</v>
      </c>
      <c r="H841" t="s">
        <v>321</v>
      </c>
      <c r="I841" t="s">
        <v>917</v>
      </c>
      <c r="J841" t="s">
        <v>204</v>
      </c>
      <c r="K841" t="s">
        <v>204</v>
      </c>
      <c r="L841" t="s">
        <v>325</v>
      </c>
      <c r="M841" t="s">
        <v>340</v>
      </c>
      <c r="N841" t="s">
        <v>440</v>
      </c>
      <c r="O841" t="s">
        <v>339</v>
      </c>
      <c r="P841" t="s">
        <v>1212</v>
      </c>
      <c r="Q841" s="131">
        <v>57953.919999999998</v>
      </c>
      <c r="R841" s="131">
        <v>1</v>
      </c>
      <c r="S841" s="131">
        <f t="shared" si="13"/>
        <v>12169.999889567436</v>
      </c>
      <c r="U841" s="131">
        <v>7052.9920000000002</v>
      </c>
      <c r="V841" s="132">
        <v>1.1100000000000001E-3</v>
      </c>
      <c r="W841" s="132">
        <v>1.7639999999999999E-2</v>
      </c>
      <c r="X841" s="132">
        <v>1.98E-3</v>
      </c>
    </row>
    <row r="842" spans="1:24">
      <c r="A842" t="s">
        <v>1213</v>
      </c>
      <c r="B842" t="s">
        <v>1250</v>
      </c>
      <c r="C842" t="s">
        <v>3489</v>
      </c>
      <c r="D842" t="s">
        <v>3490</v>
      </c>
      <c r="E842" t="s">
        <v>309</v>
      </c>
      <c r="F842" t="s">
        <v>3489</v>
      </c>
      <c r="G842" t="s">
        <v>3491</v>
      </c>
      <c r="H842" t="s">
        <v>321</v>
      </c>
      <c r="I842" t="s">
        <v>917</v>
      </c>
      <c r="J842" t="s">
        <v>204</v>
      </c>
      <c r="K842" t="s">
        <v>204</v>
      </c>
      <c r="L842" t="s">
        <v>325</v>
      </c>
      <c r="M842" t="s">
        <v>340</v>
      </c>
      <c r="N842" t="s">
        <v>480</v>
      </c>
      <c r="O842" t="s">
        <v>339</v>
      </c>
      <c r="P842" t="s">
        <v>1212</v>
      </c>
      <c r="Q842" s="131">
        <v>10968</v>
      </c>
      <c r="R842" s="131">
        <v>1</v>
      </c>
      <c r="S842" s="131">
        <f t="shared" si="13"/>
        <v>62120.003646973011</v>
      </c>
      <c r="U842" s="131">
        <v>6813.3220000000001</v>
      </c>
      <c r="V842" s="132">
        <v>1.4999999999999999E-4</v>
      </c>
      <c r="W842" s="132">
        <v>1.704E-2</v>
      </c>
      <c r="X842" s="132">
        <v>1.91E-3</v>
      </c>
    </row>
    <row r="843" spans="1:24">
      <c r="A843" t="s">
        <v>1213</v>
      </c>
      <c r="B843" t="s">
        <v>1250</v>
      </c>
      <c r="C843" t="s">
        <v>2188</v>
      </c>
      <c r="D843" t="s">
        <v>2189</v>
      </c>
      <c r="E843" t="s">
        <v>309</v>
      </c>
      <c r="F843" t="s">
        <v>3505</v>
      </c>
      <c r="G843" t="s">
        <v>3506</v>
      </c>
      <c r="H843" t="s">
        <v>321</v>
      </c>
      <c r="I843" t="s">
        <v>917</v>
      </c>
      <c r="J843" t="s">
        <v>204</v>
      </c>
      <c r="K843" t="s">
        <v>204</v>
      </c>
      <c r="L843" t="s">
        <v>325</v>
      </c>
      <c r="M843" t="s">
        <v>340</v>
      </c>
      <c r="N843" t="s">
        <v>445</v>
      </c>
      <c r="O843" t="s">
        <v>339</v>
      </c>
      <c r="P843" t="s">
        <v>1212</v>
      </c>
      <c r="Q843" s="131">
        <v>65146.46</v>
      </c>
      <c r="R843" s="131">
        <v>1</v>
      </c>
      <c r="S843" s="131">
        <f t="shared" si="13"/>
        <v>8570.0005802310661</v>
      </c>
      <c r="U843" s="131">
        <v>5583.0519999999997</v>
      </c>
      <c r="V843" s="132">
        <v>8.1999999999999998E-4</v>
      </c>
      <c r="W843" s="132">
        <v>1.396E-2</v>
      </c>
      <c r="X843" s="132">
        <v>1.57E-3</v>
      </c>
    </row>
    <row r="844" spans="1:24">
      <c r="A844" t="s">
        <v>1213</v>
      </c>
      <c r="B844" t="s">
        <v>1250</v>
      </c>
      <c r="C844" t="s">
        <v>2467</v>
      </c>
      <c r="D844" t="s">
        <v>2468</v>
      </c>
      <c r="E844" t="s">
        <v>309</v>
      </c>
      <c r="F844" t="s">
        <v>2467</v>
      </c>
      <c r="G844" t="s">
        <v>3487</v>
      </c>
      <c r="H844" t="s">
        <v>321</v>
      </c>
      <c r="I844" t="s">
        <v>917</v>
      </c>
      <c r="J844" t="s">
        <v>204</v>
      </c>
      <c r="K844" t="s">
        <v>204</v>
      </c>
      <c r="L844" t="s">
        <v>325</v>
      </c>
      <c r="M844" t="s">
        <v>340</v>
      </c>
      <c r="N844" t="s">
        <v>440</v>
      </c>
      <c r="O844" t="s">
        <v>339</v>
      </c>
      <c r="P844" t="s">
        <v>1212</v>
      </c>
      <c r="Q844" s="131">
        <v>186277.2</v>
      </c>
      <c r="R844" s="131">
        <v>1</v>
      </c>
      <c r="S844" s="131">
        <f t="shared" si="13"/>
        <v>2967.0002555331516</v>
      </c>
      <c r="U844" s="131">
        <v>5526.8450000000003</v>
      </c>
      <c r="V844" s="132">
        <v>7.2999999999999996E-4</v>
      </c>
      <c r="W844" s="132">
        <v>1.3820000000000001E-2</v>
      </c>
      <c r="X844" s="132">
        <v>1.5499999999999999E-3</v>
      </c>
    </row>
    <row r="845" spans="1:24">
      <c r="A845" t="s">
        <v>1213</v>
      </c>
      <c r="B845" t="s">
        <v>1250</v>
      </c>
      <c r="C845" t="s">
        <v>2430</v>
      </c>
      <c r="D845" t="s">
        <v>2431</v>
      </c>
      <c r="E845" t="s">
        <v>309</v>
      </c>
      <c r="F845" t="s">
        <v>2430</v>
      </c>
      <c r="G845" t="s">
        <v>3492</v>
      </c>
      <c r="H845" t="s">
        <v>321</v>
      </c>
      <c r="I845" t="s">
        <v>917</v>
      </c>
      <c r="J845" t="s">
        <v>204</v>
      </c>
      <c r="K845" t="s">
        <v>204</v>
      </c>
      <c r="L845" t="s">
        <v>325</v>
      </c>
      <c r="M845" t="s">
        <v>340</v>
      </c>
      <c r="N845" t="s">
        <v>446</v>
      </c>
      <c r="O845" t="s">
        <v>339</v>
      </c>
      <c r="P845" t="s">
        <v>1212</v>
      </c>
      <c r="Q845" s="131">
        <v>5739</v>
      </c>
      <c r="R845" s="131">
        <v>1</v>
      </c>
      <c r="S845" s="131">
        <f t="shared" si="13"/>
        <v>95300</v>
      </c>
      <c r="T845" s="131">
        <v>10.586</v>
      </c>
      <c r="U845" s="131">
        <v>5479.8530000000001</v>
      </c>
      <c r="V845" s="132">
        <v>1.2999999999999999E-4</v>
      </c>
      <c r="W845" s="132">
        <v>1.3729999999999999E-2</v>
      </c>
      <c r="X845" s="132">
        <v>1.5399999999999999E-3</v>
      </c>
    </row>
    <row r="846" spans="1:24">
      <c r="A846" t="s">
        <v>1213</v>
      </c>
      <c r="B846" t="s">
        <v>1250</v>
      </c>
      <c r="C846" t="s">
        <v>3497</v>
      </c>
      <c r="D846" t="s">
        <v>3498</v>
      </c>
      <c r="E846" t="s">
        <v>309</v>
      </c>
      <c r="F846" t="s">
        <v>3497</v>
      </c>
      <c r="G846" t="s">
        <v>3499</v>
      </c>
      <c r="H846" t="s">
        <v>321</v>
      </c>
      <c r="I846" t="s">
        <v>917</v>
      </c>
      <c r="J846" t="s">
        <v>204</v>
      </c>
      <c r="K846" t="s">
        <v>204</v>
      </c>
      <c r="L846" t="s">
        <v>325</v>
      </c>
      <c r="M846" t="s">
        <v>340</v>
      </c>
      <c r="N846" t="s">
        <v>458</v>
      </c>
      <c r="O846" t="s">
        <v>339</v>
      </c>
      <c r="P846" t="s">
        <v>1212</v>
      </c>
      <c r="Q846" s="131">
        <v>6942.58</v>
      </c>
      <c r="R846" s="131">
        <v>1</v>
      </c>
      <c r="S846" s="131">
        <f t="shared" si="13"/>
        <v>71909.995995724938</v>
      </c>
      <c r="U846" s="131">
        <v>4992.4089999999997</v>
      </c>
      <c r="V846" s="132">
        <v>2.4000000000000001E-4</v>
      </c>
      <c r="W846" s="132">
        <v>1.248E-2</v>
      </c>
      <c r="X846" s="132">
        <v>1.4E-3</v>
      </c>
    </row>
    <row r="847" spans="1:24">
      <c r="A847" t="s">
        <v>1213</v>
      </c>
      <c r="B847" t="s">
        <v>1250</v>
      </c>
      <c r="C847" t="s">
        <v>3569</v>
      </c>
      <c r="D847" t="s">
        <v>3570</v>
      </c>
      <c r="E847" t="s">
        <v>309</v>
      </c>
      <c r="F847" t="s">
        <v>3569</v>
      </c>
      <c r="G847" t="s">
        <v>3571</v>
      </c>
      <c r="H847" t="s">
        <v>321</v>
      </c>
      <c r="I847" t="s">
        <v>917</v>
      </c>
      <c r="J847" t="s">
        <v>204</v>
      </c>
      <c r="K847" t="s">
        <v>204</v>
      </c>
      <c r="L847" t="s">
        <v>325</v>
      </c>
      <c r="M847" t="s">
        <v>340</v>
      </c>
      <c r="N847" t="s">
        <v>451</v>
      </c>
      <c r="O847" t="s">
        <v>339</v>
      </c>
      <c r="P847" t="s">
        <v>1212</v>
      </c>
      <c r="Q847" s="131">
        <v>33090.68</v>
      </c>
      <c r="R847" s="131">
        <v>1</v>
      </c>
      <c r="S847" s="131">
        <f t="shared" si="13"/>
        <v>14940.00123297557</v>
      </c>
      <c r="U847" s="131">
        <v>4943.7479999999996</v>
      </c>
      <c r="V847" s="132">
        <v>9.6000000000000002E-4</v>
      </c>
      <c r="W847" s="132">
        <v>1.2359999999999999E-2</v>
      </c>
      <c r="X847" s="132">
        <v>1.39E-3</v>
      </c>
    </row>
    <row r="848" spans="1:24">
      <c r="A848" t="s">
        <v>1213</v>
      </c>
      <c r="B848" t="s">
        <v>1250</v>
      </c>
      <c r="C848" t="s">
        <v>2175</v>
      </c>
      <c r="D848" t="s">
        <v>2176</v>
      </c>
      <c r="E848" t="s">
        <v>309</v>
      </c>
      <c r="F848" t="s">
        <v>3485</v>
      </c>
      <c r="G848" t="s">
        <v>3486</v>
      </c>
      <c r="H848" t="s">
        <v>321</v>
      </c>
      <c r="I848" t="s">
        <v>917</v>
      </c>
      <c r="J848" t="s">
        <v>204</v>
      </c>
      <c r="K848" t="s">
        <v>204</v>
      </c>
      <c r="L848" t="s">
        <v>325</v>
      </c>
      <c r="M848" t="s">
        <v>340</v>
      </c>
      <c r="N848" t="s">
        <v>445</v>
      </c>
      <c r="O848" t="s">
        <v>339</v>
      </c>
      <c r="P848" t="s">
        <v>1212</v>
      </c>
      <c r="Q848" s="131">
        <v>86865.81</v>
      </c>
      <c r="R848" s="131">
        <v>1</v>
      </c>
      <c r="S848" s="131">
        <f t="shared" si="13"/>
        <v>5318.000258099245</v>
      </c>
      <c r="U848" s="131">
        <v>4619.5240000000003</v>
      </c>
      <c r="V848" s="132">
        <v>3.3E-4</v>
      </c>
      <c r="W848" s="132">
        <v>1.155E-2</v>
      </c>
      <c r="X848" s="132">
        <v>1.2999999999999999E-3</v>
      </c>
    </row>
    <row r="849" spans="1:24">
      <c r="A849" t="s">
        <v>1213</v>
      </c>
      <c r="B849" t="s">
        <v>1250</v>
      </c>
      <c r="C849" t="s">
        <v>3479</v>
      </c>
      <c r="D849" t="s">
        <v>3480</v>
      </c>
      <c r="E849" t="s">
        <v>309</v>
      </c>
      <c r="F849" t="s">
        <v>3479</v>
      </c>
      <c r="G849" t="s">
        <v>3481</v>
      </c>
      <c r="H849" t="s">
        <v>321</v>
      </c>
      <c r="I849" t="s">
        <v>917</v>
      </c>
      <c r="J849" t="s">
        <v>204</v>
      </c>
      <c r="K849" t="s">
        <v>204</v>
      </c>
      <c r="L849" t="s">
        <v>325</v>
      </c>
      <c r="M849" t="s">
        <v>340</v>
      </c>
      <c r="N849" t="s">
        <v>458</v>
      </c>
      <c r="O849" t="s">
        <v>339</v>
      </c>
      <c r="P849" t="s">
        <v>1212</v>
      </c>
      <c r="Q849" s="131">
        <v>24177</v>
      </c>
      <c r="R849" s="131">
        <v>1</v>
      </c>
      <c r="S849" s="131">
        <f t="shared" si="13"/>
        <v>18889.998759151258</v>
      </c>
      <c r="U849" s="131">
        <v>4567.0349999999999</v>
      </c>
      <c r="V849" s="132">
        <v>2.2000000000000001E-4</v>
      </c>
      <c r="W849" s="132">
        <v>1.142E-2</v>
      </c>
      <c r="X849" s="132">
        <v>1.2800000000000001E-3</v>
      </c>
    </row>
    <row r="850" spans="1:24">
      <c r="A850" t="s">
        <v>1213</v>
      </c>
      <c r="B850" t="s">
        <v>1250</v>
      </c>
      <c r="C850" t="s">
        <v>2242</v>
      </c>
      <c r="D850" t="s">
        <v>2243</v>
      </c>
      <c r="E850" t="s">
        <v>309</v>
      </c>
      <c r="F850" t="s">
        <v>2242</v>
      </c>
      <c r="G850" t="s">
        <v>3666</v>
      </c>
      <c r="H850" t="s">
        <v>321</v>
      </c>
      <c r="I850" t="s">
        <v>917</v>
      </c>
      <c r="J850" t="s">
        <v>204</v>
      </c>
      <c r="K850" t="s">
        <v>204</v>
      </c>
      <c r="L850" t="s">
        <v>325</v>
      </c>
      <c r="M850" t="s">
        <v>340</v>
      </c>
      <c r="N850" t="s">
        <v>464</v>
      </c>
      <c r="O850" t="s">
        <v>339</v>
      </c>
      <c r="P850" t="s">
        <v>1212</v>
      </c>
      <c r="Q850" s="131">
        <v>149103</v>
      </c>
      <c r="R850" s="131">
        <v>1</v>
      </c>
      <c r="S850" s="131">
        <f t="shared" si="13"/>
        <v>3039.9998658645368</v>
      </c>
      <c r="U850" s="131">
        <v>4532.7309999999998</v>
      </c>
      <c r="V850" s="132">
        <v>6.8999999999999997E-4</v>
      </c>
      <c r="W850" s="132">
        <v>1.133E-2</v>
      </c>
      <c r="X850" s="132">
        <v>1.2700000000000001E-3</v>
      </c>
    </row>
    <row r="851" spans="1:24">
      <c r="A851" t="s">
        <v>1213</v>
      </c>
      <c r="B851" t="s">
        <v>1250</v>
      </c>
      <c r="C851" t="s">
        <v>2505</v>
      </c>
      <c r="D851" t="s">
        <v>2506</v>
      </c>
      <c r="E851" t="s">
        <v>309</v>
      </c>
      <c r="F851" t="s">
        <v>2505</v>
      </c>
      <c r="G851" t="s">
        <v>3568</v>
      </c>
      <c r="H851" t="s">
        <v>321</v>
      </c>
      <c r="I851" t="s">
        <v>917</v>
      </c>
      <c r="J851" t="s">
        <v>204</v>
      </c>
      <c r="K851" t="s">
        <v>204</v>
      </c>
      <c r="L851" t="s">
        <v>325</v>
      </c>
      <c r="M851" t="s">
        <v>340</v>
      </c>
      <c r="N851" t="s">
        <v>478</v>
      </c>
      <c r="O851" t="s">
        <v>339</v>
      </c>
      <c r="P851" t="s">
        <v>1212</v>
      </c>
      <c r="Q851" s="131">
        <v>277618</v>
      </c>
      <c r="R851" s="131">
        <v>1</v>
      </c>
      <c r="S851" s="131">
        <f t="shared" si="13"/>
        <v>1618.9998487129799</v>
      </c>
      <c r="U851" s="131">
        <v>4494.6350000000002</v>
      </c>
      <c r="V851" s="132">
        <v>1.3799999999999999E-3</v>
      </c>
      <c r="W851" s="132">
        <v>1.124E-2</v>
      </c>
      <c r="X851" s="132">
        <v>1.2600000000000001E-3</v>
      </c>
    </row>
    <row r="852" spans="1:24">
      <c r="A852" t="s">
        <v>1213</v>
      </c>
      <c r="B852" t="s">
        <v>1250</v>
      </c>
      <c r="C852" t="s">
        <v>3041</v>
      </c>
      <c r="D852" t="s">
        <v>3042</v>
      </c>
      <c r="E852" t="s">
        <v>309</v>
      </c>
      <c r="F852" t="s">
        <v>3041</v>
      </c>
      <c r="G852" t="s">
        <v>3885</v>
      </c>
      <c r="H852" t="s">
        <v>321</v>
      </c>
      <c r="I852" t="s">
        <v>917</v>
      </c>
      <c r="J852" t="s">
        <v>204</v>
      </c>
      <c r="K852" t="s">
        <v>204</v>
      </c>
      <c r="L852" t="s">
        <v>325</v>
      </c>
      <c r="M852" t="s">
        <v>340</v>
      </c>
      <c r="N852" t="s">
        <v>458</v>
      </c>
      <c r="O852" t="s">
        <v>339</v>
      </c>
      <c r="P852" t="s">
        <v>1212</v>
      </c>
      <c r="Q852" s="131">
        <v>25566</v>
      </c>
      <c r="R852" s="131">
        <v>1</v>
      </c>
      <c r="S852" s="131">
        <f t="shared" si="13"/>
        <v>17100</v>
      </c>
      <c r="U852" s="131">
        <v>4371.7860000000001</v>
      </c>
      <c r="V852" s="132">
        <v>1.97E-3</v>
      </c>
      <c r="W852" s="132">
        <v>1.093E-2</v>
      </c>
      <c r="X852" s="132">
        <v>1.23E-3</v>
      </c>
    </row>
    <row r="853" spans="1:24">
      <c r="A853" t="s">
        <v>1213</v>
      </c>
      <c r="B853" t="s">
        <v>1250</v>
      </c>
      <c r="C853" t="s">
        <v>2519</v>
      </c>
      <c r="D853" t="s">
        <v>2520</v>
      </c>
      <c r="E853" t="s">
        <v>309</v>
      </c>
      <c r="F853" t="s">
        <v>2519</v>
      </c>
      <c r="G853" t="s">
        <v>3517</v>
      </c>
      <c r="H853" t="s">
        <v>321</v>
      </c>
      <c r="I853" t="s">
        <v>917</v>
      </c>
      <c r="J853" t="s">
        <v>204</v>
      </c>
      <c r="K853" t="s">
        <v>204</v>
      </c>
      <c r="L853" t="s">
        <v>325</v>
      </c>
      <c r="M853" t="s">
        <v>340</v>
      </c>
      <c r="N853" t="s">
        <v>454</v>
      </c>
      <c r="O853" t="s">
        <v>339</v>
      </c>
      <c r="P853" t="s">
        <v>1212</v>
      </c>
      <c r="Q853" s="131">
        <v>2205913.54</v>
      </c>
      <c r="R853" s="131">
        <v>1</v>
      </c>
      <c r="S853" s="131">
        <f t="shared" si="13"/>
        <v>189.70000066276398</v>
      </c>
      <c r="U853" s="131">
        <v>4184.6180000000004</v>
      </c>
      <c r="V853" s="132">
        <v>8.4999999999999995E-4</v>
      </c>
      <c r="W853" s="132">
        <v>1.0460000000000001E-2</v>
      </c>
      <c r="X853" s="132">
        <v>1.17E-3</v>
      </c>
    </row>
    <row r="854" spans="1:24">
      <c r="A854" t="s">
        <v>1213</v>
      </c>
      <c r="B854" t="s">
        <v>1250</v>
      </c>
      <c r="C854" t="s">
        <v>2309</v>
      </c>
      <c r="D854" t="s">
        <v>2310</v>
      </c>
      <c r="E854" t="s">
        <v>309</v>
      </c>
      <c r="F854" t="s">
        <v>2309</v>
      </c>
      <c r="G854" t="s">
        <v>3565</v>
      </c>
      <c r="H854" t="s">
        <v>321</v>
      </c>
      <c r="I854" t="s">
        <v>917</v>
      </c>
      <c r="J854" t="s">
        <v>204</v>
      </c>
      <c r="K854" t="s">
        <v>204</v>
      </c>
      <c r="L854" t="s">
        <v>325</v>
      </c>
      <c r="M854" t="s">
        <v>340</v>
      </c>
      <c r="N854" t="s">
        <v>447</v>
      </c>
      <c r="O854" t="s">
        <v>339</v>
      </c>
      <c r="P854" t="s">
        <v>1212</v>
      </c>
      <c r="Q854" s="131">
        <v>11417</v>
      </c>
      <c r="R854" s="131">
        <v>1</v>
      </c>
      <c r="S854" s="131">
        <f t="shared" si="13"/>
        <v>36080.003503547341</v>
      </c>
      <c r="U854" s="131">
        <v>4119.2539999999999</v>
      </c>
      <c r="V854" s="132">
        <v>5.5000000000000003E-4</v>
      </c>
      <c r="W854" s="132">
        <v>1.03E-2</v>
      </c>
      <c r="X854" s="132">
        <v>1.15E-3</v>
      </c>
    </row>
    <row r="855" spans="1:24">
      <c r="A855" t="s">
        <v>1213</v>
      </c>
      <c r="B855" t="s">
        <v>1250</v>
      </c>
      <c r="C855" t="s">
        <v>1831</v>
      </c>
      <c r="D855" t="s">
        <v>1832</v>
      </c>
      <c r="E855" t="s">
        <v>309</v>
      </c>
      <c r="F855" t="s">
        <v>3901</v>
      </c>
      <c r="G855" t="s">
        <v>3902</v>
      </c>
      <c r="H855" t="s">
        <v>321</v>
      </c>
      <c r="I855" t="s">
        <v>917</v>
      </c>
      <c r="J855" t="s">
        <v>204</v>
      </c>
      <c r="K855" t="s">
        <v>204</v>
      </c>
      <c r="L855" t="s">
        <v>325</v>
      </c>
      <c r="M855" t="s">
        <v>340</v>
      </c>
      <c r="N855" t="s">
        <v>441</v>
      </c>
      <c r="O855" t="s">
        <v>339</v>
      </c>
      <c r="P855" t="s">
        <v>1212</v>
      </c>
      <c r="Q855" s="131">
        <v>69458</v>
      </c>
      <c r="R855" s="131">
        <v>1</v>
      </c>
      <c r="S855" s="131">
        <f t="shared" si="13"/>
        <v>5884.9995680843103</v>
      </c>
      <c r="U855" s="131">
        <v>4087.6030000000001</v>
      </c>
      <c r="V855" s="132">
        <v>5.3E-3</v>
      </c>
      <c r="W855" s="132">
        <v>1.022E-2</v>
      </c>
      <c r="X855" s="132">
        <v>1.15E-3</v>
      </c>
    </row>
    <row r="856" spans="1:24">
      <c r="A856" t="s">
        <v>1213</v>
      </c>
      <c r="B856" t="s">
        <v>1250</v>
      </c>
      <c r="C856" t="s">
        <v>3523</v>
      </c>
      <c r="D856" t="s">
        <v>3524</v>
      </c>
      <c r="E856" t="s">
        <v>309</v>
      </c>
      <c r="F856" t="s">
        <v>3525</v>
      </c>
      <c r="G856" t="s">
        <v>3526</v>
      </c>
      <c r="H856" t="s">
        <v>321</v>
      </c>
      <c r="I856" t="s">
        <v>917</v>
      </c>
      <c r="J856" t="s">
        <v>204</v>
      </c>
      <c r="K856" t="s">
        <v>204</v>
      </c>
      <c r="L856" t="s">
        <v>325</v>
      </c>
      <c r="M856" t="s">
        <v>340</v>
      </c>
      <c r="N856" t="s">
        <v>476</v>
      </c>
      <c r="O856" t="s">
        <v>339</v>
      </c>
      <c r="P856" t="s">
        <v>1212</v>
      </c>
      <c r="Q856" s="131">
        <v>58790</v>
      </c>
      <c r="R856" s="131">
        <v>1</v>
      </c>
      <c r="S856" s="131">
        <f t="shared" si="13"/>
        <v>6841.000170096956</v>
      </c>
      <c r="U856" s="131">
        <v>4021.8240000000001</v>
      </c>
      <c r="V856" s="132">
        <v>8.1999999999999998E-4</v>
      </c>
      <c r="W856" s="132">
        <v>1.0059999999999999E-2</v>
      </c>
      <c r="X856" s="132">
        <v>1.1299999999999999E-3</v>
      </c>
    </row>
    <row r="857" spans="1:24">
      <c r="A857" t="s">
        <v>1213</v>
      </c>
      <c r="B857" t="s">
        <v>1250</v>
      </c>
      <c r="C857" t="s">
        <v>3691</v>
      </c>
      <c r="D857" t="s">
        <v>3692</v>
      </c>
      <c r="E857" t="s">
        <v>309</v>
      </c>
      <c r="F857" t="s">
        <v>3691</v>
      </c>
      <c r="G857" t="s">
        <v>3693</v>
      </c>
      <c r="H857" t="s">
        <v>321</v>
      </c>
      <c r="I857" t="s">
        <v>917</v>
      </c>
      <c r="J857" t="s">
        <v>204</v>
      </c>
      <c r="K857" t="s">
        <v>204</v>
      </c>
      <c r="L857" t="s">
        <v>325</v>
      </c>
      <c r="M857" t="s">
        <v>340</v>
      </c>
      <c r="N857" t="s">
        <v>445</v>
      </c>
      <c r="O857" t="s">
        <v>339</v>
      </c>
      <c r="P857" t="s">
        <v>1212</v>
      </c>
      <c r="Q857" s="131">
        <v>565362.6</v>
      </c>
      <c r="R857" s="131">
        <v>1</v>
      </c>
      <c r="S857" s="131">
        <f t="shared" si="13"/>
        <v>685.69993841120731</v>
      </c>
      <c r="U857" s="131">
        <v>3876.6909999999998</v>
      </c>
      <c r="V857" s="132">
        <v>5.4000000000000001E-4</v>
      </c>
      <c r="W857" s="132">
        <v>9.6900000000000007E-3</v>
      </c>
      <c r="X857" s="132">
        <v>1.09E-3</v>
      </c>
    </row>
    <row r="858" spans="1:24">
      <c r="A858" t="s">
        <v>1213</v>
      </c>
      <c r="B858" t="s">
        <v>1250</v>
      </c>
      <c r="C858" t="s">
        <v>1574</v>
      </c>
      <c r="D858" t="s">
        <v>1575</v>
      </c>
      <c r="E858" t="s">
        <v>309</v>
      </c>
      <c r="F858" t="s">
        <v>1574</v>
      </c>
      <c r="G858" t="s">
        <v>3903</v>
      </c>
      <c r="H858" t="s">
        <v>321</v>
      </c>
      <c r="I858" t="s">
        <v>917</v>
      </c>
      <c r="J858" t="s">
        <v>204</v>
      </c>
      <c r="K858" t="s">
        <v>204</v>
      </c>
      <c r="L858" t="s">
        <v>325</v>
      </c>
      <c r="M858" t="s">
        <v>340</v>
      </c>
      <c r="N858" t="s">
        <v>451</v>
      </c>
      <c r="O858" t="s">
        <v>339</v>
      </c>
      <c r="P858" t="s">
        <v>1212</v>
      </c>
      <c r="Q858" s="131">
        <v>772269</v>
      </c>
      <c r="R858" s="131">
        <v>1</v>
      </c>
      <c r="S858" s="131">
        <f t="shared" si="13"/>
        <v>500.60004998258376</v>
      </c>
      <c r="U858" s="131">
        <v>3865.9789999999998</v>
      </c>
      <c r="V858" s="132">
        <v>2.8900000000000002E-3</v>
      </c>
      <c r="W858" s="132">
        <v>9.6699999999999998E-3</v>
      </c>
      <c r="X858" s="132">
        <v>1.08E-3</v>
      </c>
    </row>
    <row r="859" spans="1:24">
      <c r="A859" t="s">
        <v>1213</v>
      </c>
      <c r="B859" t="s">
        <v>1250</v>
      </c>
      <c r="C859" t="s">
        <v>3904</v>
      </c>
      <c r="D859" t="s">
        <v>3905</v>
      </c>
      <c r="E859" t="s">
        <v>309</v>
      </c>
      <c r="F859" t="s">
        <v>3904</v>
      </c>
      <c r="G859" t="s">
        <v>3906</v>
      </c>
      <c r="H859" t="s">
        <v>321</v>
      </c>
      <c r="I859" t="s">
        <v>917</v>
      </c>
      <c r="J859" t="s">
        <v>204</v>
      </c>
      <c r="K859" t="s">
        <v>204</v>
      </c>
      <c r="L859" t="s">
        <v>325</v>
      </c>
      <c r="M859" t="s">
        <v>340</v>
      </c>
      <c r="N859" t="s">
        <v>439</v>
      </c>
      <c r="O859" t="s">
        <v>339</v>
      </c>
      <c r="P859" t="s">
        <v>1212</v>
      </c>
      <c r="Q859" s="131">
        <v>72801</v>
      </c>
      <c r="R859" s="131">
        <v>1</v>
      </c>
      <c r="S859" s="131">
        <f t="shared" si="13"/>
        <v>4999.0000137360748</v>
      </c>
      <c r="U859" s="131">
        <v>3639.3220000000001</v>
      </c>
      <c r="V859" s="132">
        <v>2.9399999999999999E-3</v>
      </c>
      <c r="W859" s="132">
        <v>9.1000000000000004E-3</v>
      </c>
      <c r="X859" s="132">
        <v>1.0200000000000001E-3</v>
      </c>
    </row>
    <row r="860" spans="1:24">
      <c r="A860" t="s">
        <v>1213</v>
      </c>
      <c r="B860" t="s">
        <v>1250</v>
      </c>
      <c r="C860" t="s">
        <v>2509</v>
      </c>
      <c r="D860" t="s">
        <v>2510</v>
      </c>
      <c r="E860" t="s">
        <v>309</v>
      </c>
      <c r="F860" t="s">
        <v>2509</v>
      </c>
      <c r="G860" t="s">
        <v>3495</v>
      </c>
      <c r="H860" t="s">
        <v>321</v>
      </c>
      <c r="I860" t="s">
        <v>917</v>
      </c>
      <c r="J860" t="s">
        <v>204</v>
      </c>
      <c r="K860" t="s">
        <v>204</v>
      </c>
      <c r="L860" t="s">
        <v>325</v>
      </c>
      <c r="M860" t="s">
        <v>340</v>
      </c>
      <c r="N860" t="s">
        <v>475</v>
      </c>
      <c r="O860" t="s">
        <v>339</v>
      </c>
      <c r="P860" t="s">
        <v>1212</v>
      </c>
      <c r="Q860" s="131">
        <v>95553</v>
      </c>
      <c r="R860" s="131">
        <v>1</v>
      </c>
      <c r="S860" s="131">
        <f t="shared" si="13"/>
        <v>3794.9996337111343</v>
      </c>
      <c r="U860" s="131">
        <v>3626.2359999999999</v>
      </c>
      <c r="V860" s="132">
        <v>3.5E-4</v>
      </c>
      <c r="W860" s="132">
        <v>9.0699999999999999E-3</v>
      </c>
      <c r="X860" s="132">
        <v>1.0200000000000001E-3</v>
      </c>
    </row>
    <row r="861" spans="1:24">
      <c r="A861" t="s">
        <v>1213</v>
      </c>
      <c r="B861" t="s">
        <v>1250</v>
      </c>
      <c r="C861" t="s">
        <v>3711</v>
      </c>
      <c r="D861" t="s">
        <v>3712</v>
      </c>
      <c r="E861" t="s">
        <v>309</v>
      </c>
      <c r="F861" t="s">
        <v>3711</v>
      </c>
      <c r="G861" t="s">
        <v>3713</v>
      </c>
      <c r="H861" t="s">
        <v>321</v>
      </c>
      <c r="I861" t="s">
        <v>917</v>
      </c>
      <c r="J861" t="s">
        <v>204</v>
      </c>
      <c r="K861" t="s">
        <v>204</v>
      </c>
      <c r="L861" t="s">
        <v>325</v>
      </c>
      <c r="M861" t="s">
        <v>340</v>
      </c>
      <c r="N861" t="s">
        <v>459</v>
      </c>
      <c r="O861" t="s">
        <v>339</v>
      </c>
      <c r="P861" t="s">
        <v>1212</v>
      </c>
      <c r="Q861" s="131">
        <v>170096</v>
      </c>
      <c r="R861" s="131">
        <v>1</v>
      </c>
      <c r="S861" s="131">
        <f t="shared" si="13"/>
        <v>1948.9999764838678</v>
      </c>
      <c r="U861" s="131">
        <v>3315.1709999999998</v>
      </c>
      <c r="V861" s="132">
        <v>1.6900000000000001E-3</v>
      </c>
      <c r="W861" s="132">
        <v>8.2900000000000005E-3</v>
      </c>
      <c r="X861" s="132">
        <v>9.3000000000000005E-4</v>
      </c>
    </row>
    <row r="862" spans="1:24">
      <c r="A862" t="s">
        <v>1213</v>
      </c>
      <c r="B862" t="s">
        <v>1250</v>
      </c>
      <c r="C862" t="s">
        <v>2402</v>
      </c>
      <c r="D862" t="s">
        <v>2403</v>
      </c>
      <c r="E862" t="s">
        <v>309</v>
      </c>
      <c r="F862" t="s">
        <v>2402</v>
      </c>
      <c r="G862" t="s">
        <v>3696</v>
      </c>
      <c r="H862" t="s">
        <v>321</v>
      </c>
      <c r="I862" t="s">
        <v>917</v>
      </c>
      <c r="J862" t="s">
        <v>204</v>
      </c>
      <c r="K862" t="s">
        <v>204</v>
      </c>
      <c r="L862" t="s">
        <v>325</v>
      </c>
      <c r="M862" t="s">
        <v>340</v>
      </c>
      <c r="N862" t="s">
        <v>465</v>
      </c>
      <c r="O862" t="s">
        <v>339</v>
      </c>
      <c r="P862" t="s">
        <v>1212</v>
      </c>
      <c r="Q862" s="131">
        <v>55637.2</v>
      </c>
      <c r="R862" s="131">
        <v>1</v>
      </c>
      <c r="S862" s="131">
        <f t="shared" si="13"/>
        <v>5599.99964052828</v>
      </c>
      <c r="U862" s="131">
        <v>3115.683</v>
      </c>
      <c r="V862" s="132">
        <v>7.5000000000000002E-4</v>
      </c>
      <c r="W862" s="132">
        <v>7.79E-3</v>
      </c>
      <c r="X862" s="132">
        <v>8.7000000000000001E-4</v>
      </c>
    </row>
    <row r="863" spans="1:24">
      <c r="A863" t="s">
        <v>1213</v>
      </c>
      <c r="B863" t="s">
        <v>1250</v>
      </c>
      <c r="C863" t="s">
        <v>1985</v>
      </c>
      <c r="D863" t="s">
        <v>1986</v>
      </c>
      <c r="E863" t="s">
        <v>309</v>
      </c>
      <c r="F863" t="s">
        <v>1985</v>
      </c>
      <c r="G863" t="s">
        <v>3585</v>
      </c>
      <c r="H863" t="s">
        <v>321</v>
      </c>
      <c r="I863" t="s">
        <v>917</v>
      </c>
      <c r="J863" t="s">
        <v>204</v>
      </c>
      <c r="K863" t="s">
        <v>204</v>
      </c>
      <c r="L863" t="s">
        <v>325</v>
      </c>
      <c r="M863" t="s">
        <v>340</v>
      </c>
      <c r="N863" t="s">
        <v>464</v>
      </c>
      <c r="O863" t="s">
        <v>339</v>
      </c>
      <c r="P863" t="s">
        <v>1212</v>
      </c>
      <c r="Q863" s="131">
        <v>148648.95999999999</v>
      </c>
      <c r="R863" s="131">
        <v>1</v>
      </c>
      <c r="S863" s="131">
        <f t="shared" si="13"/>
        <v>2064.0003132211623</v>
      </c>
      <c r="U863" s="131">
        <v>3068.1149999999998</v>
      </c>
      <c r="V863" s="132">
        <v>3.2000000000000003E-4</v>
      </c>
      <c r="W863" s="132">
        <v>7.6699999999999997E-3</v>
      </c>
      <c r="X863" s="132">
        <v>8.5999999999999998E-4</v>
      </c>
    </row>
    <row r="864" spans="1:24">
      <c r="A864" t="s">
        <v>1213</v>
      </c>
      <c r="B864" t="s">
        <v>1250</v>
      </c>
      <c r="C864" t="s">
        <v>3907</v>
      </c>
      <c r="D864" t="s">
        <v>3908</v>
      </c>
      <c r="E864" t="s">
        <v>309</v>
      </c>
      <c r="F864" t="s">
        <v>3909</v>
      </c>
      <c r="G864" t="s">
        <v>3910</v>
      </c>
      <c r="H864" t="s">
        <v>321</v>
      </c>
      <c r="I864" t="s">
        <v>917</v>
      </c>
      <c r="J864" t="s">
        <v>204</v>
      </c>
      <c r="K864" t="s">
        <v>204</v>
      </c>
      <c r="L864" t="s">
        <v>325</v>
      </c>
      <c r="M864" t="s">
        <v>340</v>
      </c>
      <c r="N864" t="s">
        <v>462</v>
      </c>
      <c r="O864" t="s">
        <v>339</v>
      </c>
      <c r="P864" t="s">
        <v>1212</v>
      </c>
      <c r="Q864" s="131">
        <v>52681</v>
      </c>
      <c r="R864" s="131">
        <v>1</v>
      </c>
      <c r="S864" s="131">
        <f t="shared" si="13"/>
        <v>4961.9995823921336</v>
      </c>
      <c r="U864" s="131">
        <v>2614.0309999999999</v>
      </c>
      <c r="V864" s="132">
        <v>1.92E-3</v>
      </c>
      <c r="W864" s="132">
        <v>6.5399999999999998E-3</v>
      </c>
      <c r="X864" s="132">
        <v>7.2999999999999996E-4</v>
      </c>
    </row>
    <row r="865" spans="1:24">
      <c r="A865" t="s">
        <v>1213</v>
      </c>
      <c r="B865" t="s">
        <v>1250</v>
      </c>
      <c r="C865" t="s">
        <v>3912</v>
      </c>
      <c r="D865" t="s">
        <v>3913</v>
      </c>
      <c r="E865" t="s">
        <v>309</v>
      </c>
      <c r="F865" t="s">
        <v>3912</v>
      </c>
      <c r="G865" t="s">
        <v>3914</v>
      </c>
      <c r="H865" t="s">
        <v>321</v>
      </c>
      <c r="I865" t="s">
        <v>917</v>
      </c>
      <c r="J865" t="s">
        <v>204</v>
      </c>
      <c r="K865" t="s">
        <v>204</v>
      </c>
      <c r="L865" t="s">
        <v>325</v>
      </c>
      <c r="M865" t="s">
        <v>340</v>
      </c>
      <c r="N865" t="s">
        <v>451</v>
      </c>
      <c r="O865" t="s">
        <v>339</v>
      </c>
      <c r="P865" t="s">
        <v>1212</v>
      </c>
      <c r="Q865" s="131">
        <v>14001</v>
      </c>
      <c r="R865" s="131">
        <v>1</v>
      </c>
      <c r="S865" s="131">
        <f t="shared" si="13"/>
        <v>18519.998571530603</v>
      </c>
      <c r="U865" s="131">
        <v>2592.9850000000001</v>
      </c>
      <c r="V865" s="132">
        <v>1.32E-3</v>
      </c>
      <c r="W865" s="132">
        <v>6.4799999999999996E-3</v>
      </c>
      <c r="X865" s="132">
        <v>7.2999999999999996E-4</v>
      </c>
    </row>
    <row r="866" spans="1:24">
      <c r="A866" t="s">
        <v>1213</v>
      </c>
      <c r="B866" t="s">
        <v>1250</v>
      </c>
      <c r="C866" t="s">
        <v>2005</v>
      </c>
      <c r="D866" t="s">
        <v>2006</v>
      </c>
      <c r="E866" t="s">
        <v>309</v>
      </c>
      <c r="F866" t="s">
        <v>3590</v>
      </c>
      <c r="G866" t="s">
        <v>3591</v>
      </c>
      <c r="H866" t="s">
        <v>321</v>
      </c>
      <c r="I866" t="s">
        <v>917</v>
      </c>
      <c r="J866" t="s">
        <v>204</v>
      </c>
      <c r="K866" t="s">
        <v>204</v>
      </c>
      <c r="L866" t="s">
        <v>325</v>
      </c>
      <c r="M866" t="s">
        <v>340</v>
      </c>
      <c r="N866" t="s">
        <v>464</v>
      </c>
      <c r="O866" t="s">
        <v>339</v>
      </c>
      <c r="P866" t="s">
        <v>1212</v>
      </c>
      <c r="Q866" s="131">
        <v>221488.72</v>
      </c>
      <c r="R866" s="131">
        <v>1</v>
      </c>
      <c r="S866" s="131">
        <f t="shared" si="13"/>
        <v>1088.999927400366</v>
      </c>
      <c r="U866" s="131">
        <v>2412.0120000000002</v>
      </c>
      <c r="V866" s="132">
        <v>2.9999999999999997E-4</v>
      </c>
      <c r="W866" s="132">
        <v>6.0299999999999998E-3</v>
      </c>
      <c r="X866" s="132">
        <v>6.8000000000000005E-4</v>
      </c>
    </row>
    <row r="867" spans="1:24">
      <c r="A867" t="s">
        <v>1213</v>
      </c>
      <c r="B867" t="s">
        <v>1250</v>
      </c>
      <c r="C867" t="s">
        <v>1761</v>
      </c>
      <c r="D867" t="s">
        <v>1762</v>
      </c>
      <c r="E867" t="s">
        <v>309</v>
      </c>
      <c r="F867" t="s">
        <v>1761</v>
      </c>
      <c r="G867" t="s">
        <v>3915</v>
      </c>
      <c r="H867" t="s">
        <v>321</v>
      </c>
      <c r="I867" t="s">
        <v>917</v>
      </c>
      <c r="J867" t="s">
        <v>204</v>
      </c>
      <c r="K867" t="s">
        <v>204</v>
      </c>
      <c r="L867" t="s">
        <v>327</v>
      </c>
      <c r="M867" t="s">
        <v>340</v>
      </c>
      <c r="N867" t="s">
        <v>464</v>
      </c>
      <c r="O867" t="s">
        <v>339</v>
      </c>
      <c r="P867" t="s">
        <v>1212</v>
      </c>
      <c r="Q867" s="131">
        <v>394000</v>
      </c>
      <c r="R867" s="131">
        <v>1</v>
      </c>
      <c r="S867" s="131">
        <f t="shared" si="13"/>
        <v>219.4950819672132</v>
      </c>
      <c r="U867" s="131">
        <f>864810.62295082/1000</f>
        <v>864.81062295082006</v>
      </c>
      <c r="V867" s="132">
        <v>3.2100000000000002E-3</v>
      </c>
      <c r="W867" s="132">
        <v>5.9500000000000004E-3</v>
      </c>
      <c r="X867" s="132">
        <v>6.7000000000000002E-4</v>
      </c>
    </row>
    <row r="868" spans="1:24">
      <c r="A868" t="s">
        <v>1213</v>
      </c>
      <c r="B868" t="s">
        <v>1250</v>
      </c>
      <c r="C868" t="s">
        <v>1736</v>
      </c>
      <c r="D868" t="s">
        <v>1737</v>
      </c>
      <c r="E868" t="s">
        <v>309</v>
      </c>
      <c r="F868" t="s">
        <v>1736</v>
      </c>
      <c r="G868" t="s">
        <v>3911</v>
      </c>
      <c r="H868" t="s">
        <v>321</v>
      </c>
      <c r="I868" t="s">
        <v>917</v>
      </c>
      <c r="J868" t="s">
        <v>204</v>
      </c>
      <c r="K868" t="s">
        <v>204</v>
      </c>
      <c r="L868" t="s">
        <v>325</v>
      </c>
      <c r="M868" t="s">
        <v>340</v>
      </c>
      <c r="N868" t="s">
        <v>441</v>
      </c>
      <c r="O868" t="s">
        <v>339</v>
      </c>
      <c r="P868" t="s">
        <v>1212</v>
      </c>
      <c r="Q868" s="131">
        <v>27051</v>
      </c>
      <c r="R868" s="131">
        <v>1</v>
      </c>
      <c r="S868" s="131">
        <f t="shared" si="13"/>
        <v>8800</v>
      </c>
      <c r="U868" s="131">
        <v>2380.4879999999998</v>
      </c>
      <c r="V868" s="132">
        <v>7.6000000000000004E-4</v>
      </c>
      <c r="W868" s="132">
        <v>5.9500000000000004E-3</v>
      </c>
      <c r="X868" s="132">
        <v>6.7000000000000002E-4</v>
      </c>
    </row>
    <row r="869" spans="1:24">
      <c r="A869" t="s">
        <v>1213</v>
      </c>
      <c r="B869" t="s">
        <v>1250</v>
      </c>
      <c r="C869" t="s">
        <v>2825</v>
      </c>
      <c r="D869" t="s">
        <v>2826</v>
      </c>
      <c r="E869" t="s">
        <v>309</v>
      </c>
      <c r="F869" t="s">
        <v>2825</v>
      </c>
      <c r="G869" t="s">
        <v>3884</v>
      </c>
      <c r="H869" t="s">
        <v>321</v>
      </c>
      <c r="I869" t="s">
        <v>917</v>
      </c>
      <c r="J869" t="s">
        <v>204</v>
      </c>
      <c r="K869" t="s">
        <v>204</v>
      </c>
      <c r="L869" t="s">
        <v>325</v>
      </c>
      <c r="M869" t="s">
        <v>340</v>
      </c>
      <c r="N869" t="s">
        <v>447</v>
      </c>
      <c r="O869" t="s">
        <v>339</v>
      </c>
      <c r="P869" t="s">
        <v>1212</v>
      </c>
      <c r="Q869" s="131">
        <v>84240</v>
      </c>
      <c r="R869" s="131">
        <v>1</v>
      </c>
      <c r="S869" s="131">
        <f t="shared" si="13"/>
        <v>2120</v>
      </c>
      <c r="U869" s="131">
        <v>1785.8879999999999</v>
      </c>
      <c r="V869" s="132">
        <v>4.0000000000000002E-4</v>
      </c>
      <c r="W869" s="132">
        <v>4.47E-3</v>
      </c>
      <c r="X869" s="132">
        <v>5.0000000000000001E-4</v>
      </c>
    </row>
    <row r="870" spans="1:24">
      <c r="A870" t="s">
        <v>1213</v>
      </c>
      <c r="B870" t="s">
        <v>1250</v>
      </c>
      <c r="C870" t="s">
        <v>3926</v>
      </c>
      <c r="D870" t="s">
        <v>3927</v>
      </c>
      <c r="E870" t="s">
        <v>309</v>
      </c>
      <c r="F870" t="s">
        <v>3928</v>
      </c>
      <c r="G870" t="s">
        <v>3929</v>
      </c>
      <c r="H870" t="s">
        <v>321</v>
      </c>
      <c r="I870" t="s">
        <v>917</v>
      </c>
      <c r="J870" t="s">
        <v>204</v>
      </c>
      <c r="K870" t="s">
        <v>204</v>
      </c>
      <c r="L870" t="s">
        <v>325</v>
      </c>
      <c r="M870" t="s">
        <v>340</v>
      </c>
      <c r="N870" t="s">
        <v>439</v>
      </c>
      <c r="O870" t="s">
        <v>339</v>
      </c>
      <c r="P870" t="s">
        <v>1212</v>
      </c>
      <c r="Q870" s="131">
        <v>219401</v>
      </c>
      <c r="R870" s="131">
        <v>1</v>
      </c>
      <c r="S870" s="131">
        <f t="shared" si="13"/>
        <v>773.09994029197674</v>
      </c>
      <c r="U870" s="131">
        <v>1696.1890000000001</v>
      </c>
      <c r="V870" s="132">
        <v>3.0500000000000002E-3</v>
      </c>
      <c r="W870" s="132">
        <v>4.2399999999999998E-3</v>
      </c>
      <c r="X870" s="132">
        <v>4.8000000000000001E-4</v>
      </c>
    </row>
    <row r="871" spans="1:24">
      <c r="A871" t="s">
        <v>1213</v>
      </c>
      <c r="B871" t="s">
        <v>1250</v>
      </c>
      <c r="C871" t="s">
        <v>3921</v>
      </c>
      <c r="D871" t="s">
        <v>3922</v>
      </c>
      <c r="E871" t="s">
        <v>309</v>
      </c>
      <c r="F871" t="s">
        <v>3923</v>
      </c>
      <c r="G871" t="s">
        <v>3924</v>
      </c>
      <c r="H871" t="s">
        <v>321</v>
      </c>
      <c r="I871" t="s">
        <v>917</v>
      </c>
      <c r="J871" t="s">
        <v>204</v>
      </c>
      <c r="K871" t="s">
        <v>204</v>
      </c>
      <c r="L871" t="s">
        <v>325</v>
      </c>
      <c r="M871" t="s">
        <v>340</v>
      </c>
      <c r="N871" t="s">
        <v>462</v>
      </c>
      <c r="O871" t="s">
        <v>339</v>
      </c>
      <c r="P871" t="s">
        <v>1212</v>
      </c>
      <c r="Q871" s="131">
        <v>20289</v>
      </c>
      <c r="R871" s="131">
        <v>1</v>
      </c>
      <c r="S871" s="131">
        <f t="shared" si="13"/>
        <v>8100</v>
      </c>
      <c r="U871" s="131">
        <v>1643.4090000000001</v>
      </c>
      <c r="V871" s="132">
        <v>9.7000000000000005E-4</v>
      </c>
      <c r="W871" s="132">
        <v>4.1099999999999999E-3</v>
      </c>
      <c r="X871" s="132">
        <v>4.6000000000000001E-4</v>
      </c>
    </row>
    <row r="872" spans="1:24">
      <c r="A872" t="s">
        <v>1213</v>
      </c>
      <c r="B872" t="s">
        <v>1250</v>
      </c>
      <c r="C872" t="s">
        <v>3918</v>
      </c>
      <c r="D872" t="s">
        <v>3919</v>
      </c>
      <c r="E872" t="s">
        <v>309</v>
      </c>
      <c r="F872" t="s">
        <v>3918</v>
      </c>
      <c r="G872" t="s">
        <v>3920</v>
      </c>
      <c r="H872" t="s">
        <v>321</v>
      </c>
      <c r="I872" t="s">
        <v>917</v>
      </c>
      <c r="J872" t="s">
        <v>204</v>
      </c>
      <c r="K872" t="s">
        <v>204</v>
      </c>
      <c r="L872" t="s">
        <v>325</v>
      </c>
      <c r="M872" t="s">
        <v>340</v>
      </c>
      <c r="N872" t="s">
        <v>476</v>
      </c>
      <c r="O872" t="s">
        <v>339</v>
      </c>
      <c r="P872" t="s">
        <v>1212</v>
      </c>
      <c r="Q872" s="131">
        <v>10151</v>
      </c>
      <c r="R872" s="131">
        <v>1</v>
      </c>
      <c r="S872" s="131">
        <f t="shared" si="13"/>
        <v>15729.997044626145</v>
      </c>
      <c r="U872" s="131">
        <v>1596.752</v>
      </c>
      <c r="V872" s="132">
        <v>1.32E-3</v>
      </c>
      <c r="W872" s="132">
        <v>3.9899999999999996E-3</v>
      </c>
      <c r="X872" s="132">
        <v>4.4999999999999999E-4</v>
      </c>
    </row>
    <row r="873" spans="1:24">
      <c r="A873" t="s">
        <v>1213</v>
      </c>
      <c r="B873" t="s">
        <v>1250</v>
      </c>
      <c r="C873" t="s">
        <v>2180</v>
      </c>
      <c r="D873" t="s">
        <v>2181</v>
      </c>
      <c r="E873" t="s">
        <v>309</v>
      </c>
      <c r="F873" t="s">
        <v>2180</v>
      </c>
      <c r="G873" t="s">
        <v>3669</v>
      </c>
      <c r="H873" t="s">
        <v>321</v>
      </c>
      <c r="I873" t="s">
        <v>917</v>
      </c>
      <c r="J873" t="s">
        <v>204</v>
      </c>
      <c r="K873" t="s">
        <v>204</v>
      </c>
      <c r="L873" t="s">
        <v>325</v>
      </c>
      <c r="M873" t="s">
        <v>340</v>
      </c>
      <c r="N873" t="s">
        <v>440</v>
      </c>
      <c r="O873" t="s">
        <v>339</v>
      </c>
      <c r="P873" t="s">
        <v>1212</v>
      </c>
      <c r="Q873" s="131">
        <v>3465</v>
      </c>
      <c r="R873" s="131">
        <v>1</v>
      </c>
      <c r="S873" s="131">
        <f t="shared" si="13"/>
        <v>45100</v>
      </c>
      <c r="T873" s="131">
        <v>24.327999999999999</v>
      </c>
      <c r="U873" s="131">
        <v>1587.0429999999999</v>
      </c>
      <c r="V873" s="132">
        <v>2.5000000000000001E-4</v>
      </c>
      <c r="W873" s="132">
        <v>4.0299999999999997E-3</v>
      </c>
      <c r="X873" s="132">
        <v>4.4999999999999999E-4</v>
      </c>
    </row>
    <row r="874" spans="1:24">
      <c r="A874" t="s">
        <v>1213</v>
      </c>
      <c r="B874" t="s">
        <v>1250</v>
      </c>
      <c r="C874" t="s">
        <v>3586</v>
      </c>
      <c r="D874" t="s">
        <v>3587</v>
      </c>
      <c r="E874" t="s">
        <v>309</v>
      </c>
      <c r="F874" t="s">
        <v>3588</v>
      </c>
      <c r="G874" t="s">
        <v>3589</v>
      </c>
      <c r="H874" t="s">
        <v>321</v>
      </c>
      <c r="I874" t="s">
        <v>917</v>
      </c>
      <c r="J874" t="s">
        <v>204</v>
      </c>
      <c r="K874" t="s">
        <v>204</v>
      </c>
      <c r="L874" t="s">
        <v>327</v>
      </c>
      <c r="M874" t="s">
        <v>340</v>
      </c>
      <c r="N874" t="s">
        <v>455</v>
      </c>
      <c r="O874" t="s">
        <v>339</v>
      </c>
      <c r="P874" t="s">
        <v>1212</v>
      </c>
      <c r="Q874" s="131">
        <v>1480</v>
      </c>
      <c r="R874" s="131">
        <v>1</v>
      </c>
      <c r="S874" s="131">
        <f t="shared" si="13"/>
        <v>9303.7704918033123</v>
      </c>
      <c r="U874" s="131">
        <f>137695.803278689/1000</f>
        <v>137.695803278689</v>
      </c>
      <c r="V874" s="132">
        <v>1.48E-3</v>
      </c>
      <c r="W874" s="132">
        <v>3.8999999999999998E-3</v>
      </c>
      <c r="X874" s="132">
        <v>4.4000000000000002E-4</v>
      </c>
    </row>
    <row r="875" spans="1:24">
      <c r="A875" t="s">
        <v>1213</v>
      </c>
      <c r="B875" t="s">
        <v>1250</v>
      </c>
      <c r="C875" t="s">
        <v>1713</v>
      </c>
      <c r="D875" t="s">
        <v>1714</v>
      </c>
      <c r="E875" t="s">
        <v>309</v>
      </c>
      <c r="F875" t="s">
        <v>1713</v>
      </c>
      <c r="G875" t="s">
        <v>3925</v>
      </c>
      <c r="H875" t="s">
        <v>321</v>
      </c>
      <c r="I875" t="s">
        <v>917</v>
      </c>
      <c r="J875" t="s">
        <v>204</v>
      </c>
      <c r="K875" t="s">
        <v>204</v>
      </c>
      <c r="L875" t="s">
        <v>325</v>
      </c>
      <c r="M875" t="s">
        <v>340</v>
      </c>
      <c r="N875" t="s">
        <v>459</v>
      </c>
      <c r="O875" t="s">
        <v>339</v>
      </c>
      <c r="P875" t="s">
        <v>1212</v>
      </c>
      <c r="Q875" s="131">
        <v>8304</v>
      </c>
      <c r="R875" s="131">
        <v>1</v>
      </c>
      <c r="S875" s="131">
        <f t="shared" si="13"/>
        <v>18179.997591522158</v>
      </c>
      <c r="U875" s="131">
        <v>1509.6669999999999</v>
      </c>
      <c r="V875" s="132">
        <v>2.4399999999999999E-3</v>
      </c>
      <c r="W875" s="132">
        <v>3.7699999999999999E-3</v>
      </c>
      <c r="X875" s="132">
        <v>4.2000000000000002E-4</v>
      </c>
    </row>
    <row r="876" spans="1:24">
      <c r="A876" t="s">
        <v>1213</v>
      </c>
      <c r="B876" t="s">
        <v>1250</v>
      </c>
      <c r="C876" t="s">
        <v>2293</v>
      </c>
      <c r="D876" t="s">
        <v>2294</v>
      </c>
      <c r="E876" t="s">
        <v>309</v>
      </c>
      <c r="F876" t="s">
        <v>2293</v>
      </c>
      <c r="G876" t="s">
        <v>3727</v>
      </c>
      <c r="H876" t="s">
        <v>321</v>
      </c>
      <c r="I876" t="s">
        <v>917</v>
      </c>
      <c r="J876" t="s">
        <v>204</v>
      </c>
      <c r="K876" t="s">
        <v>204</v>
      </c>
      <c r="L876" t="s">
        <v>325</v>
      </c>
      <c r="M876" t="s">
        <v>340</v>
      </c>
      <c r="N876" t="s">
        <v>464</v>
      </c>
      <c r="O876" t="s">
        <v>339</v>
      </c>
      <c r="P876" t="s">
        <v>1212</v>
      </c>
      <c r="Q876" s="131">
        <v>9236.7000000000007</v>
      </c>
      <c r="R876" s="131">
        <v>1</v>
      </c>
      <c r="S876" s="131">
        <f t="shared" si="13"/>
        <v>16109.995994240368</v>
      </c>
      <c r="U876" s="131">
        <v>1488.0319999999999</v>
      </c>
      <c r="V876" s="132">
        <v>5.1999999999999995E-4</v>
      </c>
      <c r="W876" s="132">
        <v>3.7200000000000002E-3</v>
      </c>
      <c r="X876" s="132">
        <v>4.2000000000000002E-4</v>
      </c>
    </row>
    <row r="877" spans="1:24">
      <c r="A877" t="s">
        <v>1213</v>
      </c>
      <c r="B877" t="s">
        <v>1250</v>
      </c>
      <c r="C877" t="s">
        <v>3890</v>
      </c>
      <c r="D877" t="s">
        <v>3891</v>
      </c>
      <c r="E877" t="s">
        <v>309</v>
      </c>
      <c r="F877" t="s">
        <v>3892</v>
      </c>
      <c r="G877" t="s">
        <v>3893</v>
      </c>
      <c r="H877" t="s">
        <v>321</v>
      </c>
      <c r="I877" t="s">
        <v>917</v>
      </c>
      <c r="J877" t="s">
        <v>204</v>
      </c>
      <c r="K877" t="s">
        <v>204</v>
      </c>
      <c r="L877" t="s">
        <v>325</v>
      </c>
      <c r="M877" t="s">
        <v>340</v>
      </c>
      <c r="N877" t="s">
        <v>480</v>
      </c>
      <c r="O877" t="s">
        <v>339</v>
      </c>
      <c r="P877" t="s">
        <v>1212</v>
      </c>
      <c r="Q877" s="131">
        <v>32171.89</v>
      </c>
      <c r="R877" s="131">
        <v>1</v>
      </c>
      <c r="S877" s="131">
        <f t="shared" si="13"/>
        <v>4445.0015215145895</v>
      </c>
      <c r="T877" s="131">
        <v>27.757999999999999</v>
      </c>
      <c r="U877" s="131">
        <v>1457.799</v>
      </c>
      <c r="V877" s="132">
        <v>6.6E-4</v>
      </c>
      <c r="W877" s="132">
        <v>3.7100000000000002E-3</v>
      </c>
      <c r="X877" s="132">
        <v>4.2000000000000002E-4</v>
      </c>
    </row>
    <row r="878" spans="1:24">
      <c r="A878" t="s">
        <v>1213</v>
      </c>
      <c r="B878" t="s">
        <v>1250</v>
      </c>
      <c r="C878" t="s">
        <v>3679</v>
      </c>
      <c r="D878" t="s">
        <v>3680</v>
      </c>
      <c r="E878" t="s">
        <v>309</v>
      </c>
      <c r="F878" t="s">
        <v>3681</v>
      </c>
      <c r="G878" t="s">
        <v>3682</v>
      </c>
      <c r="H878" t="s">
        <v>321</v>
      </c>
      <c r="I878" t="s">
        <v>917</v>
      </c>
      <c r="J878" t="s">
        <v>204</v>
      </c>
      <c r="K878" t="s">
        <v>204</v>
      </c>
      <c r="L878" t="s">
        <v>325</v>
      </c>
      <c r="M878" t="s">
        <v>340</v>
      </c>
      <c r="N878" t="s">
        <v>478</v>
      </c>
      <c r="O878" t="s">
        <v>339</v>
      </c>
      <c r="P878" t="s">
        <v>1212</v>
      </c>
      <c r="Q878" s="131">
        <v>223540</v>
      </c>
      <c r="R878" s="131">
        <v>1</v>
      </c>
      <c r="S878" s="131">
        <f t="shared" si="13"/>
        <v>644.49986579583071</v>
      </c>
      <c r="U878" s="131">
        <v>1440.7149999999999</v>
      </c>
      <c r="V878" s="132">
        <v>1.1299999999999999E-3</v>
      </c>
      <c r="W878" s="132">
        <v>3.5999999999999999E-3</v>
      </c>
      <c r="X878" s="132">
        <v>4.0000000000000002E-4</v>
      </c>
    </row>
    <row r="879" spans="1:24">
      <c r="A879" t="s">
        <v>1213</v>
      </c>
      <c r="B879" t="s">
        <v>1250</v>
      </c>
      <c r="C879" t="s">
        <v>3950</v>
      </c>
      <c r="D879" t="s">
        <v>3951</v>
      </c>
      <c r="E879" t="s">
        <v>309</v>
      </c>
      <c r="F879" t="s">
        <v>3952</v>
      </c>
      <c r="G879" t="s">
        <v>3953</v>
      </c>
      <c r="H879" t="s">
        <v>321</v>
      </c>
      <c r="I879" t="s">
        <v>917</v>
      </c>
      <c r="J879" t="s">
        <v>204</v>
      </c>
      <c r="K879" t="s">
        <v>204</v>
      </c>
      <c r="L879" t="s">
        <v>325</v>
      </c>
      <c r="M879" t="s">
        <v>340</v>
      </c>
      <c r="N879" t="s">
        <v>477</v>
      </c>
      <c r="O879" t="s">
        <v>339</v>
      </c>
      <c r="P879" t="s">
        <v>1212</v>
      </c>
      <c r="Q879" s="131">
        <v>365978.48</v>
      </c>
      <c r="R879" s="131">
        <v>1</v>
      </c>
      <c r="S879" s="131">
        <f t="shared" si="13"/>
        <v>393.1998952506716</v>
      </c>
      <c r="U879" s="131">
        <v>1439.027</v>
      </c>
      <c r="V879" s="132">
        <v>6.6299999999999996E-3</v>
      </c>
      <c r="W879" s="132">
        <v>3.5999999999999999E-3</v>
      </c>
      <c r="X879" s="132">
        <v>4.0000000000000002E-4</v>
      </c>
    </row>
    <row r="880" spans="1:24">
      <c r="A880" t="s">
        <v>1213</v>
      </c>
      <c r="B880" t="s">
        <v>1250</v>
      </c>
      <c r="C880" t="s">
        <v>1756</v>
      </c>
      <c r="D880" t="s">
        <v>1757</v>
      </c>
      <c r="E880" t="s">
        <v>309</v>
      </c>
      <c r="F880" t="s">
        <v>1756</v>
      </c>
      <c r="G880" t="s">
        <v>3507</v>
      </c>
      <c r="H880" t="s">
        <v>321</v>
      </c>
      <c r="I880" t="s">
        <v>917</v>
      </c>
      <c r="J880" t="s">
        <v>204</v>
      </c>
      <c r="K880" t="s">
        <v>204</v>
      </c>
      <c r="L880" t="s">
        <v>325</v>
      </c>
      <c r="M880" t="s">
        <v>340</v>
      </c>
      <c r="N880" t="s">
        <v>461</v>
      </c>
      <c r="O880" t="s">
        <v>339</v>
      </c>
      <c r="P880" t="s">
        <v>1212</v>
      </c>
      <c r="Q880" s="131">
        <v>2688</v>
      </c>
      <c r="R880" s="131">
        <v>1</v>
      </c>
      <c r="S880" s="131">
        <f t="shared" si="13"/>
        <v>52300</v>
      </c>
      <c r="U880" s="131">
        <v>1405.8240000000001</v>
      </c>
      <c r="V880" s="132">
        <v>1.6000000000000001E-4</v>
      </c>
      <c r="W880" s="132">
        <v>3.5200000000000001E-3</v>
      </c>
      <c r="X880" s="132">
        <v>3.8999999999999999E-4</v>
      </c>
    </row>
    <row r="881" spans="1:24">
      <c r="A881" t="s">
        <v>1213</v>
      </c>
      <c r="B881" t="s">
        <v>1250</v>
      </c>
      <c r="C881" t="s">
        <v>2809</v>
      </c>
      <c r="D881" t="s">
        <v>2810</v>
      </c>
      <c r="E881" t="s">
        <v>309</v>
      </c>
      <c r="F881" t="s">
        <v>3916</v>
      </c>
      <c r="G881" t="s">
        <v>3917</v>
      </c>
      <c r="H881" t="s">
        <v>321</v>
      </c>
      <c r="I881" t="s">
        <v>917</v>
      </c>
      <c r="J881" t="s">
        <v>204</v>
      </c>
      <c r="K881" t="s">
        <v>204</v>
      </c>
      <c r="L881" t="s">
        <v>325</v>
      </c>
      <c r="M881" t="s">
        <v>340</v>
      </c>
      <c r="N881" t="s">
        <v>440</v>
      </c>
      <c r="O881" t="s">
        <v>339</v>
      </c>
      <c r="P881" t="s">
        <v>1212</v>
      </c>
      <c r="Q881" s="131">
        <v>1461573</v>
      </c>
      <c r="R881" s="131">
        <v>1</v>
      </c>
      <c r="S881" s="131">
        <f t="shared" si="13"/>
        <v>94.000025999385599</v>
      </c>
      <c r="U881" s="131">
        <v>1373.8789999999999</v>
      </c>
      <c r="V881" s="132">
        <v>4.4999999999999999E-4</v>
      </c>
      <c r="W881" s="132">
        <v>3.4399999999999999E-3</v>
      </c>
      <c r="X881" s="132">
        <v>3.8999999999999999E-4</v>
      </c>
    </row>
    <row r="882" spans="1:24">
      <c r="A882" t="s">
        <v>1213</v>
      </c>
      <c r="B882" t="s">
        <v>1250</v>
      </c>
      <c r="C882" t="s">
        <v>3344</v>
      </c>
      <c r="D882" t="s">
        <v>3345</v>
      </c>
      <c r="E882" t="s">
        <v>311</v>
      </c>
      <c r="F882" t="s">
        <v>3344</v>
      </c>
      <c r="G882" t="s">
        <v>3572</v>
      </c>
      <c r="H882" t="s">
        <v>321</v>
      </c>
      <c r="I882" t="s">
        <v>917</v>
      </c>
      <c r="J882" t="s">
        <v>204</v>
      </c>
      <c r="K882" t="s">
        <v>233</v>
      </c>
      <c r="L882" t="s">
        <v>325</v>
      </c>
      <c r="M882" t="s">
        <v>340</v>
      </c>
      <c r="N882" t="s">
        <v>454</v>
      </c>
      <c r="O882" t="s">
        <v>339</v>
      </c>
      <c r="P882" t="s">
        <v>1212</v>
      </c>
      <c r="Q882" s="131">
        <v>27679</v>
      </c>
      <c r="R882" s="131">
        <v>1</v>
      </c>
      <c r="S882" s="131">
        <f t="shared" si="13"/>
        <v>4834.00050579862</v>
      </c>
      <c r="U882" s="131">
        <v>1338.0029999999999</v>
      </c>
      <c r="V882" s="132">
        <v>1.4999999999999999E-4</v>
      </c>
      <c r="W882" s="132">
        <v>3.3500000000000001E-3</v>
      </c>
      <c r="X882" s="132">
        <v>3.8000000000000002E-4</v>
      </c>
    </row>
    <row r="883" spans="1:24">
      <c r="A883" t="s">
        <v>1213</v>
      </c>
      <c r="B883" t="s">
        <v>1250</v>
      </c>
      <c r="C883" t="s">
        <v>2877</v>
      </c>
      <c r="D883" t="s">
        <v>2878</v>
      </c>
      <c r="E883" t="s">
        <v>309</v>
      </c>
      <c r="F883" t="s">
        <v>3561</v>
      </c>
      <c r="G883" t="s">
        <v>3562</v>
      </c>
      <c r="H883" t="s">
        <v>321</v>
      </c>
      <c r="I883" t="s">
        <v>917</v>
      </c>
      <c r="J883" t="s">
        <v>204</v>
      </c>
      <c r="K883" t="s">
        <v>204</v>
      </c>
      <c r="L883" t="s">
        <v>325</v>
      </c>
      <c r="M883" t="s">
        <v>340</v>
      </c>
      <c r="N883" t="s">
        <v>463</v>
      </c>
      <c r="O883" t="s">
        <v>339</v>
      </c>
      <c r="P883" t="s">
        <v>1212</v>
      </c>
      <c r="Q883" s="131">
        <v>48500</v>
      </c>
      <c r="R883" s="131">
        <v>1</v>
      </c>
      <c r="S883" s="131">
        <f t="shared" si="13"/>
        <v>2732</v>
      </c>
      <c r="U883" s="131">
        <v>1325.02</v>
      </c>
      <c r="V883" s="132">
        <v>1.3999999999999999E-4</v>
      </c>
      <c r="W883" s="132">
        <v>3.31E-3</v>
      </c>
      <c r="X883" s="132">
        <v>3.6999999999999999E-4</v>
      </c>
    </row>
    <row r="884" spans="1:24">
      <c r="A884" t="s">
        <v>1213</v>
      </c>
      <c r="B884" t="s">
        <v>1250</v>
      </c>
      <c r="C884" t="s">
        <v>1973</v>
      </c>
      <c r="D884" t="s">
        <v>1974</v>
      </c>
      <c r="E884" t="s">
        <v>309</v>
      </c>
      <c r="F884" t="s">
        <v>3687</v>
      </c>
      <c r="G884" t="s">
        <v>3688</v>
      </c>
      <c r="H884" t="s">
        <v>321</v>
      </c>
      <c r="I884" t="s">
        <v>917</v>
      </c>
      <c r="J884" t="s">
        <v>204</v>
      </c>
      <c r="K884" t="s">
        <v>204</v>
      </c>
      <c r="L884" t="s">
        <v>325</v>
      </c>
      <c r="M884" t="s">
        <v>340</v>
      </c>
      <c r="N884" t="s">
        <v>464</v>
      </c>
      <c r="O884" t="s">
        <v>339</v>
      </c>
      <c r="P884" t="s">
        <v>1212</v>
      </c>
      <c r="Q884" s="131">
        <v>22630</v>
      </c>
      <c r="R884" s="131">
        <v>1</v>
      </c>
      <c r="S884" s="131">
        <f t="shared" si="13"/>
        <v>5855.0022094564738</v>
      </c>
      <c r="U884" s="131">
        <v>1324.9870000000001</v>
      </c>
      <c r="V884" s="132">
        <v>1.7000000000000001E-4</v>
      </c>
      <c r="W884" s="132">
        <v>3.31E-3</v>
      </c>
      <c r="X884" s="132">
        <v>3.6999999999999999E-4</v>
      </c>
    </row>
    <row r="885" spans="1:24">
      <c r="A885" t="s">
        <v>1213</v>
      </c>
      <c r="B885" t="s">
        <v>1250</v>
      </c>
      <c r="C885" t="s">
        <v>3143</v>
      </c>
      <c r="D885" t="s">
        <v>3144</v>
      </c>
      <c r="E885" t="s">
        <v>309</v>
      </c>
      <c r="F885" t="s">
        <v>3725</v>
      </c>
      <c r="G885" t="s">
        <v>3726</v>
      </c>
      <c r="H885" t="s">
        <v>321</v>
      </c>
      <c r="I885" t="s">
        <v>917</v>
      </c>
      <c r="J885" t="s">
        <v>204</v>
      </c>
      <c r="K885" t="s">
        <v>204</v>
      </c>
      <c r="L885" t="s">
        <v>325</v>
      </c>
      <c r="M885" t="s">
        <v>340</v>
      </c>
      <c r="N885" t="s">
        <v>451</v>
      </c>
      <c r="O885" t="s">
        <v>339</v>
      </c>
      <c r="P885" t="s">
        <v>1212</v>
      </c>
      <c r="Q885" s="131">
        <v>18021</v>
      </c>
      <c r="R885" s="131">
        <v>1</v>
      </c>
      <c r="S885" s="131">
        <f t="shared" si="13"/>
        <v>7219.0000554908165</v>
      </c>
      <c r="U885" s="131">
        <v>1300.9359999999999</v>
      </c>
      <c r="V885" s="132">
        <v>2.7999999999999998E-4</v>
      </c>
      <c r="W885" s="132">
        <v>3.2499999999999999E-3</v>
      </c>
      <c r="X885" s="132">
        <v>3.6000000000000002E-4</v>
      </c>
    </row>
    <row r="886" spans="1:24">
      <c r="A886" t="s">
        <v>1213</v>
      </c>
      <c r="B886" t="s">
        <v>1250</v>
      </c>
      <c r="C886" t="s">
        <v>2924</v>
      </c>
      <c r="D886" t="s">
        <v>2925</v>
      </c>
      <c r="E886" t="s">
        <v>309</v>
      </c>
      <c r="F886" t="s">
        <v>2924</v>
      </c>
      <c r="G886" t="s">
        <v>3933</v>
      </c>
      <c r="H886" t="s">
        <v>321</v>
      </c>
      <c r="I886" t="s">
        <v>917</v>
      </c>
      <c r="J886" t="s">
        <v>204</v>
      </c>
      <c r="K886" t="s">
        <v>204</v>
      </c>
      <c r="L886" t="s">
        <v>325</v>
      </c>
      <c r="M886" t="s">
        <v>340</v>
      </c>
      <c r="N886" t="s">
        <v>464</v>
      </c>
      <c r="O886" t="s">
        <v>339</v>
      </c>
      <c r="P886" t="s">
        <v>1212</v>
      </c>
      <c r="Q886" s="131">
        <v>654089</v>
      </c>
      <c r="R886" s="131">
        <v>1</v>
      </c>
      <c r="S886" s="131">
        <f t="shared" si="13"/>
        <v>197.99996636543344</v>
      </c>
      <c r="U886" s="131">
        <v>1295.096</v>
      </c>
      <c r="V886" s="132">
        <v>8.5999999999999998E-4</v>
      </c>
      <c r="W886" s="132">
        <v>3.2399999999999998E-3</v>
      </c>
      <c r="X886" s="132">
        <v>3.6000000000000002E-4</v>
      </c>
    </row>
    <row r="887" spans="1:24">
      <c r="A887" t="s">
        <v>1213</v>
      </c>
      <c r="B887" t="s">
        <v>1250</v>
      </c>
      <c r="C887" t="s">
        <v>2983</v>
      </c>
      <c r="D887" t="s">
        <v>2984</v>
      </c>
      <c r="E887" t="s">
        <v>309</v>
      </c>
      <c r="F887" t="s">
        <v>2983</v>
      </c>
      <c r="G887" t="s">
        <v>3724</v>
      </c>
      <c r="H887" t="s">
        <v>321</v>
      </c>
      <c r="I887" t="s">
        <v>917</v>
      </c>
      <c r="J887" t="s">
        <v>204</v>
      </c>
      <c r="K887" t="s">
        <v>204</v>
      </c>
      <c r="L887" t="s">
        <v>325</v>
      </c>
      <c r="M887" t="s">
        <v>340</v>
      </c>
      <c r="N887" t="s">
        <v>447</v>
      </c>
      <c r="O887" t="s">
        <v>339</v>
      </c>
      <c r="P887" t="s">
        <v>1212</v>
      </c>
      <c r="Q887" s="131">
        <v>11012</v>
      </c>
      <c r="R887" s="131">
        <v>1</v>
      </c>
      <c r="S887" s="131">
        <f t="shared" si="13"/>
        <v>11359.998183799491</v>
      </c>
      <c r="U887" s="131">
        <v>1250.963</v>
      </c>
      <c r="V887" s="132">
        <v>4.8999999999999998E-4</v>
      </c>
      <c r="W887" s="132">
        <v>3.13E-3</v>
      </c>
      <c r="X887" s="132">
        <v>3.5E-4</v>
      </c>
    </row>
    <row r="888" spans="1:24">
      <c r="A888" t="s">
        <v>1213</v>
      </c>
      <c r="B888" t="s">
        <v>1250</v>
      </c>
      <c r="C888" t="s">
        <v>3940</v>
      </c>
      <c r="D888" t="s">
        <v>3941</v>
      </c>
      <c r="E888" t="s">
        <v>309</v>
      </c>
      <c r="F888" t="s">
        <v>3942</v>
      </c>
      <c r="G888" t="s">
        <v>3943</v>
      </c>
      <c r="H888" t="s">
        <v>321</v>
      </c>
      <c r="I888" t="s">
        <v>917</v>
      </c>
      <c r="J888" t="s">
        <v>204</v>
      </c>
      <c r="K888" t="s">
        <v>204</v>
      </c>
      <c r="L888" t="s">
        <v>325</v>
      </c>
      <c r="M888" t="s">
        <v>340</v>
      </c>
      <c r="N888" t="s">
        <v>462</v>
      </c>
      <c r="O888" t="s">
        <v>339</v>
      </c>
      <c r="P888" t="s">
        <v>1212</v>
      </c>
      <c r="Q888" s="131">
        <v>2532.67</v>
      </c>
      <c r="R888" s="131">
        <v>1</v>
      </c>
      <c r="S888" s="131">
        <f t="shared" si="13"/>
        <v>46950.01717554991</v>
      </c>
      <c r="U888" s="131">
        <v>1189.0889999999999</v>
      </c>
      <c r="V888" s="132">
        <v>2.0600000000000002E-3</v>
      </c>
      <c r="W888" s="132">
        <v>2.97E-3</v>
      </c>
      <c r="X888" s="132">
        <v>3.3E-4</v>
      </c>
    </row>
    <row r="889" spans="1:24">
      <c r="A889" t="s">
        <v>1213</v>
      </c>
      <c r="B889" t="s">
        <v>1250</v>
      </c>
      <c r="C889" t="s">
        <v>3930</v>
      </c>
      <c r="D889" t="s">
        <v>3931</v>
      </c>
      <c r="E889" t="s">
        <v>309</v>
      </c>
      <c r="F889" t="s">
        <v>3930</v>
      </c>
      <c r="G889" t="s">
        <v>3932</v>
      </c>
      <c r="H889" t="s">
        <v>321</v>
      </c>
      <c r="I889" t="s">
        <v>917</v>
      </c>
      <c r="J889" t="s">
        <v>204</v>
      </c>
      <c r="K889" t="s">
        <v>204</v>
      </c>
      <c r="L889" t="s">
        <v>325</v>
      </c>
      <c r="M889" t="s">
        <v>340</v>
      </c>
      <c r="N889" t="s">
        <v>477</v>
      </c>
      <c r="O889" t="s">
        <v>339</v>
      </c>
      <c r="P889" t="s">
        <v>1212</v>
      </c>
      <c r="Q889" s="131">
        <v>646792</v>
      </c>
      <c r="R889" s="131">
        <v>1</v>
      </c>
      <c r="S889" s="131">
        <f t="shared" si="13"/>
        <v>181.09995176192655</v>
      </c>
      <c r="U889" s="131">
        <v>1171.3399999999999</v>
      </c>
      <c r="V889" s="132">
        <v>1.2700000000000001E-3</v>
      </c>
      <c r="W889" s="132">
        <v>2.9299999999999999E-3</v>
      </c>
      <c r="X889" s="132">
        <v>3.3E-4</v>
      </c>
    </row>
    <row r="890" spans="1:24">
      <c r="A890" t="s">
        <v>1213</v>
      </c>
      <c r="B890" t="s">
        <v>1250</v>
      </c>
      <c r="C890" t="s">
        <v>3573</v>
      </c>
      <c r="D890" t="s">
        <v>3574</v>
      </c>
      <c r="E890" t="s">
        <v>309</v>
      </c>
      <c r="F890" t="s">
        <v>3573</v>
      </c>
      <c r="G890" t="s">
        <v>3575</v>
      </c>
      <c r="H890" t="s">
        <v>321</v>
      </c>
      <c r="I890" t="s">
        <v>917</v>
      </c>
      <c r="J890" t="s">
        <v>204</v>
      </c>
      <c r="K890" t="s">
        <v>204</v>
      </c>
      <c r="L890" t="s">
        <v>325</v>
      </c>
      <c r="M890" t="s">
        <v>340</v>
      </c>
      <c r="N890" t="s">
        <v>475</v>
      </c>
      <c r="O890" t="s">
        <v>339</v>
      </c>
      <c r="P890" t="s">
        <v>1212</v>
      </c>
      <c r="Q890" s="131">
        <v>15692</v>
      </c>
      <c r="R890" s="131">
        <v>1</v>
      </c>
      <c r="S890" s="131">
        <f t="shared" si="13"/>
        <v>7422.9989803721637</v>
      </c>
      <c r="U890" s="131">
        <v>1164.817</v>
      </c>
      <c r="V890" s="132">
        <v>3.2000000000000003E-4</v>
      </c>
      <c r="W890" s="132">
        <v>2.9099999999999998E-3</v>
      </c>
      <c r="X890" s="132">
        <v>3.3E-4</v>
      </c>
    </row>
    <row r="891" spans="1:24">
      <c r="A891" t="s">
        <v>1213</v>
      </c>
      <c r="B891" t="s">
        <v>1250</v>
      </c>
      <c r="C891" t="s">
        <v>2933</v>
      </c>
      <c r="D891" t="s">
        <v>2934</v>
      </c>
      <c r="E891" t="s">
        <v>309</v>
      </c>
      <c r="F891" t="s">
        <v>2933</v>
      </c>
      <c r="G891" t="s">
        <v>3934</v>
      </c>
      <c r="H891" t="s">
        <v>321</v>
      </c>
      <c r="I891" t="s">
        <v>917</v>
      </c>
      <c r="J891" t="s">
        <v>204</v>
      </c>
      <c r="K891" t="s">
        <v>204</v>
      </c>
      <c r="L891" t="s">
        <v>325</v>
      </c>
      <c r="M891" t="s">
        <v>340</v>
      </c>
      <c r="N891" t="s">
        <v>441</v>
      </c>
      <c r="O891" t="s">
        <v>339</v>
      </c>
      <c r="P891" t="s">
        <v>1212</v>
      </c>
      <c r="Q891" s="131">
        <v>45301</v>
      </c>
      <c r="R891" s="131">
        <v>1</v>
      </c>
      <c r="S891" s="131">
        <f t="shared" si="13"/>
        <v>2557.0009492064196</v>
      </c>
      <c r="U891" s="131">
        <v>1158.347</v>
      </c>
      <c r="V891" s="132">
        <v>9.8999999999999999E-4</v>
      </c>
      <c r="W891" s="132">
        <v>2.8999999999999998E-3</v>
      </c>
      <c r="X891" s="132">
        <v>3.2000000000000003E-4</v>
      </c>
    </row>
    <row r="892" spans="1:24">
      <c r="A892" t="s">
        <v>1213</v>
      </c>
      <c r="B892" t="s">
        <v>1250</v>
      </c>
      <c r="C892" t="s">
        <v>3697</v>
      </c>
      <c r="D892" t="s">
        <v>3698</v>
      </c>
      <c r="E892" t="s">
        <v>309</v>
      </c>
      <c r="F892" t="s">
        <v>3699</v>
      </c>
      <c r="G892" t="s">
        <v>3700</v>
      </c>
      <c r="H892" t="s">
        <v>321</v>
      </c>
      <c r="I892" t="s">
        <v>917</v>
      </c>
      <c r="J892" t="s">
        <v>204</v>
      </c>
      <c r="K892" t="s">
        <v>204</v>
      </c>
      <c r="L892" t="s">
        <v>325</v>
      </c>
      <c r="M892" t="s">
        <v>340</v>
      </c>
      <c r="N892" t="s">
        <v>477</v>
      </c>
      <c r="O892" t="s">
        <v>339</v>
      </c>
      <c r="P892" t="s">
        <v>1212</v>
      </c>
      <c r="Q892" s="131">
        <v>2803</v>
      </c>
      <c r="R892" s="131">
        <v>1</v>
      </c>
      <c r="S892" s="131">
        <f t="shared" si="13"/>
        <v>40700</v>
      </c>
      <c r="U892" s="131">
        <v>1140.8209999999999</v>
      </c>
      <c r="V892" s="132">
        <v>4.4999999999999999E-4</v>
      </c>
      <c r="W892" s="132">
        <v>2.8500000000000001E-3</v>
      </c>
      <c r="X892" s="132">
        <v>3.2000000000000003E-4</v>
      </c>
    </row>
    <row r="893" spans="1:24">
      <c r="A893" t="s">
        <v>1213</v>
      </c>
      <c r="B893" t="s">
        <v>1250</v>
      </c>
      <c r="C893" t="s">
        <v>3554</v>
      </c>
      <c r="D893" t="s">
        <v>3555</v>
      </c>
      <c r="E893" t="s">
        <v>309</v>
      </c>
      <c r="F893" t="s">
        <v>3556</v>
      </c>
      <c r="G893" t="s">
        <v>3557</v>
      </c>
      <c r="H893" t="s">
        <v>321</v>
      </c>
      <c r="I893" t="s">
        <v>917</v>
      </c>
      <c r="J893" t="s">
        <v>204</v>
      </c>
      <c r="K893" t="s">
        <v>204</v>
      </c>
      <c r="L893" t="s">
        <v>325</v>
      </c>
      <c r="M893" t="s">
        <v>340</v>
      </c>
      <c r="N893" t="s">
        <v>454</v>
      </c>
      <c r="O893" t="s">
        <v>339</v>
      </c>
      <c r="P893" t="s">
        <v>1212</v>
      </c>
      <c r="Q893" s="131">
        <v>99095</v>
      </c>
      <c r="R893" s="131">
        <v>1</v>
      </c>
      <c r="S893" s="131">
        <f t="shared" si="13"/>
        <v>1113.9996972602048</v>
      </c>
      <c r="U893" s="131">
        <v>1103.9179999999999</v>
      </c>
      <c r="V893" s="132">
        <v>8.0000000000000007E-5</v>
      </c>
      <c r="W893" s="132">
        <v>2.7599999999999999E-3</v>
      </c>
      <c r="X893" s="132">
        <v>3.1E-4</v>
      </c>
    </row>
    <row r="894" spans="1:24">
      <c r="A894" t="s">
        <v>1213</v>
      </c>
      <c r="B894" t="s">
        <v>1250</v>
      </c>
      <c r="C894" t="s">
        <v>3001</v>
      </c>
      <c r="D894" t="s">
        <v>3002</v>
      </c>
      <c r="E894" t="s">
        <v>309</v>
      </c>
      <c r="F894" t="s">
        <v>3001</v>
      </c>
      <c r="G894" t="s">
        <v>3889</v>
      </c>
      <c r="H894" t="s">
        <v>321</v>
      </c>
      <c r="I894" t="s">
        <v>917</v>
      </c>
      <c r="J894" t="s">
        <v>204</v>
      </c>
      <c r="K894" t="s">
        <v>204</v>
      </c>
      <c r="L894" t="s">
        <v>325</v>
      </c>
      <c r="M894" t="s">
        <v>340</v>
      </c>
      <c r="N894" t="s">
        <v>477</v>
      </c>
      <c r="O894" t="s">
        <v>339</v>
      </c>
      <c r="P894" t="s">
        <v>1212</v>
      </c>
      <c r="Q894" s="131">
        <v>52812</v>
      </c>
      <c r="R894" s="131">
        <v>1</v>
      </c>
      <c r="S894" s="131">
        <f t="shared" si="13"/>
        <v>2050</v>
      </c>
      <c r="U894" s="131">
        <v>1082.646</v>
      </c>
      <c r="V894" s="132">
        <v>3.13E-3</v>
      </c>
      <c r="W894" s="132">
        <v>2.7100000000000002E-3</v>
      </c>
      <c r="X894" s="132">
        <v>2.9999999999999997E-4</v>
      </c>
    </row>
    <row r="895" spans="1:24">
      <c r="A895" t="s">
        <v>1213</v>
      </c>
      <c r="B895" t="s">
        <v>1250</v>
      </c>
      <c r="C895" t="s">
        <v>3936</v>
      </c>
      <c r="D895" t="s">
        <v>3937</v>
      </c>
      <c r="E895" t="s">
        <v>309</v>
      </c>
      <c r="F895" t="s">
        <v>3938</v>
      </c>
      <c r="G895" t="s">
        <v>3939</v>
      </c>
      <c r="H895" t="s">
        <v>321</v>
      </c>
      <c r="I895" t="s">
        <v>917</v>
      </c>
      <c r="J895" t="s">
        <v>204</v>
      </c>
      <c r="K895" t="s">
        <v>204</v>
      </c>
      <c r="L895" t="s">
        <v>325</v>
      </c>
      <c r="M895" t="s">
        <v>340</v>
      </c>
      <c r="N895" t="s">
        <v>476</v>
      </c>
      <c r="O895" t="s">
        <v>339</v>
      </c>
      <c r="P895" t="s">
        <v>1212</v>
      </c>
      <c r="Q895" s="131">
        <v>2733</v>
      </c>
      <c r="R895" s="131">
        <v>1</v>
      </c>
      <c r="S895" s="131">
        <f t="shared" si="13"/>
        <v>39320.014635931213</v>
      </c>
      <c r="U895" s="131">
        <v>1074.616</v>
      </c>
      <c r="V895" s="132">
        <v>5.9000000000000003E-4</v>
      </c>
      <c r="W895" s="132">
        <v>2.6900000000000001E-3</v>
      </c>
      <c r="X895" s="132">
        <v>2.9999999999999997E-4</v>
      </c>
    </row>
    <row r="896" spans="1:24">
      <c r="A896" t="s">
        <v>1213</v>
      </c>
      <c r="B896" t="s">
        <v>1250</v>
      </c>
      <c r="C896" t="s">
        <v>2650</v>
      </c>
      <c r="D896" t="s">
        <v>2651</v>
      </c>
      <c r="E896" t="s">
        <v>309</v>
      </c>
      <c r="F896" t="s">
        <v>2650</v>
      </c>
      <c r="G896" t="s">
        <v>3686</v>
      </c>
      <c r="H896" t="s">
        <v>321</v>
      </c>
      <c r="I896" t="s">
        <v>917</v>
      </c>
      <c r="J896" t="s">
        <v>204</v>
      </c>
      <c r="K896" t="s">
        <v>204</v>
      </c>
      <c r="L896" t="s">
        <v>325</v>
      </c>
      <c r="M896" t="s">
        <v>340</v>
      </c>
      <c r="N896" t="s">
        <v>484</v>
      </c>
      <c r="O896" t="s">
        <v>339</v>
      </c>
      <c r="P896" t="s">
        <v>1212</v>
      </c>
      <c r="Q896" s="131">
        <v>44893</v>
      </c>
      <c r="R896" s="131">
        <v>1</v>
      </c>
      <c r="S896" s="131">
        <f t="shared" si="13"/>
        <v>2390.00066825563</v>
      </c>
      <c r="U896" s="131">
        <v>1072.943</v>
      </c>
      <c r="V896" s="132">
        <v>2.3000000000000001E-4</v>
      </c>
      <c r="W896" s="132">
        <v>2.6800000000000001E-3</v>
      </c>
      <c r="X896" s="132">
        <v>2.9999999999999997E-4</v>
      </c>
    </row>
    <row r="897" spans="1:24">
      <c r="A897" t="s">
        <v>1213</v>
      </c>
      <c r="B897" t="s">
        <v>1250</v>
      </c>
      <c r="C897" t="s">
        <v>3513</v>
      </c>
      <c r="D897" t="s">
        <v>3514</v>
      </c>
      <c r="E897" t="s">
        <v>309</v>
      </c>
      <c r="F897" t="s">
        <v>3515</v>
      </c>
      <c r="G897" t="s">
        <v>3516</v>
      </c>
      <c r="H897" t="s">
        <v>321</v>
      </c>
      <c r="I897" t="s">
        <v>917</v>
      </c>
      <c r="J897" t="s">
        <v>204</v>
      </c>
      <c r="K897" t="s">
        <v>204</v>
      </c>
      <c r="L897" t="s">
        <v>325</v>
      </c>
      <c r="M897" t="s">
        <v>340</v>
      </c>
      <c r="N897" t="s">
        <v>465</v>
      </c>
      <c r="O897" t="s">
        <v>339</v>
      </c>
      <c r="P897" t="s">
        <v>1212</v>
      </c>
      <c r="Q897" s="131">
        <v>23022</v>
      </c>
      <c r="R897" s="131">
        <v>1</v>
      </c>
      <c r="S897" s="131">
        <f t="shared" si="13"/>
        <v>4372.999739379723</v>
      </c>
      <c r="U897" s="131">
        <v>1006.752</v>
      </c>
      <c r="V897" s="132">
        <v>3.8000000000000002E-4</v>
      </c>
      <c r="W897" s="132">
        <v>2.5200000000000001E-3</v>
      </c>
      <c r="X897" s="132">
        <v>2.7999999999999998E-4</v>
      </c>
    </row>
    <row r="898" spans="1:24">
      <c r="A898" t="s">
        <v>1213</v>
      </c>
      <c r="B898" t="s">
        <v>1250</v>
      </c>
      <c r="C898" t="s">
        <v>3434</v>
      </c>
      <c r="D898" t="s">
        <v>3435</v>
      </c>
      <c r="E898" t="s">
        <v>309</v>
      </c>
      <c r="F898" t="s">
        <v>3434</v>
      </c>
      <c r="G898" t="s">
        <v>3935</v>
      </c>
      <c r="H898" t="s">
        <v>321</v>
      </c>
      <c r="I898" t="s">
        <v>917</v>
      </c>
      <c r="J898" t="s">
        <v>204</v>
      </c>
      <c r="K898" t="s">
        <v>204</v>
      </c>
      <c r="L898" t="s">
        <v>325</v>
      </c>
      <c r="M898" t="s">
        <v>340</v>
      </c>
      <c r="N898" t="s">
        <v>475</v>
      </c>
      <c r="O898" t="s">
        <v>339</v>
      </c>
      <c r="P898" t="s">
        <v>1212</v>
      </c>
      <c r="Q898" s="131">
        <v>4401</v>
      </c>
      <c r="R898" s="131">
        <v>1</v>
      </c>
      <c r="S898" s="131">
        <f t="shared" si="13"/>
        <v>22709.997727789138</v>
      </c>
      <c r="U898" s="131">
        <v>999.46699999999998</v>
      </c>
      <c r="V898" s="132">
        <v>2.9999999999999997E-4</v>
      </c>
      <c r="W898" s="132">
        <v>2.5000000000000001E-3</v>
      </c>
      <c r="X898" s="132">
        <v>2.7999999999999998E-4</v>
      </c>
    </row>
    <row r="899" spans="1:24">
      <c r="A899" t="s">
        <v>1213</v>
      </c>
      <c r="B899" t="s">
        <v>1250</v>
      </c>
      <c r="C899" t="s">
        <v>3502</v>
      </c>
      <c r="D899" t="s">
        <v>3503</v>
      </c>
      <c r="E899" t="s">
        <v>309</v>
      </c>
      <c r="F899" t="s">
        <v>3502</v>
      </c>
      <c r="G899" t="s">
        <v>3504</v>
      </c>
      <c r="H899" t="s">
        <v>321</v>
      </c>
      <c r="I899" t="s">
        <v>917</v>
      </c>
      <c r="J899" t="s">
        <v>204</v>
      </c>
      <c r="K899" t="s">
        <v>204</v>
      </c>
      <c r="L899" t="s">
        <v>325</v>
      </c>
      <c r="M899" t="s">
        <v>340</v>
      </c>
      <c r="N899" t="s">
        <v>458</v>
      </c>
      <c r="O899" t="s">
        <v>339</v>
      </c>
      <c r="P899" t="s">
        <v>1212</v>
      </c>
      <c r="Q899" s="131">
        <v>3349</v>
      </c>
      <c r="R899" s="131">
        <v>1</v>
      </c>
      <c r="S899" s="131">
        <f t="shared" ref="S899:S962" si="14">(U899-(T899*R899))*1000/R899/Q899*100</f>
        <v>29800</v>
      </c>
      <c r="U899" s="131">
        <v>998.00199999999995</v>
      </c>
      <c r="V899" s="132">
        <v>6.9999999999999994E-5</v>
      </c>
      <c r="W899" s="132">
        <v>2.5000000000000001E-3</v>
      </c>
      <c r="X899" s="132">
        <v>2.7999999999999998E-4</v>
      </c>
    </row>
    <row r="900" spans="1:24">
      <c r="A900" t="s">
        <v>1213</v>
      </c>
      <c r="B900" t="s">
        <v>1250</v>
      </c>
      <c r="C900" t="s">
        <v>2198</v>
      </c>
      <c r="D900" t="s">
        <v>2199</v>
      </c>
      <c r="E900" t="s">
        <v>309</v>
      </c>
      <c r="F900" t="s">
        <v>2198</v>
      </c>
      <c r="G900" t="s">
        <v>3546</v>
      </c>
      <c r="H900" t="s">
        <v>321</v>
      </c>
      <c r="I900" t="s">
        <v>917</v>
      </c>
      <c r="J900" t="s">
        <v>204</v>
      </c>
      <c r="K900" t="s">
        <v>204</v>
      </c>
      <c r="L900" t="s">
        <v>325</v>
      </c>
      <c r="M900" t="s">
        <v>340</v>
      </c>
      <c r="N900" t="s">
        <v>475</v>
      </c>
      <c r="O900" t="s">
        <v>339</v>
      </c>
      <c r="P900" t="s">
        <v>1212</v>
      </c>
      <c r="Q900" s="131">
        <v>9317</v>
      </c>
      <c r="R900" s="131">
        <v>1</v>
      </c>
      <c r="S900" s="131">
        <f t="shared" si="14"/>
        <v>10510.003219920576</v>
      </c>
      <c r="U900" s="131">
        <v>979.21699999999998</v>
      </c>
      <c r="V900" s="132">
        <v>3.6999999999999999E-4</v>
      </c>
      <c r="W900" s="132">
        <v>2.4499999999999999E-3</v>
      </c>
      <c r="X900" s="132">
        <v>2.7E-4</v>
      </c>
    </row>
    <row r="901" spans="1:24">
      <c r="A901" t="s">
        <v>1213</v>
      </c>
      <c r="B901" t="s">
        <v>1250</v>
      </c>
      <c r="C901" t="s">
        <v>3972</v>
      </c>
      <c r="D901" t="s">
        <v>3973</v>
      </c>
      <c r="E901" t="s">
        <v>309</v>
      </c>
      <c r="F901" t="s">
        <v>3972</v>
      </c>
      <c r="G901" t="s">
        <v>3974</v>
      </c>
      <c r="H901" t="s">
        <v>321</v>
      </c>
      <c r="I901" t="s">
        <v>917</v>
      </c>
      <c r="J901" t="s">
        <v>204</v>
      </c>
      <c r="K901" t="s">
        <v>204</v>
      </c>
      <c r="L901" t="s">
        <v>325</v>
      </c>
      <c r="M901" t="s">
        <v>340</v>
      </c>
      <c r="N901" t="s">
        <v>464</v>
      </c>
      <c r="O901" t="s">
        <v>339</v>
      </c>
      <c r="P901" t="s">
        <v>1212</v>
      </c>
      <c r="Q901" s="131">
        <v>2402</v>
      </c>
      <c r="R901" s="131">
        <v>1</v>
      </c>
      <c r="S901" s="131">
        <f t="shared" si="14"/>
        <v>40550</v>
      </c>
      <c r="U901" s="131">
        <v>974.01099999999997</v>
      </c>
      <c r="V901" s="132">
        <v>3.8000000000000002E-4</v>
      </c>
      <c r="W901" s="132">
        <v>2.4399999999999999E-3</v>
      </c>
      <c r="X901" s="132">
        <v>2.7E-4</v>
      </c>
    </row>
    <row r="902" spans="1:24">
      <c r="A902" t="s">
        <v>1213</v>
      </c>
      <c r="B902" t="s">
        <v>1250</v>
      </c>
      <c r="C902" t="s">
        <v>3543</v>
      </c>
      <c r="D902" t="s">
        <v>3544</v>
      </c>
      <c r="E902" t="s">
        <v>309</v>
      </c>
      <c r="F902" t="s">
        <v>3543</v>
      </c>
      <c r="G902" t="s">
        <v>3545</v>
      </c>
      <c r="H902" t="s">
        <v>321</v>
      </c>
      <c r="I902" t="s">
        <v>917</v>
      </c>
      <c r="J902" t="s">
        <v>204</v>
      </c>
      <c r="K902" t="s">
        <v>204</v>
      </c>
      <c r="L902" t="s">
        <v>325</v>
      </c>
      <c r="M902" t="s">
        <v>340</v>
      </c>
      <c r="N902" t="s">
        <v>475</v>
      </c>
      <c r="O902" t="s">
        <v>339</v>
      </c>
      <c r="P902" t="s">
        <v>1212</v>
      </c>
      <c r="Q902" s="131">
        <v>3050</v>
      </c>
      <c r="R902" s="131">
        <v>1</v>
      </c>
      <c r="S902" s="131">
        <f t="shared" si="14"/>
        <v>29900</v>
      </c>
      <c r="U902" s="131">
        <v>911.95</v>
      </c>
      <c r="V902" s="132">
        <v>2.2000000000000001E-4</v>
      </c>
      <c r="W902" s="132">
        <v>2.2799999999999999E-3</v>
      </c>
      <c r="X902" s="132">
        <v>2.5999999999999998E-4</v>
      </c>
    </row>
    <row r="903" spans="1:24">
      <c r="A903" t="s">
        <v>1213</v>
      </c>
      <c r="B903" t="s">
        <v>1250</v>
      </c>
      <c r="C903" t="s">
        <v>3947</v>
      </c>
      <c r="D903" t="s">
        <v>3948</v>
      </c>
      <c r="E903" t="s">
        <v>309</v>
      </c>
      <c r="F903" t="s">
        <v>3947</v>
      </c>
      <c r="G903" t="s">
        <v>3949</v>
      </c>
      <c r="H903" t="s">
        <v>321</v>
      </c>
      <c r="I903" t="s">
        <v>917</v>
      </c>
      <c r="J903" t="s">
        <v>204</v>
      </c>
      <c r="K903" t="s">
        <v>204</v>
      </c>
      <c r="L903" t="s">
        <v>325</v>
      </c>
      <c r="M903" t="s">
        <v>340</v>
      </c>
      <c r="N903" t="s">
        <v>466</v>
      </c>
      <c r="O903" t="s">
        <v>339</v>
      </c>
      <c r="P903" t="s">
        <v>1212</v>
      </c>
      <c r="Q903" s="131">
        <v>222756</v>
      </c>
      <c r="R903" s="131">
        <v>1</v>
      </c>
      <c r="S903" s="131">
        <f t="shared" si="14"/>
        <v>405.99983838819156</v>
      </c>
      <c r="U903" s="131">
        <v>904.38900000000001</v>
      </c>
      <c r="V903" s="132">
        <v>3.3500000000000001E-3</v>
      </c>
      <c r="W903" s="132">
        <v>2.2599999999999999E-3</v>
      </c>
      <c r="X903" s="132">
        <v>2.5000000000000001E-4</v>
      </c>
    </row>
    <row r="904" spans="1:24">
      <c r="A904" t="s">
        <v>1213</v>
      </c>
      <c r="B904" t="s">
        <v>1250</v>
      </c>
      <c r="C904" t="s">
        <v>3944</v>
      </c>
      <c r="D904" t="s">
        <v>3945</v>
      </c>
      <c r="E904" t="s">
        <v>309</v>
      </c>
      <c r="F904" t="s">
        <v>3944</v>
      </c>
      <c r="G904" t="s">
        <v>3946</v>
      </c>
      <c r="H904" t="s">
        <v>321</v>
      </c>
      <c r="I904" t="s">
        <v>917</v>
      </c>
      <c r="J904" t="s">
        <v>204</v>
      </c>
      <c r="K904" t="s">
        <v>204</v>
      </c>
      <c r="L904" t="s">
        <v>325</v>
      </c>
      <c r="M904" t="s">
        <v>340</v>
      </c>
      <c r="N904" t="s">
        <v>469</v>
      </c>
      <c r="O904" t="s">
        <v>339</v>
      </c>
      <c r="P904" t="s">
        <v>1212</v>
      </c>
      <c r="Q904" s="131">
        <v>38308</v>
      </c>
      <c r="R904" s="131">
        <v>1</v>
      </c>
      <c r="S904" s="131">
        <f t="shared" si="14"/>
        <v>2274.0002088336641</v>
      </c>
      <c r="U904" s="131">
        <v>871.12400000000002</v>
      </c>
      <c r="V904" s="132">
        <v>6.7000000000000002E-4</v>
      </c>
      <c r="W904" s="132">
        <v>2.1800000000000001E-3</v>
      </c>
      <c r="X904" s="132">
        <v>2.4000000000000001E-4</v>
      </c>
    </row>
    <row r="905" spans="1:24">
      <c r="A905" t="s">
        <v>1213</v>
      </c>
      <c r="B905" t="s">
        <v>1250</v>
      </c>
      <c r="C905" t="s">
        <v>1718</v>
      </c>
      <c r="D905" t="s">
        <v>1719</v>
      </c>
      <c r="E905" t="s">
        <v>309</v>
      </c>
      <c r="F905" t="s">
        <v>3715</v>
      </c>
      <c r="G905" t="s">
        <v>3716</v>
      </c>
      <c r="H905" t="s">
        <v>321</v>
      </c>
      <c r="I905" t="s">
        <v>917</v>
      </c>
      <c r="J905" t="s">
        <v>204</v>
      </c>
      <c r="K905" t="s">
        <v>204</v>
      </c>
      <c r="L905" t="s">
        <v>325</v>
      </c>
      <c r="M905" t="s">
        <v>340</v>
      </c>
      <c r="N905" t="s">
        <v>440</v>
      </c>
      <c r="O905" t="s">
        <v>339</v>
      </c>
      <c r="P905" t="s">
        <v>1212</v>
      </c>
      <c r="Q905" s="131">
        <v>16009</v>
      </c>
      <c r="R905" s="131">
        <v>1</v>
      </c>
      <c r="S905" s="131">
        <f t="shared" si="14"/>
        <v>5339.0030607783128</v>
      </c>
      <c r="U905" s="131">
        <v>854.721</v>
      </c>
      <c r="V905" s="132">
        <v>1.2800000000000001E-3</v>
      </c>
      <c r="W905" s="132">
        <v>2.14E-3</v>
      </c>
      <c r="X905" s="132">
        <v>2.4000000000000001E-4</v>
      </c>
    </row>
    <row r="906" spans="1:24">
      <c r="A906" t="s">
        <v>1213</v>
      </c>
      <c r="B906" t="s">
        <v>1250</v>
      </c>
      <c r="C906" t="s">
        <v>2821</v>
      </c>
      <c r="D906" t="s">
        <v>2822</v>
      </c>
      <c r="E906" t="s">
        <v>309</v>
      </c>
      <c r="F906" t="s">
        <v>3956</v>
      </c>
      <c r="G906" t="s">
        <v>3957</v>
      </c>
      <c r="H906" t="s">
        <v>321</v>
      </c>
      <c r="I906" t="s">
        <v>917</v>
      </c>
      <c r="J906" t="s">
        <v>204</v>
      </c>
      <c r="K906" t="s">
        <v>204</v>
      </c>
      <c r="L906" t="s">
        <v>325</v>
      </c>
      <c r="M906" t="s">
        <v>340</v>
      </c>
      <c r="N906" t="s">
        <v>440</v>
      </c>
      <c r="O906" t="s">
        <v>339</v>
      </c>
      <c r="P906" t="s">
        <v>1212</v>
      </c>
      <c r="Q906" s="131">
        <v>39039</v>
      </c>
      <c r="R906" s="131">
        <v>1</v>
      </c>
      <c r="S906" s="131">
        <f t="shared" si="14"/>
        <v>2084.9996157688465</v>
      </c>
      <c r="U906" s="131">
        <v>813.96299999999997</v>
      </c>
      <c r="V906" s="132">
        <v>2.1800000000000001E-3</v>
      </c>
      <c r="W906" s="132">
        <v>2.0400000000000001E-3</v>
      </c>
      <c r="X906" s="132">
        <v>2.3000000000000001E-4</v>
      </c>
    </row>
    <row r="907" spans="1:24">
      <c r="A907" t="s">
        <v>1213</v>
      </c>
      <c r="B907" t="s">
        <v>1250</v>
      </c>
      <c r="C907" t="s">
        <v>3683</v>
      </c>
      <c r="D907" t="s">
        <v>3684</v>
      </c>
      <c r="E907" t="s">
        <v>309</v>
      </c>
      <c r="F907" t="s">
        <v>3683</v>
      </c>
      <c r="G907" t="s">
        <v>3685</v>
      </c>
      <c r="H907" t="s">
        <v>321</v>
      </c>
      <c r="I907" t="s">
        <v>917</v>
      </c>
      <c r="J907" t="s">
        <v>204</v>
      </c>
      <c r="K907" t="s">
        <v>204</v>
      </c>
      <c r="L907" t="s">
        <v>325</v>
      </c>
      <c r="M907" t="s">
        <v>340</v>
      </c>
      <c r="N907" t="s">
        <v>462</v>
      </c>
      <c r="O907" t="s">
        <v>339</v>
      </c>
      <c r="P907" t="s">
        <v>1212</v>
      </c>
      <c r="Q907" s="131">
        <v>28809</v>
      </c>
      <c r="R907" s="131">
        <v>1</v>
      </c>
      <c r="S907" s="131">
        <f t="shared" si="14"/>
        <v>2810.0003471137493</v>
      </c>
      <c r="U907" s="131">
        <v>809.53300000000002</v>
      </c>
      <c r="V907" s="132">
        <v>2.9999999999999997E-4</v>
      </c>
      <c r="W907" s="132">
        <v>2.0200000000000001E-3</v>
      </c>
      <c r="X907" s="132">
        <v>2.3000000000000001E-4</v>
      </c>
    </row>
    <row r="908" spans="1:24">
      <c r="A908" t="s">
        <v>1213</v>
      </c>
      <c r="B908" t="s">
        <v>1250</v>
      </c>
      <c r="C908" t="s">
        <v>3986</v>
      </c>
      <c r="D908" t="s">
        <v>3987</v>
      </c>
      <c r="E908" t="s">
        <v>309</v>
      </c>
      <c r="F908" t="s">
        <v>3986</v>
      </c>
      <c r="G908" t="s">
        <v>3988</v>
      </c>
      <c r="H908" t="s">
        <v>321</v>
      </c>
      <c r="I908" t="s">
        <v>917</v>
      </c>
      <c r="J908" t="s">
        <v>204</v>
      </c>
      <c r="K908" t="s">
        <v>204</v>
      </c>
      <c r="L908" t="s">
        <v>325</v>
      </c>
      <c r="M908" t="s">
        <v>340</v>
      </c>
      <c r="N908" t="s">
        <v>456</v>
      </c>
      <c r="O908" t="s">
        <v>339</v>
      </c>
      <c r="P908" t="s">
        <v>1212</v>
      </c>
      <c r="Q908" s="131">
        <v>80660</v>
      </c>
      <c r="R908" s="131">
        <v>1</v>
      </c>
      <c r="S908" s="131">
        <f t="shared" si="14"/>
        <v>965.90007438631301</v>
      </c>
      <c r="U908" s="131">
        <v>779.09500000000003</v>
      </c>
      <c r="V908" s="132">
        <v>5.3099999999999996E-3</v>
      </c>
      <c r="W908" s="132">
        <v>1.9499999999999999E-3</v>
      </c>
      <c r="X908" s="132">
        <v>2.2000000000000001E-4</v>
      </c>
    </row>
    <row r="909" spans="1:24">
      <c r="A909" t="s">
        <v>1213</v>
      </c>
      <c r="B909" t="s">
        <v>1250</v>
      </c>
      <c r="C909" t="s">
        <v>1626</v>
      </c>
      <c r="D909" t="s">
        <v>1627</v>
      </c>
      <c r="E909" t="s">
        <v>309</v>
      </c>
      <c r="F909" t="s">
        <v>3954</v>
      </c>
      <c r="G909" t="s">
        <v>3955</v>
      </c>
      <c r="H909" t="s">
        <v>321</v>
      </c>
      <c r="I909" t="s">
        <v>917</v>
      </c>
      <c r="J909" t="s">
        <v>204</v>
      </c>
      <c r="K909" t="s">
        <v>204</v>
      </c>
      <c r="L909" t="s">
        <v>325</v>
      </c>
      <c r="M909" t="s">
        <v>340</v>
      </c>
      <c r="N909" t="s">
        <v>465</v>
      </c>
      <c r="O909" t="s">
        <v>339</v>
      </c>
      <c r="P909" t="s">
        <v>1212</v>
      </c>
      <c r="Q909" s="131">
        <v>4413</v>
      </c>
      <c r="R909" s="131">
        <v>1</v>
      </c>
      <c r="S909" s="131">
        <f t="shared" si="14"/>
        <v>17320.009064128713</v>
      </c>
      <c r="U909" s="131">
        <v>764.33199999999999</v>
      </c>
      <c r="V909" s="132">
        <v>1.2E-4</v>
      </c>
      <c r="W909" s="132">
        <v>1.91E-3</v>
      </c>
      <c r="X909" s="132">
        <v>2.1000000000000001E-4</v>
      </c>
    </row>
    <row r="910" spans="1:24">
      <c r="A910" t="s">
        <v>1213</v>
      </c>
      <c r="B910" t="s">
        <v>1250</v>
      </c>
      <c r="C910" t="s">
        <v>3962</v>
      </c>
      <c r="D910" t="s">
        <v>3963</v>
      </c>
      <c r="E910" t="s">
        <v>309</v>
      </c>
      <c r="F910" t="s">
        <v>3962</v>
      </c>
      <c r="G910" t="s">
        <v>3964</v>
      </c>
      <c r="H910" t="s">
        <v>321</v>
      </c>
      <c r="I910" t="s">
        <v>917</v>
      </c>
      <c r="J910" t="s">
        <v>204</v>
      </c>
      <c r="K910" t="s">
        <v>204</v>
      </c>
      <c r="L910" t="s">
        <v>325</v>
      </c>
      <c r="M910" t="s">
        <v>340</v>
      </c>
      <c r="N910" t="s">
        <v>456</v>
      </c>
      <c r="O910" t="s">
        <v>339</v>
      </c>
      <c r="P910" t="s">
        <v>1212</v>
      </c>
      <c r="Q910" s="131">
        <v>23373</v>
      </c>
      <c r="R910" s="131">
        <v>1</v>
      </c>
      <c r="S910" s="131">
        <f t="shared" si="14"/>
        <v>2957.001668591965</v>
      </c>
      <c r="U910" s="131">
        <v>691.14</v>
      </c>
      <c r="V910" s="132">
        <v>9.7999999999999997E-4</v>
      </c>
      <c r="W910" s="132">
        <v>1.73E-3</v>
      </c>
      <c r="X910" s="132">
        <v>1.9000000000000001E-4</v>
      </c>
    </row>
    <row r="911" spans="1:24">
      <c r="A911" t="s">
        <v>1213</v>
      </c>
      <c r="B911" t="s">
        <v>1250</v>
      </c>
      <c r="C911" t="s">
        <v>3958</v>
      </c>
      <c r="D911" t="s">
        <v>3959</v>
      </c>
      <c r="E911" t="s">
        <v>309</v>
      </c>
      <c r="F911" t="s">
        <v>3960</v>
      </c>
      <c r="G911" t="s">
        <v>3961</v>
      </c>
      <c r="H911" t="s">
        <v>321</v>
      </c>
      <c r="I911" t="s">
        <v>917</v>
      </c>
      <c r="J911" t="s">
        <v>204</v>
      </c>
      <c r="K911" t="s">
        <v>204</v>
      </c>
      <c r="L911" t="s">
        <v>325</v>
      </c>
      <c r="M911" t="s">
        <v>340</v>
      </c>
      <c r="N911" t="s">
        <v>460</v>
      </c>
      <c r="O911" t="s">
        <v>339</v>
      </c>
      <c r="P911" t="s">
        <v>1212</v>
      </c>
      <c r="Q911" s="131">
        <v>45149</v>
      </c>
      <c r="R911" s="131">
        <v>1</v>
      </c>
      <c r="S911" s="131">
        <f t="shared" si="14"/>
        <v>1495.0009966998161</v>
      </c>
      <c r="U911" s="131">
        <v>674.97799999999995</v>
      </c>
      <c r="V911" s="132">
        <v>1.2899999999999999E-3</v>
      </c>
      <c r="W911" s="132">
        <v>1.6900000000000001E-3</v>
      </c>
      <c r="X911" s="132">
        <v>1.9000000000000001E-4</v>
      </c>
    </row>
    <row r="912" spans="1:24">
      <c r="A912" t="s">
        <v>1213</v>
      </c>
      <c r="B912" t="s">
        <v>1250</v>
      </c>
      <c r="C912" t="s">
        <v>3969</v>
      </c>
      <c r="D912" t="s">
        <v>3970</v>
      </c>
      <c r="E912" t="s">
        <v>309</v>
      </c>
      <c r="F912" t="s">
        <v>3969</v>
      </c>
      <c r="G912" t="s">
        <v>3971</v>
      </c>
      <c r="H912" t="s">
        <v>321</v>
      </c>
      <c r="I912" t="s">
        <v>917</v>
      </c>
      <c r="J912" t="s">
        <v>204</v>
      </c>
      <c r="K912" t="s">
        <v>204</v>
      </c>
      <c r="L912" t="s">
        <v>325</v>
      </c>
      <c r="M912" t="s">
        <v>340</v>
      </c>
      <c r="N912" t="s">
        <v>456</v>
      </c>
      <c r="O912" t="s">
        <v>339</v>
      </c>
      <c r="P912" t="s">
        <v>1212</v>
      </c>
      <c r="Q912" s="131">
        <v>39851</v>
      </c>
      <c r="R912" s="131">
        <v>1</v>
      </c>
      <c r="S912" s="131">
        <f t="shared" si="14"/>
        <v>1539.9989962610725</v>
      </c>
      <c r="U912" s="131">
        <v>613.70500000000004</v>
      </c>
      <c r="V912" s="132">
        <v>2.32E-3</v>
      </c>
      <c r="W912" s="132">
        <v>1.5299999999999999E-3</v>
      </c>
      <c r="X912" s="132">
        <v>1.7000000000000001E-4</v>
      </c>
    </row>
    <row r="913" spans="1:24">
      <c r="A913" t="s">
        <v>1213</v>
      </c>
      <c r="B913" t="s">
        <v>1250</v>
      </c>
      <c r="C913" t="s">
        <v>2893</v>
      </c>
      <c r="D913" t="s">
        <v>2894</v>
      </c>
      <c r="E913" t="s">
        <v>309</v>
      </c>
      <c r="F913" t="s">
        <v>2893</v>
      </c>
      <c r="G913" t="s">
        <v>3978</v>
      </c>
      <c r="H913" t="s">
        <v>321</v>
      </c>
      <c r="I913" t="s">
        <v>917</v>
      </c>
      <c r="J913" t="s">
        <v>204</v>
      </c>
      <c r="K913" t="s">
        <v>204</v>
      </c>
      <c r="L913" t="s">
        <v>325</v>
      </c>
      <c r="M913" t="s">
        <v>340</v>
      </c>
      <c r="N913" t="s">
        <v>466</v>
      </c>
      <c r="O913" t="s">
        <v>339</v>
      </c>
      <c r="P913" t="s">
        <v>1212</v>
      </c>
      <c r="Q913" s="131">
        <v>421876</v>
      </c>
      <c r="R913" s="131">
        <v>1</v>
      </c>
      <c r="S913" s="131">
        <f t="shared" si="14"/>
        <v>141.69993078534927</v>
      </c>
      <c r="U913" s="131">
        <v>597.798</v>
      </c>
      <c r="V913" s="132">
        <v>1.39E-3</v>
      </c>
      <c r="W913" s="132">
        <v>1.49E-3</v>
      </c>
      <c r="X913" s="132">
        <v>1.7000000000000001E-4</v>
      </c>
    </row>
    <row r="914" spans="1:24">
      <c r="A914" t="s">
        <v>1213</v>
      </c>
      <c r="B914" t="s">
        <v>1250</v>
      </c>
      <c r="C914" t="s">
        <v>3975</v>
      </c>
      <c r="D914" t="s">
        <v>3976</v>
      </c>
      <c r="E914" t="s">
        <v>309</v>
      </c>
      <c r="F914" t="s">
        <v>3975</v>
      </c>
      <c r="G914" t="s">
        <v>3977</v>
      </c>
      <c r="H914" t="s">
        <v>321</v>
      </c>
      <c r="I914" t="s">
        <v>917</v>
      </c>
      <c r="J914" t="s">
        <v>204</v>
      </c>
      <c r="K914" t="s">
        <v>204</v>
      </c>
      <c r="L914" t="s">
        <v>325</v>
      </c>
      <c r="M914" t="s">
        <v>340</v>
      </c>
      <c r="N914" t="s">
        <v>456</v>
      </c>
      <c r="O914" t="s">
        <v>339</v>
      </c>
      <c r="P914" t="s">
        <v>1212</v>
      </c>
      <c r="Q914" s="131">
        <v>216779</v>
      </c>
      <c r="R914" s="131">
        <v>1</v>
      </c>
      <c r="S914" s="131">
        <f t="shared" si="14"/>
        <v>259.19992250171833</v>
      </c>
      <c r="U914" s="131">
        <v>561.89099999999996</v>
      </c>
      <c r="V914" s="132">
        <v>2.5400000000000002E-3</v>
      </c>
      <c r="W914" s="132">
        <v>1.4E-3</v>
      </c>
      <c r="X914" s="132">
        <v>1.6000000000000001E-4</v>
      </c>
    </row>
    <row r="915" spans="1:24">
      <c r="A915" t="s">
        <v>1213</v>
      </c>
      <c r="B915" t="s">
        <v>1250</v>
      </c>
      <c r="C915" t="s">
        <v>3982</v>
      </c>
      <c r="D915" t="s">
        <v>3983</v>
      </c>
      <c r="E915" t="s">
        <v>309</v>
      </c>
      <c r="F915" t="s">
        <v>3984</v>
      </c>
      <c r="G915" t="s">
        <v>3985</v>
      </c>
      <c r="H915" t="s">
        <v>321</v>
      </c>
      <c r="I915" t="s">
        <v>917</v>
      </c>
      <c r="J915" t="s">
        <v>204</v>
      </c>
      <c r="K915" t="s">
        <v>204</v>
      </c>
      <c r="L915" t="s">
        <v>325</v>
      </c>
      <c r="M915" t="s">
        <v>340</v>
      </c>
      <c r="N915" t="s">
        <v>463</v>
      </c>
      <c r="O915" t="s">
        <v>339</v>
      </c>
      <c r="P915" t="s">
        <v>1212</v>
      </c>
      <c r="Q915" s="131">
        <v>2356</v>
      </c>
      <c r="R915" s="131">
        <v>1</v>
      </c>
      <c r="S915" s="131">
        <f t="shared" si="14"/>
        <v>23669.991511035652</v>
      </c>
      <c r="U915" s="131">
        <v>557.66499999999996</v>
      </c>
      <c r="V915" s="132">
        <v>8.4999999999999995E-4</v>
      </c>
      <c r="W915" s="132">
        <v>1.39E-3</v>
      </c>
      <c r="X915" s="132">
        <v>1.6000000000000001E-4</v>
      </c>
    </row>
    <row r="916" spans="1:24">
      <c r="A916" t="s">
        <v>1213</v>
      </c>
      <c r="B916" t="s">
        <v>1250</v>
      </c>
      <c r="C916" t="s">
        <v>3527</v>
      </c>
      <c r="D916" t="s">
        <v>3528</v>
      </c>
      <c r="E916" t="s">
        <v>309</v>
      </c>
      <c r="F916" t="s">
        <v>3527</v>
      </c>
      <c r="G916" t="s">
        <v>3529</v>
      </c>
      <c r="H916" t="s">
        <v>321</v>
      </c>
      <c r="I916" t="s">
        <v>917</v>
      </c>
      <c r="J916" t="s">
        <v>204</v>
      </c>
      <c r="K916" t="s">
        <v>204</v>
      </c>
      <c r="L916" t="s">
        <v>325</v>
      </c>
      <c r="M916" t="s">
        <v>340</v>
      </c>
      <c r="N916" t="s">
        <v>463</v>
      </c>
      <c r="O916" t="s">
        <v>339</v>
      </c>
      <c r="P916" t="s">
        <v>1212</v>
      </c>
      <c r="Q916" s="131">
        <v>1871.16</v>
      </c>
      <c r="R916" s="131">
        <v>1</v>
      </c>
      <c r="S916" s="131">
        <f t="shared" si="14"/>
        <v>29349.975416319285</v>
      </c>
      <c r="U916" s="131">
        <v>549.18499999999995</v>
      </c>
      <c r="V916" s="132">
        <v>2.1000000000000001E-4</v>
      </c>
      <c r="W916" s="132">
        <v>1.3699999999999999E-3</v>
      </c>
      <c r="X916" s="132">
        <v>1.4999999999999999E-4</v>
      </c>
    </row>
    <row r="917" spans="1:24">
      <c r="A917" t="s">
        <v>1213</v>
      </c>
      <c r="B917" t="s">
        <v>1250</v>
      </c>
      <c r="C917" t="s">
        <v>3152</v>
      </c>
      <c r="D917" t="s">
        <v>3153</v>
      </c>
      <c r="E917" t="s">
        <v>309</v>
      </c>
      <c r="F917" t="s">
        <v>3152</v>
      </c>
      <c r="G917" t="s">
        <v>3484</v>
      </c>
      <c r="H917" t="s">
        <v>321</v>
      </c>
      <c r="I917" t="s">
        <v>917</v>
      </c>
      <c r="J917" t="s">
        <v>204</v>
      </c>
      <c r="K917" t="s">
        <v>204</v>
      </c>
      <c r="L917" t="s">
        <v>325</v>
      </c>
      <c r="M917" t="s">
        <v>340</v>
      </c>
      <c r="N917" t="s">
        <v>441</v>
      </c>
      <c r="O917" t="s">
        <v>339</v>
      </c>
      <c r="P917" t="s">
        <v>1212</v>
      </c>
      <c r="Q917" s="131">
        <v>41771</v>
      </c>
      <c r="R917" s="131">
        <v>1</v>
      </c>
      <c r="S917" s="131">
        <f t="shared" si="14"/>
        <v>1277.0007900217854</v>
      </c>
      <c r="U917" s="131">
        <v>533.41600000000005</v>
      </c>
      <c r="V917" s="132">
        <v>2.3000000000000001E-4</v>
      </c>
      <c r="W917" s="132">
        <v>1.33E-3</v>
      </c>
      <c r="X917" s="132">
        <v>1.4999999999999999E-4</v>
      </c>
    </row>
    <row r="918" spans="1:24">
      <c r="A918" t="s">
        <v>1213</v>
      </c>
      <c r="B918" t="s">
        <v>1250</v>
      </c>
      <c r="C918" t="s">
        <v>3881</v>
      </c>
      <c r="D918" t="s">
        <v>3882</v>
      </c>
      <c r="E918" t="s">
        <v>309</v>
      </c>
      <c r="F918" t="s">
        <v>3881</v>
      </c>
      <c r="G918" t="s">
        <v>3883</v>
      </c>
      <c r="H918" t="s">
        <v>321</v>
      </c>
      <c r="I918" t="s">
        <v>917</v>
      </c>
      <c r="J918" t="s">
        <v>204</v>
      </c>
      <c r="K918" t="s">
        <v>204</v>
      </c>
      <c r="L918" t="s">
        <v>325</v>
      </c>
      <c r="M918" t="s">
        <v>340</v>
      </c>
      <c r="N918" t="s">
        <v>445</v>
      </c>
      <c r="O918" t="s">
        <v>339</v>
      </c>
      <c r="P918" t="s">
        <v>1212</v>
      </c>
      <c r="Q918" s="131">
        <v>3930</v>
      </c>
      <c r="R918" s="131">
        <v>1</v>
      </c>
      <c r="S918" s="131">
        <f t="shared" si="14"/>
        <v>12890</v>
      </c>
      <c r="U918" s="131">
        <v>506.577</v>
      </c>
      <c r="V918" s="132">
        <v>2.7E-4</v>
      </c>
      <c r="W918" s="132">
        <v>1.2700000000000001E-3</v>
      </c>
      <c r="X918" s="132">
        <v>1.3999999999999999E-4</v>
      </c>
    </row>
    <row r="919" spans="1:24">
      <c r="A919" t="s">
        <v>1213</v>
      </c>
      <c r="B919" t="s">
        <v>1250</v>
      </c>
      <c r="C919" t="s">
        <v>3886</v>
      </c>
      <c r="D919" t="s">
        <v>3887</v>
      </c>
      <c r="E919" t="s">
        <v>309</v>
      </c>
      <c r="F919" t="s">
        <v>3886</v>
      </c>
      <c r="G919" t="s">
        <v>3888</v>
      </c>
      <c r="H919" t="s">
        <v>321</v>
      </c>
      <c r="I919" t="s">
        <v>917</v>
      </c>
      <c r="J919" t="s">
        <v>204</v>
      </c>
      <c r="K919" t="s">
        <v>204</v>
      </c>
      <c r="L919" t="s">
        <v>325</v>
      </c>
      <c r="M919" t="s">
        <v>340</v>
      </c>
      <c r="N919" t="s">
        <v>473</v>
      </c>
      <c r="O919" t="s">
        <v>339</v>
      </c>
      <c r="P919" t="s">
        <v>1212</v>
      </c>
      <c r="Q919" s="131">
        <v>50056</v>
      </c>
      <c r="R919" s="131">
        <v>1</v>
      </c>
      <c r="S919" s="131">
        <f t="shared" si="14"/>
        <v>978.30030365990092</v>
      </c>
      <c r="U919" s="131">
        <v>489.69799999999998</v>
      </c>
      <c r="V919" s="132">
        <v>4.6000000000000001E-4</v>
      </c>
      <c r="W919" s="132">
        <v>1.2199999999999999E-3</v>
      </c>
      <c r="X919" s="132">
        <v>1.3999999999999999E-4</v>
      </c>
    </row>
    <row r="920" spans="1:24">
      <c r="A920" t="s">
        <v>1213</v>
      </c>
      <c r="B920" t="s">
        <v>1250</v>
      </c>
      <c r="C920" t="s">
        <v>1804</v>
      </c>
      <c r="D920" t="s">
        <v>1805</v>
      </c>
      <c r="E920" t="s">
        <v>309</v>
      </c>
      <c r="F920" t="s">
        <v>1804</v>
      </c>
      <c r="G920" t="s">
        <v>3577</v>
      </c>
      <c r="H920" t="s">
        <v>321</v>
      </c>
      <c r="I920" t="s">
        <v>917</v>
      </c>
      <c r="J920" t="s">
        <v>204</v>
      </c>
      <c r="K920" t="s">
        <v>204</v>
      </c>
      <c r="L920" t="s">
        <v>325</v>
      </c>
      <c r="M920" t="s">
        <v>340</v>
      </c>
      <c r="N920" t="s">
        <v>461</v>
      </c>
      <c r="O920" t="s">
        <v>339</v>
      </c>
      <c r="P920" t="s">
        <v>1212</v>
      </c>
      <c r="Q920" s="131">
        <v>5168</v>
      </c>
      <c r="R920" s="131">
        <v>1</v>
      </c>
      <c r="S920" s="131">
        <f t="shared" si="14"/>
        <v>9314.9961300309606</v>
      </c>
      <c r="U920" s="131">
        <v>481.399</v>
      </c>
      <c r="V920" s="132">
        <v>2.9E-4</v>
      </c>
      <c r="W920" s="132">
        <v>1.1999999999999999E-3</v>
      </c>
      <c r="X920" s="132">
        <v>1.2999999999999999E-4</v>
      </c>
    </row>
    <row r="921" spans="1:24">
      <c r="A921" t="s">
        <v>1213</v>
      </c>
      <c r="B921" t="s">
        <v>1250</v>
      </c>
      <c r="C921" t="s">
        <v>3979</v>
      </c>
      <c r="D921" t="s">
        <v>3980</v>
      </c>
      <c r="E921" t="s">
        <v>309</v>
      </c>
      <c r="F921" t="s">
        <v>3979</v>
      </c>
      <c r="G921" t="s">
        <v>3981</v>
      </c>
      <c r="H921" t="s">
        <v>321</v>
      </c>
      <c r="I921" t="s">
        <v>917</v>
      </c>
      <c r="J921" t="s">
        <v>204</v>
      </c>
      <c r="K921" t="s">
        <v>204</v>
      </c>
      <c r="L921" t="s">
        <v>325</v>
      </c>
      <c r="M921" t="s">
        <v>340</v>
      </c>
      <c r="N921" t="s">
        <v>471</v>
      </c>
      <c r="O921" t="s">
        <v>339</v>
      </c>
      <c r="P921" t="s">
        <v>1212</v>
      </c>
      <c r="Q921" s="131">
        <v>171975</v>
      </c>
      <c r="R921" s="131">
        <v>1</v>
      </c>
      <c r="S921" s="131">
        <f t="shared" si="14"/>
        <v>268.40005814798661</v>
      </c>
      <c r="U921" s="131">
        <v>461.58100000000002</v>
      </c>
      <c r="V921" s="132">
        <v>1.97E-3</v>
      </c>
      <c r="W921" s="132">
        <v>1.15E-3</v>
      </c>
      <c r="X921" s="132">
        <v>1.2999999999999999E-4</v>
      </c>
    </row>
    <row r="922" spans="1:24">
      <c r="A922" t="s">
        <v>1213</v>
      </c>
      <c r="B922" t="s">
        <v>1250</v>
      </c>
      <c r="C922" t="s">
        <v>1692</v>
      </c>
      <c r="D922" t="s">
        <v>1693</v>
      </c>
      <c r="E922" t="s">
        <v>309</v>
      </c>
      <c r="F922" t="s">
        <v>3552</v>
      </c>
      <c r="G922" t="s">
        <v>3553</v>
      </c>
      <c r="H922" t="s">
        <v>321</v>
      </c>
      <c r="I922" t="s">
        <v>917</v>
      </c>
      <c r="J922" t="s">
        <v>204</v>
      </c>
      <c r="K922" t="s">
        <v>204</v>
      </c>
      <c r="L922" t="s">
        <v>325</v>
      </c>
      <c r="M922" t="s">
        <v>340</v>
      </c>
      <c r="N922" t="s">
        <v>464</v>
      </c>
      <c r="O922" t="s">
        <v>339</v>
      </c>
      <c r="P922" t="s">
        <v>1212</v>
      </c>
      <c r="Q922" s="131">
        <v>23396</v>
      </c>
      <c r="R922" s="131">
        <v>1</v>
      </c>
      <c r="S922" s="131">
        <f t="shared" si="14"/>
        <v>1918.9989741836212</v>
      </c>
      <c r="U922" s="131">
        <v>448.96899999999999</v>
      </c>
      <c r="V922" s="132">
        <v>1.2E-4</v>
      </c>
      <c r="W922" s="132">
        <v>1.1199999999999999E-3</v>
      </c>
      <c r="X922" s="132">
        <v>1.2999999999999999E-4</v>
      </c>
    </row>
    <row r="923" spans="1:24">
      <c r="A923" t="s">
        <v>1213</v>
      </c>
      <c r="B923" t="s">
        <v>1250</v>
      </c>
      <c r="C923" t="s">
        <v>3992</v>
      </c>
      <c r="D923" t="s">
        <v>3993</v>
      </c>
      <c r="E923" t="s">
        <v>309</v>
      </c>
      <c r="F923" t="s">
        <v>3994</v>
      </c>
      <c r="G923" t="s">
        <v>3995</v>
      </c>
      <c r="H923" t="s">
        <v>321</v>
      </c>
      <c r="I923" t="s">
        <v>917</v>
      </c>
      <c r="J923" t="s">
        <v>204</v>
      </c>
      <c r="K923" t="s">
        <v>204</v>
      </c>
      <c r="L923" t="s">
        <v>325</v>
      </c>
      <c r="M923" t="s">
        <v>340</v>
      </c>
      <c r="N923" t="s">
        <v>459</v>
      </c>
      <c r="O923" t="s">
        <v>339</v>
      </c>
      <c r="P923" t="s">
        <v>1212</v>
      </c>
      <c r="Q923" s="131">
        <v>5538.86</v>
      </c>
      <c r="R923" s="131">
        <v>1</v>
      </c>
      <c r="S923" s="131">
        <f t="shared" si="14"/>
        <v>7599.0005163517399</v>
      </c>
      <c r="T923" s="131">
        <v>15.413</v>
      </c>
      <c r="U923" s="131">
        <v>436.31099999999998</v>
      </c>
      <c r="V923" s="132">
        <v>4.4000000000000002E-4</v>
      </c>
      <c r="W923" s="132">
        <v>1.1299999999999999E-3</v>
      </c>
      <c r="X923" s="132">
        <v>1.2999999999999999E-4</v>
      </c>
    </row>
    <row r="924" spans="1:24">
      <c r="A924" t="s">
        <v>1213</v>
      </c>
      <c r="B924" t="s">
        <v>1250</v>
      </c>
      <c r="C924" t="s">
        <v>3965</v>
      </c>
      <c r="D924" t="s">
        <v>3966</v>
      </c>
      <c r="E924" t="s">
        <v>309</v>
      </c>
      <c r="F924" t="s">
        <v>3967</v>
      </c>
      <c r="G924" t="s">
        <v>3968</v>
      </c>
      <c r="H924" t="s">
        <v>321</v>
      </c>
      <c r="I924" t="s">
        <v>917</v>
      </c>
      <c r="J924" t="s">
        <v>204</v>
      </c>
      <c r="K924" t="s">
        <v>204</v>
      </c>
      <c r="L924" t="s">
        <v>325</v>
      </c>
      <c r="M924" t="s">
        <v>340</v>
      </c>
      <c r="N924" t="s">
        <v>446</v>
      </c>
      <c r="O924" t="s">
        <v>339</v>
      </c>
      <c r="P924" t="s">
        <v>1212</v>
      </c>
      <c r="Q924" s="131">
        <v>14000</v>
      </c>
      <c r="R924" s="131">
        <v>1</v>
      </c>
      <c r="S924" s="131">
        <f t="shared" si="14"/>
        <v>2982</v>
      </c>
      <c r="U924" s="131">
        <v>417.48</v>
      </c>
      <c r="V924" s="132">
        <v>5.5999999999999995E-4</v>
      </c>
      <c r="W924" s="132">
        <v>1.0399999999999999E-3</v>
      </c>
      <c r="X924" s="132">
        <v>1.2E-4</v>
      </c>
    </row>
    <row r="925" spans="1:24">
      <c r="A925" t="s">
        <v>1213</v>
      </c>
      <c r="B925" t="s">
        <v>1250</v>
      </c>
      <c r="C925" t="s">
        <v>2613</v>
      </c>
      <c r="D925" t="s">
        <v>2614</v>
      </c>
      <c r="E925" t="s">
        <v>309</v>
      </c>
      <c r="F925" t="s">
        <v>2613</v>
      </c>
      <c r="G925" t="s">
        <v>3576</v>
      </c>
      <c r="H925" t="s">
        <v>321</v>
      </c>
      <c r="I925" t="s">
        <v>917</v>
      </c>
      <c r="J925" t="s">
        <v>204</v>
      </c>
      <c r="K925" t="s">
        <v>204</v>
      </c>
      <c r="L925" t="s">
        <v>325</v>
      </c>
      <c r="M925" t="s">
        <v>340</v>
      </c>
      <c r="N925" t="s">
        <v>476</v>
      </c>
      <c r="O925" t="s">
        <v>339</v>
      </c>
      <c r="P925" t="s">
        <v>1212</v>
      </c>
      <c r="Q925" s="131">
        <v>4748</v>
      </c>
      <c r="R925" s="131">
        <v>1</v>
      </c>
      <c r="S925" s="131">
        <f t="shared" si="14"/>
        <v>8550</v>
      </c>
      <c r="T925" s="131">
        <v>3.6080000000000001</v>
      </c>
      <c r="U925" s="131">
        <v>409.56200000000001</v>
      </c>
      <c r="V925" s="132">
        <v>6.9999999999999994E-5</v>
      </c>
      <c r="W925" s="132">
        <v>1.0300000000000001E-3</v>
      </c>
      <c r="X925" s="132">
        <v>1.2E-4</v>
      </c>
    </row>
    <row r="926" spans="1:24">
      <c r="A926" t="s">
        <v>1213</v>
      </c>
      <c r="B926" t="s">
        <v>1250</v>
      </c>
      <c r="C926" t="s">
        <v>2937</v>
      </c>
      <c r="D926" t="s">
        <v>2938</v>
      </c>
      <c r="E926" t="s">
        <v>311</v>
      </c>
      <c r="F926" t="s">
        <v>3670</v>
      </c>
      <c r="G926" t="s">
        <v>3671</v>
      </c>
      <c r="H926" t="s">
        <v>321</v>
      </c>
      <c r="I926" t="s">
        <v>917</v>
      </c>
      <c r="J926" t="s">
        <v>204</v>
      </c>
      <c r="K926" t="s">
        <v>204</v>
      </c>
      <c r="L926" t="s">
        <v>325</v>
      </c>
      <c r="M926" t="s">
        <v>340</v>
      </c>
      <c r="N926" t="s">
        <v>480</v>
      </c>
      <c r="O926" t="s">
        <v>339</v>
      </c>
      <c r="P926" t="s">
        <v>1212</v>
      </c>
      <c r="Q926" s="131">
        <v>4015</v>
      </c>
      <c r="R926" s="131">
        <v>1</v>
      </c>
      <c r="S926" s="131">
        <f t="shared" si="14"/>
        <v>9865.0062266500627</v>
      </c>
      <c r="U926" s="131">
        <v>396.08</v>
      </c>
      <c r="V926" s="132">
        <v>6.9999999999999994E-5</v>
      </c>
      <c r="W926" s="132">
        <v>9.8999999999999999E-4</v>
      </c>
      <c r="X926" s="132">
        <v>1.1E-4</v>
      </c>
    </row>
    <row r="927" spans="1:24">
      <c r="A927" t="s">
        <v>1213</v>
      </c>
      <c r="B927" t="s">
        <v>1250</v>
      </c>
      <c r="C927" t="s">
        <v>3704</v>
      </c>
      <c r="D927" t="s">
        <v>3705</v>
      </c>
      <c r="E927" t="s">
        <v>309</v>
      </c>
      <c r="F927" t="s">
        <v>3704</v>
      </c>
      <c r="G927" t="s">
        <v>3706</v>
      </c>
      <c r="H927" t="s">
        <v>321</v>
      </c>
      <c r="I927" t="s">
        <v>917</v>
      </c>
      <c r="J927" t="s">
        <v>204</v>
      </c>
      <c r="K927" t="s">
        <v>204</v>
      </c>
      <c r="L927" t="s">
        <v>325</v>
      </c>
      <c r="M927" t="s">
        <v>340</v>
      </c>
      <c r="N927" t="s">
        <v>475</v>
      </c>
      <c r="O927" t="s">
        <v>339</v>
      </c>
      <c r="P927" t="s">
        <v>1212</v>
      </c>
      <c r="Q927" s="131">
        <v>1403</v>
      </c>
      <c r="R927" s="131">
        <v>1</v>
      </c>
      <c r="S927" s="131">
        <f t="shared" si="14"/>
        <v>24720.028510334996</v>
      </c>
      <c r="U927" s="131">
        <v>346.822</v>
      </c>
      <c r="V927" s="132">
        <v>1E-4</v>
      </c>
      <c r="W927" s="132">
        <v>8.7000000000000001E-4</v>
      </c>
      <c r="X927" s="132">
        <v>1E-4</v>
      </c>
    </row>
    <row r="928" spans="1:24">
      <c r="A928" t="s">
        <v>1213</v>
      </c>
      <c r="B928" t="s">
        <v>1250</v>
      </c>
      <c r="C928" t="s">
        <v>3996</v>
      </c>
      <c r="D928" t="s">
        <v>3997</v>
      </c>
      <c r="E928" t="s">
        <v>309</v>
      </c>
      <c r="F928" t="s">
        <v>3996</v>
      </c>
      <c r="G928" t="s">
        <v>3998</v>
      </c>
      <c r="H928" t="s">
        <v>321</v>
      </c>
      <c r="I928" t="s">
        <v>917</v>
      </c>
      <c r="J928" t="s">
        <v>204</v>
      </c>
      <c r="K928" t="s">
        <v>204</v>
      </c>
      <c r="L928" t="s">
        <v>325</v>
      </c>
      <c r="M928" t="s">
        <v>340</v>
      </c>
      <c r="N928" t="s">
        <v>460</v>
      </c>
      <c r="O928" t="s">
        <v>339</v>
      </c>
      <c r="P928" t="s">
        <v>1212</v>
      </c>
      <c r="Q928" s="131">
        <v>57016</v>
      </c>
      <c r="R928" s="131">
        <v>1</v>
      </c>
      <c r="S928" s="131">
        <f t="shared" si="14"/>
        <v>501.4995790655255</v>
      </c>
      <c r="U928" s="131">
        <v>285.935</v>
      </c>
      <c r="V928" s="132">
        <v>1.14E-3</v>
      </c>
      <c r="W928" s="132">
        <v>7.1000000000000002E-4</v>
      </c>
      <c r="X928" s="132">
        <v>8.0000000000000007E-5</v>
      </c>
    </row>
    <row r="929" spans="1:24">
      <c r="A929" t="s">
        <v>1213</v>
      </c>
      <c r="B929" t="s">
        <v>1250</v>
      </c>
      <c r="C929" t="s">
        <v>3989</v>
      </c>
      <c r="D929" t="s">
        <v>3990</v>
      </c>
      <c r="E929" t="s">
        <v>309</v>
      </c>
      <c r="F929" t="s">
        <v>3989</v>
      </c>
      <c r="G929" t="s">
        <v>3991</v>
      </c>
      <c r="H929" t="s">
        <v>321</v>
      </c>
      <c r="I929" t="s">
        <v>917</v>
      </c>
      <c r="J929" t="s">
        <v>204</v>
      </c>
      <c r="K929" t="s">
        <v>204</v>
      </c>
      <c r="L929" t="s">
        <v>325</v>
      </c>
      <c r="M929" t="s">
        <v>340</v>
      </c>
      <c r="N929" t="s">
        <v>476</v>
      </c>
      <c r="O929" t="s">
        <v>339</v>
      </c>
      <c r="P929" t="s">
        <v>1212</v>
      </c>
      <c r="Q929" s="131">
        <v>3048</v>
      </c>
      <c r="R929" s="131">
        <v>1</v>
      </c>
      <c r="S929" s="131">
        <f t="shared" si="14"/>
        <v>7920.9973753280838</v>
      </c>
      <c r="U929" s="131">
        <v>241.43199999999999</v>
      </c>
      <c r="V929" s="132">
        <v>1.2E-4</v>
      </c>
      <c r="W929" s="132">
        <v>5.9999999999999995E-4</v>
      </c>
      <c r="X929" s="132">
        <v>6.9999999999999994E-5</v>
      </c>
    </row>
    <row r="930" spans="1:24">
      <c r="A930" t="s">
        <v>1213</v>
      </c>
      <c r="B930" t="s">
        <v>1250</v>
      </c>
      <c r="C930" t="s">
        <v>3717</v>
      </c>
      <c r="D930" t="s">
        <v>3718</v>
      </c>
      <c r="E930" t="s">
        <v>309</v>
      </c>
      <c r="F930" t="s">
        <v>3717</v>
      </c>
      <c r="G930" t="s">
        <v>3719</v>
      </c>
      <c r="H930" t="s">
        <v>321</v>
      </c>
      <c r="I930" t="s">
        <v>917</v>
      </c>
      <c r="J930" t="s">
        <v>204</v>
      </c>
      <c r="K930" t="s">
        <v>204</v>
      </c>
      <c r="L930" t="s">
        <v>325</v>
      </c>
      <c r="M930" t="s">
        <v>340</v>
      </c>
      <c r="N930" t="s">
        <v>445</v>
      </c>
      <c r="O930" t="s">
        <v>339</v>
      </c>
      <c r="P930" t="s">
        <v>1212</v>
      </c>
      <c r="Q930" s="131">
        <v>23346</v>
      </c>
      <c r="R930" s="131">
        <v>1</v>
      </c>
      <c r="S930" s="131">
        <f t="shared" si="14"/>
        <v>1019.9991433221966</v>
      </c>
      <c r="U930" s="131">
        <v>238.12899999999999</v>
      </c>
      <c r="V930" s="132">
        <v>5.1999999999999995E-4</v>
      </c>
      <c r="W930" s="132">
        <v>5.9999999999999995E-4</v>
      </c>
      <c r="X930" s="132">
        <v>6.9999999999999994E-5</v>
      </c>
    </row>
    <row r="931" spans="1:24">
      <c r="A931" t="s">
        <v>1213</v>
      </c>
      <c r="B931" t="s">
        <v>1250</v>
      </c>
      <c r="C931" t="s">
        <v>3999</v>
      </c>
      <c r="D931" t="s">
        <v>4000</v>
      </c>
      <c r="E931" t="s">
        <v>309</v>
      </c>
      <c r="F931" t="s">
        <v>3999</v>
      </c>
      <c r="G931" t="s">
        <v>4001</v>
      </c>
      <c r="H931" t="s">
        <v>321</v>
      </c>
      <c r="I931" t="s">
        <v>917</v>
      </c>
      <c r="J931" t="s">
        <v>204</v>
      </c>
      <c r="K931" t="s">
        <v>204</v>
      </c>
      <c r="L931" t="s">
        <v>325</v>
      </c>
      <c r="M931" t="s">
        <v>340</v>
      </c>
      <c r="N931" t="s">
        <v>466</v>
      </c>
      <c r="O931" t="s">
        <v>339</v>
      </c>
      <c r="P931" t="s">
        <v>1212</v>
      </c>
      <c r="Q931" s="131">
        <v>14354</v>
      </c>
      <c r="R931" s="131">
        <v>1</v>
      </c>
      <c r="S931" s="131">
        <f t="shared" si="14"/>
        <v>1275.9997213320328</v>
      </c>
      <c r="U931" s="131">
        <v>183.15700000000001</v>
      </c>
      <c r="V931" s="132">
        <v>1.5399999999999999E-3</v>
      </c>
      <c r="W931" s="132">
        <v>4.6000000000000001E-4</v>
      </c>
      <c r="X931" s="132">
        <v>5.0000000000000002E-5</v>
      </c>
    </row>
    <row r="932" spans="1:24">
      <c r="A932" t="s">
        <v>1213</v>
      </c>
      <c r="B932" t="s">
        <v>1250</v>
      </c>
      <c r="C932" t="s">
        <v>3761</v>
      </c>
      <c r="D932" t="s">
        <v>3762</v>
      </c>
      <c r="E932" t="s">
        <v>309</v>
      </c>
      <c r="F932" t="s">
        <v>3761</v>
      </c>
      <c r="G932" t="s">
        <v>3763</v>
      </c>
      <c r="H932" t="s">
        <v>321</v>
      </c>
      <c r="I932" t="s">
        <v>917</v>
      </c>
      <c r="J932" t="s">
        <v>204</v>
      </c>
      <c r="K932" t="s">
        <v>204</v>
      </c>
      <c r="L932" t="s">
        <v>325</v>
      </c>
      <c r="M932" t="s">
        <v>340</v>
      </c>
      <c r="N932" t="s">
        <v>451</v>
      </c>
      <c r="O932" t="s">
        <v>339</v>
      </c>
      <c r="P932" t="s">
        <v>1212</v>
      </c>
      <c r="Q932" s="131">
        <v>1419</v>
      </c>
      <c r="R932" s="131">
        <v>1</v>
      </c>
      <c r="S932" s="131">
        <f t="shared" si="14"/>
        <v>10210.00704721635</v>
      </c>
      <c r="U932" s="131">
        <v>144.88</v>
      </c>
      <c r="V932" s="132">
        <v>6.0000000000000002E-5</v>
      </c>
      <c r="W932" s="132">
        <v>3.6000000000000002E-4</v>
      </c>
      <c r="X932" s="132">
        <v>4.0000000000000003E-5</v>
      </c>
    </row>
    <row r="933" spans="1:24">
      <c r="A933" t="s">
        <v>1213</v>
      </c>
      <c r="B933" t="s">
        <v>1250</v>
      </c>
      <c r="C933" t="s">
        <v>4005</v>
      </c>
      <c r="D933" t="s">
        <v>4006</v>
      </c>
      <c r="E933" t="s">
        <v>309</v>
      </c>
      <c r="F933" t="s">
        <v>4005</v>
      </c>
      <c r="G933" t="s">
        <v>4007</v>
      </c>
      <c r="H933" t="s">
        <v>321</v>
      </c>
      <c r="I933" t="s">
        <v>917</v>
      </c>
      <c r="J933" t="s">
        <v>204</v>
      </c>
      <c r="K933" t="s">
        <v>204</v>
      </c>
      <c r="L933" t="s">
        <v>325</v>
      </c>
      <c r="M933" t="s">
        <v>340</v>
      </c>
      <c r="N933" t="s">
        <v>450</v>
      </c>
      <c r="O933" t="s">
        <v>339</v>
      </c>
      <c r="P933" t="s">
        <v>1212</v>
      </c>
      <c r="Q933" s="131">
        <v>231192.54</v>
      </c>
      <c r="R933" s="131">
        <v>1</v>
      </c>
      <c r="S933" s="131">
        <f t="shared" si="14"/>
        <v>59.89985663032207</v>
      </c>
      <c r="U933" s="131">
        <v>138.48400000000001</v>
      </c>
      <c r="V933" s="132">
        <v>1.56E-3</v>
      </c>
      <c r="W933" s="132">
        <v>3.5E-4</v>
      </c>
      <c r="X933" s="132">
        <v>4.0000000000000003E-5</v>
      </c>
    </row>
    <row r="934" spans="1:24">
      <c r="A934" t="s">
        <v>1213</v>
      </c>
      <c r="B934" t="s">
        <v>1250</v>
      </c>
      <c r="C934" t="s">
        <v>2954</v>
      </c>
      <c r="D934" t="s">
        <v>2955</v>
      </c>
      <c r="E934" t="s">
        <v>309</v>
      </c>
      <c r="F934" t="s">
        <v>4015</v>
      </c>
      <c r="G934" t="s">
        <v>4016</v>
      </c>
      <c r="H934" t="s">
        <v>321</v>
      </c>
      <c r="I934" t="s">
        <v>917</v>
      </c>
      <c r="J934" t="s">
        <v>204</v>
      </c>
      <c r="K934" t="s">
        <v>204</v>
      </c>
      <c r="L934" t="s">
        <v>325</v>
      </c>
      <c r="M934" t="s">
        <v>340</v>
      </c>
      <c r="N934" t="s">
        <v>447</v>
      </c>
      <c r="O934" t="s">
        <v>339</v>
      </c>
      <c r="P934" t="s">
        <v>1212</v>
      </c>
      <c r="Q934" s="131">
        <v>22604.51</v>
      </c>
      <c r="R934" s="131">
        <v>1</v>
      </c>
      <c r="S934" s="131">
        <f t="shared" si="14"/>
        <v>564.70146886616885</v>
      </c>
      <c r="U934" s="131">
        <v>127.648</v>
      </c>
      <c r="V934" s="132">
        <v>2.9E-4</v>
      </c>
      <c r="W934" s="132">
        <v>3.2000000000000003E-4</v>
      </c>
      <c r="X934" s="132">
        <v>4.0000000000000003E-5</v>
      </c>
    </row>
    <row r="935" spans="1:24">
      <c r="A935" t="s">
        <v>1213</v>
      </c>
      <c r="B935" t="s">
        <v>1250</v>
      </c>
      <c r="C935" t="s">
        <v>4002</v>
      </c>
      <c r="D935" t="s">
        <v>4003</v>
      </c>
      <c r="E935" t="s">
        <v>309</v>
      </c>
      <c r="F935" t="s">
        <v>4002</v>
      </c>
      <c r="G935" t="s">
        <v>4004</v>
      </c>
      <c r="H935" t="s">
        <v>321</v>
      </c>
      <c r="I935" t="s">
        <v>917</v>
      </c>
      <c r="J935" t="s">
        <v>204</v>
      </c>
      <c r="K935" t="s">
        <v>204</v>
      </c>
      <c r="L935" t="s">
        <v>325</v>
      </c>
      <c r="M935" t="s">
        <v>340</v>
      </c>
      <c r="N935" t="s">
        <v>471</v>
      </c>
      <c r="O935" t="s">
        <v>339</v>
      </c>
      <c r="P935" t="s">
        <v>1212</v>
      </c>
      <c r="Q935" s="131">
        <v>199277</v>
      </c>
      <c r="R935" s="131">
        <v>1</v>
      </c>
      <c r="S935" s="131">
        <f t="shared" si="14"/>
        <v>59.699814830612667</v>
      </c>
      <c r="U935" s="131">
        <v>118.968</v>
      </c>
      <c r="V935" s="132">
        <v>1.81E-3</v>
      </c>
      <c r="W935" s="132">
        <v>2.9999999999999997E-4</v>
      </c>
      <c r="X935" s="132">
        <v>3.0000000000000001E-5</v>
      </c>
    </row>
    <row r="936" spans="1:24">
      <c r="A936" t="s">
        <v>1213</v>
      </c>
      <c r="B936" t="s">
        <v>1250</v>
      </c>
      <c r="C936" t="s">
        <v>4011</v>
      </c>
      <c r="D936" t="s">
        <v>4012</v>
      </c>
      <c r="E936" t="s">
        <v>309</v>
      </c>
      <c r="F936" t="s">
        <v>4013</v>
      </c>
      <c r="G936" t="s">
        <v>4014</v>
      </c>
      <c r="H936" t="s">
        <v>321</v>
      </c>
      <c r="I936" t="s">
        <v>917</v>
      </c>
      <c r="J936" t="s">
        <v>204</v>
      </c>
      <c r="K936" t="s">
        <v>204</v>
      </c>
      <c r="L936" t="s">
        <v>325</v>
      </c>
      <c r="M936" t="s">
        <v>340</v>
      </c>
      <c r="N936" t="s">
        <v>473</v>
      </c>
      <c r="O936" t="s">
        <v>339</v>
      </c>
      <c r="P936" t="s">
        <v>1212</v>
      </c>
      <c r="Q936" s="131">
        <v>69761</v>
      </c>
      <c r="R936" s="131">
        <v>1</v>
      </c>
      <c r="S936" s="131">
        <f t="shared" si="14"/>
        <v>45.200040137039323</v>
      </c>
      <c r="U936" s="131">
        <v>31.532</v>
      </c>
      <c r="V936" s="132">
        <v>1.74E-3</v>
      </c>
      <c r="W936" s="132">
        <v>8.0000000000000007E-5</v>
      </c>
      <c r="X936" s="132">
        <v>1.0000000000000001E-5</v>
      </c>
    </row>
    <row r="937" spans="1:24">
      <c r="A937" t="s">
        <v>1213</v>
      </c>
      <c r="B937" t="s">
        <v>1250</v>
      </c>
      <c r="C937" t="s">
        <v>4008</v>
      </c>
      <c r="D937" t="s">
        <v>4009</v>
      </c>
      <c r="E937" t="s">
        <v>309</v>
      </c>
      <c r="F937" t="s">
        <v>4008</v>
      </c>
      <c r="G937" t="s">
        <v>4010</v>
      </c>
      <c r="H937" t="s">
        <v>321</v>
      </c>
      <c r="I937" t="s">
        <v>917</v>
      </c>
      <c r="J937" t="s">
        <v>204</v>
      </c>
      <c r="K937" t="s">
        <v>204</v>
      </c>
      <c r="L937" t="s">
        <v>325</v>
      </c>
      <c r="M937" t="s">
        <v>340</v>
      </c>
      <c r="N937" t="s">
        <v>473</v>
      </c>
      <c r="O937" t="s">
        <v>339</v>
      </c>
      <c r="P937" t="s">
        <v>1212</v>
      </c>
      <c r="Q937" s="131">
        <v>30146.5</v>
      </c>
      <c r="R937" s="131">
        <v>1</v>
      </c>
      <c r="S937" s="131">
        <f t="shared" si="14"/>
        <v>94.999419501434659</v>
      </c>
      <c r="U937" s="131">
        <v>28.638999999999999</v>
      </c>
      <c r="V937" s="132">
        <v>1.3799999999999999E-3</v>
      </c>
      <c r="W937" s="132">
        <v>6.9999999999999994E-5</v>
      </c>
      <c r="X937" s="132">
        <v>1.0000000000000001E-5</v>
      </c>
    </row>
    <row r="938" spans="1:24">
      <c r="A938" t="s">
        <v>1213</v>
      </c>
      <c r="B938" t="s">
        <v>1250</v>
      </c>
      <c r="C938" t="s">
        <v>3586</v>
      </c>
      <c r="D938" t="s">
        <v>3587</v>
      </c>
      <c r="E938" t="s">
        <v>309</v>
      </c>
      <c r="F938" t="s">
        <v>3588</v>
      </c>
      <c r="G938" t="s">
        <v>3589</v>
      </c>
      <c r="H938" t="s">
        <v>321</v>
      </c>
      <c r="I938" t="s">
        <v>917</v>
      </c>
      <c r="J938" t="s">
        <v>204</v>
      </c>
      <c r="K938" t="s">
        <v>204</v>
      </c>
      <c r="L938" t="s">
        <v>325</v>
      </c>
      <c r="M938" t="s">
        <v>340</v>
      </c>
      <c r="N938" t="s">
        <v>455</v>
      </c>
      <c r="O938" t="s">
        <v>339</v>
      </c>
      <c r="P938" t="s">
        <v>1212</v>
      </c>
      <c r="Q938" s="131">
        <v>14966</v>
      </c>
      <c r="R938" s="131">
        <v>1</v>
      </c>
      <c r="S938" s="131">
        <f t="shared" si="14"/>
        <v>9483.9999999999982</v>
      </c>
      <c r="U938" s="131">
        <f>1419375.44/1000</f>
        <v>1419.37544</v>
      </c>
      <c r="V938" s="132">
        <v>1.48E-3</v>
      </c>
      <c r="W938" s="132">
        <v>3.8999999999999998E-3</v>
      </c>
      <c r="X938" s="132">
        <v>4.4000000000000002E-4</v>
      </c>
    </row>
    <row r="939" spans="1:24">
      <c r="A939" t="s">
        <v>1213</v>
      </c>
      <c r="B939" t="s">
        <v>1250</v>
      </c>
      <c r="C939" t="s">
        <v>1761</v>
      </c>
      <c r="D939" t="s">
        <v>1762</v>
      </c>
      <c r="E939" t="s">
        <v>309</v>
      </c>
      <c r="F939" t="s">
        <v>1761</v>
      </c>
      <c r="G939" t="s">
        <v>3915</v>
      </c>
      <c r="H939" t="s">
        <v>321</v>
      </c>
      <c r="I939" t="s">
        <v>917</v>
      </c>
      <c r="J939" t="s">
        <v>204</v>
      </c>
      <c r="K939" t="s">
        <v>204</v>
      </c>
      <c r="L939" t="s">
        <v>325</v>
      </c>
      <c r="M939" t="s">
        <v>340</v>
      </c>
      <c r="N939" t="s">
        <v>464</v>
      </c>
      <c r="O939" t="s">
        <v>339</v>
      </c>
      <c r="P939" t="s">
        <v>1212</v>
      </c>
      <c r="Q939" s="131">
        <v>641255</v>
      </c>
      <c r="R939" s="131">
        <v>1</v>
      </c>
      <c r="S939" s="131">
        <f t="shared" si="14"/>
        <v>229.99999999999997</v>
      </c>
      <c r="U939" s="131">
        <f>1474886.5/1000</f>
        <v>1474.8865000000001</v>
      </c>
      <c r="V939" s="132">
        <v>3.2100000000000002E-3</v>
      </c>
      <c r="W939" s="132">
        <v>5.9500000000000004E-3</v>
      </c>
      <c r="X939" s="132">
        <v>6.7000000000000002E-4</v>
      </c>
    </row>
    <row r="940" spans="1:24">
      <c r="A940" t="s">
        <v>1213</v>
      </c>
      <c r="B940" t="s">
        <v>1250</v>
      </c>
      <c r="C940" t="s">
        <v>3413</v>
      </c>
      <c r="D940" t="s">
        <v>3414</v>
      </c>
      <c r="E940" t="s">
        <v>80</v>
      </c>
      <c r="F940" t="s">
        <v>4017</v>
      </c>
      <c r="G940" t="s">
        <v>4018</v>
      </c>
      <c r="H940" t="s">
        <v>321</v>
      </c>
      <c r="I940" t="s">
        <v>917</v>
      </c>
      <c r="J940" t="s">
        <v>205</v>
      </c>
      <c r="K940" t="s">
        <v>224</v>
      </c>
      <c r="L940" t="s">
        <v>325</v>
      </c>
      <c r="M940" t="s">
        <v>368</v>
      </c>
      <c r="N940" t="s">
        <v>568</v>
      </c>
      <c r="O940" t="s">
        <v>339</v>
      </c>
      <c r="P940" t="s">
        <v>1216</v>
      </c>
      <c r="Q940" s="131">
        <v>264734.3</v>
      </c>
      <c r="R940" s="131">
        <v>3.7959999999999998</v>
      </c>
      <c r="S940" s="131">
        <f t="shared" si="14"/>
        <v>292.13078542678022</v>
      </c>
      <c r="U940" s="131">
        <v>2935.7139999999999</v>
      </c>
      <c r="V940" s="132">
        <v>1.7000000000000001E-4</v>
      </c>
      <c r="W940" s="132">
        <v>7.3400000000000002E-3</v>
      </c>
      <c r="X940" s="132">
        <v>8.1999999999999998E-4</v>
      </c>
    </row>
    <row r="941" spans="1:24">
      <c r="A941" t="s">
        <v>1213</v>
      </c>
      <c r="B941" t="s">
        <v>1250</v>
      </c>
      <c r="C941" t="s">
        <v>4019</v>
      </c>
      <c r="D941" t="s">
        <v>4020</v>
      </c>
      <c r="E941" t="s">
        <v>311</v>
      </c>
      <c r="F941" t="s">
        <v>4021</v>
      </c>
      <c r="G941" t="s">
        <v>4022</v>
      </c>
      <c r="H941" t="s">
        <v>321</v>
      </c>
      <c r="I941" t="s">
        <v>917</v>
      </c>
      <c r="J941" t="s">
        <v>205</v>
      </c>
      <c r="K941" t="s">
        <v>204</v>
      </c>
      <c r="L941" t="s">
        <v>325</v>
      </c>
      <c r="M941" t="s">
        <v>344</v>
      </c>
      <c r="N941" t="s">
        <v>540</v>
      </c>
      <c r="O941" t="s">
        <v>339</v>
      </c>
      <c r="P941" t="s">
        <v>1215</v>
      </c>
      <c r="Q941" s="131">
        <v>21580</v>
      </c>
      <c r="R941" s="131">
        <v>3.6469999999999998</v>
      </c>
      <c r="S941" s="131">
        <f t="shared" si="14"/>
        <v>3095.000067342412</v>
      </c>
      <c r="U941" s="131">
        <v>2435.835</v>
      </c>
      <c r="V941" s="132">
        <v>4.4999999999999999E-4</v>
      </c>
      <c r="W941" s="132">
        <v>6.0899999999999999E-3</v>
      </c>
      <c r="X941" s="132">
        <v>6.8000000000000005E-4</v>
      </c>
    </row>
    <row r="942" spans="1:24">
      <c r="A942" t="s">
        <v>1213</v>
      </c>
      <c r="B942" t="s">
        <v>1250</v>
      </c>
      <c r="C942" t="s">
        <v>4033</v>
      </c>
      <c r="D942" t="s">
        <v>4034</v>
      </c>
      <c r="E942" t="s">
        <v>80</v>
      </c>
      <c r="F942" t="s">
        <v>4035</v>
      </c>
      <c r="G942" t="s">
        <v>4036</v>
      </c>
      <c r="H942" t="s">
        <v>321</v>
      </c>
      <c r="I942" t="s">
        <v>917</v>
      </c>
      <c r="J942" t="s">
        <v>205</v>
      </c>
      <c r="K942" t="s">
        <v>224</v>
      </c>
      <c r="L942" t="s">
        <v>325</v>
      </c>
      <c r="M942" t="s">
        <v>344</v>
      </c>
      <c r="N942" t="s">
        <v>488</v>
      </c>
      <c r="O942" t="s">
        <v>339</v>
      </c>
      <c r="P942" t="s">
        <v>1215</v>
      </c>
      <c r="Q942" s="131">
        <v>5236.3500000000004</v>
      </c>
      <c r="R942" s="131">
        <v>3.6469999999999998</v>
      </c>
      <c r="S942" s="131">
        <f t="shared" si="14"/>
        <v>8454.9962954984094</v>
      </c>
      <c r="T942" s="131">
        <v>1.575</v>
      </c>
      <c r="U942" s="131">
        <v>1620.3920000000001</v>
      </c>
      <c r="V942" s="132">
        <v>2.0000000000000002E-5</v>
      </c>
      <c r="W942" s="132">
        <v>4.0600000000000002E-3</v>
      </c>
      <c r="X942" s="132">
        <v>4.4999999999999999E-4</v>
      </c>
    </row>
    <row r="943" spans="1:24">
      <c r="A943" t="s">
        <v>1213</v>
      </c>
      <c r="B943" t="s">
        <v>1250</v>
      </c>
      <c r="C943" t="s">
        <v>3206</v>
      </c>
      <c r="D943" t="s">
        <v>3207</v>
      </c>
      <c r="E943" t="s">
        <v>80</v>
      </c>
      <c r="F943" t="s">
        <v>4023</v>
      </c>
      <c r="G943" t="s">
        <v>4024</v>
      </c>
      <c r="H943" t="s">
        <v>321</v>
      </c>
      <c r="I943" t="s">
        <v>917</v>
      </c>
      <c r="J943" t="s">
        <v>205</v>
      </c>
      <c r="K943" t="s">
        <v>233</v>
      </c>
      <c r="L943" t="s">
        <v>325</v>
      </c>
      <c r="M943" t="s">
        <v>314</v>
      </c>
      <c r="N943" t="s">
        <v>487</v>
      </c>
      <c r="O943" t="s">
        <v>339</v>
      </c>
      <c r="P943" t="s">
        <v>1231</v>
      </c>
      <c r="Q943" s="131">
        <v>310000</v>
      </c>
      <c r="R943" s="131">
        <v>4.5739999999999998</v>
      </c>
      <c r="S943" s="131">
        <f t="shared" si="14"/>
        <v>110.40721046024515</v>
      </c>
      <c r="U943" s="131">
        <v>1565.508</v>
      </c>
      <c r="V943" s="132">
        <v>1.9000000000000001E-4</v>
      </c>
      <c r="W943" s="132">
        <v>3.9100000000000003E-3</v>
      </c>
      <c r="X943" s="132">
        <v>4.4000000000000002E-4</v>
      </c>
    </row>
    <row r="944" spans="1:24">
      <c r="A944" t="s">
        <v>1213</v>
      </c>
      <c r="B944" t="s">
        <v>1250</v>
      </c>
      <c r="C944" t="s">
        <v>4037</v>
      </c>
      <c r="D944" t="s">
        <v>4038</v>
      </c>
      <c r="E944" t="s">
        <v>311</v>
      </c>
      <c r="F944" t="s">
        <v>4039</v>
      </c>
      <c r="G944" t="s">
        <v>4040</v>
      </c>
      <c r="H944" t="s">
        <v>321</v>
      </c>
      <c r="I944" t="s">
        <v>917</v>
      </c>
      <c r="J944" t="s">
        <v>205</v>
      </c>
      <c r="K944" t="s">
        <v>204</v>
      </c>
      <c r="L944" t="s">
        <v>325</v>
      </c>
      <c r="M944" t="s">
        <v>346</v>
      </c>
      <c r="N944" t="s">
        <v>546</v>
      </c>
      <c r="O944" t="s">
        <v>339</v>
      </c>
      <c r="P944" t="s">
        <v>1215</v>
      </c>
      <c r="Q944" s="131">
        <v>18419</v>
      </c>
      <c r="R944" s="131">
        <v>3.6469999999999998</v>
      </c>
      <c r="S944" s="131">
        <f t="shared" si="14"/>
        <v>2252.9995306375035</v>
      </c>
      <c r="U944" s="131">
        <v>1513.432</v>
      </c>
      <c r="V944" s="132">
        <v>4.4000000000000002E-4</v>
      </c>
      <c r="W944" s="132">
        <v>3.7799999999999999E-3</v>
      </c>
      <c r="X944" s="132">
        <v>4.2000000000000002E-4</v>
      </c>
    </row>
    <row r="945" spans="1:24">
      <c r="A945" t="s">
        <v>1213</v>
      </c>
      <c r="B945" t="s">
        <v>1250</v>
      </c>
      <c r="C945" t="s">
        <v>4025</v>
      </c>
      <c r="D945" t="s">
        <v>4026</v>
      </c>
      <c r="E945" t="s">
        <v>80</v>
      </c>
      <c r="F945" t="s">
        <v>4027</v>
      </c>
      <c r="G945" t="s">
        <v>4028</v>
      </c>
      <c r="H945" t="s">
        <v>321</v>
      </c>
      <c r="I945" t="s">
        <v>917</v>
      </c>
      <c r="J945" t="s">
        <v>205</v>
      </c>
      <c r="K945" t="s">
        <v>224</v>
      </c>
      <c r="L945" t="s">
        <v>325</v>
      </c>
      <c r="M945" t="s">
        <v>346</v>
      </c>
      <c r="N945" t="s">
        <v>530</v>
      </c>
      <c r="O945" t="s">
        <v>339</v>
      </c>
      <c r="P945" t="s">
        <v>1215</v>
      </c>
      <c r="Q945" s="131">
        <v>17220</v>
      </c>
      <c r="R945" s="131">
        <v>3.6469999999999998</v>
      </c>
      <c r="S945" s="131">
        <f t="shared" si="14"/>
        <v>1669.9993981020152</v>
      </c>
      <c r="U945" s="131">
        <v>1048.7819999999999</v>
      </c>
      <c r="V945" s="132">
        <v>2.0000000000000001E-4</v>
      </c>
      <c r="W945" s="132">
        <v>2.6199999999999999E-3</v>
      </c>
      <c r="X945" s="132">
        <v>2.9E-4</v>
      </c>
    </row>
    <row r="946" spans="1:24">
      <c r="A946" t="s">
        <v>1213</v>
      </c>
      <c r="B946" t="s">
        <v>1250</v>
      </c>
      <c r="C946" t="s">
        <v>4041</v>
      </c>
      <c r="D946" t="s">
        <v>4042</v>
      </c>
      <c r="E946" t="s">
        <v>311</v>
      </c>
      <c r="F946" t="s">
        <v>4043</v>
      </c>
      <c r="G946" t="s">
        <v>4044</v>
      </c>
      <c r="H946" t="s">
        <v>321</v>
      </c>
      <c r="I946" t="s">
        <v>917</v>
      </c>
      <c r="J946" t="s">
        <v>205</v>
      </c>
      <c r="K946" t="s">
        <v>204</v>
      </c>
      <c r="L946" t="s">
        <v>325</v>
      </c>
      <c r="M946" t="s">
        <v>344</v>
      </c>
      <c r="N946" t="s">
        <v>544</v>
      </c>
      <c r="O946" t="s">
        <v>339</v>
      </c>
      <c r="P946" t="s">
        <v>1215</v>
      </c>
      <c r="Q946" s="131">
        <v>20423</v>
      </c>
      <c r="R946" s="131">
        <v>3.6469999999999998</v>
      </c>
      <c r="S946" s="131">
        <f t="shared" si="14"/>
        <v>1236.0000843686064</v>
      </c>
      <c r="U946" s="131">
        <v>920.60599999999999</v>
      </c>
      <c r="V946" s="132">
        <v>1.32E-3</v>
      </c>
      <c r="W946" s="132">
        <v>2.3E-3</v>
      </c>
      <c r="X946" s="132">
        <v>2.5999999999999998E-4</v>
      </c>
    </row>
    <row r="947" spans="1:24">
      <c r="A947" t="s">
        <v>1213</v>
      </c>
      <c r="B947" t="s">
        <v>1250</v>
      </c>
      <c r="C947" t="s">
        <v>4029</v>
      </c>
      <c r="D947" t="s">
        <v>4030</v>
      </c>
      <c r="E947" t="s">
        <v>80</v>
      </c>
      <c r="F947" t="s">
        <v>4031</v>
      </c>
      <c r="G947" t="s">
        <v>4032</v>
      </c>
      <c r="H947" t="s">
        <v>321</v>
      </c>
      <c r="I947" t="s">
        <v>917</v>
      </c>
      <c r="J947" t="s">
        <v>205</v>
      </c>
      <c r="K947" t="s">
        <v>204</v>
      </c>
      <c r="L947" t="s">
        <v>325</v>
      </c>
      <c r="M947" t="s">
        <v>344</v>
      </c>
      <c r="N947" t="s">
        <v>497</v>
      </c>
      <c r="O947" t="s">
        <v>339</v>
      </c>
      <c r="P947" t="s">
        <v>1215</v>
      </c>
      <c r="Q947" s="131">
        <v>11605</v>
      </c>
      <c r="R947" s="131">
        <v>3.6469999999999998</v>
      </c>
      <c r="S947" s="131">
        <f t="shared" si="14"/>
        <v>2146.999646885939</v>
      </c>
      <c r="U947" s="131">
        <v>908.68399999999997</v>
      </c>
      <c r="V947" s="132">
        <v>1E-4</v>
      </c>
      <c r="W947" s="132">
        <v>2.2699999999999999E-3</v>
      </c>
      <c r="X947" s="132">
        <v>2.5000000000000001E-4</v>
      </c>
    </row>
    <row r="948" spans="1:24">
      <c r="A948" t="s">
        <v>1213</v>
      </c>
      <c r="B948" t="s">
        <v>1250</v>
      </c>
      <c r="C948" t="s">
        <v>4049</v>
      </c>
      <c r="D948" t="s">
        <v>4050</v>
      </c>
      <c r="E948" t="s">
        <v>309</v>
      </c>
      <c r="F948" t="s">
        <v>4051</v>
      </c>
      <c r="G948" t="s">
        <v>4052</v>
      </c>
      <c r="H948" t="s">
        <v>321</v>
      </c>
      <c r="I948" t="s">
        <v>917</v>
      </c>
      <c r="J948" t="s">
        <v>205</v>
      </c>
      <c r="K948" t="s">
        <v>204</v>
      </c>
      <c r="L948" t="s">
        <v>325</v>
      </c>
      <c r="M948" t="s">
        <v>344</v>
      </c>
      <c r="N948" t="s">
        <v>546</v>
      </c>
      <c r="O948" t="s">
        <v>339</v>
      </c>
      <c r="P948" t="s">
        <v>1215</v>
      </c>
      <c r="Q948" s="131">
        <v>12387</v>
      </c>
      <c r="R948" s="131">
        <v>3.6469999999999998</v>
      </c>
      <c r="S948" s="131">
        <f t="shared" si="14"/>
        <v>1631.0008974134125</v>
      </c>
      <c r="U948" s="131">
        <v>736.81100000000004</v>
      </c>
      <c r="V948" s="132">
        <v>2.0100000000000001E-3</v>
      </c>
      <c r="W948" s="132">
        <v>1.8400000000000001E-3</v>
      </c>
      <c r="X948" s="132">
        <v>2.1000000000000001E-4</v>
      </c>
    </row>
    <row r="949" spans="1:24">
      <c r="A949" t="s">
        <v>1213</v>
      </c>
      <c r="B949" t="s">
        <v>1250</v>
      </c>
      <c r="C949" t="s">
        <v>3850</v>
      </c>
      <c r="D949" t="s">
        <v>3851</v>
      </c>
      <c r="E949" t="s">
        <v>311</v>
      </c>
      <c r="F949" t="s">
        <v>3852</v>
      </c>
      <c r="G949" t="s">
        <v>3853</v>
      </c>
      <c r="H949" t="s">
        <v>321</v>
      </c>
      <c r="I949" t="s">
        <v>917</v>
      </c>
      <c r="J949" t="s">
        <v>205</v>
      </c>
      <c r="K949" t="s">
        <v>204</v>
      </c>
      <c r="L949" t="s">
        <v>325</v>
      </c>
      <c r="M949" t="s">
        <v>346</v>
      </c>
      <c r="N949" t="s">
        <v>544</v>
      </c>
      <c r="O949" t="s">
        <v>339</v>
      </c>
      <c r="P949" t="s">
        <v>1215</v>
      </c>
      <c r="Q949" s="131">
        <v>882</v>
      </c>
      <c r="R949" s="131">
        <v>3.6469999999999998</v>
      </c>
      <c r="S949" s="131">
        <f t="shared" si="14"/>
        <v>21454.996403094647</v>
      </c>
      <c r="U949" s="131">
        <v>690.13300000000004</v>
      </c>
      <c r="V949" s="132">
        <v>2.0000000000000002E-5</v>
      </c>
      <c r="W949" s="132">
        <v>1.73E-3</v>
      </c>
      <c r="X949" s="132">
        <v>1.9000000000000001E-4</v>
      </c>
    </row>
    <row r="950" spans="1:24">
      <c r="A950" t="s">
        <v>1213</v>
      </c>
      <c r="B950" t="s">
        <v>1250</v>
      </c>
      <c r="C950" t="s">
        <v>4045</v>
      </c>
      <c r="D950" t="s">
        <v>4046</v>
      </c>
      <c r="E950" t="s">
        <v>311</v>
      </c>
      <c r="F950" t="s">
        <v>4047</v>
      </c>
      <c r="G950" t="s">
        <v>4048</v>
      </c>
      <c r="H950" t="s">
        <v>321</v>
      </c>
      <c r="I950" t="s">
        <v>917</v>
      </c>
      <c r="J950" t="s">
        <v>205</v>
      </c>
      <c r="K950" t="s">
        <v>224</v>
      </c>
      <c r="L950" t="s">
        <v>325</v>
      </c>
      <c r="M950" t="s">
        <v>344</v>
      </c>
      <c r="N950" t="s">
        <v>534</v>
      </c>
      <c r="O950" t="s">
        <v>339</v>
      </c>
      <c r="P950" t="s">
        <v>1215</v>
      </c>
      <c r="Q950" s="131">
        <v>4394</v>
      </c>
      <c r="R950" s="131">
        <v>3.6469999999999998</v>
      </c>
      <c r="S950" s="131">
        <f t="shared" si="14"/>
        <v>2571.0022353936538</v>
      </c>
      <c r="U950" s="131">
        <v>412.00099999999998</v>
      </c>
      <c r="V950" s="132">
        <v>3.0000000000000001E-5</v>
      </c>
      <c r="W950" s="132">
        <v>1.0300000000000001E-3</v>
      </c>
      <c r="X950" s="132">
        <v>1.2E-4</v>
      </c>
    </row>
    <row r="951" spans="1:24">
      <c r="A951" t="s">
        <v>1213</v>
      </c>
      <c r="B951" t="s">
        <v>1250</v>
      </c>
      <c r="C951" t="s">
        <v>3846</v>
      </c>
      <c r="D951" t="s">
        <v>3847</v>
      </c>
      <c r="E951" t="s">
        <v>80</v>
      </c>
      <c r="F951" t="s">
        <v>3848</v>
      </c>
      <c r="G951" t="s">
        <v>3849</v>
      </c>
      <c r="H951" t="s">
        <v>321</v>
      </c>
      <c r="I951" t="s">
        <v>917</v>
      </c>
      <c r="J951" t="s">
        <v>205</v>
      </c>
      <c r="K951" t="s">
        <v>224</v>
      </c>
      <c r="L951" t="s">
        <v>325</v>
      </c>
      <c r="M951" t="s">
        <v>344</v>
      </c>
      <c r="N951" t="s">
        <v>548</v>
      </c>
      <c r="O951" t="s">
        <v>339</v>
      </c>
      <c r="P951" t="s">
        <v>1215</v>
      </c>
      <c r="Q951" s="131">
        <v>5608</v>
      </c>
      <c r="R951" s="131">
        <v>3.6469999999999998</v>
      </c>
      <c r="S951" s="131">
        <f t="shared" si="14"/>
        <v>1359.9984666818173</v>
      </c>
      <c r="U951" s="131">
        <v>278.15199999999999</v>
      </c>
      <c r="V951" s="132">
        <v>1E-4</v>
      </c>
      <c r="W951" s="132">
        <v>6.9999999999999999E-4</v>
      </c>
      <c r="X951" s="132">
        <v>8.0000000000000007E-5</v>
      </c>
    </row>
    <row r="952" spans="1:24">
      <c r="A952" t="s">
        <v>1213</v>
      </c>
      <c r="B952" t="s">
        <v>1250</v>
      </c>
      <c r="C952" t="s">
        <v>4053</v>
      </c>
      <c r="D952" t="s">
        <v>4054</v>
      </c>
      <c r="E952" t="s">
        <v>311</v>
      </c>
      <c r="F952" t="s">
        <v>4055</v>
      </c>
      <c r="G952" t="s">
        <v>4056</v>
      </c>
      <c r="H952" t="s">
        <v>321</v>
      </c>
      <c r="I952" t="s">
        <v>917</v>
      </c>
      <c r="J952" t="s">
        <v>205</v>
      </c>
      <c r="K952" t="s">
        <v>204</v>
      </c>
      <c r="L952" t="s">
        <v>325</v>
      </c>
      <c r="M952" t="s">
        <v>346</v>
      </c>
      <c r="N952" t="s">
        <v>540</v>
      </c>
      <c r="O952" t="s">
        <v>339</v>
      </c>
      <c r="P952" t="s">
        <v>1215</v>
      </c>
      <c r="Q952" s="131">
        <v>7825</v>
      </c>
      <c r="R952" s="131">
        <v>3.6469999999999998</v>
      </c>
      <c r="S952" s="131">
        <f t="shared" si="14"/>
        <v>425.00159875813728</v>
      </c>
      <c r="U952" s="131">
        <v>121.286</v>
      </c>
      <c r="V952" s="132">
        <v>2.3000000000000001E-4</v>
      </c>
      <c r="W952" s="132">
        <v>2.9999999999999997E-4</v>
      </c>
      <c r="X952" s="132">
        <v>3.0000000000000001E-5</v>
      </c>
    </row>
    <row r="953" spans="1:24">
      <c r="A953" t="s">
        <v>1213</v>
      </c>
      <c r="B953" t="s">
        <v>1251</v>
      </c>
      <c r="C953" t="s">
        <v>1601</v>
      </c>
      <c r="D953" t="s">
        <v>1602</v>
      </c>
      <c r="E953" t="s">
        <v>309</v>
      </c>
      <c r="F953" t="s">
        <v>1601</v>
      </c>
      <c r="G953" t="s">
        <v>3476</v>
      </c>
      <c r="H953" t="s">
        <v>321</v>
      </c>
      <c r="I953" t="s">
        <v>917</v>
      </c>
      <c r="J953" t="s">
        <v>204</v>
      </c>
      <c r="K953" t="s">
        <v>204</v>
      </c>
      <c r="L953" t="s">
        <v>325</v>
      </c>
      <c r="M953" t="s">
        <v>340</v>
      </c>
      <c r="N953" t="s">
        <v>448</v>
      </c>
      <c r="O953" t="s">
        <v>339</v>
      </c>
      <c r="P953" t="s">
        <v>1212</v>
      </c>
      <c r="Q953" s="131">
        <v>72889</v>
      </c>
      <c r="R953" s="131">
        <v>1</v>
      </c>
      <c r="S953" s="131">
        <f t="shared" si="14"/>
        <v>4402.000301828808</v>
      </c>
      <c r="U953" s="131">
        <v>3208.5740000000001</v>
      </c>
      <c r="V953" s="132">
        <v>5.0000000000000002E-5</v>
      </c>
      <c r="W953" s="132">
        <v>7.2819999999999996E-2</v>
      </c>
      <c r="X953" s="132">
        <v>1.055E-2</v>
      </c>
    </row>
    <row r="954" spans="1:24">
      <c r="A954" t="s">
        <v>1213</v>
      </c>
      <c r="B954" t="s">
        <v>1251</v>
      </c>
      <c r="C954" t="s">
        <v>1547</v>
      </c>
      <c r="D954" t="s">
        <v>1548</v>
      </c>
      <c r="E954" t="s">
        <v>309</v>
      </c>
      <c r="F954" t="s">
        <v>1547</v>
      </c>
      <c r="G954" t="s">
        <v>3473</v>
      </c>
      <c r="H954" t="s">
        <v>321</v>
      </c>
      <c r="I954" t="s">
        <v>917</v>
      </c>
      <c r="J954" t="s">
        <v>204</v>
      </c>
      <c r="K954" t="s">
        <v>204</v>
      </c>
      <c r="L954" t="s">
        <v>325</v>
      </c>
      <c r="M954" t="s">
        <v>340</v>
      </c>
      <c r="N954" t="s">
        <v>448</v>
      </c>
      <c r="O954" t="s">
        <v>339</v>
      </c>
      <c r="P954" t="s">
        <v>1212</v>
      </c>
      <c r="Q954" s="131">
        <v>69817</v>
      </c>
      <c r="R954" s="131">
        <v>1</v>
      </c>
      <c r="S954" s="131">
        <f t="shared" si="14"/>
        <v>4335.0000716157956</v>
      </c>
      <c r="U954" s="131">
        <v>3026.567</v>
      </c>
      <c r="V954" s="132">
        <v>4.0000000000000003E-5</v>
      </c>
      <c r="W954" s="132">
        <v>6.8690000000000001E-2</v>
      </c>
      <c r="X954" s="132">
        <v>9.9500000000000005E-3</v>
      </c>
    </row>
    <row r="955" spans="1:24">
      <c r="A955" t="s">
        <v>1213</v>
      </c>
      <c r="B955" t="s">
        <v>1251</v>
      </c>
      <c r="C955" t="s">
        <v>2123</v>
      </c>
      <c r="D955" t="s">
        <v>2124</v>
      </c>
      <c r="E955" t="s">
        <v>309</v>
      </c>
      <c r="F955" t="s">
        <v>2123</v>
      </c>
      <c r="G955" t="s">
        <v>3474</v>
      </c>
      <c r="H955" t="s">
        <v>321</v>
      </c>
      <c r="I955" t="s">
        <v>917</v>
      </c>
      <c r="J955" t="s">
        <v>204</v>
      </c>
      <c r="K955" t="s">
        <v>204</v>
      </c>
      <c r="L955" t="s">
        <v>325</v>
      </c>
      <c r="M955" t="s">
        <v>340</v>
      </c>
      <c r="N955" t="s">
        <v>467</v>
      </c>
      <c r="O955" t="s">
        <v>339</v>
      </c>
      <c r="P955" t="s">
        <v>1212</v>
      </c>
      <c r="Q955" s="131">
        <v>23318</v>
      </c>
      <c r="R955" s="131">
        <v>1</v>
      </c>
      <c r="S955" s="131">
        <f t="shared" si="14"/>
        <v>8100.9992280641573</v>
      </c>
      <c r="U955" s="131">
        <v>1888.991</v>
      </c>
      <c r="V955" s="132">
        <v>2.0000000000000002E-5</v>
      </c>
      <c r="W955" s="132">
        <v>4.2869999999999998E-2</v>
      </c>
      <c r="X955" s="132">
        <v>6.2100000000000002E-3</v>
      </c>
    </row>
    <row r="956" spans="1:24">
      <c r="A956" t="s">
        <v>1213</v>
      </c>
      <c r="B956" t="s">
        <v>1251</v>
      </c>
      <c r="C956" t="s">
        <v>3190</v>
      </c>
      <c r="D956" t="s">
        <v>3191</v>
      </c>
      <c r="E956" t="s">
        <v>309</v>
      </c>
      <c r="F956" t="s">
        <v>3190</v>
      </c>
      <c r="G956" t="s">
        <v>3475</v>
      </c>
      <c r="H956" t="s">
        <v>321</v>
      </c>
      <c r="I956" t="s">
        <v>917</v>
      </c>
      <c r="J956" t="s">
        <v>204</v>
      </c>
      <c r="K956" t="s">
        <v>204</v>
      </c>
      <c r="L956" t="s">
        <v>325</v>
      </c>
      <c r="M956" t="s">
        <v>340</v>
      </c>
      <c r="N956" t="s">
        <v>448</v>
      </c>
      <c r="O956" t="s">
        <v>339</v>
      </c>
      <c r="P956" t="s">
        <v>1212</v>
      </c>
      <c r="Q956" s="131">
        <v>57416</v>
      </c>
      <c r="R956" s="131">
        <v>1</v>
      </c>
      <c r="S956" s="131">
        <f t="shared" si="14"/>
        <v>2492.0004876689427</v>
      </c>
      <c r="U956" s="131">
        <v>1430.807</v>
      </c>
      <c r="V956" s="132">
        <v>5.0000000000000002E-5</v>
      </c>
      <c r="W956" s="132">
        <v>3.2469999999999999E-2</v>
      </c>
      <c r="X956" s="132">
        <v>4.7000000000000002E-3</v>
      </c>
    </row>
    <row r="957" spans="1:24">
      <c r="A957" t="s">
        <v>1213</v>
      </c>
      <c r="B957" t="s">
        <v>1251</v>
      </c>
      <c r="C957" t="s">
        <v>2918</v>
      </c>
      <c r="D957" t="s">
        <v>2919</v>
      </c>
      <c r="E957" t="s">
        <v>309</v>
      </c>
      <c r="F957" t="s">
        <v>2918</v>
      </c>
      <c r="G957" t="s">
        <v>3714</v>
      </c>
      <c r="H957" t="s">
        <v>321</v>
      </c>
      <c r="I957" t="s">
        <v>917</v>
      </c>
      <c r="J957" t="s">
        <v>204</v>
      </c>
      <c r="K957" t="s">
        <v>204</v>
      </c>
      <c r="L957" t="s">
        <v>325</v>
      </c>
      <c r="M957" t="s">
        <v>340</v>
      </c>
      <c r="N957" t="s">
        <v>464</v>
      </c>
      <c r="O957" t="s">
        <v>339</v>
      </c>
      <c r="P957" t="s">
        <v>1212</v>
      </c>
      <c r="Q957" s="131">
        <v>218554.8</v>
      </c>
      <c r="R957" s="131">
        <v>1</v>
      </c>
      <c r="S957" s="131">
        <f t="shared" si="14"/>
        <v>633.20000292832742</v>
      </c>
      <c r="U957" s="131">
        <v>1383.8889999999999</v>
      </c>
      <c r="V957" s="132">
        <v>1.49E-3</v>
      </c>
      <c r="W957" s="132">
        <v>3.141E-2</v>
      </c>
      <c r="X957" s="132">
        <v>4.5500000000000002E-3</v>
      </c>
    </row>
    <row r="958" spans="1:24">
      <c r="A958" t="s">
        <v>1213</v>
      </c>
      <c r="B958" t="s">
        <v>1251</v>
      </c>
      <c r="C958" t="s">
        <v>3489</v>
      </c>
      <c r="D958" t="s">
        <v>3490</v>
      </c>
      <c r="E958" t="s">
        <v>309</v>
      </c>
      <c r="F958" t="s">
        <v>3489</v>
      </c>
      <c r="G958" t="s">
        <v>3491</v>
      </c>
      <c r="H958" t="s">
        <v>321</v>
      </c>
      <c r="I958" t="s">
        <v>917</v>
      </c>
      <c r="J958" t="s">
        <v>204</v>
      </c>
      <c r="K958" t="s">
        <v>204</v>
      </c>
      <c r="L958" t="s">
        <v>325</v>
      </c>
      <c r="M958" t="s">
        <v>340</v>
      </c>
      <c r="N958" t="s">
        <v>480</v>
      </c>
      <c r="O958" t="s">
        <v>339</v>
      </c>
      <c r="P958" t="s">
        <v>1212</v>
      </c>
      <c r="Q958" s="131">
        <v>1983</v>
      </c>
      <c r="R958" s="131">
        <v>1</v>
      </c>
      <c r="S958" s="131">
        <f t="shared" si="14"/>
        <v>62120.020171457385</v>
      </c>
      <c r="U958" s="131">
        <v>1231.8399999999999</v>
      </c>
      <c r="V958" s="132">
        <v>3.0000000000000001E-5</v>
      </c>
      <c r="W958" s="132">
        <v>2.7959999999999999E-2</v>
      </c>
      <c r="X958" s="132">
        <v>4.0499999999999998E-3</v>
      </c>
    </row>
    <row r="959" spans="1:24">
      <c r="A959" t="s">
        <v>1213</v>
      </c>
      <c r="B959" t="s">
        <v>1251</v>
      </c>
      <c r="C959" t="s">
        <v>3728</v>
      </c>
      <c r="D959" t="s">
        <v>3729</v>
      </c>
      <c r="E959" t="s">
        <v>309</v>
      </c>
      <c r="F959" t="s">
        <v>3728</v>
      </c>
      <c r="G959" t="s">
        <v>3730</v>
      </c>
      <c r="H959" t="s">
        <v>321</v>
      </c>
      <c r="I959" t="s">
        <v>917</v>
      </c>
      <c r="J959" t="s">
        <v>204</v>
      </c>
      <c r="K959" t="s">
        <v>204</v>
      </c>
      <c r="L959" t="s">
        <v>325</v>
      </c>
      <c r="M959" t="s">
        <v>340</v>
      </c>
      <c r="N959" t="s">
        <v>451</v>
      </c>
      <c r="O959" t="s">
        <v>339</v>
      </c>
      <c r="P959" t="s">
        <v>1212</v>
      </c>
      <c r="Q959" s="131">
        <v>198370</v>
      </c>
      <c r="R959" s="131">
        <v>1</v>
      </c>
      <c r="S959" s="131">
        <f t="shared" si="14"/>
        <v>604.39985884962448</v>
      </c>
      <c r="U959" s="131">
        <v>1198.9480000000001</v>
      </c>
      <c r="V959" s="132">
        <v>1.06E-3</v>
      </c>
      <c r="W959" s="132">
        <v>2.7210000000000002E-2</v>
      </c>
      <c r="X959" s="132">
        <v>3.9399999999999999E-3</v>
      </c>
    </row>
    <row r="960" spans="1:24">
      <c r="A960" t="s">
        <v>1213</v>
      </c>
      <c r="B960" t="s">
        <v>1251</v>
      </c>
      <c r="C960" t="s">
        <v>2430</v>
      </c>
      <c r="D960" t="s">
        <v>2431</v>
      </c>
      <c r="E960" t="s">
        <v>309</v>
      </c>
      <c r="F960" t="s">
        <v>2430</v>
      </c>
      <c r="G960" t="s">
        <v>3492</v>
      </c>
      <c r="H960" t="s">
        <v>321</v>
      </c>
      <c r="I960" t="s">
        <v>917</v>
      </c>
      <c r="J960" t="s">
        <v>204</v>
      </c>
      <c r="K960" t="s">
        <v>204</v>
      </c>
      <c r="L960" t="s">
        <v>325</v>
      </c>
      <c r="M960" t="s">
        <v>340</v>
      </c>
      <c r="N960" t="s">
        <v>446</v>
      </c>
      <c r="O960" t="s">
        <v>339</v>
      </c>
      <c r="P960" t="s">
        <v>1212</v>
      </c>
      <c r="Q960" s="131">
        <v>1223</v>
      </c>
      <c r="R960" s="131">
        <v>1</v>
      </c>
      <c r="S960" s="131">
        <f t="shared" si="14"/>
        <v>95300</v>
      </c>
      <c r="T960" s="131">
        <v>2.2360000000000002</v>
      </c>
      <c r="U960" s="131">
        <v>1167.7550000000001</v>
      </c>
      <c r="V960" s="132">
        <v>3.0000000000000001E-5</v>
      </c>
      <c r="W960" s="132">
        <v>2.6550000000000001E-2</v>
      </c>
      <c r="X960" s="132">
        <v>3.8500000000000001E-3</v>
      </c>
    </row>
    <row r="961" spans="1:24">
      <c r="A961" t="s">
        <v>1213</v>
      </c>
      <c r="B961" t="s">
        <v>1251</v>
      </c>
      <c r="C961" t="s">
        <v>1884</v>
      </c>
      <c r="D961" t="s">
        <v>1885</v>
      </c>
      <c r="E961" t="s">
        <v>309</v>
      </c>
      <c r="F961" t="s">
        <v>3482</v>
      </c>
      <c r="G961" t="s">
        <v>3483</v>
      </c>
      <c r="H961" t="s">
        <v>321</v>
      </c>
      <c r="I961" t="s">
        <v>917</v>
      </c>
      <c r="J961" t="s">
        <v>204</v>
      </c>
      <c r="K961" t="s">
        <v>204</v>
      </c>
      <c r="L961" t="s">
        <v>325</v>
      </c>
      <c r="M961" t="s">
        <v>340</v>
      </c>
      <c r="N961" t="s">
        <v>448</v>
      </c>
      <c r="O961" t="s">
        <v>339</v>
      </c>
      <c r="P961" t="s">
        <v>1212</v>
      </c>
      <c r="Q961" s="131">
        <v>6947</v>
      </c>
      <c r="R961" s="131">
        <v>1</v>
      </c>
      <c r="S961" s="131">
        <f t="shared" si="14"/>
        <v>15759.99712105945</v>
      </c>
      <c r="U961" s="131">
        <v>1094.847</v>
      </c>
      <c r="V961" s="132">
        <v>3.0000000000000001E-5</v>
      </c>
      <c r="W961" s="132">
        <v>2.4850000000000001E-2</v>
      </c>
      <c r="X961" s="132">
        <v>3.5999999999999999E-3</v>
      </c>
    </row>
    <row r="962" spans="1:24">
      <c r="A962" t="s">
        <v>1213</v>
      </c>
      <c r="B962" t="s">
        <v>1251</v>
      </c>
      <c r="C962" t="s">
        <v>3538</v>
      </c>
      <c r="D962" t="s">
        <v>3539</v>
      </c>
      <c r="E962" t="s">
        <v>309</v>
      </c>
      <c r="F962" t="s">
        <v>3540</v>
      </c>
      <c r="G962" t="s">
        <v>3541</v>
      </c>
      <c r="H962" t="s">
        <v>321</v>
      </c>
      <c r="I962" t="s">
        <v>917</v>
      </c>
      <c r="J962" t="s">
        <v>204</v>
      </c>
      <c r="K962" t="s">
        <v>204</v>
      </c>
      <c r="L962" t="s">
        <v>325</v>
      </c>
      <c r="M962" t="s">
        <v>340</v>
      </c>
      <c r="N962" t="s">
        <v>448</v>
      </c>
      <c r="O962" t="s">
        <v>339</v>
      </c>
      <c r="P962" t="s">
        <v>1212</v>
      </c>
      <c r="Q962" s="131">
        <v>5232</v>
      </c>
      <c r="R962" s="131">
        <v>1</v>
      </c>
      <c r="S962" s="131">
        <f t="shared" si="14"/>
        <v>17940.003822629969</v>
      </c>
      <c r="U962" s="131">
        <v>938.62099999999998</v>
      </c>
      <c r="V962" s="132">
        <v>5.0000000000000002E-5</v>
      </c>
      <c r="W962" s="132">
        <v>2.1299999999999999E-2</v>
      </c>
      <c r="X962" s="132">
        <v>3.0899999999999999E-3</v>
      </c>
    </row>
    <row r="963" spans="1:24">
      <c r="A963" t="s">
        <v>1213</v>
      </c>
      <c r="B963" t="s">
        <v>1251</v>
      </c>
      <c r="C963" t="s">
        <v>3497</v>
      </c>
      <c r="D963" t="s">
        <v>3498</v>
      </c>
      <c r="E963" t="s">
        <v>309</v>
      </c>
      <c r="F963" t="s">
        <v>3497</v>
      </c>
      <c r="G963" t="s">
        <v>3499</v>
      </c>
      <c r="H963" t="s">
        <v>321</v>
      </c>
      <c r="I963" t="s">
        <v>917</v>
      </c>
      <c r="J963" t="s">
        <v>204</v>
      </c>
      <c r="K963" t="s">
        <v>204</v>
      </c>
      <c r="L963" t="s">
        <v>325</v>
      </c>
      <c r="M963" t="s">
        <v>340</v>
      </c>
      <c r="N963" t="s">
        <v>458</v>
      </c>
      <c r="O963" t="s">
        <v>339</v>
      </c>
      <c r="P963" t="s">
        <v>1212</v>
      </c>
      <c r="Q963" s="131">
        <v>1305</v>
      </c>
      <c r="R963" s="131">
        <v>1</v>
      </c>
      <c r="S963" s="131">
        <f t="shared" ref="S963:S1026" si="15">(U963-(T963*R963))*1000/R963/Q963*100</f>
        <v>71910.038314176243</v>
      </c>
      <c r="U963" s="131">
        <v>938.42600000000004</v>
      </c>
      <c r="V963" s="132">
        <v>4.0000000000000003E-5</v>
      </c>
      <c r="W963" s="132">
        <v>2.1299999999999999E-2</v>
      </c>
      <c r="X963" s="132">
        <v>3.0899999999999999E-3</v>
      </c>
    </row>
    <row r="964" spans="1:24">
      <c r="A964" t="s">
        <v>1213</v>
      </c>
      <c r="B964" t="s">
        <v>1251</v>
      </c>
      <c r="C964" t="s">
        <v>1896</v>
      </c>
      <c r="D964" t="s">
        <v>1897</v>
      </c>
      <c r="E964" t="s">
        <v>309</v>
      </c>
      <c r="F964" t="s">
        <v>1896</v>
      </c>
      <c r="G964" t="s">
        <v>3488</v>
      </c>
      <c r="H964" t="s">
        <v>321</v>
      </c>
      <c r="I964" t="s">
        <v>917</v>
      </c>
      <c r="J964" t="s">
        <v>204</v>
      </c>
      <c r="K964" t="s">
        <v>204</v>
      </c>
      <c r="L964" t="s">
        <v>325</v>
      </c>
      <c r="M964" t="s">
        <v>340</v>
      </c>
      <c r="N964" t="s">
        <v>464</v>
      </c>
      <c r="O964" t="s">
        <v>339</v>
      </c>
      <c r="P964" t="s">
        <v>1212</v>
      </c>
      <c r="Q964" s="131">
        <v>1445</v>
      </c>
      <c r="R964" s="131">
        <v>1</v>
      </c>
      <c r="S964" s="131">
        <f t="shared" si="15"/>
        <v>54030.034602076128</v>
      </c>
      <c r="U964" s="131">
        <v>780.73400000000004</v>
      </c>
      <c r="V964" s="132">
        <v>6.0000000000000002E-5</v>
      </c>
      <c r="W964" s="132">
        <v>1.772E-2</v>
      </c>
      <c r="X964" s="132">
        <v>2.5699999999999998E-3</v>
      </c>
    </row>
    <row r="965" spans="1:24">
      <c r="A965" t="s">
        <v>1213</v>
      </c>
      <c r="B965" t="s">
        <v>1251</v>
      </c>
      <c r="C965" t="s">
        <v>1671</v>
      </c>
      <c r="D965" t="s">
        <v>1672</v>
      </c>
      <c r="E965" t="s">
        <v>309</v>
      </c>
      <c r="F965" t="s">
        <v>1671</v>
      </c>
      <c r="G965" t="s">
        <v>3477</v>
      </c>
      <c r="H965" t="s">
        <v>321</v>
      </c>
      <c r="I965" t="s">
        <v>917</v>
      </c>
      <c r="J965" t="s">
        <v>204</v>
      </c>
      <c r="K965" t="s">
        <v>204</v>
      </c>
      <c r="L965" t="s">
        <v>325</v>
      </c>
      <c r="M965" t="s">
        <v>340</v>
      </c>
      <c r="N965" t="s">
        <v>441</v>
      </c>
      <c r="O965" t="s">
        <v>339</v>
      </c>
      <c r="P965" t="s">
        <v>1212</v>
      </c>
      <c r="Q965" s="131">
        <v>12187</v>
      </c>
      <c r="R965" s="131">
        <v>1</v>
      </c>
      <c r="S965" s="131">
        <f t="shared" si="15"/>
        <v>6304.997128087306</v>
      </c>
      <c r="U965" s="131">
        <v>768.39</v>
      </c>
      <c r="V965" s="132">
        <v>1E-4</v>
      </c>
      <c r="W965" s="132">
        <v>1.7440000000000001E-2</v>
      </c>
      <c r="X965" s="132">
        <v>2.5300000000000001E-3</v>
      </c>
    </row>
    <row r="966" spans="1:24">
      <c r="A966" t="s">
        <v>1213</v>
      </c>
      <c r="B966" t="s">
        <v>1251</v>
      </c>
      <c r="C966" t="s">
        <v>2509</v>
      </c>
      <c r="D966" t="s">
        <v>2510</v>
      </c>
      <c r="E966" t="s">
        <v>309</v>
      </c>
      <c r="F966" t="s">
        <v>2509</v>
      </c>
      <c r="G966" t="s">
        <v>3495</v>
      </c>
      <c r="H966" t="s">
        <v>321</v>
      </c>
      <c r="I966" t="s">
        <v>917</v>
      </c>
      <c r="J966" t="s">
        <v>204</v>
      </c>
      <c r="K966" t="s">
        <v>204</v>
      </c>
      <c r="L966" t="s">
        <v>325</v>
      </c>
      <c r="M966" t="s">
        <v>340</v>
      </c>
      <c r="N966" t="s">
        <v>475</v>
      </c>
      <c r="O966" t="s">
        <v>339</v>
      </c>
      <c r="P966" t="s">
        <v>1212</v>
      </c>
      <c r="Q966" s="131">
        <v>20232</v>
      </c>
      <c r="R966" s="131">
        <v>1</v>
      </c>
      <c r="S966" s="131">
        <f t="shared" si="15"/>
        <v>3794.9980229339658</v>
      </c>
      <c r="U966" s="131">
        <v>767.80399999999997</v>
      </c>
      <c r="V966" s="132">
        <v>6.9999999999999994E-5</v>
      </c>
      <c r="W966" s="132">
        <v>1.7430000000000001E-2</v>
      </c>
      <c r="X966" s="132">
        <v>2.5200000000000001E-3</v>
      </c>
    </row>
    <row r="967" spans="1:24">
      <c r="A967" t="s">
        <v>1213</v>
      </c>
      <c r="B967" t="s">
        <v>1251</v>
      </c>
      <c r="C967" t="s">
        <v>1868</v>
      </c>
      <c r="D967" t="s">
        <v>1869</v>
      </c>
      <c r="E967" t="s">
        <v>309</v>
      </c>
      <c r="F967" t="s">
        <v>1868</v>
      </c>
      <c r="G967" t="s">
        <v>3478</v>
      </c>
      <c r="H967" t="s">
        <v>321</v>
      </c>
      <c r="I967" t="s">
        <v>917</v>
      </c>
      <c r="J967" t="s">
        <v>204</v>
      </c>
      <c r="K967" t="s">
        <v>204</v>
      </c>
      <c r="L967" t="s">
        <v>325</v>
      </c>
      <c r="M967" t="s">
        <v>340</v>
      </c>
      <c r="N967" t="s">
        <v>464</v>
      </c>
      <c r="O967" t="s">
        <v>339</v>
      </c>
      <c r="P967" t="s">
        <v>1212</v>
      </c>
      <c r="Q967" s="131">
        <v>2453</v>
      </c>
      <c r="R967" s="131">
        <v>1</v>
      </c>
      <c r="S967" s="131">
        <f t="shared" si="15"/>
        <v>30090.01222992254</v>
      </c>
      <c r="U967" s="131">
        <v>738.10799999999995</v>
      </c>
      <c r="V967" s="132">
        <v>2.0000000000000002E-5</v>
      </c>
      <c r="W967" s="132">
        <v>1.6750000000000001E-2</v>
      </c>
      <c r="X967" s="132">
        <v>2.4299999999999999E-3</v>
      </c>
    </row>
    <row r="968" spans="1:24">
      <c r="A968" t="s">
        <v>1213</v>
      </c>
      <c r="B968" t="s">
        <v>1251</v>
      </c>
      <c r="C968" t="s">
        <v>3479</v>
      </c>
      <c r="D968" t="s">
        <v>3480</v>
      </c>
      <c r="E968" t="s">
        <v>309</v>
      </c>
      <c r="F968" t="s">
        <v>3479</v>
      </c>
      <c r="G968" t="s">
        <v>3481</v>
      </c>
      <c r="H968" t="s">
        <v>321</v>
      </c>
      <c r="I968" t="s">
        <v>917</v>
      </c>
      <c r="J968" t="s">
        <v>204</v>
      </c>
      <c r="K968" t="s">
        <v>204</v>
      </c>
      <c r="L968" t="s">
        <v>325</v>
      </c>
      <c r="M968" t="s">
        <v>340</v>
      </c>
      <c r="N968" t="s">
        <v>458</v>
      </c>
      <c r="O968" t="s">
        <v>339</v>
      </c>
      <c r="P968" t="s">
        <v>1212</v>
      </c>
      <c r="Q968" s="131">
        <v>3802</v>
      </c>
      <c r="R968" s="131">
        <v>1</v>
      </c>
      <c r="S968" s="131">
        <f t="shared" si="15"/>
        <v>18890.005260389269</v>
      </c>
      <c r="U968" s="131">
        <v>718.19799999999998</v>
      </c>
      <c r="V968" s="132">
        <v>3.0000000000000001E-5</v>
      </c>
      <c r="W968" s="132">
        <v>1.6299999999999999E-2</v>
      </c>
      <c r="X968" s="132">
        <v>2.3600000000000001E-3</v>
      </c>
    </row>
    <row r="969" spans="1:24">
      <c r="A969" t="s">
        <v>1213</v>
      </c>
      <c r="B969" t="s">
        <v>1251</v>
      </c>
      <c r="C969" t="s">
        <v>2422</v>
      </c>
      <c r="D969" t="s">
        <v>2423</v>
      </c>
      <c r="E969" t="s">
        <v>309</v>
      </c>
      <c r="F969" t="s">
        <v>2422</v>
      </c>
      <c r="G969" t="s">
        <v>3496</v>
      </c>
      <c r="H969" t="s">
        <v>321</v>
      </c>
      <c r="I969" t="s">
        <v>917</v>
      </c>
      <c r="J969" t="s">
        <v>204</v>
      </c>
      <c r="K969" t="s">
        <v>204</v>
      </c>
      <c r="L969" t="s">
        <v>325</v>
      </c>
      <c r="M969" t="s">
        <v>340</v>
      </c>
      <c r="N969" t="s">
        <v>456</v>
      </c>
      <c r="O969" t="s">
        <v>339</v>
      </c>
      <c r="P969" t="s">
        <v>1212</v>
      </c>
      <c r="Q969" s="131">
        <v>32191</v>
      </c>
      <c r="R969" s="131">
        <v>1</v>
      </c>
      <c r="S969" s="131">
        <f t="shared" si="15"/>
        <v>1800</v>
      </c>
      <c r="U969" s="131">
        <v>579.43799999999999</v>
      </c>
      <c r="V969" s="132">
        <v>2.0000000000000002E-5</v>
      </c>
      <c r="W969" s="132">
        <v>1.315E-2</v>
      </c>
      <c r="X969" s="132">
        <v>1.9E-3</v>
      </c>
    </row>
    <row r="970" spans="1:24">
      <c r="A970" t="s">
        <v>1213</v>
      </c>
      <c r="B970" t="s">
        <v>1251</v>
      </c>
      <c r="C970" t="s">
        <v>2005</v>
      </c>
      <c r="D970" t="s">
        <v>2006</v>
      </c>
      <c r="E970" t="s">
        <v>309</v>
      </c>
      <c r="F970" t="s">
        <v>3590</v>
      </c>
      <c r="G970" t="s">
        <v>3591</v>
      </c>
      <c r="H970" t="s">
        <v>321</v>
      </c>
      <c r="I970" t="s">
        <v>917</v>
      </c>
      <c r="J970" t="s">
        <v>204</v>
      </c>
      <c r="K970" t="s">
        <v>204</v>
      </c>
      <c r="L970" t="s">
        <v>325</v>
      </c>
      <c r="M970" t="s">
        <v>340</v>
      </c>
      <c r="N970" t="s">
        <v>464</v>
      </c>
      <c r="O970" t="s">
        <v>339</v>
      </c>
      <c r="P970" t="s">
        <v>1212</v>
      </c>
      <c r="Q970" s="131">
        <v>50852</v>
      </c>
      <c r="R970" s="131">
        <v>1</v>
      </c>
      <c r="S970" s="131">
        <f t="shared" si="15"/>
        <v>1088.9994493825218</v>
      </c>
      <c r="U970" s="131">
        <v>553.77800000000002</v>
      </c>
      <c r="V970" s="132">
        <v>6.9999999999999994E-5</v>
      </c>
      <c r="W970" s="132">
        <v>1.257E-2</v>
      </c>
      <c r="X970" s="132">
        <v>1.82E-3</v>
      </c>
    </row>
    <row r="971" spans="1:24">
      <c r="A971" t="s">
        <v>1213</v>
      </c>
      <c r="B971" t="s">
        <v>1251</v>
      </c>
      <c r="C971" t="s">
        <v>2175</v>
      </c>
      <c r="D971" t="s">
        <v>2176</v>
      </c>
      <c r="E971" t="s">
        <v>309</v>
      </c>
      <c r="F971" t="s">
        <v>3485</v>
      </c>
      <c r="G971" t="s">
        <v>3486</v>
      </c>
      <c r="H971" t="s">
        <v>321</v>
      </c>
      <c r="I971" t="s">
        <v>917</v>
      </c>
      <c r="J971" t="s">
        <v>204</v>
      </c>
      <c r="K971" t="s">
        <v>204</v>
      </c>
      <c r="L971" t="s">
        <v>325</v>
      </c>
      <c r="M971" t="s">
        <v>340</v>
      </c>
      <c r="N971" t="s">
        <v>445</v>
      </c>
      <c r="O971" t="s">
        <v>339</v>
      </c>
      <c r="P971" t="s">
        <v>1212</v>
      </c>
      <c r="Q971" s="131">
        <v>9993</v>
      </c>
      <c r="R971" s="131">
        <v>1</v>
      </c>
      <c r="S971" s="131">
        <f t="shared" si="15"/>
        <v>5318.0026018212748</v>
      </c>
      <c r="U971" s="131">
        <v>531.428</v>
      </c>
      <c r="V971" s="132">
        <v>4.0000000000000003E-5</v>
      </c>
      <c r="W971" s="132">
        <v>1.206E-2</v>
      </c>
      <c r="X971" s="132">
        <v>1.75E-3</v>
      </c>
    </row>
    <row r="972" spans="1:24">
      <c r="A972" t="s">
        <v>1213</v>
      </c>
      <c r="B972" t="s">
        <v>1251</v>
      </c>
      <c r="C972" t="s">
        <v>2467</v>
      </c>
      <c r="D972" t="s">
        <v>2468</v>
      </c>
      <c r="E972" t="s">
        <v>309</v>
      </c>
      <c r="F972" t="s">
        <v>2467</v>
      </c>
      <c r="G972" t="s">
        <v>3487</v>
      </c>
      <c r="H972" t="s">
        <v>321</v>
      </c>
      <c r="I972" t="s">
        <v>917</v>
      </c>
      <c r="J972" t="s">
        <v>204</v>
      </c>
      <c r="K972" t="s">
        <v>204</v>
      </c>
      <c r="L972" t="s">
        <v>325</v>
      </c>
      <c r="M972" t="s">
        <v>340</v>
      </c>
      <c r="N972" t="s">
        <v>440</v>
      </c>
      <c r="O972" t="s">
        <v>339</v>
      </c>
      <c r="P972" t="s">
        <v>1212</v>
      </c>
      <c r="Q972" s="131">
        <v>17233</v>
      </c>
      <c r="R972" s="131">
        <v>1</v>
      </c>
      <c r="S972" s="131">
        <f t="shared" si="15"/>
        <v>2966.9993616897814</v>
      </c>
      <c r="U972" s="131">
        <v>511.303</v>
      </c>
      <c r="V972" s="132">
        <v>6.9999999999999994E-5</v>
      </c>
      <c r="W972" s="132">
        <v>1.1599999999999999E-2</v>
      </c>
      <c r="X972" s="132">
        <v>1.6800000000000001E-3</v>
      </c>
    </row>
    <row r="973" spans="1:24">
      <c r="A973" t="s">
        <v>1213</v>
      </c>
      <c r="B973" t="s">
        <v>1251</v>
      </c>
      <c r="C973" t="s">
        <v>2020</v>
      </c>
      <c r="D973" t="s">
        <v>2021</v>
      </c>
      <c r="E973" t="s">
        <v>309</v>
      </c>
      <c r="F973" t="s">
        <v>2020</v>
      </c>
      <c r="G973" t="s">
        <v>3518</v>
      </c>
      <c r="H973" t="s">
        <v>321</v>
      </c>
      <c r="I973" t="s">
        <v>917</v>
      </c>
      <c r="J973" t="s">
        <v>204</v>
      </c>
      <c r="K973" t="s">
        <v>204</v>
      </c>
      <c r="L973" t="s">
        <v>325</v>
      </c>
      <c r="M973" t="s">
        <v>340</v>
      </c>
      <c r="N973" t="s">
        <v>484</v>
      </c>
      <c r="O973" t="s">
        <v>339</v>
      </c>
      <c r="P973" t="s">
        <v>1212</v>
      </c>
      <c r="Q973" s="131">
        <v>95062</v>
      </c>
      <c r="R973" s="131">
        <v>1</v>
      </c>
      <c r="S973" s="131">
        <f t="shared" si="15"/>
        <v>519.00023142791019</v>
      </c>
      <c r="U973" s="131">
        <v>493.37200000000001</v>
      </c>
      <c r="V973" s="132">
        <v>3.0000000000000001E-5</v>
      </c>
      <c r="W973" s="132">
        <v>1.12E-2</v>
      </c>
      <c r="X973" s="132">
        <v>1.6199999999999999E-3</v>
      </c>
    </row>
    <row r="974" spans="1:24">
      <c r="A974" t="s">
        <v>1213</v>
      </c>
      <c r="B974" t="s">
        <v>1251</v>
      </c>
      <c r="C974" t="s">
        <v>2269</v>
      </c>
      <c r="D974" t="s">
        <v>2270</v>
      </c>
      <c r="E974" t="s">
        <v>309</v>
      </c>
      <c r="F974" t="s">
        <v>3661</v>
      </c>
      <c r="G974" t="s">
        <v>3662</v>
      </c>
      <c r="H974" t="s">
        <v>321</v>
      </c>
      <c r="I974" t="s">
        <v>917</v>
      </c>
      <c r="J974" t="s">
        <v>204</v>
      </c>
      <c r="K974" t="s">
        <v>204</v>
      </c>
      <c r="L974" t="s">
        <v>325</v>
      </c>
      <c r="M974" t="s">
        <v>340</v>
      </c>
      <c r="N974" t="s">
        <v>445</v>
      </c>
      <c r="O974" t="s">
        <v>339</v>
      </c>
      <c r="P974" t="s">
        <v>1212</v>
      </c>
      <c r="Q974" s="131">
        <v>9278</v>
      </c>
      <c r="R974" s="131">
        <v>1</v>
      </c>
      <c r="S974" s="131">
        <f t="shared" si="15"/>
        <v>5038.9954731623193</v>
      </c>
      <c r="T974" s="131">
        <v>11.246</v>
      </c>
      <c r="U974" s="131">
        <v>478.76400000000001</v>
      </c>
      <c r="V974" s="132">
        <v>4.0000000000000003E-5</v>
      </c>
      <c r="W974" s="132">
        <v>1.112E-2</v>
      </c>
      <c r="X974" s="132">
        <v>1.6100000000000001E-3</v>
      </c>
    </row>
    <row r="975" spans="1:24">
      <c r="A975" t="s">
        <v>1213</v>
      </c>
      <c r="B975" t="s">
        <v>1251</v>
      </c>
      <c r="C975" t="s">
        <v>2188</v>
      </c>
      <c r="D975" t="s">
        <v>2189</v>
      </c>
      <c r="E975" t="s">
        <v>309</v>
      </c>
      <c r="F975" t="s">
        <v>3505</v>
      </c>
      <c r="G975" t="s">
        <v>3506</v>
      </c>
      <c r="H975" t="s">
        <v>321</v>
      </c>
      <c r="I975" t="s">
        <v>917</v>
      </c>
      <c r="J975" t="s">
        <v>204</v>
      </c>
      <c r="K975" t="s">
        <v>204</v>
      </c>
      <c r="L975" t="s">
        <v>325</v>
      </c>
      <c r="M975" t="s">
        <v>340</v>
      </c>
      <c r="N975" t="s">
        <v>445</v>
      </c>
      <c r="O975" t="s">
        <v>339</v>
      </c>
      <c r="P975" t="s">
        <v>1212</v>
      </c>
      <c r="Q975" s="131">
        <v>5249</v>
      </c>
      <c r="R975" s="131">
        <v>1</v>
      </c>
      <c r="S975" s="131">
        <f t="shared" si="15"/>
        <v>8569.9942846256436</v>
      </c>
      <c r="U975" s="131">
        <v>449.839</v>
      </c>
      <c r="V975" s="132">
        <v>6.9999999999999994E-5</v>
      </c>
      <c r="W975" s="132">
        <v>1.021E-2</v>
      </c>
      <c r="X975" s="132">
        <v>1.48E-3</v>
      </c>
    </row>
    <row r="976" spans="1:24">
      <c r="A976" t="s">
        <v>1213</v>
      </c>
      <c r="B976" t="s">
        <v>1251</v>
      </c>
      <c r="C976" t="s">
        <v>2283</v>
      </c>
      <c r="D976" t="s">
        <v>2284</v>
      </c>
      <c r="E976" t="s">
        <v>309</v>
      </c>
      <c r="F976" t="s">
        <v>2283</v>
      </c>
      <c r="G976" t="s">
        <v>3668</v>
      </c>
      <c r="H976" t="s">
        <v>321</v>
      </c>
      <c r="I976" t="s">
        <v>917</v>
      </c>
      <c r="J976" t="s">
        <v>204</v>
      </c>
      <c r="K976" t="s">
        <v>204</v>
      </c>
      <c r="L976" t="s">
        <v>325</v>
      </c>
      <c r="M976" t="s">
        <v>340</v>
      </c>
      <c r="N976" t="s">
        <v>454</v>
      </c>
      <c r="O976" t="s">
        <v>339</v>
      </c>
      <c r="P976" t="s">
        <v>1212</v>
      </c>
      <c r="Q976" s="131">
        <v>871</v>
      </c>
      <c r="R976" s="131">
        <v>1</v>
      </c>
      <c r="S976" s="131">
        <f t="shared" si="15"/>
        <v>47500</v>
      </c>
      <c r="U976" s="131">
        <v>413.72500000000002</v>
      </c>
      <c r="V976" s="132">
        <v>5.0000000000000002E-5</v>
      </c>
      <c r="W976" s="132">
        <v>9.3900000000000008E-3</v>
      </c>
      <c r="X976" s="132">
        <v>1.3600000000000001E-3</v>
      </c>
    </row>
    <row r="977" spans="1:24">
      <c r="A977" t="s">
        <v>1213</v>
      </c>
      <c r="B977" t="s">
        <v>1251</v>
      </c>
      <c r="C977" t="s">
        <v>1918</v>
      </c>
      <c r="D977" t="s">
        <v>1919</v>
      </c>
      <c r="E977" t="s">
        <v>309</v>
      </c>
      <c r="F977" t="s">
        <v>1918</v>
      </c>
      <c r="G977" t="s">
        <v>3537</v>
      </c>
      <c r="H977" t="s">
        <v>321</v>
      </c>
      <c r="I977" t="s">
        <v>917</v>
      </c>
      <c r="J977" t="s">
        <v>204</v>
      </c>
      <c r="K977" t="s">
        <v>204</v>
      </c>
      <c r="L977" t="s">
        <v>325</v>
      </c>
      <c r="M977" t="s">
        <v>340</v>
      </c>
      <c r="N977" t="s">
        <v>464</v>
      </c>
      <c r="O977" t="s">
        <v>339</v>
      </c>
      <c r="P977" t="s">
        <v>1212</v>
      </c>
      <c r="Q977" s="131">
        <v>1206</v>
      </c>
      <c r="R977" s="131">
        <v>1</v>
      </c>
      <c r="S977" s="131">
        <f t="shared" si="15"/>
        <v>32400</v>
      </c>
      <c r="U977" s="131">
        <v>390.74400000000003</v>
      </c>
      <c r="V977" s="132">
        <v>3.0000000000000001E-5</v>
      </c>
      <c r="W977" s="132">
        <v>8.8699999999999994E-3</v>
      </c>
      <c r="X977" s="132">
        <v>1.2800000000000001E-3</v>
      </c>
    </row>
    <row r="978" spans="1:24">
      <c r="A978" t="s">
        <v>1213</v>
      </c>
      <c r="B978" t="s">
        <v>1251</v>
      </c>
      <c r="C978" t="s">
        <v>2412</v>
      </c>
      <c r="D978" t="s">
        <v>2413</v>
      </c>
      <c r="E978" t="s">
        <v>309</v>
      </c>
      <c r="F978" t="s">
        <v>3675</v>
      </c>
      <c r="G978" t="s">
        <v>3676</v>
      </c>
      <c r="H978" t="s">
        <v>321</v>
      </c>
      <c r="I978" t="s">
        <v>917</v>
      </c>
      <c r="J978" t="s">
        <v>204</v>
      </c>
      <c r="K978" t="s">
        <v>204</v>
      </c>
      <c r="L978" t="s">
        <v>325</v>
      </c>
      <c r="M978" t="s">
        <v>340</v>
      </c>
      <c r="N978" t="s">
        <v>476</v>
      </c>
      <c r="O978" t="s">
        <v>339</v>
      </c>
      <c r="P978" t="s">
        <v>1212</v>
      </c>
      <c r="Q978" s="131">
        <v>1252</v>
      </c>
      <c r="R978" s="131">
        <v>1</v>
      </c>
      <c r="S978" s="131">
        <f t="shared" si="15"/>
        <v>30600</v>
      </c>
      <c r="U978" s="131">
        <v>383.11200000000002</v>
      </c>
      <c r="V978" s="132">
        <v>8.0000000000000007E-5</v>
      </c>
      <c r="W978" s="132">
        <v>8.6999999999999994E-3</v>
      </c>
      <c r="X978" s="132">
        <v>1.2600000000000001E-3</v>
      </c>
    </row>
    <row r="979" spans="1:24">
      <c r="A979" t="s">
        <v>1213</v>
      </c>
      <c r="B979" t="s">
        <v>1251</v>
      </c>
      <c r="C979" t="s">
        <v>3523</v>
      </c>
      <c r="D979" t="s">
        <v>3524</v>
      </c>
      <c r="E979" t="s">
        <v>309</v>
      </c>
      <c r="F979" t="s">
        <v>3525</v>
      </c>
      <c r="G979" t="s">
        <v>3526</v>
      </c>
      <c r="H979" t="s">
        <v>321</v>
      </c>
      <c r="I979" t="s">
        <v>917</v>
      </c>
      <c r="J979" t="s">
        <v>204</v>
      </c>
      <c r="K979" t="s">
        <v>204</v>
      </c>
      <c r="L979" t="s">
        <v>325</v>
      </c>
      <c r="M979" t="s">
        <v>340</v>
      </c>
      <c r="N979" t="s">
        <v>476</v>
      </c>
      <c r="O979" t="s">
        <v>339</v>
      </c>
      <c r="P979" t="s">
        <v>1212</v>
      </c>
      <c r="Q979" s="131">
        <v>5454</v>
      </c>
      <c r="R979" s="131">
        <v>1</v>
      </c>
      <c r="S979" s="131">
        <f t="shared" si="15"/>
        <v>6840.9974330766418</v>
      </c>
      <c r="U979" s="131">
        <v>373.108</v>
      </c>
      <c r="V979" s="132">
        <v>8.0000000000000007E-5</v>
      </c>
      <c r="W979" s="132">
        <v>8.4700000000000001E-3</v>
      </c>
      <c r="X979" s="132">
        <v>1.23E-3</v>
      </c>
    </row>
    <row r="980" spans="1:24">
      <c r="A980" t="s">
        <v>1213</v>
      </c>
      <c r="B980" t="s">
        <v>1251</v>
      </c>
      <c r="C980" t="s">
        <v>2867</v>
      </c>
      <c r="D980" t="s">
        <v>2868</v>
      </c>
      <c r="E980" t="s">
        <v>309</v>
      </c>
      <c r="F980" t="s">
        <v>2867</v>
      </c>
      <c r="G980" t="s">
        <v>3690</v>
      </c>
      <c r="H980" t="s">
        <v>321</v>
      </c>
      <c r="I980" t="s">
        <v>917</v>
      </c>
      <c r="J980" t="s">
        <v>204</v>
      </c>
      <c r="K980" t="s">
        <v>204</v>
      </c>
      <c r="L980" t="s">
        <v>325</v>
      </c>
      <c r="M980" t="s">
        <v>340</v>
      </c>
      <c r="N980" t="s">
        <v>447</v>
      </c>
      <c r="O980" t="s">
        <v>339</v>
      </c>
      <c r="P980" t="s">
        <v>1212</v>
      </c>
      <c r="Q980" s="131">
        <v>1347</v>
      </c>
      <c r="R980" s="131">
        <v>1</v>
      </c>
      <c r="S980" s="131">
        <f t="shared" si="15"/>
        <v>27280.029695619894</v>
      </c>
      <c r="U980" s="131">
        <v>367.46199999999999</v>
      </c>
      <c r="V980" s="132">
        <v>1.1E-4</v>
      </c>
      <c r="W980" s="132">
        <v>8.3400000000000002E-3</v>
      </c>
      <c r="X980" s="132">
        <v>1.2099999999999999E-3</v>
      </c>
    </row>
    <row r="981" spans="1:24">
      <c r="A981" t="s">
        <v>1213</v>
      </c>
      <c r="B981" t="s">
        <v>1251</v>
      </c>
      <c r="C981" t="s">
        <v>3543</v>
      </c>
      <c r="D981" t="s">
        <v>3544</v>
      </c>
      <c r="E981" t="s">
        <v>309</v>
      </c>
      <c r="F981" t="s">
        <v>3543</v>
      </c>
      <c r="G981" t="s">
        <v>3545</v>
      </c>
      <c r="H981" t="s">
        <v>321</v>
      </c>
      <c r="I981" t="s">
        <v>917</v>
      </c>
      <c r="J981" t="s">
        <v>204</v>
      </c>
      <c r="K981" t="s">
        <v>204</v>
      </c>
      <c r="L981" t="s">
        <v>325</v>
      </c>
      <c r="M981" t="s">
        <v>340</v>
      </c>
      <c r="N981" t="s">
        <v>475</v>
      </c>
      <c r="O981" t="s">
        <v>339</v>
      </c>
      <c r="P981" t="s">
        <v>1212</v>
      </c>
      <c r="Q981" s="131">
        <v>1180</v>
      </c>
      <c r="R981" s="131">
        <v>1</v>
      </c>
      <c r="S981" s="131">
        <f t="shared" si="15"/>
        <v>29900</v>
      </c>
      <c r="U981" s="131">
        <v>352.82</v>
      </c>
      <c r="V981" s="132">
        <v>9.0000000000000006E-5</v>
      </c>
      <c r="W981" s="132">
        <v>8.0099999999999998E-3</v>
      </c>
      <c r="X981" s="132">
        <v>1.16E-3</v>
      </c>
    </row>
    <row r="982" spans="1:24">
      <c r="A982" t="s">
        <v>1213</v>
      </c>
      <c r="B982" t="s">
        <v>1251</v>
      </c>
      <c r="C982" t="s">
        <v>1692</v>
      </c>
      <c r="D982" t="s">
        <v>1693</v>
      </c>
      <c r="E982" t="s">
        <v>309</v>
      </c>
      <c r="F982" t="s">
        <v>3552</v>
      </c>
      <c r="G982" t="s">
        <v>3553</v>
      </c>
      <c r="H982" t="s">
        <v>321</v>
      </c>
      <c r="I982" t="s">
        <v>917</v>
      </c>
      <c r="J982" t="s">
        <v>204</v>
      </c>
      <c r="K982" t="s">
        <v>204</v>
      </c>
      <c r="L982" t="s">
        <v>325</v>
      </c>
      <c r="M982" t="s">
        <v>340</v>
      </c>
      <c r="N982" t="s">
        <v>464</v>
      </c>
      <c r="O982" t="s">
        <v>339</v>
      </c>
      <c r="P982" t="s">
        <v>1212</v>
      </c>
      <c r="Q982" s="131">
        <v>17941</v>
      </c>
      <c r="R982" s="131">
        <v>1</v>
      </c>
      <c r="S982" s="131">
        <f t="shared" si="15"/>
        <v>1919.0011705033164</v>
      </c>
      <c r="U982" s="131">
        <v>344.28800000000001</v>
      </c>
      <c r="V982" s="132">
        <v>9.0000000000000006E-5</v>
      </c>
      <c r="W982" s="132">
        <v>7.8100000000000001E-3</v>
      </c>
      <c r="X982" s="132">
        <v>1.1299999999999999E-3</v>
      </c>
    </row>
    <row r="983" spans="1:24">
      <c r="A983" t="s">
        <v>1213</v>
      </c>
      <c r="B983" t="s">
        <v>1251</v>
      </c>
      <c r="C983" t="s">
        <v>1728</v>
      </c>
      <c r="D983" t="s">
        <v>1729</v>
      </c>
      <c r="E983" t="s">
        <v>309</v>
      </c>
      <c r="F983" t="s">
        <v>1728</v>
      </c>
      <c r="G983" t="s">
        <v>3578</v>
      </c>
      <c r="H983" t="s">
        <v>321</v>
      </c>
      <c r="I983" t="s">
        <v>917</v>
      </c>
      <c r="J983" t="s">
        <v>204</v>
      </c>
      <c r="K983" t="s">
        <v>204</v>
      </c>
      <c r="L983" t="s">
        <v>325</v>
      </c>
      <c r="M983" t="s">
        <v>340</v>
      </c>
      <c r="N983" t="s">
        <v>447</v>
      </c>
      <c r="O983" t="s">
        <v>339</v>
      </c>
      <c r="P983" t="s">
        <v>1212</v>
      </c>
      <c r="Q983" s="131">
        <v>15448</v>
      </c>
      <c r="R983" s="131">
        <v>1</v>
      </c>
      <c r="S983" s="131">
        <f t="shared" si="15"/>
        <v>2166.998964267219</v>
      </c>
      <c r="U983" s="131">
        <v>334.75799999999998</v>
      </c>
      <c r="V983" s="132">
        <v>5.0000000000000002E-5</v>
      </c>
      <c r="W983" s="132">
        <v>7.6E-3</v>
      </c>
      <c r="X983" s="132">
        <v>1.1000000000000001E-3</v>
      </c>
    </row>
    <row r="984" spans="1:24">
      <c r="A984" t="s">
        <v>1213</v>
      </c>
      <c r="B984" t="s">
        <v>1251</v>
      </c>
      <c r="C984" t="s">
        <v>2309</v>
      </c>
      <c r="D984" t="s">
        <v>2310</v>
      </c>
      <c r="E984" t="s">
        <v>309</v>
      </c>
      <c r="F984" t="s">
        <v>2309</v>
      </c>
      <c r="G984" t="s">
        <v>3565</v>
      </c>
      <c r="H984" t="s">
        <v>321</v>
      </c>
      <c r="I984" t="s">
        <v>917</v>
      </c>
      <c r="J984" t="s">
        <v>204</v>
      </c>
      <c r="K984" t="s">
        <v>204</v>
      </c>
      <c r="L984" t="s">
        <v>325</v>
      </c>
      <c r="M984" t="s">
        <v>340</v>
      </c>
      <c r="N984" t="s">
        <v>447</v>
      </c>
      <c r="O984" t="s">
        <v>339</v>
      </c>
      <c r="P984" t="s">
        <v>1212</v>
      </c>
      <c r="Q984" s="131">
        <v>917</v>
      </c>
      <c r="R984" s="131">
        <v>1</v>
      </c>
      <c r="S984" s="131">
        <f t="shared" si="15"/>
        <v>36080.043620501638</v>
      </c>
      <c r="U984" s="131">
        <v>330.85399999999998</v>
      </c>
      <c r="V984" s="132">
        <v>4.0000000000000003E-5</v>
      </c>
      <c r="W984" s="132">
        <v>7.5100000000000002E-3</v>
      </c>
      <c r="X984" s="132">
        <v>1.09E-3</v>
      </c>
    </row>
    <row r="985" spans="1:24">
      <c r="A985" t="s">
        <v>1213</v>
      </c>
      <c r="B985" t="s">
        <v>1251</v>
      </c>
      <c r="C985" t="s">
        <v>2629</v>
      </c>
      <c r="D985" t="s">
        <v>2630</v>
      </c>
      <c r="E985" t="s">
        <v>309</v>
      </c>
      <c r="F985" t="s">
        <v>2629</v>
      </c>
      <c r="G985" t="s">
        <v>3674</v>
      </c>
      <c r="H985" t="s">
        <v>321</v>
      </c>
      <c r="I985" t="s">
        <v>917</v>
      </c>
      <c r="J985" t="s">
        <v>204</v>
      </c>
      <c r="K985" t="s">
        <v>204</v>
      </c>
      <c r="L985" t="s">
        <v>325</v>
      </c>
      <c r="M985" t="s">
        <v>340</v>
      </c>
      <c r="N985" t="s">
        <v>451</v>
      </c>
      <c r="O985" t="s">
        <v>339</v>
      </c>
      <c r="P985" t="s">
        <v>1212</v>
      </c>
      <c r="Q985" s="131">
        <v>309</v>
      </c>
      <c r="R985" s="131">
        <v>1</v>
      </c>
      <c r="S985" s="131">
        <f t="shared" si="15"/>
        <v>95489.967637540452</v>
      </c>
      <c r="U985" s="131">
        <v>295.06400000000002</v>
      </c>
      <c r="V985" s="132">
        <v>4.0000000000000003E-5</v>
      </c>
      <c r="W985" s="132">
        <v>6.7000000000000002E-3</v>
      </c>
      <c r="X985" s="132">
        <v>9.7000000000000005E-4</v>
      </c>
    </row>
    <row r="986" spans="1:24">
      <c r="A986" t="s">
        <v>1213</v>
      </c>
      <c r="B986" t="s">
        <v>1251</v>
      </c>
      <c r="C986" t="s">
        <v>1901</v>
      </c>
      <c r="D986" t="s">
        <v>1902</v>
      </c>
      <c r="E986" t="s">
        <v>309</v>
      </c>
      <c r="F986" t="s">
        <v>1901</v>
      </c>
      <c r="G986" t="s">
        <v>3512</v>
      </c>
      <c r="H986" t="s">
        <v>321</v>
      </c>
      <c r="I986" t="s">
        <v>917</v>
      </c>
      <c r="J986" t="s">
        <v>204</v>
      </c>
      <c r="K986" t="s">
        <v>204</v>
      </c>
      <c r="L986" t="s">
        <v>325</v>
      </c>
      <c r="M986" t="s">
        <v>340</v>
      </c>
      <c r="N986" t="s">
        <v>464</v>
      </c>
      <c r="O986" t="s">
        <v>339</v>
      </c>
      <c r="P986" t="s">
        <v>1212</v>
      </c>
      <c r="Q986" s="131">
        <v>2530</v>
      </c>
      <c r="R986" s="131">
        <v>1</v>
      </c>
      <c r="S986" s="131">
        <f t="shared" si="15"/>
        <v>11580</v>
      </c>
      <c r="U986" s="131">
        <v>292.97399999999999</v>
      </c>
      <c r="V986" s="132">
        <v>6.9999999999999994E-5</v>
      </c>
      <c r="W986" s="132">
        <v>6.6499999999999997E-3</v>
      </c>
      <c r="X986" s="132">
        <v>9.6000000000000002E-4</v>
      </c>
    </row>
    <row r="987" spans="1:24">
      <c r="A987" t="s">
        <v>1213</v>
      </c>
      <c r="B987" t="s">
        <v>1251</v>
      </c>
      <c r="C987" t="s">
        <v>2275</v>
      </c>
      <c r="D987" t="s">
        <v>2276</v>
      </c>
      <c r="E987" t="s">
        <v>309</v>
      </c>
      <c r="F987" t="s">
        <v>3664</v>
      </c>
      <c r="G987" t="s">
        <v>3665</v>
      </c>
      <c r="H987" t="s">
        <v>321</v>
      </c>
      <c r="I987" t="s">
        <v>917</v>
      </c>
      <c r="J987" t="s">
        <v>204</v>
      </c>
      <c r="K987" t="s">
        <v>204</v>
      </c>
      <c r="L987" t="s">
        <v>325</v>
      </c>
      <c r="M987" t="s">
        <v>340</v>
      </c>
      <c r="N987" t="s">
        <v>459</v>
      </c>
      <c r="O987" t="s">
        <v>339</v>
      </c>
      <c r="P987" t="s">
        <v>1212</v>
      </c>
      <c r="Q987" s="131">
        <v>4042</v>
      </c>
      <c r="R987" s="131">
        <v>1</v>
      </c>
      <c r="S987" s="131">
        <f t="shared" si="15"/>
        <v>6895.9920831271647</v>
      </c>
      <c r="U987" s="131">
        <v>278.73599999999999</v>
      </c>
      <c r="V987" s="132">
        <v>3.0000000000000001E-5</v>
      </c>
      <c r="W987" s="132">
        <v>6.3299999999999997E-3</v>
      </c>
      <c r="X987" s="132">
        <v>9.2000000000000003E-4</v>
      </c>
    </row>
    <row r="988" spans="1:24">
      <c r="A988" t="s">
        <v>1213</v>
      </c>
      <c r="B988" t="s">
        <v>1251</v>
      </c>
      <c r="C988" t="s">
        <v>3830</v>
      </c>
      <c r="D988" t="s">
        <v>3831</v>
      </c>
      <c r="E988" t="s">
        <v>309</v>
      </c>
      <c r="F988" t="s">
        <v>3830</v>
      </c>
      <c r="G988" t="s">
        <v>3832</v>
      </c>
      <c r="H988" t="s">
        <v>321</v>
      </c>
      <c r="I988" t="s">
        <v>917</v>
      </c>
      <c r="J988" t="s">
        <v>204</v>
      </c>
      <c r="K988" t="s">
        <v>204</v>
      </c>
      <c r="L988" t="s">
        <v>325</v>
      </c>
      <c r="M988" t="s">
        <v>340</v>
      </c>
      <c r="N988" t="s">
        <v>446</v>
      </c>
      <c r="O988" t="s">
        <v>339</v>
      </c>
      <c r="P988" t="s">
        <v>1212</v>
      </c>
      <c r="Q988" s="131">
        <v>1700</v>
      </c>
      <c r="R988" s="131">
        <v>1</v>
      </c>
      <c r="S988" s="131">
        <f t="shared" si="15"/>
        <v>16169.999999999998</v>
      </c>
      <c r="U988" s="131">
        <v>274.89</v>
      </c>
      <c r="V988" s="132">
        <v>7.2000000000000005E-4</v>
      </c>
      <c r="W988" s="132">
        <v>6.2399999999999999E-3</v>
      </c>
      <c r="X988" s="132">
        <v>8.9999999999999998E-4</v>
      </c>
    </row>
    <row r="989" spans="1:24">
      <c r="A989" t="s">
        <v>1213</v>
      </c>
      <c r="B989" t="s">
        <v>1251</v>
      </c>
      <c r="C989" t="s">
        <v>2505</v>
      </c>
      <c r="D989" t="s">
        <v>2506</v>
      </c>
      <c r="E989" t="s">
        <v>309</v>
      </c>
      <c r="F989" t="s">
        <v>2505</v>
      </c>
      <c r="G989" t="s">
        <v>3568</v>
      </c>
      <c r="H989" t="s">
        <v>321</v>
      </c>
      <c r="I989" t="s">
        <v>917</v>
      </c>
      <c r="J989" t="s">
        <v>204</v>
      </c>
      <c r="K989" t="s">
        <v>204</v>
      </c>
      <c r="L989" t="s">
        <v>325</v>
      </c>
      <c r="M989" t="s">
        <v>340</v>
      </c>
      <c r="N989" t="s">
        <v>478</v>
      </c>
      <c r="O989" t="s">
        <v>339</v>
      </c>
      <c r="P989" t="s">
        <v>1212</v>
      </c>
      <c r="Q989" s="131">
        <v>16558.2</v>
      </c>
      <c r="R989" s="131">
        <v>1</v>
      </c>
      <c r="S989" s="131">
        <f t="shared" si="15"/>
        <v>1618.9984418596225</v>
      </c>
      <c r="U989" s="131">
        <v>268.077</v>
      </c>
      <c r="V989" s="132">
        <v>8.0000000000000007E-5</v>
      </c>
      <c r="W989" s="132">
        <v>6.0800000000000003E-3</v>
      </c>
      <c r="X989" s="132">
        <v>8.8000000000000003E-4</v>
      </c>
    </row>
    <row r="990" spans="1:24">
      <c r="A990" t="s">
        <v>1213</v>
      </c>
      <c r="B990" t="s">
        <v>1251</v>
      </c>
      <c r="C990" t="s">
        <v>2242</v>
      </c>
      <c r="D990" t="s">
        <v>2243</v>
      </c>
      <c r="E990" t="s">
        <v>309</v>
      </c>
      <c r="F990" t="s">
        <v>2242</v>
      </c>
      <c r="G990" t="s">
        <v>3666</v>
      </c>
      <c r="H990" t="s">
        <v>321</v>
      </c>
      <c r="I990" t="s">
        <v>917</v>
      </c>
      <c r="J990" t="s">
        <v>204</v>
      </c>
      <c r="K990" t="s">
        <v>204</v>
      </c>
      <c r="L990" t="s">
        <v>325</v>
      </c>
      <c r="M990" t="s">
        <v>340</v>
      </c>
      <c r="N990" t="s">
        <v>464</v>
      </c>
      <c r="O990" t="s">
        <v>339</v>
      </c>
      <c r="P990" t="s">
        <v>1212</v>
      </c>
      <c r="Q990" s="131">
        <v>8614</v>
      </c>
      <c r="R990" s="131">
        <v>1</v>
      </c>
      <c r="S990" s="131">
        <f t="shared" si="15"/>
        <v>3040.0046436034363</v>
      </c>
      <c r="U990" s="131">
        <v>261.86599999999999</v>
      </c>
      <c r="V990" s="132">
        <v>4.0000000000000003E-5</v>
      </c>
      <c r="W990" s="132">
        <v>5.94E-3</v>
      </c>
      <c r="X990" s="132">
        <v>8.5999999999999998E-4</v>
      </c>
    </row>
    <row r="991" spans="1:24">
      <c r="A991" t="s">
        <v>1213</v>
      </c>
      <c r="B991" t="s">
        <v>1251</v>
      </c>
      <c r="C991" t="s">
        <v>3201</v>
      </c>
      <c r="D991" t="s">
        <v>3202</v>
      </c>
      <c r="E991" t="s">
        <v>309</v>
      </c>
      <c r="F991" t="s">
        <v>3201</v>
      </c>
      <c r="G991" t="s">
        <v>3584</v>
      </c>
      <c r="H991" t="s">
        <v>321</v>
      </c>
      <c r="I991" t="s">
        <v>917</v>
      </c>
      <c r="J991" t="s">
        <v>204</v>
      </c>
      <c r="K991" t="s">
        <v>204</v>
      </c>
      <c r="L991" t="s">
        <v>325</v>
      </c>
      <c r="M991" t="s">
        <v>340</v>
      </c>
      <c r="N991" t="s">
        <v>441</v>
      </c>
      <c r="O991" t="s">
        <v>339</v>
      </c>
      <c r="P991" t="s">
        <v>1212</v>
      </c>
      <c r="Q991" s="131">
        <v>968</v>
      </c>
      <c r="R991" s="131">
        <v>1</v>
      </c>
      <c r="S991" s="131">
        <f t="shared" si="15"/>
        <v>25070.041322314049</v>
      </c>
      <c r="U991" s="131">
        <v>242.678</v>
      </c>
      <c r="V991" s="132">
        <v>2.0000000000000002E-5</v>
      </c>
      <c r="W991" s="132">
        <v>5.5100000000000001E-3</v>
      </c>
      <c r="X991" s="132">
        <v>8.0000000000000004E-4</v>
      </c>
    </row>
    <row r="992" spans="1:24">
      <c r="A992" t="s">
        <v>1213</v>
      </c>
      <c r="B992" t="s">
        <v>1251</v>
      </c>
      <c r="C992" t="s">
        <v>1635</v>
      </c>
      <c r="D992" t="s">
        <v>1636</v>
      </c>
      <c r="E992" t="s">
        <v>309</v>
      </c>
      <c r="F992" t="s">
        <v>3493</v>
      </c>
      <c r="G992" t="s">
        <v>3494</v>
      </c>
      <c r="H992" t="s">
        <v>321</v>
      </c>
      <c r="I992" t="s">
        <v>917</v>
      </c>
      <c r="J992" t="s">
        <v>204</v>
      </c>
      <c r="K992" t="s">
        <v>204</v>
      </c>
      <c r="L992" t="s">
        <v>325</v>
      </c>
      <c r="M992" t="s">
        <v>340</v>
      </c>
      <c r="N992" t="s">
        <v>454</v>
      </c>
      <c r="O992" t="s">
        <v>339</v>
      </c>
      <c r="P992" t="s">
        <v>1212</v>
      </c>
      <c r="Q992" s="131">
        <v>3256</v>
      </c>
      <c r="R992" s="131">
        <v>1</v>
      </c>
      <c r="S992" s="131">
        <f t="shared" si="15"/>
        <v>7319.9938574938569</v>
      </c>
      <c r="U992" s="131">
        <v>238.339</v>
      </c>
      <c r="V992" s="132">
        <v>3.0000000000000001E-5</v>
      </c>
      <c r="W992" s="132">
        <v>5.4099999999999999E-3</v>
      </c>
      <c r="X992" s="132">
        <v>7.7999999999999999E-4</v>
      </c>
    </row>
    <row r="993" spans="1:24">
      <c r="A993" t="s">
        <v>1213</v>
      </c>
      <c r="B993" t="s">
        <v>1251</v>
      </c>
      <c r="C993" t="s">
        <v>3569</v>
      </c>
      <c r="D993" t="s">
        <v>3570</v>
      </c>
      <c r="E993" t="s">
        <v>309</v>
      </c>
      <c r="F993" t="s">
        <v>3569</v>
      </c>
      <c r="G993" t="s">
        <v>3571</v>
      </c>
      <c r="H993" t="s">
        <v>321</v>
      </c>
      <c r="I993" t="s">
        <v>917</v>
      </c>
      <c r="J993" t="s">
        <v>204</v>
      </c>
      <c r="K993" t="s">
        <v>204</v>
      </c>
      <c r="L993" t="s">
        <v>325</v>
      </c>
      <c r="M993" t="s">
        <v>340</v>
      </c>
      <c r="N993" t="s">
        <v>451</v>
      </c>
      <c r="O993" t="s">
        <v>339</v>
      </c>
      <c r="P993" t="s">
        <v>1212</v>
      </c>
      <c r="Q993" s="131">
        <v>1495</v>
      </c>
      <c r="R993" s="131">
        <v>1</v>
      </c>
      <c r="S993" s="131">
        <f t="shared" si="15"/>
        <v>14940</v>
      </c>
      <c r="U993" s="131">
        <v>223.35300000000001</v>
      </c>
      <c r="V993" s="132">
        <v>4.0000000000000003E-5</v>
      </c>
      <c r="W993" s="132">
        <v>5.0699999999999999E-3</v>
      </c>
      <c r="X993" s="132">
        <v>7.2999999999999996E-4</v>
      </c>
    </row>
    <row r="994" spans="1:24">
      <c r="A994" t="s">
        <v>1213</v>
      </c>
      <c r="B994" t="s">
        <v>1251</v>
      </c>
      <c r="C994" t="s">
        <v>2434</v>
      </c>
      <c r="D994" t="s">
        <v>2435</v>
      </c>
      <c r="E994" t="s">
        <v>309</v>
      </c>
      <c r="F994" t="s">
        <v>2434</v>
      </c>
      <c r="G994" t="s">
        <v>3689</v>
      </c>
      <c r="H994" t="s">
        <v>321</v>
      </c>
      <c r="I994" t="s">
        <v>917</v>
      </c>
      <c r="J994" t="s">
        <v>204</v>
      </c>
      <c r="K994" t="s">
        <v>204</v>
      </c>
      <c r="L994" t="s">
        <v>325</v>
      </c>
      <c r="M994" t="s">
        <v>340</v>
      </c>
      <c r="N994" t="s">
        <v>447</v>
      </c>
      <c r="O994" t="s">
        <v>339</v>
      </c>
      <c r="P994" t="s">
        <v>1212</v>
      </c>
      <c r="Q994" s="131">
        <v>16455</v>
      </c>
      <c r="R994" s="131">
        <v>1</v>
      </c>
      <c r="S994" s="131">
        <f t="shared" si="15"/>
        <v>1340</v>
      </c>
      <c r="U994" s="131">
        <v>220.49700000000001</v>
      </c>
      <c r="V994" s="132">
        <v>3.0000000000000001E-5</v>
      </c>
      <c r="W994" s="132">
        <v>5.0000000000000001E-3</v>
      </c>
      <c r="X994" s="132">
        <v>7.2000000000000005E-4</v>
      </c>
    </row>
    <row r="995" spans="1:24">
      <c r="A995" t="s">
        <v>1213</v>
      </c>
      <c r="B995" t="s">
        <v>1251</v>
      </c>
      <c r="C995" t="s">
        <v>2844</v>
      </c>
      <c r="D995" t="s">
        <v>2845</v>
      </c>
      <c r="E995" t="s">
        <v>309</v>
      </c>
      <c r="F995" t="s">
        <v>2844</v>
      </c>
      <c r="G995" t="s">
        <v>3667</v>
      </c>
      <c r="H995" t="s">
        <v>321</v>
      </c>
      <c r="I995" t="s">
        <v>917</v>
      </c>
      <c r="J995" t="s">
        <v>204</v>
      </c>
      <c r="K995" t="s">
        <v>204</v>
      </c>
      <c r="L995" t="s">
        <v>325</v>
      </c>
      <c r="M995" t="s">
        <v>340</v>
      </c>
      <c r="N995" t="s">
        <v>441</v>
      </c>
      <c r="O995" t="s">
        <v>339</v>
      </c>
      <c r="P995" t="s">
        <v>1212</v>
      </c>
      <c r="Q995" s="131">
        <v>16889</v>
      </c>
      <c r="R995" s="131">
        <v>1</v>
      </c>
      <c r="S995" s="131">
        <f t="shared" si="15"/>
        <v>1250.0029605068387</v>
      </c>
      <c r="U995" s="131">
        <v>211.113</v>
      </c>
      <c r="V995" s="132">
        <v>3.0000000000000001E-5</v>
      </c>
      <c r="W995" s="132">
        <v>4.79E-3</v>
      </c>
      <c r="X995" s="132">
        <v>6.8999999999999997E-4</v>
      </c>
    </row>
    <row r="996" spans="1:24">
      <c r="A996" t="s">
        <v>1213</v>
      </c>
      <c r="B996" t="s">
        <v>1251</v>
      </c>
      <c r="C996" t="s">
        <v>1585</v>
      </c>
      <c r="D996" t="s">
        <v>1586</v>
      </c>
      <c r="E996" t="s">
        <v>309</v>
      </c>
      <c r="F996" t="s">
        <v>3828</v>
      </c>
      <c r="G996" t="s">
        <v>3829</v>
      </c>
      <c r="H996" t="s">
        <v>321</v>
      </c>
      <c r="I996" t="s">
        <v>917</v>
      </c>
      <c r="J996" t="s">
        <v>204</v>
      </c>
      <c r="K996" t="s">
        <v>204</v>
      </c>
      <c r="L996" t="s">
        <v>325</v>
      </c>
      <c r="M996" t="s">
        <v>340</v>
      </c>
      <c r="N996" t="s">
        <v>447</v>
      </c>
      <c r="O996" t="s">
        <v>339</v>
      </c>
      <c r="P996" t="s">
        <v>1212</v>
      </c>
      <c r="Q996" s="131">
        <v>9513</v>
      </c>
      <c r="R996" s="131">
        <v>1</v>
      </c>
      <c r="S996" s="131">
        <f t="shared" si="15"/>
        <v>2195.9949542731001</v>
      </c>
      <c r="U996" s="131">
        <v>208.905</v>
      </c>
      <c r="V996" s="132">
        <v>1.4999999999999999E-4</v>
      </c>
      <c r="W996" s="132">
        <v>4.7400000000000003E-3</v>
      </c>
      <c r="X996" s="132">
        <v>6.8999999999999997E-4</v>
      </c>
    </row>
    <row r="997" spans="1:24">
      <c r="A997" t="s">
        <v>1213</v>
      </c>
      <c r="B997" t="s">
        <v>1251</v>
      </c>
      <c r="C997" t="s">
        <v>2455</v>
      </c>
      <c r="D997" t="s">
        <v>2456</v>
      </c>
      <c r="E997" t="s">
        <v>309</v>
      </c>
      <c r="F997" t="s">
        <v>2455</v>
      </c>
      <c r="G997" t="s">
        <v>3710</v>
      </c>
      <c r="H997" t="s">
        <v>321</v>
      </c>
      <c r="I997" t="s">
        <v>917</v>
      </c>
      <c r="J997" t="s">
        <v>204</v>
      </c>
      <c r="K997" t="s">
        <v>204</v>
      </c>
      <c r="L997" t="s">
        <v>325</v>
      </c>
      <c r="M997" t="s">
        <v>340</v>
      </c>
      <c r="N997" t="s">
        <v>451</v>
      </c>
      <c r="O997" t="s">
        <v>339</v>
      </c>
      <c r="P997" t="s">
        <v>1212</v>
      </c>
      <c r="Q997" s="131">
        <v>272790</v>
      </c>
      <c r="R997" s="131">
        <v>1</v>
      </c>
      <c r="S997" s="131">
        <f t="shared" si="15"/>
        <v>75.499835037941281</v>
      </c>
      <c r="U997" s="131">
        <v>205.95599999999999</v>
      </c>
      <c r="V997" s="132">
        <v>2.2000000000000001E-4</v>
      </c>
      <c r="W997" s="132">
        <v>4.6699999999999997E-3</v>
      </c>
      <c r="X997" s="132">
        <v>6.8000000000000005E-4</v>
      </c>
    </row>
    <row r="998" spans="1:24">
      <c r="A998" t="s">
        <v>1213</v>
      </c>
      <c r="B998" t="s">
        <v>1251</v>
      </c>
      <c r="C998" t="s">
        <v>3508</v>
      </c>
      <c r="D998" t="s">
        <v>3509</v>
      </c>
      <c r="E998" t="s">
        <v>309</v>
      </c>
      <c r="F998" t="s">
        <v>3510</v>
      </c>
      <c r="G998" t="s">
        <v>3511</v>
      </c>
      <c r="H998" t="s">
        <v>321</v>
      </c>
      <c r="I998" t="s">
        <v>917</v>
      </c>
      <c r="J998" t="s">
        <v>204</v>
      </c>
      <c r="K998" t="s">
        <v>204</v>
      </c>
      <c r="L998" t="s">
        <v>325</v>
      </c>
      <c r="M998" t="s">
        <v>340</v>
      </c>
      <c r="N998" t="s">
        <v>445</v>
      </c>
      <c r="O998" t="s">
        <v>339</v>
      </c>
      <c r="P998" t="s">
        <v>1212</v>
      </c>
      <c r="Q998" s="131">
        <v>1319</v>
      </c>
      <c r="R998" s="131">
        <v>1</v>
      </c>
      <c r="S998" s="131">
        <f t="shared" si="15"/>
        <v>14889.992418498863</v>
      </c>
      <c r="U998" s="131">
        <v>196.399</v>
      </c>
      <c r="V998" s="132">
        <v>2.0000000000000002E-5</v>
      </c>
      <c r="W998" s="132">
        <v>4.4600000000000004E-3</v>
      </c>
      <c r="X998" s="132">
        <v>6.4999999999999997E-4</v>
      </c>
    </row>
    <row r="999" spans="1:24">
      <c r="A999" t="s">
        <v>1213</v>
      </c>
      <c r="B999" t="s">
        <v>1251</v>
      </c>
      <c r="C999" t="s">
        <v>2519</v>
      </c>
      <c r="D999" t="s">
        <v>2520</v>
      </c>
      <c r="E999" t="s">
        <v>309</v>
      </c>
      <c r="F999" t="s">
        <v>2519</v>
      </c>
      <c r="G999" t="s">
        <v>3517</v>
      </c>
      <c r="H999" t="s">
        <v>321</v>
      </c>
      <c r="I999" t="s">
        <v>917</v>
      </c>
      <c r="J999" t="s">
        <v>204</v>
      </c>
      <c r="K999" t="s">
        <v>204</v>
      </c>
      <c r="L999" t="s">
        <v>325</v>
      </c>
      <c r="M999" t="s">
        <v>340</v>
      </c>
      <c r="N999" t="s">
        <v>454</v>
      </c>
      <c r="O999" t="s">
        <v>339</v>
      </c>
      <c r="P999" t="s">
        <v>1212</v>
      </c>
      <c r="Q999" s="131">
        <v>101104.4</v>
      </c>
      <c r="R999" s="131">
        <v>1</v>
      </c>
      <c r="S999" s="131">
        <f t="shared" si="15"/>
        <v>189.69995371121337</v>
      </c>
      <c r="U999" s="131">
        <v>191.79499999999999</v>
      </c>
      <c r="V999" s="132">
        <v>4.0000000000000003E-5</v>
      </c>
      <c r="W999" s="132">
        <v>4.3499999999999997E-3</v>
      </c>
      <c r="X999" s="132">
        <v>6.3000000000000003E-4</v>
      </c>
    </row>
    <row r="1000" spans="1:24">
      <c r="A1000" t="s">
        <v>1213</v>
      </c>
      <c r="B1000" t="s">
        <v>1251</v>
      </c>
      <c r="C1000" t="s">
        <v>1985</v>
      </c>
      <c r="D1000" t="s">
        <v>1986</v>
      </c>
      <c r="E1000" t="s">
        <v>309</v>
      </c>
      <c r="F1000" t="s">
        <v>1985</v>
      </c>
      <c r="G1000" t="s">
        <v>3585</v>
      </c>
      <c r="H1000" t="s">
        <v>321</v>
      </c>
      <c r="I1000" t="s">
        <v>917</v>
      </c>
      <c r="J1000" t="s">
        <v>204</v>
      </c>
      <c r="K1000" t="s">
        <v>204</v>
      </c>
      <c r="L1000" t="s">
        <v>325</v>
      </c>
      <c r="M1000" t="s">
        <v>340</v>
      </c>
      <c r="N1000" t="s">
        <v>464</v>
      </c>
      <c r="O1000" t="s">
        <v>339</v>
      </c>
      <c r="P1000" t="s">
        <v>1212</v>
      </c>
      <c r="Q1000" s="131">
        <v>8291</v>
      </c>
      <c r="R1000" s="131">
        <v>1</v>
      </c>
      <c r="S1000" s="131">
        <f t="shared" si="15"/>
        <v>2063.9971052948981</v>
      </c>
      <c r="U1000" s="131">
        <v>171.126</v>
      </c>
      <c r="V1000" s="132">
        <v>2.0000000000000002E-5</v>
      </c>
      <c r="W1000" s="132">
        <v>3.8800000000000002E-3</v>
      </c>
      <c r="X1000" s="132">
        <v>5.5999999999999995E-4</v>
      </c>
    </row>
    <row r="1001" spans="1:24">
      <c r="A1001" t="s">
        <v>1213</v>
      </c>
      <c r="B1001" t="s">
        <v>1251</v>
      </c>
      <c r="C1001" t="s">
        <v>1973</v>
      </c>
      <c r="D1001" t="s">
        <v>1974</v>
      </c>
      <c r="E1001" t="s">
        <v>309</v>
      </c>
      <c r="F1001" t="s">
        <v>3687</v>
      </c>
      <c r="G1001" t="s">
        <v>3688</v>
      </c>
      <c r="H1001" t="s">
        <v>321</v>
      </c>
      <c r="I1001" t="s">
        <v>917</v>
      </c>
      <c r="J1001" t="s">
        <v>204</v>
      </c>
      <c r="K1001" t="s">
        <v>204</v>
      </c>
      <c r="L1001" t="s">
        <v>325</v>
      </c>
      <c r="M1001" t="s">
        <v>340</v>
      </c>
      <c r="N1001" t="s">
        <v>464</v>
      </c>
      <c r="O1001" t="s">
        <v>339</v>
      </c>
      <c r="P1001" t="s">
        <v>1212</v>
      </c>
      <c r="Q1001" s="131">
        <v>2579</v>
      </c>
      <c r="R1001" s="131">
        <v>1</v>
      </c>
      <c r="S1001" s="131">
        <f t="shared" si="15"/>
        <v>5854.9825513765018</v>
      </c>
      <c r="U1001" s="131">
        <v>151</v>
      </c>
      <c r="V1001" s="132">
        <v>2.0000000000000002E-5</v>
      </c>
      <c r="W1001" s="132">
        <v>3.4299999999999999E-3</v>
      </c>
      <c r="X1001" s="132">
        <v>5.0000000000000001E-4</v>
      </c>
    </row>
    <row r="1002" spans="1:24">
      <c r="A1002" t="s">
        <v>1213</v>
      </c>
      <c r="B1002" t="s">
        <v>1251</v>
      </c>
      <c r="C1002" t="s">
        <v>1967</v>
      </c>
      <c r="D1002" t="s">
        <v>1968</v>
      </c>
      <c r="E1002" t="s">
        <v>309</v>
      </c>
      <c r="F1002" t="s">
        <v>1967</v>
      </c>
      <c r="G1002" t="s">
        <v>3833</v>
      </c>
      <c r="H1002" t="s">
        <v>321</v>
      </c>
      <c r="I1002" t="s">
        <v>917</v>
      </c>
      <c r="J1002" t="s">
        <v>204</v>
      </c>
      <c r="K1002" t="s">
        <v>204</v>
      </c>
      <c r="L1002" s="139" t="s">
        <v>325</v>
      </c>
      <c r="M1002" t="s">
        <v>340</v>
      </c>
      <c r="N1002" t="s">
        <v>447</v>
      </c>
      <c r="O1002" t="s">
        <v>339</v>
      </c>
      <c r="P1002" t="s">
        <v>1212</v>
      </c>
      <c r="Q1002" s="131">
        <v>2264</v>
      </c>
      <c r="R1002" s="131">
        <v>1</v>
      </c>
      <c r="S1002" s="131">
        <f t="shared" si="15"/>
        <v>6354.9911660777379</v>
      </c>
      <c r="U1002" s="131">
        <v>143.87700000000001</v>
      </c>
      <c r="V1002" s="132">
        <v>2.0000000000000002E-5</v>
      </c>
      <c r="W1002" s="132">
        <v>3.2699999999999999E-3</v>
      </c>
      <c r="X1002" s="132">
        <v>4.6999999999999999E-4</v>
      </c>
    </row>
    <row r="1003" spans="1:24">
      <c r="A1003" t="s">
        <v>1213</v>
      </c>
      <c r="B1003" t="s">
        <v>1251</v>
      </c>
      <c r="C1003" t="s">
        <v>3554</v>
      </c>
      <c r="D1003" t="s">
        <v>3555</v>
      </c>
      <c r="E1003" t="s">
        <v>309</v>
      </c>
      <c r="F1003" t="s">
        <v>3556</v>
      </c>
      <c r="G1003" t="s">
        <v>3557</v>
      </c>
      <c r="H1003" t="s">
        <v>321</v>
      </c>
      <c r="I1003" t="s">
        <v>917</v>
      </c>
      <c r="J1003" t="s">
        <v>204</v>
      </c>
      <c r="K1003" t="s">
        <v>204</v>
      </c>
      <c r="L1003" t="s">
        <v>325</v>
      </c>
      <c r="M1003" t="s">
        <v>340</v>
      </c>
      <c r="N1003" t="s">
        <v>454</v>
      </c>
      <c r="O1003" t="s">
        <v>339</v>
      </c>
      <c r="P1003" t="s">
        <v>1212</v>
      </c>
      <c r="Q1003" s="131">
        <v>12415</v>
      </c>
      <c r="R1003" s="131">
        <v>1</v>
      </c>
      <c r="S1003" s="131">
        <f t="shared" si="15"/>
        <v>1113.9991945227548</v>
      </c>
      <c r="U1003" s="131">
        <v>138.303</v>
      </c>
      <c r="V1003" s="132">
        <v>1.0000000000000001E-5</v>
      </c>
      <c r="W1003" s="132">
        <v>3.14E-3</v>
      </c>
      <c r="X1003" s="132">
        <v>4.4999999999999999E-4</v>
      </c>
    </row>
    <row r="1004" spans="1:24">
      <c r="A1004" t="s">
        <v>1213</v>
      </c>
      <c r="B1004" t="s">
        <v>1251</v>
      </c>
      <c r="C1004" t="s">
        <v>3502</v>
      </c>
      <c r="D1004" t="s">
        <v>3503</v>
      </c>
      <c r="E1004" t="s">
        <v>309</v>
      </c>
      <c r="F1004" t="s">
        <v>3502</v>
      </c>
      <c r="G1004" t="s">
        <v>3504</v>
      </c>
      <c r="H1004" t="s">
        <v>321</v>
      </c>
      <c r="I1004" t="s">
        <v>917</v>
      </c>
      <c r="J1004" t="s">
        <v>204</v>
      </c>
      <c r="K1004" t="s">
        <v>204</v>
      </c>
      <c r="L1004" t="s">
        <v>325</v>
      </c>
      <c r="M1004" t="s">
        <v>340</v>
      </c>
      <c r="N1004" t="s">
        <v>458</v>
      </c>
      <c r="O1004" t="s">
        <v>339</v>
      </c>
      <c r="P1004" t="s">
        <v>1212</v>
      </c>
      <c r="Q1004" s="131">
        <v>389</v>
      </c>
      <c r="R1004" s="131">
        <v>1</v>
      </c>
      <c r="S1004" s="131">
        <f t="shared" si="15"/>
        <v>29800</v>
      </c>
      <c r="U1004" s="131">
        <v>115.922</v>
      </c>
      <c r="V1004" s="132">
        <v>1.0000000000000001E-5</v>
      </c>
      <c r="W1004" s="132">
        <v>2.63E-3</v>
      </c>
      <c r="X1004" s="132">
        <v>3.8000000000000002E-4</v>
      </c>
    </row>
    <row r="1005" spans="1:24">
      <c r="A1005" t="s">
        <v>1213</v>
      </c>
      <c r="B1005" t="s">
        <v>1251</v>
      </c>
      <c r="C1005" t="s">
        <v>3894</v>
      </c>
      <c r="D1005" t="s">
        <v>3895</v>
      </c>
      <c r="E1005" t="s">
        <v>309</v>
      </c>
      <c r="F1005" t="s">
        <v>3896</v>
      </c>
      <c r="G1005" t="s">
        <v>3897</v>
      </c>
      <c r="H1005" t="s">
        <v>321</v>
      </c>
      <c r="I1005" t="s">
        <v>917</v>
      </c>
      <c r="J1005" t="s">
        <v>204</v>
      </c>
      <c r="K1005" t="s">
        <v>204</v>
      </c>
      <c r="L1005" t="s">
        <v>325</v>
      </c>
      <c r="M1005" t="s">
        <v>340</v>
      </c>
      <c r="N1005" t="s">
        <v>450</v>
      </c>
      <c r="O1005" t="s">
        <v>339</v>
      </c>
      <c r="P1005" t="s">
        <v>1212</v>
      </c>
      <c r="Q1005" s="131">
        <v>60823</v>
      </c>
      <c r="R1005" s="131">
        <v>1</v>
      </c>
      <c r="S1005" s="131">
        <f t="shared" si="15"/>
        <v>162.09986353846406</v>
      </c>
      <c r="U1005" s="131">
        <v>98.593999999999994</v>
      </c>
      <c r="V1005" s="132">
        <v>3.8E-3</v>
      </c>
      <c r="W1005" s="132">
        <v>2.2399999999999998E-3</v>
      </c>
      <c r="X1005" s="132">
        <v>3.2000000000000003E-4</v>
      </c>
    </row>
    <row r="1006" spans="1:24">
      <c r="A1006" t="s">
        <v>1213</v>
      </c>
      <c r="B1006" t="s">
        <v>1251</v>
      </c>
      <c r="C1006" t="s">
        <v>3344</v>
      </c>
      <c r="D1006" t="s">
        <v>3345</v>
      </c>
      <c r="E1006" t="s">
        <v>311</v>
      </c>
      <c r="F1006" t="s">
        <v>3344</v>
      </c>
      <c r="G1006" t="s">
        <v>3572</v>
      </c>
      <c r="H1006" t="s">
        <v>321</v>
      </c>
      <c r="I1006" t="s">
        <v>917</v>
      </c>
      <c r="J1006" t="s">
        <v>204</v>
      </c>
      <c r="K1006" t="s">
        <v>233</v>
      </c>
      <c r="L1006" t="s">
        <v>325</v>
      </c>
      <c r="M1006" t="s">
        <v>340</v>
      </c>
      <c r="N1006" t="s">
        <v>454</v>
      </c>
      <c r="O1006" t="s">
        <v>339</v>
      </c>
      <c r="P1006" t="s">
        <v>1212</v>
      </c>
      <c r="Q1006" s="131">
        <v>1329</v>
      </c>
      <c r="R1006" s="131">
        <v>1</v>
      </c>
      <c r="S1006" s="131">
        <f t="shared" si="15"/>
        <v>4834.0105342362676</v>
      </c>
      <c r="U1006" s="131">
        <v>64.244</v>
      </c>
      <c r="V1006" s="132">
        <v>1.0000000000000001E-5</v>
      </c>
      <c r="W1006" s="132">
        <v>1.4599999999999999E-3</v>
      </c>
      <c r="X1006" s="132">
        <v>2.1000000000000001E-4</v>
      </c>
    </row>
    <row r="1007" spans="1:24">
      <c r="A1007" t="s">
        <v>1213</v>
      </c>
      <c r="B1007" t="s">
        <v>1251</v>
      </c>
      <c r="C1007" t="s">
        <v>3834</v>
      </c>
      <c r="D1007" t="s">
        <v>3835</v>
      </c>
      <c r="E1007" t="s">
        <v>309</v>
      </c>
      <c r="F1007" t="s">
        <v>3836</v>
      </c>
      <c r="G1007" t="s">
        <v>3837</v>
      </c>
      <c r="H1007" t="s">
        <v>321</v>
      </c>
      <c r="I1007" t="s">
        <v>917</v>
      </c>
      <c r="J1007" t="s">
        <v>204</v>
      </c>
      <c r="K1007" t="s">
        <v>204</v>
      </c>
      <c r="L1007" t="s">
        <v>325</v>
      </c>
      <c r="M1007" t="s">
        <v>340</v>
      </c>
      <c r="N1007" t="s">
        <v>450</v>
      </c>
      <c r="O1007" t="s">
        <v>339</v>
      </c>
      <c r="P1007" t="s">
        <v>1212</v>
      </c>
      <c r="Q1007" s="131">
        <v>34500</v>
      </c>
      <c r="R1007" s="131">
        <v>1</v>
      </c>
      <c r="S1007" s="131">
        <f t="shared" si="15"/>
        <v>111.4</v>
      </c>
      <c r="U1007" s="131">
        <v>38.433</v>
      </c>
      <c r="V1007" s="132">
        <v>8.5500000000000003E-3</v>
      </c>
      <c r="W1007" s="132">
        <v>8.7000000000000001E-4</v>
      </c>
      <c r="X1007" s="132">
        <v>1.2999999999999999E-4</v>
      </c>
    </row>
    <row r="1008" spans="1:24">
      <c r="A1008" t="s">
        <v>1213</v>
      </c>
      <c r="B1008" t="s">
        <v>1251</v>
      </c>
      <c r="C1008" t="s">
        <v>3613</v>
      </c>
      <c r="D1008" t="s">
        <v>3614</v>
      </c>
      <c r="E1008" t="s">
        <v>80</v>
      </c>
      <c r="F1008" t="s">
        <v>3615</v>
      </c>
      <c r="G1008" t="s">
        <v>3616</v>
      </c>
      <c r="H1008" t="s">
        <v>321</v>
      </c>
      <c r="I1008" t="s">
        <v>917</v>
      </c>
      <c r="J1008" t="s">
        <v>205</v>
      </c>
      <c r="K1008" t="s">
        <v>224</v>
      </c>
      <c r="L1008" t="s">
        <v>325</v>
      </c>
      <c r="M1008" t="s">
        <v>344</v>
      </c>
      <c r="N1008" t="s">
        <v>544</v>
      </c>
      <c r="O1008" t="s">
        <v>339</v>
      </c>
      <c r="P1008" t="s">
        <v>1215</v>
      </c>
      <c r="Q1008" s="131">
        <v>1211</v>
      </c>
      <c r="R1008" s="131">
        <v>3.6469999999999998</v>
      </c>
      <c r="S1008" s="131">
        <f t="shared" si="15"/>
        <v>42150.001913272383</v>
      </c>
      <c r="U1008" s="131">
        <v>1861.5619999999999</v>
      </c>
      <c r="V1008" s="132">
        <v>0</v>
      </c>
      <c r="W1008" s="132">
        <v>4.2250000000000003E-2</v>
      </c>
      <c r="X1008" s="132">
        <v>6.1199999999999996E-3</v>
      </c>
    </row>
    <row r="1009" spans="1:24">
      <c r="A1009" t="s">
        <v>1213</v>
      </c>
      <c r="B1009" t="s">
        <v>1251</v>
      </c>
      <c r="C1009" t="s">
        <v>3195</v>
      </c>
      <c r="D1009" t="s">
        <v>3196</v>
      </c>
      <c r="E1009" t="s">
        <v>80</v>
      </c>
      <c r="F1009" t="s">
        <v>3767</v>
      </c>
      <c r="G1009" t="s">
        <v>3768</v>
      </c>
      <c r="H1009" t="s">
        <v>321</v>
      </c>
      <c r="I1009" t="s">
        <v>917</v>
      </c>
      <c r="J1009" t="s">
        <v>205</v>
      </c>
      <c r="K1009" t="s">
        <v>224</v>
      </c>
      <c r="L1009" t="s">
        <v>325</v>
      </c>
      <c r="M1009" t="s">
        <v>344</v>
      </c>
      <c r="N1009" t="s">
        <v>544</v>
      </c>
      <c r="O1009" t="s">
        <v>339</v>
      </c>
      <c r="P1009" t="s">
        <v>1215</v>
      </c>
      <c r="Q1009" s="131">
        <v>2246</v>
      </c>
      <c r="R1009" s="131">
        <v>3.6469999999999998</v>
      </c>
      <c r="S1009" s="131">
        <f t="shared" si="15"/>
        <v>21938.999619345828</v>
      </c>
      <c r="U1009" s="131">
        <v>1797.059</v>
      </c>
      <c r="V1009" s="132">
        <v>0</v>
      </c>
      <c r="W1009" s="132">
        <v>4.079E-2</v>
      </c>
      <c r="X1009" s="132">
        <v>5.9100000000000003E-3</v>
      </c>
    </row>
    <row r="1010" spans="1:24">
      <c r="A1010" t="s">
        <v>1213</v>
      </c>
      <c r="B1010" t="s">
        <v>1251</v>
      </c>
      <c r="C1010" t="s">
        <v>3294</v>
      </c>
      <c r="D1010" t="s">
        <v>3295</v>
      </c>
      <c r="E1010" t="s">
        <v>80</v>
      </c>
      <c r="F1010" t="s">
        <v>3607</v>
      </c>
      <c r="G1010" t="s">
        <v>3608</v>
      </c>
      <c r="H1010" t="s">
        <v>321</v>
      </c>
      <c r="I1010" t="s">
        <v>917</v>
      </c>
      <c r="J1010" t="s">
        <v>205</v>
      </c>
      <c r="K1010" t="s">
        <v>301</v>
      </c>
      <c r="L1010" t="s">
        <v>325</v>
      </c>
      <c r="M1010" t="s">
        <v>344</v>
      </c>
      <c r="N1010" t="s">
        <v>548</v>
      </c>
      <c r="O1010" t="s">
        <v>339</v>
      </c>
      <c r="P1010" t="s">
        <v>1215</v>
      </c>
      <c r="Q1010" s="131">
        <v>2331</v>
      </c>
      <c r="R1010" s="131">
        <v>3.6469999999999998</v>
      </c>
      <c r="S1010" s="131">
        <f t="shared" si="15"/>
        <v>19748.994095744849</v>
      </c>
      <c r="T1010" s="131">
        <v>0.89800000000000002</v>
      </c>
      <c r="U1010" s="131">
        <v>1682.1679999999999</v>
      </c>
      <c r="V1010" s="132">
        <v>0</v>
      </c>
      <c r="W1010" s="132">
        <v>3.8199999999999998E-2</v>
      </c>
      <c r="X1010" s="132">
        <v>5.5300000000000002E-3</v>
      </c>
    </row>
    <row r="1011" spans="1:24">
      <c r="A1011" t="s">
        <v>1213</v>
      </c>
      <c r="B1011" t="s">
        <v>1251</v>
      </c>
      <c r="C1011" t="s">
        <v>3603</v>
      </c>
      <c r="D1011" t="s">
        <v>3604</v>
      </c>
      <c r="E1011" t="s">
        <v>80</v>
      </c>
      <c r="F1011" t="s">
        <v>3605</v>
      </c>
      <c r="G1011" t="s">
        <v>3606</v>
      </c>
      <c r="H1011" t="s">
        <v>321</v>
      </c>
      <c r="I1011" t="s">
        <v>917</v>
      </c>
      <c r="J1011" t="s">
        <v>205</v>
      </c>
      <c r="K1011" t="s">
        <v>224</v>
      </c>
      <c r="L1011" t="s">
        <v>325</v>
      </c>
      <c r="M1011" t="s">
        <v>344</v>
      </c>
      <c r="N1011" t="s">
        <v>545</v>
      </c>
      <c r="O1011" t="s">
        <v>339</v>
      </c>
      <c r="P1011" t="s">
        <v>1215</v>
      </c>
      <c r="Q1011" s="131">
        <v>2354</v>
      </c>
      <c r="R1011" s="131">
        <v>3.6469999999999998</v>
      </c>
      <c r="S1011" s="131">
        <f t="shared" si="15"/>
        <v>19044.004231547959</v>
      </c>
      <c r="U1011" s="131">
        <v>1634.9349999999999</v>
      </c>
      <c r="V1011" s="132">
        <v>0</v>
      </c>
      <c r="W1011" s="132">
        <v>3.7109999999999997E-2</v>
      </c>
      <c r="X1011" s="132">
        <v>5.3800000000000002E-3</v>
      </c>
    </row>
    <row r="1012" spans="1:24">
      <c r="A1012" t="s">
        <v>1213</v>
      </c>
      <c r="B1012" t="s">
        <v>1251</v>
      </c>
      <c r="C1012" t="s">
        <v>3625</v>
      </c>
      <c r="D1012" t="s">
        <v>3626</v>
      </c>
      <c r="E1012" t="s">
        <v>80</v>
      </c>
      <c r="F1012" t="s">
        <v>3627</v>
      </c>
      <c r="G1012" t="s">
        <v>3628</v>
      </c>
      <c r="H1012" t="s">
        <v>321</v>
      </c>
      <c r="I1012" t="s">
        <v>917</v>
      </c>
      <c r="J1012" t="s">
        <v>205</v>
      </c>
      <c r="K1012" t="s">
        <v>224</v>
      </c>
      <c r="L1012" t="s">
        <v>325</v>
      </c>
      <c r="M1012" t="s">
        <v>344</v>
      </c>
      <c r="N1012" t="s">
        <v>546</v>
      </c>
      <c r="O1012" t="s">
        <v>339</v>
      </c>
      <c r="P1012" t="s">
        <v>1215</v>
      </c>
      <c r="Q1012" s="131">
        <v>1627</v>
      </c>
      <c r="R1012" s="131">
        <v>3.6469999999999998</v>
      </c>
      <c r="S1012" s="131">
        <f t="shared" si="15"/>
        <v>25041.993410822208</v>
      </c>
      <c r="U1012" s="131">
        <v>1485.9090000000001</v>
      </c>
      <c r="V1012" s="132">
        <v>0</v>
      </c>
      <c r="W1012" s="132">
        <v>3.372E-2</v>
      </c>
      <c r="X1012" s="132">
        <v>4.8900000000000002E-3</v>
      </c>
    </row>
    <row r="1013" spans="1:24">
      <c r="A1013" t="s">
        <v>1213</v>
      </c>
      <c r="B1013" t="s">
        <v>1251</v>
      </c>
      <c r="C1013" t="s">
        <v>3301</v>
      </c>
      <c r="D1013" t="s">
        <v>3302</v>
      </c>
      <c r="E1013" t="s">
        <v>80</v>
      </c>
      <c r="F1013" t="s">
        <v>3301</v>
      </c>
      <c r="G1013" t="s">
        <v>3629</v>
      </c>
      <c r="H1013" t="s">
        <v>321</v>
      </c>
      <c r="I1013" t="s">
        <v>917</v>
      </c>
      <c r="J1013" t="s">
        <v>205</v>
      </c>
      <c r="K1013" t="s">
        <v>224</v>
      </c>
      <c r="L1013" t="s">
        <v>325</v>
      </c>
      <c r="M1013" t="s">
        <v>340</v>
      </c>
      <c r="N1013" t="s">
        <v>545</v>
      </c>
      <c r="O1013" t="s">
        <v>339</v>
      </c>
      <c r="P1013" t="s">
        <v>1215</v>
      </c>
      <c r="Q1013" s="131">
        <v>569</v>
      </c>
      <c r="R1013" s="131">
        <v>3.6469999999999998</v>
      </c>
      <c r="S1013" s="131">
        <f t="shared" si="15"/>
        <v>58551.00106354116</v>
      </c>
      <c r="U1013" s="131">
        <v>1215.0170000000001</v>
      </c>
      <c r="V1013" s="132">
        <v>0</v>
      </c>
      <c r="W1013" s="132">
        <v>2.758E-2</v>
      </c>
      <c r="X1013" s="132">
        <v>3.9899999999999996E-3</v>
      </c>
    </row>
    <row r="1014" spans="1:24">
      <c r="A1014" t="s">
        <v>1213</v>
      </c>
      <c r="B1014" t="s">
        <v>1251</v>
      </c>
      <c r="C1014" t="s">
        <v>3838</v>
      </c>
      <c r="D1014" t="s">
        <v>3839</v>
      </c>
      <c r="E1014" t="s">
        <v>309</v>
      </c>
      <c r="F1014" t="s">
        <v>3840</v>
      </c>
      <c r="G1014" t="s">
        <v>3841</v>
      </c>
      <c r="H1014" t="s">
        <v>321</v>
      </c>
      <c r="I1014" t="s">
        <v>917</v>
      </c>
      <c r="J1014" t="s">
        <v>205</v>
      </c>
      <c r="K1014" t="s">
        <v>204</v>
      </c>
      <c r="L1014" t="s">
        <v>325</v>
      </c>
      <c r="M1014" t="s">
        <v>346</v>
      </c>
      <c r="N1014" t="s">
        <v>544</v>
      </c>
      <c r="O1014" t="s">
        <v>339</v>
      </c>
      <c r="P1014" t="s">
        <v>1215</v>
      </c>
      <c r="Q1014" s="131">
        <v>16825.48</v>
      </c>
      <c r="R1014" s="131">
        <v>3.6469999999999998</v>
      </c>
      <c r="S1014" s="131">
        <f t="shared" si="15"/>
        <v>882.99983590179988</v>
      </c>
      <c r="U1014" s="131">
        <v>541.83100000000002</v>
      </c>
      <c r="V1014" s="132">
        <v>1.5100000000000001E-3</v>
      </c>
      <c r="W1014" s="132">
        <v>1.23E-2</v>
      </c>
      <c r="X1014" s="132">
        <v>1.7799999999999999E-3</v>
      </c>
    </row>
    <row r="1015" spans="1:24">
      <c r="A1015" t="s">
        <v>1213</v>
      </c>
      <c r="B1015" t="s">
        <v>1251</v>
      </c>
      <c r="C1015" t="s">
        <v>3842</v>
      </c>
      <c r="D1015" t="s">
        <v>3843</v>
      </c>
      <c r="E1015" t="s">
        <v>80</v>
      </c>
      <c r="F1015" t="s">
        <v>3844</v>
      </c>
      <c r="G1015" t="s">
        <v>3845</v>
      </c>
      <c r="H1015" t="s">
        <v>321</v>
      </c>
      <c r="I1015" t="s">
        <v>917</v>
      </c>
      <c r="J1015" t="s">
        <v>205</v>
      </c>
      <c r="K1015" t="s">
        <v>224</v>
      </c>
      <c r="L1015" t="s">
        <v>325</v>
      </c>
      <c r="M1015" t="s">
        <v>344</v>
      </c>
      <c r="N1015" t="s">
        <v>548</v>
      </c>
      <c r="O1015" t="s">
        <v>339</v>
      </c>
      <c r="P1015" t="s">
        <v>1215</v>
      </c>
      <c r="Q1015" s="131">
        <v>927</v>
      </c>
      <c r="R1015" s="131">
        <v>3.6469999999999998</v>
      </c>
      <c r="S1015" s="131">
        <f t="shared" si="15"/>
        <v>13428.986127120783</v>
      </c>
      <c r="U1015" s="131">
        <v>454.00299999999999</v>
      </c>
      <c r="V1015" s="132">
        <v>0</v>
      </c>
      <c r="W1015" s="132">
        <v>1.03E-2</v>
      </c>
      <c r="X1015" s="132">
        <v>1.49E-3</v>
      </c>
    </row>
    <row r="1016" spans="1:24">
      <c r="A1016" t="s">
        <v>1213</v>
      </c>
      <c r="B1016" t="s">
        <v>1251</v>
      </c>
      <c r="C1016" t="s">
        <v>3846</v>
      </c>
      <c r="D1016" t="s">
        <v>3847</v>
      </c>
      <c r="E1016" t="s">
        <v>80</v>
      </c>
      <c r="F1016" t="s">
        <v>3848</v>
      </c>
      <c r="G1016" t="s">
        <v>3849</v>
      </c>
      <c r="H1016" t="s">
        <v>321</v>
      </c>
      <c r="I1016" t="s">
        <v>917</v>
      </c>
      <c r="J1016" t="s">
        <v>205</v>
      </c>
      <c r="K1016" t="s">
        <v>224</v>
      </c>
      <c r="L1016" t="s">
        <v>325</v>
      </c>
      <c r="M1016" t="s">
        <v>344</v>
      </c>
      <c r="N1016" t="s">
        <v>548</v>
      </c>
      <c r="O1016" t="s">
        <v>339</v>
      </c>
      <c r="P1016" t="s">
        <v>1215</v>
      </c>
      <c r="Q1016" s="131">
        <v>6425</v>
      </c>
      <c r="R1016" s="131">
        <v>3.6469999999999998</v>
      </c>
      <c r="S1016" s="131">
        <f t="shared" si="15"/>
        <v>1360.000597474178</v>
      </c>
      <c r="U1016" s="131">
        <v>318.67500000000001</v>
      </c>
      <c r="V1016" s="132">
        <v>1.1E-4</v>
      </c>
      <c r="W1016" s="132">
        <v>7.2300000000000003E-3</v>
      </c>
      <c r="X1016" s="132">
        <v>1.0499999999999999E-3</v>
      </c>
    </row>
    <row r="1017" spans="1:24">
      <c r="A1017" t="s">
        <v>1213</v>
      </c>
      <c r="B1017" t="s">
        <v>1251</v>
      </c>
      <c r="C1017" t="s">
        <v>3850</v>
      </c>
      <c r="D1017" t="s">
        <v>3851</v>
      </c>
      <c r="E1017" t="s">
        <v>311</v>
      </c>
      <c r="F1017" t="s">
        <v>3852</v>
      </c>
      <c r="G1017" t="s">
        <v>3853</v>
      </c>
      <c r="H1017" t="s">
        <v>321</v>
      </c>
      <c r="I1017" t="s">
        <v>917</v>
      </c>
      <c r="J1017" t="s">
        <v>205</v>
      </c>
      <c r="K1017" t="s">
        <v>204</v>
      </c>
      <c r="L1017" t="s">
        <v>325</v>
      </c>
      <c r="M1017" t="s">
        <v>346</v>
      </c>
      <c r="N1017" t="s">
        <v>544</v>
      </c>
      <c r="O1017" t="s">
        <v>339</v>
      </c>
      <c r="P1017" t="s">
        <v>1215</v>
      </c>
      <c r="Q1017" s="131">
        <v>285</v>
      </c>
      <c r="R1017" s="131">
        <v>3.6469999999999998</v>
      </c>
      <c r="S1017" s="131">
        <f t="shared" si="15"/>
        <v>21454.98102261412</v>
      </c>
      <c r="U1017" s="131">
        <v>223.00200000000001</v>
      </c>
      <c r="V1017" s="132">
        <v>1.0000000000000001E-5</v>
      </c>
      <c r="W1017" s="132">
        <v>5.0600000000000003E-3</v>
      </c>
      <c r="X1017" s="132">
        <v>7.2999999999999996E-4</v>
      </c>
    </row>
    <row r="1018" spans="1:24">
      <c r="A1018" t="s">
        <v>1213</v>
      </c>
      <c r="B1018" t="s">
        <v>1251</v>
      </c>
      <c r="C1018" t="s">
        <v>3854</v>
      </c>
      <c r="D1018" t="s">
        <v>3855</v>
      </c>
      <c r="E1018" t="s">
        <v>309</v>
      </c>
      <c r="F1018" t="s">
        <v>3856</v>
      </c>
      <c r="G1018" t="s">
        <v>3857</v>
      </c>
      <c r="H1018" t="s">
        <v>321</v>
      </c>
      <c r="I1018" t="s">
        <v>917</v>
      </c>
      <c r="J1018" t="s">
        <v>205</v>
      </c>
      <c r="K1018" t="s">
        <v>204</v>
      </c>
      <c r="L1018" t="s">
        <v>325</v>
      </c>
      <c r="M1018" t="s">
        <v>346</v>
      </c>
      <c r="N1018" t="s">
        <v>546</v>
      </c>
      <c r="O1018" t="s">
        <v>339</v>
      </c>
      <c r="P1018" t="s">
        <v>1215</v>
      </c>
      <c r="Q1018" s="131">
        <v>13964</v>
      </c>
      <c r="R1018" s="131">
        <v>3.6469999999999998</v>
      </c>
      <c r="S1018" s="131">
        <f t="shared" si="15"/>
        <v>186.00063448043804</v>
      </c>
      <c r="U1018" s="131">
        <v>94.724000000000004</v>
      </c>
      <c r="V1018" s="132">
        <v>1.6000000000000001E-4</v>
      </c>
      <c r="W1018" s="132">
        <v>2.15E-3</v>
      </c>
      <c r="X1018" s="132">
        <v>3.1E-4</v>
      </c>
    </row>
    <row r="1019" spans="1:24">
      <c r="A1019" t="s">
        <v>1213</v>
      </c>
      <c r="B1019" t="s">
        <v>1251</v>
      </c>
      <c r="C1019" t="s">
        <v>3858</v>
      </c>
      <c r="D1019" t="s">
        <v>3859</v>
      </c>
      <c r="E1019" t="s">
        <v>311</v>
      </c>
      <c r="F1019" t="s">
        <v>3860</v>
      </c>
      <c r="G1019" t="s">
        <v>3861</v>
      </c>
      <c r="H1019" t="s">
        <v>321</v>
      </c>
      <c r="I1019" t="s">
        <v>917</v>
      </c>
      <c r="J1019" t="s">
        <v>205</v>
      </c>
      <c r="K1019" t="s">
        <v>224</v>
      </c>
      <c r="L1019" t="s">
        <v>325</v>
      </c>
      <c r="M1019" t="s">
        <v>346</v>
      </c>
      <c r="N1019" t="s">
        <v>486</v>
      </c>
      <c r="O1019" t="s">
        <v>339</v>
      </c>
      <c r="P1019" t="s">
        <v>1215</v>
      </c>
      <c r="Q1019" s="131">
        <v>1574</v>
      </c>
      <c r="R1019" s="131">
        <v>3.6469999999999998</v>
      </c>
      <c r="S1019" s="131">
        <f t="shared" si="15"/>
        <v>658.99841439013244</v>
      </c>
      <c r="U1019" s="131">
        <v>37.829000000000001</v>
      </c>
      <c r="V1019" s="132">
        <v>1.0000000000000001E-5</v>
      </c>
      <c r="W1019" s="132">
        <v>8.5999999999999998E-4</v>
      </c>
      <c r="X1019" s="132">
        <v>1.2E-4</v>
      </c>
    </row>
    <row r="1020" spans="1:24">
      <c r="A1020" t="s">
        <v>1213</v>
      </c>
      <c r="B1020" t="s">
        <v>1251</v>
      </c>
      <c r="C1020" t="s">
        <v>3866</v>
      </c>
      <c r="D1020" t="s">
        <v>3867</v>
      </c>
      <c r="E1020" t="s">
        <v>80</v>
      </c>
      <c r="F1020" t="s">
        <v>3868</v>
      </c>
      <c r="G1020" t="s">
        <v>3869</v>
      </c>
      <c r="H1020" t="s">
        <v>321</v>
      </c>
      <c r="I1020" t="s">
        <v>917</v>
      </c>
      <c r="J1020" t="s">
        <v>205</v>
      </c>
      <c r="K1020" t="s">
        <v>272</v>
      </c>
      <c r="L1020" t="s">
        <v>325</v>
      </c>
      <c r="M1020" t="s">
        <v>314</v>
      </c>
      <c r="N1020" t="s">
        <v>568</v>
      </c>
      <c r="O1020" t="s">
        <v>339</v>
      </c>
      <c r="P1020" t="s">
        <v>1216</v>
      </c>
      <c r="Q1020" s="131">
        <v>2564</v>
      </c>
      <c r="R1020" s="131">
        <v>3.7959999999999998</v>
      </c>
      <c r="S1020" s="131">
        <f t="shared" si="15"/>
        <v>102.01435454678463</v>
      </c>
      <c r="U1020" s="131">
        <v>9.9290000000000003</v>
      </c>
      <c r="V1020" s="132">
        <v>4.0000000000000003E-5</v>
      </c>
      <c r="W1020" s="132">
        <v>2.3000000000000001E-4</v>
      </c>
      <c r="X1020" s="132">
        <v>3.0000000000000001E-5</v>
      </c>
    </row>
    <row r="1021" spans="1:24">
      <c r="A1021" t="s">
        <v>1213</v>
      </c>
      <c r="B1021" t="s">
        <v>1251</v>
      </c>
      <c r="C1021" t="s">
        <v>3866</v>
      </c>
      <c r="D1021" t="s">
        <v>3867</v>
      </c>
      <c r="E1021" t="s">
        <v>80</v>
      </c>
      <c r="F1021" t="s">
        <v>3870</v>
      </c>
      <c r="G1021" t="s">
        <v>3871</v>
      </c>
      <c r="H1021" t="s">
        <v>321</v>
      </c>
      <c r="I1021" t="s">
        <v>917</v>
      </c>
      <c r="J1021" t="s">
        <v>205</v>
      </c>
      <c r="K1021" t="s">
        <v>272</v>
      </c>
      <c r="L1021" s="139" t="s">
        <v>314</v>
      </c>
      <c r="M1021" t="s">
        <v>314</v>
      </c>
      <c r="N1021" t="s">
        <v>568</v>
      </c>
      <c r="O1021" t="s">
        <v>339</v>
      </c>
      <c r="P1021" t="s">
        <v>1216</v>
      </c>
      <c r="Q1021" s="131">
        <v>2564</v>
      </c>
      <c r="R1021" s="131">
        <v>3.7959999999999998</v>
      </c>
      <c r="S1021" s="131">
        <f t="shared" si="15"/>
        <v>0</v>
      </c>
      <c r="U1021" s="131">
        <v>0</v>
      </c>
    </row>
    <row r="1022" spans="1:24">
      <c r="A1022" t="s">
        <v>1213</v>
      </c>
      <c r="B1022" t="s">
        <v>1252</v>
      </c>
      <c r="C1022" t="s">
        <v>1601</v>
      </c>
      <c r="D1022" t="s">
        <v>1602</v>
      </c>
      <c r="E1022" t="s">
        <v>309</v>
      </c>
      <c r="F1022" t="s">
        <v>1601</v>
      </c>
      <c r="G1022" t="s">
        <v>3476</v>
      </c>
      <c r="H1022" t="s">
        <v>321</v>
      </c>
      <c r="I1022" t="s">
        <v>917</v>
      </c>
      <c r="J1022" t="s">
        <v>204</v>
      </c>
      <c r="K1022" t="s">
        <v>204</v>
      </c>
      <c r="L1022" t="s">
        <v>325</v>
      </c>
      <c r="M1022" t="s">
        <v>340</v>
      </c>
      <c r="N1022" t="s">
        <v>448</v>
      </c>
      <c r="O1022" t="s">
        <v>339</v>
      </c>
      <c r="P1022" t="s">
        <v>1212</v>
      </c>
      <c r="Q1022" s="131">
        <v>49379</v>
      </c>
      <c r="R1022" s="131">
        <v>1</v>
      </c>
      <c r="S1022" s="131">
        <f t="shared" si="15"/>
        <v>4402.0008505640053</v>
      </c>
      <c r="U1022" s="131">
        <v>2173.6640000000002</v>
      </c>
      <c r="V1022" s="132">
        <v>4.0000000000000003E-5</v>
      </c>
      <c r="W1022" s="132">
        <v>9.7939999999999999E-2</v>
      </c>
      <c r="X1022" s="132">
        <v>9.3299999999999998E-3</v>
      </c>
    </row>
    <row r="1023" spans="1:24">
      <c r="A1023" t="s">
        <v>1213</v>
      </c>
      <c r="B1023" t="s">
        <v>1252</v>
      </c>
      <c r="C1023" t="s">
        <v>1547</v>
      </c>
      <c r="D1023" t="s">
        <v>1548</v>
      </c>
      <c r="E1023" t="s">
        <v>309</v>
      </c>
      <c r="F1023" t="s">
        <v>1547</v>
      </c>
      <c r="G1023" t="s">
        <v>3473</v>
      </c>
      <c r="H1023" t="s">
        <v>321</v>
      </c>
      <c r="I1023" t="s">
        <v>917</v>
      </c>
      <c r="J1023" t="s">
        <v>204</v>
      </c>
      <c r="K1023" t="s">
        <v>204</v>
      </c>
      <c r="L1023" t="s">
        <v>325</v>
      </c>
      <c r="M1023" t="s">
        <v>340</v>
      </c>
      <c r="N1023" t="s">
        <v>448</v>
      </c>
      <c r="O1023" t="s">
        <v>339</v>
      </c>
      <c r="P1023" t="s">
        <v>1212</v>
      </c>
      <c r="Q1023" s="131">
        <v>47162</v>
      </c>
      <c r="R1023" s="131">
        <v>1</v>
      </c>
      <c r="S1023" s="131">
        <f t="shared" si="15"/>
        <v>4335.0006361053393</v>
      </c>
      <c r="U1023" s="131">
        <v>2044.473</v>
      </c>
      <c r="V1023" s="132">
        <v>3.0000000000000001E-5</v>
      </c>
      <c r="W1023" s="132">
        <v>9.2119999999999994E-2</v>
      </c>
      <c r="X1023" s="132">
        <v>8.7799999999999996E-3</v>
      </c>
    </row>
    <row r="1024" spans="1:24">
      <c r="A1024" t="s">
        <v>1213</v>
      </c>
      <c r="B1024" t="s">
        <v>1252</v>
      </c>
      <c r="C1024" t="s">
        <v>2123</v>
      </c>
      <c r="D1024" t="s">
        <v>2124</v>
      </c>
      <c r="E1024" t="s">
        <v>309</v>
      </c>
      <c r="F1024" t="s">
        <v>2123</v>
      </c>
      <c r="G1024" t="s">
        <v>3474</v>
      </c>
      <c r="H1024" t="s">
        <v>321</v>
      </c>
      <c r="I1024" t="s">
        <v>917</v>
      </c>
      <c r="J1024" t="s">
        <v>204</v>
      </c>
      <c r="K1024" t="s">
        <v>204</v>
      </c>
      <c r="L1024" t="s">
        <v>325</v>
      </c>
      <c r="M1024" t="s">
        <v>340</v>
      </c>
      <c r="N1024" t="s">
        <v>467</v>
      </c>
      <c r="O1024" t="s">
        <v>339</v>
      </c>
      <c r="P1024" t="s">
        <v>1212</v>
      </c>
      <c r="Q1024" s="131">
        <v>11974</v>
      </c>
      <c r="R1024" s="131">
        <v>1</v>
      </c>
      <c r="S1024" s="131">
        <f t="shared" si="15"/>
        <v>8101.002171371304</v>
      </c>
      <c r="U1024" s="131">
        <v>970.01400000000001</v>
      </c>
      <c r="V1024" s="132">
        <v>1.0000000000000001E-5</v>
      </c>
      <c r="W1024" s="132">
        <v>4.3700000000000003E-2</v>
      </c>
      <c r="X1024" s="132">
        <v>4.1700000000000001E-3</v>
      </c>
    </row>
    <row r="1025" spans="1:24">
      <c r="A1025" t="s">
        <v>1213</v>
      </c>
      <c r="B1025" t="s">
        <v>1252</v>
      </c>
      <c r="C1025" t="s">
        <v>3489</v>
      </c>
      <c r="D1025" t="s">
        <v>3490</v>
      </c>
      <c r="E1025" t="s">
        <v>309</v>
      </c>
      <c r="F1025" t="s">
        <v>3489</v>
      </c>
      <c r="G1025" t="s">
        <v>3491</v>
      </c>
      <c r="H1025" t="s">
        <v>321</v>
      </c>
      <c r="I1025" t="s">
        <v>917</v>
      </c>
      <c r="J1025" t="s">
        <v>204</v>
      </c>
      <c r="K1025" t="s">
        <v>204</v>
      </c>
      <c r="L1025" t="s">
        <v>325</v>
      </c>
      <c r="M1025" t="s">
        <v>340</v>
      </c>
      <c r="N1025" t="s">
        <v>480</v>
      </c>
      <c r="O1025" t="s">
        <v>339</v>
      </c>
      <c r="P1025" t="s">
        <v>1212</v>
      </c>
      <c r="Q1025" s="131">
        <v>1123</v>
      </c>
      <c r="R1025" s="131">
        <v>1</v>
      </c>
      <c r="S1025" s="131">
        <f t="shared" si="15"/>
        <v>62120.035618877999</v>
      </c>
      <c r="U1025" s="131">
        <v>697.60799999999995</v>
      </c>
      <c r="V1025" s="132">
        <v>2.0000000000000002E-5</v>
      </c>
      <c r="W1025" s="132">
        <v>3.143E-2</v>
      </c>
      <c r="X1025" s="132">
        <v>3.0000000000000001E-3</v>
      </c>
    </row>
    <row r="1026" spans="1:24">
      <c r="A1026" t="s">
        <v>1213</v>
      </c>
      <c r="B1026" t="s">
        <v>1252</v>
      </c>
      <c r="C1026" t="s">
        <v>3728</v>
      </c>
      <c r="D1026" t="s">
        <v>3729</v>
      </c>
      <c r="E1026" t="s">
        <v>309</v>
      </c>
      <c r="F1026" t="s">
        <v>3728</v>
      </c>
      <c r="G1026" t="s">
        <v>3730</v>
      </c>
      <c r="H1026" t="s">
        <v>321</v>
      </c>
      <c r="I1026" t="s">
        <v>917</v>
      </c>
      <c r="J1026" t="s">
        <v>204</v>
      </c>
      <c r="K1026" t="s">
        <v>204</v>
      </c>
      <c r="L1026" t="s">
        <v>325</v>
      </c>
      <c r="M1026" t="s">
        <v>340</v>
      </c>
      <c r="N1026" t="s">
        <v>451</v>
      </c>
      <c r="O1026" t="s">
        <v>339</v>
      </c>
      <c r="P1026" t="s">
        <v>1212</v>
      </c>
      <c r="Q1026" s="131">
        <v>104839</v>
      </c>
      <c r="R1026" s="131">
        <v>1</v>
      </c>
      <c r="S1026" s="131">
        <f t="shared" si="15"/>
        <v>604.40008012285512</v>
      </c>
      <c r="U1026" s="131">
        <v>633.64700000000005</v>
      </c>
      <c r="V1026" s="132">
        <v>5.5999999999999995E-4</v>
      </c>
      <c r="W1026" s="132">
        <v>2.8549999999999999E-2</v>
      </c>
      <c r="X1026" s="132">
        <v>2.7200000000000002E-3</v>
      </c>
    </row>
    <row r="1027" spans="1:24">
      <c r="A1027" t="s">
        <v>1213</v>
      </c>
      <c r="B1027" t="s">
        <v>1252</v>
      </c>
      <c r="C1027" t="s">
        <v>3538</v>
      </c>
      <c r="D1027" t="s">
        <v>3539</v>
      </c>
      <c r="E1027" t="s">
        <v>309</v>
      </c>
      <c r="F1027" t="s">
        <v>3540</v>
      </c>
      <c r="G1027" t="s">
        <v>3541</v>
      </c>
      <c r="H1027" t="s">
        <v>321</v>
      </c>
      <c r="I1027" t="s">
        <v>917</v>
      </c>
      <c r="J1027" t="s">
        <v>204</v>
      </c>
      <c r="K1027" t="s">
        <v>204</v>
      </c>
      <c r="L1027" t="s">
        <v>325</v>
      </c>
      <c r="M1027" t="s">
        <v>340</v>
      </c>
      <c r="N1027" t="s">
        <v>448</v>
      </c>
      <c r="O1027" t="s">
        <v>339</v>
      </c>
      <c r="P1027" t="s">
        <v>1212</v>
      </c>
      <c r="Q1027" s="131">
        <v>3475</v>
      </c>
      <c r="R1027" s="131">
        <v>1</v>
      </c>
      <c r="S1027" s="131">
        <f t="shared" ref="S1027:S1090" si="16">(U1027-(T1027*R1027))*1000/R1027/Q1027*100</f>
        <v>17940</v>
      </c>
      <c r="U1027" s="131">
        <v>623.41499999999996</v>
      </c>
      <c r="V1027" s="132">
        <v>3.0000000000000001E-5</v>
      </c>
      <c r="W1027" s="132">
        <v>2.809E-2</v>
      </c>
      <c r="X1027" s="132">
        <v>2.6800000000000001E-3</v>
      </c>
    </row>
    <row r="1028" spans="1:24">
      <c r="A1028" t="s">
        <v>1213</v>
      </c>
      <c r="B1028" t="s">
        <v>1252</v>
      </c>
      <c r="C1028" t="s">
        <v>3190</v>
      </c>
      <c r="D1028" t="s">
        <v>3191</v>
      </c>
      <c r="E1028" t="s">
        <v>309</v>
      </c>
      <c r="F1028" t="s">
        <v>3190</v>
      </c>
      <c r="G1028" t="s">
        <v>3475</v>
      </c>
      <c r="H1028" t="s">
        <v>321</v>
      </c>
      <c r="I1028" t="s">
        <v>917</v>
      </c>
      <c r="J1028" t="s">
        <v>204</v>
      </c>
      <c r="K1028" t="s">
        <v>204</v>
      </c>
      <c r="L1028" t="s">
        <v>325</v>
      </c>
      <c r="M1028" t="s">
        <v>340</v>
      </c>
      <c r="N1028" t="s">
        <v>448</v>
      </c>
      <c r="O1028" t="s">
        <v>339</v>
      </c>
      <c r="P1028" t="s">
        <v>1212</v>
      </c>
      <c r="Q1028" s="131">
        <v>22607</v>
      </c>
      <c r="R1028" s="131">
        <v>1</v>
      </c>
      <c r="S1028" s="131">
        <f t="shared" si="16"/>
        <v>2491.9980537001811</v>
      </c>
      <c r="U1028" s="131">
        <v>563.36599999999999</v>
      </c>
      <c r="V1028" s="132">
        <v>2.0000000000000002E-5</v>
      </c>
      <c r="W1028" s="132">
        <v>2.538E-2</v>
      </c>
      <c r="X1028" s="132">
        <v>2.4199999999999998E-3</v>
      </c>
    </row>
    <row r="1029" spans="1:24">
      <c r="A1029" t="s">
        <v>1213</v>
      </c>
      <c r="B1029" t="s">
        <v>1252</v>
      </c>
      <c r="C1029" t="s">
        <v>1884</v>
      </c>
      <c r="D1029" t="s">
        <v>1885</v>
      </c>
      <c r="E1029" t="s">
        <v>309</v>
      </c>
      <c r="F1029" t="s">
        <v>3482</v>
      </c>
      <c r="G1029" t="s">
        <v>3483</v>
      </c>
      <c r="H1029" t="s">
        <v>321</v>
      </c>
      <c r="I1029" t="s">
        <v>917</v>
      </c>
      <c r="J1029" t="s">
        <v>204</v>
      </c>
      <c r="K1029" t="s">
        <v>204</v>
      </c>
      <c r="L1029" t="s">
        <v>325</v>
      </c>
      <c r="M1029" t="s">
        <v>340</v>
      </c>
      <c r="N1029" t="s">
        <v>448</v>
      </c>
      <c r="O1029" t="s">
        <v>339</v>
      </c>
      <c r="P1029" t="s">
        <v>1212</v>
      </c>
      <c r="Q1029" s="131">
        <v>3440</v>
      </c>
      <c r="R1029" s="131">
        <v>1</v>
      </c>
      <c r="S1029" s="131">
        <f t="shared" si="16"/>
        <v>15760</v>
      </c>
      <c r="U1029" s="131">
        <v>542.14400000000001</v>
      </c>
      <c r="V1029" s="132">
        <v>1.0000000000000001E-5</v>
      </c>
      <c r="W1029" s="132">
        <v>2.443E-2</v>
      </c>
      <c r="X1029" s="132">
        <v>2.33E-3</v>
      </c>
    </row>
    <row r="1030" spans="1:24">
      <c r="A1030" t="s">
        <v>1213</v>
      </c>
      <c r="B1030" t="s">
        <v>1252</v>
      </c>
      <c r="C1030" t="s">
        <v>2430</v>
      </c>
      <c r="D1030" t="s">
        <v>2431</v>
      </c>
      <c r="E1030" t="s">
        <v>309</v>
      </c>
      <c r="F1030" t="s">
        <v>2430</v>
      </c>
      <c r="G1030" t="s">
        <v>3492</v>
      </c>
      <c r="H1030" t="s">
        <v>321</v>
      </c>
      <c r="I1030" t="s">
        <v>917</v>
      </c>
      <c r="J1030" t="s">
        <v>204</v>
      </c>
      <c r="K1030" t="s">
        <v>204</v>
      </c>
      <c r="L1030" t="s">
        <v>325</v>
      </c>
      <c r="M1030" t="s">
        <v>340</v>
      </c>
      <c r="N1030" t="s">
        <v>446</v>
      </c>
      <c r="O1030" t="s">
        <v>339</v>
      </c>
      <c r="P1030" t="s">
        <v>1212</v>
      </c>
      <c r="Q1030" s="131">
        <v>550</v>
      </c>
      <c r="R1030" s="131">
        <v>1</v>
      </c>
      <c r="S1030" s="131">
        <f t="shared" si="16"/>
        <v>95300</v>
      </c>
      <c r="T1030" s="131">
        <v>1.0049999999999999</v>
      </c>
      <c r="U1030" s="131">
        <v>525.15499999999997</v>
      </c>
      <c r="V1030" s="132">
        <v>1.0000000000000001E-5</v>
      </c>
      <c r="W1030" s="132">
        <v>2.3709999999999998E-2</v>
      </c>
      <c r="X1030" s="132">
        <v>2.2599999999999999E-3</v>
      </c>
    </row>
    <row r="1031" spans="1:24">
      <c r="A1031" t="s">
        <v>1213</v>
      </c>
      <c r="B1031" t="s">
        <v>1252</v>
      </c>
      <c r="C1031" t="s">
        <v>2509</v>
      </c>
      <c r="D1031" t="s">
        <v>2510</v>
      </c>
      <c r="E1031" t="s">
        <v>309</v>
      </c>
      <c r="F1031" t="s">
        <v>2509</v>
      </c>
      <c r="G1031" t="s">
        <v>3495</v>
      </c>
      <c r="H1031" t="s">
        <v>321</v>
      </c>
      <c r="I1031" t="s">
        <v>917</v>
      </c>
      <c r="J1031" t="s">
        <v>204</v>
      </c>
      <c r="K1031" t="s">
        <v>204</v>
      </c>
      <c r="L1031" t="s">
        <v>325</v>
      </c>
      <c r="M1031" t="s">
        <v>340</v>
      </c>
      <c r="N1031" t="s">
        <v>475</v>
      </c>
      <c r="O1031" t="s">
        <v>339</v>
      </c>
      <c r="P1031" t="s">
        <v>1212</v>
      </c>
      <c r="Q1031" s="131">
        <v>13449</v>
      </c>
      <c r="R1031" s="131">
        <v>1</v>
      </c>
      <c r="S1031" s="131">
        <f t="shared" si="16"/>
        <v>3795.0033459736787</v>
      </c>
      <c r="U1031" s="131">
        <v>510.39</v>
      </c>
      <c r="V1031" s="132">
        <v>5.0000000000000002E-5</v>
      </c>
      <c r="W1031" s="132">
        <v>2.3E-2</v>
      </c>
      <c r="X1031" s="132">
        <v>2.1900000000000001E-3</v>
      </c>
    </row>
    <row r="1032" spans="1:24">
      <c r="A1032" t="s">
        <v>1213</v>
      </c>
      <c r="B1032" t="s">
        <v>1252</v>
      </c>
      <c r="C1032" t="s">
        <v>3497</v>
      </c>
      <c r="D1032" t="s">
        <v>3498</v>
      </c>
      <c r="E1032" t="s">
        <v>309</v>
      </c>
      <c r="F1032" t="s">
        <v>3497</v>
      </c>
      <c r="G1032" t="s">
        <v>3499</v>
      </c>
      <c r="H1032" t="s">
        <v>321</v>
      </c>
      <c r="I1032" t="s">
        <v>917</v>
      </c>
      <c r="J1032" t="s">
        <v>204</v>
      </c>
      <c r="K1032" t="s">
        <v>204</v>
      </c>
      <c r="L1032" t="s">
        <v>325</v>
      </c>
      <c r="M1032" t="s">
        <v>340</v>
      </c>
      <c r="N1032" t="s">
        <v>458</v>
      </c>
      <c r="O1032" t="s">
        <v>339</v>
      </c>
      <c r="P1032" t="s">
        <v>1212</v>
      </c>
      <c r="Q1032" s="131">
        <v>706</v>
      </c>
      <c r="R1032" s="131">
        <v>1</v>
      </c>
      <c r="S1032" s="131">
        <f t="shared" si="16"/>
        <v>71910.056657223802</v>
      </c>
      <c r="U1032" s="131">
        <v>507.685</v>
      </c>
      <c r="V1032" s="132">
        <v>2.0000000000000002E-5</v>
      </c>
      <c r="W1032" s="132">
        <v>2.2870000000000001E-2</v>
      </c>
      <c r="X1032" s="132">
        <v>2.1800000000000001E-3</v>
      </c>
    </row>
    <row r="1033" spans="1:24">
      <c r="A1033" t="s">
        <v>1213</v>
      </c>
      <c r="B1033" t="s">
        <v>1252</v>
      </c>
      <c r="C1033" t="s">
        <v>2918</v>
      </c>
      <c r="D1033" t="s">
        <v>2919</v>
      </c>
      <c r="E1033" t="s">
        <v>309</v>
      </c>
      <c r="F1033" t="s">
        <v>2918</v>
      </c>
      <c r="G1033" t="s">
        <v>3714</v>
      </c>
      <c r="H1033" t="s">
        <v>321</v>
      </c>
      <c r="I1033" t="s">
        <v>917</v>
      </c>
      <c r="J1033" t="s">
        <v>204</v>
      </c>
      <c r="K1033" t="s">
        <v>204</v>
      </c>
      <c r="L1033" t="s">
        <v>325</v>
      </c>
      <c r="M1033" t="s">
        <v>340</v>
      </c>
      <c r="N1033" t="s">
        <v>464</v>
      </c>
      <c r="O1033" t="s">
        <v>339</v>
      </c>
      <c r="P1033" t="s">
        <v>1212</v>
      </c>
      <c r="Q1033" s="131">
        <v>70125.600000000006</v>
      </c>
      <c r="R1033" s="131">
        <v>1</v>
      </c>
      <c r="S1033" s="131">
        <f t="shared" si="16"/>
        <v>633.19957333698392</v>
      </c>
      <c r="U1033" s="131">
        <v>444.03500000000003</v>
      </c>
      <c r="V1033" s="132">
        <v>4.8000000000000001E-4</v>
      </c>
      <c r="W1033" s="132">
        <v>2.001E-2</v>
      </c>
      <c r="X1033" s="132">
        <v>1.91E-3</v>
      </c>
    </row>
    <row r="1034" spans="1:24">
      <c r="A1034" t="s">
        <v>1213</v>
      </c>
      <c r="B1034" t="s">
        <v>1252</v>
      </c>
      <c r="C1034" t="s">
        <v>1868</v>
      </c>
      <c r="D1034" t="s">
        <v>1869</v>
      </c>
      <c r="E1034" t="s">
        <v>309</v>
      </c>
      <c r="F1034" t="s">
        <v>1868</v>
      </c>
      <c r="G1034" t="s">
        <v>3478</v>
      </c>
      <c r="H1034" t="s">
        <v>321</v>
      </c>
      <c r="I1034" t="s">
        <v>917</v>
      </c>
      <c r="J1034" t="s">
        <v>204</v>
      </c>
      <c r="K1034" t="s">
        <v>204</v>
      </c>
      <c r="L1034" t="s">
        <v>325</v>
      </c>
      <c r="M1034" t="s">
        <v>340</v>
      </c>
      <c r="N1034" t="s">
        <v>464</v>
      </c>
      <c r="O1034" t="s">
        <v>339</v>
      </c>
      <c r="P1034" t="s">
        <v>1212</v>
      </c>
      <c r="Q1034" s="131">
        <v>1441</v>
      </c>
      <c r="R1034" s="131">
        <v>1</v>
      </c>
      <c r="S1034" s="131">
        <f t="shared" si="16"/>
        <v>30090.006939625262</v>
      </c>
      <c r="U1034" s="131">
        <v>433.59699999999998</v>
      </c>
      <c r="V1034" s="132">
        <v>1.0000000000000001E-5</v>
      </c>
      <c r="W1034" s="132">
        <v>1.9539999999999998E-2</v>
      </c>
      <c r="X1034" s="132">
        <v>1.8600000000000001E-3</v>
      </c>
    </row>
    <row r="1035" spans="1:24">
      <c r="A1035" t="s">
        <v>1213</v>
      </c>
      <c r="B1035" t="s">
        <v>1252</v>
      </c>
      <c r="C1035" t="s">
        <v>3479</v>
      </c>
      <c r="D1035" t="s">
        <v>3480</v>
      </c>
      <c r="E1035" t="s">
        <v>309</v>
      </c>
      <c r="F1035" t="s">
        <v>3479</v>
      </c>
      <c r="G1035" t="s">
        <v>3481</v>
      </c>
      <c r="H1035" t="s">
        <v>321</v>
      </c>
      <c r="I1035" t="s">
        <v>917</v>
      </c>
      <c r="J1035" t="s">
        <v>204</v>
      </c>
      <c r="K1035" t="s">
        <v>204</v>
      </c>
      <c r="L1035" t="s">
        <v>325</v>
      </c>
      <c r="M1035" t="s">
        <v>340</v>
      </c>
      <c r="N1035" t="s">
        <v>458</v>
      </c>
      <c r="O1035" t="s">
        <v>339</v>
      </c>
      <c r="P1035" t="s">
        <v>1212</v>
      </c>
      <c r="Q1035" s="131">
        <v>2271</v>
      </c>
      <c r="R1035" s="131">
        <v>1</v>
      </c>
      <c r="S1035" s="131">
        <f t="shared" si="16"/>
        <v>18890.004403346542</v>
      </c>
      <c r="U1035" s="131">
        <v>428.99200000000002</v>
      </c>
      <c r="V1035" s="132">
        <v>2.0000000000000002E-5</v>
      </c>
      <c r="W1035" s="132">
        <v>1.933E-2</v>
      </c>
      <c r="X1035" s="132">
        <v>1.8400000000000001E-3</v>
      </c>
    </row>
    <row r="1036" spans="1:24">
      <c r="A1036" t="s">
        <v>1213</v>
      </c>
      <c r="B1036" t="s">
        <v>1252</v>
      </c>
      <c r="C1036" t="s">
        <v>1671</v>
      </c>
      <c r="D1036" t="s">
        <v>1672</v>
      </c>
      <c r="E1036" t="s">
        <v>309</v>
      </c>
      <c r="F1036" t="s">
        <v>1671</v>
      </c>
      <c r="G1036" t="s">
        <v>3477</v>
      </c>
      <c r="H1036" t="s">
        <v>321</v>
      </c>
      <c r="I1036" t="s">
        <v>917</v>
      </c>
      <c r="J1036" t="s">
        <v>204</v>
      </c>
      <c r="K1036" t="s">
        <v>204</v>
      </c>
      <c r="L1036" t="s">
        <v>325</v>
      </c>
      <c r="M1036" t="s">
        <v>340</v>
      </c>
      <c r="N1036" t="s">
        <v>441</v>
      </c>
      <c r="O1036" t="s">
        <v>339</v>
      </c>
      <c r="P1036" t="s">
        <v>1212</v>
      </c>
      <c r="Q1036" s="131">
        <v>6079</v>
      </c>
      <c r="R1036" s="131">
        <v>1</v>
      </c>
      <c r="S1036" s="131">
        <f t="shared" si="16"/>
        <v>6305.0008225037009</v>
      </c>
      <c r="U1036" s="131">
        <v>383.28100000000001</v>
      </c>
      <c r="V1036" s="132">
        <v>5.0000000000000002E-5</v>
      </c>
      <c r="W1036" s="132">
        <v>1.7270000000000001E-2</v>
      </c>
      <c r="X1036" s="132">
        <v>1.65E-3</v>
      </c>
    </row>
    <row r="1037" spans="1:24">
      <c r="A1037" t="s">
        <v>1213</v>
      </c>
      <c r="B1037" t="s">
        <v>1252</v>
      </c>
      <c r="C1037" t="s">
        <v>1901</v>
      </c>
      <c r="D1037" t="s">
        <v>1902</v>
      </c>
      <c r="E1037" t="s">
        <v>309</v>
      </c>
      <c r="F1037" t="s">
        <v>1901</v>
      </c>
      <c r="G1037" t="s">
        <v>3512</v>
      </c>
      <c r="H1037" t="s">
        <v>321</v>
      </c>
      <c r="I1037" t="s">
        <v>917</v>
      </c>
      <c r="J1037" t="s">
        <v>204</v>
      </c>
      <c r="K1037" t="s">
        <v>204</v>
      </c>
      <c r="L1037" t="s">
        <v>325</v>
      </c>
      <c r="M1037" t="s">
        <v>340</v>
      </c>
      <c r="N1037" t="s">
        <v>464</v>
      </c>
      <c r="O1037" t="s">
        <v>339</v>
      </c>
      <c r="P1037" t="s">
        <v>1212</v>
      </c>
      <c r="Q1037" s="131">
        <v>3135</v>
      </c>
      <c r="R1037" s="131">
        <v>1</v>
      </c>
      <c r="S1037" s="131">
        <f t="shared" si="16"/>
        <v>11580</v>
      </c>
      <c r="U1037" s="131">
        <v>363.03300000000002</v>
      </c>
      <c r="V1037" s="132">
        <v>9.0000000000000006E-5</v>
      </c>
      <c r="W1037" s="132">
        <v>1.636E-2</v>
      </c>
      <c r="X1037" s="132">
        <v>1.56E-3</v>
      </c>
    </row>
    <row r="1038" spans="1:24">
      <c r="A1038" t="s">
        <v>1213</v>
      </c>
      <c r="B1038" t="s">
        <v>1252</v>
      </c>
      <c r="C1038" t="s">
        <v>2005</v>
      </c>
      <c r="D1038" t="s">
        <v>2006</v>
      </c>
      <c r="E1038" t="s">
        <v>309</v>
      </c>
      <c r="F1038" t="s">
        <v>3590</v>
      </c>
      <c r="G1038" t="s">
        <v>3591</v>
      </c>
      <c r="H1038" t="s">
        <v>321</v>
      </c>
      <c r="I1038" t="s">
        <v>917</v>
      </c>
      <c r="J1038" t="s">
        <v>204</v>
      </c>
      <c r="K1038" t="s">
        <v>204</v>
      </c>
      <c r="L1038" t="s">
        <v>325</v>
      </c>
      <c r="M1038" t="s">
        <v>340</v>
      </c>
      <c r="N1038" t="s">
        <v>464</v>
      </c>
      <c r="O1038" t="s">
        <v>339</v>
      </c>
      <c r="P1038" t="s">
        <v>1212</v>
      </c>
      <c r="Q1038" s="131">
        <v>26629</v>
      </c>
      <c r="R1038" s="131">
        <v>1</v>
      </c>
      <c r="S1038" s="131">
        <f t="shared" si="16"/>
        <v>1089.0007135078297</v>
      </c>
      <c r="U1038" s="131">
        <v>289.99</v>
      </c>
      <c r="V1038" s="132">
        <v>4.0000000000000003E-5</v>
      </c>
      <c r="W1038" s="132">
        <v>1.307E-2</v>
      </c>
      <c r="X1038" s="132">
        <v>1.25E-3</v>
      </c>
    </row>
    <row r="1039" spans="1:24">
      <c r="A1039" t="s">
        <v>1213</v>
      </c>
      <c r="B1039" t="s">
        <v>1252</v>
      </c>
      <c r="C1039" t="s">
        <v>2175</v>
      </c>
      <c r="D1039" t="s">
        <v>2176</v>
      </c>
      <c r="E1039" t="s">
        <v>309</v>
      </c>
      <c r="F1039" t="s">
        <v>3485</v>
      </c>
      <c r="G1039" t="s">
        <v>3486</v>
      </c>
      <c r="H1039" t="s">
        <v>321</v>
      </c>
      <c r="I1039" t="s">
        <v>917</v>
      </c>
      <c r="J1039" t="s">
        <v>204</v>
      </c>
      <c r="K1039" t="s">
        <v>204</v>
      </c>
      <c r="L1039" t="s">
        <v>325</v>
      </c>
      <c r="M1039" t="s">
        <v>340</v>
      </c>
      <c r="N1039" t="s">
        <v>445</v>
      </c>
      <c r="O1039" t="s">
        <v>339</v>
      </c>
      <c r="P1039" t="s">
        <v>1212</v>
      </c>
      <c r="Q1039" s="131">
        <v>5069</v>
      </c>
      <c r="R1039" s="131">
        <v>1</v>
      </c>
      <c r="S1039" s="131">
        <f t="shared" si="16"/>
        <v>5317.9917143420798</v>
      </c>
      <c r="U1039" s="131">
        <v>269.56900000000002</v>
      </c>
      <c r="V1039" s="132">
        <v>2.0000000000000002E-5</v>
      </c>
      <c r="W1039" s="132">
        <v>1.2149999999999999E-2</v>
      </c>
      <c r="X1039" s="132">
        <v>1.16E-3</v>
      </c>
    </row>
    <row r="1040" spans="1:24">
      <c r="A1040" t="s">
        <v>1213</v>
      </c>
      <c r="B1040" t="s">
        <v>1252</v>
      </c>
      <c r="C1040" t="s">
        <v>2269</v>
      </c>
      <c r="D1040" t="s">
        <v>2270</v>
      </c>
      <c r="E1040" t="s">
        <v>309</v>
      </c>
      <c r="F1040" t="s">
        <v>3661</v>
      </c>
      <c r="G1040" t="s">
        <v>3662</v>
      </c>
      <c r="H1040" t="s">
        <v>321</v>
      </c>
      <c r="I1040" t="s">
        <v>917</v>
      </c>
      <c r="J1040" t="s">
        <v>204</v>
      </c>
      <c r="K1040" t="s">
        <v>204</v>
      </c>
      <c r="L1040" t="s">
        <v>325</v>
      </c>
      <c r="M1040" t="s">
        <v>340</v>
      </c>
      <c r="N1040" t="s">
        <v>445</v>
      </c>
      <c r="O1040" t="s">
        <v>339</v>
      </c>
      <c r="P1040" t="s">
        <v>1212</v>
      </c>
      <c r="Q1040" s="131">
        <v>5131</v>
      </c>
      <c r="R1040" s="131">
        <v>1</v>
      </c>
      <c r="S1040" s="131">
        <f t="shared" si="16"/>
        <v>5038.9982459559542</v>
      </c>
      <c r="T1040" s="131">
        <v>6.2190000000000003</v>
      </c>
      <c r="U1040" s="131">
        <v>264.77</v>
      </c>
      <c r="V1040" s="132">
        <v>2.0000000000000002E-5</v>
      </c>
      <c r="W1040" s="132">
        <v>1.221E-2</v>
      </c>
      <c r="X1040" s="132">
        <v>1.16E-3</v>
      </c>
    </row>
    <row r="1041" spans="1:24">
      <c r="A1041" t="s">
        <v>1213</v>
      </c>
      <c r="B1041" t="s">
        <v>1252</v>
      </c>
      <c r="C1041" t="s">
        <v>2422</v>
      </c>
      <c r="D1041" t="s">
        <v>2423</v>
      </c>
      <c r="E1041" t="s">
        <v>309</v>
      </c>
      <c r="F1041" t="s">
        <v>2422</v>
      </c>
      <c r="G1041" t="s">
        <v>3496</v>
      </c>
      <c r="H1041" t="s">
        <v>321</v>
      </c>
      <c r="I1041" t="s">
        <v>917</v>
      </c>
      <c r="J1041" t="s">
        <v>204</v>
      </c>
      <c r="K1041" t="s">
        <v>204</v>
      </c>
      <c r="L1041" t="s">
        <v>325</v>
      </c>
      <c r="M1041" t="s">
        <v>340</v>
      </c>
      <c r="N1041" t="s">
        <v>456</v>
      </c>
      <c r="O1041" t="s">
        <v>339</v>
      </c>
      <c r="P1041" t="s">
        <v>1212</v>
      </c>
      <c r="Q1041" s="131">
        <v>14562</v>
      </c>
      <c r="R1041" s="131">
        <v>1</v>
      </c>
      <c r="S1041" s="131">
        <f t="shared" si="16"/>
        <v>1800</v>
      </c>
      <c r="U1041" s="131">
        <v>262.11599999999999</v>
      </c>
      <c r="V1041" s="132">
        <v>1.0000000000000001E-5</v>
      </c>
      <c r="W1041" s="132">
        <v>1.1809999999999999E-2</v>
      </c>
      <c r="X1041" s="132">
        <v>1.1299999999999999E-3</v>
      </c>
    </row>
    <row r="1042" spans="1:24">
      <c r="A1042" t="s">
        <v>1213</v>
      </c>
      <c r="B1042" t="s">
        <v>1252</v>
      </c>
      <c r="C1042" t="s">
        <v>2412</v>
      </c>
      <c r="D1042" t="s">
        <v>2413</v>
      </c>
      <c r="E1042" t="s">
        <v>309</v>
      </c>
      <c r="F1042" t="s">
        <v>3675</v>
      </c>
      <c r="G1042" t="s">
        <v>3676</v>
      </c>
      <c r="H1042" t="s">
        <v>321</v>
      </c>
      <c r="I1042" t="s">
        <v>917</v>
      </c>
      <c r="J1042" t="s">
        <v>204</v>
      </c>
      <c r="K1042" t="s">
        <v>204</v>
      </c>
      <c r="L1042" t="s">
        <v>325</v>
      </c>
      <c r="M1042" t="s">
        <v>340</v>
      </c>
      <c r="N1042" t="s">
        <v>476</v>
      </c>
      <c r="O1042" t="s">
        <v>339</v>
      </c>
      <c r="P1042" t="s">
        <v>1212</v>
      </c>
      <c r="Q1042" s="131">
        <v>751</v>
      </c>
      <c r="R1042" s="131">
        <v>1</v>
      </c>
      <c r="S1042" s="131">
        <f t="shared" si="16"/>
        <v>30600</v>
      </c>
      <c r="U1042" s="131">
        <v>229.80600000000001</v>
      </c>
      <c r="V1042" s="132">
        <v>5.0000000000000002E-5</v>
      </c>
      <c r="W1042" s="132">
        <v>1.035E-2</v>
      </c>
      <c r="X1042" s="132">
        <v>9.8999999999999999E-4</v>
      </c>
    </row>
    <row r="1043" spans="1:24">
      <c r="A1043" t="s">
        <v>1213</v>
      </c>
      <c r="B1043" t="s">
        <v>1252</v>
      </c>
      <c r="C1043" t="s">
        <v>2020</v>
      </c>
      <c r="D1043" t="s">
        <v>2021</v>
      </c>
      <c r="E1043" t="s">
        <v>309</v>
      </c>
      <c r="F1043" t="s">
        <v>2020</v>
      </c>
      <c r="G1043" t="s">
        <v>3518</v>
      </c>
      <c r="H1043" t="s">
        <v>321</v>
      </c>
      <c r="I1043" t="s">
        <v>917</v>
      </c>
      <c r="J1043" t="s">
        <v>204</v>
      </c>
      <c r="K1043" t="s">
        <v>204</v>
      </c>
      <c r="L1043" t="s">
        <v>325</v>
      </c>
      <c r="M1043" t="s">
        <v>340</v>
      </c>
      <c r="N1043" t="s">
        <v>484</v>
      </c>
      <c r="O1043" t="s">
        <v>339</v>
      </c>
      <c r="P1043" t="s">
        <v>1212</v>
      </c>
      <c r="Q1043" s="131">
        <v>42920</v>
      </c>
      <c r="R1043" s="131">
        <v>1</v>
      </c>
      <c r="S1043" s="131">
        <f t="shared" si="16"/>
        <v>519.00046598322456</v>
      </c>
      <c r="U1043" s="131">
        <v>222.755</v>
      </c>
      <c r="V1043" s="132">
        <v>2.0000000000000002E-5</v>
      </c>
      <c r="W1043" s="132">
        <v>1.004E-2</v>
      </c>
      <c r="X1043" s="132">
        <v>9.6000000000000002E-4</v>
      </c>
    </row>
    <row r="1044" spans="1:24">
      <c r="A1044" t="s">
        <v>1213</v>
      </c>
      <c r="B1044" t="s">
        <v>1252</v>
      </c>
      <c r="C1044" t="s">
        <v>1918</v>
      </c>
      <c r="D1044" t="s">
        <v>1919</v>
      </c>
      <c r="E1044" t="s">
        <v>309</v>
      </c>
      <c r="F1044" t="s">
        <v>1918</v>
      </c>
      <c r="G1044" t="s">
        <v>3537</v>
      </c>
      <c r="H1044" t="s">
        <v>321</v>
      </c>
      <c r="I1044" t="s">
        <v>917</v>
      </c>
      <c r="J1044" t="s">
        <v>204</v>
      </c>
      <c r="K1044" t="s">
        <v>204</v>
      </c>
      <c r="L1044" t="s">
        <v>325</v>
      </c>
      <c r="M1044" t="s">
        <v>340</v>
      </c>
      <c r="N1044" t="s">
        <v>464</v>
      </c>
      <c r="O1044" t="s">
        <v>339</v>
      </c>
      <c r="P1044" t="s">
        <v>1212</v>
      </c>
      <c r="Q1044" s="131">
        <v>613</v>
      </c>
      <c r="R1044" s="131">
        <v>1</v>
      </c>
      <c r="S1044" s="131">
        <f t="shared" si="16"/>
        <v>32400</v>
      </c>
      <c r="U1044" s="131">
        <v>198.61199999999999</v>
      </c>
      <c r="V1044" s="132">
        <v>1.0000000000000001E-5</v>
      </c>
      <c r="W1044" s="132">
        <v>8.9499999999999996E-3</v>
      </c>
      <c r="X1044" s="132">
        <v>8.4999999999999995E-4</v>
      </c>
    </row>
    <row r="1045" spans="1:24">
      <c r="A1045" t="s">
        <v>1213</v>
      </c>
      <c r="B1045" t="s">
        <v>1252</v>
      </c>
      <c r="C1045" t="s">
        <v>1728</v>
      </c>
      <c r="D1045" t="s">
        <v>1729</v>
      </c>
      <c r="E1045" t="s">
        <v>309</v>
      </c>
      <c r="F1045" t="s">
        <v>1728</v>
      </c>
      <c r="G1045" t="s">
        <v>3578</v>
      </c>
      <c r="H1045" t="s">
        <v>321</v>
      </c>
      <c r="I1045" t="s">
        <v>917</v>
      </c>
      <c r="J1045" t="s">
        <v>204</v>
      </c>
      <c r="K1045" t="s">
        <v>204</v>
      </c>
      <c r="L1045" t="s">
        <v>325</v>
      </c>
      <c r="M1045" t="s">
        <v>340</v>
      </c>
      <c r="N1045" t="s">
        <v>447</v>
      </c>
      <c r="O1045" t="s">
        <v>339</v>
      </c>
      <c r="P1045" t="s">
        <v>1212</v>
      </c>
      <c r="Q1045" s="131">
        <v>8255</v>
      </c>
      <c r="R1045" s="131">
        <v>1</v>
      </c>
      <c r="S1045" s="131">
        <f t="shared" si="16"/>
        <v>2167.0018170805574</v>
      </c>
      <c r="U1045" s="131">
        <v>178.886</v>
      </c>
      <c r="V1045" s="132">
        <v>3.0000000000000001E-5</v>
      </c>
      <c r="W1045" s="132">
        <v>8.0599999999999995E-3</v>
      </c>
      <c r="X1045" s="132">
        <v>7.6999999999999996E-4</v>
      </c>
    </row>
    <row r="1046" spans="1:24">
      <c r="A1046" t="s">
        <v>1213</v>
      </c>
      <c r="B1046" t="s">
        <v>1252</v>
      </c>
      <c r="C1046" t="s">
        <v>1692</v>
      </c>
      <c r="D1046" t="s">
        <v>1693</v>
      </c>
      <c r="E1046" t="s">
        <v>309</v>
      </c>
      <c r="F1046" t="s">
        <v>3552</v>
      </c>
      <c r="G1046" t="s">
        <v>3553</v>
      </c>
      <c r="H1046" t="s">
        <v>321</v>
      </c>
      <c r="I1046" t="s">
        <v>917</v>
      </c>
      <c r="J1046" t="s">
        <v>204</v>
      </c>
      <c r="K1046" t="s">
        <v>204</v>
      </c>
      <c r="L1046" t="s">
        <v>325</v>
      </c>
      <c r="M1046" t="s">
        <v>340</v>
      </c>
      <c r="N1046" t="s">
        <v>464</v>
      </c>
      <c r="O1046" t="s">
        <v>339</v>
      </c>
      <c r="P1046" t="s">
        <v>1212</v>
      </c>
      <c r="Q1046" s="131">
        <v>8795</v>
      </c>
      <c r="R1046" s="131">
        <v>1</v>
      </c>
      <c r="S1046" s="131">
        <f t="shared" si="16"/>
        <v>1918.9994314951675</v>
      </c>
      <c r="U1046" s="131">
        <v>168.77600000000001</v>
      </c>
      <c r="V1046" s="132">
        <v>5.0000000000000002E-5</v>
      </c>
      <c r="W1046" s="132">
        <v>7.6E-3</v>
      </c>
      <c r="X1046" s="132">
        <v>7.2000000000000005E-4</v>
      </c>
    </row>
    <row r="1047" spans="1:24">
      <c r="A1047" t="s">
        <v>1213</v>
      </c>
      <c r="B1047" t="s">
        <v>1252</v>
      </c>
      <c r="C1047" t="s">
        <v>2467</v>
      </c>
      <c r="D1047" t="s">
        <v>2468</v>
      </c>
      <c r="E1047" t="s">
        <v>309</v>
      </c>
      <c r="F1047" t="s">
        <v>2467</v>
      </c>
      <c r="G1047" t="s">
        <v>3487</v>
      </c>
      <c r="H1047" t="s">
        <v>321</v>
      </c>
      <c r="I1047" t="s">
        <v>917</v>
      </c>
      <c r="J1047" t="s">
        <v>204</v>
      </c>
      <c r="K1047" t="s">
        <v>204</v>
      </c>
      <c r="L1047" t="s">
        <v>325</v>
      </c>
      <c r="M1047" t="s">
        <v>340</v>
      </c>
      <c r="N1047" t="s">
        <v>440</v>
      </c>
      <c r="O1047" t="s">
        <v>339</v>
      </c>
      <c r="P1047" t="s">
        <v>1212</v>
      </c>
      <c r="Q1047" s="131">
        <v>5686</v>
      </c>
      <c r="R1047" s="131">
        <v>1</v>
      </c>
      <c r="S1047" s="131">
        <f t="shared" si="16"/>
        <v>2967.0066830812525</v>
      </c>
      <c r="U1047" s="131">
        <v>168.70400000000001</v>
      </c>
      <c r="V1047" s="132">
        <v>2.0000000000000002E-5</v>
      </c>
      <c r="W1047" s="132">
        <v>7.6E-3</v>
      </c>
      <c r="X1047" s="132">
        <v>7.2000000000000005E-4</v>
      </c>
    </row>
    <row r="1048" spans="1:24">
      <c r="A1048" t="s">
        <v>1213</v>
      </c>
      <c r="B1048" t="s">
        <v>1252</v>
      </c>
      <c r="C1048" t="s">
        <v>2309</v>
      </c>
      <c r="D1048" t="s">
        <v>2310</v>
      </c>
      <c r="E1048" t="s">
        <v>309</v>
      </c>
      <c r="F1048" t="s">
        <v>2309</v>
      </c>
      <c r="G1048" t="s">
        <v>3565</v>
      </c>
      <c r="H1048" t="s">
        <v>321</v>
      </c>
      <c r="I1048" t="s">
        <v>917</v>
      </c>
      <c r="J1048" t="s">
        <v>204</v>
      </c>
      <c r="K1048" t="s">
        <v>204</v>
      </c>
      <c r="L1048" t="s">
        <v>325</v>
      </c>
      <c r="M1048" t="s">
        <v>340</v>
      </c>
      <c r="N1048" t="s">
        <v>447</v>
      </c>
      <c r="O1048" t="s">
        <v>339</v>
      </c>
      <c r="P1048" t="s">
        <v>1212</v>
      </c>
      <c r="Q1048" s="131">
        <v>455</v>
      </c>
      <c r="R1048" s="131">
        <v>1</v>
      </c>
      <c r="S1048" s="131">
        <f t="shared" si="16"/>
        <v>36080</v>
      </c>
      <c r="U1048" s="131">
        <v>164.16399999999999</v>
      </c>
      <c r="V1048" s="132">
        <v>2.0000000000000002E-5</v>
      </c>
      <c r="W1048" s="132">
        <v>7.4000000000000003E-3</v>
      </c>
      <c r="X1048" s="132">
        <v>6.9999999999999999E-4</v>
      </c>
    </row>
    <row r="1049" spans="1:24">
      <c r="A1049" t="s">
        <v>1213</v>
      </c>
      <c r="B1049" t="s">
        <v>1252</v>
      </c>
      <c r="C1049" t="s">
        <v>2519</v>
      </c>
      <c r="D1049" t="s">
        <v>2520</v>
      </c>
      <c r="E1049" t="s">
        <v>309</v>
      </c>
      <c r="F1049" t="s">
        <v>2519</v>
      </c>
      <c r="G1049" t="s">
        <v>3517</v>
      </c>
      <c r="H1049" t="s">
        <v>321</v>
      </c>
      <c r="I1049" t="s">
        <v>917</v>
      </c>
      <c r="J1049" t="s">
        <v>204</v>
      </c>
      <c r="K1049" t="s">
        <v>204</v>
      </c>
      <c r="L1049" t="s">
        <v>325</v>
      </c>
      <c r="M1049" t="s">
        <v>340</v>
      </c>
      <c r="N1049" t="s">
        <v>454</v>
      </c>
      <c r="O1049" t="s">
        <v>339</v>
      </c>
      <c r="P1049" t="s">
        <v>1212</v>
      </c>
      <c r="Q1049" s="131">
        <v>85947.8</v>
      </c>
      <c r="R1049" s="131">
        <v>1</v>
      </c>
      <c r="S1049" s="131">
        <f t="shared" si="16"/>
        <v>189.70002722582777</v>
      </c>
      <c r="U1049" s="131">
        <v>163.04300000000001</v>
      </c>
      <c r="V1049" s="132">
        <v>3.0000000000000001E-5</v>
      </c>
      <c r="W1049" s="132">
        <v>7.3499999999999998E-3</v>
      </c>
      <c r="X1049" s="132">
        <v>6.9999999999999999E-4</v>
      </c>
    </row>
    <row r="1050" spans="1:24">
      <c r="A1050" t="s">
        <v>1213</v>
      </c>
      <c r="B1050" t="s">
        <v>1252</v>
      </c>
      <c r="C1050" t="s">
        <v>3830</v>
      </c>
      <c r="D1050" t="s">
        <v>3831</v>
      </c>
      <c r="E1050" t="s">
        <v>309</v>
      </c>
      <c r="F1050" t="s">
        <v>3830</v>
      </c>
      <c r="G1050" t="s">
        <v>3832</v>
      </c>
      <c r="H1050" t="s">
        <v>321</v>
      </c>
      <c r="I1050" t="s">
        <v>917</v>
      </c>
      <c r="J1050" t="s">
        <v>204</v>
      </c>
      <c r="K1050" t="s">
        <v>204</v>
      </c>
      <c r="L1050" t="s">
        <v>325</v>
      </c>
      <c r="M1050" t="s">
        <v>340</v>
      </c>
      <c r="N1050" t="s">
        <v>446</v>
      </c>
      <c r="O1050" t="s">
        <v>339</v>
      </c>
      <c r="P1050" t="s">
        <v>1212</v>
      </c>
      <c r="Q1050" s="131">
        <v>1000</v>
      </c>
      <c r="R1050" s="131">
        <v>1</v>
      </c>
      <c r="S1050" s="131">
        <f t="shared" si="16"/>
        <v>16169.999999999998</v>
      </c>
      <c r="U1050" s="131">
        <v>161.69999999999999</v>
      </c>
      <c r="V1050" s="132">
        <v>4.2000000000000002E-4</v>
      </c>
      <c r="W1050" s="132">
        <v>7.2899999999999996E-3</v>
      </c>
      <c r="X1050" s="132">
        <v>6.8999999999999997E-4</v>
      </c>
    </row>
    <row r="1051" spans="1:24">
      <c r="A1051" t="s">
        <v>1213</v>
      </c>
      <c r="B1051" t="s">
        <v>1252</v>
      </c>
      <c r="C1051" t="s">
        <v>1896</v>
      </c>
      <c r="D1051" t="s">
        <v>1897</v>
      </c>
      <c r="E1051" t="s">
        <v>309</v>
      </c>
      <c r="F1051" t="s">
        <v>1896</v>
      </c>
      <c r="G1051" t="s">
        <v>3488</v>
      </c>
      <c r="H1051" t="s">
        <v>321</v>
      </c>
      <c r="I1051" t="s">
        <v>917</v>
      </c>
      <c r="J1051" t="s">
        <v>204</v>
      </c>
      <c r="K1051" t="s">
        <v>204</v>
      </c>
      <c r="L1051" t="s">
        <v>325</v>
      </c>
      <c r="M1051" t="s">
        <v>340</v>
      </c>
      <c r="N1051" t="s">
        <v>464</v>
      </c>
      <c r="O1051" t="s">
        <v>339</v>
      </c>
      <c r="P1051" t="s">
        <v>1212</v>
      </c>
      <c r="Q1051" s="131">
        <v>278</v>
      </c>
      <c r="R1051" s="131">
        <v>1</v>
      </c>
      <c r="S1051" s="131">
        <f t="shared" si="16"/>
        <v>54029.856115107919</v>
      </c>
      <c r="U1051" s="131">
        <v>150.203</v>
      </c>
      <c r="V1051" s="132">
        <v>1.0000000000000001E-5</v>
      </c>
      <c r="W1051" s="132">
        <v>6.77E-3</v>
      </c>
      <c r="X1051" s="132">
        <v>6.4000000000000005E-4</v>
      </c>
    </row>
    <row r="1052" spans="1:24">
      <c r="A1052" t="s">
        <v>1213</v>
      </c>
      <c r="B1052" t="s">
        <v>1252</v>
      </c>
      <c r="C1052" t="s">
        <v>2242</v>
      </c>
      <c r="D1052" t="s">
        <v>2243</v>
      </c>
      <c r="E1052" t="s">
        <v>309</v>
      </c>
      <c r="F1052" t="s">
        <v>2242</v>
      </c>
      <c r="G1052" t="s">
        <v>3666</v>
      </c>
      <c r="H1052" t="s">
        <v>321</v>
      </c>
      <c r="I1052" t="s">
        <v>917</v>
      </c>
      <c r="J1052" t="s">
        <v>204</v>
      </c>
      <c r="K1052" t="s">
        <v>204</v>
      </c>
      <c r="L1052" t="s">
        <v>325</v>
      </c>
      <c r="M1052" t="s">
        <v>340</v>
      </c>
      <c r="N1052" t="s">
        <v>464</v>
      </c>
      <c r="O1052" t="s">
        <v>339</v>
      </c>
      <c r="P1052" t="s">
        <v>1212</v>
      </c>
      <c r="Q1052" s="131">
        <v>4557</v>
      </c>
      <c r="R1052" s="131">
        <v>1</v>
      </c>
      <c r="S1052" s="131">
        <f t="shared" si="16"/>
        <v>3040.0043888523151</v>
      </c>
      <c r="U1052" s="131">
        <v>138.53299999999999</v>
      </c>
      <c r="V1052" s="132">
        <v>2.0000000000000002E-5</v>
      </c>
      <c r="W1052" s="132">
        <v>6.2399999999999999E-3</v>
      </c>
      <c r="X1052" s="132">
        <v>5.9000000000000003E-4</v>
      </c>
    </row>
    <row r="1053" spans="1:24">
      <c r="A1053" t="s">
        <v>1213</v>
      </c>
      <c r="B1053" t="s">
        <v>1252</v>
      </c>
      <c r="C1053" t="s">
        <v>1635</v>
      </c>
      <c r="D1053" t="s">
        <v>1636</v>
      </c>
      <c r="E1053" t="s">
        <v>309</v>
      </c>
      <c r="F1053" t="s">
        <v>3493</v>
      </c>
      <c r="G1053" t="s">
        <v>3494</v>
      </c>
      <c r="H1053" t="s">
        <v>321</v>
      </c>
      <c r="I1053" t="s">
        <v>917</v>
      </c>
      <c r="J1053" t="s">
        <v>204</v>
      </c>
      <c r="K1053" t="s">
        <v>204</v>
      </c>
      <c r="L1053" t="s">
        <v>325</v>
      </c>
      <c r="M1053" t="s">
        <v>340</v>
      </c>
      <c r="N1053" t="s">
        <v>454</v>
      </c>
      <c r="O1053" t="s">
        <v>339</v>
      </c>
      <c r="P1053" t="s">
        <v>1212</v>
      </c>
      <c r="Q1053" s="131">
        <v>1790</v>
      </c>
      <c r="R1053" s="131">
        <v>1</v>
      </c>
      <c r="S1053" s="131">
        <f t="shared" si="16"/>
        <v>7319.9999999999991</v>
      </c>
      <c r="U1053" s="131">
        <v>131.02799999999999</v>
      </c>
      <c r="V1053" s="132">
        <v>2.0000000000000002E-5</v>
      </c>
      <c r="W1053" s="132">
        <v>5.8999999999999999E-3</v>
      </c>
      <c r="X1053" s="132">
        <v>5.5999999999999995E-4</v>
      </c>
    </row>
    <row r="1054" spans="1:24">
      <c r="A1054" t="s">
        <v>1213</v>
      </c>
      <c r="B1054" t="s">
        <v>1252</v>
      </c>
      <c r="C1054" t="s">
        <v>2629</v>
      </c>
      <c r="D1054" t="s">
        <v>2630</v>
      </c>
      <c r="E1054" t="s">
        <v>309</v>
      </c>
      <c r="F1054" t="s">
        <v>2629</v>
      </c>
      <c r="G1054" t="s">
        <v>3674</v>
      </c>
      <c r="H1054" t="s">
        <v>321</v>
      </c>
      <c r="I1054" t="s">
        <v>917</v>
      </c>
      <c r="J1054" t="s">
        <v>204</v>
      </c>
      <c r="K1054" t="s">
        <v>204</v>
      </c>
      <c r="L1054" t="s">
        <v>325</v>
      </c>
      <c r="M1054" t="s">
        <v>340</v>
      </c>
      <c r="N1054" t="s">
        <v>451</v>
      </c>
      <c r="O1054" t="s">
        <v>339</v>
      </c>
      <c r="P1054" t="s">
        <v>1212</v>
      </c>
      <c r="Q1054" s="131">
        <v>136</v>
      </c>
      <c r="R1054" s="131">
        <v>1</v>
      </c>
      <c r="S1054" s="131">
        <f t="shared" si="16"/>
        <v>95489.705882352951</v>
      </c>
      <c r="U1054" s="131">
        <v>129.86600000000001</v>
      </c>
      <c r="V1054" s="132">
        <v>2.0000000000000002E-5</v>
      </c>
      <c r="W1054" s="132">
        <v>5.8500000000000002E-3</v>
      </c>
      <c r="X1054" s="132">
        <v>5.5999999999999995E-4</v>
      </c>
    </row>
    <row r="1055" spans="1:24">
      <c r="A1055" t="s">
        <v>1213</v>
      </c>
      <c r="B1055" t="s">
        <v>1252</v>
      </c>
      <c r="C1055" t="s">
        <v>3543</v>
      </c>
      <c r="D1055" t="s">
        <v>3544</v>
      </c>
      <c r="E1055" t="s">
        <v>309</v>
      </c>
      <c r="F1055" t="s">
        <v>3543</v>
      </c>
      <c r="G1055" t="s">
        <v>3545</v>
      </c>
      <c r="H1055" t="s">
        <v>321</v>
      </c>
      <c r="I1055" t="s">
        <v>917</v>
      </c>
      <c r="J1055" t="s">
        <v>204</v>
      </c>
      <c r="K1055" t="s">
        <v>204</v>
      </c>
      <c r="L1055" t="s">
        <v>325</v>
      </c>
      <c r="M1055" t="s">
        <v>340</v>
      </c>
      <c r="N1055" t="s">
        <v>475</v>
      </c>
      <c r="O1055" t="s">
        <v>339</v>
      </c>
      <c r="P1055" t="s">
        <v>1212</v>
      </c>
      <c r="Q1055" s="131">
        <v>415</v>
      </c>
      <c r="R1055" s="131">
        <v>1</v>
      </c>
      <c r="S1055" s="131">
        <f t="shared" si="16"/>
        <v>29900</v>
      </c>
      <c r="U1055" s="131">
        <v>124.08499999999999</v>
      </c>
      <c r="V1055" s="132">
        <v>3.0000000000000001E-5</v>
      </c>
      <c r="W1055" s="132">
        <v>5.5900000000000004E-3</v>
      </c>
      <c r="X1055" s="132">
        <v>5.2999999999999998E-4</v>
      </c>
    </row>
    <row r="1056" spans="1:24">
      <c r="A1056" t="s">
        <v>1213</v>
      </c>
      <c r="B1056" t="s">
        <v>1252</v>
      </c>
      <c r="C1056" t="s">
        <v>3201</v>
      </c>
      <c r="D1056" t="s">
        <v>3202</v>
      </c>
      <c r="E1056" t="s">
        <v>309</v>
      </c>
      <c r="F1056" t="s">
        <v>3201</v>
      </c>
      <c r="G1056" t="s">
        <v>3584</v>
      </c>
      <c r="H1056" t="s">
        <v>321</v>
      </c>
      <c r="I1056" t="s">
        <v>917</v>
      </c>
      <c r="J1056" t="s">
        <v>204</v>
      </c>
      <c r="K1056" t="s">
        <v>204</v>
      </c>
      <c r="L1056" t="s">
        <v>325</v>
      </c>
      <c r="M1056" t="s">
        <v>340</v>
      </c>
      <c r="N1056" t="s">
        <v>441</v>
      </c>
      <c r="O1056" t="s">
        <v>339</v>
      </c>
      <c r="P1056" t="s">
        <v>1212</v>
      </c>
      <c r="Q1056" s="131">
        <v>494</v>
      </c>
      <c r="R1056" s="131">
        <v>1</v>
      </c>
      <c r="S1056" s="131">
        <f t="shared" si="16"/>
        <v>25070.040485829959</v>
      </c>
      <c r="U1056" s="131">
        <v>123.846</v>
      </c>
      <c r="V1056" s="132">
        <v>1.0000000000000001E-5</v>
      </c>
      <c r="W1056" s="132">
        <v>5.5799999999999999E-3</v>
      </c>
      <c r="X1056" s="132">
        <v>5.2999999999999998E-4</v>
      </c>
    </row>
    <row r="1057" spans="1:24">
      <c r="A1057" t="s">
        <v>1213</v>
      </c>
      <c r="B1057" t="s">
        <v>1252</v>
      </c>
      <c r="C1057" t="s">
        <v>2434</v>
      </c>
      <c r="D1057" t="s">
        <v>2435</v>
      </c>
      <c r="E1057" t="s">
        <v>309</v>
      </c>
      <c r="F1057" t="s">
        <v>2434</v>
      </c>
      <c r="G1057" t="s">
        <v>3689</v>
      </c>
      <c r="H1057" t="s">
        <v>321</v>
      </c>
      <c r="I1057" t="s">
        <v>917</v>
      </c>
      <c r="J1057" t="s">
        <v>204</v>
      </c>
      <c r="K1057" t="s">
        <v>204</v>
      </c>
      <c r="L1057" t="s">
        <v>325</v>
      </c>
      <c r="M1057" t="s">
        <v>340</v>
      </c>
      <c r="N1057" t="s">
        <v>447</v>
      </c>
      <c r="O1057" t="s">
        <v>339</v>
      </c>
      <c r="P1057" t="s">
        <v>1212</v>
      </c>
      <c r="Q1057" s="131">
        <v>9218</v>
      </c>
      <c r="R1057" s="131">
        <v>1</v>
      </c>
      <c r="S1057" s="131">
        <f t="shared" si="16"/>
        <v>1339.9978303319592</v>
      </c>
      <c r="U1057" s="131">
        <v>123.521</v>
      </c>
      <c r="V1057" s="132">
        <v>2.0000000000000002E-5</v>
      </c>
      <c r="W1057" s="132">
        <v>5.5700000000000003E-3</v>
      </c>
      <c r="X1057" s="132">
        <v>5.2999999999999998E-4</v>
      </c>
    </row>
    <row r="1058" spans="1:24">
      <c r="A1058" t="s">
        <v>1213</v>
      </c>
      <c r="B1058" t="s">
        <v>1252</v>
      </c>
      <c r="C1058" t="s">
        <v>2844</v>
      </c>
      <c r="D1058" t="s">
        <v>2845</v>
      </c>
      <c r="E1058" t="s">
        <v>309</v>
      </c>
      <c r="F1058" t="s">
        <v>2844</v>
      </c>
      <c r="G1058" t="s">
        <v>3667</v>
      </c>
      <c r="H1058" t="s">
        <v>321</v>
      </c>
      <c r="I1058" t="s">
        <v>917</v>
      </c>
      <c r="J1058" t="s">
        <v>204</v>
      </c>
      <c r="K1058" t="s">
        <v>204</v>
      </c>
      <c r="L1058" t="s">
        <v>325</v>
      </c>
      <c r="M1058" t="s">
        <v>340</v>
      </c>
      <c r="N1058" t="s">
        <v>441</v>
      </c>
      <c r="O1058" t="s">
        <v>339</v>
      </c>
      <c r="P1058" t="s">
        <v>1212</v>
      </c>
      <c r="Q1058" s="131">
        <v>9529</v>
      </c>
      <c r="R1058" s="131">
        <v>1</v>
      </c>
      <c r="S1058" s="131">
        <f t="shared" si="16"/>
        <v>1250.0052471403085</v>
      </c>
      <c r="U1058" s="131">
        <v>119.113</v>
      </c>
      <c r="V1058" s="132">
        <v>2.0000000000000002E-5</v>
      </c>
      <c r="W1058" s="132">
        <v>5.3699999999999998E-3</v>
      </c>
      <c r="X1058" s="132">
        <v>5.1000000000000004E-4</v>
      </c>
    </row>
    <row r="1059" spans="1:24">
      <c r="A1059" t="s">
        <v>1213</v>
      </c>
      <c r="B1059" t="s">
        <v>1252</v>
      </c>
      <c r="C1059" t="s">
        <v>3523</v>
      </c>
      <c r="D1059" t="s">
        <v>3524</v>
      </c>
      <c r="E1059" t="s">
        <v>309</v>
      </c>
      <c r="F1059" t="s">
        <v>3525</v>
      </c>
      <c r="G1059" t="s">
        <v>3526</v>
      </c>
      <c r="H1059" t="s">
        <v>321</v>
      </c>
      <c r="I1059" t="s">
        <v>917</v>
      </c>
      <c r="J1059" t="s">
        <v>204</v>
      </c>
      <c r="K1059" t="s">
        <v>204</v>
      </c>
      <c r="L1059" t="s">
        <v>325</v>
      </c>
      <c r="M1059" t="s">
        <v>340</v>
      </c>
      <c r="N1059" t="s">
        <v>476</v>
      </c>
      <c r="O1059" t="s">
        <v>339</v>
      </c>
      <c r="P1059" t="s">
        <v>1212</v>
      </c>
      <c r="Q1059" s="131">
        <v>1704</v>
      </c>
      <c r="R1059" s="131">
        <v>1</v>
      </c>
      <c r="S1059" s="131">
        <f t="shared" si="16"/>
        <v>6841.0211267605628</v>
      </c>
      <c r="U1059" s="131">
        <v>116.571</v>
      </c>
      <c r="V1059" s="132">
        <v>2.0000000000000002E-5</v>
      </c>
      <c r="W1059" s="132">
        <v>5.2500000000000003E-3</v>
      </c>
      <c r="X1059" s="132">
        <v>5.0000000000000001E-4</v>
      </c>
    </row>
    <row r="1060" spans="1:24">
      <c r="A1060" t="s">
        <v>1213</v>
      </c>
      <c r="B1060" t="s">
        <v>1252</v>
      </c>
      <c r="C1060" t="s">
        <v>2455</v>
      </c>
      <c r="D1060" t="s">
        <v>2456</v>
      </c>
      <c r="E1060" t="s">
        <v>309</v>
      </c>
      <c r="F1060" t="s">
        <v>2455</v>
      </c>
      <c r="G1060" t="s">
        <v>3710</v>
      </c>
      <c r="H1060" t="s">
        <v>321</v>
      </c>
      <c r="I1060" t="s">
        <v>917</v>
      </c>
      <c r="J1060" t="s">
        <v>204</v>
      </c>
      <c r="K1060" t="s">
        <v>204</v>
      </c>
      <c r="L1060" t="s">
        <v>325</v>
      </c>
      <c r="M1060" t="s">
        <v>340</v>
      </c>
      <c r="N1060" t="s">
        <v>451</v>
      </c>
      <c r="O1060" t="s">
        <v>339</v>
      </c>
      <c r="P1060" t="s">
        <v>1212</v>
      </c>
      <c r="Q1060" s="131">
        <v>152376</v>
      </c>
      <c r="R1060" s="131">
        <v>1</v>
      </c>
      <c r="S1060" s="131">
        <f t="shared" si="16"/>
        <v>75.50007875255946</v>
      </c>
      <c r="U1060" s="131">
        <v>115.044</v>
      </c>
      <c r="V1060" s="132">
        <v>1.2E-4</v>
      </c>
      <c r="W1060" s="132">
        <v>5.1799999999999997E-3</v>
      </c>
      <c r="X1060" s="132">
        <v>4.8999999999999998E-4</v>
      </c>
    </row>
    <row r="1061" spans="1:24">
      <c r="A1061" t="s">
        <v>1213</v>
      </c>
      <c r="B1061" t="s">
        <v>1252</v>
      </c>
      <c r="C1061" t="s">
        <v>2275</v>
      </c>
      <c r="D1061" t="s">
        <v>2276</v>
      </c>
      <c r="E1061" t="s">
        <v>309</v>
      </c>
      <c r="F1061" t="s">
        <v>3664</v>
      </c>
      <c r="G1061" t="s">
        <v>3665</v>
      </c>
      <c r="H1061" t="s">
        <v>321</v>
      </c>
      <c r="I1061" t="s">
        <v>917</v>
      </c>
      <c r="J1061" t="s">
        <v>204</v>
      </c>
      <c r="K1061" t="s">
        <v>204</v>
      </c>
      <c r="L1061" t="s">
        <v>325</v>
      </c>
      <c r="M1061" t="s">
        <v>340</v>
      </c>
      <c r="N1061" t="s">
        <v>459</v>
      </c>
      <c r="O1061" t="s">
        <v>339</v>
      </c>
      <c r="P1061" t="s">
        <v>1212</v>
      </c>
      <c r="Q1061" s="131">
        <v>1654</v>
      </c>
      <c r="R1061" s="131">
        <v>1</v>
      </c>
      <c r="S1061" s="131">
        <f t="shared" si="16"/>
        <v>6896.0096735187417</v>
      </c>
      <c r="U1061" s="131">
        <v>114.06</v>
      </c>
      <c r="V1061" s="132">
        <v>1.0000000000000001E-5</v>
      </c>
      <c r="W1061" s="132">
        <v>5.1399999999999996E-3</v>
      </c>
      <c r="X1061" s="132">
        <v>4.8999999999999998E-4</v>
      </c>
    </row>
    <row r="1062" spans="1:24">
      <c r="A1062" t="s">
        <v>1213</v>
      </c>
      <c r="B1062" t="s">
        <v>1252</v>
      </c>
      <c r="C1062" t="s">
        <v>3508</v>
      </c>
      <c r="D1062" t="s">
        <v>3509</v>
      </c>
      <c r="E1062" t="s">
        <v>309</v>
      </c>
      <c r="F1062" t="s">
        <v>3510</v>
      </c>
      <c r="G1062" t="s">
        <v>3511</v>
      </c>
      <c r="H1062" t="s">
        <v>321</v>
      </c>
      <c r="I1062" t="s">
        <v>917</v>
      </c>
      <c r="J1062" t="s">
        <v>204</v>
      </c>
      <c r="K1062" t="s">
        <v>204</v>
      </c>
      <c r="L1062" t="s">
        <v>325</v>
      </c>
      <c r="M1062" t="s">
        <v>340</v>
      </c>
      <c r="N1062" t="s">
        <v>445</v>
      </c>
      <c r="O1062" t="s">
        <v>339</v>
      </c>
      <c r="P1062" t="s">
        <v>1212</v>
      </c>
      <c r="Q1062" s="131">
        <v>764</v>
      </c>
      <c r="R1062" s="131">
        <v>1</v>
      </c>
      <c r="S1062" s="131">
        <f t="shared" si="16"/>
        <v>14890.052356020942</v>
      </c>
      <c r="U1062" s="131">
        <v>113.76</v>
      </c>
      <c r="V1062" s="132">
        <v>1.0000000000000001E-5</v>
      </c>
      <c r="W1062" s="132">
        <v>5.13E-3</v>
      </c>
      <c r="X1062" s="132">
        <v>4.8999999999999998E-4</v>
      </c>
    </row>
    <row r="1063" spans="1:24">
      <c r="A1063" t="s">
        <v>1213</v>
      </c>
      <c r="B1063" t="s">
        <v>1252</v>
      </c>
      <c r="C1063" t="s">
        <v>2188</v>
      </c>
      <c r="D1063" t="s">
        <v>2189</v>
      </c>
      <c r="E1063" t="s">
        <v>309</v>
      </c>
      <c r="F1063" t="s">
        <v>3505</v>
      </c>
      <c r="G1063" t="s">
        <v>3506</v>
      </c>
      <c r="H1063" t="s">
        <v>321</v>
      </c>
      <c r="I1063" t="s">
        <v>917</v>
      </c>
      <c r="J1063" t="s">
        <v>204</v>
      </c>
      <c r="K1063" t="s">
        <v>204</v>
      </c>
      <c r="L1063" t="s">
        <v>325</v>
      </c>
      <c r="M1063" t="s">
        <v>340</v>
      </c>
      <c r="N1063" t="s">
        <v>445</v>
      </c>
      <c r="O1063" t="s">
        <v>339</v>
      </c>
      <c r="P1063" t="s">
        <v>1212</v>
      </c>
      <c r="Q1063" s="131">
        <v>1280</v>
      </c>
      <c r="R1063" s="131">
        <v>1</v>
      </c>
      <c r="S1063" s="131">
        <f t="shared" si="16"/>
        <v>8570</v>
      </c>
      <c r="U1063" s="131">
        <v>109.696</v>
      </c>
      <c r="V1063" s="132">
        <v>2.0000000000000002E-5</v>
      </c>
      <c r="W1063" s="132">
        <v>4.9399999999999999E-3</v>
      </c>
      <c r="X1063" s="132">
        <v>4.6999999999999999E-4</v>
      </c>
    </row>
    <row r="1064" spans="1:24">
      <c r="A1064" t="s">
        <v>1213</v>
      </c>
      <c r="B1064" t="s">
        <v>1252</v>
      </c>
      <c r="C1064" t="s">
        <v>1985</v>
      </c>
      <c r="D1064" t="s">
        <v>1986</v>
      </c>
      <c r="E1064" t="s">
        <v>309</v>
      </c>
      <c r="F1064" t="s">
        <v>1985</v>
      </c>
      <c r="G1064" t="s">
        <v>3585</v>
      </c>
      <c r="H1064" t="s">
        <v>321</v>
      </c>
      <c r="I1064" t="s">
        <v>917</v>
      </c>
      <c r="J1064" t="s">
        <v>204</v>
      </c>
      <c r="K1064" t="s">
        <v>204</v>
      </c>
      <c r="L1064" t="s">
        <v>325</v>
      </c>
      <c r="M1064" t="s">
        <v>340</v>
      </c>
      <c r="N1064" t="s">
        <v>464</v>
      </c>
      <c r="O1064" t="s">
        <v>339</v>
      </c>
      <c r="P1064" t="s">
        <v>1212</v>
      </c>
      <c r="Q1064" s="131">
        <v>4876</v>
      </c>
      <c r="R1064" s="131">
        <v>1</v>
      </c>
      <c r="S1064" s="131">
        <f t="shared" si="16"/>
        <v>2064.0073831009022</v>
      </c>
      <c r="U1064" s="131">
        <v>100.64100000000001</v>
      </c>
      <c r="V1064" s="132">
        <v>1.0000000000000001E-5</v>
      </c>
      <c r="W1064" s="132">
        <v>4.5300000000000002E-3</v>
      </c>
      <c r="X1064" s="132">
        <v>4.2999999999999999E-4</v>
      </c>
    </row>
    <row r="1065" spans="1:24">
      <c r="A1065" t="s">
        <v>1213</v>
      </c>
      <c r="B1065" t="s">
        <v>1252</v>
      </c>
      <c r="C1065" t="s">
        <v>2867</v>
      </c>
      <c r="D1065" t="s">
        <v>2868</v>
      </c>
      <c r="E1065" t="s">
        <v>309</v>
      </c>
      <c r="F1065" t="s">
        <v>2867</v>
      </c>
      <c r="G1065" t="s">
        <v>3690</v>
      </c>
      <c r="H1065" t="s">
        <v>321</v>
      </c>
      <c r="I1065" t="s">
        <v>917</v>
      </c>
      <c r="J1065" t="s">
        <v>204</v>
      </c>
      <c r="K1065" t="s">
        <v>204</v>
      </c>
      <c r="L1065" t="s">
        <v>325</v>
      </c>
      <c r="M1065" t="s">
        <v>340</v>
      </c>
      <c r="N1065" t="s">
        <v>447</v>
      </c>
      <c r="O1065" t="s">
        <v>339</v>
      </c>
      <c r="P1065" t="s">
        <v>1212</v>
      </c>
      <c r="Q1065" s="131">
        <v>358</v>
      </c>
      <c r="R1065" s="131">
        <v>1</v>
      </c>
      <c r="S1065" s="131">
        <f t="shared" si="16"/>
        <v>27279.888268156425</v>
      </c>
      <c r="U1065" s="131">
        <v>97.662000000000006</v>
      </c>
      <c r="V1065" s="132">
        <v>3.0000000000000001E-5</v>
      </c>
      <c r="W1065" s="132">
        <v>4.4000000000000003E-3</v>
      </c>
      <c r="X1065" s="132">
        <v>4.2000000000000002E-4</v>
      </c>
    </row>
    <row r="1066" spans="1:24">
      <c r="A1066" t="s">
        <v>1213</v>
      </c>
      <c r="B1066" t="s">
        <v>1252</v>
      </c>
      <c r="C1066" t="s">
        <v>2283</v>
      </c>
      <c r="D1066" t="s">
        <v>2284</v>
      </c>
      <c r="E1066" t="s">
        <v>309</v>
      </c>
      <c r="F1066" t="s">
        <v>2283</v>
      </c>
      <c r="G1066" t="s">
        <v>3668</v>
      </c>
      <c r="H1066" t="s">
        <v>321</v>
      </c>
      <c r="I1066" t="s">
        <v>917</v>
      </c>
      <c r="J1066" t="s">
        <v>204</v>
      </c>
      <c r="K1066" t="s">
        <v>204</v>
      </c>
      <c r="L1066" t="s">
        <v>325</v>
      </c>
      <c r="M1066" t="s">
        <v>340</v>
      </c>
      <c r="N1066" t="s">
        <v>454</v>
      </c>
      <c r="O1066" t="s">
        <v>339</v>
      </c>
      <c r="P1066" t="s">
        <v>1212</v>
      </c>
      <c r="Q1066" s="131">
        <v>201</v>
      </c>
      <c r="R1066" s="131">
        <v>1</v>
      </c>
      <c r="S1066" s="131">
        <f t="shared" si="16"/>
        <v>47500</v>
      </c>
      <c r="U1066" s="131">
        <v>95.474999999999994</v>
      </c>
      <c r="V1066" s="132">
        <v>1.0000000000000001E-5</v>
      </c>
      <c r="W1066" s="132">
        <v>4.3E-3</v>
      </c>
      <c r="X1066" s="132">
        <v>4.0999999999999999E-4</v>
      </c>
    </row>
    <row r="1067" spans="1:24">
      <c r="A1067" t="s">
        <v>1213</v>
      </c>
      <c r="B1067" t="s">
        <v>1252</v>
      </c>
      <c r="C1067" t="s">
        <v>1973</v>
      </c>
      <c r="D1067" t="s">
        <v>1974</v>
      </c>
      <c r="E1067" t="s">
        <v>309</v>
      </c>
      <c r="F1067" t="s">
        <v>3687</v>
      </c>
      <c r="G1067" t="s">
        <v>3688</v>
      </c>
      <c r="H1067" t="s">
        <v>321</v>
      </c>
      <c r="I1067" t="s">
        <v>917</v>
      </c>
      <c r="J1067" t="s">
        <v>204</v>
      </c>
      <c r="K1067" t="s">
        <v>204</v>
      </c>
      <c r="L1067" t="s">
        <v>325</v>
      </c>
      <c r="M1067" t="s">
        <v>340</v>
      </c>
      <c r="N1067" t="s">
        <v>464</v>
      </c>
      <c r="O1067" t="s">
        <v>339</v>
      </c>
      <c r="P1067" t="s">
        <v>1212</v>
      </c>
      <c r="Q1067" s="131">
        <v>1455</v>
      </c>
      <c r="R1067" s="131">
        <v>1</v>
      </c>
      <c r="S1067" s="131">
        <f t="shared" si="16"/>
        <v>5854.9828178694152</v>
      </c>
      <c r="U1067" s="131">
        <v>85.19</v>
      </c>
      <c r="V1067" s="132">
        <v>1.0000000000000001E-5</v>
      </c>
      <c r="W1067" s="132">
        <v>3.8400000000000001E-3</v>
      </c>
      <c r="X1067" s="132">
        <v>3.6999999999999999E-4</v>
      </c>
    </row>
    <row r="1068" spans="1:24">
      <c r="A1068" t="s">
        <v>1213</v>
      </c>
      <c r="B1068" t="s">
        <v>1252</v>
      </c>
      <c r="C1068" t="s">
        <v>1967</v>
      </c>
      <c r="D1068" t="s">
        <v>1968</v>
      </c>
      <c r="E1068" t="s">
        <v>309</v>
      </c>
      <c r="F1068" t="s">
        <v>1967</v>
      </c>
      <c r="G1068" t="s">
        <v>3833</v>
      </c>
      <c r="H1068" t="s">
        <v>321</v>
      </c>
      <c r="I1068" t="s">
        <v>917</v>
      </c>
      <c r="J1068" t="s">
        <v>204</v>
      </c>
      <c r="K1068" t="s">
        <v>204</v>
      </c>
      <c r="L1068" s="139" t="s">
        <v>325</v>
      </c>
      <c r="M1068" t="s">
        <v>340</v>
      </c>
      <c r="N1068" t="s">
        <v>447</v>
      </c>
      <c r="O1068" t="s">
        <v>339</v>
      </c>
      <c r="P1068" t="s">
        <v>1212</v>
      </c>
      <c r="Q1068" s="131">
        <v>1310</v>
      </c>
      <c r="R1068" s="131">
        <v>1</v>
      </c>
      <c r="S1068" s="131">
        <f t="shared" si="16"/>
        <v>6355.0381679389311</v>
      </c>
      <c r="U1068" s="131">
        <v>83.251000000000005</v>
      </c>
      <c r="V1068" s="132">
        <v>1.0000000000000001E-5</v>
      </c>
      <c r="W1068" s="132">
        <v>3.7499999999999999E-3</v>
      </c>
      <c r="X1068" s="132">
        <v>3.6000000000000002E-4</v>
      </c>
    </row>
    <row r="1069" spans="1:24">
      <c r="A1069" t="s">
        <v>1213</v>
      </c>
      <c r="B1069" t="s">
        <v>1252</v>
      </c>
      <c r="C1069" t="s">
        <v>3569</v>
      </c>
      <c r="D1069" t="s">
        <v>3570</v>
      </c>
      <c r="E1069" t="s">
        <v>309</v>
      </c>
      <c r="F1069" t="s">
        <v>3569</v>
      </c>
      <c r="G1069" t="s">
        <v>3571</v>
      </c>
      <c r="H1069" t="s">
        <v>321</v>
      </c>
      <c r="I1069" t="s">
        <v>917</v>
      </c>
      <c r="J1069" t="s">
        <v>204</v>
      </c>
      <c r="K1069" t="s">
        <v>204</v>
      </c>
      <c r="L1069" t="s">
        <v>325</v>
      </c>
      <c r="M1069" t="s">
        <v>340</v>
      </c>
      <c r="N1069" t="s">
        <v>451</v>
      </c>
      <c r="O1069" t="s">
        <v>339</v>
      </c>
      <c r="P1069" t="s">
        <v>1212</v>
      </c>
      <c r="Q1069" s="131">
        <v>554</v>
      </c>
      <c r="R1069" s="131">
        <v>1</v>
      </c>
      <c r="S1069" s="131">
        <f t="shared" si="16"/>
        <v>14940.072202166064</v>
      </c>
      <c r="U1069" s="131">
        <v>82.768000000000001</v>
      </c>
      <c r="V1069" s="132">
        <v>2.0000000000000002E-5</v>
      </c>
      <c r="W1069" s="132">
        <v>3.7299999999999998E-3</v>
      </c>
      <c r="X1069" s="132">
        <v>3.6000000000000002E-4</v>
      </c>
    </row>
    <row r="1070" spans="1:24">
      <c r="A1070" t="s">
        <v>1213</v>
      </c>
      <c r="B1070" t="s">
        <v>1252</v>
      </c>
      <c r="C1070" t="s">
        <v>3554</v>
      </c>
      <c r="D1070" t="s">
        <v>3555</v>
      </c>
      <c r="E1070" t="s">
        <v>309</v>
      </c>
      <c r="F1070" t="s">
        <v>3556</v>
      </c>
      <c r="G1070" t="s">
        <v>3557</v>
      </c>
      <c r="H1070" t="s">
        <v>321</v>
      </c>
      <c r="I1070" t="s">
        <v>917</v>
      </c>
      <c r="J1070" t="s">
        <v>204</v>
      </c>
      <c r="K1070" t="s">
        <v>204</v>
      </c>
      <c r="L1070" t="s">
        <v>325</v>
      </c>
      <c r="M1070" t="s">
        <v>340</v>
      </c>
      <c r="N1070" t="s">
        <v>454</v>
      </c>
      <c r="O1070" t="s">
        <v>339</v>
      </c>
      <c r="P1070" t="s">
        <v>1212</v>
      </c>
      <c r="Q1070" s="131">
        <v>6884</v>
      </c>
      <c r="R1070" s="131">
        <v>1</v>
      </c>
      <c r="S1070" s="131">
        <f t="shared" si="16"/>
        <v>1114.0034863451481</v>
      </c>
      <c r="U1070" s="131">
        <v>76.688000000000002</v>
      </c>
      <c r="V1070" s="132">
        <v>1.0000000000000001E-5</v>
      </c>
      <c r="W1070" s="132">
        <v>3.46E-3</v>
      </c>
      <c r="X1070" s="132">
        <v>3.3E-4</v>
      </c>
    </row>
    <row r="1071" spans="1:24">
      <c r="A1071" t="s">
        <v>1213</v>
      </c>
      <c r="B1071" t="s">
        <v>1252</v>
      </c>
      <c r="C1071" t="s">
        <v>2505</v>
      </c>
      <c r="D1071" t="s">
        <v>2506</v>
      </c>
      <c r="E1071" t="s">
        <v>309</v>
      </c>
      <c r="F1071" t="s">
        <v>2505</v>
      </c>
      <c r="G1071" t="s">
        <v>3568</v>
      </c>
      <c r="H1071" t="s">
        <v>321</v>
      </c>
      <c r="I1071" t="s">
        <v>917</v>
      </c>
      <c r="J1071" t="s">
        <v>204</v>
      </c>
      <c r="K1071" t="s">
        <v>204</v>
      </c>
      <c r="L1071" t="s">
        <v>325</v>
      </c>
      <c r="M1071" t="s">
        <v>340</v>
      </c>
      <c r="N1071" t="s">
        <v>478</v>
      </c>
      <c r="O1071" t="s">
        <v>339</v>
      </c>
      <c r="P1071" t="s">
        <v>1212</v>
      </c>
      <c r="Q1071" s="131">
        <v>4653.92</v>
      </c>
      <c r="R1071" s="131">
        <v>1</v>
      </c>
      <c r="S1071" s="131">
        <f t="shared" si="16"/>
        <v>1619.0007563516347</v>
      </c>
      <c r="U1071" s="131">
        <v>75.346999999999994</v>
      </c>
      <c r="V1071" s="132">
        <v>2.0000000000000002E-5</v>
      </c>
      <c r="W1071" s="132">
        <v>3.3899999999999998E-3</v>
      </c>
      <c r="X1071" s="132">
        <v>3.2000000000000003E-4</v>
      </c>
    </row>
    <row r="1072" spans="1:24">
      <c r="A1072" t="s">
        <v>1213</v>
      </c>
      <c r="B1072" t="s">
        <v>1252</v>
      </c>
      <c r="C1072" t="s">
        <v>3502</v>
      </c>
      <c r="D1072" t="s">
        <v>3503</v>
      </c>
      <c r="E1072" t="s">
        <v>309</v>
      </c>
      <c r="F1072" t="s">
        <v>3502</v>
      </c>
      <c r="G1072" t="s">
        <v>3504</v>
      </c>
      <c r="H1072" t="s">
        <v>321</v>
      </c>
      <c r="I1072" t="s">
        <v>917</v>
      </c>
      <c r="J1072" t="s">
        <v>204</v>
      </c>
      <c r="K1072" t="s">
        <v>204</v>
      </c>
      <c r="L1072" t="s">
        <v>325</v>
      </c>
      <c r="M1072" t="s">
        <v>340</v>
      </c>
      <c r="N1072" t="s">
        <v>458</v>
      </c>
      <c r="O1072" t="s">
        <v>339</v>
      </c>
      <c r="P1072" t="s">
        <v>1212</v>
      </c>
      <c r="Q1072" s="131">
        <v>219</v>
      </c>
      <c r="R1072" s="131">
        <v>1</v>
      </c>
      <c r="S1072" s="131">
        <f t="shared" si="16"/>
        <v>29800</v>
      </c>
      <c r="U1072" s="131">
        <v>65.262</v>
      </c>
      <c r="V1072" s="132">
        <v>0</v>
      </c>
      <c r="W1072" s="132">
        <v>2.9399999999999999E-3</v>
      </c>
      <c r="X1072" s="132">
        <v>2.7999999999999998E-4</v>
      </c>
    </row>
    <row r="1073" spans="1:24">
      <c r="A1073" t="s">
        <v>1213</v>
      </c>
      <c r="B1073" t="s">
        <v>1252</v>
      </c>
      <c r="C1073" t="s">
        <v>1585</v>
      </c>
      <c r="D1073" t="s">
        <v>1586</v>
      </c>
      <c r="E1073" t="s">
        <v>309</v>
      </c>
      <c r="F1073" t="s">
        <v>3828</v>
      </c>
      <c r="G1073" t="s">
        <v>3829</v>
      </c>
      <c r="H1073" t="s">
        <v>321</v>
      </c>
      <c r="I1073" t="s">
        <v>917</v>
      </c>
      <c r="J1073" t="s">
        <v>204</v>
      </c>
      <c r="K1073" t="s">
        <v>204</v>
      </c>
      <c r="L1073" t="s">
        <v>325</v>
      </c>
      <c r="M1073" t="s">
        <v>340</v>
      </c>
      <c r="N1073" t="s">
        <v>447</v>
      </c>
      <c r="O1073" t="s">
        <v>339</v>
      </c>
      <c r="P1073" t="s">
        <v>1212</v>
      </c>
      <c r="Q1073" s="131">
        <v>2714</v>
      </c>
      <c r="R1073" s="131">
        <v>1</v>
      </c>
      <c r="S1073" s="131">
        <f t="shared" si="16"/>
        <v>2195.9837877671334</v>
      </c>
      <c r="U1073" s="131">
        <v>59.598999999999997</v>
      </c>
      <c r="V1073" s="132">
        <v>4.0000000000000003E-5</v>
      </c>
      <c r="W1073" s="132">
        <v>2.6900000000000001E-3</v>
      </c>
      <c r="X1073" s="132">
        <v>2.5999999999999998E-4</v>
      </c>
    </row>
    <row r="1074" spans="1:24">
      <c r="A1074" t="s">
        <v>1213</v>
      </c>
      <c r="B1074" t="s">
        <v>1252</v>
      </c>
      <c r="C1074" t="s">
        <v>3344</v>
      </c>
      <c r="D1074" t="s">
        <v>3345</v>
      </c>
      <c r="E1074" t="s">
        <v>311</v>
      </c>
      <c r="F1074" t="s">
        <v>3344</v>
      </c>
      <c r="G1074" t="s">
        <v>3572</v>
      </c>
      <c r="H1074" t="s">
        <v>321</v>
      </c>
      <c r="I1074" t="s">
        <v>917</v>
      </c>
      <c r="J1074" t="s">
        <v>204</v>
      </c>
      <c r="K1074" t="s">
        <v>233</v>
      </c>
      <c r="L1074" t="s">
        <v>325</v>
      </c>
      <c r="M1074" t="s">
        <v>340</v>
      </c>
      <c r="N1074" t="s">
        <v>454</v>
      </c>
      <c r="O1074" t="s">
        <v>339</v>
      </c>
      <c r="P1074" t="s">
        <v>1212</v>
      </c>
      <c r="Q1074" s="131">
        <v>747</v>
      </c>
      <c r="R1074" s="131">
        <v>1</v>
      </c>
      <c r="S1074" s="131">
        <f t="shared" si="16"/>
        <v>4834.0026773761711</v>
      </c>
      <c r="U1074" s="131">
        <v>36.11</v>
      </c>
      <c r="V1074" s="132">
        <v>0</v>
      </c>
      <c r="W1074" s="132">
        <v>1.6299999999999999E-3</v>
      </c>
      <c r="X1074" s="132">
        <v>1.6000000000000001E-4</v>
      </c>
    </row>
    <row r="1075" spans="1:24">
      <c r="A1075" t="s">
        <v>1213</v>
      </c>
      <c r="B1075" t="s">
        <v>1252</v>
      </c>
      <c r="C1075" t="s">
        <v>3894</v>
      </c>
      <c r="D1075" t="s">
        <v>3895</v>
      </c>
      <c r="E1075" t="s">
        <v>309</v>
      </c>
      <c r="F1075" t="s">
        <v>3896</v>
      </c>
      <c r="G1075" t="s">
        <v>3897</v>
      </c>
      <c r="H1075" t="s">
        <v>321</v>
      </c>
      <c r="I1075" t="s">
        <v>917</v>
      </c>
      <c r="J1075" t="s">
        <v>204</v>
      </c>
      <c r="K1075" t="s">
        <v>204</v>
      </c>
      <c r="L1075" t="s">
        <v>325</v>
      </c>
      <c r="M1075" t="s">
        <v>340</v>
      </c>
      <c r="N1075" t="s">
        <v>450</v>
      </c>
      <c r="O1075" t="s">
        <v>339</v>
      </c>
      <c r="P1075" t="s">
        <v>1212</v>
      </c>
      <c r="Q1075" s="131">
        <v>20915</v>
      </c>
      <c r="R1075" s="131">
        <v>1</v>
      </c>
      <c r="S1075" s="131">
        <f t="shared" si="16"/>
        <v>162.09897202964382</v>
      </c>
      <c r="U1075" s="131">
        <v>33.902999999999999</v>
      </c>
      <c r="V1075" s="132">
        <v>1.31E-3</v>
      </c>
      <c r="W1075" s="132">
        <v>1.5299999999999999E-3</v>
      </c>
      <c r="X1075" s="132">
        <v>1.4999999999999999E-4</v>
      </c>
    </row>
    <row r="1076" spans="1:24">
      <c r="A1076" t="s">
        <v>1213</v>
      </c>
      <c r="B1076" t="s">
        <v>1252</v>
      </c>
      <c r="C1076" t="s">
        <v>3834</v>
      </c>
      <c r="D1076" t="s">
        <v>3835</v>
      </c>
      <c r="E1076" t="s">
        <v>309</v>
      </c>
      <c r="F1076" t="s">
        <v>3836</v>
      </c>
      <c r="G1076" t="s">
        <v>3837</v>
      </c>
      <c r="H1076" t="s">
        <v>321</v>
      </c>
      <c r="I1076" t="s">
        <v>917</v>
      </c>
      <c r="J1076" t="s">
        <v>204</v>
      </c>
      <c r="K1076" t="s">
        <v>204</v>
      </c>
      <c r="L1076" t="s">
        <v>325</v>
      </c>
      <c r="M1076" t="s">
        <v>340</v>
      </c>
      <c r="N1076" t="s">
        <v>450</v>
      </c>
      <c r="O1076" t="s">
        <v>339</v>
      </c>
      <c r="P1076" t="s">
        <v>1212</v>
      </c>
      <c r="Q1076" s="131">
        <v>11600</v>
      </c>
      <c r="R1076" s="131">
        <v>1</v>
      </c>
      <c r="S1076" s="131">
        <f t="shared" si="16"/>
        <v>111.39655172413794</v>
      </c>
      <c r="U1076" s="131">
        <v>12.922000000000001</v>
      </c>
      <c r="V1076" s="132">
        <v>2.8700000000000002E-3</v>
      </c>
      <c r="W1076" s="132">
        <v>5.8E-4</v>
      </c>
      <c r="X1076" s="132">
        <v>6.0000000000000002E-5</v>
      </c>
    </row>
    <row r="1077" spans="1:24">
      <c r="A1077" t="s">
        <v>1213</v>
      </c>
      <c r="B1077" t="s">
        <v>1252</v>
      </c>
      <c r="C1077" t="s">
        <v>3195</v>
      </c>
      <c r="D1077" t="s">
        <v>3196</v>
      </c>
      <c r="E1077" t="s">
        <v>80</v>
      </c>
      <c r="F1077" t="s">
        <v>3767</v>
      </c>
      <c r="G1077" t="s">
        <v>3768</v>
      </c>
      <c r="H1077" t="s">
        <v>321</v>
      </c>
      <c r="I1077" t="s">
        <v>917</v>
      </c>
      <c r="J1077" t="s">
        <v>205</v>
      </c>
      <c r="K1077" t="s">
        <v>224</v>
      </c>
      <c r="L1077" t="s">
        <v>325</v>
      </c>
      <c r="M1077" t="s">
        <v>344</v>
      </c>
      <c r="N1077" t="s">
        <v>544</v>
      </c>
      <c r="O1077" t="s">
        <v>339</v>
      </c>
      <c r="P1077" t="s">
        <v>1215</v>
      </c>
      <c r="Q1077" s="131">
        <v>1244</v>
      </c>
      <c r="R1077" s="131">
        <v>3.6469999999999998</v>
      </c>
      <c r="S1077" s="131">
        <f t="shared" si="16"/>
        <v>21938.989628968709</v>
      </c>
      <c r="U1077" s="131">
        <v>995.34299999999996</v>
      </c>
      <c r="V1077" s="132">
        <v>0</v>
      </c>
      <c r="W1077" s="132">
        <v>4.4850000000000001E-2</v>
      </c>
      <c r="X1077" s="132">
        <v>4.2700000000000004E-3</v>
      </c>
    </row>
    <row r="1078" spans="1:24">
      <c r="A1078" t="s">
        <v>1213</v>
      </c>
      <c r="B1078" t="s">
        <v>1252</v>
      </c>
      <c r="C1078" t="s">
        <v>3603</v>
      </c>
      <c r="D1078" t="s">
        <v>3604</v>
      </c>
      <c r="E1078" t="s">
        <v>80</v>
      </c>
      <c r="F1078" t="s">
        <v>3605</v>
      </c>
      <c r="G1078" t="s">
        <v>3606</v>
      </c>
      <c r="H1078" t="s">
        <v>321</v>
      </c>
      <c r="I1078" t="s">
        <v>917</v>
      </c>
      <c r="J1078" t="s">
        <v>205</v>
      </c>
      <c r="K1078" t="s">
        <v>224</v>
      </c>
      <c r="L1078" t="s">
        <v>325</v>
      </c>
      <c r="M1078" t="s">
        <v>344</v>
      </c>
      <c r="N1078" t="s">
        <v>545</v>
      </c>
      <c r="O1078" t="s">
        <v>339</v>
      </c>
      <c r="P1078" t="s">
        <v>1215</v>
      </c>
      <c r="Q1078" s="131">
        <v>1021</v>
      </c>
      <c r="R1078" s="131">
        <v>3.6469999999999998</v>
      </c>
      <c r="S1078" s="131">
        <f t="shared" si="16"/>
        <v>19044.002463216249</v>
      </c>
      <c r="U1078" s="131">
        <v>709.12</v>
      </c>
      <c r="V1078" s="132">
        <v>0</v>
      </c>
      <c r="W1078" s="132">
        <v>3.1949999999999999E-2</v>
      </c>
      <c r="X1078" s="132">
        <v>3.0500000000000002E-3</v>
      </c>
    </row>
    <row r="1079" spans="1:24">
      <c r="A1079" t="s">
        <v>1213</v>
      </c>
      <c r="B1079" t="s">
        <v>1252</v>
      </c>
      <c r="C1079" t="s">
        <v>3625</v>
      </c>
      <c r="D1079" t="s">
        <v>3626</v>
      </c>
      <c r="E1079" t="s">
        <v>80</v>
      </c>
      <c r="F1079" t="s">
        <v>3627</v>
      </c>
      <c r="G1079" t="s">
        <v>3628</v>
      </c>
      <c r="H1079" t="s">
        <v>321</v>
      </c>
      <c r="I1079" t="s">
        <v>917</v>
      </c>
      <c r="J1079" t="s">
        <v>205</v>
      </c>
      <c r="K1079" t="s">
        <v>224</v>
      </c>
      <c r="L1079" t="s">
        <v>325</v>
      </c>
      <c r="M1079" t="s">
        <v>344</v>
      </c>
      <c r="N1079" t="s">
        <v>546</v>
      </c>
      <c r="O1079" t="s">
        <v>339</v>
      </c>
      <c r="P1079" t="s">
        <v>1215</v>
      </c>
      <c r="Q1079" s="131">
        <v>753</v>
      </c>
      <c r="R1079" s="131">
        <v>3.6469999999999998</v>
      </c>
      <c r="S1079" s="131">
        <f t="shared" si="16"/>
        <v>25041.994529877931</v>
      </c>
      <c r="U1079" s="131">
        <v>687.70100000000002</v>
      </c>
      <c r="V1079" s="132">
        <v>0</v>
      </c>
      <c r="W1079" s="132">
        <v>3.099E-2</v>
      </c>
      <c r="X1079" s="132">
        <v>2.9499999999999999E-3</v>
      </c>
    </row>
    <row r="1080" spans="1:24">
      <c r="A1080" t="s">
        <v>1213</v>
      </c>
      <c r="B1080" t="s">
        <v>1252</v>
      </c>
      <c r="C1080" t="s">
        <v>3613</v>
      </c>
      <c r="D1080" t="s">
        <v>3614</v>
      </c>
      <c r="E1080" t="s">
        <v>80</v>
      </c>
      <c r="F1080" t="s">
        <v>3615</v>
      </c>
      <c r="G1080" t="s">
        <v>3616</v>
      </c>
      <c r="H1080" t="s">
        <v>321</v>
      </c>
      <c r="I1080" t="s">
        <v>917</v>
      </c>
      <c r="J1080" t="s">
        <v>205</v>
      </c>
      <c r="K1080" t="s">
        <v>224</v>
      </c>
      <c r="L1080" t="s">
        <v>325</v>
      </c>
      <c r="M1080" t="s">
        <v>344</v>
      </c>
      <c r="N1080" t="s">
        <v>544</v>
      </c>
      <c r="O1080" t="s">
        <v>339</v>
      </c>
      <c r="P1080" t="s">
        <v>1215</v>
      </c>
      <c r="Q1080" s="131">
        <v>446</v>
      </c>
      <c r="R1080" s="131">
        <v>3.6469999999999998</v>
      </c>
      <c r="S1080" s="131">
        <f t="shared" si="16"/>
        <v>42150.007193085788</v>
      </c>
      <c r="U1080" s="131">
        <v>685.596</v>
      </c>
      <c r="V1080" s="132">
        <v>0</v>
      </c>
      <c r="W1080" s="132">
        <v>3.0890000000000001E-2</v>
      </c>
      <c r="X1080" s="132">
        <v>2.9399999999999999E-3</v>
      </c>
    </row>
    <row r="1081" spans="1:24">
      <c r="A1081" t="s">
        <v>1213</v>
      </c>
      <c r="B1081" t="s">
        <v>1252</v>
      </c>
      <c r="C1081" t="s">
        <v>3301</v>
      </c>
      <c r="D1081" t="s">
        <v>3302</v>
      </c>
      <c r="E1081" t="s">
        <v>80</v>
      </c>
      <c r="F1081" t="s">
        <v>3301</v>
      </c>
      <c r="G1081" t="s">
        <v>3629</v>
      </c>
      <c r="H1081" t="s">
        <v>321</v>
      </c>
      <c r="I1081" t="s">
        <v>917</v>
      </c>
      <c r="J1081" t="s">
        <v>205</v>
      </c>
      <c r="K1081" t="s">
        <v>224</v>
      </c>
      <c r="L1081" t="s">
        <v>325</v>
      </c>
      <c r="M1081" t="s">
        <v>340</v>
      </c>
      <c r="N1081" t="s">
        <v>545</v>
      </c>
      <c r="O1081" t="s">
        <v>339</v>
      </c>
      <c r="P1081" t="s">
        <v>1215</v>
      </c>
      <c r="Q1081" s="131">
        <v>299</v>
      </c>
      <c r="R1081" s="131">
        <v>3.6469999999999998</v>
      </c>
      <c r="S1081" s="131">
        <f t="shared" si="16"/>
        <v>58550.987525367906</v>
      </c>
      <c r="U1081" s="131">
        <v>638.471</v>
      </c>
      <c r="V1081" s="132">
        <v>0</v>
      </c>
      <c r="W1081" s="132">
        <v>2.877E-2</v>
      </c>
      <c r="X1081" s="132">
        <v>2.7399999999999998E-3</v>
      </c>
    </row>
    <row r="1082" spans="1:24">
      <c r="A1082" t="s">
        <v>1213</v>
      </c>
      <c r="B1082" t="s">
        <v>1252</v>
      </c>
      <c r="C1082" t="s">
        <v>3294</v>
      </c>
      <c r="D1082" t="s">
        <v>3295</v>
      </c>
      <c r="E1082" t="s">
        <v>80</v>
      </c>
      <c r="F1082" t="s">
        <v>3607</v>
      </c>
      <c r="G1082" t="s">
        <v>3608</v>
      </c>
      <c r="H1082" t="s">
        <v>321</v>
      </c>
      <c r="I1082" t="s">
        <v>917</v>
      </c>
      <c r="J1082" t="s">
        <v>205</v>
      </c>
      <c r="K1082" t="s">
        <v>301</v>
      </c>
      <c r="L1082" t="s">
        <v>325</v>
      </c>
      <c r="M1082" t="s">
        <v>344</v>
      </c>
      <c r="N1082" t="s">
        <v>548</v>
      </c>
      <c r="O1082" t="s">
        <v>339</v>
      </c>
      <c r="P1082" t="s">
        <v>1215</v>
      </c>
      <c r="Q1082" s="131">
        <v>800</v>
      </c>
      <c r="R1082" s="131">
        <v>3.6469999999999998</v>
      </c>
      <c r="S1082" s="131">
        <f t="shared" si="16"/>
        <v>19748.996572525364</v>
      </c>
      <c r="T1082" s="131">
        <v>0.308</v>
      </c>
      <c r="U1082" s="131">
        <v>577.32000000000005</v>
      </c>
      <c r="V1082" s="132">
        <v>0</v>
      </c>
      <c r="W1082" s="132">
        <v>2.6030000000000001E-2</v>
      </c>
      <c r="X1082" s="132">
        <v>2.48E-3</v>
      </c>
    </row>
    <row r="1083" spans="1:24">
      <c r="A1083" t="s">
        <v>1213</v>
      </c>
      <c r="B1083" t="s">
        <v>1252</v>
      </c>
      <c r="C1083" t="s">
        <v>3842</v>
      </c>
      <c r="D1083" t="s">
        <v>3843</v>
      </c>
      <c r="E1083" t="s">
        <v>80</v>
      </c>
      <c r="F1083" t="s">
        <v>3844</v>
      </c>
      <c r="G1083" t="s">
        <v>3845</v>
      </c>
      <c r="H1083" t="s">
        <v>321</v>
      </c>
      <c r="I1083" t="s">
        <v>917</v>
      </c>
      <c r="J1083" t="s">
        <v>205</v>
      </c>
      <c r="K1083" t="s">
        <v>224</v>
      </c>
      <c r="L1083" t="s">
        <v>325</v>
      </c>
      <c r="M1083" t="s">
        <v>344</v>
      </c>
      <c r="N1083" t="s">
        <v>548</v>
      </c>
      <c r="O1083" t="s">
        <v>339</v>
      </c>
      <c r="P1083" t="s">
        <v>1215</v>
      </c>
      <c r="Q1083" s="131">
        <v>512</v>
      </c>
      <c r="R1083" s="131">
        <v>3.6469999999999998</v>
      </c>
      <c r="S1083" s="131">
        <f t="shared" si="16"/>
        <v>13429.00628941596</v>
      </c>
      <c r="U1083" s="131">
        <v>250.755</v>
      </c>
      <c r="V1083" s="132">
        <v>0</v>
      </c>
      <c r="W1083" s="132">
        <v>1.1299999999999999E-2</v>
      </c>
      <c r="X1083" s="132">
        <v>1.08E-3</v>
      </c>
    </row>
    <row r="1084" spans="1:24">
      <c r="A1084" t="s">
        <v>1213</v>
      </c>
      <c r="B1084" t="s">
        <v>1252</v>
      </c>
      <c r="C1084" t="s">
        <v>3846</v>
      </c>
      <c r="D1084" t="s">
        <v>3847</v>
      </c>
      <c r="E1084" t="s">
        <v>80</v>
      </c>
      <c r="F1084" t="s">
        <v>3848</v>
      </c>
      <c r="G1084" t="s">
        <v>3849</v>
      </c>
      <c r="H1084" t="s">
        <v>321</v>
      </c>
      <c r="I1084" t="s">
        <v>917</v>
      </c>
      <c r="J1084" t="s">
        <v>205</v>
      </c>
      <c r="K1084" t="s">
        <v>224</v>
      </c>
      <c r="L1084" t="s">
        <v>325</v>
      </c>
      <c r="M1084" t="s">
        <v>344</v>
      </c>
      <c r="N1084" t="s">
        <v>548</v>
      </c>
      <c r="O1084" t="s">
        <v>339</v>
      </c>
      <c r="P1084" t="s">
        <v>1215</v>
      </c>
      <c r="Q1084" s="131">
        <v>3557</v>
      </c>
      <c r="R1084" s="131">
        <v>3.6469999999999998</v>
      </c>
      <c r="S1084" s="131">
        <f t="shared" si="16"/>
        <v>1359.9972680415829</v>
      </c>
      <c r="U1084" s="131">
        <v>176.42400000000001</v>
      </c>
      <c r="V1084" s="132">
        <v>6.0000000000000002E-5</v>
      </c>
      <c r="W1084" s="132">
        <v>7.9500000000000005E-3</v>
      </c>
      <c r="X1084" s="132">
        <v>7.6000000000000004E-4</v>
      </c>
    </row>
    <row r="1085" spans="1:24">
      <c r="A1085" t="s">
        <v>1213</v>
      </c>
      <c r="B1085" t="s">
        <v>1252</v>
      </c>
      <c r="C1085" t="s">
        <v>3838</v>
      </c>
      <c r="D1085" t="s">
        <v>3839</v>
      </c>
      <c r="E1085" t="s">
        <v>309</v>
      </c>
      <c r="F1085" t="s">
        <v>3840</v>
      </c>
      <c r="G1085" t="s">
        <v>3841</v>
      </c>
      <c r="H1085" t="s">
        <v>321</v>
      </c>
      <c r="I1085" t="s">
        <v>917</v>
      </c>
      <c r="J1085" t="s">
        <v>205</v>
      </c>
      <c r="K1085" t="s">
        <v>204</v>
      </c>
      <c r="L1085" t="s">
        <v>325</v>
      </c>
      <c r="M1085" t="s">
        <v>346</v>
      </c>
      <c r="N1085" t="s">
        <v>544</v>
      </c>
      <c r="O1085" t="s">
        <v>339</v>
      </c>
      <c r="P1085" t="s">
        <v>1215</v>
      </c>
      <c r="Q1085" s="131">
        <v>5391.33</v>
      </c>
      <c r="R1085" s="131">
        <v>3.6469999999999998</v>
      </c>
      <c r="S1085" s="131">
        <f t="shared" si="16"/>
        <v>882.99972585288822</v>
      </c>
      <c r="U1085" s="131">
        <v>173.61699999999999</v>
      </c>
      <c r="V1085" s="132">
        <v>4.8000000000000001E-4</v>
      </c>
      <c r="W1085" s="132">
        <v>7.8200000000000006E-3</v>
      </c>
      <c r="X1085" s="132">
        <v>7.5000000000000002E-4</v>
      </c>
    </row>
    <row r="1086" spans="1:24">
      <c r="A1086" t="s">
        <v>1213</v>
      </c>
      <c r="B1086" t="s">
        <v>1252</v>
      </c>
      <c r="C1086" t="s">
        <v>3850</v>
      </c>
      <c r="D1086" t="s">
        <v>3851</v>
      </c>
      <c r="E1086" t="s">
        <v>311</v>
      </c>
      <c r="F1086" t="s">
        <v>3852</v>
      </c>
      <c r="G1086" t="s">
        <v>3853</v>
      </c>
      <c r="H1086" t="s">
        <v>321</v>
      </c>
      <c r="I1086" t="s">
        <v>917</v>
      </c>
      <c r="J1086" t="s">
        <v>205</v>
      </c>
      <c r="K1086" t="s">
        <v>204</v>
      </c>
      <c r="L1086" t="s">
        <v>325</v>
      </c>
      <c r="M1086" t="s">
        <v>346</v>
      </c>
      <c r="N1086" t="s">
        <v>544</v>
      </c>
      <c r="O1086" t="s">
        <v>339</v>
      </c>
      <c r="P1086" t="s">
        <v>1215</v>
      </c>
      <c r="Q1086" s="131">
        <v>181</v>
      </c>
      <c r="R1086" s="131">
        <v>3.6469999999999998</v>
      </c>
      <c r="S1086" s="131">
        <f t="shared" si="16"/>
        <v>21455.006536819033</v>
      </c>
      <c r="U1086" s="131">
        <v>141.626</v>
      </c>
      <c r="V1086" s="132">
        <v>0</v>
      </c>
      <c r="W1086" s="132">
        <v>6.3800000000000003E-3</v>
      </c>
      <c r="X1086" s="132">
        <v>6.0999999999999997E-4</v>
      </c>
    </row>
    <row r="1087" spans="1:24">
      <c r="A1087" t="s">
        <v>1213</v>
      </c>
      <c r="B1087" t="s">
        <v>1252</v>
      </c>
      <c r="C1087" t="s">
        <v>3854</v>
      </c>
      <c r="D1087" t="s">
        <v>3855</v>
      </c>
      <c r="E1087" t="s">
        <v>309</v>
      </c>
      <c r="F1087" t="s">
        <v>3856</v>
      </c>
      <c r="G1087" t="s">
        <v>3857</v>
      </c>
      <c r="H1087" t="s">
        <v>321</v>
      </c>
      <c r="I1087" t="s">
        <v>917</v>
      </c>
      <c r="J1087" t="s">
        <v>205</v>
      </c>
      <c r="K1087" t="s">
        <v>204</v>
      </c>
      <c r="L1087" t="s">
        <v>325</v>
      </c>
      <c r="M1087" t="s">
        <v>346</v>
      </c>
      <c r="N1087" t="s">
        <v>546</v>
      </c>
      <c r="O1087" t="s">
        <v>339</v>
      </c>
      <c r="P1087" t="s">
        <v>1215</v>
      </c>
      <c r="Q1087" s="131">
        <v>4995</v>
      </c>
      <c r="R1087" s="131">
        <v>3.6469999999999998</v>
      </c>
      <c r="S1087" s="131">
        <f t="shared" si="16"/>
        <v>185.99899597980215</v>
      </c>
      <c r="U1087" s="131">
        <v>33.883000000000003</v>
      </c>
      <c r="V1087" s="132">
        <v>6.0000000000000002E-5</v>
      </c>
      <c r="W1087" s="132">
        <v>1.5299999999999999E-3</v>
      </c>
      <c r="X1087" s="132">
        <v>1.4999999999999999E-4</v>
      </c>
    </row>
    <row r="1088" spans="1:24">
      <c r="A1088" t="s">
        <v>1213</v>
      </c>
      <c r="B1088" t="s">
        <v>1252</v>
      </c>
      <c r="C1088" t="s">
        <v>3858</v>
      </c>
      <c r="D1088" t="s">
        <v>3859</v>
      </c>
      <c r="E1088" t="s">
        <v>311</v>
      </c>
      <c r="F1088" t="s">
        <v>3860</v>
      </c>
      <c r="G1088" t="s">
        <v>3861</v>
      </c>
      <c r="H1088" t="s">
        <v>321</v>
      </c>
      <c r="I1088" t="s">
        <v>917</v>
      </c>
      <c r="J1088" t="s">
        <v>205</v>
      </c>
      <c r="K1088" t="s">
        <v>224</v>
      </c>
      <c r="L1088" t="s">
        <v>325</v>
      </c>
      <c r="M1088" t="s">
        <v>346</v>
      </c>
      <c r="N1088" t="s">
        <v>486</v>
      </c>
      <c r="O1088" t="s">
        <v>339</v>
      </c>
      <c r="P1088" t="s">
        <v>1215</v>
      </c>
      <c r="Q1088" s="131">
        <v>596</v>
      </c>
      <c r="R1088" s="131">
        <v>3.6469999999999998</v>
      </c>
      <c r="S1088" s="131">
        <f t="shared" si="16"/>
        <v>658.99525766328122</v>
      </c>
      <c r="U1088" s="131">
        <v>14.324</v>
      </c>
      <c r="V1088" s="132">
        <v>1.0000000000000001E-5</v>
      </c>
      <c r="W1088" s="132">
        <v>6.4999999999999997E-4</v>
      </c>
      <c r="X1088" s="132">
        <v>6.0000000000000002E-5</v>
      </c>
    </row>
    <row r="1089" spans="1:24">
      <c r="A1089" t="s">
        <v>1213</v>
      </c>
      <c r="B1089" t="s">
        <v>1252</v>
      </c>
      <c r="C1089" t="s">
        <v>3866</v>
      </c>
      <c r="D1089" t="s">
        <v>3867</v>
      </c>
      <c r="E1089" t="s">
        <v>80</v>
      </c>
      <c r="F1089" t="s">
        <v>3868</v>
      </c>
      <c r="G1089" t="s">
        <v>3869</v>
      </c>
      <c r="H1089" t="s">
        <v>321</v>
      </c>
      <c r="I1089" t="s">
        <v>917</v>
      </c>
      <c r="J1089" t="s">
        <v>205</v>
      </c>
      <c r="K1089" t="s">
        <v>272</v>
      </c>
      <c r="L1089" t="s">
        <v>325</v>
      </c>
      <c r="M1089" t="s">
        <v>314</v>
      </c>
      <c r="N1089" t="s">
        <v>568</v>
      </c>
      <c r="O1089" t="s">
        <v>339</v>
      </c>
      <c r="P1089" t="s">
        <v>1216</v>
      </c>
      <c r="Q1089" s="131">
        <v>2302</v>
      </c>
      <c r="R1089" s="131">
        <v>3.7959999999999998</v>
      </c>
      <c r="S1089" s="131">
        <f t="shared" si="16"/>
        <v>102.00961458355269</v>
      </c>
      <c r="U1089" s="131">
        <v>8.9139999999999997</v>
      </c>
      <c r="V1089" s="132">
        <v>4.0000000000000003E-5</v>
      </c>
      <c r="W1089" s="132">
        <v>4.0000000000000002E-4</v>
      </c>
      <c r="X1089" s="132">
        <v>4.0000000000000003E-5</v>
      </c>
    </row>
    <row r="1090" spans="1:24">
      <c r="A1090" t="s">
        <v>1213</v>
      </c>
      <c r="B1090" t="s">
        <v>1252</v>
      </c>
      <c r="C1090" t="s">
        <v>3866</v>
      </c>
      <c r="D1090" t="s">
        <v>3867</v>
      </c>
      <c r="E1090" t="s">
        <v>80</v>
      </c>
      <c r="F1090" t="s">
        <v>3870</v>
      </c>
      <c r="G1090" t="s">
        <v>3871</v>
      </c>
      <c r="H1090" t="s">
        <v>321</v>
      </c>
      <c r="I1090" t="s">
        <v>917</v>
      </c>
      <c r="J1090" t="s">
        <v>205</v>
      </c>
      <c r="K1090" t="s">
        <v>272</v>
      </c>
      <c r="L1090" s="139" t="s">
        <v>314</v>
      </c>
      <c r="M1090" t="s">
        <v>314</v>
      </c>
      <c r="N1090" t="s">
        <v>568</v>
      </c>
      <c r="O1090" t="s">
        <v>339</v>
      </c>
      <c r="P1090" t="s">
        <v>1216</v>
      </c>
      <c r="Q1090" s="131">
        <v>2302</v>
      </c>
      <c r="R1090" s="131">
        <v>3.7959999999999998</v>
      </c>
      <c r="S1090" s="131">
        <f t="shared" si="16"/>
        <v>0</v>
      </c>
      <c r="U1090" s="131">
        <v>0</v>
      </c>
    </row>
    <row r="1091" spans="1:24">
      <c r="A1091" t="s">
        <v>1213</v>
      </c>
      <c r="B1091" t="s">
        <v>1253</v>
      </c>
      <c r="C1091" t="s">
        <v>1601</v>
      </c>
      <c r="D1091" t="s">
        <v>1602</v>
      </c>
      <c r="E1091" t="s">
        <v>309</v>
      </c>
      <c r="F1091" t="s">
        <v>1601</v>
      </c>
      <c r="G1091" t="s">
        <v>3476</v>
      </c>
      <c r="H1091" t="s">
        <v>321</v>
      </c>
      <c r="I1091" t="s">
        <v>917</v>
      </c>
      <c r="J1091" t="s">
        <v>204</v>
      </c>
      <c r="K1091" t="s">
        <v>204</v>
      </c>
      <c r="L1091" t="s">
        <v>325</v>
      </c>
      <c r="M1091" t="s">
        <v>340</v>
      </c>
      <c r="N1091" t="s">
        <v>448</v>
      </c>
      <c r="O1091" t="s">
        <v>339</v>
      </c>
      <c r="P1091" t="s">
        <v>1212</v>
      </c>
      <c r="Q1091" s="131">
        <v>27721</v>
      </c>
      <c r="R1091" s="131">
        <v>1</v>
      </c>
      <c r="S1091" s="131">
        <f t="shared" ref="S1091:S1154" si="17">(U1091-(T1091*R1091))*1000/R1091/Q1091*100</f>
        <v>4401.9984849031416</v>
      </c>
      <c r="U1091" s="131">
        <v>1220.278</v>
      </c>
      <c r="V1091" s="132">
        <v>2.0000000000000002E-5</v>
      </c>
      <c r="W1091" s="132">
        <v>0.10637000000000001</v>
      </c>
      <c r="X1091" s="132">
        <v>6.4000000000000003E-3</v>
      </c>
    </row>
    <row r="1092" spans="1:24">
      <c r="A1092" t="s">
        <v>1213</v>
      </c>
      <c r="B1092" t="s">
        <v>1253</v>
      </c>
      <c r="C1092" t="s">
        <v>1547</v>
      </c>
      <c r="D1092" t="s">
        <v>1548</v>
      </c>
      <c r="E1092" t="s">
        <v>309</v>
      </c>
      <c r="F1092" t="s">
        <v>1547</v>
      </c>
      <c r="G1092" t="s">
        <v>3473</v>
      </c>
      <c r="H1092" t="s">
        <v>321</v>
      </c>
      <c r="I1092" t="s">
        <v>917</v>
      </c>
      <c r="J1092" t="s">
        <v>204</v>
      </c>
      <c r="K1092" t="s">
        <v>204</v>
      </c>
      <c r="L1092" t="s">
        <v>325</v>
      </c>
      <c r="M1092" t="s">
        <v>340</v>
      </c>
      <c r="N1092" t="s">
        <v>448</v>
      </c>
      <c r="O1092" t="s">
        <v>339</v>
      </c>
      <c r="P1092" t="s">
        <v>1212</v>
      </c>
      <c r="Q1092" s="131">
        <v>26889</v>
      </c>
      <c r="R1092" s="131">
        <v>1</v>
      </c>
      <c r="S1092" s="131">
        <f t="shared" si="17"/>
        <v>4334.9994421510655</v>
      </c>
      <c r="U1092" s="131">
        <v>1165.6379999999999</v>
      </c>
      <c r="V1092" s="132">
        <v>2.0000000000000002E-5</v>
      </c>
      <c r="W1092" s="132">
        <v>0.1016</v>
      </c>
      <c r="X1092" s="132">
        <v>6.11E-3</v>
      </c>
    </row>
    <row r="1093" spans="1:24">
      <c r="A1093" t="s">
        <v>1213</v>
      </c>
      <c r="B1093" t="s">
        <v>1253</v>
      </c>
      <c r="C1093" t="s">
        <v>2123</v>
      </c>
      <c r="D1093" t="s">
        <v>2124</v>
      </c>
      <c r="E1093" t="s">
        <v>309</v>
      </c>
      <c r="F1093" t="s">
        <v>2123</v>
      </c>
      <c r="G1093" t="s">
        <v>3474</v>
      </c>
      <c r="H1093" t="s">
        <v>321</v>
      </c>
      <c r="I1093" t="s">
        <v>917</v>
      </c>
      <c r="J1093" t="s">
        <v>204</v>
      </c>
      <c r="K1093" t="s">
        <v>204</v>
      </c>
      <c r="L1093" t="s">
        <v>325</v>
      </c>
      <c r="M1093" t="s">
        <v>340</v>
      </c>
      <c r="N1093" t="s">
        <v>467</v>
      </c>
      <c r="O1093" t="s">
        <v>339</v>
      </c>
      <c r="P1093" t="s">
        <v>1212</v>
      </c>
      <c r="Q1093" s="131">
        <v>6393</v>
      </c>
      <c r="R1093" s="131">
        <v>1</v>
      </c>
      <c r="S1093" s="131">
        <f t="shared" si="17"/>
        <v>8101.0010949476</v>
      </c>
      <c r="U1093" s="131">
        <v>517.89700000000005</v>
      </c>
      <c r="V1093" s="132">
        <v>1.0000000000000001E-5</v>
      </c>
      <c r="W1093" s="132">
        <v>4.514E-2</v>
      </c>
      <c r="X1093" s="132">
        <v>2.7100000000000002E-3</v>
      </c>
    </row>
    <row r="1094" spans="1:24">
      <c r="A1094" t="s">
        <v>1213</v>
      </c>
      <c r="B1094" t="s">
        <v>1253</v>
      </c>
      <c r="C1094" t="s">
        <v>3489</v>
      </c>
      <c r="D1094" t="s">
        <v>3490</v>
      </c>
      <c r="E1094" t="s">
        <v>309</v>
      </c>
      <c r="F1094" t="s">
        <v>3489</v>
      </c>
      <c r="G1094" t="s">
        <v>3491</v>
      </c>
      <c r="H1094" t="s">
        <v>321</v>
      </c>
      <c r="I1094" t="s">
        <v>917</v>
      </c>
      <c r="J1094" t="s">
        <v>204</v>
      </c>
      <c r="K1094" t="s">
        <v>204</v>
      </c>
      <c r="L1094" t="s">
        <v>325</v>
      </c>
      <c r="M1094" t="s">
        <v>340</v>
      </c>
      <c r="N1094" t="s">
        <v>480</v>
      </c>
      <c r="O1094" t="s">
        <v>339</v>
      </c>
      <c r="P1094" t="s">
        <v>1212</v>
      </c>
      <c r="Q1094" s="131">
        <v>590</v>
      </c>
      <c r="R1094" s="131">
        <v>1</v>
      </c>
      <c r="S1094" s="131">
        <f t="shared" si="17"/>
        <v>62120.000000000007</v>
      </c>
      <c r="U1094" s="131">
        <v>366.50799999999998</v>
      </c>
      <c r="V1094" s="132">
        <v>1.0000000000000001E-5</v>
      </c>
      <c r="W1094" s="132">
        <v>3.1949999999999999E-2</v>
      </c>
      <c r="X1094" s="132">
        <v>1.92E-3</v>
      </c>
    </row>
    <row r="1095" spans="1:24">
      <c r="A1095" t="s">
        <v>1213</v>
      </c>
      <c r="B1095" t="s">
        <v>1253</v>
      </c>
      <c r="C1095" t="s">
        <v>3538</v>
      </c>
      <c r="D1095" t="s">
        <v>3539</v>
      </c>
      <c r="E1095" t="s">
        <v>309</v>
      </c>
      <c r="F1095" t="s">
        <v>3540</v>
      </c>
      <c r="G1095" t="s">
        <v>3541</v>
      </c>
      <c r="H1095" t="s">
        <v>321</v>
      </c>
      <c r="I1095" t="s">
        <v>917</v>
      </c>
      <c r="J1095" t="s">
        <v>204</v>
      </c>
      <c r="K1095" t="s">
        <v>204</v>
      </c>
      <c r="L1095" t="s">
        <v>325</v>
      </c>
      <c r="M1095" t="s">
        <v>340</v>
      </c>
      <c r="N1095" t="s">
        <v>448</v>
      </c>
      <c r="O1095" t="s">
        <v>339</v>
      </c>
      <c r="P1095" t="s">
        <v>1212</v>
      </c>
      <c r="Q1095" s="131">
        <v>2011</v>
      </c>
      <c r="R1095" s="131">
        <v>1</v>
      </c>
      <c r="S1095" s="131">
        <f t="shared" si="17"/>
        <v>17939.980109398308</v>
      </c>
      <c r="U1095" s="131">
        <v>360.77300000000002</v>
      </c>
      <c r="V1095" s="132">
        <v>2.0000000000000002E-5</v>
      </c>
      <c r="W1095" s="132">
        <v>3.1449999999999999E-2</v>
      </c>
      <c r="X1095" s="132">
        <v>1.89E-3</v>
      </c>
    </row>
    <row r="1096" spans="1:24">
      <c r="A1096" t="s">
        <v>1213</v>
      </c>
      <c r="B1096" t="s">
        <v>1253</v>
      </c>
      <c r="C1096" t="s">
        <v>1884</v>
      </c>
      <c r="D1096" t="s">
        <v>1885</v>
      </c>
      <c r="E1096" t="s">
        <v>309</v>
      </c>
      <c r="F1096" t="s">
        <v>3482</v>
      </c>
      <c r="G1096" t="s">
        <v>3483</v>
      </c>
      <c r="H1096" t="s">
        <v>321</v>
      </c>
      <c r="I1096" t="s">
        <v>917</v>
      </c>
      <c r="J1096" t="s">
        <v>204</v>
      </c>
      <c r="K1096" t="s">
        <v>204</v>
      </c>
      <c r="L1096" t="s">
        <v>325</v>
      </c>
      <c r="M1096" t="s">
        <v>340</v>
      </c>
      <c r="N1096" t="s">
        <v>448</v>
      </c>
      <c r="O1096" t="s">
        <v>339</v>
      </c>
      <c r="P1096" t="s">
        <v>1212</v>
      </c>
      <c r="Q1096" s="131">
        <v>2067</v>
      </c>
      <c r="R1096" s="131">
        <v>1</v>
      </c>
      <c r="S1096" s="131">
        <f t="shared" si="17"/>
        <v>15759.990324141269</v>
      </c>
      <c r="U1096" s="131">
        <v>325.75900000000001</v>
      </c>
      <c r="V1096" s="132">
        <v>1.0000000000000001E-5</v>
      </c>
      <c r="W1096" s="132">
        <v>2.8400000000000002E-2</v>
      </c>
      <c r="X1096" s="132">
        <v>1.7099999999999999E-3</v>
      </c>
    </row>
    <row r="1097" spans="1:24">
      <c r="A1097" t="s">
        <v>1213</v>
      </c>
      <c r="B1097" t="s">
        <v>1253</v>
      </c>
      <c r="C1097" t="s">
        <v>3190</v>
      </c>
      <c r="D1097" t="s">
        <v>3191</v>
      </c>
      <c r="E1097" t="s">
        <v>309</v>
      </c>
      <c r="F1097" t="s">
        <v>3190</v>
      </c>
      <c r="G1097" t="s">
        <v>3475</v>
      </c>
      <c r="H1097" t="s">
        <v>321</v>
      </c>
      <c r="I1097" t="s">
        <v>917</v>
      </c>
      <c r="J1097" t="s">
        <v>204</v>
      </c>
      <c r="K1097" t="s">
        <v>204</v>
      </c>
      <c r="L1097" t="s">
        <v>325</v>
      </c>
      <c r="M1097" t="s">
        <v>340</v>
      </c>
      <c r="N1097" t="s">
        <v>448</v>
      </c>
      <c r="O1097" t="s">
        <v>339</v>
      </c>
      <c r="P1097" t="s">
        <v>1212</v>
      </c>
      <c r="Q1097" s="131">
        <v>12785</v>
      </c>
      <c r="R1097" s="131">
        <v>1</v>
      </c>
      <c r="S1097" s="131">
        <f t="shared" si="17"/>
        <v>2491.9984356667969</v>
      </c>
      <c r="U1097" s="131">
        <v>318.60199999999998</v>
      </c>
      <c r="V1097" s="132">
        <v>1.0000000000000001E-5</v>
      </c>
      <c r="W1097" s="132">
        <v>2.777E-2</v>
      </c>
      <c r="X1097" s="132">
        <v>1.67E-3</v>
      </c>
    </row>
    <row r="1098" spans="1:24">
      <c r="A1098" t="s">
        <v>1213</v>
      </c>
      <c r="B1098" t="s">
        <v>1253</v>
      </c>
      <c r="C1098" t="s">
        <v>3728</v>
      </c>
      <c r="D1098" t="s">
        <v>3729</v>
      </c>
      <c r="E1098" t="s">
        <v>309</v>
      </c>
      <c r="F1098" t="s">
        <v>3728</v>
      </c>
      <c r="G1098" t="s">
        <v>3730</v>
      </c>
      <c r="H1098" t="s">
        <v>321</v>
      </c>
      <c r="I1098" t="s">
        <v>917</v>
      </c>
      <c r="J1098" t="s">
        <v>204</v>
      </c>
      <c r="K1098" t="s">
        <v>204</v>
      </c>
      <c r="L1098" t="s">
        <v>325</v>
      </c>
      <c r="M1098" t="s">
        <v>340</v>
      </c>
      <c r="N1098" t="s">
        <v>451</v>
      </c>
      <c r="O1098" t="s">
        <v>339</v>
      </c>
      <c r="P1098" t="s">
        <v>1212</v>
      </c>
      <c r="Q1098" s="131">
        <v>48661</v>
      </c>
      <c r="R1098" s="131">
        <v>1</v>
      </c>
      <c r="S1098" s="131">
        <f t="shared" si="17"/>
        <v>604.39982737716036</v>
      </c>
      <c r="U1098" s="131">
        <v>294.10700000000003</v>
      </c>
      <c r="V1098" s="132">
        <v>2.5999999999999998E-4</v>
      </c>
      <c r="W1098" s="132">
        <v>2.564E-2</v>
      </c>
      <c r="X1098" s="132">
        <v>1.5399999999999999E-3</v>
      </c>
    </row>
    <row r="1099" spans="1:24">
      <c r="A1099" t="s">
        <v>1213</v>
      </c>
      <c r="B1099" t="s">
        <v>1253</v>
      </c>
      <c r="C1099" t="s">
        <v>2430</v>
      </c>
      <c r="D1099" t="s">
        <v>2431</v>
      </c>
      <c r="E1099" t="s">
        <v>309</v>
      </c>
      <c r="F1099" t="s">
        <v>2430</v>
      </c>
      <c r="G1099" t="s">
        <v>3492</v>
      </c>
      <c r="H1099" t="s">
        <v>321</v>
      </c>
      <c r="I1099" t="s">
        <v>917</v>
      </c>
      <c r="J1099" t="s">
        <v>204</v>
      </c>
      <c r="K1099" t="s">
        <v>204</v>
      </c>
      <c r="L1099" t="s">
        <v>325</v>
      </c>
      <c r="M1099" t="s">
        <v>340</v>
      </c>
      <c r="N1099" t="s">
        <v>446</v>
      </c>
      <c r="O1099" t="s">
        <v>339</v>
      </c>
      <c r="P1099" t="s">
        <v>1212</v>
      </c>
      <c r="Q1099" s="131">
        <v>286</v>
      </c>
      <c r="R1099" s="131">
        <v>1</v>
      </c>
      <c r="S1099" s="131">
        <f t="shared" si="17"/>
        <v>95300</v>
      </c>
      <c r="T1099" s="131">
        <v>0.52300000000000002</v>
      </c>
      <c r="U1099" s="131">
        <v>273.08100000000002</v>
      </c>
      <c r="V1099" s="132">
        <v>1.0000000000000001E-5</v>
      </c>
      <c r="W1099" s="132">
        <v>2.385E-2</v>
      </c>
      <c r="X1099" s="132">
        <v>1.4300000000000001E-3</v>
      </c>
    </row>
    <row r="1100" spans="1:24">
      <c r="A1100" t="s">
        <v>1213</v>
      </c>
      <c r="B1100" t="s">
        <v>1253</v>
      </c>
      <c r="C1100" t="s">
        <v>3497</v>
      </c>
      <c r="D1100" t="s">
        <v>3498</v>
      </c>
      <c r="E1100" t="s">
        <v>309</v>
      </c>
      <c r="F1100" t="s">
        <v>3497</v>
      </c>
      <c r="G1100" t="s">
        <v>3499</v>
      </c>
      <c r="H1100" t="s">
        <v>321</v>
      </c>
      <c r="I1100" t="s">
        <v>917</v>
      </c>
      <c r="J1100" t="s">
        <v>204</v>
      </c>
      <c r="K1100" t="s">
        <v>204</v>
      </c>
      <c r="L1100" t="s">
        <v>325</v>
      </c>
      <c r="M1100" t="s">
        <v>340</v>
      </c>
      <c r="N1100" t="s">
        <v>458</v>
      </c>
      <c r="O1100" t="s">
        <v>339</v>
      </c>
      <c r="P1100" t="s">
        <v>1212</v>
      </c>
      <c r="Q1100" s="131">
        <v>363</v>
      </c>
      <c r="R1100" s="131">
        <v>1</v>
      </c>
      <c r="S1100" s="131">
        <f t="shared" si="17"/>
        <v>71909.917355371901</v>
      </c>
      <c r="U1100" s="131">
        <v>261.03300000000002</v>
      </c>
      <c r="V1100" s="132">
        <v>1.0000000000000001E-5</v>
      </c>
      <c r="W1100" s="132">
        <v>2.2749999999999999E-2</v>
      </c>
      <c r="X1100" s="132">
        <v>1.3699999999999999E-3</v>
      </c>
    </row>
    <row r="1101" spans="1:24">
      <c r="A1101" t="s">
        <v>1213</v>
      </c>
      <c r="B1101" t="s">
        <v>1253</v>
      </c>
      <c r="C1101" t="s">
        <v>1901</v>
      </c>
      <c r="D1101" t="s">
        <v>1902</v>
      </c>
      <c r="E1101" t="s">
        <v>309</v>
      </c>
      <c r="F1101" t="s">
        <v>1901</v>
      </c>
      <c r="G1101" t="s">
        <v>3512</v>
      </c>
      <c r="H1101" t="s">
        <v>321</v>
      </c>
      <c r="I1101" t="s">
        <v>917</v>
      </c>
      <c r="J1101" t="s">
        <v>204</v>
      </c>
      <c r="K1101" t="s">
        <v>204</v>
      </c>
      <c r="L1101" t="s">
        <v>325</v>
      </c>
      <c r="M1101" t="s">
        <v>340</v>
      </c>
      <c r="N1101" t="s">
        <v>464</v>
      </c>
      <c r="O1101" t="s">
        <v>339</v>
      </c>
      <c r="P1101" t="s">
        <v>1212</v>
      </c>
      <c r="Q1101" s="131">
        <v>2169</v>
      </c>
      <c r="R1101" s="131">
        <v>1</v>
      </c>
      <c r="S1101" s="131">
        <f t="shared" si="17"/>
        <v>11579.990779160904</v>
      </c>
      <c r="U1101" s="131">
        <v>251.17</v>
      </c>
      <c r="V1101" s="132">
        <v>6.0000000000000002E-5</v>
      </c>
      <c r="W1101" s="132">
        <v>2.189E-2</v>
      </c>
      <c r="X1101" s="132">
        <v>1.32E-3</v>
      </c>
    </row>
    <row r="1102" spans="1:24">
      <c r="A1102" t="s">
        <v>1213</v>
      </c>
      <c r="B1102" t="s">
        <v>1253</v>
      </c>
      <c r="C1102" t="s">
        <v>3479</v>
      </c>
      <c r="D1102" t="s">
        <v>3480</v>
      </c>
      <c r="E1102" t="s">
        <v>309</v>
      </c>
      <c r="F1102" t="s">
        <v>3479</v>
      </c>
      <c r="G1102" t="s">
        <v>3481</v>
      </c>
      <c r="H1102" t="s">
        <v>321</v>
      </c>
      <c r="I1102" t="s">
        <v>917</v>
      </c>
      <c r="J1102" t="s">
        <v>204</v>
      </c>
      <c r="K1102" t="s">
        <v>204</v>
      </c>
      <c r="L1102" t="s">
        <v>325</v>
      </c>
      <c r="M1102" t="s">
        <v>340</v>
      </c>
      <c r="N1102" t="s">
        <v>458</v>
      </c>
      <c r="O1102" t="s">
        <v>339</v>
      </c>
      <c r="P1102" t="s">
        <v>1212</v>
      </c>
      <c r="Q1102" s="131">
        <v>1214</v>
      </c>
      <c r="R1102" s="131">
        <v>1</v>
      </c>
      <c r="S1102" s="131">
        <f t="shared" si="17"/>
        <v>18890.032948929162</v>
      </c>
      <c r="U1102" s="131">
        <v>229.32499999999999</v>
      </c>
      <c r="V1102" s="132">
        <v>1.0000000000000001E-5</v>
      </c>
      <c r="W1102" s="132">
        <v>1.9990000000000001E-2</v>
      </c>
      <c r="X1102" s="132">
        <v>1.1999999999999999E-3</v>
      </c>
    </row>
    <row r="1103" spans="1:24">
      <c r="A1103" t="s">
        <v>1213</v>
      </c>
      <c r="B1103" t="s">
        <v>1253</v>
      </c>
      <c r="C1103" t="s">
        <v>1896</v>
      </c>
      <c r="D1103" t="s">
        <v>1897</v>
      </c>
      <c r="E1103" t="s">
        <v>309</v>
      </c>
      <c r="F1103" t="s">
        <v>1896</v>
      </c>
      <c r="G1103" t="s">
        <v>3488</v>
      </c>
      <c r="H1103" t="s">
        <v>321</v>
      </c>
      <c r="I1103" t="s">
        <v>917</v>
      </c>
      <c r="J1103" t="s">
        <v>204</v>
      </c>
      <c r="K1103" t="s">
        <v>204</v>
      </c>
      <c r="L1103" t="s">
        <v>325</v>
      </c>
      <c r="M1103" t="s">
        <v>340</v>
      </c>
      <c r="N1103" t="s">
        <v>464</v>
      </c>
      <c r="O1103" t="s">
        <v>339</v>
      </c>
      <c r="P1103" t="s">
        <v>1212</v>
      </c>
      <c r="Q1103" s="131">
        <v>416</v>
      </c>
      <c r="R1103" s="131">
        <v>1</v>
      </c>
      <c r="S1103" s="131">
        <f t="shared" si="17"/>
        <v>54030.048076923071</v>
      </c>
      <c r="U1103" s="131">
        <v>224.76499999999999</v>
      </c>
      <c r="V1103" s="132">
        <v>2.0000000000000002E-5</v>
      </c>
      <c r="W1103" s="132">
        <v>1.959E-2</v>
      </c>
      <c r="X1103" s="132">
        <v>1.1800000000000001E-3</v>
      </c>
    </row>
    <row r="1104" spans="1:24">
      <c r="A1104" t="s">
        <v>1213</v>
      </c>
      <c r="B1104" t="s">
        <v>1253</v>
      </c>
      <c r="C1104" t="s">
        <v>1671</v>
      </c>
      <c r="D1104" t="s">
        <v>1672</v>
      </c>
      <c r="E1104" t="s">
        <v>309</v>
      </c>
      <c r="F1104" t="s">
        <v>1671</v>
      </c>
      <c r="G1104" t="s">
        <v>3477</v>
      </c>
      <c r="H1104" t="s">
        <v>321</v>
      </c>
      <c r="I1104" t="s">
        <v>917</v>
      </c>
      <c r="J1104" t="s">
        <v>204</v>
      </c>
      <c r="K1104" t="s">
        <v>204</v>
      </c>
      <c r="L1104" t="s">
        <v>325</v>
      </c>
      <c r="M1104" t="s">
        <v>340</v>
      </c>
      <c r="N1104" t="s">
        <v>441</v>
      </c>
      <c r="O1104" t="s">
        <v>339</v>
      </c>
      <c r="P1104" t="s">
        <v>1212</v>
      </c>
      <c r="Q1104" s="131">
        <v>3356.9</v>
      </c>
      <c r="R1104" s="131">
        <v>1</v>
      </c>
      <c r="S1104" s="131">
        <f t="shared" si="17"/>
        <v>6305.0135541720038</v>
      </c>
      <c r="U1104" s="131">
        <v>211.65299999999999</v>
      </c>
      <c r="V1104" s="132">
        <v>3.0000000000000001E-5</v>
      </c>
      <c r="W1104" s="132">
        <v>1.8450000000000001E-2</v>
      </c>
      <c r="X1104" s="132">
        <v>1.1100000000000001E-3</v>
      </c>
    </row>
    <row r="1105" spans="1:24">
      <c r="A1105" t="s">
        <v>1213</v>
      </c>
      <c r="B1105" t="s">
        <v>1253</v>
      </c>
      <c r="C1105" t="s">
        <v>1868</v>
      </c>
      <c r="D1105" t="s">
        <v>1869</v>
      </c>
      <c r="E1105" t="s">
        <v>309</v>
      </c>
      <c r="F1105" t="s">
        <v>1868</v>
      </c>
      <c r="G1105" t="s">
        <v>3478</v>
      </c>
      <c r="H1105" t="s">
        <v>321</v>
      </c>
      <c r="I1105" t="s">
        <v>917</v>
      </c>
      <c r="J1105" t="s">
        <v>204</v>
      </c>
      <c r="K1105" t="s">
        <v>204</v>
      </c>
      <c r="L1105" t="s">
        <v>325</v>
      </c>
      <c r="M1105" t="s">
        <v>340</v>
      </c>
      <c r="N1105" t="s">
        <v>464</v>
      </c>
      <c r="O1105" t="s">
        <v>339</v>
      </c>
      <c r="P1105" t="s">
        <v>1212</v>
      </c>
      <c r="Q1105" s="131">
        <v>662</v>
      </c>
      <c r="R1105" s="131">
        <v>1</v>
      </c>
      <c r="S1105" s="131">
        <f t="shared" si="17"/>
        <v>30090.030211480364</v>
      </c>
      <c r="U1105" s="131">
        <v>199.196</v>
      </c>
      <c r="V1105" s="132">
        <v>1.0000000000000001E-5</v>
      </c>
      <c r="W1105" s="132">
        <v>1.736E-2</v>
      </c>
      <c r="X1105" s="132">
        <v>1.0399999999999999E-3</v>
      </c>
    </row>
    <row r="1106" spans="1:24">
      <c r="A1106" t="s">
        <v>1213</v>
      </c>
      <c r="B1106" t="s">
        <v>1253</v>
      </c>
      <c r="C1106" t="s">
        <v>2175</v>
      </c>
      <c r="D1106" t="s">
        <v>2176</v>
      </c>
      <c r="E1106" t="s">
        <v>309</v>
      </c>
      <c r="F1106" t="s">
        <v>3485</v>
      </c>
      <c r="G1106" t="s">
        <v>3486</v>
      </c>
      <c r="H1106" t="s">
        <v>321</v>
      </c>
      <c r="I1106" t="s">
        <v>917</v>
      </c>
      <c r="J1106" t="s">
        <v>204</v>
      </c>
      <c r="K1106" t="s">
        <v>204</v>
      </c>
      <c r="L1106" t="s">
        <v>325</v>
      </c>
      <c r="M1106" t="s">
        <v>340</v>
      </c>
      <c r="N1106" t="s">
        <v>445</v>
      </c>
      <c r="O1106" t="s">
        <v>339</v>
      </c>
      <c r="P1106" t="s">
        <v>1212</v>
      </c>
      <c r="Q1106" s="131">
        <v>3377</v>
      </c>
      <c r="R1106" s="131">
        <v>1</v>
      </c>
      <c r="S1106" s="131">
        <f t="shared" si="17"/>
        <v>5318.0041456914423</v>
      </c>
      <c r="U1106" s="131">
        <v>179.589</v>
      </c>
      <c r="V1106" s="132">
        <v>1.0000000000000001E-5</v>
      </c>
      <c r="W1106" s="132">
        <v>1.5650000000000001E-2</v>
      </c>
      <c r="X1106" s="132">
        <v>9.3999999999999997E-4</v>
      </c>
    </row>
    <row r="1107" spans="1:24">
      <c r="A1107" t="s">
        <v>1213</v>
      </c>
      <c r="B1107" t="s">
        <v>1253</v>
      </c>
      <c r="C1107" t="s">
        <v>2918</v>
      </c>
      <c r="D1107" t="s">
        <v>2919</v>
      </c>
      <c r="E1107" t="s">
        <v>309</v>
      </c>
      <c r="F1107" t="s">
        <v>2918</v>
      </c>
      <c r="G1107" t="s">
        <v>3714</v>
      </c>
      <c r="H1107" t="s">
        <v>321</v>
      </c>
      <c r="I1107" t="s">
        <v>917</v>
      </c>
      <c r="J1107" t="s">
        <v>204</v>
      </c>
      <c r="K1107" t="s">
        <v>204</v>
      </c>
      <c r="L1107" t="s">
        <v>325</v>
      </c>
      <c r="M1107" t="s">
        <v>340</v>
      </c>
      <c r="N1107" t="s">
        <v>464</v>
      </c>
      <c r="O1107" t="s">
        <v>339</v>
      </c>
      <c r="P1107" t="s">
        <v>1212</v>
      </c>
      <c r="Q1107" s="131">
        <v>27694.6</v>
      </c>
      <c r="R1107" s="131">
        <v>1</v>
      </c>
      <c r="S1107" s="131">
        <f t="shared" si="17"/>
        <v>633.19925183970884</v>
      </c>
      <c r="U1107" s="131">
        <v>175.36199999999999</v>
      </c>
      <c r="V1107" s="132">
        <v>1.9000000000000001E-4</v>
      </c>
      <c r="W1107" s="132">
        <v>1.529E-2</v>
      </c>
      <c r="X1107" s="132">
        <v>9.2000000000000003E-4</v>
      </c>
    </row>
    <row r="1108" spans="1:24">
      <c r="A1108" t="s">
        <v>1213</v>
      </c>
      <c r="B1108" t="s">
        <v>1253</v>
      </c>
      <c r="C1108" t="s">
        <v>2509</v>
      </c>
      <c r="D1108" t="s">
        <v>2510</v>
      </c>
      <c r="E1108" t="s">
        <v>309</v>
      </c>
      <c r="F1108" t="s">
        <v>2509</v>
      </c>
      <c r="G1108" t="s">
        <v>3495</v>
      </c>
      <c r="H1108" t="s">
        <v>321</v>
      </c>
      <c r="I1108" t="s">
        <v>917</v>
      </c>
      <c r="J1108" t="s">
        <v>204</v>
      </c>
      <c r="K1108" t="s">
        <v>204</v>
      </c>
      <c r="L1108" t="s">
        <v>325</v>
      </c>
      <c r="M1108" t="s">
        <v>340</v>
      </c>
      <c r="N1108" t="s">
        <v>475</v>
      </c>
      <c r="O1108" t="s">
        <v>339</v>
      </c>
      <c r="P1108" t="s">
        <v>1212</v>
      </c>
      <c r="Q1108" s="131">
        <v>4298</v>
      </c>
      <c r="R1108" s="131">
        <v>1</v>
      </c>
      <c r="S1108" s="131">
        <f t="shared" si="17"/>
        <v>3794.997673336436</v>
      </c>
      <c r="U1108" s="131">
        <v>163.10900000000001</v>
      </c>
      <c r="V1108" s="132">
        <v>2.0000000000000002E-5</v>
      </c>
      <c r="W1108" s="132">
        <v>1.422E-2</v>
      </c>
      <c r="X1108" s="132">
        <v>8.4999999999999995E-4</v>
      </c>
    </row>
    <row r="1109" spans="1:24">
      <c r="A1109" t="s">
        <v>1213</v>
      </c>
      <c r="B1109" t="s">
        <v>1253</v>
      </c>
      <c r="C1109" t="s">
        <v>2422</v>
      </c>
      <c r="D1109" t="s">
        <v>2423</v>
      </c>
      <c r="E1109" t="s">
        <v>309</v>
      </c>
      <c r="F1109" t="s">
        <v>2422</v>
      </c>
      <c r="G1109" t="s">
        <v>3496</v>
      </c>
      <c r="H1109" t="s">
        <v>321</v>
      </c>
      <c r="I1109" t="s">
        <v>917</v>
      </c>
      <c r="J1109" t="s">
        <v>204</v>
      </c>
      <c r="K1109" t="s">
        <v>204</v>
      </c>
      <c r="L1109" t="s">
        <v>325</v>
      </c>
      <c r="M1109" t="s">
        <v>340</v>
      </c>
      <c r="N1109" t="s">
        <v>456</v>
      </c>
      <c r="O1109" t="s">
        <v>339</v>
      </c>
      <c r="P1109" t="s">
        <v>1212</v>
      </c>
      <c r="Q1109" s="131">
        <v>8193</v>
      </c>
      <c r="R1109" s="131">
        <v>1</v>
      </c>
      <c r="S1109" s="131">
        <f t="shared" si="17"/>
        <v>1800</v>
      </c>
      <c r="U1109" s="131">
        <v>147.47399999999999</v>
      </c>
      <c r="V1109" s="132">
        <v>1.0000000000000001E-5</v>
      </c>
      <c r="W1109" s="132">
        <v>1.285E-2</v>
      </c>
      <c r="X1109" s="132">
        <v>7.6999999999999996E-4</v>
      </c>
    </row>
    <row r="1110" spans="1:24">
      <c r="A1110" t="s">
        <v>1213</v>
      </c>
      <c r="B1110" t="s">
        <v>1253</v>
      </c>
      <c r="C1110" t="s">
        <v>2005</v>
      </c>
      <c r="D1110" t="s">
        <v>2006</v>
      </c>
      <c r="E1110" t="s">
        <v>309</v>
      </c>
      <c r="F1110" t="s">
        <v>3590</v>
      </c>
      <c r="G1110" t="s">
        <v>3591</v>
      </c>
      <c r="H1110" t="s">
        <v>321</v>
      </c>
      <c r="I1110" t="s">
        <v>917</v>
      </c>
      <c r="J1110" t="s">
        <v>204</v>
      </c>
      <c r="K1110" t="s">
        <v>204</v>
      </c>
      <c r="L1110" t="s">
        <v>325</v>
      </c>
      <c r="M1110" t="s">
        <v>340</v>
      </c>
      <c r="N1110" t="s">
        <v>464</v>
      </c>
      <c r="O1110" t="s">
        <v>339</v>
      </c>
      <c r="P1110" t="s">
        <v>1212</v>
      </c>
      <c r="Q1110" s="131">
        <v>12627</v>
      </c>
      <c r="R1110" s="131">
        <v>1</v>
      </c>
      <c r="S1110" s="131">
        <f t="shared" si="17"/>
        <v>1088.999762413875</v>
      </c>
      <c r="U1110" s="131">
        <v>137.50800000000001</v>
      </c>
      <c r="V1110" s="132">
        <v>2.0000000000000002E-5</v>
      </c>
      <c r="W1110" s="132">
        <v>1.1990000000000001E-2</v>
      </c>
      <c r="X1110" s="132">
        <v>7.2000000000000005E-4</v>
      </c>
    </row>
    <row r="1111" spans="1:24">
      <c r="A1111" t="s">
        <v>1213</v>
      </c>
      <c r="B1111" t="s">
        <v>1253</v>
      </c>
      <c r="C1111" t="s">
        <v>2519</v>
      </c>
      <c r="D1111" t="s">
        <v>2520</v>
      </c>
      <c r="E1111" t="s">
        <v>309</v>
      </c>
      <c r="F1111" t="s">
        <v>2519</v>
      </c>
      <c r="G1111" t="s">
        <v>3517</v>
      </c>
      <c r="H1111" t="s">
        <v>321</v>
      </c>
      <c r="I1111" t="s">
        <v>917</v>
      </c>
      <c r="J1111" t="s">
        <v>204</v>
      </c>
      <c r="K1111" t="s">
        <v>204</v>
      </c>
      <c r="L1111" t="s">
        <v>325</v>
      </c>
      <c r="M1111" t="s">
        <v>340</v>
      </c>
      <c r="N1111" t="s">
        <v>454</v>
      </c>
      <c r="O1111" t="s">
        <v>339</v>
      </c>
      <c r="P1111" t="s">
        <v>1212</v>
      </c>
      <c r="Q1111" s="131">
        <v>70266.8</v>
      </c>
      <c r="R1111" s="131">
        <v>1</v>
      </c>
      <c r="S1111" s="131">
        <f t="shared" si="17"/>
        <v>189.69982979159431</v>
      </c>
      <c r="U1111" s="131">
        <v>133.29599999999999</v>
      </c>
      <c r="V1111" s="132">
        <v>3.0000000000000001E-5</v>
      </c>
      <c r="W1111" s="132">
        <v>1.162E-2</v>
      </c>
      <c r="X1111" s="132">
        <v>6.9999999999999999E-4</v>
      </c>
    </row>
    <row r="1112" spans="1:24">
      <c r="A1112" t="s">
        <v>1213</v>
      </c>
      <c r="B1112" t="s">
        <v>1253</v>
      </c>
      <c r="C1112" t="s">
        <v>2269</v>
      </c>
      <c r="D1112" t="s">
        <v>2270</v>
      </c>
      <c r="E1112" t="s">
        <v>309</v>
      </c>
      <c r="F1112" t="s">
        <v>3661</v>
      </c>
      <c r="G1112" t="s">
        <v>3662</v>
      </c>
      <c r="H1112" t="s">
        <v>321</v>
      </c>
      <c r="I1112" t="s">
        <v>917</v>
      </c>
      <c r="J1112" t="s">
        <v>204</v>
      </c>
      <c r="K1112" t="s">
        <v>204</v>
      </c>
      <c r="L1112" t="s">
        <v>325</v>
      </c>
      <c r="M1112" t="s">
        <v>340</v>
      </c>
      <c r="N1112" t="s">
        <v>445</v>
      </c>
      <c r="O1112" t="s">
        <v>339</v>
      </c>
      <c r="P1112" t="s">
        <v>1212</v>
      </c>
      <c r="Q1112" s="131">
        <v>2364</v>
      </c>
      <c r="R1112" s="131">
        <v>1</v>
      </c>
      <c r="S1112" s="131">
        <f t="shared" si="17"/>
        <v>5039.0016920473772</v>
      </c>
      <c r="T1112" s="131">
        <v>2.8650000000000002</v>
      </c>
      <c r="U1112" s="131">
        <v>121.98699999999999</v>
      </c>
      <c r="V1112" s="132">
        <v>1.0000000000000001E-5</v>
      </c>
      <c r="W1112" s="132">
        <v>1.0880000000000001E-2</v>
      </c>
      <c r="X1112" s="132">
        <v>6.4999999999999997E-4</v>
      </c>
    </row>
    <row r="1113" spans="1:24">
      <c r="A1113" t="s">
        <v>1213</v>
      </c>
      <c r="B1113" t="s">
        <v>1253</v>
      </c>
      <c r="C1113" t="s">
        <v>2020</v>
      </c>
      <c r="D1113" t="s">
        <v>2021</v>
      </c>
      <c r="E1113" t="s">
        <v>309</v>
      </c>
      <c r="F1113" t="s">
        <v>2020</v>
      </c>
      <c r="G1113" t="s">
        <v>3518</v>
      </c>
      <c r="H1113" t="s">
        <v>321</v>
      </c>
      <c r="I1113" t="s">
        <v>917</v>
      </c>
      <c r="J1113" t="s">
        <v>204</v>
      </c>
      <c r="K1113" t="s">
        <v>204</v>
      </c>
      <c r="L1113" t="s">
        <v>325</v>
      </c>
      <c r="M1113" t="s">
        <v>340</v>
      </c>
      <c r="N1113" t="s">
        <v>484</v>
      </c>
      <c r="O1113" t="s">
        <v>339</v>
      </c>
      <c r="P1113" t="s">
        <v>1212</v>
      </c>
      <c r="Q1113" s="131">
        <v>20538</v>
      </c>
      <c r="R1113" s="131">
        <v>1</v>
      </c>
      <c r="S1113" s="131">
        <f t="shared" si="17"/>
        <v>518.99892881487972</v>
      </c>
      <c r="U1113" s="131">
        <v>106.592</v>
      </c>
      <c r="V1113" s="132">
        <v>1.0000000000000001E-5</v>
      </c>
      <c r="W1113" s="132">
        <v>9.2899999999999996E-3</v>
      </c>
      <c r="X1113" s="132">
        <v>5.5999999999999995E-4</v>
      </c>
    </row>
    <row r="1114" spans="1:24">
      <c r="A1114" t="s">
        <v>1213</v>
      </c>
      <c r="B1114" t="s">
        <v>1253</v>
      </c>
      <c r="C1114" t="s">
        <v>1918</v>
      </c>
      <c r="D1114" t="s">
        <v>1919</v>
      </c>
      <c r="E1114" t="s">
        <v>309</v>
      </c>
      <c r="F1114" t="s">
        <v>1918</v>
      </c>
      <c r="G1114" t="s">
        <v>3537</v>
      </c>
      <c r="H1114" t="s">
        <v>321</v>
      </c>
      <c r="I1114" t="s">
        <v>917</v>
      </c>
      <c r="J1114" t="s">
        <v>204</v>
      </c>
      <c r="K1114" t="s">
        <v>204</v>
      </c>
      <c r="L1114" t="s">
        <v>325</v>
      </c>
      <c r="M1114" t="s">
        <v>340</v>
      </c>
      <c r="N1114" t="s">
        <v>464</v>
      </c>
      <c r="O1114" t="s">
        <v>339</v>
      </c>
      <c r="P1114" t="s">
        <v>1212</v>
      </c>
      <c r="Q1114" s="131">
        <v>307</v>
      </c>
      <c r="R1114" s="131">
        <v>1</v>
      </c>
      <c r="S1114" s="131">
        <f t="shared" si="17"/>
        <v>32400</v>
      </c>
      <c r="U1114" s="131">
        <v>99.468000000000004</v>
      </c>
      <c r="V1114" s="132">
        <v>1.0000000000000001E-5</v>
      </c>
      <c r="W1114" s="132">
        <v>8.6700000000000006E-3</v>
      </c>
      <c r="X1114" s="132">
        <v>5.1999999999999995E-4</v>
      </c>
    </row>
    <row r="1115" spans="1:24">
      <c r="A1115" t="s">
        <v>1213</v>
      </c>
      <c r="B1115" t="s">
        <v>1253</v>
      </c>
      <c r="C1115" t="s">
        <v>1692</v>
      </c>
      <c r="D1115" t="s">
        <v>1693</v>
      </c>
      <c r="E1115" t="s">
        <v>309</v>
      </c>
      <c r="F1115" t="s">
        <v>3552</v>
      </c>
      <c r="G1115" t="s">
        <v>3553</v>
      </c>
      <c r="H1115" t="s">
        <v>321</v>
      </c>
      <c r="I1115" t="s">
        <v>917</v>
      </c>
      <c r="J1115" t="s">
        <v>204</v>
      </c>
      <c r="K1115" t="s">
        <v>204</v>
      </c>
      <c r="L1115" t="s">
        <v>325</v>
      </c>
      <c r="M1115" t="s">
        <v>340</v>
      </c>
      <c r="N1115" t="s">
        <v>464</v>
      </c>
      <c r="O1115" t="s">
        <v>339</v>
      </c>
      <c r="P1115" t="s">
        <v>1212</v>
      </c>
      <c r="Q1115" s="131">
        <v>4692</v>
      </c>
      <c r="R1115" s="131">
        <v>1</v>
      </c>
      <c r="S1115" s="131">
        <f t="shared" si="17"/>
        <v>1918.989769820972</v>
      </c>
      <c r="U1115" s="131">
        <v>90.039000000000001</v>
      </c>
      <c r="V1115" s="132">
        <v>2.0000000000000002E-5</v>
      </c>
      <c r="W1115" s="132">
        <v>7.8499999999999993E-3</v>
      </c>
      <c r="X1115" s="132">
        <v>4.6999999999999999E-4</v>
      </c>
    </row>
    <row r="1116" spans="1:24">
      <c r="A1116" t="s">
        <v>1213</v>
      </c>
      <c r="B1116" t="s">
        <v>1253</v>
      </c>
      <c r="C1116" t="s">
        <v>2188</v>
      </c>
      <c r="D1116" t="s">
        <v>2189</v>
      </c>
      <c r="E1116" t="s">
        <v>309</v>
      </c>
      <c r="F1116" t="s">
        <v>3505</v>
      </c>
      <c r="G1116" t="s">
        <v>3506</v>
      </c>
      <c r="H1116" t="s">
        <v>321</v>
      </c>
      <c r="I1116" t="s">
        <v>917</v>
      </c>
      <c r="J1116" t="s">
        <v>204</v>
      </c>
      <c r="K1116" t="s">
        <v>204</v>
      </c>
      <c r="L1116" t="s">
        <v>325</v>
      </c>
      <c r="M1116" t="s">
        <v>340</v>
      </c>
      <c r="N1116" t="s">
        <v>445</v>
      </c>
      <c r="O1116" t="s">
        <v>339</v>
      </c>
      <c r="P1116" t="s">
        <v>1212</v>
      </c>
      <c r="Q1116" s="131">
        <v>1046</v>
      </c>
      <c r="R1116" s="131">
        <v>1</v>
      </c>
      <c r="S1116" s="131">
        <f t="shared" si="17"/>
        <v>8569.9808795411082</v>
      </c>
      <c r="U1116" s="131">
        <v>89.641999999999996</v>
      </c>
      <c r="V1116" s="132">
        <v>1.0000000000000001E-5</v>
      </c>
      <c r="W1116" s="132">
        <v>7.8100000000000001E-3</v>
      </c>
      <c r="X1116" s="132">
        <v>4.6999999999999999E-4</v>
      </c>
    </row>
    <row r="1117" spans="1:24">
      <c r="A1117" t="s">
        <v>1213</v>
      </c>
      <c r="B1117" t="s">
        <v>1253</v>
      </c>
      <c r="C1117" t="s">
        <v>1728</v>
      </c>
      <c r="D1117" t="s">
        <v>1729</v>
      </c>
      <c r="E1117" t="s">
        <v>309</v>
      </c>
      <c r="F1117" t="s">
        <v>1728</v>
      </c>
      <c r="G1117" t="s">
        <v>3578</v>
      </c>
      <c r="H1117" t="s">
        <v>321</v>
      </c>
      <c r="I1117" t="s">
        <v>917</v>
      </c>
      <c r="J1117" t="s">
        <v>204</v>
      </c>
      <c r="K1117" t="s">
        <v>204</v>
      </c>
      <c r="L1117" t="s">
        <v>325</v>
      </c>
      <c r="M1117" t="s">
        <v>340</v>
      </c>
      <c r="N1117" t="s">
        <v>447</v>
      </c>
      <c r="O1117" t="s">
        <v>339</v>
      </c>
      <c r="P1117" t="s">
        <v>1212</v>
      </c>
      <c r="Q1117" s="131">
        <v>4099</v>
      </c>
      <c r="R1117" s="131">
        <v>1</v>
      </c>
      <c r="S1117" s="131">
        <f t="shared" si="17"/>
        <v>2166.9919492559161</v>
      </c>
      <c r="U1117" s="131">
        <v>88.825000000000003</v>
      </c>
      <c r="V1117" s="132">
        <v>1.0000000000000001E-5</v>
      </c>
      <c r="W1117" s="132">
        <v>7.7400000000000004E-3</v>
      </c>
      <c r="X1117" s="132">
        <v>4.6999999999999999E-4</v>
      </c>
    </row>
    <row r="1118" spans="1:24">
      <c r="A1118" t="s">
        <v>1213</v>
      </c>
      <c r="B1118" t="s">
        <v>1253</v>
      </c>
      <c r="C1118" t="s">
        <v>2867</v>
      </c>
      <c r="D1118" t="s">
        <v>2868</v>
      </c>
      <c r="E1118" t="s">
        <v>309</v>
      </c>
      <c r="F1118" t="s">
        <v>2867</v>
      </c>
      <c r="G1118" t="s">
        <v>3690</v>
      </c>
      <c r="H1118" t="s">
        <v>321</v>
      </c>
      <c r="I1118" t="s">
        <v>917</v>
      </c>
      <c r="J1118" t="s">
        <v>204</v>
      </c>
      <c r="K1118" t="s">
        <v>204</v>
      </c>
      <c r="L1118" t="s">
        <v>325</v>
      </c>
      <c r="M1118" t="s">
        <v>340</v>
      </c>
      <c r="N1118" t="s">
        <v>447</v>
      </c>
      <c r="O1118" t="s">
        <v>339</v>
      </c>
      <c r="P1118" t="s">
        <v>1212</v>
      </c>
      <c r="Q1118" s="131">
        <v>302</v>
      </c>
      <c r="R1118" s="131">
        <v>1</v>
      </c>
      <c r="S1118" s="131">
        <f t="shared" si="17"/>
        <v>27280.132450331126</v>
      </c>
      <c r="U1118" s="131">
        <v>82.385999999999996</v>
      </c>
      <c r="V1118" s="132">
        <v>2.0000000000000002E-5</v>
      </c>
      <c r="W1118" s="132">
        <v>7.1799999999999998E-3</v>
      </c>
      <c r="X1118" s="132">
        <v>4.2999999999999999E-4</v>
      </c>
    </row>
    <row r="1119" spans="1:24">
      <c r="A1119" t="s">
        <v>1213</v>
      </c>
      <c r="B1119" t="s">
        <v>1253</v>
      </c>
      <c r="C1119" t="s">
        <v>2412</v>
      </c>
      <c r="D1119" t="s">
        <v>2413</v>
      </c>
      <c r="E1119" t="s">
        <v>309</v>
      </c>
      <c r="F1119" t="s">
        <v>3675</v>
      </c>
      <c r="G1119" t="s">
        <v>3676</v>
      </c>
      <c r="H1119" t="s">
        <v>321</v>
      </c>
      <c r="I1119" t="s">
        <v>917</v>
      </c>
      <c r="J1119" t="s">
        <v>204</v>
      </c>
      <c r="K1119" t="s">
        <v>204</v>
      </c>
      <c r="L1119" t="s">
        <v>325</v>
      </c>
      <c r="M1119" t="s">
        <v>340</v>
      </c>
      <c r="N1119" t="s">
        <v>476</v>
      </c>
      <c r="O1119" t="s">
        <v>339</v>
      </c>
      <c r="P1119" t="s">
        <v>1212</v>
      </c>
      <c r="Q1119" s="131">
        <v>265</v>
      </c>
      <c r="R1119" s="131">
        <v>1</v>
      </c>
      <c r="S1119" s="131">
        <f t="shared" si="17"/>
        <v>30600</v>
      </c>
      <c r="U1119" s="131">
        <v>81.09</v>
      </c>
      <c r="V1119" s="132">
        <v>2.0000000000000002E-5</v>
      </c>
      <c r="W1119" s="132">
        <v>7.0699999999999999E-3</v>
      </c>
      <c r="X1119" s="132">
        <v>4.2000000000000002E-4</v>
      </c>
    </row>
    <row r="1120" spans="1:24">
      <c r="A1120" t="s">
        <v>1213</v>
      </c>
      <c r="B1120" t="s">
        <v>1253</v>
      </c>
      <c r="C1120" t="s">
        <v>2467</v>
      </c>
      <c r="D1120" t="s">
        <v>2468</v>
      </c>
      <c r="E1120" t="s">
        <v>309</v>
      </c>
      <c r="F1120" t="s">
        <v>2467</v>
      </c>
      <c r="G1120" t="s">
        <v>3487</v>
      </c>
      <c r="H1120" t="s">
        <v>321</v>
      </c>
      <c r="I1120" t="s">
        <v>917</v>
      </c>
      <c r="J1120" t="s">
        <v>204</v>
      </c>
      <c r="K1120" t="s">
        <v>204</v>
      </c>
      <c r="L1120" t="s">
        <v>325</v>
      </c>
      <c r="M1120" t="s">
        <v>340</v>
      </c>
      <c r="N1120" t="s">
        <v>440</v>
      </c>
      <c r="O1120" t="s">
        <v>339</v>
      </c>
      <c r="P1120" t="s">
        <v>1212</v>
      </c>
      <c r="Q1120" s="131">
        <v>2578</v>
      </c>
      <c r="R1120" s="131">
        <v>1</v>
      </c>
      <c r="S1120" s="131">
        <f t="shared" si="17"/>
        <v>2966.9899146625289</v>
      </c>
      <c r="U1120" s="131">
        <v>76.489000000000004</v>
      </c>
      <c r="V1120" s="132">
        <v>1.0000000000000001E-5</v>
      </c>
      <c r="W1120" s="132">
        <v>6.6699999999999997E-3</v>
      </c>
      <c r="X1120" s="132">
        <v>4.0000000000000002E-4</v>
      </c>
    </row>
    <row r="1121" spans="1:24">
      <c r="A1121" t="s">
        <v>1213</v>
      </c>
      <c r="B1121" t="s">
        <v>1253</v>
      </c>
      <c r="C1121" t="s">
        <v>2309</v>
      </c>
      <c r="D1121" t="s">
        <v>2310</v>
      </c>
      <c r="E1121" t="s">
        <v>309</v>
      </c>
      <c r="F1121" t="s">
        <v>2309</v>
      </c>
      <c r="G1121" t="s">
        <v>3565</v>
      </c>
      <c r="H1121" t="s">
        <v>321</v>
      </c>
      <c r="I1121" t="s">
        <v>917</v>
      </c>
      <c r="J1121" t="s">
        <v>204</v>
      </c>
      <c r="K1121" t="s">
        <v>204</v>
      </c>
      <c r="L1121" t="s">
        <v>325</v>
      </c>
      <c r="M1121" t="s">
        <v>340</v>
      </c>
      <c r="N1121" t="s">
        <v>447</v>
      </c>
      <c r="O1121" t="s">
        <v>339</v>
      </c>
      <c r="P1121" t="s">
        <v>1212</v>
      </c>
      <c r="Q1121" s="131">
        <v>209</v>
      </c>
      <c r="R1121" s="131">
        <v>1</v>
      </c>
      <c r="S1121" s="131">
        <f t="shared" si="17"/>
        <v>36079.904306220094</v>
      </c>
      <c r="U1121" s="131">
        <v>75.406999999999996</v>
      </c>
      <c r="V1121" s="132">
        <v>1.0000000000000001E-5</v>
      </c>
      <c r="W1121" s="132">
        <v>6.5700000000000003E-3</v>
      </c>
      <c r="X1121" s="132">
        <v>4.0000000000000002E-4</v>
      </c>
    </row>
    <row r="1122" spans="1:24">
      <c r="A1122" t="s">
        <v>1213</v>
      </c>
      <c r="B1122" t="s">
        <v>1253</v>
      </c>
      <c r="C1122" t="s">
        <v>2242</v>
      </c>
      <c r="D1122" t="s">
        <v>2243</v>
      </c>
      <c r="E1122" t="s">
        <v>309</v>
      </c>
      <c r="F1122" t="s">
        <v>2242</v>
      </c>
      <c r="G1122" t="s">
        <v>3666</v>
      </c>
      <c r="H1122" t="s">
        <v>321</v>
      </c>
      <c r="I1122" t="s">
        <v>917</v>
      </c>
      <c r="J1122" t="s">
        <v>204</v>
      </c>
      <c r="K1122" t="s">
        <v>204</v>
      </c>
      <c r="L1122" t="s">
        <v>325</v>
      </c>
      <c r="M1122" t="s">
        <v>340</v>
      </c>
      <c r="N1122" t="s">
        <v>464</v>
      </c>
      <c r="O1122" t="s">
        <v>339</v>
      </c>
      <c r="P1122" t="s">
        <v>1212</v>
      </c>
      <c r="Q1122" s="131">
        <v>2287</v>
      </c>
      <c r="R1122" s="131">
        <v>1</v>
      </c>
      <c r="S1122" s="131">
        <f t="shared" si="17"/>
        <v>3040.0087450808919</v>
      </c>
      <c r="U1122" s="131">
        <v>69.525000000000006</v>
      </c>
      <c r="V1122" s="132">
        <v>1.0000000000000001E-5</v>
      </c>
      <c r="W1122" s="132">
        <v>6.0600000000000003E-3</v>
      </c>
      <c r="X1122" s="132">
        <v>3.6000000000000002E-4</v>
      </c>
    </row>
    <row r="1123" spans="1:24">
      <c r="A1123" t="s">
        <v>1213</v>
      </c>
      <c r="B1123" t="s">
        <v>1253</v>
      </c>
      <c r="C1123" t="s">
        <v>2629</v>
      </c>
      <c r="D1123" t="s">
        <v>2630</v>
      </c>
      <c r="E1123" t="s">
        <v>309</v>
      </c>
      <c r="F1123" t="s">
        <v>2629</v>
      </c>
      <c r="G1123" t="s">
        <v>3674</v>
      </c>
      <c r="H1123" t="s">
        <v>321</v>
      </c>
      <c r="I1123" t="s">
        <v>917</v>
      </c>
      <c r="J1123" t="s">
        <v>204</v>
      </c>
      <c r="K1123" t="s">
        <v>204</v>
      </c>
      <c r="L1123" t="s">
        <v>325</v>
      </c>
      <c r="M1123" t="s">
        <v>340</v>
      </c>
      <c r="N1123" t="s">
        <v>451</v>
      </c>
      <c r="O1123" t="s">
        <v>339</v>
      </c>
      <c r="P1123" t="s">
        <v>1212</v>
      </c>
      <c r="Q1123" s="131">
        <v>72</v>
      </c>
      <c r="R1123" s="131">
        <v>1</v>
      </c>
      <c r="S1123" s="131">
        <f t="shared" si="17"/>
        <v>95490.277777777781</v>
      </c>
      <c r="U1123" s="131">
        <v>68.753</v>
      </c>
      <c r="V1123" s="132">
        <v>1.0000000000000001E-5</v>
      </c>
      <c r="W1123" s="132">
        <v>5.9899999999999997E-3</v>
      </c>
      <c r="X1123" s="132">
        <v>3.6000000000000002E-4</v>
      </c>
    </row>
    <row r="1124" spans="1:24">
      <c r="A1124" t="s">
        <v>1213</v>
      </c>
      <c r="B1124" t="s">
        <v>1253</v>
      </c>
      <c r="C1124" t="s">
        <v>3830</v>
      </c>
      <c r="D1124" t="s">
        <v>3831</v>
      </c>
      <c r="E1124" t="s">
        <v>309</v>
      </c>
      <c r="F1124" t="s">
        <v>3830</v>
      </c>
      <c r="G1124" t="s">
        <v>3832</v>
      </c>
      <c r="H1124" t="s">
        <v>321</v>
      </c>
      <c r="I1124" t="s">
        <v>917</v>
      </c>
      <c r="J1124" t="s">
        <v>204</v>
      </c>
      <c r="K1124" t="s">
        <v>204</v>
      </c>
      <c r="L1124" t="s">
        <v>325</v>
      </c>
      <c r="M1124" t="s">
        <v>340</v>
      </c>
      <c r="N1124" t="s">
        <v>446</v>
      </c>
      <c r="O1124" t="s">
        <v>339</v>
      </c>
      <c r="P1124" t="s">
        <v>1212</v>
      </c>
      <c r="Q1124" s="131">
        <v>400</v>
      </c>
      <c r="R1124" s="131">
        <v>1</v>
      </c>
      <c r="S1124" s="131">
        <f t="shared" si="17"/>
        <v>16170.000000000002</v>
      </c>
      <c r="U1124" s="131">
        <v>64.680000000000007</v>
      </c>
      <c r="V1124" s="132">
        <v>1.7000000000000001E-4</v>
      </c>
      <c r="W1124" s="132">
        <v>5.64E-3</v>
      </c>
      <c r="X1124" s="132">
        <v>3.4000000000000002E-4</v>
      </c>
    </row>
    <row r="1125" spans="1:24">
      <c r="A1125" t="s">
        <v>1213</v>
      </c>
      <c r="B1125" t="s">
        <v>1253</v>
      </c>
      <c r="C1125" t="s">
        <v>1635</v>
      </c>
      <c r="D1125" t="s">
        <v>1636</v>
      </c>
      <c r="E1125" t="s">
        <v>309</v>
      </c>
      <c r="F1125" t="s">
        <v>3493</v>
      </c>
      <c r="G1125" t="s">
        <v>3494</v>
      </c>
      <c r="H1125" t="s">
        <v>321</v>
      </c>
      <c r="I1125" t="s">
        <v>917</v>
      </c>
      <c r="J1125" t="s">
        <v>204</v>
      </c>
      <c r="K1125" t="s">
        <v>204</v>
      </c>
      <c r="L1125" t="s">
        <v>325</v>
      </c>
      <c r="M1125" t="s">
        <v>340</v>
      </c>
      <c r="N1125" t="s">
        <v>454</v>
      </c>
      <c r="O1125" t="s">
        <v>339</v>
      </c>
      <c r="P1125" t="s">
        <v>1212</v>
      </c>
      <c r="Q1125" s="131">
        <v>827</v>
      </c>
      <c r="R1125" s="131">
        <v>1</v>
      </c>
      <c r="S1125" s="131">
        <f t="shared" si="17"/>
        <v>7319.9516324062888</v>
      </c>
      <c r="U1125" s="131">
        <v>60.536000000000001</v>
      </c>
      <c r="V1125" s="132">
        <v>1.0000000000000001E-5</v>
      </c>
      <c r="W1125" s="132">
        <v>5.28E-3</v>
      </c>
      <c r="X1125" s="132">
        <v>3.2000000000000003E-4</v>
      </c>
    </row>
    <row r="1126" spans="1:24">
      <c r="A1126" t="s">
        <v>1213</v>
      </c>
      <c r="B1126" t="s">
        <v>1253</v>
      </c>
      <c r="C1126" t="s">
        <v>3201</v>
      </c>
      <c r="D1126" t="s">
        <v>3202</v>
      </c>
      <c r="E1126" t="s">
        <v>309</v>
      </c>
      <c r="F1126" t="s">
        <v>3201</v>
      </c>
      <c r="G1126" t="s">
        <v>3584</v>
      </c>
      <c r="H1126" t="s">
        <v>321</v>
      </c>
      <c r="I1126" t="s">
        <v>917</v>
      </c>
      <c r="J1126" t="s">
        <v>204</v>
      </c>
      <c r="K1126" t="s">
        <v>204</v>
      </c>
      <c r="L1126" t="s">
        <v>325</v>
      </c>
      <c r="M1126" t="s">
        <v>340</v>
      </c>
      <c r="N1126" t="s">
        <v>441</v>
      </c>
      <c r="O1126" t="s">
        <v>339</v>
      </c>
      <c r="P1126" t="s">
        <v>1212</v>
      </c>
      <c r="Q1126" s="131">
        <v>237</v>
      </c>
      <c r="R1126" s="131">
        <v>1</v>
      </c>
      <c r="S1126" s="131">
        <f t="shared" si="17"/>
        <v>25070.042194092828</v>
      </c>
      <c r="U1126" s="131">
        <v>59.415999999999997</v>
      </c>
      <c r="V1126" s="132">
        <v>0</v>
      </c>
      <c r="W1126" s="132">
        <v>5.1799999999999997E-3</v>
      </c>
      <c r="X1126" s="132">
        <v>3.1E-4</v>
      </c>
    </row>
    <row r="1127" spans="1:24">
      <c r="A1127" t="s">
        <v>1213</v>
      </c>
      <c r="B1127" t="s">
        <v>1253</v>
      </c>
      <c r="C1127" t="s">
        <v>2434</v>
      </c>
      <c r="D1127" t="s">
        <v>2435</v>
      </c>
      <c r="E1127" t="s">
        <v>309</v>
      </c>
      <c r="F1127" t="s">
        <v>2434</v>
      </c>
      <c r="G1127" t="s">
        <v>3689</v>
      </c>
      <c r="H1127" t="s">
        <v>321</v>
      </c>
      <c r="I1127" t="s">
        <v>917</v>
      </c>
      <c r="J1127" t="s">
        <v>204</v>
      </c>
      <c r="K1127" t="s">
        <v>204</v>
      </c>
      <c r="L1127" t="s">
        <v>325</v>
      </c>
      <c r="M1127" t="s">
        <v>340</v>
      </c>
      <c r="N1127" t="s">
        <v>447</v>
      </c>
      <c r="O1127" t="s">
        <v>339</v>
      </c>
      <c r="P1127" t="s">
        <v>1212</v>
      </c>
      <c r="Q1127" s="131">
        <v>4276</v>
      </c>
      <c r="R1127" s="131">
        <v>1</v>
      </c>
      <c r="S1127" s="131">
        <f t="shared" si="17"/>
        <v>1339.9906454630495</v>
      </c>
      <c r="U1127" s="131">
        <v>57.298000000000002</v>
      </c>
      <c r="V1127" s="132">
        <v>1.0000000000000001E-5</v>
      </c>
      <c r="W1127" s="132">
        <v>4.9899999999999996E-3</v>
      </c>
      <c r="X1127" s="132">
        <v>2.9999999999999997E-4</v>
      </c>
    </row>
    <row r="1128" spans="1:24">
      <c r="A1128" t="s">
        <v>1213</v>
      </c>
      <c r="B1128" t="s">
        <v>1253</v>
      </c>
      <c r="C1128" t="s">
        <v>2455</v>
      </c>
      <c r="D1128" t="s">
        <v>2456</v>
      </c>
      <c r="E1128" t="s">
        <v>309</v>
      </c>
      <c r="F1128" t="s">
        <v>2455</v>
      </c>
      <c r="G1128" t="s">
        <v>3710</v>
      </c>
      <c r="H1128" t="s">
        <v>321</v>
      </c>
      <c r="I1128" t="s">
        <v>917</v>
      </c>
      <c r="J1128" t="s">
        <v>204</v>
      </c>
      <c r="K1128" t="s">
        <v>204</v>
      </c>
      <c r="L1128" t="s">
        <v>325</v>
      </c>
      <c r="M1128" t="s">
        <v>340</v>
      </c>
      <c r="N1128" t="s">
        <v>451</v>
      </c>
      <c r="O1128" t="s">
        <v>339</v>
      </c>
      <c r="P1128" t="s">
        <v>1212</v>
      </c>
      <c r="Q1128" s="131">
        <v>74392</v>
      </c>
      <c r="R1128" s="131">
        <v>1</v>
      </c>
      <c r="S1128" s="131">
        <f t="shared" si="17"/>
        <v>75.500053769222504</v>
      </c>
      <c r="U1128" s="131">
        <v>56.165999999999997</v>
      </c>
      <c r="V1128" s="132">
        <v>6.0000000000000002E-5</v>
      </c>
      <c r="W1128" s="132">
        <v>4.8999999999999998E-3</v>
      </c>
      <c r="X1128" s="132">
        <v>2.9E-4</v>
      </c>
    </row>
    <row r="1129" spans="1:24">
      <c r="A1129" t="s">
        <v>1213</v>
      </c>
      <c r="B1129" t="s">
        <v>1253</v>
      </c>
      <c r="C1129" t="s">
        <v>1585</v>
      </c>
      <c r="D1129" t="s">
        <v>1586</v>
      </c>
      <c r="E1129" t="s">
        <v>309</v>
      </c>
      <c r="F1129" t="s">
        <v>3828</v>
      </c>
      <c r="G1129" t="s">
        <v>3829</v>
      </c>
      <c r="H1129" t="s">
        <v>321</v>
      </c>
      <c r="I1129" t="s">
        <v>917</v>
      </c>
      <c r="J1129" t="s">
        <v>204</v>
      </c>
      <c r="K1129" t="s">
        <v>204</v>
      </c>
      <c r="L1129" t="s">
        <v>325</v>
      </c>
      <c r="M1129" t="s">
        <v>340</v>
      </c>
      <c r="N1129" t="s">
        <v>447</v>
      </c>
      <c r="O1129" t="s">
        <v>339</v>
      </c>
      <c r="P1129" t="s">
        <v>1212</v>
      </c>
      <c r="Q1129" s="131">
        <v>2504</v>
      </c>
      <c r="R1129" s="131">
        <v>1</v>
      </c>
      <c r="S1129" s="131">
        <f t="shared" si="17"/>
        <v>2196.006389776358</v>
      </c>
      <c r="U1129" s="131">
        <v>54.988</v>
      </c>
      <c r="V1129" s="132">
        <v>4.0000000000000003E-5</v>
      </c>
      <c r="W1129" s="132">
        <v>4.79E-3</v>
      </c>
      <c r="X1129" s="132">
        <v>2.9E-4</v>
      </c>
    </row>
    <row r="1130" spans="1:24">
      <c r="A1130" t="s">
        <v>1213</v>
      </c>
      <c r="B1130" t="s">
        <v>1253</v>
      </c>
      <c r="C1130" t="s">
        <v>3508</v>
      </c>
      <c r="D1130" t="s">
        <v>3509</v>
      </c>
      <c r="E1130" t="s">
        <v>309</v>
      </c>
      <c r="F1130" t="s">
        <v>3510</v>
      </c>
      <c r="G1130" t="s">
        <v>3511</v>
      </c>
      <c r="H1130" t="s">
        <v>321</v>
      </c>
      <c r="I1130" t="s">
        <v>917</v>
      </c>
      <c r="J1130" t="s">
        <v>204</v>
      </c>
      <c r="K1130" t="s">
        <v>204</v>
      </c>
      <c r="L1130" t="s">
        <v>325</v>
      </c>
      <c r="M1130" t="s">
        <v>340</v>
      </c>
      <c r="N1130" t="s">
        <v>445</v>
      </c>
      <c r="O1130" t="s">
        <v>339</v>
      </c>
      <c r="P1130" t="s">
        <v>1212</v>
      </c>
      <c r="Q1130" s="131">
        <v>336</v>
      </c>
      <c r="R1130" s="131">
        <v>1</v>
      </c>
      <c r="S1130" s="131">
        <f t="shared" si="17"/>
        <v>14889.880952380952</v>
      </c>
      <c r="U1130" s="131">
        <v>50.03</v>
      </c>
      <c r="V1130" s="132">
        <v>1.0000000000000001E-5</v>
      </c>
      <c r="W1130" s="132">
        <v>4.3600000000000002E-3</v>
      </c>
      <c r="X1130" s="132">
        <v>2.5999999999999998E-4</v>
      </c>
    </row>
    <row r="1131" spans="1:24">
      <c r="A1131" t="s">
        <v>1213</v>
      </c>
      <c r="B1131" t="s">
        <v>1253</v>
      </c>
      <c r="C1131" t="s">
        <v>3543</v>
      </c>
      <c r="D1131" t="s">
        <v>3544</v>
      </c>
      <c r="E1131" t="s">
        <v>309</v>
      </c>
      <c r="F1131" t="s">
        <v>3543</v>
      </c>
      <c r="G1131" t="s">
        <v>3545</v>
      </c>
      <c r="H1131" t="s">
        <v>321</v>
      </c>
      <c r="I1131" t="s">
        <v>917</v>
      </c>
      <c r="J1131" t="s">
        <v>204</v>
      </c>
      <c r="K1131" t="s">
        <v>204</v>
      </c>
      <c r="L1131" t="s">
        <v>325</v>
      </c>
      <c r="M1131" t="s">
        <v>340</v>
      </c>
      <c r="N1131" t="s">
        <v>475</v>
      </c>
      <c r="O1131" t="s">
        <v>339</v>
      </c>
      <c r="P1131" t="s">
        <v>1212</v>
      </c>
      <c r="Q1131" s="131">
        <v>164</v>
      </c>
      <c r="R1131" s="131">
        <v>1</v>
      </c>
      <c r="S1131" s="131">
        <f t="shared" si="17"/>
        <v>29900</v>
      </c>
      <c r="U1131" s="131">
        <v>49.036000000000001</v>
      </c>
      <c r="V1131" s="132">
        <v>1.0000000000000001E-5</v>
      </c>
      <c r="W1131" s="132">
        <v>4.2700000000000004E-3</v>
      </c>
      <c r="X1131" s="132">
        <v>2.5999999999999998E-4</v>
      </c>
    </row>
    <row r="1132" spans="1:24">
      <c r="A1132" t="s">
        <v>1213</v>
      </c>
      <c r="B1132" t="s">
        <v>1253</v>
      </c>
      <c r="C1132" t="s">
        <v>2275</v>
      </c>
      <c r="D1132" t="s">
        <v>2276</v>
      </c>
      <c r="E1132" t="s">
        <v>309</v>
      </c>
      <c r="F1132" t="s">
        <v>3664</v>
      </c>
      <c r="G1132" t="s">
        <v>3665</v>
      </c>
      <c r="H1132" t="s">
        <v>321</v>
      </c>
      <c r="I1132" t="s">
        <v>917</v>
      </c>
      <c r="J1132" t="s">
        <v>204</v>
      </c>
      <c r="K1132" t="s">
        <v>204</v>
      </c>
      <c r="L1132" t="s">
        <v>325</v>
      </c>
      <c r="M1132" t="s">
        <v>340</v>
      </c>
      <c r="N1132" t="s">
        <v>459</v>
      </c>
      <c r="O1132" t="s">
        <v>339</v>
      </c>
      <c r="P1132" t="s">
        <v>1212</v>
      </c>
      <c r="Q1132" s="131">
        <v>703</v>
      </c>
      <c r="R1132" s="131">
        <v>1</v>
      </c>
      <c r="S1132" s="131">
        <f t="shared" si="17"/>
        <v>6896.01706970128</v>
      </c>
      <c r="U1132" s="131">
        <v>48.478999999999999</v>
      </c>
      <c r="V1132" s="132">
        <v>1.0000000000000001E-5</v>
      </c>
      <c r="W1132" s="132">
        <v>4.2300000000000003E-3</v>
      </c>
      <c r="X1132" s="132">
        <v>2.5000000000000001E-4</v>
      </c>
    </row>
    <row r="1133" spans="1:24">
      <c r="A1133" t="s">
        <v>1213</v>
      </c>
      <c r="B1133" t="s">
        <v>1253</v>
      </c>
      <c r="C1133" t="s">
        <v>1985</v>
      </c>
      <c r="D1133" t="s">
        <v>1986</v>
      </c>
      <c r="E1133" t="s">
        <v>309</v>
      </c>
      <c r="F1133" t="s">
        <v>1985</v>
      </c>
      <c r="G1133" t="s">
        <v>3585</v>
      </c>
      <c r="H1133" t="s">
        <v>321</v>
      </c>
      <c r="I1133" t="s">
        <v>917</v>
      </c>
      <c r="J1133" t="s">
        <v>204</v>
      </c>
      <c r="K1133" t="s">
        <v>204</v>
      </c>
      <c r="L1133" t="s">
        <v>325</v>
      </c>
      <c r="M1133" t="s">
        <v>340</v>
      </c>
      <c r="N1133" t="s">
        <v>464</v>
      </c>
      <c r="O1133" t="s">
        <v>339</v>
      </c>
      <c r="P1133" t="s">
        <v>1212</v>
      </c>
      <c r="Q1133" s="131">
        <v>2276</v>
      </c>
      <c r="R1133" s="131">
        <v>1</v>
      </c>
      <c r="S1133" s="131">
        <f t="shared" si="17"/>
        <v>2064.0158172231986</v>
      </c>
      <c r="U1133" s="131">
        <v>46.976999999999997</v>
      </c>
      <c r="V1133" s="132">
        <v>0</v>
      </c>
      <c r="W1133" s="132">
        <v>4.0899999999999999E-3</v>
      </c>
      <c r="X1133" s="132">
        <v>2.5000000000000001E-4</v>
      </c>
    </row>
    <row r="1134" spans="1:24">
      <c r="A1134" t="s">
        <v>1213</v>
      </c>
      <c r="B1134" t="s">
        <v>1253</v>
      </c>
      <c r="C1134" t="s">
        <v>2283</v>
      </c>
      <c r="D1134" t="s">
        <v>2284</v>
      </c>
      <c r="E1134" t="s">
        <v>309</v>
      </c>
      <c r="F1134" t="s">
        <v>2283</v>
      </c>
      <c r="G1134" t="s">
        <v>3668</v>
      </c>
      <c r="H1134" t="s">
        <v>321</v>
      </c>
      <c r="I1134" t="s">
        <v>917</v>
      </c>
      <c r="J1134" t="s">
        <v>204</v>
      </c>
      <c r="K1134" t="s">
        <v>204</v>
      </c>
      <c r="L1134" t="s">
        <v>325</v>
      </c>
      <c r="M1134" t="s">
        <v>340</v>
      </c>
      <c r="N1134" t="s">
        <v>454</v>
      </c>
      <c r="O1134" t="s">
        <v>339</v>
      </c>
      <c r="P1134" t="s">
        <v>1212</v>
      </c>
      <c r="Q1134" s="131">
        <v>94</v>
      </c>
      <c r="R1134" s="131">
        <v>1</v>
      </c>
      <c r="S1134" s="131">
        <f t="shared" si="17"/>
        <v>47500</v>
      </c>
      <c r="U1134" s="131">
        <v>44.65</v>
      </c>
      <c r="V1134" s="132">
        <v>1.0000000000000001E-5</v>
      </c>
      <c r="W1134" s="132">
        <v>3.8899999999999998E-3</v>
      </c>
      <c r="X1134" s="132">
        <v>2.3000000000000001E-4</v>
      </c>
    </row>
    <row r="1135" spans="1:24">
      <c r="A1135" t="s">
        <v>1213</v>
      </c>
      <c r="B1135" t="s">
        <v>1253</v>
      </c>
      <c r="C1135" t="s">
        <v>2844</v>
      </c>
      <c r="D1135" t="s">
        <v>2845</v>
      </c>
      <c r="E1135" t="s">
        <v>309</v>
      </c>
      <c r="F1135" t="s">
        <v>2844</v>
      </c>
      <c r="G1135" t="s">
        <v>3667</v>
      </c>
      <c r="H1135" t="s">
        <v>321</v>
      </c>
      <c r="I1135" t="s">
        <v>917</v>
      </c>
      <c r="J1135" t="s">
        <v>204</v>
      </c>
      <c r="K1135" t="s">
        <v>204</v>
      </c>
      <c r="L1135" t="s">
        <v>325</v>
      </c>
      <c r="M1135" t="s">
        <v>340</v>
      </c>
      <c r="N1135" t="s">
        <v>441</v>
      </c>
      <c r="O1135" t="s">
        <v>339</v>
      </c>
      <c r="P1135" t="s">
        <v>1212</v>
      </c>
      <c r="Q1135" s="131">
        <v>3291</v>
      </c>
      <c r="R1135" s="131">
        <v>1</v>
      </c>
      <c r="S1135" s="131">
        <f t="shared" si="17"/>
        <v>1250.0151929504709</v>
      </c>
      <c r="U1135" s="131">
        <v>41.137999999999998</v>
      </c>
      <c r="V1135" s="132">
        <v>1.0000000000000001E-5</v>
      </c>
      <c r="W1135" s="132">
        <v>3.5899999999999999E-3</v>
      </c>
      <c r="X1135" s="132">
        <v>2.2000000000000001E-4</v>
      </c>
    </row>
    <row r="1136" spans="1:24">
      <c r="A1136" t="s">
        <v>1213</v>
      </c>
      <c r="B1136" t="s">
        <v>1253</v>
      </c>
      <c r="C1136" t="s">
        <v>3523</v>
      </c>
      <c r="D1136" t="s">
        <v>3524</v>
      </c>
      <c r="E1136" t="s">
        <v>309</v>
      </c>
      <c r="F1136" t="s">
        <v>3525</v>
      </c>
      <c r="G1136" t="s">
        <v>3526</v>
      </c>
      <c r="H1136" t="s">
        <v>321</v>
      </c>
      <c r="I1136" t="s">
        <v>917</v>
      </c>
      <c r="J1136" t="s">
        <v>204</v>
      </c>
      <c r="K1136" t="s">
        <v>204</v>
      </c>
      <c r="L1136" t="s">
        <v>325</v>
      </c>
      <c r="M1136" t="s">
        <v>340</v>
      </c>
      <c r="N1136" t="s">
        <v>476</v>
      </c>
      <c r="O1136" t="s">
        <v>339</v>
      </c>
      <c r="P1136" t="s">
        <v>1212</v>
      </c>
      <c r="Q1136" s="131">
        <v>601</v>
      </c>
      <c r="R1136" s="131">
        <v>1</v>
      </c>
      <c r="S1136" s="131">
        <f t="shared" si="17"/>
        <v>6840.931780366057</v>
      </c>
      <c r="U1136" s="131">
        <v>41.113999999999997</v>
      </c>
      <c r="V1136" s="132">
        <v>1.0000000000000001E-5</v>
      </c>
      <c r="W1136" s="132">
        <v>3.5799999999999998E-3</v>
      </c>
      <c r="X1136" s="132">
        <v>2.2000000000000001E-4</v>
      </c>
    </row>
    <row r="1137" spans="1:24">
      <c r="A1137" t="s">
        <v>1213</v>
      </c>
      <c r="B1137" t="s">
        <v>1253</v>
      </c>
      <c r="C1137" t="s">
        <v>1973</v>
      </c>
      <c r="D1137" t="s">
        <v>1974</v>
      </c>
      <c r="E1137" t="s">
        <v>309</v>
      </c>
      <c r="F1137" t="s">
        <v>3687</v>
      </c>
      <c r="G1137" t="s">
        <v>3688</v>
      </c>
      <c r="H1137" t="s">
        <v>321</v>
      </c>
      <c r="I1137" t="s">
        <v>917</v>
      </c>
      <c r="J1137" t="s">
        <v>204</v>
      </c>
      <c r="K1137" t="s">
        <v>204</v>
      </c>
      <c r="L1137" t="s">
        <v>325</v>
      </c>
      <c r="M1137" t="s">
        <v>340</v>
      </c>
      <c r="N1137" t="s">
        <v>464</v>
      </c>
      <c r="O1137" t="s">
        <v>339</v>
      </c>
      <c r="P1137" t="s">
        <v>1212</v>
      </c>
      <c r="Q1137" s="131">
        <v>680</v>
      </c>
      <c r="R1137" s="131">
        <v>1</v>
      </c>
      <c r="S1137" s="131">
        <f t="shared" si="17"/>
        <v>5855</v>
      </c>
      <c r="U1137" s="131">
        <v>39.814</v>
      </c>
      <c r="V1137" s="132">
        <v>1.0000000000000001E-5</v>
      </c>
      <c r="W1137" s="132">
        <v>3.47E-3</v>
      </c>
      <c r="X1137" s="132">
        <v>2.1000000000000001E-4</v>
      </c>
    </row>
    <row r="1138" spans="1:24">
      <c r="A1138" t="s">
        <v>1213</v>
      </c>
      <c r="B1138" t="s">
        <v>1253</v>
      </c>
      <c r="C1138" t="s">
        <v>3569</v>
      </c>
      <c r="D1138" t="s">
        <v>3570</v>
      </c>
      <c r="E1138" t="s">
        <v>309</v>
      </c>
      <c r="F1138" t="s">
        <v>3569</v>
      </c>
      <c r="G1138" t="s">
        <v>3571</v>
      </c>
      <c r="H1138" t="s">
        <v>321</v>
      </c>
      <c r="I1138" t="s">
        <v>917</v>
      </c>
      <c r="J1138" t="s">
        <v>204</v>
      </c>
      <c r="K1138" t="s">
        <v>204</v>
      </c>
      <c r="L1138" t="s">
        <v>325</v>
      </c>
      <c r="M1138" t="s">
        <v>340</v>
      </c>
      <c r="N1138" t="s">
        <v>451</v>
      </c>
      <c r="O1138" t="s">
        <v>339</v>
      </c>
      <c r="P1138" t="s">
        <v>1212</v>
      </c>
      <c r="Q1138" s="131">
        <v>258</v>
      </c>
      <c r="R1138" s="131">
        <v>1</v>
      </c>
      <c r="S1138" s="131">
        <f t="shared" si="17"/>
        <v>14939.922480620155</v>
      </c>
      <c r="U1138" s="131">
        <v>38.545000000000002</v>
      </c>
      <c r="V1138" s="132">
        <v>1.0000000000000001E-5</v>
      </c>
      <c r="W1138" s="132">
        <v>3.3600000000000001E-3</v>
      </c>
      <c r="X1138" s="132">
        <v>2.0000000000000001E-4</v>
      </c>
    </row>
    <row r="1139" spans="1:24">
      <c r="A1139" t="s">
        <v>1213</v>
      </c>
      <c r="B1139" t="s">
        <v>1253</v>
      </c>
      <c r="C1139" t="s">
        <v>1967</v>
      </c>
      <c r="D1139" t="s">
        <v>1968</v>
      </c>
      <c r="E1139" t="s">
        <v>309</v>
      </c>
      <c r="F1139" t="s">
        <v>1967</v>
      </c>
      <c r="G1139" t="s">
        <v>3833</v>
      </c>
      <c r="H1139" t="s">
        <v>321</v>
      </c>
      <c r="I1139" t="s">
        <v>917</v>
      </c>
      <c r="J1139" t="s">
        <v>204</v>
      </c>
      <c r="K1139" t="s">
        <v>204</v>
      </c>
      <c r="L1139" s="139" t="s">
        <v>325</v>
      </c>
      <c r="M1139" t="s">
        <v>340</v>
      </c>
      <c r="N1139" t="s">
        <v>447</v>
      </c>
      <c r="O1139" t="s">
        <v>339</v>
      </c>
      <c r="P1139" t="s">
        <v>1212</v>
      </c>
      <c r="Q1139" s="131">
        <v>579</v>
      </c>
      <c r="R1139" s="131">
        <v>1</v>
      </c>
      <c r="S1139" s="131">
        <f t="shared" si="17"/>
        <v>6354.9222797927459</v>
      </c>
      <c r="U1139" s="131">
        <v>36.795000000000002</v>
      </c>
      <c r="V1139" s="132">
        <v>1.0000000000000001E-5</v>
      </c>
      <c r="W1139" s="132">
        <v>3.2100000000000002E-3</v>
      </c>
      <c r="X1139" s="132">
        <v>1.9000000000000001E-4</v>
      </c>
    </row>
    <row r="1140" spans="1:24">
      <c r="A1140" t="s">
        <v>1213</v>
      </c>
      <c r="B1140" t="s">
        <v>1253</v>
      </c>
      <c r="C1140" t="s">
        <v>3554</v>
      </c>
      <c r="D1140" t="s">
        <v>3555</v>
      </c>
      <c r="E1140" t="s">
        <v>309</v>
      </c>
      <c r="F1140" t="s">
        <v>3556</v>
      </c>
      <c r="G1140" t="s">
        <v>3557</v>
      </c>
      <c r="H1140" t="s">
        <v>321</v>
      </c>
      <c r="I1140" t="s">
        <v>917</v>
      </c>
      <c r="J1140" t="s">
        <v>204</v>
      </c>
      <c r="K1140" t="s">
        <v>204</v>
      </c>
      <c r="L1140" t="s">
        <v>325</v>
      </c>
      <c r="M1140" t="s">
        <v>340</v>
      </c>
      <c r="N1140" t="s">
        <v>454</v>
      </c>
      <c r="O1140" t="s">
        <v>339</v>
      </c>
      <c r="P1140" t="s">
        <v>1212</v>
      </c>
      <c r="Q1140" s="131">
        <v>3101</v>
      </c>
      <c r="R1140" s="131">
        <v>1</v>
      </c>
      <c r="S1140" s="131">
        <f t="shared" si="17"/>
        <v>1113.9954853273136</v>
      </c>
      <c r="U1140" s="131">
        <v>34.545000000000002</v>
      </c>
      <c r="V1140" s="132">
        <v>0</v>
      </c>
      <c r="W1140" s="132">
        <v>3.0100000000000001E-3</v>
      </c>
      <c r="X1140" s="132">
        <v>1.8000000000000001E-4</v>
      </c>
    </row>
    <row r="1141" spans="1:24">
      <c r="A1141" t="s">
        <v>1213</v>
      </c>
      <c r="B1141" t="s">
        <v>1253</v>
      </c>
      <c r="C1141" t="s">
        <v>3502</v>
      </c>
      <c r="D1141" t="s">
        <v>3503</v>
      </c>
      <c r="E1141" t="s">
        <v>309</v>
      </c>
      <c r="F1141" t="s">
        <v>3502</v>
      </c>
      <c r="G1141" t="s">
        <v>3504</v>
      </c>
      <c r="H1141" t="s">
        <v>321</v>
      </c>
      <c r="I1141" t="s">
        <v>917</v>
      </c>
      <c r="J1141" t="s">
        <v>204</v>
      </c>
      <c r="K1141" t="s">
        <v>204</v>
      </c>
      <c r="L1141" t="s">
        <v>325</v>
      </c>
      <c r="M1141" t="s">
        <v>340</v>
      </c>
      <c r="N1141" t="s">
        <v>458</v>
      </c>
      <c r="O1141" t="s">
        <v>339</v>
      </c>
      <c r="P1141" t="s">
        <v>1212</v>
      </c>
      <c r="Q1141" s="131">
        <v>102</v>
      </c>
      <c r="R1141" s="131">
        <v>1</v>
      </c>
      <c r="S1141" s="131">
        <f t="shared" si="17"/>
        <v>29800</v>
      </c>
      <c r="U1141" s="131">
        <v>30.396000000000001</v>
      </c>
      <c r="V1141" s="132">
        <v>0</v>
      </c>
      <c r="W1141" s="132">
        <v>2.65E-3</v>
      </c>
      <c r="X1141" s="132">
        <v>1.6000000000000001E-4</v>
      </c>
    </row>
    <row r="1142" spans="1:24">
      <c r="A1142" t="s">
        <v>1213</v>
      </c>
      <c r="B1142" t="s">
        <v>1253</v>
      </c>
      <c r="C1142" t="s">
        <v>2505</v>
      </c>
      <c r="D1142" t="s">
        <v>2506</v>
      </c>
      <c r="E1142" t="s">
        <v>309</v>
      </c>
      <c r="F1142" t="s">
        <v>2505</v>
      </c>
      <c r="G1142" t="s">
        <v>3568</v>
      </c>
      <c r="H1142" t="s">
        <v>321</v>
      </c>
      <c r="I1142" t="s">
        <v>917</v>
      </c>
      <c r="J1142" t="s">
        <v>204</v>
      </c>
      <c r="K1142" t="s">
        <v>204</v>
      </c>
      <c r="L1142" t="s">
        <v>325</v>
      </c>
      <c r="M1142" t="s">
        <v>340</v>
      </c>
      <c r="N1142" t="s">
        <v>478</v>
      </c>
      <c r="O1142" t="s">
        <v>339</v>
      </c>
      <c r="P1142" t="s">
        <v>1212</v>
      </c>
      <c r="Q1142" s="131">
        <v>1860.56</v>
      </c>
      <c r="R1142" s="131">
        <v>1</v>
      </c>
      <c r="S1142" s="131">
        <f t="shared" si="17"/>
        <v>1618.9749322784539</v>
      </c>
      <c r="U1142" s="131">
        <v>30.122</v>
      </c>
      <c r="V1142" s="132">
        <v>1.0000000000000001E-5</v>
      </c>
      <c r="W1142" s="132">
        <v>2.63E-3</v>
      </c>
      <c r="X1142" s="132">
        <v>1.6000000000000001E-4</v>
      </c>
    </row>
    <row r="1143" spans="1:24">
      <c r="A1143" t="s">
        <v>1213</v>
      </c>
      <c r="B1143" t="s">
        <v>1253</v>
      </c>
      <c r="C1143" t="s">
        <v>3344</v>
      </c>
      <c r="D1143" t="s">
        <v>3345</v>
      </c>
      <c r="E1143" t="s">
        <v>311</v>
      </c>
      <c r="F1143" t="s">
        <v>3344</v>
      </c>
      <c r="G1143" t="s">
        <v>3572</v>
      </c>
      <c r="H1143" t="s">
        <v>321</v>
      </c>
      <c r="I1143" t="s">
        <v>917</v>
      </c>
      <c r="J1143" t="s">
        <v>204</v>
      </c>
      <c r="K1143" t="s">
        <v>233</v>
      </c>
      <c r="L1143" t="s">
        <v>325</v>
      </c>
      <c r="M1143" t="s">
        <v>340</v>
      </c>
      <c r="N1143" t="s">
        <v>454</v>
      </c>
      <c r="O1143" t="s">
        <v>339</v>
      </c>
      <c r="P1143" t="s">
        <v>1212</v>
      </c>
      <c r="Q1143" s="131">
        <v>348</v>
      </c>
      <c r="R1143" s="131">
        <v>1</v>
      </c>
      <c r="S1143" s="131">
        <f t="shared" si="17"/>
        <v>4833.9080459770121</v>
      </c>
      <c r="U1143" s="131">
        <v>16.821999999999999</v>
      </c>
      <c r="V1143" s="132">
        <v>0</v>
      </c>
      <c r="W1143" s="132">
        <v>1.47E-3</v>
      </c>
      <c r="X1143" s="132">
        <v>9.0000000000000006E-5</v>
      </c>
    </row>
    <row r="1144" spans="1:24">
      <c r="A1144" t="s">
        <v>1213</v>
      </c>
      <c r="B1144" t="s">
        <v>1253</v>
      </c>
      <c r="C1144" t="s">
        <v>3894</v>
      </c>
      <c r="D1144" t="s">
        <v>3895</v>
      </c>
      <c r="E1144" t="s">
        <v>309</v>
      </c>
      <c r="F1144" t="s">
        <v>3896</v>
      </c>
      <c r="G1144" t="s">
        <v>3897</v>
      </c>
      <c r="H1144" t="s">
        <v>321</v>
      </c>
      <c r="I1144" t="s">
        <v>917</v>
      </c>
      <c r="J1144" t="s">
        <v>204</v>
      </c>
      <c r="K1144" t="s">
        <v>204</v>
      </c>
      <c r="L1144" t="s">
        <v>325</v>
      </c>
      <c r="M1144" t="s">
        <v>340</v>
      </c>
      <c r="N1144" t="s">
        <v>450</v>
      </c>
      <c r="O1144" t="s">
        <v>339</v>
      </c>
      <c r="P1144" t="s">
        <v>1212</v>
      </c>
      <c r="Q1144" s="131">
        <v>6776</v>
      </c>
      <c r="R1144" s="131">
        <v>1</v>
      </c>
      <c r="S1144" s="131">
        <f t="shared" si="17"/>
        <v>162.10153482880756</v>
      </c>
      <c r="U1144" s="131">
        <v>10.984</v>
      </c>
      <c r="V1144" s="132">
        <v>4.2000000000000002E-4</v>
      </c>
      <c r="W1144" s="132">
        <v>9.6000000000000002E-4</v>
      </c>
      <c r="X1144" s="132">
        <v>6.0000000000000002E-5</v>
      </c>
    </row>
    <row r="1145" spans="1:24">
      <c r="A1145" t="s">
        <v>1213</v>
      </c>
      <c r="B1145" t="s">
        <v>1253</v>
      </c>
      <c r="C1145" t="s">
        <v>3834</v>
      </c>
      <c r="D1145" t="s">
        <v>3835</v>
      </c>
      <c r="E1145" t="s">
        <v>309</v>
      </c>
      <c r="F1145" t="s">
        <v>3836</v>
      </c>
      <c r="G1145" t="s">
        <v>3837</v>
      </c>
      <c r="H1145" t="s">
        <v>321</v>
      </c>
      <c r="I1145" t="s">
        <v>917</v>
      </c>
      <c r="J1145" t="s">
        <v>204</v>
      </c>
      <c r="K1145" t="s">
        <v>204</v>
      </c>
      <c r="L1145" t="s">
        <v>325</v>
      </c>
      <c r="M1145" t="s">
        <v>340</v>
      </c>
      <c r="N1145" t="s">
        <v>450</v>
      </c>
      <c r="O1145" t="s">
        <v>339</v>
      </c>
      <c r="P1145" t="s">
        <v>1212</v>
      </c>
      <c r="Q1145" s="131">
        <v>3900</v>
      </c>
      <c r="R1145" s="131">
        <v>1</v>
      </c>
      <c r="S1145" s="131">
        <f t="shared" si="17"/>
        <v>111.41025641025641</v>
      </c>
      <c r="U1145" s="131">
        <v>4.3449999999999998</v>
      </c>
      <c r="V1145" s="132">
        <v>9.7000000000000005E-4</v>
      </c>
      <c r="W1145" s="132">
        <v>3.8000000000000002E-4</v>
      </c>
      <c r="X1145" s="132">
        <v>2.0000000000000002E-5</v>
      </c>
    </row>
    <row r="1146" spans="1:24">
      <c r="A1146" t="s">
        <v>1213</v>
      </c>
      <c r="B1146" t="s">
        <v>1253</v>
      </c>
      <c r="C1146" t="s">
        <v>3195</v>
      </c>
      <c r="D1146" t="s">
        <v>3196</v>
      </c>
      <c r="E1146" t="s">
        <v>80</v>
      </c>
      <c r="F1146" t="s">
        <v>3767</v>
      </c>
      <c r="G1146" t="s">
        <v>3768</v>
      </c>
      <c r="H1146" t="s">
        <v>321</v>
      </c>
      <c r="I1146" t="s">
        <v>917</v>
      </c>
      <c r="J1146" t="s">
        <v>205</v>
      </c>
      <c r="K1146" t="s">
        <v>224</v>
      </c>
      <c r="L1146" t="s">
        <v>325</v>
      </c>
      <c r="M1146" t="s">
        <v>344</v>
      </c>
      <c r="N1146" t="s">
        <v>544</v>
      </c>
      <c r="O1146" t="s">
        <v>339</v>
      </c>
      <c r="P1146" t="s">
        <v>1215</v>
      </c>
      <c r="Q1146" s="131">
        <v>578</v>
      </c>
      <c r="R1146" s="131">
        <v>3.6469999999999998</v>
      </c>
      <c r="S1146" s="131">
        <f t="shared" si="17"/>
        <v>21939.016094187478</v>
      </c>
      <c r="U1146" s="131">
        <v>462.46699999999998</v>
      </c>
      <c r="V1146" s="132">
        <v>0</v>
      </c>
      <c r="W1146" s="132">
        <v>4.0309999999999999E-2</v>
      </c>
      <c r="X1146" s="132">
        <v>2.4199999999999998E-3</v>
      </c>
    </row>
    <row r="1147" spans="1:24">
      <c r="A1147" t="s">
        <v>1213</v>
      </c>
      <c r="B1147" t="s">
        <v>1253</v>
      </c>
      <c r="C1147" t="s">
        <v>3625</v>
      </c>
      <c r="D1147" t="s">
        <v>3626</v>
      </c>
      <c r="E1147" t="s">
        <v>80</v>
      </c>
      <c r="F1147" t="s">
        <v>3627</v>
      </c>
      <c r="G1147" t="s">
        <v>3628</v>
      </c>
      <c r="H1147" t="s">
        <v>321</v>
      </c>
      <c r="I1147" t="s">
        <v>917</v>
      </c>
      <c r="J1147" t="s">
        <v>205</v>
      </c>
      <c r="K1147" t="s">
        <v>224</v>
      </c>
      <c r="L1147" t="s">
        <v>325</v>
      </c>
      <c r="M1147" t="s">
        <v>344</v>
      </c>
      <c r="N1147" t="s">
        <v>546</v>
      </c>
      <c r="O1147" t="s">
        <v>339</v>
      </c>
      <c r="P1147" t="s">
        <v>1215</v>
      </c>
      <c r="Q1147" s="131">
        <v>346</v>
      </c>
      <c r="R1147" s="131">
        <v>3.6469999999999998</v>
      </c>
      <c r="S1147" s="131">
        <f t="shared" si="17"/>
        <v>25041.961799309276</v>
      </c>
      <c r="U1147" s="131">
        <v>315.995</v>
      </c>
      <c r="V1147" s="132">
        <v>0</v>
      </c>
      <c r="W1147" s="132">
        <v>2.7539999999999999E-2</v>
      </c>
      <c r="X1147" s="132">
        <v>1.66E-3</v>
      </c>
    </row>
    <row r="1148" spans="1:24">
      <c r="A1148" t="s">
        <v>1213</v>
      </c>
      <c r="B1148" t="s">
        <v>1253</v>
      </c>
      <c r="C1148" t="s">
        <v>3603</v>
      </c>
      <c r="D1148" t="s">
        <v>3604</v>
      </c>
      <c r="E1148" t="s">
        <v>80</v>
      </c>
      <c r="F1148" t="s">
        <v>3605</v>
      </c>
      <c r="G1148" t="s">
        <v>3606</v>
      </c>
      <c r="H1148" t="s">
        <v>321</v>
      </c>
      <c r="I1148" t="s">
        <v>917</v>
      </c>
      <c r="J1148" t="s">
        <v>205</v>
      </c>
      <c r="K1148" t="s">
        <v>224</v>
      </c>
      <c r="L1148" t="s">
        <v>325</v>
      </c>
      <c r="M1148" t="s">
        <v>344</v>
      </c>
      <c r="N1148" t="s">
        <v>545</v>
      </c>
      <c r="O1148" t="s">
        <v>339</v>
      </c>
      <c r="P1148" t="s">
        <v>1215</v>
      </c>
      <c r="Q1148" s="131">
        <v>446</v>
      </c>
      <c r="R1148" s="131">
        <v>3.6469999999999998</v>
      </c>
      <c r="S1148" s="131">
        <f t="shared" si="17"/>
        <v>19043.971271922008</v>
      </c>
      <c r="U1148" s="131">
        <v>309.762</v>
      </c>
      <c r="V1148" s="132">
        <v>0</v>
      </c>
      <c r="W1148" s="132">
        <v>2.7E-2</v>
      </c>
      <c r="X1148" s="132">
        <v>1.6199999999999999E-3</v>
      </c>
    </row>
    <row r="1149" spans="1:24">
      <c r="A1149" t="s">
        <v>1213</v>
      </c>
      <c r="B1149" t="s">
        <v>1253</v>
      </c>
      <c r="C1149" t="s">
        <v>3613</v>
      </c>
      <c r="D1149" t="s">
        <v>3614</v>
      </c>
      <c r="E1149" t="s">
        <v>80</v>
      </c>
      <c r="F1149" t="s">
        <v>3615</v>
      </c>
      <c r="G1149" t="s">
        <v>3616</v>
      </c>
      <c r="H1149" t="s">
        <v>321</v>
      </c>
      <c r="I1149" t="s">
        <v>917</v>
      </c>
      <c r="J1149" t="s">
        <v>205</v>
      </c>
      <c r="K1149" t="s">
        <v>224</v>
      </c>
      <c r="L1149" t="s">
        <v>325</v>
      </c>
      <c r="M1149" t="s">
        <v>344</v>
      </c>
      <c r="N1149" t="s">
        <v>544</v>
      </c>
      <c r="O1149" t="s">
        <v>339</v>
      </c>
      <c r="P1149" t="s">
        <v>1215</v>
      </c>
      <c r="Q1149" s="131">
        <v>197</v>
      </c>
      <c r="R1149" s="131">
        <v>3.6469999999999998</v>
      </c>
      <c r="S1149" s="131">
        <f t="shared" si="17"/>
        <v>42149.934790990163</v>
      </c>
      <c r="U1149" s="131">
        <v>302.83</v>
      </c>
      <c r="V1149" s="132">
        <v>0</v>
      </c>
      <c r="W1149" s="132">
        <v>2.64E-2</v>
      </c>
      <c r="X1149" s="132">
        <v>1.5900000000000001E-3</v>
      </c>
    </row>
    <row r="1150" spans="1:24">
      <c r="A1150" t="s">
        <v>1213</v>
      </c>
      <c r="B1150" t="s">
        <v>1253</v>
      </c>
      <c r="C1150" t="s">
        <v>3301</v>
      </c>
      <c r="D1150" t="s">
        <v>3302</v>
      </c>
      <c r="E1150" t="s">
        <v>80</v>
      </c>
      <c r="F1150" t="s">
        <v>3301</v>
      </c>
      <c r="G1150" t="s">
        <v>3629</v>
      </c>
      <c r="H1150" t="s">
        <v>321</v>
      </c>
      <c r="I1150" t="s">
        <v>917</v>
      </c>
      <c r="J1150" t="s">
        <v>205</v>
      </c>
      <c r="K1150" t="s">
        <v>224</v>
      </c>
      <c r="L1150" t="s">
        <v>325</v>
      </c>
      <c r="M1150" t="s">
        <v>340</v>
      </c>
      <c r="N1150" t="s">
        <v>545</v>
      </c>
      <c r="O1150" t="s">
        <v>339</v>
      </c>
      <c r="P1150" t="s">
        <v>1215</v>
      </c>
      <c r="Q1150" s="131">
        <v>141</v>
      </c>
      <c r="R1150" s="131">
        <v>3.6469999999999998</v>
      </c>
      <c r="S1150" s="131">
        <f t="shared" si="17"/>
        <v>58550.99012692838</v>
      </c>
      <c r="U1150" s="131">
        <v>301.08499999999998</v>
      </c>
      <c r="V1150" s="132">
        <v>0</v>
      </c>
      <c r="W1150" s="132">
        <v>2.6239999999999999E-2</v>
      </c>
      <c r="X1150" s="132">
        <v>1.58E-3</v>
      </c>
    </row>
    <row r="1151" spans="1:24">
      <c r="A1151" t="s">
        <v>1213</v>
      </c>
      <c r="B1151" t="s">
        <v>1253</v>
      </c>
      <c r="C1151" t="s">
        <v>3294</v>
      </c>
      <c r="D1151" t="s">
        <v>3295</v>
      </c>
      <c r="E1151" t="s">
        <v>80</v>
      </c>
      <c r="F1151" t="s">
        <v>3607</v>
      </c>
      <c r="G1151" t="s">
        <v>3608</v>
      </c>
      <c r="H1151" t="s">
        <v>321</v>
      </c>
      <c r="I1151" t="s">
        <v>917</v>
      </c>
      <c r="J1151" t="s">
        <v>205</v>
      </c>
      <c r="K1151" t="s">
        <v>301</v>
      </c>
      <c r="L1151" t="s">
        <v>325</v>
      </c>
      <c r="M1151" t="s">
        <v>344</v>
      </c>
      <c r="N1151" t="s">
        <v>548</v>
      </c>
      <c r="O1151" t="s">
        <v>339</v>
      </c>
      <c r="P1151" t="s">
        <v>1215</v>
      </c>
      <c r="Q1151" s="131">
        <v>332</v>
      </c>
      <c r="R1151" s="131">
        <v>3.6469999999999998</v>
      </c>
      <c r="S1151" s="131">
        <f t="shared" si="17"/>
        <v>19748.958873607949</v>
      </c>
      <c r="T1151" s="131">
        <v>0.128</v>
      </c>
      <c r="U1151" s="131">
        <v>239.58799999999999</v>
      </c>
      <c r="V1151" s="132">
        <v>0</v>
      </c>
      <c r="W1151" s="132">
        <v>2.0899999999999998E-2</v>
      </c>
      <c r="X1151" s="132">
        <v>1.2600000000000001E-3</v>
      </c>
    </row>
    <row r="1152" spans="1:24">
      <c r="A1152" t="s">
        <v>1213</v>
      </c>
      <c r="B1152" t="s">
        <v>1253</v>
      </c>
      <c r="C1152" t="s">
        <v>3838</v>
      </c>
      <c r="D1152" t="s">
        <v>3839</v>
      </c>
      <c r="E1152" t="s">
        <v>309</v>
      </c>
      <c r="F1152" t="s">
        <v>3840</v>
      </c>
      <c r="G1152" t="s">
        <v>3841</v>
      </c>
      <c r="H1152" t="s">
        <v>321</v>
      </c>
      <c r="I1152" t="s">
        <v>917</v>
      </c>
      <c r="J1152" t="s">
        <v>205</v>
      </c>
      <c r="K1152" t="s">
        <v>204</v>
      </c>
      <c r="L1152" t="s">
        <v>325</v>
      </c>
      <c r="M1152" t="s">
        <v>346</v>
      </c>
      <c r="N1152" t="s">
        <v>544</v>
      </c>
      <c r="O1152" t="s">
        <v>339</v>
      </c>
      <c r="P1152" t="s">
        <v>1215</v>
      </c>
      <c r="Q1152" s="131">
        <v>4006.46</v>
      </c>
      <c r="R1152" s="131">
        <v>3.6469999999999998</v>
      </c>
      <c r="S1152" s="131">
        <f t="shared" si="17"/>
        <v>882.99951104056083</v>
      </c>
      <c r="U1152" s="131">
        <v>129.02000000000001</v>
      </c>
      <c r="V1152" s="132">
        <v>3.6000000000000002E-4</v>
      </c>
      <c r="W1152" s="132">
        <v>1.125E-2</v>
      </c>
      <c r="X1152" s="132">
        <v>6.8000000000000005E-4</v>
      </c>
    </row>
    <row r="1153" spans="1:24">
      <c r="A1153" t="s">
        <v>1213</v>
      </c>
      <c r="B1153" t="s">
        <v>1253</v>
      </c>
      <c r="C1153" t="s">
        <v>3842</v>
      </c>
      <c r="D1153" t="s">
        <v>3843</v>
      </c>
      <c r="E1153" t="s">
        <v>80</v>
      </c>
      <c r="F1153" t="s">
        <v>3844</v>
      </c>
      <c r="G1153" t="s">
        <v>3845</v>
      </c>
      <c r="H1153" t="s">
        <v>321</v>
      </c>
      <c r="I1153" t="s">
        <v>917</v>
      </c>
      <c r="J1153" t="s">
        <v>205</v>
      </c>
      <c r="K1153" t="s">
        <v>224</v>
      </c>
      <c r="L1153" t="s">
        <v>325</v>
      </c>
      <c r="M1153" t="s">
        <v>344</v>
      </c>
      <c r="N1153" t="s">
        <v>548</v>
      </c>
      <c r="O1153" t="s">
        <v>339</v>
      </c>
      <c r="P1153" t="s">
        <v>1215</v>
      </c>
      <c r="Q1153" s="131">
        <v>244</v>
      </c>
      <c r="R1153" s="131">
        <v>3.6469999999999998</v>
      </c>
      <c r="S1153" s="131">
        <f t="shared" si="17"/>
        <v>13428.95800275996</v>
      </c>
      <c r="U1153" s="131">
        <v>119.5</v>
      </c>
      <c r="V1153" s="132">
        <v>0</v>
      </c>
      <c r="W1153" s="132">
        <v>1.042E-2</v>
      </c>
      <c r="X1153" s="132">
        <v>6.3000000000000003E-4</v>
      </c>
    </row>
    <row r="1154" spans="1:24">
      <c r="A1154" t="s">
        <v>1213</v>
      </c>
      <c r="B1154" t="s">
        <v>1253</v>
      </c>
      <c r="C1154" t="s">
        <v>3846</v>
      </c>
      <c r="D1154" t="s">
        <v>3847</v>
      </c>
      <c r="E1154" t="s">
        <v>80</v>
      </c>
      <c r="F1154" t="s">
        <v>3848</v>
      </c>
      <c r="G1154" t="s">
        <v>3849</v>
      </c>
      <c r="H1154" t="s">
        <v>321</v>
      </c>
      <c r="I1154" t="s">
        <v>917</v>
      </c>
      <c r="J1154" t="s">
        <v>205</v>
      </c>
      <c r="K1154" t="s">
        <v>224</v>
      </c>
      <c r="L1154" t="s">
        <v>325</v>
      </c>
      <c r="M1154" t="s">
        <v>344</v>
      </c>
      <c r="N1154" t="s">
        <v>548</v>
      </c>
      <c r="O1154" t="s">
        <v>339</v>
      </c>
      <c r="P1154" t="s">
        <v>1215</v>
      </c>
      <c r="Q1154" s="131">
        <v>1625</v>
      </c>
      <c r="R1154" s="131">
        <v>3.6469999999999998</v>
      </c>
      <c r="S1154" s="131">
        <f t="shared" si="17"/>
        <v>1360.0050621163866</v>
      </c>
      <c r="U1154" s="131">
        <v>80.599000000000004</v>
      </c>
      <c r="V1154" s="132">
        <v>3.0000000000000001E-5</v>
      </c>
      <c r="W1154" s="132">
        <v>7.0299999999999998E-3</v>
      </c>
      <c r="X1154" s="132">
        <v>4.2000000000000002E-4</v>
      </c>
    </row>
    <row r="1155" spans="1:24">
      <c r="A1155" t="s">
        <v>1213</v>
      </c>
      <c r="B1155" t="s">
        <v>1253</v>
      </c>
      <c r="C1155" t="s">
        <v>3850</v>
      </c>
      <c r="D1155" t="s">
        <v>3851</v>
      </c>
      <c r="E1155" t="s">
        <v>311</v>
      </c>
      <c r="F1155" t="s">
        <v>3852</v>
      </c>
      <c r="G1155" t="s">
        <v>3853</v>
      </c>
      <c r="H1155" t="s">
        <v>321</v>
      </c>
      <c r="I1155" t="s">
        <v>917</v>
      </c>
      <c r="J1155" t="s">
        <v>205</v>
      </c>
      <c r="K1155" t="s">
        <v>204</v>
      </c>
      <c r="L1155" t="s">
        <v>325</v>
      </c>
      <c r="M1155" t="s">
        <v>346</v>
      </c>
      <c r="N1155" t="s">
        <v>544</v>
      </c>
      <c r="O1155" t="s">
        <v>339</v>
      </c>
      <c r="P1155" t="s">
        <v>1215</v>
      </c>
      <c r="Q1155" s="131">
        <v>72</v>
      </c>
      <c r="R1155" s="131">
        <v>3.6469999999999998</v>
      </c>
      <c r="S1155" s="131">
        <f t="shared" ref="S1155:S1218" si="18">(U1155-(T1155*R1155))*1000/R1155/Q1155*100</f>
        <v>21454.848734119365</v>
      </c>
      <c r="U1155" s="131">
        <v>56.337000000000003</v>
      </c>
      <c r="V1155" s="132">
        <v>0</v>
      </c>
      <c r="W1155" s="132">
        <v>4.9100000000000003E-3</v>
      </c>
      <c r="X1155" s="132">
        <v>2.9999999999999997E-4</v>
      </c>
    </row>
    <row r="1156" spans="1:24">
      <c r="A1156" t="s">
        <v>1213</v>
      </c>
      <c r="B1156" t="s">
        <v>1253</v>
      </c>
      <c r="C1156" t="s">
        <v>3854</v>
      </c>
      <c r="D1156" t="s">
        <v>3855</v>
      </c>
      <c r="E1156" t="s">
        <v>309</v>
      </c>
      <c r="F1156" t="s">
        <v>3856</v>
      </c>
      <c r="G1156" t="s">
        <v>3857</v>
      </c>
      <c r="H1156" t="s">
        <v>321</v>
      </c>
      <c r="I1156" t="s">
        <v>917</v>
      </c>
      <c r="J1156" t="s">
        <v>205</v>
      </c>
      <c r="K1156" t="s">
        <v>204</v>
      </c>
      <c r="L1156" t="s">
        <v>325</v>
      </c>
      <c r="M1156" t="s">
        <v>346</v>
      </c>
      <c r="N1156" t="s">
        <v>546</v>
      </c>
      <c r="O1156" t="s">
        <v>339</v>
      </c>
      <c r="P1156" t="s">
        <v>1215</v>
      </c>
      <c r="Q1156" s="131">
        <v>2232</v>
      </c>
      <c r="R1156" s="131">
        <v>3.6469999999999998</v>
      </c>
      <c r="S1156" s="131">
        <f t="shared" si="18"/>
        <v>186.0049945307824</v>
      </c>
      <c r="U1156" s="131">
        <v>15.141</v>
      </c>
      <c r="V1156" s="132">
        <v>3.0000000000000001E-5</v>
      </c>
      <c r="W1156" s="132">
        <v>1.32E-3</v>
      </c>
      <c r="X1156" s="132">
        <v>8.0000000000000007E-5</v>
      </c>
    </row>
    <row r="1157" spans="1:24">
      <c r="A1157" t="s">
        <v>1213</v>
      </c>
      <c r="B1157" t="s">
        <v>1253</v>
      </c>
      <c r="C1157" t="s">
        <v>3858</v>
      </c>
      <c r="D1157" t="s">
        <v>3859</v>
      </c>
      <c r="E1157" t="s">
        <v>311</v>
      </c>
      <c r="F1157" t="s">
        <v>3860</v>
      </c>
      <c r="G1157" t="s">
        <v>3861</v>
      </c>
      <c r="H1157" t="s">
        <v>321</v>
      </c>
      <c r="I1157" t="s">
        <v>917</v>
      </c>
      <c r="J1157" t="s">
        <v>205</v>
      </c>
      <c r="K1157" t="s">
        <v>224</v>
      </c>
      <c r="L1157" t="s">
        <v>325</v>
      </c>
      <c r="M1157" t="s">
        <v>346</v>
      </c>
      <c r="N1157" t="s">
        <v>486</v>
      </c>
      <c r="O1157" t="s">
        <v>339</v>
      </c>
      <c r="P1157" t="s">
        <v>1215</v>
      </c>
      <c r="Q1157" s="131">
        <v>415</v>
      </c>
      <c r="R1157" s="131">
        <v>3.6469999999999998</v>
      </c>
      <c r="S1157" s="131">
        <f t="shared" si="18"/>
        <v>659.00013544719047</v>
      </c>
      <c r="U1157" s="131">
        <v>9.9740000000000002</v>
      </c>
      <c r="V1157" s="132">
        <v>0</v>
      </c>
      <c r="W1157" s="132">
        <v>8.7000000000000001E-4</v>
      </c>
      <c r="X1157" s="132">
        <v>5.0000000000000002E-5</v>
      </c>
    </row>
    <row r="1158" spans="1:24">
      <c r="A1158" t="s">
        <v>1213</v>
      </c>
      <c r="B1158" t="s">
        <v>1253</v>
      </c>
      <c r="C1158" t="s">
        <v>3866</v>
      </c>
      <c r="D1158" t="s">
        <v>3867</v>
      </c>
      <c r="E1158" t="s">
        <v>80</v>
      </c>
      <c r="F1158" t="s">
        <v>3868</v>
      </c>
      <c r="G1158" t="s">
        <v>3869</v>
      </c>
      <c r="H1158" t="s">
        <v>321</v>
      </c>
      <c r="I1158" t="s">
        <v>917</v>
      </c>
      <c r="J1158" t="s">
        <v>205</v>
      </c>
      <c r="K1158" t="s">
        <v>272</v>
      </c>
      <c r="L1158" t="s">
        <v>325</v>
      </c>
      <c r="M1158" t="s">
        <v>314</v>
      </c>
      <c r="N1158" t="s">
        <v>568</v>
      </c>
      <c r="O1158" t="s">
        <v>339</v>
      </c>
      <c r="P1158" t="s">
        <v>1216</v>
      </c>
      <c r="Q1158" s="131">
        <v>1760</v>
      </c>
      <c r="R1158" s="131">
        <v>3.7959999999999998</v>
      </c>
      <c r="S1158" s="131">
        <f t="shared" si="18"/>
        <v>102.00629849602451</v>
      </c>
      <c r="U1158" s="131">
        <v>6.8150000000000004</v>
      </c>
      <c r="V1158" s="132">
        <v>3.0000000000000001E-5</v>
      </c>
      <c r="W1158" s="132">
        <v>5.9000000000000003E-4</v>
      </c>
      <c r="X1158" s="132">
        <v>4.0000000000000003E-5</v>
      </c>
    </row>
    <row r="1159" spans="1:24">
      <c r="A1159" t="s">
        <v>1213</v>
      </c>
      <c r="B1159" t="s">
        <v>1253</v>
      </c>
      <c r="C1159" t="s">
        <v>3866</v>
      </c>
      <c r="D1159" t="s">
        <v>3867</v>
      </c>
      <c r="E1159" t="s">
        <v>80</v>
      </c>
      <c r="F1159" t="s">
        <v>3870</v>
      </c>
      <c r="G1159" t="s">
        <v>3871</v>
      </c>
      <c r="H1159" t="s">
        <v>321</v>
      </c>
      <c r="I1159" t="s">
        <v>917</v>
      </c>
      <c r="J1159" t="s">
        <v>205</v>
      </c>
      <c r="K1159" t="s">
        <v>272</v>
      </c>
      <c r="L1159" s="139" t="s">
        <v>314</v>
      </c>
      <c r="M1159" t="s">
        <v>314</v>
      </c>
      <c r="N1159" t="s">
        <v>568</v>
      </c>
      <c r="O1159" t="s">
        <v>339</v>
      </c>
      <c r="P1159" t="s">
        <v>1216</v>
      </c>
      <c r="Q1159" s="131">
        <v>1760</v>
      </c>
      <c r="R1159" s="131">
        <v>3.7959999999999998</v>
      </c>
      <c r="S1159" s="131">
        <f t="shared" si="18"/>
        <v>0</v>
      </c>
      <c r="U1159" s="131">
        <v>0</v>
      </c>
    </row>
    <row r="1160" spans="1:24">
      <c r="A1160" t="s">
        <v>1213</v>
      </c>
      <c r="B1160" t="s">
        <v>1254</v>
      </c>
      <c r="C1160" t="s">
        <v>1601</v>
      </c>
      <c r="D1160" t="s">
        <v>1602</v>
      </c>
      <c r="E1160" t="s">
        <v>309</v>
      </c>
      <c r="F1160" t="s">
        <v>1601</v>
      </c>
      <c r="G1160" t="s">
        <v>3476</v>
      </c>
      <c r="H1160" t="s">
        <v>321</v>
      </c>
      <c r="I1160" t="s">
        <v>917</v>
      </c>
      <c r="J1160" t="s">
        <v>204</v>
      </c>
      <c r="K1160" t="s">
        <v>204</v>
      </c>
      <c r="L1160" t="s">
        <v>325</v>
      </c>
      <c r="M1160" t="s">
        <v>340</v>
      </c>
      <c r="N1160" t="s">
        <v>448</v>
      </c>
      <c r="O1160" t="s">
        <v>339</v>
      </c>
      <c r="P1160" t="s">
        <v>1212</v>
      </c>
      <c r="Q1160" s="131">
        <v>1205767</v>
      </c>
      <c r="R1160" s="131">
        <v>1</v>
      </c>
      <c r="S1160" s="131">
        <f t="shared" si="18"/>
        <v>4401.9999718021809</v>
      </c>
      <c r="U1160" s="131">
        <v>53077.862999999998</v>
      </c>
      <c r="V1160" s="132">
        <v>8.9999999999999998E-4</v>
      </c>
      <c r="W1160" s="132">
        <v>9.7000000000000003E-2</v>
      </c>
      <c r="X1160" s="132">
        <v>1.6469999999999999E-2</v>
      </c>
    </row>
    <row r="1161" spans="1:24">
      <c r="A1161" t="s">
        <v>1213</v>
      </c>
      <c r="B1161" t="s">
        <v>1254</v>
      </c>
      <c r="C1161" t="s">
        <v>1547</v>
      </c>
      <c r="D1161" t="s">
        <v>1548</v>
      </c>
      <c r="E1161" t="s">
        <v>309</v>
      </c>
      <c r="F1161" t="s">
        <v>1547</v>
      </c>
      <c r="G1161" t="s">
        <v>3473</v>
      </c>
      <c r="H1161" t="s">
        <v>321</v>
      </c>
      <c r="I1161" t="s">
        <v>917</v>
      </c>
      <c r="J1161" t="s">
        <v>204</v>
      </c>
      <c r="K1161" t="s">
        <v>204</v>
      </c>
      <c r="L1161" t="s">
        <v>325</v>
      </c>
      <c r="M1161" t="s">
        <v>340</v>
      </c>
      <c r="N1161" t="s">
        <v>448</v>
      </c>
      <c r="O1161" t="s">
        <v>339</v>
      </c>
      <c r="P1161" t="s">
        <v>1212</v>
      </c>
      <c r="Q1161" s="131">
        <v>790374</v>
      </c>
      <c r="R1161" s="131">
        <v>1</v>
      </c>
      <c r="S1161" s="131">
        <f t="shared" si="18"/>
        <v>4335.0000126522382</v>
      </c>
      <c r="U1161" s="131">
        <v>34262.713000000003</v>
      </c>
      <c r="V1161" s="132">
        <v>4.8999999999999998E-4</v>
      </c>
      <c r="W1161" s="132">
        <v>6.2609999999999999E-2</v>
      </c>
      <c r="X1161" s="132">
        <v>1.0630000000000001E-2</v>
      </c>
    </row>
    <row r="1162" spans="1:24">
      <c r="A1162" t="s">
        <v>1213</v>
      </c>
      <c r="B1162" t="s">
        <v>1254</v>
      </c>
      <c r="C1162" t="s">
        <v>2269</v>
      </c>
      <c r="D1162" t="s">
        <v>2270</v>
      </c>
      <c r="E1162" t="s">
        <v>309</v>
      </c>
      <c r="F1162" t="s">
        <v>3661</v>
      </c>
      <c r="G1162" t="s">
        <v>3662</v>
      </c>
      <c r="H1162" t="s">
        <v>321</v>
      </c>
      <c r="I1162" t="s">
        <v>917</v>
      </c>
      <c r="J1162" t="s">
        <v>204</v>
      </c>
      <c r="K1162" t="s">
        <v>204</v>
      </c>
      <c r="L1162" t="s">
        <v>325</v>
      </c>
      <c r="M1162" t="s">
        <v>340</v>
      </c>
      <c r="N1162" t="s">
        <v>445</v>
      </c>
      <c r="O1162" t="s">
        <v>339</v>
      </c>
      <c r="P1162" t="s">
        <v>1212</v>
      </c>
      <c r="Q1162" s="131">
        <v>540155</v>
      </c>
      <c r="R1162" s="131">
        <v>1</v>
      </c>
      <c r="S1162" s="131">
        <f t="shared" si="18"/>
        <v>5038.99991669058</v>
      </c>
      <c r="T1162" s="131">
        <v>654.70500000000004</v>
      </c>
      <c r="U1162" s="131">
        <v>27873.115000000002</v>
      </c>
      <c r="V1162" s="132">
        <v>2.4199999999999998E-3</v>
      </c>
      <c r="W1162" s="132">
        <v>5.2130000000000003E-2</v>
      </c>
      <c r="X1162" s="132">
        <v>8.8500000000000002E-3</v>
      </c>
    </row>
    <row r="1163" spans="1:24">
      <c r="A1163" t="s">
        <v>1213</v>
      </c>
      <c r="B1163" t="s">
        <v>1254</v>
      </c>
      <c r="C1163" t="s">
        <v>2175</v>
      </c>
      <c r="D1163" t="s">
        <v>2176</v>
      </c>
      <c r="E1163" t="s">
        <v>309</v>
      </c>
      <c r="F1163" t="s">
        <v>3485</v>
      </c>
      <c r="G1163" t="s">
        <v>3486</v>
      </c>
      <c r="H1163" t="s">
        <v>321</v>
      </c>
      <c r="I1163" t="s">
        <v>917</v>
      </c>
      <c r="J1163" t="s">
        <v>204</v>
      </c>
      <c r="K1163" t="s">
        <v>204</v>
      </c>
      <c r="L1163" t="s">
        <v>325</v>
      </c>
      <c r="M1163" t="s">
        <v>340</v>
      </c>
      <c r="N1163" t="s">
        <v>445</v>
      </c>
      <c r="O1163" t="s">
        <v>339</v>
      </c>
      <c r="P1163" t="s">
        <v>1212</v>
      </c>
      <c r="Q1163" s="131">
        <v>520272</v>
      </c>
      <c r="R1163" s="131">
        <v>1</v>
      </c>
      <c r="S1163" s="131">
        <f t="shared" si="18"/>
        <v>5318.0000076882861</v>
      </c>
      <c r="U1163" s="131">
        <v>27668.064999999999</v>
      </c>
      <c r="V1163" s="132">
        <v>1.99E-3</v>
      </c>
      <c r="W1163" s="132">
        <v>5.0560000000000001E-2</v>
      </c>
      <c r="X1163" s="132">
        <v>8.5800000000000008E-3</v>
      </c>
    </row>
    <row r="1164" spans="1:24">
      <c r="A1164" t="s">
        <v>1213</v>
      </c>
      <c r="B1164" t="s">
        <v>1254</v>
      </c>
      <c r="C1164" t="s">
        <v>3875</v>
      </c>
      <c r="D1164" t="s">
        <v>3876</v>
      </c>
      <c r="E1164" t="s">
        <v>309</v>
      </c>
      <c r="F1164" t="s">
        <v>3875</v>
      </c>
      <c r="G1164" t="s">
        <v>3877</v>
      </c>
      <c r="H1164" t="s">
        <v>321</v>
      </c>
      <c r="I1164" t="s">
        <v>917</v>
      </c>
      <c r="J1164" t="s">
        <v>204</v>
      </c>
      <c r="K1164" t="s">
        <v>204</v>
      </c>
      <c r="L1164" t="s">
        <v>325</v>
      </c>
      <c r="M1164" t="s">
        <v>340</v>
      </c>
      <c r="N1164" t="s">
        <v>478</v>
      </c>
      <c r="O1164" t="s">
        <v>339</v>
      </c>
      <c r="P1164" t="s">
        <v>1212</v>
      </c>
      <c r="Q1164" s="131">
        <v>637847</v>
      </c>
      <c r="R1164" s="131">
        <v>1</v>
      </c>
      <c r="S1164" s="131">
        <f t="shared" si="18"/>
        <v>4223.9999561023251</v>
      </c>
      <c r="U1164" s="131">
        <v>26942.656999999999</v>
      </c>
      <c r="V1164" s="132">
        <v>6.0099999999999997E-3</v>
      </c>
      <c r="W1164" s="132">
        <v>4.9239999999999999E-2</v>
      </c>
      <c r="X1164" s="132">
        <v>8.3599999999999994E-3</v>
      </c>
    </row>
    <row r="1165" spans="1:24">
      <c r="A1165" t="s">
        <v>1213</v>
      </c>
      <c r="B1165" t="s">
        <v>1254</v>
      </c>
      <c r="C1165" t="s">
        <v>2123</v>
      </c>
      <c r="D1165" t="s">
        <v>2124</v>
      </c>
      <c r="E1165" t="s">
        <v>309</v>
      </c>
      <c r="F1165" t="s">
        <v>2123</v>
      </c>
      <c r="G1165" t="s">
        <v>3474</v>
      </c>
      <c r="H1165" t="s">
        <v>321</v>
      </c>
      <c r="I1165" t="s">
        <v>917</v>
      </c>
      <c r="J1165" t="s">
        <v>204</v>
      </c>
      <c r="K1165" t="s">
        <v>204</v>
      </c>
      <c r="L1165" t="s">
        <v>325</v>
      </c>
      <c r="M1165" t="s">
        <v>340</v>
      </c>
      <c r="N1165" t="s">
        <v>467</v>
      </c>
      <c r="O1165" t="s">
        <v>339</v>
      </c>
      <c r="P1165" t="s">
        <v>1212</v>
      </c>
      <c r="Q1165" s="131">
        <v>287079</v>
      </c>
      <c r="R1165" s="131">
        <v>1</v>
      </c>
      <c r="S1165" s="131">
        <f t="shared" si="18"/>
        <v>8101.000073150597</v>
      </c>
      <c r="U1165" s="131">
        <v>23256.27</v>
      </c>
      <c r="V1165" s="132">
        <v>2.3000000000000001E-4</v>
      </c>
      <c r="W1165" s="132">
        <v>4.2500000000000003E-2</v>
      </c>
      <c r="X1165" s="132">
        <v>7.2100000000000003E-3</v>
      </c>
    </row>
    <row r="1166" spans="1:24">
      <c r="A1166" t="s">
        <v>1213</v>
      </c>
      <c r="B1166" t="s">
        <v>1254</v>
      </c>
      <c r="C1166" t="s">
        <v>3592</v>
      </c>
      <c r="D1166" t="s">
        <v>3593</v>
      </c>
      <c r="E1166" t="s">
        <v>309</v>
      </c>
      <c r="F1166" t="s">
        <v>3592</v>
      </c>
      <c r="G1166" t="s">
        <v>3594</v>
      </c>
      <c r="H1166" t="s">
        <v>321</v>
      </c>
      <c r="I1166" t="s">
        <v>917</v>
      </c>
      <c r="J1166" t="s">
        <v>204</v>
      </c>
      <c r="K1166" t="s">
        <v>204</v>
      </c>
      <c r="L1166" t="s">
        <v>325</v>
      </c>
      <c r="M1166" t="s">
        <v>340</v>
      </c>
      <c r="N1166" t="s">
        <v>475</v>
      </c>
      <c r="O1166" t="s">
        <v>339</v>
      </c>
      <c r="P1166" t="s">
        <v>1212</v>
      </c>
      <c r="Q1166" s="131">
        <v>1960156</v>
      </c>
      <c r="R1166" s="131">
        <v>1</v>
      </c>
      <c r="S1166" s="131">
        <f t="shared" si="18"/>
        <v>1155.0000102032695</v>
      </c>
      <c r="U1166" s="131">
        <v>22639.802</v>
      </c>
      <c r="V1166" s="132">
        <v>1.3690000000000001E-2</v>
      </c>
      <c r="W1166" s="132">
        <v>4.1369999999999997E-2</v>
      </c>
      <c r="X1166" s="132">
        <v>7.0200000000000002E-3</v>
      </c>
    </row>
    <row r="1167" spans="1:24">
      <c r="A1167" t="s">
        <v>1213</v>
      </c>
      <c r="B1167" t="s">
        <v>1254</v>
      </c>
      <c r="C1167" t="s">
        <v>2430</v>
      </c>
      <c r="D1167" t="s">
        <v>2431</v>
      </c>
      <c r="E1167" t="s">
        <v>309</v>
      </c>
      <c r="F1167" t="s">
        <v>2430</v>
      </c>
      <c r="G1167" t="s">
        <v>3492</v>
      </c>
      <c r="H1167" t="s">
        <v>321</v>
      </c>
      <c r="I1167" t="s">
        <v>917</v>
      </c>
      <c r="J1167" t="s">
        <v>204</v>
      </c>
      <c r="K1167" t="s">
        <v>204</v>
      </c>
      <c r="L1167" t="s">
        <v>325</v>
      </c>
      <c r="M1167" t="s">
        <v>340</v>
      </c>
      <c r="N1167" t="s">
        <v>446</v>
      </c>
      <c r="O1167" t="s">
        <v>339</v>
      </c>
      <c r="P1167" t="s">
        <v>1212</v>
      </c>
      <c r="Q1167" s="131">
        <v>21209</v>
      </c>
      <c r="R1167" s="131">
        <v>1</v>
      </c>
      <c r="S1167" s="131">
        <f t="shared" si="18"/>
        <v>95300</v>
      </c>
      <c r="T1167" s="131">
        <v>38.770000000000003</v>
      </c>
      <c r="U1167" s="131">
        <v>20250.947</v>
      </c>
      <c r="V1167" s="132">
        <v>4.8000000000000001E-4</v>
      </c>
      <c r="W1167" s="132">
        <v>3.7080000000000002E-2</v>
      </c>
      <c r="X1167" s="132">
        <v>6.2899999999999996E-3</v>
      </c>
    </row>
    <row r="1168" spans="1:24">
      <c r="A1168" t="s">
        <v>1213</v>
      </c>
      <c r="B1168" t="s">
        <v>1254</v>
      </c>
      <c r="C1168" t="s">
        <v>3538</v>
      </c>
      <c r="D1168" t="s">
        <v>3539</v>
      </c>
      <c r="E1168" t="s">
        <v>309</v>
      </c>
      <c r="F1168" t="s">
        <v>3540</v>
      </c>
      <c r="G1168" t="s">
        <v>3541</v>
      </c>
      <c r="H1168" t="s">
        <v>321</v>
      </c>
      <c r="I1168" t="s">
        <v>917</v>
      </c>
      <c r="J1168" t="s">
        <v>204</v>
      </c>
      <c r="K1168" t="s">
        <v>204</v>
      </c>
      <c r="L1168" t="s">
        <v>325</v>
      </c>
      <c r="M1168" t="s">
        <v>340</v>
      </c>
      <c r="N1168" t="s">
        <v>448</v>
      </c>
      <c r="O1168" t="s">
        <v>339</v>
      </c>
      <c r="P1168" t="s">
        <v>1212</v>
      </c>
      <c r="Q1168" s="131">
        <v>107364</v>
      </c>
      <c r="R1168" s="131">
        <v>1</v>
      </c>
      <c r="S1168" s="131">
        <f t="shared" si="18"/>
        <v>17940.000372564362</v>
      </c>
      <c r="U1168" s="131">
        <v>19261.101999999999</v>
      </c>
      <c r="V1168" s="132">
        <v>1.07E-3</v>
      </c>
      <c r="W1168" s="132">
        <v>3.5200000000000002E-2</v>
      </c>
      <c r="X1168" s="132">
        <v>5.9800000000000001E-3</v>
      </c>
    </row>
    <row r="1169" spans="1:24">
      <c r="A1169" t="s">
        <v>1213</v>
      </c>
      <c r="B1169" t="s">
        <v>1254</v>
      </c>
      <c r="C1169" t="s">
        <v>3508</v>
      </c>
      <c r="D1169" t="s">
        <v>3509</v>
      </c>
      <c r="E1169" t="s">
        <v>309</v>
      </c>
      <c r="F1169" t="s">
        <v>3510</v>
      </c>
      <c r="G1169" t="s">
        <v>3511</v>
      </c>
      <c r="H1169" t="s">
        <v>321</v>
      </c>
      <c r="I1169" t="s">
        <v>917</v>
      </c>
      <c r="J1169" t="s">
        <v>204</v>
      </c>
      <c r="K1169" t="s">
        <v>204</v>
      </c>
      <c r="L1169" t="s">
        <v>325</v>
      </c>
      <c r="M1169" t="s">
        <v>340</v>
      </c>
      <c r="N1169" t="s">
        <v>445</v>
      </c>
      <c r="O1169" t="s">
        <v>339</v>
      </c>
      <c r="P1169" t="s">
        <v>1212</v>
      </c>
      <c r="Q1169" s="131">
        <v>114064</v>
      </c>
      <c r="R1169" s="131">
        <v>1</v>
      </c>
      <c r="S1169" s="131">
        <f t="shared" si="18"/>
        <v>14890.000350680319</v>
      </c>
      <c r="U1169" s="131">
        <v>16984.13</v>
      </c>
      <c r="V1169" s="132">
        <v>1.8E-3</v>
      </c>
      <c r="W1169" s="132">
        <v>3.1040000000000002E-2</v>
      </c>
      <c r="X1169" s="132">
        <v>5.2700000000000004E-3</v>
      </c>
    </row>
    <row r="1170" spans="1:24">
      <c r="A1170" t="s">
        <v>1213</v>
      </c>
      <c r="B1170" t="s">
        <v>1254</v>
      </c>
      <c r="C1170" t="s">
        <v>1896</v>
      </c>
      <c r="D1170" t="s">
        <v>1897</v>
      </c>
      <c r="E1170" t="s">
        <v>309</v>
      </c>
      <c r="F1170" t="s">
        <v>1896</v>
      </c>
      <c r="G1170" t="s">
        <v>3488</v>
      </c>
      <c r="H1170" t="s">
        <v>321</v>
      </c>
      <c r="I1170" t="s">
        <v>917</v>
      </c>
      <c r="J1170" t="s">
        <v>204</v>
      </c>
      <c r="K1170" t="s">
        <v>204</v>
      </c>
      <c r="L1170" t="s">
        <v>325</v>
      </c>
      <c r="M1170" t="s">
        <v>340</v>
      </c>
      <c r="N1170" t="s">
        <v>464</v>
      </c>
      <c r="O1170" t="s">
        <v>339</v>
      </c>
      <c r="P1170" t="s">
        <v>1212</v>
      </c>
      <c r="Q1170" s="131">
        <v>30395</v>
      </c>
      <c r="R1170" s="131">
        <v>1</v>
      </c>
      <c r="S1170" s="131">
        <f t="shared" si="18"/>
        <v>54030.001645007404</v>
      </c>
      <c r="U1170" s="131">
        <v>16422.419000000002</v>
      </c>
      <c r="V1170" s="132">
        <v>1.23E-3</v>
      </c>
      <c r="W1170" s="132">
        <v>3.0009999999999998E-2</v>
      </c>
      <c r="X1170" s="132">
        <v>5.0899999999999999E-3</v>
      </c>
    </row>
    <row r="1171" spans="1:24">
      <c r="A1171" t="s">
        <v>1213</v>
      </c>
      <c r="B1171" t="s">
        <v>1254</v>
      </c>
      <c r="C1171" t="s">
        <v>3558</v>
      </c>
      <c r="D1171" t="s">
        <v>3559</v>
      </c>
      <c r="E1171" t="s">
        <v>309</v>
      </c>
      <c r="F1171" t="s">
        <v>3558</v>
      </c>
      <c r="G1171" t="s">
        <v>3560</v>
      </c>
      <c r="H1171" t="s">
        <v>321</v>
      </c>
      <c r="I1171" t="s">
        <v>917</v>
      </c>
      <c r="J1171" t="s">
        <v>204</v>
      </c>
      <c r="K1171" t="s">
        <v>204</v>
      </c>
      <c r="L1171" t="s">
        <v>325</v>
      </c>
      <c r="M1171" t="s">
        <v>340</v>
      </c>
      <c r="N1171" t="s">
        <v>439</v>
      </c>
      <c r="O1171" t="s">
        <v>339</v>
      </c>
      <c r="P1171" t="s">
        <v>1212</v>
      </c>
      <c r="Q1171" s="131">
        <v>241633</v>
      </c>
      <c r="R1171" s="131">
        <v>1</v>
      </c>
      <c r="S1171" s="131">
        <f t="shared" si="18"/>
        <v>6044.0001986483639</v>
      </c>
      <c r="U1171" s="131">
        <v>14604.299000000001</v>
      </c>
      <c r="V1171" s="132">
        <v>3.0200000000000001E-3</v>
      </c>
      <c r="W1171" s="132">
        <v>2.6689999999999998E-2</v>
      </c>
      <c r="X1171" s="132">
        <v>4.5300000000000002E-3</v>
      </c>
    </row>
    <row r="1172" spans="1:24">
      <c r="A1172" t="s">
        <v>1213</v>
      </c>
      <c r="B1172" t="s">
        <v>1254</v>
      </c>
      <c r="C1172" t="s">
        <v>3586</v>
      </c>
      <c r="D1172" t="s">
        <v>3587</v>
      </c>
      <c r="E1172" t="s">
        <v>309</v>
      </c>
      <c r="F1172" t="s">
        <v>3588</v>
      </c>
      <c r="G1172" t="s">
        <v>3589</v>
      </c>
      <c r="H1172" t="s">
        <v>321</v>
      </c>
      <c r="I1172" t="s">
        <v>917</v>
      </c>
      <c r="J1172" t="s">
        <v>204</v>
      </c>
      <c r="K1172" t="s">
        <v>204</v>
      </c>
      <c r="L1172" t="s">
        <v>327</v>
      </c>
      <c r="M1172" t="s">
        <v>340</v>
      </c>
      <c r="N1172" t="s">
        <v>455</v>
      </c>
      <c r="O1172" t="s">
        <v>339</v>
      </c>
      <c r="P1172" t="s">
        <v>1212</v>
      </c>
      <c r="Q1172" s="131">
        <v>32430</v>
      </c>
      <c r="R1172" s="131">
        <v>1</v>
      </c>
      <c r="S1172" s="131">
        <f t="shared" si="18"/>
        <v>9303.7704918032669</v>
      </c>
      <c r="U1172" s="131">
        <f>3017212.7704918/1000</f>
        <v>3017.2127704917998</v>
      </c>
      <c r="V1172" s="132">
        <v>1.308E-2</v>
      </c>
      <c r="W1172" s="132">
        <v>2.5229999999999999E-2</v>
      </c>
      <c r="X1172" s="132">
        <v>4.28E-3</v>
      </c>
    </row>
    <row r="1173" spans="1:24">
      <c r="A1173" t="s">
        <v>1213</v>
      </c>
      <c r="B1173" t="s">
        <v>1254</v>
      </c>
      <c r="C1173" t="s">
        <v>1635</v>
      </c>
      <c r="D1173" t="s">
        <v>1636</v>
      </c>
      <c r="E1173" t="s">
        <v>309</v>
      </c>
      <c r="F1173" t="s">
        <v>3493</v>
      </c>
      <c r="G1173" t="s">
        <v>3494</v>
      </c>
      <c r="H1173" t="s">
        <v>321</v>
      </c>
      <c r="I1173" t="s">
        <v>917</v>
      </c>
      <c r="J1173" t="s">
        <v>204</v>
      </c>
      <c r="K1173" t="s">
        <v>204</v>
      </c>
      <c r="L1173" t="s">
        <v>325</v>
      </c>
      <c r="M1173" t="s">
        <v>340</v>
      </c>
      <c r="N1173" t="s">
        <v>454</v>
      </c>
      <c r="O1173" t="s">
        <v>339</v>
      </c>
      <c r="P1173" t="s">
        <v>1212</v>
      </c>
      <c r="Q1173" s="131">
        <v>170408</v>
      </c>
      <c r="R1173" s="131">
        <v>1</v>
      </c>
      <c r="S1173" s="131">
        <f t="shared" si="18"/>
        <v>7320.0002347307627</v>
      </c>
      <c r="U1173" s="131">
        <v>12473.866</v>
      </c>
      <c r="V1173" s="132">
        <v>1.6900000000000001E-3</v>
      </c>
      <c r="W1173" s="132">
        <v>2.2800000000000001E-2</v>
      </c>
      <c r="X1173" s="132">
        <v>3.8700000000000002E-3</v>
      </c>
    </row>
    <row r="1174" spans="1:24">
      <c r="A1174" t="s">
        <v>1213</v>
      </c>
      <c r="B1174" t="s">
        <v>1254</v>
      </c>
      <c r="C1174" t="s">
        <v>3527</v>
      </c>
      <c r="D1174" t="s">
        <v>3528</v>
      </c>
      <c r="E1174" t="s">
        <v>309</v>
      </c>
      <c r="F1174" t="s">
        <v>3527</v>
      </c>
      <c r="G1174" t="s">
        <v>3529</v>
      </c>
      <c r="H1174" t="s">
        <v>321</v>
      </c>
      <c r="I1174" t="s">
        <v>917</v>
      </c>
      <c r="J1174" t="s">
        <v>204</v>
      </c>
      <c r="K1174" t="s">
        <v>204</v>
      </c>
      <c r="L1174" t="s">
        <v>325</v>
      </c>
      <c r="M1174" t="s">
        <v>340</v>
      </c>
      <c r="N1174" t="s">
        <v>463</v>
      </c>
      <c r="O1174" t="s">
        <v>339</v>
      </c>
      <c r="P1174" t="s">
        <v>1212</v>
      </c>
      <c r="Q1174" s="131">
        <v>42286</v>
      </c>
      <c r="R1174" s="131">
        <v>1</v>
      </c>
      <c r="S1174" s="131">
        <f t="shared" si="18"/>
        <v>29350</v>
      </c>
      <c r="U1174" s="131">
        <v>12410.941000000001</v>
      </c>
      <c r="V1174" s="132">
        <v>4.6800000000000001E-3</v>
      </c>
      <c r="W1174" s="132">
        <v>2.2679999999999999E-2</v>
      </c>
      <c r="X1174" s="132">
        <v>3.8500000000000001E-3</v>
      </c>
    </row>
    <row r="1175" spans="1:24">
      <c r="A1175" t="s">
        <v>1213</v>
      </c>
      <c r="B1175" t="s">
        <v>1254</v>
      </c>
      <c r="C1175" t="s">
        <v>2509</v>
      </c>
      <c r="D1175" t="s">
        <v>2510</v>
      </c>
      <c r="E1175" t="s">
        <v>309</v>
      </c>
      <c r="F1175" t="s">
        <v>2509</v>
      </c>
      <c r="G1175" t="s">
        <v>3495</v>
      </c>
      <c r="H1175" t="s">
        <v>321</v>
      </c>
      <c r="I1175" t="s">
        <v>917</v>
      </c>
      <c r="J1175" t="s">
        <v>204</v>
      </c>
      <c r="K1175" t="s">
        <v>204</v>
      </c>
      <c r="L1175" t="s">
        <v>325</v>
      </c>
      <c r="M1175" t="s">
        <v>340</v>
      </c>
      <c r="N1175" t="s">
        <v>475</v>
      </c>
      <c r="O1175" t="s">
        <v>339</v>
      </c>
      <c r="P1175" t="s">
        <v>1212</v>
      </c>
      <c r="Q1175" s="131">
        <v>268903</v>
      </c>
      <c r="R1175" s="131">
        <v>1</v>
      </c>
      <c r="S1175" s="131">
        <f t="shared" si="18"/>
        <v>3795.0000557821968</v>
      </c>
      <c r="U1175" s="131">
        <v>10204.869000000001</v>
      </c>
      <c r="V1175" s="132">
        <v>9.7999999999999997E-4</v>
      </c>
      <c r="W1175" s="132">
        <v>1.865E-2</v>
      </c>
      <c r="X1175" s="132">
        <v>3.1700000000000001E-3</v>
      </c>
    </row>
    <row r="1176" spans="1:24">
      <c r="A1176" t="s">
        <v>1213</v>
      </c>
      <c r="B1176" t="s">
        <v>1254</v>
      </c>
      <c r="C1176" t="s">
        <v>2188</v>
      </c>
      <c r="D1176" t="s">
        <v>2189</v>
      </c>
      <c r="E1176" t="s">
        <v>309</v>
      </c>
      <c r="F1176" t="s">
        <v>3505</v>
      </c>
      <c r="G1176" t="s">
        <v>3506</v>
      </c>
      <c r="H1176" t="s">
        <v>321</v>
      </c>
      <c r="I1176" t="s">
        <v>917</v>
      </c>
      <c r="J1176" t="s">
        <v>204</v>
      </c>
      <c r="K1176" t="s">
        <v>204</v>
      </c>
      <c r="L1176" t="s">
        <v>325</v>
      </c>
      <c r="M1176" t="s">
        <v>340</v>
      </c>
      <c r="N1176" t="s">
        <v>445</v>
      </c>
      <c r="O1176" t="s">
        <v>339</v>
      </c>
      <c r="P1176" t="s">
        <v>1212</v>
      </c>
      <c r="Q1176" s="131">
        <v>98605</v>
      </c>
      <c r="R1176" s="131">
        <v>1</v>
      </c>
      <c r="S1176" s="131">
        <f t="shared" si="18"/>
        <v>8570.000507073677</v>
      </c>
      <c r="U1176" s="131">
        <v>8450.4490000000005</v>
      </c>
      <c r="V1176" s="132">
        <v>1.24E-3</v>
      </c>
      <c r="W1176" s="132">
        <v>1.5440000000000001E-2</v>
      </c>
      <c r="X1176" s="132">
        <v>2.6199999999999999E-3</v>
      </c>
    </row>
    <row r="1177" spans="1:24">
      <c r="A1177" t="s">
        <v>1213</v>
      </c>
      <c r="B1177" t="s">
        <v>1254</v>
      </c>
      <c r="C1177" t="s">
        <v>3497</v>
      </c>
      <c r="D1177" t="s">
        <v>3498</v>
      </c>
      <c r="E1177" t="s">
        <v>309</v>
      </c>
      <c r="F1177" t="s">
        <v>3497</v>
      </c>
      <c r="G1177" t="s">
        <v>3499</v>
      </c>
      <c r="H1177" t="s">
        <v>321</v>
      </c>
      <c r="I1177" t="s">
        <v>917</v>
      </c>
      <c r="J1177" t="s">
        <v>204</v>
      </c>
      <c r="K1177" t="s">
        <v>204</v>
      </c>
      <c r="L1177" t="s">
        <v>325</v>
      </c>
      <c r="M1177" t="s">
        <v>340</v>
      </c>
      <c r="N1177" t="s">
        <v>458</v>
      </c>
      <c r="O1177" t="s">
        <v>339</v>
      </c>
      <c r="P1177" t="s">
        <v>1212</v>
      </c>
      <c r="Q1177" s="131">
        <v>10850</v>
      </c>
      <c r="R1177" s="131">
        <v>1</v>
      </c>
      <c r="S1177" s="131">
        <f t="shared" si="18"/>
        <v>71910</v>
      </c>
      <c r="U1177" s="131">
        <v>7802.2349999999997</v>
      </c>
      <c r="V1177" s="132">
        <v>3.6999999999999999E-4</v>
      </c>
      <c r="W1177" s="132">
        <v>1.426E-2</v>
      </c>
      <c r="X1177" s="132">
        <v>2.4199999999999998E-3</v>
      </c>
    </row>
    <row r="1178" spans="1:24">
      <c r="A1178" t="s">
        <v>1213</v>
      </c>
      <c r="B1178" t="s">
        <v>1254</v>
      </c>
      <c r="C1178" t="s">
        <v>2005</v>
      </c>
      <c r="D1178" t="s">
        <v>2006</v>
      </c>
      <c r="E1178" t="s">
        <v>309</v>
      </c>
      <c r="F1178" t="s">
        <v>3590</v>
      </c>
      <c r="G1178" t="s">
        <v>3591</v>
      </c>
      <c r="H1178" t="s">
        <v>321</v>
      </c>
      <c r="I1178" t="s">
        <v>917</v>
      </c>
      <c r="J1178" t="s">
        <v>204</v>
      </c>
      <c r="K1178" t="s">
        <v>204</v>
      </c>
      <c r="L1178" t="s">
        <v>325</v>
      </c>
      <c r="M1178" t="s">
        <v>340</v>
      </c>
      <c r="N1178" t="s">
        <v>464</v>
      </c>
      <c r="O1178" t="s">
        <v>339</v>
      </c>
      <c r="P1178" t="s">
        <v>1212</v>
      </c>
      <c r="Q1178" s="131">
        <v>679800</v>
      </c>
      <c r="R1178" s="131">
        <v>1</v>
      </c>
      <c r="S1178" s="131">
        <f t="shared" si="18"/>
        <v>1089</v>
      </c>
      <c r="U1178" s="131">
        <v>7403.0219999999999</v>
      </c>
      <c r="V1178" s="132">
        <v>9.2000000000000003E-4</v>
      </c>
      <c r="W1178" s="132">
        <v>1.353E-2</v>
      </c>
      <c r="X1178" s="132">
        <v>2.3E-3</v>
      </c>
    </row>
    <row r="1179" spans="1:24">
      <c r="A1179" t="s">
        <v>1213</v>
      </c>
      <c r="B1179" t="s">
        <v>1254</v>
      </c>
      <c r="C1179" t="s">
        <v>3489</v>
      </c>
      <c r="D1179" t="s">
        <v>3490</v>
      </c>
      <c r="E1179" t="s">
        <v>309</v>
      </c>
      <c r="F1179" t="s">
        <v>3489</v>
      </c>
      <c r="G1179" t="s">
        <v>3491</v>
      </c>
      <c r="H1179" t="s">
        <v>321</v>
      </c>
      <c r="I1179" t="s">
        <v>917</v>
      </c>
      <c r="J1179" t="s">
        <v>204</v>
      </c>
      <c r="K1179" t="s">
        <v>204</v>
      </c>
      <c r="L1179" t="s">
        <v>325</v>
      </c>
      <c r="M1179" t="s">
        <v>340</v>
      </c>
      <c r="N1179" t="s">
        <v>480</v>
      </c>
      <c r="O1179" t="s">
        <v>339</v>
      </c>
      <c r="P1179" t="s">
        <v>1212</v>
      </c>
      <c r="Q1179" s="131">
        <v>9817</v>
      </c>
      <c r="R1179" s="131">
        <v>1</v>
      </c>
      <c r="S1179" s="131">
        <f t="shared" si="18"/>
        <v>62119.995925435469</v>
      </c>
      <c r="U1179" s="131">
        <v>6098.32</v>
      </c>
      <c r="V1179" s="132">
        <v>1.2999999999999999E-4</v>
      </c>
      <c r="W1179" s="132">
        <v>1.1140000000000001E-2</v>
      </c>
      <c r="X1179" s="132">
        <v>1.89E-3</v>
      </c>
    </row>
    <row r="1180" spans="1:24">
      <c r="A1180" t="s">
        <v>1213</v>
      </c>
      <c r="B1180" t="s">
        <v>1254</v>
      </c>
      <c r="C1180" t="s">
        <v>1868</v>
      </c>
      <c r="D1180" t="s">
        <v>1869</v>
      </c>
      <c r="E1180" t="s">
        <v>309</v>
      </c>
      <c r="F1180" t="s">
        <v>1868</v>
      </c>
      <c r="G1180" t="s">
        <v>3478</v>
      </c>
      <c r="H1180" t="s">
        <v>321</v>
      </c>
      <c r="I1180" t="s">
        <v>917</v>
      </c>
      <c r="J1180" t="s">
        <v>204</v>
      </c>
      <c r="K1180" t="s">
        <v>204</v>
      </c>
      <c r="L1180" t="s">
        <v>325</v>
      </c>
      <c r="M1180" t="s">
        <v>340</v>
      </c>
      <c r="N1180" t="s">
        <v>464</v>
      </c>
      <c r="O1180" t="s">
        <v>339</v>
      </c>
      <c r="P1180" t="s">
        <v>1212</v>
      </c>
      <c r="Q1180" s="131">
        <v>20013</v>
      </c>
      <c r="R1180" s="131">
        <v>1</v>
      </c>
      <c r="S1180" s="131">
        <f t="shared" si="18"/>
        <v>30090.001499025635</v>
      </c>
      <c r="U1180" s="131">
        <v>6021.9120000000003</v>
      </c>
      <c r="V1180" s="132">
        <v>1.7000000000000001E-4</v>
      </c>
      <c r="W1180" s="132">
        <v>1.0999999999999999E-2</v>
      </c>
      <c r="X1180" s="132">
        <v>1.8699999999999999E-3</v>
      </c>
    </row>
    <row r="1181" spans="1:24">
      <c r="A1181" t="s">
        <v>1213</v>
      </c>
      <c r="B1181" t="s">
        <v>1254</v>
      </c>
      <c r="C1181" t="s">
        <v>2650</v>
      </c>
      <c r="D1181" t="s">
        <v>2651</v>
      </c>
      <c r="E1181" t="s">
        <v>309</v>
      </c>
      <c r="F1181" t="s">
        <v>2650</v>
      </c>
      <c r="G1181" t="s">
        <v>3686</v>
      </c>
      <c r="H1181" t="s">
        <v>321</v>
      </c>
      <c r="I1181" t="s">
        <v>917</v>
      </c>
      <c r="J1181" t="s">
        <v>204</v>
      </c>
      <c r="K1181" t="s">
        <v>204</v>
      </c>
      <c r="L1181" t="s">
        <v>325</v>
      </c>
      <c r="M1181" t="s">
        <v>340</v>
      </c>
      <c r="N1181" t="s">
        <v>484</v>
      </c>
      <c r="O1181" t="s">
        <v>339</v>
      </c>
      <c r="P1181" t="s">
        <v>1212</v>
      </c>
      <c r="Q1181" s="131">
        <v>236000</v>
      </c>
      <c r="R1181" s="131">
        <v>1</v>
      </c>
      <c r="S1181" s="131">
        <f t="shared" si="18"/>
        <v>2390</v>
      </c>
      <c r="U1181" s="131">
        <v>5640.4</v>
      </c>
      <c r="V1181" s="132">
        <v>1.23E-3</v>
      </c>
      <c r="W1181" s="132">
        <v>1.031E-2</v>
      </c>
      <c r="X1181" s="132">
        <v>1.75E-3</v>
      </c>
    </row>
    <row r="1182" spans="1:24">
      <c r="A1182" t="s">
        <v>1213</v>
      </c>
      <c r="B1182" t="s">
        <v>1254</v>
      </c>
      <c r="C1182" t="s">
        <v>3190</v>
      </c>
      <c r="D1182" t="s">
        <v>3191</v>
      </c>
      <c r="E1182" t="s">
        <v>309</v>
      </c>
      <c r="F1182" t="s">
        <v>3190</v>
      </c>
      <c r="G1182" t="s">
        <v>3475</v>
      </c>
      <c r="H1182" t="s">
        <v>321</v>
      </c>
      <c r="I1182" t="s">
        <v>917</v>
      </c>
      <c r="J1182" t="s">
        <v>204</v>
      </c>
      <c r="K1182" t="s">
        <v>204</v>
      </c>
      <c r="L1182" t="s">
        <v>325</v>
      </c>
      <c r="M1182" t="s">
        <v>340</v>
      </c>
      <c r="N1182" t="s">
        <v>448</v>
      </c>
      <c r="O1182" t="s">
        <v>339</v>
      </c>
      <c r="P1182" t="s">
        <v>1212</v>
      </c>
      <c r="Q1182" s="131">
        <v>191885</v>
      </c>
      <c r="R1182" s="131">
        <v>1</v>
      </c>
      <c r="S1182" s="131">
        <f t="shared" si="18"/>
        <v>2491.9998957709045</v>
      </c>
      <c r="U1182" s="131">
        <v>4781.7740000000003</v>
      </c>
      <c r="V1182" s="132">
        <v>1.6000000000000001E-4</v>
      </c>
      <c r="W1182" s="132">
        <v>8.7399999999999995E-3</v>
      </c>
      <c r="X1182" s="132">
        <v>1.48E-3</v>
      </c>
    </row>
    <row r="1183" spans="1:24">
      <c r="A1183" t="s">
        <v>1213</v>
      </c>
      <c r="B1183" t="s">
        <v>1254</v>
      </c>
      <c r="C1183" t="s">
        <v>2180</v>
      </c>
      <c r="D1183" t="s">
        <v>2181</v>
      </c>
      <c r="E1183" t="s">
        <v>309</v>
      </c>
      <c r="F1183" t="s">
        <v>2180</v>
      </c>
      <c r="G1183" t="s">
        <v>3669</v>
      </c>
      <c r="H1183" t="s">
        <v>321</v>
      </c>
      <c r="I1183" t="s">
        <v>917</v>
      </c>
      <c r="J1183" t="s">
        <v>204</v>
      </c>
      <c r="K1183" t="s">
        <v>204</v>
      </c>
      <c r="L1183" t="s">
        <v>325</v>
      </c>
      <c r="M1183" t="s">
        <v>340</v>
      </c>
      <c r="N1183" t="s">
        <v>440</v>
      </c>
      <c r="O1183" t="s">
        <v>339</v>
      </c>
      <c r="P1183" t="s">
        <v>1212</v>
      </c>
      <c r="Q1183" s="131">
        <v>9697</v>
      </c>
      <c r="R1183" s="131">
        <v>1</v>
      </c>
      <c r="S1183" s="131">
        <f t="shared" si="18"/>
        <v>45100</v>
      </c>
      <c r="T1183" s="131">
        <v>68.084000000000003</v>
      </c>
      <c r="U1183" s="131">
        <v>4441.4309999999996</v>
      </c>
      <c r="V1183" s="132">
        <v>6.9999999999999999E-4</v>
      </c>
      <c r="W1183" s="132">
        <v>8.2400000000000008E-3</v>
      </c>
      <c r="X1183" s="132">
        <v>1.4E-3</v>
      </c>
    </row>
    <row r="1184" spans="1:24">
      <c r="A1184" t="s">
        <v>1213</v>
      </c>
      <c r="B1184" t="s">
        <v>1254</v>
      </c>
      <c r="C1184" t="s">
        <v>3881</v>
      </c>
      <c r="D1184" t="s">
        <v>3882</v>
      </c>
      <c r="E1184" t="s">
        <v>309</v>
      </c>
      <c r="F1184" t="s">
        <v>3881</v>
      </c>
      <c r="G1184" t="s">
        <v>3883</v>
      </c>
      <c r="H1184" t="s">
        <v>321</v>
      </c>
      <c r="I1184" t="s">
        <v>917</v>
      </c>
      <c r="J1184" t="s">
        <v>204</v>
      </c>
      <c r="K1184" t="s">
        <v>204</v>
      </c>
      <c r="L1184" t="s">
        <v>325</v>
      </c>
      <c r="M1184" t="s">
        <v>340</v>
      </c>
      <c r="N1184" t="s">
        <v>445</v>
      </c>
      <c r="O1184" t="s">
        <v>339</v>
      </c>
      <c r="P1184" t="s">
        <v>1212</v>
      </c>
      <c r="Q1184" s="131">
        <v>33407</v>
      </c>
      <c r="R1184" s="131">
        <v>1</v>
      </c>
      <c r="S1184" s="131">
        <f t="shared" si="18"/>
        <v>12889.999101984615</v>
      </c>
      <c r="U1184" s="131">
        <v>4306.1620000000003</v>
      </c>
      <c r="V1184" s="132">
        <v>2.2699999999999999E-3</v>
      </c>
      <c r="W1184" s="132">
        <v>7.8700000000000003E-3</v>
      </c>
      <c r="X1184" s="132">
        <v>1.34E-3</v>
      </c>
    </row>
    <row r="1185" spans="1:24">
      <c r="A1185" t="s">
        <v>1213</v>
      </c>
      <c r="B1185" t="s">
        <v>1254</v>
      </c>
      <c r="C1185" t="s">
        <v>2283</v>
      </c>
      <c r="D1185" t="s">
        <v>2284</v>
      </c>
      <c r="E1185" t="s">
        <v>309</v>
      </c>
      <c r="F1185" t="s">
        <v>2283</v>
      </c>
      <c r="G1185" t="s">
        <v>3668</v>
      </c>
      <c r="H1185" t="s">
        <v>321</v>
      </c>
      <c r="I1185" t="s">
        <v>917</v>
      </c>
      <c r="J1185" t="s">
        <v>204</v>
      </c>
      <c r="K1185" t="s">
        <v>204</v>
      </c>
      <c r="L1185" t="s">
        <v>325</v>
      </c>
      <c r="M1185" t="s">
        <v>340</v>
      </c>
      <c r="N1185" t="s">
        <v>454</v>
      </c>
      <c r="O1185" t="s">
        <v>339</v>
      </c>
      <c r="P1185" t="s">
        <v>1212</v>
      </c>
      <c r="Q1185" s="131">
        <v>8829</v>
      </c>
      <c r="R1185" s="131">
        <v>1</v>
      </c>
      <c r="S1185" s="131">
        <f t="shared" si="18"/>
        <v>47499.999999999993</v>
      </c>
      <c r="U1185" s="131">
        <v>4193.7749999999996</v>
      </c>
      <c r="V1185" s="132">
        <v>4.6999999999999999E-4</v>
      </c>
      <c r="W1185" s="132">
        <v>7.6600000000000001E-3</v>
      </c>
      <c r="X1185" s="132">
        <v>1.2999999999999999E-3</v>
      </c>
    </row>
    <row r="1186" spans="1:24">
      <c r="A1186" t="s">
        <v>1213</v>
      </c>
      <c r="B1186" t="s">
        <v>1254</v>
      </c>
      <c r="C1186" t="s">
        <v>2402</v>
      </c>
      <c r="D1186" t="s">
        <v>2403</v>
      </c>
      <c r="E1186" t="s">
        <v>309</v>
      </c>
      <c r="F1186" t="s">
        <v>2402</v>
      </c>
      <c r="G1186" t="s">
        <v>3696</v>
      </c>
      <c r="H1186" t="s">
        <v>321</v>
      </c>
      <c r="I1186" t="s">
        <v>917</v>
      </c>
      <c r="J1186" t="s">
        <v>204</v>
      </c>
      <c r="K1186" t="s">
        <v>204</v>
      </c>
      <c r="L1186" t="s">
        <v>325</v>
      </c>
      <c r="M1186" t="s">
        <v>340</v>
      </c>
      <c r="N1186" t="s">
        <v>465</v>
      </c>
      <c r="O1186" t="s">
        <v>339</v>
      </c>
      <c r="P1186" t="s">
        <v>1212</v>
      </c>
      <c r="Q1186" s="131">
        <v>72517</v>
      </c>
      <c r="R1186" s="131">
        <v>1</v>
      </c>
      <c r="S1186" s="131">
        <f t="shared" si="18"/>
        <v>5600</v>
      </c>
      <c r="U1186" s="131">
        <v>4060.9520000000002</v>
      </c>
      <c r="V1186" s="132">
        <v>9.7999999999999997E-4</v>
      </c>
      <c r="W1186" s="132">
        <v>7.4200000000000004E-3</v>
      </c>
      <c r="X1186" s="132">
        <v>1.2600000000000001E-3</v>
      </c>
    </row>
    <row r="1187" spans="1:24">
      <c r="A1187" t="s">
        <v>1213</v>
      </c>
      <c r="B1187" t="s">
        <v>1254</v>
      </c>
      <c r="C1187" t="s">
        <v>2309</v>
      </c>
      <c r="D1187" t="s">
        <v>2310</v>
      </c>
      <c r="E1187" t="s">
        <v>309</v>
      </c>
      <c r="F1187" t="s">
        <v>2309</v>
      </c>
      <c r="G1187" t="s">
        <v>3565</v>
      </c>
      <c r="H1187" t="s">
        <v>321</v>
      </c>
      <c r="I1187" t="s">
        <v>917</v>
      </c>
      <c r="J1187" t="s">
        <v>204</v>
      </c>
      <c r="K1187" t="s">
        <v>204</v>
      </c>
      <c r="L1187" t="s">
        <v>325</v>
      </c>
      <c r="M1187" t="s">
        <v>340</v>
      </c>
      <c r="N1187" t="s">
        <v>447</v>
      </c>
      <c r="O1187" t="s">
        <v>339</v>
      </c>
      <c r="P1187" t="s">
        <v>1212</v>
      </c>
      <c r="Q1187" s="131">
        <v>10035</v>
      </c>
      <c r="R1187" s="131">
        <v>1</v>
      </c>
      <c r="S1187" s="131">
        <f t="shared" si="18"/>
        <v>36080</v>
      </c>
      <c r="U1187" s="131">
        <v>3620.6280000000002</v>
      </c>
      <c r="V1187" s="132">
        <v>4.8000000000000001E-4</v>
      </c>
      <c r="W1187" s="132">
        <v>6.62E-3</v>
      </c>
      <c r="X1187" s="132">
        <v>1.1199999999999999E-3</v>
      </c>
    </row>
    <row r="1188" spans="1:24">
      <c r="A1188" t="s">
        <v>1213</v>
      </c>
      <c r="B1188" t="s">
        <v>1254</v>
      </c>
      <c r="C1188" t="s">
        <v>2422</v>
      </c>
      <c r="D1188" t="s">
        <v>2423</v>
      </c>
      <c r="E1188" t="s">
        <v>309</v>
      </c>
      <c r="F1188" t="s">
        <v>2422</v>
      </c>
      <c r="G1188" t="s">
        <v>3496</v>
      </c>
      <c r="H1188" t="s">
        <v>321</v>
      </c>
      <c r="I1188" t="s">
        <v>917</v>
      </c>
      <c r="J1188" t="s">
        <v>204</v>
      </c>
      <c r="K1188" t="s">
        <v>204</v>
      </c>
      <c r="L1188" t="s">
        <v>325</v>
      </c>
      <c r="M1188" t="s">
        <v>340</v>
      </c>
      <c r="N1188" t="s">
        <v>456</v>
      </c>
      <c r="O1188" t="s">
        <v>339</v>
      </c>
      <c r="P1188" t="s">
        <v>1212</v>
      </c>
      <c r="Q1188" s="131">
        <v>191505</v>
      </c>
      <c r="R1188" s="131">
        <v>1</v>
      </c>
      <c r="S1188" s="131">
        <f t="shared" si="18"/>
        <v>1800</v>
      </c>
      <c r="U1188" s="131">
        <v>3447.09</v>
      </c>
      <c r="V1188" s="132">
        <v>1.4999999999999999E-4</v>
      </c>
      <c r="W1188" s="132">
        <v>6.3E-3</v>
      </c>
      <c r="X1188" s="132">
        <v>1.07E-3</v>
      </c>
    </row>
    <row r="1189" spans="1:24">
      <c r="A1189" t="s">
        <v>1213</v>
      </c>
      <c r="B1189" t="s">
        <v>1254</v>
      </c>
      <c r="C1189" t="s">
        <v>3479</v>
      </c>
      <c r="D1189" t="s">
        <v>3480</v>
      </c>
      <c r="E1189" t="s">
        <v>309</v>
      </c>
      <c r="F1189" t="s">
        <v>3479</v>
      </c>
      <c r="G1189" t="s">
        <v>3481</v>
      </c>
      <c r="H1189" t="s">
        <v>321</v>
      </c>
      <c r="I1189" t="s">
        <v>917</v>
      </c>
      <c r="J1189" t="s">
        <v>204</v>
      </c>
      <c r="K1189" t="s">
        <v>204</v>
      </c>
      <c r="L1189" t="s">
        <v>325</v>
      </c>
      <c r="M1189" t="s">
        <v>340</v>
      </c>
      <c r="N1189" t="s">
        <v>458</v>
      </c>
      <c r="O1189" t="s">
        <v>339</v>
      </c>
      <c r="P1189" t="s">
        <v>1212</v>
      </c>
      <c r="Q1189" s="131">
        <v>18044</v>
      </c>
      <c r="R1189" s="131">
        <v>1</v>
      </c>
      <c r="S1189" s="131">
        <f t="shared" si="18"/>
        <v>18890.002216803368</v>
      </c>
      <c r="U1189" s="131">
        <v>3408.5120000000002</v>
      </c>
      <c r="V1189" s="132">
        <v>1.6000000000000001E-4</v>
      </c>
      <c r="W1189" s="132">
        <v>6.2300000000000003E-3</v>
      </c>
      <c r="X1189" s="132">
        <v>1.06E-3</v>
      </c>
    </row>
    <row r="1190" spans="1:24">
      <c r="A1190" t="s">
        <v>1213</v>
      </c>
      <c r="B1190" t="s">
        <v>1254</v>
      </c>
      <c r="C1190" t="s">
        <v>1918</v>
      </c>
      <c r="D1190" t="s">
        <v>1919</v>
      </c>
      <c r="E1190" t="s">
        <v>309</v>
      </c>
      <c r="F1190" t="s">
        <v>1918</v>
      </c>
      <c r="G1190" t="s">
        <v>3537</v>
      </c>
      <c r="H1190" t="s">
        <v>321</v>
      </c>
      <c r="I1190" t="s">
        <v>917</v>
      </c>
      <c r="J1190" t="s">
        <v>204</v>
      </c>
      <c r="K1190" t="s">
        <v>204</v>
      </c>
      <c r="L1190" t="s">
        <v>325</v>
      </c>
      <c r="M1190" t="s">
        <v>340</v>
      </c>
      <c r="N1190" t="s">
        <v>464</v>
      </c>
      <c r="O1190" t="s">
        <v>339</v>
      </c>
      <c r="P1190" t="s">
        <v>1212</v>
      </c>
      <c r="Q1190" s="131">
        <v>10507</v>
      </c>
      <c r="R1190" s="131">
        <v>1</v>
      </c>
      <c r="S1190" s="131">
        <f t="shared" si="18"/>
        <v>32400</v>
      </c>
      <c r="U1190" s="131">
        <v>3404.268</v>
      </c>
      <c r="V1190" s="132">
        <v>2.2000000000000001E-4</v>
      </c>
      <c r="W1190" s="132">
        <v>6.2199999999999998E-3</v>
      </c>
      <c r="X1190" s="132">
        <v>1.06E-3</v>
      </c>
    </row>
    <row r="1191" spans="1:24">
      <c r="A1191" t="s">
        <v>1213</v>
      </c>
      <c r="B1191" t="s">
        <v>1254</v>
      </c>
      <c r="C1191" t="s">
        <v>3573</v>
      </c>
      <c r="D1191" t="s">
        <v>3574</v>
      </c>
      <c r="E1191" t="s">
        <v>309</v>
      </c>
      <c r="F1191" t="s">
        <v>3573</v>
      </c>
      <c r="G1191" t="s">
        <v>3575</v>
      </c>
      <c r="H1191" t="s">
        <v>321</v>
      </c>
      <c r="I1191" t="s">
        <v>917</v>
      </c>
      <c r="J1191" t="s">
        <v>204</v>
      </c>
      <c r="K1191" t="s">
        <v>204</v>
      </c>
      <c r="L1191" t="s">
        <v>325</v>
      </c>
      <c r="M1191" t="s">
        <v>340</v>
      </c>
      <c r="N1191" t="s">
        <v>475</v>
      </c>
      <c r="O1191" t="s">
        <v>339</v>
      </c>
      <c r="P1191" t="s">
        <v>1212</v>
      </c>
      <c r="Q1191" s="131">
        <v>45237</v>
      </c>
      <c r="R1191" s="131">
        <v>1</v>
      </c>
      <c r="S1191" s="131">
        <f t="shared" si="18"/>
        <v>7423.00108318412</v>
      </c>
      <c r="U1191" s="131">
        <v>3357.9430000000002</v>
      </c>
      <c r="V1191" s="132">
        <v>9.3000000000000005E-4</v>
      </c>
      <c r="W1191" s="132">
        <v>6.1399999999999996E-3</v>
      </c>
      <c r="X1191" s="132">
        <v>1.0399999999999999E-3</v>
      </c>
    </row>
    <row r="1192" spans="1:24">
      <c r="A1192" t="s">
        <v>1213</v>
      </c>
      <c r="B1192" t="s">
        <v>1254</v>
      </c>
      <c r="C1192" t="s">
        <v>3554</v>
      </c>
      <c r="D1192" t="s">
        <v>3555</v>
      </c>
      <c r="E1192" t="s">
        <v>309</v>
      </c>
      <c r="F1192" t="s">
        <v>3556</v>
      </c>
      <c r="G1192" t="s">
        <v>3557</v>
      </c>
      <c r="H1192" t="s">
        <v>321</v>
      </c>
      <c r="I1192" t="s">
        <v>917</v>
      </c>
      <c r="J1192" t="s">
        <v>204</v>
      </c>
      <c r="K1192" t="s">
        <v>204</v>
      </c>
      <c r="L1192" t="s">
        <v>325</v>
      </c>
      <c r="M1192" t="s">
        <v>340</v>
      </c>
      <c r="N1192" t="s">
        <v>454</v>
      </c>
      <c r="O1192" t="s">
        <v>339</v>
      </c>
      <c r="P1192" t="s">
        <v>1212</v>
      </c>
      <c r="Q1192" s="131">
        <v>295000</v>
      </c>
      <c r="R1192" s="131">
        <v>1</v>
      </c>
      <c r="S1192" s="131">
        <f t="shared" si="18"/>
        <v>1114</v>
      </c>
      <c r="U1192" s="131">
        <v>3286.3</v>
      </c>
      <c r="V1192" s="132">
        <v>2.5000000000000001E-4</v>
      </c>
      <c r="W1192" s="132">
        <v>6.0099999999999997E-3</v>
      </c>
      <c r="X1192" s="132">
        <v>1.0200000000000001E-3</v>
      </c>
    </row>
    <row r="1193" spans="1:24">
      <c r="A1193" t="s">
        <v>1213</v>
      </c>
      <c r="B1193" t="s">
        <v>1254</v>
      </c>
      <c r="C1193" t="s">
        <v>2445</v>
      </c>
      <c r="D1193" t="s">
        <v>2446</v>
      </c>
      <c r="E1193" t="s">
        <v>309</v>
      </c>
      <c r="F1193" t="s">
        <v>2445</v>
      </c>
      <c r="G1193" t="s">
        <v>4057</v>
      </c>
      <c r="H1193" t="s">
        <v>321</v>
      </c>
      <c r="I1193" t="s">
        <v>917</v>
      </c>
      <c r="J1193" t="s">
        <v>204</v>
      </c>
      <c r="K1193" t="s">
        <v>204</v>
      </c>
      <c r="L1193" t="s">
        <v>325</v>
      </c>
      <c r="M1193" t="s">
        <v>340</v>
      </c>
      <c r="N1193" t="s">
        <v>454</v>
      </c>
      <c r="O1193" t="s">
        <v>339</v>
      </c>
      <c r="P1193" t="s">
        <v>1212</v>
      </c>
      <c r="Q1193" s="131">
        <v>118521</v>
      </c>
      <c r="R1193" s="131">
        <v>1</v>
      </c>
      <c r="S1193" s="131">
        <f t="shared" si="18"/>
        <v>2355.0003796795504</v>
      </c>
      <c r="U1193" s="131">
        <v>2791.17</v>
      </c>
      <c r="V1193" s="132">
        <v>1.34E-3</v>
      </c>
      <c r="W1193" s="132">
        <v>5.1000000000000004E-3</v>
      </c>
      <c r="X1193" s="132">
        <v>8.7000000000000001E-4</v>
      </c>
    </row>
    <row r="1194" spans="1:24">
      <c r="A1194" t="s">
        <v>1213</v>
      </c>
      <c r="B1194" t="s">
        <v>1254</v>
      </c>
      <c r="C1194" t="s">
        <v>2020</v>
      </c>
      <c r="D1194" t="s">
        <v>2021</v>
      </c>
      <c r="E1194" t="s">
        <v>309</v>
      </c>
      <c r="F1194" t="s">
        <v>2020</v>
      </c>
      <c r="G1194" t="s">
        <v>3518</v>
      </c>
      <c r="H1194" t="s">
        <v>321</v>
      </c>
      <c r="I1194" t="s">
        <v>917</v>
      </c>
      <c r="J1194" t="s">
        <v>204</v>
      </c>
      <c r="K1194" t="s">
        <v>204</v>
      </c>
      <c r="L1194" t="s">
        <v>325</v>
      </c>
      <c r="M1194" t="s">
        <v>340</v>
      </c>
      <c r="N1194" t="s">
        <v>484</v>
      </c>
      <c r="O1194" t="s">
        <v>339</v>
      </c>
      <c r="P1194" t="s">
        <v>1212</v>
      </c>
      <c r="Q1194" s="131">
        <v>450549</v>
      </c>
      <c r="R1194" s="131">
        <v>1</v>
      </c>
      <c r="S1194" s="131">
        <f t="shared" si="18"/>
        <v>518.99993119505314</v>
      </c>
      <c r="U1194" s="131">
        <v>2338.3490000000002</v>
      </c>
      <c r="V1194" s="132">
        <v>1.6000000000000001E-4</v>
      </c>
      <c r="W1194" s="132">
        <v>4.2700000000000004E-3</v>
      </c>
      <c r="X1194" s="132">
        <v>7.2999999999999996E-4</v>
      </c>
    </row>
    <row r="1195" spans="1:24">
      <c r="A1195" t="s">
        <v>1213</v>
      </c>
      <c r="B1195" t="s">
        <v>1254</v>
      </c>
      <c r="C1195" t="s">
        <v>2219</v>
      </c>
      <c r="D1195" t="s">
        <v>2220</v>
      </c>
      <c r="E1195" t="s">
        <v>309</v>
      </c>
      <c r="F1195" t="s">
        <v>2219</v>
      </c>
      <c r="G1195" t="s">
        <v>3542</v>
      </c>
      <c r="H1195" t="s">
        <v>321</v>
      </c>
      <c r="I1195" t="s">
        <v>917</v>
      </c>
      <c r="J1195" t="s">
        <v>204</v>
      </c>
      <c r="K1195" t="s">
        <v>204</v>
      </c>
      <c r="L1195" t="s">
        <v>325</v>
      </c>
      <c r="M1195" t="s">
        <v>340</v>
      </c>
      <c r="N1195" t="s">
        <v>451</v>
      </c>
      <c r="O1195" t="s">
        <v>339</v>
      </c>
      <c r="P1195" t="s">
        <v>1212</v>
      </c>
      <c r="Q1195" s="131">
        <v>1067</v>
      </c>
      <c r="R1195" s="131">
        <v>1</v>
      </c>
      <c r="S1195" s="131">
        <f t="shared" si="18"/>
        <v>205059.98125585756</v>
      </c>
      <c r="U1195" s="131">
        <v>2187.9899999999998</v>
      </c>
      <c r="V1195" s="132">
        <v>2.5999999999999998E-4</v>
      </c>
      <c r="W1195" s="132">
        <v>4.0000000000000001E-3</v>
      </c>
      <c r="X1195" s="132">
        <v>6.8000000000000005E-4</v>
      </c>
    </row>
    <row r="1196" spans="1:24">
      <c r="A1196" t="s">
        <v>1213</v>
      </c>
      <c r="B1196" t="s">
        <v>1254</v>
      </c>
      <c r="C1196" t="s">
        <v>1756</v>
      </c>
      <c r="D1196" t="s">
        <v>1757</v>
      </c>
      <c r="E1196" t="s">
        <v>309</v>
      </c>
      <c r="F1196" t="s">
        <v>1756</v>
      </c>
      <c r="G1196" t="s">
        <v>3507</v>
      </c>
      <c r="H1196" t="s">
        <v>321</v>
      </c>
      <c r="I1196" t="s">
        <v>917</v>
      </c>
      <c r="J1196" t="s">
        <v>204</v>
      </c>
      <c r="K1196" t="s">
        <v>204</v>
      </c>
      <c r="L1196" t="s">
        <v>325</v>
      </c>
      <c r="M1196" t="s">
        <v>340</v>
      </c>
      <c r="N1196" t="s">
        <v>461</v>
      </c>
      <c r="O1196" t="s">
        <v>339</v>
      </c>
      <c r="P1196" t="s">
        <v>1212</v>
      </c>
      <c r="Q1196" s="131">
        <v>4000</v>
      </c>
      <c r="R1196" s="131">
        <v>1</v>
      </c>
      <c r="S1196" s="131">
        <f t="shared" si="18"/>
        <v>52300</v>
      </c>
      <c r="U1196" s="131">
        <v>2092</v>
      </c>
      <c r="V1196" s="132">
        <v>2.4000000000000001E-4</v>
      </c>
      <c r="W1196" s="132">
        <v>3.82E-3</v>
      </c>
      <c r="X1196" s="132">
        <v>6.4999999999999997E-4</v>
      </c>
    </row>
    <row r="1197" spans="1:24">
      <c r="A1197" t="s">
        <v>1213</v>
      </c>
      <c r="B1197" t="s">
        <v>1254</v>
      </c>
      <c r="C1197" t="s">
        <v>2629</v>
      </c>
      <c r="D1197" t="s">
        <v>2630</v>
      </c>
      <c r="E1197" t="s">
        <v>309</v>
      </c>
      <c r="F1197" t="s">
        <v>2629</v>
      </c>
      <c r="G1197" t="s">
        <v>3674</v>
      </c>
      <c r="H1197" t="s">
        <v>321</v>
      </c>
      <c r="I1197" t="s">
        <v>917</v>
      </c>
      <c r="J1197" t="s">
        <v>204</v>
      </c>
      <c r="K1197" t="s">
        <v>204</v>
      </c>
      <c r="L1197" t="s">
        <v>325</v>
      </c>
      <c r="M1197" t="s">
        <v>340</v>
      </c>
      <c r="N1197" t="s">
        <v>451</v>
      </c>
      <c r="O1197" t="s">
        <v>339</v>
      </c>
      <c r="P1197" t="s">
        <v>1212</v>
      </c>
      <c r="Q1197" s="131">
        <v>2018</v>
      </c>
      <c r="R1197" s="131">
        <v>1</v>
      </c>
      <c r="S1197" s="131">
        <f t="shared" si="18"/>
        <v>95489.990089197221</v>
      </c>
      <c r="U1197" s="131">
        <v>1926.9880000000001</v>
      </c>
      <c r="V1197" s="132">
        <v>2.5999999999999998E-4</v>
      </c>
      <c r="W1197" s="132">
        <v>3.5200000000000001E-3</v>
      </c>
      <c r="X1197" s="132">
        <v>5.9999999999999995E-4</v>
      </c>
    </row>
    <row r="1198" spans="1:24">
      <c r="A1198" t="s">
        <v>1213</v>
      </c>
      <c r="B1198" t="s">
        <v>1254</v>
      </c>
      <c r="C1198" t="s">
        <v>2505</v>
      </c>
      <c r="D1198" t="s">
        <v>2506</v>
      </c>
      <c r="E1198" t="s">
        <v>309</v>
      </c>
      <c r="F1198" t="s">
        <v>2505</v>
      </c>
      <c r="G1198" t="s">
        <v>3568</v>
      </c>
      <c r="H1198" t="s">
        <v>321</v>
      </c>
      <c r="I1198" t="s">
        <v>917</v>
      </c>
      <c r="J1198" t="s">
        <v>204</v>
      </c>
      <c r="K1198" t="s">
        <v>204</v>
      </c>
      <c r="L1198" t="s">
        <v>325</v>
      </c>
      <c r="M1198" t="s">
        <v>340</v>
      </c>
      <c r="N1198" t="s">
        <v>478</v>
      </c>
      <c r="O1198" t="s">
        <v>339</v>
      </c>
      <c r="P1198" t="s">
        <v>1212</v>
      </c>
      <c r="Q1198" s="131">
        <v>58161</v>
      </c>
      <c r="R1198" s="131">
        <v>1</v>
      </c>
      <c r="S1198" s="131">
        <f t="shared" si="18"/>
        <v>1619.0007049397361</v>
      </c>
      <c r="U1198" s="131">
        <v>941.62699999999995</v>
      </c>
      <c r="V1198" s="132">
        <v>2.9E-4</v>
      </c>
      <c r="W1198" s="132">
        <v>1.72E-3</v>
      </c>
      <c r="X1198" s="132">
        <v>2.9E-4</v>
      </c>
    </row>
    <row r="1199" spans="1:24">
      <c r="A1199" t="s">
        <v>1213</v>
      </c>
      <c r="B1199" t="s">
        <v>1254</v>
      </c>
      <c r="C1199" t="s">
        <v>3581</v>
      </c>
      <c r="D1199" t="s">
        <v>3582</v>
      </c>
      <c r="E1199" t="s">
        <v>309</v>
      </c>
      <c r="F1199" t="s">
        <v>3581</v>
      </c>
      <c r="G1199" t="s">
        <v>3583</v>
      </c>
      <c r="H1199" t="s">
        <v>321</v>
      </c>
      <c r="I1199" t="s">
        <v>917</v>
      </c>
      <c r="J1199" t="s">
        <v>204</v>
      </c>
      <c r="K1199" t="s">
        <v>204</v>
      </c>
      <c r="L1199" t="s">
        <v>325</v>
      </c>
      <c r="M1199" t="s">
        <v>340</v>
      </c>
      <c r="N1199" t="s">
        <v>476</v>
      </c>
      <c r="O1199" t="s">
        <v>339</v>
      </c>
      <c r="P1199" t="s">
        <v>1212</v>
      </c>
      <c r="Q1199" s="131">
        <v>2516</v>
      </c>
      <c r="R1199" s="131">
        <v>1</v>
      </c>
      <c r="S1199" s="131">
        <f t="shared" si="18"/>
        <v>21630.007949125596</v>
      </c>
      <c r="U1199" s="131">
        <v>544.21100000000001</v>
      </c>
      <c r="V1199" s="132">
        <v>1.1E-4</v>
      </c>
      <c r="W1199" s="132">
        <v>9.8999999999999999E-4</v>
      </c>
      <c r="X1199" s="132">
        <v>1.7000000000000001E-4</v>
      </c>
    </row>
    <row r="1200" spans="1:24">
      <c r="A1200" t="s">
        <v>1213</v>
      </c>
      <c r="B1200" t="s">
        <v>1254</v>
      </c>
      <c r="C1200" t="s">
        <v>1906</v>
      </c>
      <c r="D1200" t="s">
        <v>1907</v>
      </c>
      <c r="E1200" t="s">
        <v>309</v>
      </c>
      <c r="F1200" t="s">
        <v>1906</v>
      </c>
      <c r="G1200" t="s">
        <v>4058</v>
      </c>
      <c r="H1200" t="s">
        <v>321</v>
      </c>
      <c r="I1200" t="s">
        <v>917</v>
      </c>
      <c r="J1200" t="s">
        <v>204</v>
      </c>
      <c r="K1200" t="s">
        <v>204</v>
      </c>
      <c r="L1200" t="s">
        <v>325</v>
      </c>
      <c r="M1200" t="s">
        <v>340</v>
      </c>
      <c r="N1200" t="s">
        <v>447</v>
      </c>
      <c r="O1200" t="s">
        <v>339</v>
      </c>
      <c r="P1200" t="s">
        <v>1212</v>
      </c>
      <c r="Q1200" s="131">
        <v>9577</v>
      </c>
      <c r="R1200" s="131">
        <v>1</v>
      </c>
      <c r="S1200" s="131">
        <f t="shared" si="18"/>
        <v>4300</v>
      </c>
      <c r="U1200" s="131">
        <v>411.81099999999998</v>
      </c>
      <c r="V1200" s="132">
        <v>2.7E-4</v>
      </c>
      <c r="W1200" s="132">
        <v>7.5000000000000002E-4</v>
      </c>
      <c r="X1200" s="132">
        <v>1.2999999999999999E-4</v>
      </c>
    </row>
    <row r="1201" spans="1:24">
      <c r="A1201" t="s">
        <v>1213</v>
      </c>
      <c r="B1201" t="s">
        <v>1254</v>
      </c>
      <c r="C1201" t="s">
        <v>3979</v>
      </c>
      <c r="D1201" t="s">
        <v>3980</v>
      </c>
      <c r="E1201" t="s">
        <v>309</v>
      </c>
      <c r="F1201" t="s">
        <v>3979</v>
      </c>
      <c r="G1201" t="s">
        <v>3981</v>
      </c>
      <c r="H1201" t="s">
        <v>321</v>
      </c>
      <c r="I1201" t="s">
        <v>917</v>
      </c>
      <c r="J1201" t="s">
        <v>204</v>
      </c>
      <c r="K1201" t="s">
        <v>204</v>
      </c>
      <c r="L1201" t="s">
        <v>325</v>
      </c>
      <c r="M1201" t="s">
        <v>340</v>
      </c>
      <c r="N1201" t="s">
        <v>471</v>
      </c>
      <c r="O1201" t="s">
        <v>339</v>
      </c>
      <c r="P1201" t="s">
        <v>1212</v>
      </c>
      <c r="Q1201" s="131">
        <v>29585</v>
      </c>
      <c r="R1201" s="131">
        <v>1</v>
      </c>
      <c r="S1201" s="131">
        <f t="shared" si="18"/>
        <v>268.39952678722329</v>
      </c>
      <c r="U1201" s="131">
        <v>79.406000000000006</v>
      </c>
      <c r="V1201" s="132">
        <v>3.4000000000000002E-4</v>
      </c>
      <c r="W1201" s="132">
        <v>1.4999999999999999E-4</v>
      </c>
      <c r="X1201" s="132">
        <v>2.0000000000000002E-5</v>
      </c>
    </row>
    <row r="1202" spans="1:24">
      <c r="A1202" t="s">
        <v>1213</v>
      </c>
      <c r="B1202" t="s">
        <v>1254</v>
      </c>
      <c r="C1202" t="s">
        <v>3586</v>
      </c>
      <c r="D1202" t="s">
        <v>3587</v>
      </c>
      <c r="E1202" t="s">
        <v>309</v>
      </c>
      <c r="F1202" t="s">
        <v>3588</v>
      </c>
      <c r="G1202" t="s">
        <v>3589</v>
      </c>
      <c r="H1202" t="s">
        <v>321</v>
      </c>
      <c r="I1202" t="s">
        <v>917</v>
      </c>
      <c r="J1202" t="s">
        <v>204</v>
      </c>
      <c r="K1202" t="s">
        <v>204</v>
      </c>
      <c r="L1202" t="s">
        <v>325</v>
      </c>
      <c r="M1202" t="s">
        <v>340</v>
      </c>
      <c r="N1202" t="s">
        <v>455</v>
      </c>
      <c r="O1202" t="s">
        <v>339</v>
      </c>
      <c r="P1202" t="s">
        <v>1212</v>
      </c>
      <c r="Q1202" s="131">
        <v>113169</v>
      </c>
      <c r="R1202" s="131">
        <v>1</v>
      </c>
      <c r="S1202" s="131">
        <f t="shared" si="18"/>
        <v>9484</v>
      </c>
      <c r="U1202" s="131">
        <f>10732947.96/1000</f>
        <v>10732.947960000001</v>
      </c>
      <c r="V1202" s="132">
        <v>1.308E-2</v>
      </c>
      <c r="W1202" s="132">
        <v>2.5229999999999999E-2</v>
      </c>
      <c r="X1202" s="132">
        <v>4.28E-3</v>
      </c>
    </row>
    <row r="1203" spans="1:24">
      <c r="A1203" t="s">
        <v>1213</v>
      </c>
      <c r="B1203" t="s">
        <v>1254</v>
      </c>
      <c r="C1203" t="s">
        <v>3301</v>
      </c>
      <c r="D1203" t="s">
        <v>3302</v>
      </c>
      <c r="E1203" t="s">
        <v>80</v>
      </c>
      <c r="F1203" t="s">
        <v>3301</v>
      </c>
      <c r="G1203" t="s">
        <v>3629</v>
      </c>
      <c r="H1203" t="s">
        <v>321</v>
      </c>
      <c r="I1203" t="s">
        <v>917</v>
      </c>
      <c r="J1203" t="s">
        <v>205</v>
      </c>
      <c r="K1203" t="s">
        <v>224</v>
      </c>
      <c r="L1203" t="s">
        <v>325</v>
      </c>
      <c r="M1203" t="s">
        <v>340</v>
      </c>
      <c r="N1203" t="s">
        <v>545</v>
      </c>
      <c r="O1203" t="s">
        <v>339</v>
      </c>
      <c r="P1203" t="s">
        <v>1215</v>
      </c>
      <c r="Q1203" s="131">
        <v>14193</v>
      </c>
      <c r="R1203" s="131">
        <v>3.6469999999999998</v>
      </c>
      <c r="S1203" s="131">
        <f t="shared" si="18"/>
        <v>58550.99982765306</v>
      </c>
      <c r="U1203" s="131">
        <v>30307.093000000001</v>
      </c>
      <c r="V1203" s="132">
        <v>1.0000000000000001E-5</v>
      </c>
      <c r="W1203" s="132">
        <v>5.5390000000000002E-2</v>
      </c>
      <c r="X1203" s="132">
        <v>9.4000000000000004E-3</v>
      </c>
    </row>
    <row r="1204" spans="1:24">
      <c r="A1204" t="s">
        <v>1213</v>
      </c>
      <c r="B1204" t="s">
        <v>1254</v>
      </c>
      <c r="C1204" t="s">
        <v>4059</v>
      </c>
      <c r="D1204" t="s">
        <v>4060</v>
      </c>
      <c r="E1204" t="s">
        <v>80</v>
      </c>
      <c r="F1204" t="s">
        <v>4061</v>
      </c>
      <c r="G1204" t="s">
        <v>4062</v>
      </c>
      <c r="H1204" t="s">
        <v>321</v>
      </c>
      <c r="I1204" t="s">
        <v>917</v>
      </c>
      <c r="J1204" t="s">
        <v>205</v>
      </c>
      <c r="K1204" t="s">
        <v>224</v>
      </c>
      <c r="L1204" t="s">
        <v>325</v>
      </c>
      <c r="M1204" t="s">
        <v>344</v>
      </c>
      <c r="N1204" t="s">
        <v>569</v>
      </c>
      <c r="O1204" t="s">
        <v>339</v>
      </c>
      <c r="P1204" t="s">
        <v>1215</v>
      </c>
      <c r="Q1204" s="131">
        <v>12015</v>
      </c>
      <c r="R1204" s="131">
        <v>3.6469999999999998</v>
      </c>
      <c r="S1204" s="131">
        <f t="shared" si="18"/>
        <v>29678.998957180505</v>
      </c>
      <c r="U1204" s="131">
        <v>13004.953</v>
      </c>
      <c r="V1204" s="132">
        <v>2.0000000000000002E-5</v>
      </c>
      <c r="W1204" s="132">
        <v>2.3769999999999999E-2</v>
      </c>
      <c r="X1204" s="132">
        <v>4.0299999999999997E-3</v>
      </c>
    </row>
    <row r="1205" spans="1:24">
      <c r="A1205" t="s">
        <v>1213</v>
      </c>
      <c r="B1205" t="s">
        <v>1254</v>
      </c>
      <c r="C1205" t="s">
        <v>3850</v>
      </c>
      <c r="D1205" t="s">
        <v>3851</v>
      </c>
      <c r="E1205" t="s">
        <v>311</v>
      </c>
      <c r="F1205" t="s">
        <v>3852</v>
      </c>
      <c r="G1205" t="s">
        <v>3853</v>
      </c>
      <c r="H1205" t="s">
        <v>321</v>
      </c>
      <c r="I1205" t="s">
        <v>917</v>
      </c>
      <c r="J1205" t="s">
        <v>205</v>
      </c>
      <c r="K1205" t="s">
        <v>204</v>
      </c>
      <c r="L1205" t="s">
        <v>325</v>
      </c>
      <c r="M1205" t="s">
        <v>346</v>
      </c>
      <c r="N1205" t="s">
        <v>544</v>
      </c>
      <c r="O1205" t="s">
        <v>339</v>
      </c>
      <c r="P1205" t="s">
        <v>1215</v>
      </c>
      <c r="Q1205" s="131">
        <v>10037</v>
      </c>
      <c r="R1205" s="131">
        <v>3.6469999999999998</v>
      </c>
      <c r="S1205" s="131">
        <f t="shared" si="18"/>
        <v>21455.000922143325</v>
      </c>
      <c r="U1205" s="131">
        <v>7853.59</v>
      </c>
      <c r="V1205" s="132">
        <v>1.8000000000000001E-4</v>
      </c>
      <c r="W1205" s="132">
        <v>1.435E-2</v>
      </c>
      <c r="X1205" s="132">
        <v>2.4399999999999999E-3</v>
      </c>
    </row>
    <row r="1206" spans="1:24">
      <c r="A1206" t="s">
        <v>1213</v>
      </c>
      <c r="B1206" t="s">
        <v>1254</v>
      </c>
      <c r="C1206" t="s">
        <v>4063</v>
      </c>
      <c r="D1206" s="4">
        <v>5451</v>
      </c>
      <c r="E1206" t="s">
        <v>80</v>
      </c>
      <c r="F1206" t="s">
        <v>4063</v>
      </c>
      <c r="G1206" t="s">
        <v>4064</v>
      </c>
      <c r="H1206" t="s">
        <v>321</v>
      </c>
      <c r="I1206" t="s">
        <v>917</v>
      </c>
      <c r="J1206" t="s">
        <v>205</v>
      </c>
      <c r="K1206" t="s">
        <v>224</v>
      </c>
      <c r="L1206" t="s">
        <v>325</v>
      </c>
      <c r="M1206" t="s">
        <v>344</v>
      </c>
      <c r="N1206" t="s">
        <v>537</v>
      </c>
      <c r="O1206" t="s">
        <v>339</v>
      </c>
      <c r="P1206" t="s">
        <v>1215</v>
      </c>
      <c r="Q1206" s="131">
        <v>11475</v>
      </c>
      <c r="R1206" s="131">
        <v>3.6469999999999998</v>
      </c>
      <c r="S1206" s="131">
        <f t="shared" si="18"/>
        <v>17323.001028093047</v>
      </c>
      <c r="U1206" s="131">
        <v>7249.5590000000002</v>
      </c>
      <c r="V1206" s="132">
        <v>5.0000000000000002E-5</v>
      </c>
      <c r="W1206" s="132">
        <v>1.325E-2</v>
      </c>
      <c r="X1206" s="132">
        <v>2.2499999999999998E-3</v>
      </c>
    </row>
    <row r="1207" spans="1:24">
      <c r="A1207" t="s">
        <v>1213</v>
      </c>
      <c r="B1207" t="s">
        <v>1254</v>
      </c>
      <c r="C1207" t="s">
        <v>3502</v>
      </c>
      <c r="D1207" t="s">
        <v>3503</v>
      </c>
      <c r="E1207" t="s">
        <v>309</v>
      </c>
      <c r="F1207" t="s">
        <v>4065</v>
      </c>
      <c r="G1207" t="s">
        <v>3504</v>
      </c>
      <c r="H1207" t="s">
        <v>321</v>
      </c>
      <c r="I1207" t="s">
        <v>917</v>
      </c>
      <c r="J1207" t="s">
        <v>205</v>
      </c>
      <c r="K1207" t="s">
        <v>204</v>
      </c>
      <c r="L1207" t="s">
        <v>325</v>
      </c>
      <c r="M1207" t="s">
        <v>346</v>
      </c>
      <c r="N1207" t="s">
        <v>546</v>
      </c>
      <c r="O1207" t="s">
        <v>339</v>
      </c>
      <c r="P1207" t="s">
        <v>1215</v>
      </c>
      <c r="Q1207" s="131">
        <v>24210</v>
      </c>
      <c r="R1207" s="131">
        <v>3.6469999999999998</v>
      </c>
      <c r="S1207" s="131">
        <f t="shared" si="18"/>
        <v>8171.0610260938847</v>
      </c>
      <c r="U1207" s="131">
        <v>7214.5460000000003</v>
      </c>
      <c r="V1207" s="132">
        <v>5.1000000000000004E-4</v>
      </c>
      <c r="W1207" s="132">
        <v>1.3180000000000001E-2</v>
      </c>
      <c r="X1207" s="132">
        <v>2.2399999999999998E-3</v>
      </c>
    </row>
    <row r="1208" spans="1:24">
      <c r="A1208" t="s">
        <v>1213</v>
      </c>
      <c r="B1208" t="s">
        <v>1254</v>
      </c>
      <c r="C1208" t="s">
        <v>3306</v>
      </c>
      <c r="D1208" t="s">
        <v>3307</v>
      </c>
      <c r="E1208" t="s">
        <v>80</v>
      </c>
      <c r="F1208" t="s">
        <v>4066</v>
      </c>
      <c r="G1208" t="s">
        <v>4067</v>
      </c>
      <c r="H1208" t="s">
        <v>321</v>
      </c>
      <c r="I1208" t="s">
        <v>917</v>
      </c>
      <c r="J1208" t="s">
        <v>205</v>
      </c>
      <c r="K1208" t="s">
        <v>224</v>
      </c>
      <c r="L1208" t="s">
        <v>325</v>
      </c>
      <c r="M1208" t="s">
        <v>344</v>
      </c>
      <c r="N1208" t="s">
        <v>545</v>
      </c>
      <c r="O1208" t="s">
        <v>339</v>
      </c>
      <c r="P1208" t="s">
        <v>1215</v>
      </c>
      <c r="Q1208" s="131">
        <v>17230</v>
      </c>
      <c r="R1208" s="131">
        <v>3.6469999999999998</v>
      </c>
      <c r="S1208" s="131">
        <f t="shared" si="18"/>
        <v>11135.00037795716</v>
      </c>
      <c r="T1208" s="131">
        <v>6.4770000000000003</v>
      </c>
      <c r="U1208" s="131">
        <v>7020.6120000000001</v>
      </c>
      <c r="V1208" s="132">
        <v>1.0000000000000001E-5</v>
      </c>
      <c r="W1208" s="132">
        <v>1.2840000000000001E-2</v>
      </c>
      <c r="X1208" s="132">
        <v>2.1800000000000001E-3</v>
      </c>
    </row>
    <row r="1209" spans="1:24">
      <c r="A1209" t="s">
        <v>1213</v>
      </c>
      <c r="B1209" t="s">
        <v>1254</v>
      </c>
      <c r="C1209" t="s">
        <v>4068</v>
      </c>
      <c r="D1209" t="s">
        <v>4069</v>
      </c>
      <c r="E1209" t="s">
        <v>80</v>
      </c>
      <c r="F1209" t="s">
        <v>4068</v>
      </c>
      <c r="G1209" t="s">
        <v>4070</v>
      </c>
      <c r="H1209" t="s">
        <v>321</v>
      </c>
      <c r="I1209" t="s">
        <v>917</v>
      </c>
      <c r="J1209" t="s">
        <v>205</v>
      </c>
      <c r="K1209" t="s">
        <v>224</v>
      </c>
      <c r="L1209" t="s">
        <v>325</v>
      </c>
      <c r="M1209" t="s">
        <v>346</v>
      </c>
      <c r="N1209" t="s">
        <v>545</v>
      </c>
      <c r="O1209" t="s">
        <v>339</v>
      </c>
      <c r="P1209" t="s">
        <v>1215</v>
      </c>
      <c r="Q1209" s="131">
        <v>1623</v>
      </c>
      <c r="R1209" s="131">
        <v>3.6469999999999998</v>
      </c>
      <c r="S1209" s="131">
        <f t="shared" si="18"/>
        <v>89131.995321571041</v>
      </c>
      <c r="U1209" s="131">
        <v>5275.7950000000001</v>
      </c>
      <c r="V1209" s="132">
        <v>0</v>
      </c>
      <c r="W1209" s="132">
        <v>9.6399999999999993E-3</v>
      </c>
      <c r="X1209" s="132">
        <v>1.64E-3</v>
      </c>
    </row>
    <row r="1210" spans="1:24">
      <c r="A1210" t="s">
        <v>1213</v>
      </c>
      <c r="B1210" t="s">
        <v>1254</v>
      </c>
      <c r="C1210" t="s">
        <v>3368</v>
      </c>
      <c r="D1210" t="s">
        <v>3369</v>
      </c>
      <c r="E1210" t="s">
        <v>80</v>
      </c>
      <c r="F1210" t="s">
        <v>4071</v>
      </c>
      <c r="G1210" t="s">
        <v>4072</v>
      </c>
      <c r="H1210" t="s">
        <v>321</v>
      </c>
      <c r="I1210" t="s">
        <v>917</v>
      </c>
      <c r="J1210" t="s">
        <v>205</v>
      </c>
      <c r="K1210" t="s">
        <v>224</v>
      </c>
      <c r="L1210" t="s">
        <v>325</v>
      </c>
      <c r="M1210" t="s">
        <v>346</v>
      </c>
      <c r="N1210" t="s">
        <v>544</v>
      </c>
      <c r="O1210" t="s">
        <v>339</v>
      </c>
      <c r="P1210" t="s">
        <v>1215</v>
      </c>
      <c r="Q1210" s="131">
        <v>280</v>
      </c>
      <c r="R1210" s="131">
        <v>3.6469999999999998</v>
      </c>
      <c r="S1210" s="131">
        <f t="shared" si="18"/>
        <v>496842.02279760275</v>
      </c>
      <c r="U1210" s="131">
        <v>5073.5519999999997</v>
      </c>
      <c r="V1210" s="132">
        <v>1.0000000000000001E-5</v>
      </c>
      <c r="W1210" s="132">
        <v>9.2700000000000005E-3</v>
      </c>
      <c r="X1210" s="132">
        <v>1.57E-3</v>
      </c>
    </row>
    <row r="1211" spans="1:24">
      <c r="A1211" t="s">
        <v>1213</v>
      </c>
      <c r="B1211" t="s">
        <v>1254</v>
      </c>
      <c r="C1211" t="s">
        <v>4073</v>
      </c>
      <c r="D1211" t="s">
        <v>4074</v>
      </c>
      <c r="E1211" t="s">
        <v>80</v>
      </c>
      <c r="F1211" t="s">
        <v>4075</v>
      </c>
      <c r="G1211" t="s">
        <v>4076</v>
      </c>
      <c r="H1211" t="s">
        <v>321</v>
      </c>
      <c r="I1211" t="s">
        <v>917</v>
      </c>
      <c r="J1211" t="s">
        <v>205</v>
      </c>
      <c r="K1211" t="s">
        <v>224</v>
      </c>
      <c r="L1211" t="s">
        <v>325</v>
      </c>
      <c r="M1211" t="s">
        <v>344</v>
      </c>
      <c r="N1211" t="s">
        <v>537</v>
      </c>
      <c r="O1211" t="s">
        <v>339</v>
      </c>
      <c r="P1211" t="s">
        <v>1215</v>
      </c>
      <c r="Q1211" s="131">
        <v>17544</v>
      </c>
      <c r="R1211" s="131">
        <v>3.6469999999999998</v>
      </c>
      <c r="S1211" s="131">
        <f t="shared" si="18"/>
        <v>7682.9993256955522</v>
      </c>
      <c r="U1211" s="131">
        <v>4915.8109999999997</v>
      </c>
      <c r="V1211" s="132">
        <v>2.0000000000000002E-5</v>
      </c>
      <c r="W1211" s="132">
        <v>8.9800000000000001E-3</v>
      </c>
      <c r="X1211" s="132">
        <v>1.5299999999999999E-3</v>
      </c>
    </row>
    <row r="1212" spans="1:24">
      <c r="A1212" t="s">
        <v>1213</v>
      </c>
      <c r="B1212" t="s">
        <v>1254</v>
      </c>
      <c r="C1212" t="s">
        <v>4077</v>
      </c>
      <c r="D1212" t="s">
        <v>4078</v>
      </c>
      <c r="E1212" t="s">
        <v>80</v>
      </c>
      <c r="F1212" t="s">
        <v>4079</v>
      </c>
      <c r="G1212" t="s">
        <v>4080</v>
      </c>
      <c r="H1212" t="s">
        <v>321</v>
      </c>
      <c r="I1212" t="s">
        <v>917</v>
      </c>
      <c r="J1212" t="s">
        <v>205</v>
      </c>
      <c r="K1212" t="s">
        <v>224</v>
      </c>
      <c r="L1212" t="s">
        <v>325</v>
      </c>
      <c r="M1212" t="s">
        <v>344</v>
      </c>
      <c r="N1212" t="s">
        <v>526</v>
      </c>
      <c r="O1212" t="s">
        <v>339</v>
      </c>
      <c r="P1212" t="s">
        <v>1215</v>
      </c>
      <c r="Q1212" s="131">
        <v>8223</v>
      </c>
      <c r="R1212" s="131">
        <v>3.6469999999999998</v>
      </c>
      <c r="S1212" s="131">
        <f t="shared" si="18"/>
        <v>12035.003900226884</v>
      </c>
      <c r="T1212" s="131">
        <v>8.3460000000000001</v>
      </c>
      <c r="U1212" s="131">
        <v>3639.6489999999999</v>
      </c>
      <c r="V1212" s="132">
        <v>1.0000000000000001E-5</v>
      </c>
      <c r="W1212" s="132">
        <v>6.6699999999999997E-3</v>
      </c>
      <c r="X1212" s="132">
        <v>1.1299999999999999E-3</v>
      </c>
    </row>
    <row r="1213" spans="1:24">
      <c r="A1213" t="s">
        <v>1213</v>
      </c>
      <c r="B1213" t="s">
        <v>1254</v>
      </c>
      <c r="C1213" t="s">
        <v>3195</v>
      </c>
      <c r="D1213" t="s">
        <v>3196</v>
      </c>
      <c r="E1213" t="s">
        <v>80</v>
      </c>
      <c r="F1213" t="s">
        <v>3767</v>
      </c>
      <c r="G1213" t="s">
        <v>3768</v>
      </c>
      <c r="H1213" t="s">
        <v>321</v>
      </c>
      <c r="I1213" t="s">
        <v>917</v>
      </c>
      <c r="J1213" t="s">
        <v>205</v>
      </c>
      <c r="K1213" t="s">
        <v>224</v>
      </c>
      <c r="L1213" t="s">
        <v>325</v>
      </c>
      <c r="M1213" t="s">
        <v>344</v>
      </c>
      <c r="N1213" t="s">
        <v>544</v>
      </c>
      <c r="O1213" t="s">
        <v>339</v>
      </c>
      <c r="P1213" t="s">
        <v>1215</v>
      </c>
      <c r="Q1213" s="131">
        <v>4376</v>
      </c>
      <c r="R1213" s="131">
        <v>3.6469999999999998</v>
      </c>
      <c r="S1213" s="131">
        <f t="shared" si="18"/>
        <v>21939.001979538916</v>
      </c>
      <c r="U1213" s="131">
        <v>3501.3049999999998</v>
      </c>
      <c r="V1213" s="132">
        <v>0</v>
      </c>
      <c r="W1213" s="132">
        <v>6.4000000000000003E-3</v>
      </c>
      <c r="X1213" s="132">
        <v>1.09E-3</v>
      </c>
    </row>
    <row r="1214" spans="1:24">
      <c r="A1214" t="s">
        <v>1213</v>
      </c>
      <c r="B1214" t="s">
        <v>1254</v>
      </c>
      <c r="C1214" t="s">
        <v>4081</v>
      </c>
      <c r="D1214" t="s">
        <v>4082</v>
      </c>
      <c r="E1214" t="s">
        <v>80</v>
      </c>
      <c r="F1214" t="s">
        <v>4083</v>
      </c>
      <c r="G1214" t="s">
        <v>4084</v>
      </c>
      <c r="H1214" t="s">
        <v>321</v>
      </c>
      <c r="I1214" t="s">
        <v>917</v>
      </c>
      <c r="J1214" t="s">
        <v>205</v>
      </c>
      <c r="K1214" t="s">
        <v>224</v>
      </c>
      <c r="L1214" t="s">
        <v>325</v>
      </c>
      <c r="M1214" t="s">
        <v>344</v>
      </c>
      <c r="N1214" t="s">
        <v>534</v>
      </c>
      <c r="O1214" t="s">
        <v>339</v>
      </c>
      <c r="P1214" t="s">
        <v>1215</v>
      </c>
      <c r="Q1214" s="131">
        <v>12660</v>
      </c>
      <c r="R1214" s="131">
        <v>3.6469999999999998</v>
      </c>
      <c r="S1214" s="131">
        <f t="shared" si="18"/>
        <v>6551.9995009856839</v>
      </c>
      <c r="U1214" s="131">
        <v>3025.125</v>
      </c>
      <c r="V1214" s="132">
        <v>0</v>
      </c>
      <c r="W1214" s="132">
        <v>5.5300000000000002E-3</v>
      </c>
      <c r="X1214" s="132">
        <v>9.3999999999999997E-4</v>
      </c>
    </row>
    <row r="1215" spans="1:24">
      <c r="A1215" t="s">
        <v>1213</v>
      </c>
      <c r="B1215" t="s">
        <v>1254</v>
      </c>
      <c r="C1215" t="s">
        <v>3944</v>
      </c>
      <c r="D1215" t="s">
        <v>3945</v>
      </c>
      <c r="E1215" t="s">
        <v>309</v>
      </c>
      <c r="F1215" t="s">
        <v>4085</v>
      </c>
      <c r="G1215" t="s">
        <v>3946</v>
      </c>
      <c r="H1215" t="s">
        <v>321</v>
      </c>
      <c r="I1215" t="s">
        <v>917</v>
      </c>
      <c r="J1215" t="s">
        <v>205</v>
      </c>
      <c r="K1215" t="s">
        <v>204</v>
      </c>
      <c r="L1215" t="s">
        <v>325</v>
      </c>
      <c r="M1215" t="s">
        <v>346</v>
      </c>
      <c r="N1215" t="s">
        <v>546</v>
      </c>
      <c r="O1215" t="s">
        <v>339</v>
      </c>
      <c r="P1215" t="s">
        <v>1215</v>
      </c>
      <c r="Q1215" s="131">
        <v>98</v>
      </c>
      <c r="R1215" s="131">
        <v>3.6469999999999998</v>
      </c>
      <c r="S1215" s="131">
        <f t="shared" si="18"/>
        <v>614.98687766853391</v>
      </c>
      <c r="U1215" s="131">
        <v>2.198</v>
      </c>
      <c r="V1215" s="132">
        <v>0</v>
      </c>
      <c r="W1215" s="132">
        <v>0</v>
      </c>
      <c r="X1215" s="132">
        <v>0</v>
      </c>
    </row>
    <row r="1216" spans="1:24">
      <c r="A1216" t="s">
        <v>1213</v>
      </c>
      <c r="B1216" t="s">
        <v>1255</v>
      </c>
      <c r="C1216" t="s">
        <v>1868</v>
      </c>
      <c r="D1216" t="s">
        <v>1869</v>
      </c>
      <c r="E1216" t="s">
        <v>309</v>
      </c>
      <c r="F1216" t="s">
        <v>1868</v>
      </c>
      <c r="G1216" t="s">
        <v>3478</v>
      </c>
      <c r="H1216" t="s">
        <v>321</v>
      </c>
      <c r="I1216" t="s">
        <v>917</v>
      </c>
      <c r="J1216" t="s">
        <v>204</v>
      </c>
      <c r="K1216" t="s">
        <v>204</v>
      </c>
      <c r="L1216" t="s">
        <v>325</v>
      </c>
      <c r="M1216" t="s">
        <v>340</v>
      </c>
      <c r="N1216" t="s">
        <v>464</v>
      </c>
      <c r="O1216" t="s">
        <v>339</v>
      </c>
      <c r="P1216" t="s">
        <v>1212</v>
      </c>
      <c r="Q1216" s="131">
        <v>106633</v>
      </c>
      <c r="R1216" s="131">
        <v>1</v>
      </c>
      <c r="S1216" s="131">
        <f t="shared" si="18"/>
        <v>30090.000281338798</v>
      </c>
      <c r="U1216" s="131">
        <v>32085.87</v>
      </c>
      <c r="V1216" s="132">
        <v>8.8000000000000003E-4</v>
      </c>
      <c r="W1216" s="132">
        <v>0.11799999999999999</v>
      </c>
      <c r="X1216" s="132">
        <v>0.03</v>
      </c>
    </row>
    <row r="1217" spans="1:24">
      <c r="A1217" t="s">
        <v>1213</v>
      </c>
      <c r="B1217" t="s">
        <v>1255</v>
      </c>
      <c r="C1217" t="s">
        <v>3558</v>
      </c>
      <c r="D1217" t="s">
        <v>3559</v>
      </c>
      <c r="E1217" t="s">
        <v>309</v>
      </c>
      <c r="F1217" t="s">
        <v>3558</v>
      </c>
      <c r="G1217" t="s">
        <v>3560</v>
      </c>
      <c r="H1217" t="s">
        <v>321</v>
      </c>
      <c r="I1217" t="s">
        <v>917</v>
      </c>
      <c r="J1217" t="s">
        <v>204</v>
      </c>
      <c r="K1217" t="s">
        <v>204</v>
      </c>
      <c r="L1217" t="s">
        <v>325</v>
      </c>
      <c r="M1217" t="s">
        <v>340</v>
      </c>
      <c r="N1217" t="s">
        <v>439</v>
      </c>
      <c r="O1217" t="s">
        <v>339</v>
      </c>
      <c r="P1217" t="s">
        <v>1212</v>
      </c>
      <c r="Q1217" s="131">
        <v>313943</v>
      </c>
      <c r="R1217" s="131">
        <v>1</v>
      </c>
      <c r="S1217" s="131">
        <f t="shared" si="18"/>
        <v>6044.0000254823326</v>
      </c>
      <c r="U1217" s="131">
        <v>18974.715</v>
      </c>
      <c r="V1217" s="132">
        <v>3.9199999999999999E-3</v>
      </c>
      <c r="W1217" s="132">
        <v>6.9779999999999995E-2</v>
      </c>
      <c r="X1217" s="132">
        <v>1.7739999999999999E-2</v>
      </c>
    </row>
    <row r="1218" spans="1:24">
      <c r="A1218" t="s">
        <v>1213</v>
      </c>
      <c r="B1218" t="s">
        <v>1255</v>
      </c>
      <c r="C1218" t="s">
        <v>1601</v>
      </c>
      <c r="D1218" t="s">
        <v>1602</v>
      </c>
      <c r="E1218" t="s">
        <v>309</v>
      </c>
      <c r="F1218" t="s">
        <v>1601</v>
      </c>
      <c r="G1218" t="s">
        <v>3476</v>
      </c>
      <c r="H1218" t="s">
        <v>321</v>
      </c>
      <c r="I1218" t="s">
        <v>917</v>
      </c>
      <c r="J1218" t="s">
        <v>204</v>
      </c>
      <c r="K1218" t="s">
        <v>204</v>
      </c>
      <c r="L1218" t="s">
        <v>325</v>
      </c>
      <c r="M1218" t="s">
        <v>340</v>
      </c>
      <c r="N1218" t="s">
        <v>448</v>
      </c>
      <c r="O1218" t="s">
        <v>339</v>
      </c>
      <c r="P1218" t="s">
        <v>1212</v>
      </c>
      <c r="Q1218" s="131">
        <v>406341</v>
      </c>
      <c r="R1218" s="131">
        <v>1</v>
      </c>
      <c r="S1218" s="131">
        <f t="shared" si="18"/>
        <v>4402.0000442977698</v>
      </c>
      <c r="U1218" s="131">
        <v>17887.131000000001</v>
      </c>
      <c r="V1218" s="132">
        <v>2.9999999999999997E-4</v>
      </c>
      <c r="W1218" s="132">
        <v>6.5780000000000005E-2</v>
      </c>
      <c r="X1218" s="132">
        <v>1.6719999999999999E-2</v>
      </c>
    </row>
    <row r="1219" spans="1:24">
      <c r="A1219" t="s">
        <v>1213</v>
      </c>
      <c r="B1219" t="s">
        <v>1255</v>
      </c>
      <c r="C1219" t="s">
        <v>3538</v>
      </c>
      <c r="D1219" t="s">
        <v>3539</v>
      </c>
      <c r="E1219" t="s">
        <v>309</v>
      </c>
      <c r="F1219" t="s">
        <v>3540</v>
      </c>
      <c r="G1219" t="s">
        <v>3541</v>
      </c>
      <c r="H1219" t="s">
        <v>321</v>
      </c>
      <c r="I1219" t="s">
        <v>917</v>
      </c>
      <c r="J1219" t="s">
        <v>204</v>
      </c>
      <c r="K1219" t="s">
        <v>204</v>
      </c>
      <c r="L1219" t="s">
        <v>325</v>
      </c>
      <c r="M1219" t="s">
        <v>340</v>
      </c>
      <c r="N1219" t="s">
        <v>448</v>
      </c>
      <c r="O1219" t="s">
        <v>339</v>
      </c>
      <c r="P1219" t="s">
        <v>1212</v>
      </c>
      <c r="Q1219" s="131">
        <v>88301</v>
      </c>
      <c r="R1219" s="131">
        <v>1</v>
      </c>
      <c r="S1219" s="131">
        <f t="shared" ref="S1219:S1282" si="19">(U1219-(T1219*R1219))*1000/R1219/Q1219*100</f>
        <v>17939.999547003998</v>
      </c>
      <c r="U1219" s="131">
        <v>15841.199000000001</v>
      </c>
      <c r="V1219" s="132">
        <v>8.8000000000000003E-4</v>
      </c>
      <c r="W1219" s="132">
        <v>5.8259999999999999E-2</v>
      </c>
      <c r="X1219" s="132">
        <v>1.481E-2</v>
      </c>
    </row>
    <row r="1220" spans="1:24">
      <c r="A1220" t="s">
        <v>1213</v>
      </c>
      <c r="B1220" t="s">
        <v>1255</v>
      </c>
      <c r="C1220" t="s">
        <v>1884</v>
      </c>
      <c r="D1220" t="s">
        <v>1885</v>
      </c>
      <c r="E1220" t="s">
        <v>309</v>
      </c>
      <c r="F1220" t="s">
        <v>3482</v>
      </c>
      <c r="G1220" t="s">
        <v>3483</v>
      </c>
      <c r="H1220" t="s">
        <v>321</v>
      </c>
      <c r="I1220" t="s">
        <v>917</v>
      </c>
      <c r="J1220" t="s">
        <v>204</v>
      </c>
      <c r="K1220" t="s">
        <v>204</v>
      </c>
      <c r="L1220" t="s">
        <v>325</v>
      </c>
      <c r="M1220" t="s">
        <v>340</v>
      </c>
      <c r="N1220" t="s">
        <v>448</v>
      </c>
      <c r="O1220" t="s">
        <v>339</v>
      </c>
      <c r="P1220" t="s">
        <v>1212</v>
      </c>
      <c r="Q1220" s="131">
        <v>100142</v>
      </c>
      <c r="R1220" s="131">
        <v>1</v>
      </c>
      <c r="S1220" s="131">
        <f t="shared" si="19"/>
        <v>15759.999800283598</v>
      </c>
      <c r="U1220" s="131">
        <v>15782.379000000001</v>
      </c>
      <c r="V1220" s="132">
        <v>3.8999999999999999E-4</v>
      </c>
      <c r="W1220" s="132">
        <v>5.8040000000000001E-2</v>
      </c>
      <c r="X1220" s="132">
        <v>1.4749999999999999E-2</v>
      </c>
    </row>
    <row r="1221" spans="1:24">
      <c r="A1221" t="s">
        <v>1213</v>
      </c>
      <c r="B1221" t="s">
        <v>1255</v>
      </c>
      <c r="C1221" t="s">
        <v>1635</v>
      </c>
      <c r="D1221" t="s">
        <v>1636</v>
      </c>
      <c r="E1221" t="s">
        <v>309</v>
      </c>
      <c r="F1221" t="s">
        <v>3493</v>
      </c>
      <c r="G1221" t="s">
        <v>3494</v>
      </c>
      <c r="H1221" t="s">
        <v>321</v>
      </c>
      <c r="I1221" t="s">
        <v>917</v>
      </c>
      <c r="J1221" t="s">
        <v>204</v>
      </c>
      <c r="K1221" t="s">
        <v>204</v>
      </c>
      <c r="L1221" t="s">
        <v>325</v>
      </c>
      <c r="M1221" t="s">
        <v>340</v>
      </c>
      <c r="N1221" t="s">
        <v>454</v>
      </c>
      <c r="O1221" t="s">
        <v>339</v>
      </c>
      <c r="P1221" t="s">
        <v>1212</v>
      </c>
      <c r="Q1221" s="131">
        <v>177996</v>
      </c>
      <c r="R1221" s="131">
        <v>1</v>
      </c>
      <c r="S1221" s="131">
        <f t="shared" si="19"/>
        <v>7319.9998876379241</v>
      </c>
      <c r="U1221" s="131">
        <v>13029.307000000001</v>
      </c>
      <c r="V1221" s="132">
        <v>1.7700000000000001E-3</v>
      </c>
      <c r="W1221" s="132">
        <v>4.7919999999999997E-2</v>
      </c>
      <c r="X1221" s="132">
        <v>1.218E-2</v>
      </c>
    </row>
    <row r="1222" spans="1:24">
      <c r="A1222" t="s">
        <v>1213</v>
      </c>
      <c r="B1222" t="s">
        <v>1255</v>
      </c>
      <c r="C1222" t="s">
        <v>3586</v>
      </c>
      <c r="D1222" t="s">
        <v>3587</v>
      </c>
      <c r="E1222" t="s">
        <v>309</v>
      </c>
      <c r="F1222" t="s">
        <v>3588</v>
      </c>
      <c r="G1222" t="s">
        <v>3589</v>
      </c>
      <c r="H1222" t="s">
        <v>321</v>
      </c>
      <c r="I1222" t="s">
        <v>917</v>
      </c>
      <c r="J1222" t="s">
        <v>204</v>
      </c>
      <c r="K1222" t="s">
        <v>204</v>
      </c>
      <c r="L1222" t="s">
        <v>327</v>
      </c>
      <c r="M1222" t="s">
        <v>340</v>
      </c>
      <c r="N1222" t="s">
        <v>455</v>
      </c>
      <c r="O1222" t="s">
        <v>339</v>
      </c>
      <c r="P1222" t="s">
        <v>1212</v>
      </c>
      <c r="Q1222" s="131">
        <v>28377</v>
      </c>
      <c r="R1222" s="131">
        <v>1</v>
      </c>
      <c r="S1222" s="131">
        <f t="shared" si="19"/>
        <v>9303.7704918032923</v>
      </c>
      <c r="U1222" s="131">
        <f>2640130.95245902/1000</f>
        <v>2640.1309524590201</v>
      </c>
      <c r="V1222" s="132">
        <v>1.1440000000000001E-2</v>
      </c>
      <c r="W1222" s="132">
        <v>4.4429999999999997E-2</v>
      </c>
      <c r="X1222" s="132">
        <v>1.1299999999999999E-2</v>
      </c>
    </row>
    <row r="1223" spans="1:24">
      <c r="A1223" t="s">
        <v>1213</v>
      </c>
      <c r="B1223" t="s">
        <v>1255</v>
      </c>
      <c r="C1223" t="s">
        <v>1547</v>
      </c>
      <c r="D1223" t="s">
        <v>1548</v>
      </c>
      <c r="E1223" t="s">
        <v>309</v>
      </c>
      <c r="F1223" t="s">
        <v>1547</v>
      </c>
      <c r="G1223" t="s">
        <v>3473</v>
      </c>
      <c r="H1223" t="s">
        <v>321</v>
      </c>
      <c r="I1223" t="s">
        <v>917</v>
      </c>
      <c r="J1223" t="s">
        <v>204</v>
      </c>
      <c r="K1223" t="s">
        <v>204</v>
      </c>
      <c r="L1223" t="s">
        <v>325</v>
      </c>
      <c r="M1223" t="s">
        <v>340</v>
      </c>
      <c r="N1223" t="s">
        <v>448</v>
      </c>
      <c r="O1223" t="s">
        <v>339</v>
      </c>
      <c r="P1223" t="s">
        <v>1212</v>
      </c>
      <c r="Q1223" s="131">
        <v>270429</v>
      </c>
      <c r="R1223" s="131">
        <v>1</v>
      </c>
      <c r="S1223" s="131">
        <f t="shared" si="19"/>
        <v>4334.9999445325757</v>
      </c>
      <c r="U1223" s="131">
        <v>11723.097</v>
      </c>
      <c r="V1223" s="132">
        <v>1.7000000000000001E-4</v>
      </c>
      <c r="W1223" s="132">
        <v>4.3110000000000002E-2</v>
      </c>
      <c r="X1223" s="132">
        <v>1.0959999999999999E-2</v>
      </c>
    </row>
    <row r="1224" spans="1:24">
      <c r="A1224" t="s">
        <v>1213</v>
      </c>
      <c r="B1224" t="s">
        <v>1255</v>
      </c>
      <c r="C1224" t="s">
        <v>1918</v>
      </c>
      <c r="D1224" t="s">
        <v>1919</v>
      </c>
      <c r="E1224" t="s">
        <v>309</v>
      </c>
      <c r="F1224" t="s">
        <v>1918</v>
      </c>
      <c r="G1224" t="s">
        <v>3537</v>
      </c>
      <c r="H1224" t="s">
        <v>321</v>
      </c>
      <c r="I1224" t="s">
        <v>917</v>
      </c>
      <c r="J1224" t="s">
        <v>204</v>
      </c>
      <c r="K1224" t="s">
        <v>204</v>
      </c>
      <c r="L1224" t="s">
        <v>325</v>
      </c>
      <c r="M1224" t="s">
        <v>340</v>
      </c>
      <c r="N1224" t="s">
        <v>464</v>
      </c>
      <c r="O1224" t="s">
        <v>339</v>
      </c>
      <c r="P1224" t="s">
        <v>1212</v>
      </c>
      <c r="Q1224" s="131">
        <v>35899</v>
      </c>
      <c r="R1224" s="131">
        <v>1</v>
      </c>
      <c r="S1224" s="131">
        <f t="shared" si="19"/>
        <v>32400</v>
      </c>
      <c r="U1224" s="131">
        <v>11631.276</v>
      </c>
      <c r="V1224" s="132">
        <v>7.5000000000000002E-4</v>
      </c>
      <c r="W1224" s="132">
        <v>4.2770000000000002E-2</v>
      </c>
      <c r="X1224" s="132">
        <v>1.0869999999999999E-2</v>
      </c>
    </row>
    <row r="1225" spans="1:24">
      <c r="A1225" t="s">
        <v>1213</v>
      </c>
      <c r="B1225" t="s">
        <v>1255</v>
      </c>
      <c r="C1225" t="s">
        <v>2509</v>
      </c>
      <c r="D1225" t="s">
        <v>2510</v>
      </c>
      <c r="E1225" t="s">
        <v>309</v>
      </c>
      <c r="F1225" t="s">
        <v>2509</v>
      </c>
      <c r="G1225" t="s">
        <v>3495</v>
      </c>
      <c r="H1225" t="s">
        <v>321</v>
      </c>
      <c r="I1225" t="s">
        <v>917</v>
      </c>
      <c r="J1225" t="s">
        <v>204</v>
      </c>
      <c r="K1225" t="s">
        <v>204</v>
      </c>
      <c r="L1225" t="s">
        <v>325</v>
      </c>
      <c r="M1225" t="s">
        <v>340</v>
      </c>
      <c r="N1225" t="s">
        <v>475</v>
      </c>
      <c r="O1225" t="s">
        <v>339</v>
      </c>
      <c r="P1225" t="s">
        <v>1212</v>
      </c>
      <c r="Q1225" s="131">
        <v>282540</v>
      </c>
      <c r="R1225" s="131">
        <v>1</v>
      </c>
      <c r="S1225" s="131">
        <f t="shared" si="19"/>
        <v>3795.0000000000005</v>
      </c>
      <c r="U1225" s="131">
        <v>10722.393</v>
      </c>
      <c r="V1225" s="132">
        <v>1.0300000000000001E-3</v>
      </c>
      <c r="W1225" s="132">
        <v>3.943E-2</v>
      </c>
      <c r="X1225" s="132">
        <v>1.0019999999999999E-2</v>
      </c>
    </row>
    <row r="1226" spans="1:24">
      <c r="A1226" t="s">
        <v>1213</v>
      </c>
      <c r="B1226" t="s">
        <v>1255</v>
      </c>
      <c r="C1226" t="s">
        <v>3872</v>
      </c>
      <c r="D1226" t="s">
        <v>3873</v>
      </c>
      <c r="E1226" t="s">
        <v>309</v>
      </c>
      <c r="F1226" t="s">
        <v>3872</v>
      </c>
      <c r="G1226" t="s">
        <v>3874</v>
      </c>
      <c r="H1226" t="s">
        <v>321</v>
      </c>
      <c r="I1226" t="s">
        <v>917</v>
      </c>
      <c r="J1226" t="s">
        <v>204</v>
      </c>
      <c r="K1226" t="s">
        <v>204</v>
      </c>
      <c r="L1226" t="s">
        <v>325</v>
      </c>
      <c r="M1226" t="s">
        <v>340</v>
      </c>
      <c r="N1226" t="s">
        <v>480</v>
      </c>
      <c r="O1226" t="s">
        <v>339</v>
      </c>
      <c r="P1226" t="s">
        <v>1212</v>
      </c>
      <c r="Q1226" s="131">
        <v>81649</v>
      </c>
      <c r="R1226" s="131">
        <v>1</v>
      </c>
      <c r="S1226" s="131">
        <f t="shared" si="19"/>
        <v>10689.999877524526</v>
      </c>
      <c r="U1226" s="131">
        <v>8728.2780000000002</v>
      </c>
      <c r="V1226" s="132">
        <v>2.2399999999999998E-3</v>
      </c>
      <c r="W1226" s="132">
        <v>3.2099999999999997E-2</v>
      </c>
      <c r="X1226" s="132">
        <v>8.1600000000000006E-3</v>
      </c>
    </row>
    <row r="1227" spans="1:24">
      <c r="A1227" t="s">
        <v>1213</v>
      </c>
      <c r="B1227" t="s">
        <v>1255</v>
      </c>
      <c r="C1227" t="s">
        <v>2123</v>
      </c>
      <c r="D1227" t="s">
        <v>2124</v>
      </c>
      <c r="E1227" t="s">
        <v>309</v>
      </c>
      <c r="F1227" t="s">
        <v>2123</v>
      </c>
      <c r="G1227" t="s">
        <v>3474</v>
      </c>
      <c r="H1227" t="s">
        <v>321</v>
      </c>
      <c r="I1227" t="s">
        <v>917</v>
      </c>
      <c r="J1227" t="s">
        <v>204</v>
      </c>
      <c r="K1227" t="s">
        <v>204</v>
      </c>
      <c r="L1227" t="s">
        <v>325</v>
      </c>
      <c r="M1227" t="s">
        <v>340</v>
      </c>
      <c r="N1227" t="s">
        <v>467</v>
      </c>
      <c r="O1227" t="s">
        <v>339</v>
      </c>
      <c r="P1227" t="s">
        <v>1212</v>
      </c>
      <c r="Q1227" s="131">
        <v>106723</v>
      </c>
      <c r="R1227" s="131">
        <v>1</v>
      </c>
      <c r="S1227" s="131">
        <f t="shared" si="19"/>
        <v>8100.9997844888157</v>
      </c>
      <c r="U1227" s="131">
        <v>8645.6299999999992</v>
      </c>
      <c r="V1227" s="132">
        <v>9.0000000000000006E-5</v>
      </c>
      <c r="W1227" s="132">
        <v>3.1789999999999999E-2</v>
      </c>
      <c r="X1227" s="132">
        <v>8.0800000000000004E-3</v>
      </c>
    </row>
    <row r="1228" spans="1:24">
      <c r="A1228" t="s">
        <v>1213</v>
      </c>
      <c r="B1228" t="s">
        <v>1255</v>
      </c>
      <c r="C1228" t="s">
        <v>2175</v>
      </c>
      <c r="D1228" t="s">
        <v>2176</v>
      </c>
      <c r="E1228" t="s">
        <v>309</v>
      </c>
      <c r="F1228" t="s">
        <v>3485</v>
      </c>
      <c r="G1228" t="s">
        <v>3486</v>
      </c>
      <c r="H1228" t="s">
        <v>321</v>
      </c>
      <c r="I1228" t="s">
        <v>917</v>
      </c>
      <c r="J1228" t="s">
        <v>204</v>
      </c>
      <c r="K1228" t="s">
        <v>204</v>
      </c>
      <c r="L1228" t="s">
        <v>325</v>
      </c>
      <c r="M1228" t="s">
        <v>340</v>
      </c>
      <c r="N1228" t="s">
        <v>445</v>
      </c>
      <c r="O1228" t="s">
        <v>339</v>
      </c>
      <c r="P1228" t="s">
        <v>1212</v>
      </c>
      <c r="Q1228" s="131">
        <v>153362</v>
      </c>
      <c r="R1228" s="131">
        <v>1</v>
      </c>
      <c r="S1228" s="131">
        <f t="shared" si="19"/>
        <v>5317.999895671679</v>
      </c>
      <c r="U1228" s="131">
        <v>8155.7910000000002</v>
      </c>
      <c r="V1228" s="132">
        <v>5.9000000000000003E-4</v>
      </c>
      <c r="W1228" s="132">
        <v>2.9989999999999999E-2</v>
      </c>
      <c r="X1228" s="132">
        <v>7.62E-3</v>
      </c>
    </row>
    <row r="1229" spans="1:24">
      <c r="A1229" t="s">
        <v>1213</v>
      </c>
      <c r="B1229" t="s">
        <v>1255</v>
      </c>
      <c r="C1229" t="s">
        <v>3592</v>
      </c>
      <c r="D1229" t="s">
        <v>3593</v>
      </c>
      <c r="E1229" t="s">
        <v>309</v>
      </c>
      <c r="F1229" t="s">
        <v>3592</v>
      </c>
      <c r="G1229" t="s">
        <v>3594</v>
      </c>
      <c r="H1229" t="s">
        <v>321</v>
      </c>
      <c r="I1229" t="s">
        <v>917</v>
      </c>
      <c r="J1229" t="s">
        <v>204</v>
      </c>
      <c r="K1229" t="s">
        <v>204</v>
      </c>
      <c r="L1229" t="s">
        <v>325</v>
      </c>
      <c r="M1229" t="s">
        <v>340</v>
      </c>
      <c r="N1229" t="s">
        <v>475</v>
      </c>
      <c r="O1229" t="s">
        <v>339</v>
      </c>
      <c r="P1229" t="s">
        <v>1212</v>
      </c>
      <c r="Q1229" s="131">
        <v>599340</v>
      </c>
      <c r="R1229" s="131">
        <v>1</v>
      </c>
      <c r="S1229" s="131">
        <f t="shared" si="19"/>
        <v>1155</v>
      </c>
      <c r="U1229" s="131">
        <v>6922.3770000000004</v>
      </c>
      <c r="V1229" s="132">
        <v>4.1900000000000001E-3</v>
      </c>
      <c r="W1229" s="132">
        <v>2.546E-2</v>
      </c>
      <c r="X1229" s="132">
        <v>6.4700000000000001E-3</v>
      </c>
    </row>
    <row r="1230" spans="1:24">
      <c r="A1230" t="s">
        <v>1213</v>
      </c>
      <c r="B1230" t="s">
        <v>1255</v>
      </c>
      <c r="C1230" t="s">
        <v>2269</v>
      </c>
      <c r="D1230" t="s">
        <v>2270</v>
      </c>
      <c r="E1230" t="s">
        <v>309</v>
      </c>
      <c r="F1230" t="s">
        <v>3661</v>
      </c>
      <c r="G1230" t="s">
        <v>3662</v>
      </c>
      <c r="H1230" t="s">
        <v>321</v>
      </c>
      <c r="I1230" t="s">
        <v>917</v>
      </c>
      <c r="J1230" t="s">
        <v>204</v>
      </c>
      <c r="K1230" t="s">
        <v>204</v>
      </c>
      <c r="L1230" t="s">
        <v>325</v>
      </c>
      <c r="M1230" t="s">
        <v>340</v>
      </c>
      <c r="N1230" t="s">
        <v>445</v>
      </c>
      <c r="O1230" t="s">
        <v>339</v>
      </c>
      <c r="P1230" t="s">
        <v>1212</v>
      </c>
      <c r="Q1230" s="131">
        <v>125499</v>
      </c>
      <c r="R1230" s="131">
        <v>1</v>
      </c>
      <c r="S1230" s="131">
        <f t="shared" si="19"/>
        <v>5039.0003107594475</v>
      </c>
      <c r="T1230" s="131">
        <v>152.113</v>
      </c>
      <c r="U1230" s="131">
        <v>6476.0079999999998</v>
      </c>
      <c r="V1230" s="132">
        <v>5.5999999999999995E-4</v>
      </c>
      <c r="W1230" s="132">
        <v>2.4379999999999999E-2</v>
      </c>
      <c r="X1230" s="132">
        <v>6.1999999999999998E-3</v>
      </c>
    </row>
    <row r="1231" spans="1:24">
      <c r="A1231" t="s">
        <v>1213</v>
      </c>
      <c r="B1231" t="s">
        <v>1255</v>
      </c>
      <c r="C1231" t="s">
        <v>3875</v>
      </c>
      <c r="D1231" t="s">
        <v>3876</v>
      </c>
      <c r="E1231" t="s">
        <v>309</v>
      </c>
      <c r="F1231" t="s">
        <v>3875</v>
      </c>
      <c r="G1231" t="s">
        <v>3877</v>
      </c>
      <c r="H1231" t="s">
        <v>321</v>
      </c>
      <c r="I1231" t="s">
        <v>917</v>
      </c>
      <c r="J1231" t="s">
        <v>204</v>
      </c>
      <c r="K1231" t="s">
        <v>204</v>
      </c>
      <c r="L1231" t="s">
        <v>325</v>
      </c>
      <c r="M1231" t="s">
        <v>340</v>
      </c>
      <c r="N1231" t="s">
        <v>478</v>
      </c>
      <c r="O1231" t="s">
        <v>339</v>
      </c>
      <c r="P1231" t="s">
        <v>1212</v>
      </c>
      <c r="Q1231" s="131">
        <v>148027</v>
      </c>
      <c r="R1231" s="131">
        <v>1</v>
      </c>
      <c r="S1231" s="131">
        <f t="shared" si="19"/>
        <v>4223.9996757348326</v>
      </c>
      <c r="U1231" s="131">
        <v>6252.66</v>
      </c>
      <c r="V1231" s="132">
        <v>1.4E-3</v>
      </c>
      <c r="W1231" s="132">
        <v>2.299E-2</v>
      </c>
      <c r="X1231" s="132">
        <v>5.8500000000000002E-3</v>
      </c>
    </row>
    <row r="1232" spans="1:24">
      <c r="A1232" t="s">
        <v>1213</v>
      </c>
      <c r="B1232" t="s">
        <v>1255</v>
      </c>
      <c r="C1232" t="s">
        <v>2613</v>
      </c>
      <c r="D1232" t="s">
        <v>2614</v>
      </c>
      <c r="E1232" t="s">
        <v>309</v>
      </c>
      <c r="F1232" t="s">
        <v>2613</v>
      </c>
      <c r="G1232" t="s">
        <v>3576</v>
      </c>
      <c r="H1232" t="s">
        <v>321</v>
      </c>
      <c r="I1232" t="s">
        <v>917</v>
      </c>
      <c r="J1232" t="s">
        <v>204</v>
      </c>
      <c r="K1232" t="s">
        <v>204</v>
      </c>
      <c r="L1232" t="s">
        <v>325</v>
      </c>
      <c r="M1232" t="s">
        <v>340</v>
      </c>
      <c r="N1232" t="s">
        <v>476</v>
      </c>
      <c r="O1232" t="s">
        <v>339</v>
      </c>
      <c r="P1232" t="s">
        <v>1212</v>
      </c>
      <c r="Q1232" s="131">
        <v>69238</v>
      </c>
      <c r="R1232" s="131">
        <v>1</v>
      </c>
      <c r="S1232" s="131">
        <f t="shared" si="19"/>
        <v>8550</v>
      </c>
      <c r="T1232" s="131">
        <v>74.661000000000001</v>
      </c>
      <c r="U1232" s="131">
        <v>5994.51</v>
      </c>
      <c r="V1232" s="132">
        <v>1.08E-3</v>
      </c>
      <c r="W1232" s="132">
        <v>2.232E-2</v>
      </c>
      <c r="X1232" s="132">
        <v>5.6699999999999997E-3</v>
      </c>
    </row>
    <row r="1233" spans="1:24">
      <c r="A1233" t="s">
        <v>1213</v>
      </c>
      <c r="B1233" t="s">
        <v>1255</v>
      </c>
      <c r="C1233" t="s">
        <v>1671</v>
      </c>
      <c r="D1233" t="s">
        <v>1672</v>
      </c>
      <c r="E1233" t="s">
        <v>309</v>
      </c>
      <c r="F1233" t="s">
        <v>1671</v>
      </c>
      <c r="G1233" t="s">
        <v>3477</v>
      </c>
      <c r="H1233" t="s">
        <v>321</v>
      </c>
      <c r="I1233" t="s">
        <v>917</v>
      </c>
      <c r="J1233" t="s">
        <v>204</v>
      </c>
      <c r="K1233" t="s">
        <v>204</v>
      </c>
      <c r="L1233" t="s">
        <v>325</v>
      </c>
      <c r="M1233" t="s">
        <v>340</v>
      </c>
      <c r="N1233" t="s">
        <v>441</v>
      </c>
      <c r="O1233" t="s">
        <v>339</v>
      </c>
      <c r="P1233" t="s">
        <v>1212</v>
      </c>
      <c r="Q1233" s="131">
        <v>88938.4</v>
      </c>
      <c r="R1233" s="131">
        <v>1</v>
      </c>
      <c r="S1233" s="131">
        <f t="shared" si="19"/>
        <v>6304.9998650751531</v>
      </c>
      <c r="U1233" s="131">
        <v>5607.5659999999998</v>
      </c>
      <c r="V1233" s="132">
        <v>7.5000000000000002E-4</v>
      </c>
      <c r="W1233" s="132">
        <v>2.0619999999999999E-2</v>
      </c>
      <c r="X1233" s="132">
        <v>5.2399999999999999E-3</v>
      </c>
    </row>
    <row r="1234" spans="1:24">
      <c r="A1234" t="s">
        <v>1213</v>
      </c>
      <c r="B1234" t="s">
        <v>1255</v>
      </c>
      <c r="C1234" t="s">
        <v>2430</v>
      </c>
      <c r="D1234" t="s">
        <v>2431</v>
      </c>
      <c r="E1234" t="s">
        <v>309</v>
      </c>
      <c r="F1234" t="s">
        <v>2430</v>
      </c>
      <c r="G1234" t="s">
        <v>3492</v>
      </c>
      <c r="H1234" t="s">
        <v>321</v>
      </c>
      <c r="I1234" t="s">
        <v>917</v>
      </c>
      <c r="J1234" t="s">
        <v>204</v>
      </c>
      <c r="K1234" t="s">
        <v>204</v>
      </c>
      <c r="L1234" t="s">
        <v>325</v>
      </c>
      <c r="M1234" t="s">
        <v>340</v>
      </c>
      <c r="N1234" t="s">
        <v>446</v>
      </c>
      <c r="O1234" t="s">
        <v>339</v>
      </c>
      <c r="P1234" t="s">
        <v>1212</v>
      </c>
      <c r="Q1234" s="131">
        <v>5150</v>
      </c>
      <c r="R1234" s="131">
        <v>1</v>
      </c>
      <c r="S1234" s="131">
        <f t="shared" si="19"/>
        <v>95300</v>
      </c>
      <c r="T1234" s="131">
        <v>11.365</v>
      </c>
      <c r="U1234" s="131">
        <v>4919.3149999999996</v>
      </c>
      <c r="V1234" s="132">
        <v>1.2E-4</v>
      </c>
      <c r="W1234" s="132">
        <v>1.813E-2</v>
      </c>
      <c r="X1234" s="132">
        <v>4.6100000000000004E-3</v>
      </c>
    </row>
    <row r="1235" spans="1:24">
      <c r="A1235" t="s">
        <v>1213</v>
      </c>
      <c r="B1235" t="s">
        <v>1255</v>
      </c>
      <c r="C1235" t="s">
        <v>3881</v>
      </c>
      <c r="D1235" t="s">
        <v>3882</v>
      </c>
      <c r="E1235" t="s">
        <v>309</v>
      </c>
      <c r="F1235" t="s">
        <v>3881</v>
      </c>
      <c r="G1235" t="s">
        <v>3883</v>
      </c>
      <c r="H1235" t="s">
        <v>321</v>
      </c>
      <c r="I1235" t="s">
        <v>917</v>
      </c>
      <c r="J1235" t="s">
        <v>204</v>
      </c>
      <c r="K1235" t="s">
        <v>204</v>
      </c>
      <c r="L1235" t="s">
        <v>325</v>
      </c>
      <c r="M1235" t="s">
        <v>340</v>
      </c>
      <c r="N1235" t="s">
        <v>445</v>
      </c>
      <c r="O1235" t="s">
        <v>339</v>
      </c>
      <c r="P1235" t="s">
        <v>1212</v>
      </c>
      <c r="Q1235" s="131">
        <v>37660</v>
      </c>
      <c r="R1235" s="131">
        <v>1</v>
      </c>
      <c r="S1235" s="131">
        <f t="shared" si="19"/>
        <v>12890</v>
      </c>
      <c r="U1235" s="131">
        <v>4854.3739999999998</v>
      </c>
      <c r="V1235" s="132">
        <v>2.5600000000000002E-3</v>
      </c>
      <c r="W1235" s="132">
        <v>1.7850000000000001E-2</v>
      </c>
      <c r="X1235" s="132">
        <v>4.5399999999999998E-3</v>
      </c>
    </row>
    <row r="1236" spans="1:24">
      <c r="A1236" t="s">
        <v>1213</v>
      </c>
      <c r="B1236" t="s">
        <v>1255</v>
      </c>
      <c r="C1236" t="s">
        <v>2020</v>
      </c>
      <c r="D1236" t="s">
        <v>2021</v>
      </c>
      <c r="E1236" t="s">
        <v>309</v>
      </c>
      <c r="F1236" t="s">
        <v>2020</v>
      </c>
      <c r="G1236" t="s">
        <v>3518</v>
      </c>
      <c r="H1236" t="s">
        <v>321</v>
      </c>
      <c r="I1236" t="s">
        <v>917</v>
      </c>
      <c r="J1236" t="s">
        <v>204</v>
      </c>
      <c r="K1236" t="s">
        <v>204</v>
      </c>
      <c r="L1236" t="s">
        <v>325</v>
      </c>
      <c r="M1236" t="s">
        <v>340</v>
      </c>
      <c r="N1236" t="s">
        <v>484</v>
      </c>
      <c r="O1236" t="s">
        <v>339</v>
      </c>
      <c r="P1236" t="s">
        <v>1212</v>
      </c>
      <c r="Q1236" s="131">
        <v>909134</v>
      </c>
      <c r="R1236" s="131">
        <v>1</v>
      </c>
      <c r="S1236" s="131">
        <f t="shared" si="19"/>
        <v>518.99994940239833</v>
      </c>
      <c r="U1236" s="131">
        <v>4718.4049999999997</v>
      </c>
      <c r="V1236" s="132">
        <v>3.3E-4</v>
      </c>
      <c r="W1236" s="132">
        <v>1.7350000000000001E-2</v>
      </c>
      <c r="X1236" s="132">
        <v>4.4099999999999999E-3</v>
      </c>
    </row>
    <row r="1237" spans="1:24">
      <c r="A1237" t="s">
        <v>1213</v>
      </c>
      <c r="B1237" t="s">
        <v>1255</v>
      </c>
      <c r="C1237" t="s">
        <v>3489</v>
      </c>
      <c r="D1237" t="s">
        <v>3490</v>
      </c>
      <c r="E1237" t="s">
        <v>309</v>
      </c>
      <c r="F1237" t="s">
        <v>3489</v>
      </c>
      <c r="G1237" t="s">
        <v>3491</v>
      </c>
      <c r="H1237" t="s">
        <v>321</v>
      </c>
      <c r="I1237" t="s">
        <v>917</v>
      </c>
      <c r="J1237" t="s">
        <v>204</v>
      </c>
      <c r="K1237" t="s">
        <v>204</v>
      </c>
      <c r="L1237" t="s">
        <v>325</v>
      </c>
      <c r="M1237" t="s">
        <v>340</v>
      </c>
      <c r="N1237" t="s">
        <v>480</v>
      </c>
      <c r="O1237" t="s">
        <v>339</v>
      </c>
      <c r="P1237" t="s">
        <v>1212</v>
      </c>
      <c r="Q1237" s="131">
        <v>5087</v>
      </c>
      <c r="R1237" s="131">
        <v>1</v>
      </c>
      <c r="S1237" s="131">
        <f t="shared" si="19"/>
        <v>62119.992136819346</v>
      </c>
      <c r="U1237" s="131">
        <v>3160.0439999999999</v>
      </c>
      <c r="V1237" s="132">
        <v>6.9999999999999994E-5</v>
      </c>
      <c r="W1237" s="132">
        <v>1.162E-2</v>
      </c>
      <c r="X1237" s="132">
        <v>2.9499999999999999E-3</v>
      </c>
    </row>
    <row r="1238" spans="1:24">
      <c r="A1238" t="s">
        <v>1213</v>
      </c>
      <c r="B1238" t="s">
        <v>1255</v>
      </c>
      <c r="C1238" t="s">
        <v>3527</v>
      </c>
      <c r="D1238" t="s">
        <v>3528</v>
      </c>
      <c r="E1238" t="s">
        <v>309</v>
      </c>
      <c r="F1238" t="s">
        <v>3527</v>
      </c>
      <c r="G1238" t="s">
        <v>3529</v>
      </c>
      <c r="H1238" t="s">
        <v>321</v>
      </c>
      <c r="I1238" t="s">
        <v>917</v>
      </c>
      <c r="J1238" t="s">
        <v>204</v>
      </c>
      <c r="K1238" t="s">
        <v>204</v>
      </c>
      <c r="L1238" t="s">
        <v>325</v>
      </c>
      <c r="M1238" t="s">
        <v>340</v>
      </c>
      <c r="N1238" t="s">
        <v>463</v>
      </c>
      <c r="O1238" t="s">
        <v>339</v>
      </c>
      <c r="P1238" t="s">
        <v>1212</v>
      </c>
      <c r="Q1238" s="131">
        <v>10453</v>
      </c>
      <c r="R1238" s="131">
        <v>1</v>
      </c>
      <c r="S1238" s="131">
        <f t="shared" si="19"/>
        <v>29350.004783315795</v>
      </c>
      <c r="U1238" s="131">
        <v>3067.9560000000001</v>
      </c>
      <c r="V1238" s="132">
        <v>1.16E-3</v>
      </c>
      <c r="W1238" s="132">
        <v>1.128E-2</v>
      </c>
      <c r="X1238" s="132">
        <v>2.8700000000000002E-3</v>
      </c>
    </row>
    <row r="1239" spans="1:24">
      <c r="A1239" t="s">
        <v>1213</v>
      </c>
      <c r="B1239" t="s">
        <v>1255</v>
      </c>
      <c r="C1239" t="s">
        <v>3581</v>
      </c>
      <c r="D1239" t="s">
        <v>3582</v>
      </c>
      <c r="E1239" t="s">
        <v>309</v>
      </c>
      <c r="F1239" t="s">
        <v>3581</v>
      </c>
      <c r="G1239" t="s">
        <v>3583</v>
      </c>
      <c r="H1239" t="s">
        <v>321</v>
      </c>
      <c r="I1239" t="s">
        <v>917</v>
      </c>
      <c r="J1239" t="s">
        <v>204</v>
      </c>
      <c r="K1239" t="s">
        <v>204</v>
      </c>
      <c r="L1239" t="s">
        <v>325</v>
      </c>
      <c r="M1239" t="s">
        <v>340</v>
      </c>
      <c r="N1239" t="s">
        <v>476</v>
      </c>
      <c r="O1239" t="s">
        <v>339</v>
      </c>
      <c r="P1239" t="s">
        <v>1212</v>
      </c>
      <c r="Q1239" s="131">
        <v>9615</v>
      </c>
      <c r="R1239" s="131">
        <v>1</v>
      </c>
      <c r="S1239" s="131">
        <f t="shared" si="19"/>
        <v>21630.005200208008</v>
      </c>
      <c r="U1239" s="131">
        <v>2079.7249999999999</v>
      </c>
      <c r="V1239" s="132">
        <v>4.2000000000000002E-4</v>
      </c>
      <c r="W1239" s="132">
        <v>7.6499999999999997E-3</v>
      </c>
      <c r="X1239" s="132">
        <v>1.9400000000000001E-3</v>
      </c>
    </row>
    <row r="1240" spans="1:24">
      <c r="A1240" t="s">
        <v>1213</v>
      </c>
      <c r="B1240" t="s">
        <v>1255</v>
      </c>
      <c r="C1240" t="s">
        <v>2309</v>
      </c>
      <c r="D1240" t="s">
        <v>2310</v>
      </c>
      <c r="E1240" t="s">
        <v>309</v>
      </c>
      <c r="F1240" t="s">
        <v>2309</v>
      </c>
      <c r="G1240" t="s">
        <v>3565</v>
      </c>
      <c r="H1240" t="s">
        <v>321</v>
      </c>
      <c r="I1240" t="s">
        <v>917</v>
      </c>
      <c r="J1240" t="s">
        <v>204</v>
      </c>
      <c r="K1240" t="s">
        <v>204</v>
      </c>
      <c r="L1240" t="s">
        <v>325</v>
      </c>
      <c r="M1240" t="s">
        <v>340</v>
      </c>
      <c r="N1240" t="s">
        <v>447</v>
      </c>
      <c r="O1240" t="s">
        <v>339</v>
      </c>
      <c r="P1240" t="s">
        <v>1212</v>
      </c>
      <c r="Q1240" s="131">
        <v>4577</v>
      </c>
      <c r="R1240" s="131">
        <v>1</v>
      </c>
      <c r="S1240" s="131">
        <f t="shared" si="19"/>
        <v>36080.008739348923</v>
      </c>
      <c r="U1240" s="131">
        <v>1651.3820000000001</v>
      </c>
      <c r="V1240" s="132">
        <v>2.2000000000000001E-4</v>
      </c>
      <c r="W1240" s="132">
        <v>6.0699999999999999E-3</v>
      </c>
      <c r="X1240" s="132">
        <v>1.5399999999999999E-3</v>
      </c>
    </row>
    <row r="1241" spans="1:24">
      <c r="A1241" t="s">
        <v>1213</v>
      </c>
      <c r="B1241" t="s">
        <v>1255</v>
      </c>
      <c r="C1241" t="s">
        <v>4086</v>
      </c>
      <c r="D1241" t="s">
        <v>4087</v>
      </c>
      <c r="E1241" t="s">
        <v>309</v>
      </c>
      <c r="F1241" t="s">
        <v>4086</v>
      </c>
      <c r="G1241" t="s">
        <v>4088</v>
      </c>
      <c r="H1241" t="s">
        <v>321</v>
      </c>
      <c r="I1241" t="s">
        <v>917</v>
      </c>
      <c r="J1241" t="s">
        <v>204</v>
      </c>
      <c r="K1241" t="s">
        <v>204</v>
      </c>
      <c r="L1241" t="s">
        <v>325</v>
      </c>
      <c r="M1241" t="s">
        <v>340</v>
      </c>
      <c r="N1241" t="s">
        <v>478</v>
      </c>
      <c r="O1241" t="s">
        <v>339</v>
      </c>
      <c r="P1241" t="s">
        <v>1212</v>
      </c>
      <c r="Q1241" s="131">
        <v>22769</v>
      </c>
      <c r="R1241" s="131">
        <v>1</v>
      </c>
      <c r="S1241" s="131">
        <f t="shared" si="19"/>
        <v>7097.0003074355491</v>
      </c>
      <c r="U1241" s="131">
        <v>1615.9159999999999</v>
      </c>
      <c r="V1241" s="132">
        <v>1.5299999999999999E-3</v>
      </c>
      <c r="W1241" s="132">
        <v>5.94E-3</v>
      </c>
      <c r="X1241" s="132">
        <v>1.5100000000000001E-3</v>
      </c>
    </row>
    <row r="1242" spans="1:24">
      <c r="A1242" t="s">
        <v>1213</v>
      </c>
      <c r="B1242" t="s">
        <v>1255</v>
      </c>
      <c r="C1242" t="s">
        <v>2193</v>
      </c>
      <c r="D1242" t="s">
        <v>2194</v>
      </c>
      <c r="E1242" t="s">
        <v>309</v>
      </c>
      <c r="F1242" t="s">
        <v>4089</v>
      </c>
      <c r="G1242" t="s">
        <v>4090</v>
      </c>
      <c r="H1242" t="s">
        <v>321</v>
      </c>
      <c r="I1242" t="s">
        <v>917</v>
      </c>
      <c r="J1242" t="s">
        <v>204</v>
      </c>
      <c r="K1242" t="s">
        <v>204</v>
      </c>
      <c r="L1242" t="s">
        <v>325</v>
      </c>
      <c r="M1242" t="s">
        <v>340</v>
      </c>
      <c r="N1242" t="s">
        <v>464</v>
      </c>
      <c r="O1242" t="s">
        <v>339</v>
      </c>
      <c r="P1242" t="s">
        <v>1212</v>
      </c>
      <c r="Q1242" s="131">
        <v>2463</v>
      </c>
      <c r="R1242" s="131">
        <v>1</v>
      </c>
      <c r="S1242" s="131">
        <f t="shared" si="19"/>
        <v>34769.995939910674</v>
      </c>
      <c r="U1242" s="131">
        <v>856.38499999999999</v>
      </c>
      <c r="V1242" s="132">
        <v>1.9000000000000001E-4</v>
      </c>
      <c r="W1242" s="132">
        <v>3.15E-3</v>
      </c>
      <c r="X1242" s="132">
        <v>8.0000000000000004E-4</v>
      </c>
    </row>
    <row r="1243" spans="1:24">
      <c r="A1243" t="s">
        <v>1213</v>
      </c>
      <c r="B1243" t="s">
        <v>1255</v>
      </c>
      <c r="C1243" t="s">
        <v>3979</v>
      </c>
      <c r="D1243" t="s">
        <v>3980</v>
      </c>
      <c r="E1243" t="s">
        <v>309</v>
      </c>
      <c r="F1243" t="s">
        <v>3979</v>
      </c>
      <c r="G1243" t="s">
        <v>3981</v>
      </c>
      <c r="H1243" t="s">
        <v>321</v>
      </c>
      <c r="I1243" t="s">
        <v>917</v>
      </c>
      <c r="J1243" t="s">
        <v>204</v>
      </c>
      <c r="K1243" t="s">
        <v>204</v>
      </c>
      <c r="L1243" t="s">
        <v>325</v>
      </c>
      <c r="M1243" t="s">
        <v>340</v>
      </c>
      <c r="N1243" t="s">
        <v>471</v>
      </c>
      <c r="O1243" t="s">
        <v>339</v>
      </c>
      <c r="P1243" t="s">
        <v>1212</v>
      </c>
      <c r="Q1243" s="131">
        <v>218405</v>
      </c>
      <c r="R1243" s="131">
        <v>1</v>
      </c>
      <c r="S1243" s="131">
        <f t="shared" si="19"/>
        <v>268.3999908427005</v>
      </c>
      <c r="U1243" s="131">
        <v>586.19899999999996</v>
      </c>
      <c r="V1243" s="132">
        <v>2.5000000000000001E-3</v>
      </c>
      <c r="W1243" s="132">
        <v>2.16E-3</v>
      </c>
      <c r="X1243" s="132">
        <v>5.5000000000000003E-4</v>
      </c>
    </row>
    <row r="1244" spans="1:24">
      <c r="A1244" t="s">
        <v>1213</v>
      </c>
      <c r="B1244" t="s">
        <v>1255</v>
      </c>
      <c r="C1244" t="s">
        <v>3479</v>
      </c>
      <c r="D1244" t="s">
        <v>3480</v>
      </c>
      <c r="E1244" t="s">
        <v>309</v>
      </c>
      <c r="F1244" t="s">
        <v>3479</v>
      </c>
      <c r="G1244" t="s">
        <v>3481</v>
      </c>
      <c r="H1244" t="s">
        <v>321</v>
      </c>
      <c r="I1244" t="s">
        <v>917</v>
      </c>
      <c r="J1244" t="s">
        <v>204</v>
      </c>
      <c r="K1244" t="s">
        <v>204</v>
      </c>
      <c r="L1244" t="s">
        <v>325</v>
      </c>
      <c r="M1244" t="s">
        <v>340</v>
      </c>
      <c r="N1244" t="s">
        <v>458</v>
      </c>
      <c r="O1244" t="s">
        <v>339</v>
      </c>
      <c r="P1244" t="s">
        <v>1212</v>
      </c>
      <c r="Q1244" s="131">
        <v>2098</v>
      </c>
      <c r="R1244" s="131">
        <v>1</v>
      </c>
      <c r="S1244" s="131">
        <f t="shared" si="19"/>
        <v>18889.990467111533</v>
      </c>
      <c r="U1244" s="131">
        <v>396.31200000000001</v>
      </c>
      <c r="V1244" s="132">
        <v>2.0000000000000002E-5</v>
      </c>
      <c r="W1244" s="132">
        <v>1.4599999999999999E-3</v>
      </c>
      <c r="X1244" s="132">
        <v>3.6999999999999999E-4</v>
      </c>
    </row>
    <row r="1245" spans="1:24">
      <c r="A1245" t="s">
        <v>1213</v>
      </c>
      <c r="B1245" t="s">
        <v>1255</v>
      </c>
      <c r="C1245" t="s">
        <v>4002</v>
      </c>
      <c r="D1245" t="s">
        <v>4003</v>
      </c>
      <c r="E1245" t="s">
        <v>309</v>
      </c>
      <c r="F1245" t="s">
        <v>4002</v>
      </c>
      <c r="G1245" t="s">
        <v>4004</v>
      </c>
      <c r="H1245" t="s">
        <v>321</v>
      </c>
      <c r="I1245" t="s">
        <v>917</v>
      </c>
      <c r="J1245" t="s">
        <v>204</v>
      </c>
      <c r="K1245" t="s">
        <v>204</v>
      </c>
      <c r="L1245" t="s">
        <v>325</v>
      </c>
      <c r="M1245" t="s">
        <v>340</v>
      </c>
      <c r="N1245" t="s">
        <v>471</v>
      </c>
      <c r="O1245" t="s">
        <v>339</v>
      </c>
      <c r="P1245" t="s">
        <v>1212</v>
      </c>
      <c r="Q1245" s="131">
        <v>239312</v>
      </c>
      <c r="R1245" s="131">
        <v>1</v>
      </c>
      <c r="S1245" s="131">
        <f t="shared" si="19"/>
        <v>59.699889683760112</v>
      </c>
      <c r="U1245" s="131">
        <v>142.869</v>
      </c>
      <c r="V1245" s="132">
        <v>2.1700000000000001E-3</v>
      </c>
      <c r="W1245" s="132">
        <v>5.2999999999999998E-4</v>
      </c>
      <c r="X1245" s="132">
        <v>1.2999999999999999E-4</v>
      </c>
    </row>
    <row r="1246" spans="1:24">
      <c r="A1246" t="s">
        <v>1213</v>
      </c>
      <c r="B1246" t="s">
        <v>1255</v>
      </c>
      <c r="C1246" t="s">
        <v>3586</v>
      </c>
      <c r="D1246" t="s">
        <v>3587</v>
      </c>
      <c r="E1246" t="s">
        <v>309</v>
      </c>
      <c r="F1246" t="s">
        <v>3588</v>
      </c>
      <c r="G1246" t="s">
        <v>3589</v>
      </c>
      <c r="H1246" t="s">
        <v>321</v>
      </c>
      <c r="I1246" t="s">
        <v>917</v>
      </c>
      <c r="J1246" t="s">
        <v>204</v>
      </c>
      <c r="K1246" t="s">
        <v>204</v>
      </c>
      <c r="L1246" t="s">
        <v>325</v>
      </c>
      <c r="M1246" t="s">
        <v>340</v>
      </c>
      <c r="N1246" t="s">
        <v>455</v>
      </c>
      <c r="O1246" t="s">
        <v>339</v>
      </c>
      <c r="P1246" t="s">
        <v>1212</v>
      </c>
      <c r="Q1246" s="131">
        <v>99024</v>
      </c>
      <c r="R1246" s="131">
        <v>1</v>
      </c>
      <c r="S1246" s="131">
        <f t="shared" si="19"/>
        <v>9484</v>
      </c>
      <c r="U1246" s="131">
        <f>9391436.16/1000</f>
        <v>9391.4361599999993</v>
      </c>
      <c r="V1246" s="132">
        <v>1.1440000000000001E-2</v>
      </c>
      <c r="W1246" s="132">
        <v>4.4429999999999997E-2</v>
      </c>
      <c r="X1246" s="132">
        <v>1.1299999999999999E-2</v>
      </c>
    </row>
    <row r="1247" spans="1:24">
      <c r="A1247" t="s">
        <v>1213</v>
      </c>
      <c r="B1247" t="s">
        <v>1255</v>
      </c>
      <c r="C1247" t="s">
        <v>2123</v>
      </c>
      <c r="D1247" t="s">
        <v>2124</v>
      </c>
      <c r="E1247" t="s">
        <v>309</v>
      </c>
      <c r="F1247" t="s">
        <v>4091</v>
      </c>
      <c r="G1247" t="s">
        <v>4092</v>
      </c>
      <c r="H1247" t="s">
        <v>321</v>
      </c>
      <c r="I1247" t="s">
        <v>917</v>
      </c>
      <c r="J1247" t="s">
        <v>205</v>
      </c>
      <c r="K1247" t="s">
        <v>204</v>
      </c>
      <c r="L1247" t="s">
        <v>325</v>
      </c>
      <c r="M1247" t="s">
        <v>344</v>
      </c>
      <c r="N1247" t="s">
        <v>534</v>
      </c>
      <c r="O1247" t="s">
        <v>339</v>
      </c>
      <c r="P1247" t="s">
        <v>1215</v>
      </c>
      <c r="Q1247" s="131">
        <v>100500</v>
      </c>
      <c r="R1247" s="131">
        <v>3.6469999999999998</v>
      </c>
      <c r="S1247" s="131">
        <f t="shared" si="19"/>
        <v>2204.0000163700283</v>
      </c>
      <c r="U1247" s="131">
        <v>8078.1779999999999</v>
      </c>
      <c r="V1247" s="132">
        <v>9.0000000000000006E-5</v>
      </c>
      <c r="W1247" s="132">
        <v>2.971E-2</v>
      </c>
      <c r="X1247" s="132">
        <v>7.5500000000000003E-3</v>
      </c>
    </row>
    <row r="1248" spans="1:24">
      <c r="A1248" t="s">
        <v>1213</v>
      </c>
      <c r="B1248" t="s">
        <v>1255</v>
      </c>
      <c r="C1248" t="s">
        <v>3497</v>
      </c>
      <c r="D1248" t="s">
        <v>3498</v>
      </c>
      <c r="E1248" t="s">
        <v>309</v>
      </c>
      <c r="F1248" t="s">
        <v>4093</v>
      </c>
      <c r="G1248" t="s">
        <v>3499</v>
      </c>
      <c r="H1248" t="s">
        <v>321</v>
      </c>
      <c r="I1248" t="s">
        <v>917</v>
      </c>
      <c r="J1248" t="s">
        <v>205</v>
      </c>
      <c r="K1248" t="s">
        <v>204</v>
      </c>
      <c r="L1248" t="s">
        <v>325</v>
      </c>
      <c r="M1248" t="s">
        <v>346</v>
      </c>
      <c r="N1248" t="s">
        <v>548</v>
      </c>
      <c r="O1248" t="s">
        <v>339</v>
      </c>
      <c r="P1248" t="s">
        <v>1215</v>
      </c>
      <c r="Q1248" s="131">
        <v>10315</v>
      </c>
      <c r="R1248" s="131">
        <v>3.6469999999999998</v>
      </c>
      <c r="S1248" s="131">
        <f t="shared" si="19"/>
        <v>19707.752545568634</v>
      </c>
      <c r="U1248" s="131">
        <v>7413.8209999999999</v>
      </c>
      <c r="V1248" s="132">
        <v>3.5E-4</v>
      </c>
      <c r="W1248" s="132">
        <v>2.726E-2</v>
      </c>
      <c r="X1248" s="132">
        <v>6.9300000000000004E-3</v>
      </c>
    </row>
    <row r="1249" spans="1:24">
      <c r="A1249" t="s">
        <v>1213</v>
      </c>
      <c r="B1249" t="s">
        <v>1255</v>
      </c>
      <c r="C1249" t="s">
        <v>3850</v>
      </c>
      <c r="D1249" t="s">
        <v>3851</v>
      </c>
      <c r="E1249" t="s">
        <v>311</v>
      </c>
      <c r="F1249" t="s">
        <v>3852</v>
      </c>
      <c r="G1249" t="s">
        <v>3853</v>
      </c>
      <c r="H1249" t="s">
        <v>321</v>
      </c>
      <c r="I1249" t="s">
        <v>917</v>
      </c>
      <c r="J1249" t="s">
        <v>205</v>
      </c>
      <c r="K1249" t="s">
        <v>204</v>
      </c>
      <c r="L1249" t="s">
        <v>325</v>
      </c>
      <c r="M1249" t="s">
        <v>346</v>
      </c>
      <c r="N1249" t="s">
        <v>544</v>
      </c>
      <c r="O1249" t="s">
        <v>339</v>
      </c>
      <c r="P1249" t="s">
        <v>1215</v>
      </c>
      <c r="Q1249" s="131">
        <v>6371</v>
      </c>
      <c r="R1249" s="131">
        <v>3.6469999999999998</v>
      </c>
      <c r="S1249" s="131">
        <f t="shared" si="19"/>
        <v>21454.999189370774</v>
      </c>
      <c r="U1249" s="131">
        <v>4985.0770000000002</v>
      </c>
      <c r="V1249" s="132">
        <v>1.2E-4</v>
      </c>
      <c r="W1249" s="132">
        <v>1.8329999999999999E-2</v>
      </c>
      <c r="X1249" s="132">
        <v>4.6600000000000001E-3</v>
      </c>
    </row>
    <row r="1250" spans="1:24">
      <c r="A1250" t="s">
        <v>1213</v>
      </c>
      <c r="B1250" t="s">
        <v>1255</v>
      </c>
      <c r="C1250" t="s">
        <v>3502</v>
      </c>
      <c r="D1250" t="s">
        <v>3503</v>
      </c>
      <c r="E1250" t="s">
        <v>309</v>
      </c>
      <c r="F1250" t="s">
        <v>4065</v>
      </c>
      <c r="G1250" t="s">
        <v>3504</v>
      </c>
      <c r="H1250" t="s">
        <v>321</v>
      </c>
      <c r="I1250" t="s">
        <v>917</v>
      </c>
      <c r="J1250" t="s">
        <v>205</v>
      </c>
      <c r="K1250" t="s">
        <v>204</v>
      </c>
      <c r="L1250" t="s">
        <v>325</v>
      </c>
      <c r="M1250" t="s">
        <v>346</v>
      </c>
      <c r="N1250" t="s">
        <v>546</v>
      </c>
      <c r="O1250" t="s">
        <v>339</v>
      </c>
      <c r="P1250" t="s">
        <v>1215</v>
      </c>
      <c r="Q1250" s="131">
        <v>11700</v>
      </c>
      <c r="R1250" s="131">
        <v>3.6469999999999998</v>
      </c>
      <c r="S1250" s="131">
        <f t="shared" si="19"/>
        <v>8077.0004148123153</v>
      </c>
      <c r="U1250" s="131">
        <v>3446.4479999999999</v>
      </c>
      <c r="V1250" s="132">
        <v>2.5999999999999998E-4</v>
      </c>
      <c r="W1250" s="132">
        <v>1.2670000000000001E-2</v>
      </c>
      <c r="X1250" s="132">
        <v>3.2200000000000002E-3</v>
      </c>
    </row>
    <row r="1251" spans="1:24">
      <c r="A1251" t="s">
        <v>1213</v>
      </c>
      <c r="B1251" t="s">
        <v>1255</v>
      </c>
      <c r="C1251" t="s">
        <v>4019</v>
      </c>
      <c r="D1251" t="s">
        <v>4020</v>
      </c>
      <c r="E1251" t="s">
        <v>311</v>
      </c>
      <c r="F1251" t="s">
        <v>4021</v>
      </c>
      <c r="G1251" t="s">
        <v>4022</v>
      </c>
      <c r="H1251" t="s">
        <v>321</v>
      </c>
      <c r="I1251" t="s">
        <v>917</v>
      </c>
      <c r="J1251" t="s">
        <v>205</v>
      </c>
      <c r="K1251" t="s">
        <v>204</v>
      </c>
      <c r="L1251" t="s">
        <v>325</v>
      </c>
      <c r="M1251" t="s">
        <v>344</v>
      </c>
      <c r="N1251" t="s">
        <v>540</v>
      </c>
      <c r="O1251" t="s">
        <v>339</v>
      </c>
      <c r="P1251" t="s">
        <v>1215</v>
      </c>
      <c r="Q1251" s="131">
        <v>12981</v>
      </c>
      <c r="R1251" s="131">
        <v>3.6469999999999998</v>
      </c>
      <c r="S1251" s="131">
        <f t="shared" si="19"/>
        <v>3095.0003556061047</v>
      </c>
      <c r="U1251" s="131">
        <v>1465.2260000000001</v>
      </c>
      <c r="V1251" s="132">
        <v>2.7E-4</v>
      </c>
      <c r="W1251" s="132">
        <v>5.3899999999999998E-3</v>
      </c>
      <c r="X1251" s="132">
        <v>1.3699999999999999E-3</v>
      </c>
    </row>
    <row r="1252" spans="1:24">
      <c r="A1252" t="s">
        <v>1213</v>
      </c>
      <c r="B1252" t="s">
        <v>1255</v>
      </c>
      <c r="C1252" t="s">
        <v>4094</v>
      </c>
      <c r="D1252" t="s">
        <v>4095</v>
      </c>
      <c r="E1252" t="s">
        <v>309</v>
      </c>
      <c r="F1252" t="s">
        <v>4094</v>
      </c>
      <c r="G1252" t="s">
        <v>4096</v>
      </c>
      <c r="H1252" t="s">
        <v>321</v>
      </c>
      <c r="I1252" t="s">
        <v>917</v>
      </c>
      <c r="J1252" t="s">
        <v>205</v>
      </c>
      <c r="K1252" t="s">
        <v>204</v>
      </c>
      <c r="L1252" t="s">
        <v>325</v>
      </c>
      <c r="M1252" t="s">
        <v>346</v>
      </c>
      <c r="N1252" t="s">
        <v>544</v>
      </c>
      <c r="O1252" t="s">
        <v>339</v>
      </c>
      <c r="P1252" t="s">
        <v>1215</v>
      </c>
      <c r="Q1252" s="131">
        <v>5773</v>
      </c>
      <c r="R1252" s="131">
        <v>3.6469999999999998</v>
      </c>
      <c r="S1252" s="131">
        <f t="shared" si="19"/>
        <v>5453.0011236274731</v>
      </c>
      <c r="U1252" s="131">
        <v>1148.0820000000001</v>
      </c>
      <c r="V1252" s="132">
        <v>4.0000000000000003E-5</v>
      </c>
      <c r="W1252" s="132">
        <v>4.2199999999999998E-3</v>
      </c>
      <c r="X1252" s="132">
        <v>1.07E-3</v>
      </c>
    </row>
    <row r="1253" spans="1:24">
      <c r="A1253" t="s">
        <v>1213</v>
      </c>
      <c r="B1253" t="s">
        <v>1255</v>
      </c>
      <c r="C1253" t="s">
        <v>3846</v>
      </c>
      <c r="D1253" t="s">
        <v>3847</v>
      </c>
      <c r="E1253" t="s">
        <v>80</v>
      </c>
      <c r="F1253" t="s">
        <v>3848</v>
      </c>
      <c r="G1253" t="s">
        <v>3849</v>
      </c>
      <c r="H1253" t="s">
        <v>321</v>
      </c>
      <c r="I1253" t="s">
        <v>917</v>
      </c>
      <c r="J1253" t="s">
        <v>205</v>
      </c>
      <c r="K1253" t="s">
        <v>224</v>
      </c>
      <c r="L1253" t="s">
        <v>325</v>
      </c>
      <c r="M1253" t="s">
        <v>344</v>
      </c>
      <c r="N1253" t="s">
        <v>548</v>
      </c>
      <c r="O1253" t="s">
        <v>339</v>
      </c>
      <c r="P1253" t="s">
        <v>1215</v>
      </c>
      <c r="Q1253" s="131">
        <v>15770</v>
      </c>
      <c r="R1253" s="131">
        <v>3.6469999999999998</v>
      </c>
      <c r="S1253" s="131">
        <f t="shared" si="19"/>
        <v>1359.9993323270714</v>
      </c>
      <c r="U1253" s="131">
        <v>782.17899999999997</v>
      </c>
      <c r="V1253" s="132">
        <v>2.7E-4</v>
      </c>
      <c r="W1253" s="132">
        <v>2.8800000000000002E-3</v>
      </c>
      <c r="X1253" s="132">
        <v>7.2999999999999996E-4</v>
      </c>
    </row>
    <row r="1254" spans="1:24">
      <c r="A1254" t="s">
        <v>1213</v>
      </c>
      <c r="B1254" t="s">
        <v>1255</v>
      </c>
      <c r="C1254" t="s">
        <v>4097</v>
      </c>
      <c r="D1254" s="4">
        <v>5429</v>
      </c>
      <c r="E1254" t="s">
        <v>80</v>
      </c>
      <c r="F1254" t="s">
        <v>4098</v>
      </c>
      <c r="G1254" t="s">
        <v>4099</v>
      </c>
      <c r="H1254" t="s">
        <v>321</v>
      </c>
      <c r="I1254" t="s">
        <v>917</v>
      </c>
      <c r="J1254" t="s">
        <v>205</v>
      </c>
      <c r="K1254" t="s">
        <v>224</v>
      </c>
      <c r="L1254" t="s">
        <v>325</v>
      </c>
      <c r="M1254" t="s">
        <v>344</v>
      </c>
      <c r="N1254" t="s">
        <v>534</v>
      </c>
      <c r="O1254" t="s">
        <v>339</v>
      </c>
      <c r="P1254" t="s">
        <v>1215</v>
      </c>
      <c r="Q1254" s="131">
        <v>0</v>
      </c>
      <c r="R1254" s="131">
        <v>3.6469999999999998</v>
      </c>
      <c r="S1254" s="131">
        <v>0</v>
      </c>
      <c r="T1254" s="131">
        <v>16.321000000000002</v>
      </c>
      <c r="U1254" s="131">
        <v>59.523000000000003</v>
      </c>
      <c r="V1254" t="s">
        <v>1467</v>
      </c>
      <c r="W1254" s="132">
        <v>2.7999999999999998E-4</v>
      </c>
      <c r="X1254" s="132">
        <v>6.9999999999999994E-5</v>
      </c>
    </row>
    <row r="1255" spans="1:24">
      <c r="A1255" t="s">
        <v>1213</v>
      </c>
      <c r="B1255" t="s">
        <v>1256</v>
      </c>
      <c r="C1255" t="s">
        <v>1547</v>
      </c>
      <c r="D1255" t="s">
        <v>1548</v>
      </c>
      <c r="E1255" t="s">
        <v>309</v>
      </c>
      <c r="F1255" t="s">
        <v>1547</v>
      </c>
      <c r="G1255" t="s">
        <v>3473</v>
      </c>
      <c r="H1255" t="s">
        <v>321</v>
      </c>
      <c r="I1255" t="s">
        <v>917</v>
      </c>
      <c r="J1255" t="s">
        <v>204</v>
      </c>
      <c r="K1255" t="s">
        <v>204</v>
      </c>
      <c r="L1255" t="s">
        <v>325</v>
      </c>
      <c r="M1255" t="s">
        <v>340</v>
      </c>
      <c r="N1255" t="s">
        <v>448</v>
      </c>
      <c r="O1255" t="s">
        <v>339</v>
      </c>
      <c r="P1255" t="s">
        <v>1212</v>
      </c>
      <c r="Q1255" s="131">
        <v>20746</v>
      </c>
      <c r="R1255" s="131">
        <v>1</v>
      </c>
      <c r="S1255" s="131">
        <f t="shared" si="19"/>
        <v>4334.9995179793696</v>
      </c>
      <c r="U1255" s="131">
        <v>899.33900000000006</v>
      </c>
      <c r="V1255" s="132">
        <v>1.0000000000000001E-5</v>
      </c>
      <c r="W1255" s="132">
        <v>1</v>
      </c>
      <c r="X1255" s="132">
        <v>4.8399999999999997E-3</v>
      </c>
    </row>
    <row r="1256" spans="1:24">
      <c r="A1256" t="s">
        <v>1213</v>
      </c>
      <c r="B1256" t="s">
        <v>1257</v>
      </c>
      <c r="C1256" t="s">
        <v>2123</v>
      </c>
      <c r="D1256" t="s">
        <v>2124</v>
      </c>
      <c r="E1256" t="s">
        <v>309</v>
      </c>
      <c r="F1256" t="s">
        <v>2123</v>
      </c>
      <c r="G1256" t="s">
        <v>3474</v>
      </c>
      <c r="H1256" t="s">
        <v>321</v>
      </c>
      <c r="I1256" t="s">
        <v>917</v>
      </c>
      <c r="J1256" t="s">
        <v>204</v>
      </c>
      <c r="K1256" t="s">
        <v>204</v>
      </c>
      <c r="L1256" t="s">
        <v>325</v>
      </c>
      <c r="M1256" t="s">
        <v>340</v>
      </c>
      <c r="N1256" t="s">
        <v>467</v>
      </c>
      <c r="O1256" t="s">
        <v>339</v>
      </c>
      <c r="P1256" t="s">
        <v>1212</v>
      </c>
      <c r="Q1256" s="131">
        <v>10535</v>
      </c>
      <c r="R1256" s="131">
        <v>1</v>
      </c>
      <c r="S1256" s="131">
        <f t="shared" si="19"/>
        <v>8100.9966777408636</v>
      </c>
      <c r="U1256" s="131">
        <v>853.44</v>
      </c>
      <c r="V1256" s="132">
        <v>1.0000000000000001E-5</v>
      </c>
      <c r="W1256" s="132">
        <v>5.3580000000000003E-2</v>
      </c>
      <c r="X1256" s="132">
        <v>3.0300000000000001E-3</v>
      </c>
    </row>
    <row r="1257" spans="1:24">
      <c r="A1257" t="s">
        <v>1213</v>
      </c>
      <c r="B1257" t="s">
        <v>1257</v>
      </c>
      <c r="C1257" t="s">
        <v>1547</v>
      </c>
      <c r="D1257" t="s">
        <v>1548</v>
      </c>
      <c r="E1257" t="s">
        <v>309</v>
      </c>
      <c r="F1257" t="s">
        <v>1547</v>
      </c>
      <c r="G1257" t="s">
        <v>3473</v>
      </c>
      <c r="H1257" t="s">
        <v>321</v>
      </c>
      <c r="I1257" t="s">
        <v>917</v>
      </c>
      <c r="J1257" t="s">
        <v>204</v>
      </c>
      <c r="K1257" t="s">
        <v>204</v>
      </c>
      <c r="L1257" t="s">
        <v>325</v>
      </c>
      <c r="M1257" t="s">
        <v>340</v>
      </c>
      <c r="N1257" t="s">
        <v>448</v>
      </c>
      <c r="O1257" t="s">
        <v>339</v>
      </c>
      <c r="P1257" t="s">
        <v>1212</v>
      </c>
      <c r="Q1257" s="131">
        <v>18098</v>
      </c>
      <c r="R1257" s="131">
        <v>1</v>
      </c>
      <c r="S1257" s="131">
        <f t="shared" si="19"/>
        <v>4334.9983423582717</v>
      </c>
      <c r="U1257" s="131">
        <v>784.548</v>
      </c>
      <c r="V1257" s="132">
        <v>1.0000000000000001E-5</v>
      </c>
      <c r="W1257" s="132">
        <v>4.9259999999999998E-2</v>
      </c>
      <c r="X1257" s="132">
        <v>2.7899999999999999E-3</v>
      </c>
    </row>
    <row r="1258" spans="1:24">
      <c r="A1258" t="s">
        <v>1213</v>
      </c>
      <c r="B1258" t="s">
        <v>1257</v>
      </c>
      <c r="C1258" t="s">
        <v>1601</v>
      </c>
      <c r="D1258" t="s">
        <v>1602</v>
      </c>
      <c r="E1258" t="s">
        <v>309</v>
      </c>
      <c r="F1258" t="s">
        <v>1601</v>
      </c>
      <c r="G1258" t="s">
        <v>3476</v>
      </c>
      <c r="H1258" t="s">
        <v>321</v>
      </c>
      <c r="I1258" t="s">
        <v>917</v>
      </c>
      <c r="J1258" t="s">
        <v>204</v>
      </c>
      <c r="K1258" t="s">
        <v>204</v>
      </c>
      <c r="L1258" t="s">
        <v>325</v>
      </c>
      <c r="M1258" t="s">
        <v>340</v>
      </c>
      <c r="N1258" t="s">
        <v>448</v>
      </c>
      <c r="O1258" t="s">
        <v>339</v>
      </c>
      <c r="P1258" t="s">
        <v>1212</v>
      </c>
      <c r="Q1258" s="131">
        <v>17759</v>
      </c>
      <c r="R1258" s="131">
        <v>1</v>
      </c>
      <c r="S1258" s="131">
        <f t="shared" si="19"/>
        <v>4401.9989864294157</v>
      </c>
      <c r="U1258" s="131">
        <v>781.75099999999998</v>
      </c>
      <c r="V1258" s="132">
        <v>1.0000000000000001E-5</v>
      </c>
      <c r="W1258" s="132">
        <v>4.9079999999999999E-2</v>
      </c>
      <c r="X1258" s="132">
        <v>2.7799999999999999E-3</v>
      </c>
    </row>
    <row r="1259" spans="1:24">
      <c r="A1259" t="s">
        <v>1213</v>
      </c>
      <c r="B1259" t="s">
        <v>1257</v>
      </c>
      <c r="C1259" t="s">
        <v>3489</v>
      </c>
      <c r="D1259" t="s">
        <v>3490</v>
      </c>
      <c r="E1259" t="s">
        <v>309</v>
      </c>
      <c r="F1259" t="s">
        <v>3489</v>
      </c>
      <c r="G1259" t="s">
        <v>3491</v>
      </c>
      <c r="H1259" t="s">
        <v>321</v>
      </c>
      <c r="I1259" t="s">
        <v>917</v>
      </c>
      <c r="J1259" t="s">
        <v>204</v>
      </c>
      <c r="K1259" t="s">
        <v>204</v>
      </c>
      <c r="L1259" t="s">
        <v>325</v>
      </c>
      <c r="M1259" t="s">
        <v>340</v>
      </c>
      <c r="N1259" t="s">
        <v>480</v>
      </c>
      <c r="O1259" t="s">
        <v>339</v>
      </c>
      <c r="P1259" t="s">
        <v>1212</v>
      </c>
      <c r="Q1259" s="131">
        <v>1030</v>
      </c>
      <c r="R1259" s="131">
        <v>1</v>
      </c>
      <c r="S1259" s="131">
        <f t="shared" si="19"/>
        <v>62120.000000000007</v>
      </c>
      <c r="U1259" s="131">
        <v>639.83600000000001</v>
      </c>
      <c r="V1259" s="132">
        <v>1.0000000000000001E-5</v>
      </c>
      <c r="W1259" s="132">
        <v>4.0169999999999997E-2</v>
      </c>
      <c r="X1259" s="132">
        <v>2.2699999999999999E-3</v>
      </c>
    </row>
    <row r="1260" spans="1:24">
      <c r="A1260" t="s">
        <v>1213</v>
      </c>
      <c r="B1260" t="s">
        <v>1257</v>
      </c>
      <c r="C1260" t="s">
        <v>1884</v>
      </c>
      <c r="D1260" t="s">
        <v>1885</v>
      </c>
      <c r="E1260" t="s">
        <v>309</v>
      </c>
      <c r="F1260" t="s">
        <v>3482</v>
      </c>
      <c r="G1260" t="s">
        <v>3483</v>
      </c>
      <c r="H1260" t="s">
        <v>321</v>
      </c>
      <c r="I1260" t="s">
        <v>917</v>
      </c>
      <c r="J1260" t="s">
        <v>204</v>
      </c>
      <c r="K1260" t="s">
        <v>204</v>
      </c>
      <c r="L1260" t="s">
        <v>325</v>
      </c>
      <c r="M1260" t="s">
        <v>340</v>
      </c>
      <c r="N1260" t="s">
        <v>448</v>
      </c>
      <c r="O1260" t="s">
        <v>339</v>
      </c>
      <c r="P1260" t="s">
        <v>1212</v>
      </c>
      <c r="Q1260" s="131">
        <v>3141</v>
      </c>
      <c r="R1260" s="131">
        <v>1</v>
      </c>
      <c r="S1260" s="131">
        <f t="shared" si="19"/>
        <v>15760.012734797834</v>
      </c>
      <c r="U1260" s="131">
        <v>495.02199999999999</v>
      </c>
      <c r="V1260" s="132">
        <v>1.0000000000000001E-5</v>
      </c>
      <c r="W1260" s="132">
        <v>3.108E-2</v>
      </c>
      <c r="X1260" s="132">
        <v>1.7600000000000001E-3</v>
      </c>
    </row>
    <row r="1261" spans="1:24">
      <c r="A1261" t="s">
        <v>1213</v>
      </c>
      <c r="B1261" t="s">
        <v>1257</v>
      </c>
      <c r="C1261" t="s">
        <v>1671</v>
      </c>
      <c r="D1261" t="s">
        <v>1672</v>
      </c>
      <c r="E1261" t="s">
        <v>309</v>
      </c>
      <c r="F1261" t="s">
        <v>1671</v>
      </c>
      <c r="G1261" t="s">
        <v>3477</v>
      </c>
      <c r="H1261" t="s">
        <v>321</v>
      </c>
      <c r="I1261" t="s">
        <v>917</v>
      </c>
      <c r="J1261" t="s">
        <v>204</v>
      </c>
      <c r="K1261" t="s">
        <v>204</v>
      </c>
      <c r="L1261" t="s">
        <v>325</v>
      </c>
      <c r="M1261" t="s">
        <v>340</v>
      </c>
      <c r="N1261" t="s">
        <v>441</v>
      </c>
      <c r="O1261" t="s">
        <v>339</v>
      </c>
      <c r="P1261" t="s">
        <v>1212</v>
      </c>
      <c r="Q1261" s="131">
        <v>7479.2</v>
      </c>
      <c r="R1261" s="131">
        <v>1</v>
      </c>
      <c r="S1261" s="131">
        <f t="shared" si="19"/>
        <v>6305.0058829821373</v>
      </c>
      <c r="U1261" s="131">
        <v>471.56400000000002</v>
      </c>
      <c r="V1261" s="132">
        <v>6.0000000000000002E-5</v>
      </c>
      <c r="W1261" s="132">
        <v>2.9610000000000001E-2</v>
      </c>
      <c r="X1261" s="132">
        <v>1.6800000000000001E-3</v>
      </c>
    </row>
    <row r="1262" spans="1:24">
      <c r="A1262" t="s">
        <v>1213</v>
      </c>
      <c r="B1262" t="s">
        <v>1257</v>
      </c>
      <c r="C1262" t="s">
        <v>2430</v>
      </c>
      <c r="D1262" t="s">
        <v>2431</v>
      </c>
      <c r="E1262" t="s">
        <v>309</v>
      </c>
      <c r="F1262" t="s">
        <v>2430</v>
      </c>
      <c r="G1262" t="s">
        <v>3492</v>
      </c>
      <c r="H1262" t="s">
        <v>321</v>
      </c>
      <c r="I1262" t="s">
        <v>917</v>
      </c>
      <c r="J1262" t="s">
        <v>204</v>
      </c>
      <c r="K1262" t="s">
        <v>204</v>
      </c>
      <c r="L1262" t="s">
        <v>325</v>
      </c>
      <c r="M1262" t="s">
        <v>340</v>
      </c>
      <c r="N1262" t="s">
        <v>446</v>
      </c>
      <c r="O1262" t="s">
        <v>339</v>
      </c>
      <c r="P1262" t="s">
        <v>1212</v>
      </c>
      <c r="Q1262" s="131">
        <v>480</v>
      </c>
      <c r="R1262" s="131">
        <v>1</v>
      </c>
      <c r="S1262" s="131">
        <f t="shared" si="19"/>
        <v>95300</v>
      </c>
      <c r="T1262" s="131">
        <v>0.877</v>
      </c>
      <c r="U1262" s="131">
        <v>458.31700000000001</v>
      </c>
      <c r="V1262" s="132">
        <v>1.0000000000000001E-5</v>
      </c>
      <c r="W1262" s="132">
        <v>2.8830000000000001E-2</v>
      </c>
      <c r="X1262" s="132">
        <v>1.6299999999999999E-3</v>
      </c>
    </row>
    <row r="1263" spans="1:24">
      <c r="A1263" t="s">
        <v>1213</v>
      </c>
      <c r="B1263" t="s">
        <v>1257</v>
      </c>
      <c r="C1263" t="s">
        <v>1896</v>
      </c>
      <c r="D1263" t="s">
        <v>1897</v>
      </c>
      <c r="E1263" t="s">
        <v>309</v>
      </c>
      <c r="F1263" t="s">
        <v>1896</v>
      </c>
      <c r="G1263" t="s">
        <v>3488</v>
      </c>
      <c r="H1263" t="s">
        <v>321</v>
      </c>
      <c r="I1263" t="s">
        <v>917</v>
      </c>
      <c r="J1263" t="s">
        <v>204</v>
      </c>
      <c r="K1263" t="s">
        <v>204</v>
      </c>
      <c r="L1263" t="s">
        <v>325</v>
      </c>
      <c r="M1263" t="s">
        <v>340</v>
      </c>
      <c r="N1263" t="s">
        <v>464</v>
      </c>
      <c r="O1263" t="s">
        <v>339</v>
      </c>
      <c r="P1263" t="s">
        <v>1212</v>
      </c>
      <c r="Q1263" s="131">
        <v>800</v>
      </c>
      <c r="R1263" s="131">
        <v>1</v>
      </c>
      <c r="S1263" s="131">
        <f t="shared" si="19"/>
        <v>54029.999999999993</v>
      </c>
      <c r="U1263" s="131">
        <v>432.24</v>
      </c>
      <c r="V1263" s="132">
        <v>3.0000000000000001E-5</v>
      </c>
      <c r="W1263" s="132">
        <v>2.7140000000000001E-2</v>
      </c>
      <c r="X1263" s="132">
        <v>1.5399999999999999E-3</v>
      </c>
    </row>
    <row r="1264" spans="1:24">
      <c r="A1264" t="s">
        <v>1213</v>
      </c>
      <c r="B1264" t="s">
        <v>1257</v>
      </c>
      <c r="C1264" t="s">
        <v>3497</v>
      </c>
      <c r="D1264" t="s">
        <v>3498</v>
      </c>
      <c r="E1264" t="s">
        <v>309</v>
      </c>
      <c r="F1264" t="s">
        <v>3497</v>
      </c>
      <c r="G1264" t="s">
        <v>3499</v>
      </c>
      <c r="H1264" t="s">
        <v>321</v>
      </c>
      <c r="I1264" t="s">
        <v>917</v>
      </c>
      <c r="J1264" t="s">
        <v>204</v>
      </c>
      <c r="K1264" t="s">
        <v>204</v>
      </c>
      <c r="L1264" t="s">
        <v>325</v>
      </c>
      <c r="M1264" t="s">
        <v>340</v>
      </c>
      <c r="N1264" t="s">
        <v>458</v>
      </c>
      <c r="O1264" t="s">
        <v>339</v>
      </c>
      <c r="P1264" t="s">
        <v>1212</v>
      </c>
      <c r="Q1264" s="131">
        <v>595</v>
      </c>
      <c r="R1264" s="131">
        <v>1</v>
      </c>
      <c r="S1264" s="131">
        <f t="shared" si="19"/>
        <v>71910.084033613442</v>
      </c>
      <c r="U1264" s="131">
        <v>427.86500000000001</v>
      </c>
      <c r="V1264" s="132">
        <v>2.0000000000000002E-5</v>
      </c>
      <c r="W1264" s="132">
        <v>2.6859999999999998E-2</v>
      </c>
      <c r="X1264" s="132">
        <v>1.5200000000000001E-3</v>
      </c>
    </row>
    <row r="1265" spans="1:24">
      <c r="A1265" t="s">
        <v>1213</v>
      </c>
      <c r="B1265" t="s">
        <v>1257</v>
      </c>
      <c r="C1265" t="s">
        <v>1868</v>
      </c>
      <c r="D1265" t="s">
        <v>1869</v>
      </c>
      <c r="E1265" t="s">
        <v>309</v>
      </c>
      <c r="F1265" t="s">
        <v>1868</v>
      </c>
      <c r="G1265" t="s">
        <v>3478</v>
      </c>
      <c r="H1265" t="s">
        <v>321</v>
      </c>
      <c r="I1265" t="s">
        <v>917</v>
      </c>
      <c r="J1265" t="s">
        <v>204</v>
      </c>
      <c r="K1265" t="s">
        <v>204</v>
      </c>
      <c r="L1265" t="s">
        <v>325</v>
      </c>
      <c r="M1265" t="s">
        <v>340</v>
      </c>
      <c r="N1265" t="s">
        <v>464</v>
      </c>
      <c r="O1265" t="s">
        <v>339</v>
      </c>
      <c r="P1265" t="s">
        <v>1212</v>
      </c>
      <c r="Q1265" s="131">
        <v>1332</v>
      </c>
      <c r="R1265" s="131">
        <v>1</v>
      </c>
      <c r="S1265" s="131">
        <f t="shared" si="19"/>
        <v>30090.015015015011</v>
      </c>
      <c r="U1265" s="131">
        <v>400.79899999999998</v>
      </c>
      <c r="V1265" s="132">
        <v>1.0000000000000001E-5</v>
      </c>
      <c r="W1265" s="132">
        <v>2.5159999999999998E-2</v>
      </c>
      <c r="X1265" s="132">
        <v>1.42E-3</v>
      </c>
    </row>
    <row r="1266" spans="1:24">
      <c r="A1266" t="s">
        <v>1213</v>
      </c>
      <c r="B1266" t="s">
        <v>1257</v>
      </c>
      <c r="C1266" t="s">
        <v>3728</v>
      </c>
      <c r="D1266" t="s">
        <v>3729</v>
      </c>
      <c r="E1266" t="s">
        <v>309</v>
      </c>
      <c r="F1266" t="s">
        <v>3728</v>
      </c>
      <c r="G1266" t="s">
        <v>3730</v>
      </c>
      <c r="H1266" t="s">
        <v>321</v>
      </c>
      <c r="I1266" t="s">
        <v>917</v>
      </c>
      <c r="J1266" t="s">
        <v>204</v>
      </c>
      <c r="K1266" t="s">
        <v>204</v>
      </c>
      <c r="L1266" t="s">
        <v>325</v>
      </c>
      <c r="M1266" t="s">
        <v>340</v>
      </c>
      <c r="N1266" t="s">
        <v>451</v>
      </c>
      <c r="O1266" t="s">
        <v>339</v>
      </c>
      <c r="P1266" t="s">
        <v>1212</v>
      </c>
      <c r="Q1266" s="131">
        <v>62373</v>
      </c>
      <c r="R1266" s="131">
        <v>1</v>
      </c>
      <c r="S1266" s="131">
        <f t="shared" si="19"/>
        <v>604.3993394577783</v>
      </c>
      <c r="U1266" s="131">
        <v>376.98200000000003</v>
      </c>
      <c r="V1266" s="132">
        <v>3.3E-4</v>
      </c>
      <c r="W1266" s="132">
        <v>2.367E-2</v>
      </c>
      <c r="X1266" s="132">
        <v>1.34E-3</v>
      </c>
    </row>
    <row r="1267" spans="1:24">
      <c r="A1267" t="s">
        <v>1213</v>
      </c>
      <c r="B1267" t="s">
        <v>1257</v>
      </c>
      <c r="C1267" t="s">
        <v>3479</v>
      </c>
      <c r="D1267" t="s">
        <v>3480</v>
      </c>
      <c r="E1267" t="s">
        <v>309</v>
      </c>
      <c r="F1267" t="s">
        <v>3479</v>
      </c>
      <c r="G1267" t="s">
        <v>3481</v>
      </c>
      <c r="H1267" t="s">
        <v>321</v>
      </c>
      <c r="I1267" t="s">
        <v>917</v>
      </c>
      <c r="J1267" t="s">
        <v>204</v>
      </c>
      <c r="K1267" t="s">
        <v>204</v>
      </c>
      <c r="L1267" t="s">
        <v>325</v>
      </c>
      <c r="M1267" t="s">
        <v>340</v>
      </c>
      <c r="N1267" t="s">
        <v>458</v>
      </c>
      <c r="O1267" t="s">
        <v>339</v>
      </c>
      <c r="P1267" t="s">
        <v>1212</v>
      </c>
      <c r="Q1267" s="131">
        <v>1929</v>
      </c>
      <c r="R1267" s="131">
        <v>1</v>
      </c>
      <c r="S1267" s="131">
        <f t="shared" si="19"/>
        <v>18889.99481596682</v>
      </c>
      <c r="U1267" s="131">
        <v>364.38799999999998</v>
      </c>
      <c r="V1267" s="132">
        <v>2.0000000000000002E-5</v>
      </c>
      <c r="W1267" s="132">
        <v>2.2880000000000001E-2</v>
      </c>
      <c r="X1267" s="132">
        <v>1.2999999999999999E-3</v>
      </c>
    </row>
    <row r="1268" spans="1:24">
      <c r="A1268" t="s">
        <v>1213</v>
      </c>
      <c r="B1268" t="s">
        <v>1257</v>
      </c>
      <c r="C1268" t="s">
        <v>3190</v>
      </c>
      <c r="D1268" t="s">
        <v>3191</v>
      </c>
      <c r="E1268" t="s">
        <v>309</v>
      </c>
      <c r="F1268" t="s">
        <v>3190</v>
      </c>
      <c r="G1268" t="s">
        <v>3475</v>
      </c>
      <c r="H1268" t="s">
        <v>321</v>
      </c>
      <c r="I1268" t="s">
        <v>917</v>
      </c>
      <c r="J1268" t="s">
        <v>204</v>
      </c>
      <c r="K1268" t="s">
        <v>204</v>
      </c>
      <c r="L1268" t="s">
        <v>325</v>
      </c>
      <c r="M1268" t="s">
        <v>340</v>
      </c>
      <c r="N1268" t="s">
        <v>448</v>
      </c>
      <c r="O1268" t="s">
        <v>339</v>
      </c>
      <c r="P1268" t="s">
        <v>1212</v>
      </c>
      <c r="Q1268" s="131">
        <v>14025</v>
      </c>
      <c r="R1268" s="131">
        <v>1</v>
      </c>
      <c r="S1268" s="131">
        <f t="shared" si="19"/>
        <v>2492</v>
      </c>
      <c r="U1268" s="131">
        <v>349.50299999999999</v>
      </c>
      <c r="V1268" s="132">
        <v>1.0000000000000001E-5</v>
      </c>
      <c r="W1268" s="132">
        <v>2.1940000000000001E-2</v>
      </c>
      <c r="X1268" s="132">
        <v>1.24E-3</v>
      </c>
    </row>
    <row r="1269" spans="1:24">
      <c r="A1269" t="s">
        <v>1213</v>
      </c>
      <c r="B1269" t="s">
        <v>1257</v>
      </c>
      <c r="C1269" t="s">
        <v>2175</v>
      </c>
      <c r="D1269" t="s">
        <v>2176</v>
      </c>
      <c r="E1269" t="s">
        <v>309</v>
      </c>
      <c r="F1269" t="s">
        <v>3485</v>
      </c>
      <c r="G1269" t="s">
        <v>3486</v>
      </c>
      <c r="H1269" t="s">
        <v>321</v>
      </c>
      <c r="I1269" t="s">
        <v>917</v>
      </c>
      <c r="J1269" t="s">
        <v>204</v>
      </c>
      <c r="K1269" t="s">
        <v>204</v>
      </c>
      <c r="L1269" t="s">
        <v>325</v>
      </c>
      <c r="M1269" t="s">
        <v>340</v>
      </c>
      <c r="N1269" t="s">
        <v>445</v>
      </c>
      <c r="O1269" t="s">
        <v>339</v>
      </c>
      <c r="P1269" t="s">
        <v>1212</v>
      </c>
      <c r="Q1269" s="131">
        <v>5887</v>
      </c>
      <c r="R1269" s="131">
        <v>1</v>
      </c>
      <c r="S1269" s="131">
        <f t="shared" si="19"/>
        <v>5318.0057754374047</v>
      </c>
      <c r="U1269" s="131">
        <v>313.07100000000003</v>
      </c>
      <c r="V1269" s="132">
        <v>2.0000000000000002E-5</v>
      </c>
      <c r="W1269" s="132">
        <v>1.966E-2</v>
      </c>
      <c r="X1269" s="132">
        <v>1.1100000000000001E-3</v>
      </c>
    </row>
    <row r="1270" spans="1:24">
      <c r="A1270" t="s">
        <v>1213</v>
      </c>
      <c r="B1270" t="s">
        <v>1257</v>
      </c>
      <c r="C1270" t="s">
        <v>2509</v>
      </c>
      <c r="D1270" t="s">
        <v>2510</v>
      </c>
      <c r="E1270" t="s">
        <v>309</v>
      </c>
      <c r="F1270" t="s">
        <v>2509</v>
      </c>
      <c r="G1270" t="s">
        <v>3495</v>
      </c>
      <c r="H1270" t="s">
        <v>321</v>
      </c>
      <c r="I1270" t="s">
        <v>917</v>
      </c>
      <c r="J1270" t="s">
        <v>204</v>
      </c>
      <c r="K1270" t="s">
        <v>204</v>
      </c>
      <c r="L1270" t="s">
        <v>325</v>
      </c>
      <c r="M1270" t="s">
        <v>340</v>
      </c>
      <c r="N1270" t="s">
        <v>475</v>
      </c>
      <c r="O1270" t="s">
        <v>339</v>
      </c>
      <c r="P1270" t="s">
        <v>1212</v>
      </c>
      <c r="Q1270" s="131">
        <v>8127</v>
      </c>
      <c r="R1270" s="131">
        <v>1</v>
      </c>
      <c r="S1270" s="131">
        <f t="shared" si="19"/>
        <v>3795.0043066322137</v>
      </c>
      <c r="U1270" s="131">
        <v>308.42</v>
      </c>
      <c r="V1270" s="132">
        <v>3.0000000000000001E-5</v>
      </c>
      <c r="W1270" s="132">
        <v>1.9359999999999999E-2</v>
      </c>
      <c r="X1270" s="132">
        <v>1.1000000000000001E-3</v>
      </c>
    </row>
    <row r="1271" spans="1:24">
      <c r="A1271" t="s">
        <v>1213</v>
      </c>
      <c r="B1271" t="s">
        <v>1257</v>
      </c>
      <c r="C1271" t="s">
        <v>2005</v>
      </c>
      <c r="D1271" t="s">
        <v>2006</v>
      </c>
      <c r="E1271" t="s">
        <v>309</v>
      </c>
      <c r="F1271" t="s">
        <v>3590</v>
      </c>
      <c r="G1271" t="s">
        <v>3591</v>
      </c>
      <c r="H1271" t="s">
        <v>321</v>
      </c>
      <c r="I1271" t="s">
        <v>917</v>
      </c>
      <c r="J1271" t="s">
        <v>204</v>
      </c>
      <c r="K1271" t="s">
        <v>204</v>
      </c>
      <c r="L1271" t="s">
        <v>325</v>
      </c>
      <c r="M1271" t="s">
        <v>340</v>
      </c>
      <c r="N1271" t="s">
        <v>464</v>
      </c>
      <c r="O1271" t="s">
        <v>339</v>
      </c>
      <c r="P1271" t="s">
        <v>1212</v>
      </c>
      <c r="Q1271" s="131">
        <v>27297</v>
      </c>
      <c r="R1271" s="131">
        <v>1</v>
      </c>
      <c r="S1271" s="131">
        <f t="shared" si="19"/>
        <v>1088.9987910759426</v>
      </c>
      <c r="U1271" s="131">
        <v>297.26400000000001</v>
      </c>
      <c r="V1271" s="132">
        <v>4.0000000000000003E-5</v>
      </c>
      <c r="W1271" s="132">
        <v>1.866E-2</v>
      </c>
      <c r="X1271" s="132">
        <v>1.06E-3</v>
      </c>
    </row>
    <row r="1272" spans="1:24">
      <c r="A1272" t="s">
        <v>1213</v>
      </c>
      <c r="B1272" t="s">
        <v>1257</v>
      </c>
      <c r="C1272" t="s">
        <v>2269</v>
      </c>
      <c r="D1272" t="s">
        <v>2270</v>
      </c>
      <c r="E1272" t="s">
        <v>309</v>
      </c>
      <c r="F1272" t="s">
        <v>3661</v>
      </c>
      <c r="G1272" t="s">
        <v>3662</v>
      </c>
      <c r="H1272" t="s">
        <v>321</v>
      </c>
      <c r="I1272" t="s">
        <v>917</v>
      </c>
      <c r="J1272" t="s">
        <v>204</v>
      </c>
      <c r="K1272" t="s">
        <v>204</v>
      </c>
      <c r="L1272" t="s">
        <v>325</v>
      </c>
      <c r="M1272" t="s">
        <v>340</v>
      </c>
      <c r="N1272" t="s">
        <v>445</v>
      </c>
      <c r="O1272" t="s">
        <v>339</v>
      </c>
      <c r="P1272" t="s">
        <v>1212</v>
      </c>
      <c r="Q1272" s="131">
        <v>5102</v>
      </c>
      <c r="R1272" s="131">
        <v>1</v>
      </c>
      <c r="S1272" s="131">
        <f t="shared" si="19"/>
        <v>5039.0043120344953</v>
      </c>
      <c r="T1272" s="131">
        <v>6.1840000000000002</v>
      </c>
      <c r="U1272" s="131">
        <v>263.274</v>
      </c>
      <c r="V1272" s="132">
        <v>2.0000000000000002E-5</v>
      </c>
      <c r="W1272" s="132">
        <v>1.6920000000000001E-2</v>
      </c>
      <c r="X1272" s="132">
        <v>9.6000000000000002E-4</v>
      </c>
    </row>
    <row r="1273" spans="1:24">
      <c r="A1273" t="s">
        <v>1213</v>
      </c>
      <c r="B1273" t="s">
        <v>1257</v>
      </c>
      <c r="C1273" t="s">
        <v>2422</v>
      </c>
      <c r="D1273" t="s">
        <v>2423</v>
      </c>
      <c r="E1273" t="s">
        <v>309</v>
      </c>
      <c r="F1273" t="s">
        <v>2422</v>
      </c>
      <c r="G1273" t="s">
        <v>3496</v>
      </c>
      <c r="H1273" t="s">
        <v>321</v>
      </c>
      <c r="I1273" t="s">
        <v>917</v>
      </c>
      <c r="J1273" t="s">
        <v>204</v>
      </c>
      <c r="K1273" t="s">
        <v>204</v>
      </c>
      <c r="L1273" t="s">
        <v>325</v>
      </c>
      <c r="M1273" t="s">
        <v>340</v>
      </c>
      <c r="N1273" t="s">
        <v>456</v>
      </c>
      <c r="O1273" t="s">
        <v>339</v>
      </c>
      <c r="P1273" t="s">
        <v>1212</v>
      </c>
      <c r="Q1273" s="131">
        <v>13819</v>
      </c>
      <c r="R1273" s="131">
        <v>1</v>
      </c>
      <c r="S1273" s="131">
        <f t="shared" si="19"/>
        <v>1800</v>
      </c>
      <c r="U1273" s="131">
        <v>248.74199999999999</v>
      </c>
      <c r="V1273" s="132">
        <v>1.0000000000000001E-5</v>
      </c>
      <c r="W1273" s="132">
        <v>1.562E-2</v>
      </c>
      <c r="X1273" s="132">
        <v>8.8000000000000003E-4</v>
      </c>
    </row>
    <row r="1274" spans="1:24">
      <c r="A1274" t="s">
        <v>1213</v>
      </c>
      <c r="B1274" t="s">
        <v>1257</v>
      </c>
      <c r="C1274" t="s">
        <v>1918</v>
      </c>
      <c r="D1274" t="s">
        <v>1919</v>
      </c>
      <c r="E1274" t="s">
        <v>309</v>
      </c>
      <c r="F1274" t="s">
        <v>1918</v>
      </c>
      <c r="G1274" t="s">
        <v>3537</v>
      </c>
      <c r="H1274" t="s">
        <v>321</v>
      </c>
      <c r="I1274" t="s">
        <v>917</v>
      </c>
      <c r="J1274" t="s">
        <v>204</v>
      </c>
      <c r="K1274" t="s">
        <v>204</v>
      </c>
      <c r="L1274" t="s">
        <v>325</v>
      </c>
      <c r="M1274" t="s">
        <v>340</v>
      </c>
      <c r="N1274" t="s">
        <v>464</v>
      </c>
      <c r="O1274" t="s">
        <v>339</v>
      </c>
      <c r="P1274" t="s">
        <v>1212</v>
      </c>
      <c r="Q1274" s="131">
        <v>591</v>
      </c>
      <c r="R1274" s="131">
        <v>1</v>
      </c>
      <c r="S1274" s="131">
        <f t="shared" si="19"/>
        <v>32400</v>
      </c>
      <c r="U1274" s="131">
        <v>191.48400000000001</v>
      </c>
      <c r="V1274" s="132">
        <v>1.0000000000000001E-5</v>
      </c>
      <c r="W1274" s="132">
        <v>1.2019999999999999E-2</v>
      </c>
      <c r="X1274" s="132">
        <v>6.8000000000000005E-4</v>
      </c>
    </row>
    <row r="1275" spans="1:24">
      <c r="A1275" t="s">
        <v>1213</v>
      </c>
      <c r="B1275" t="s">
        <v>1257</v>
      </c>
      <c r="C1275" t="s">
        <v>3538</v>
      </c>
      <c r="D1275" t="s">
        <v>3539</v>
      </c>
      <c r="E1275" t="s">
        <v>309</v>
      </c>
      <c r="F1275" t="s">
        <v>3540</v>
      </c>
      <c r="G1275" t="s">
        <v>3541</v>
      </c>
      <c r="H1275" t="s">
        <v>321</v>
      </c>
      <c r="I1275" t="s">
        <v>917</v>
      </c>
      <c r="J1275" t="s">
        <v>204</v>
      </c>
      <c r="K1275" t="s">
        <v>204</v>
      </c>
      <c r="L1275" t="s">
        <v>325</v>
      </c>
      <c r="M1275" t="s">
        <v>340</v>
      </c>
      <c r="N1275" t="s">
        <v>448</v>
      </c>
      <c r="O1275" t="s">
        <v>339</v>
      </c>
      <c r="P1275" t="s">
        <v>1212</v>
      </c>
      <c r="Q1275" s="131">
        <v>995</v>
      </c>
      <c r="R1275" s="131">
        <v>1</v>
      </c>
      <c r="S1275" s="131">
        <f t="shared" si="19"/>
        <v>17940</v>
      </c>
      <c r="U1275" s="131">
        <v>178.50299999999999</v>
      </c>
      <c r="V1275" s="132">
        <v>1.0000000000000001E-5</v>
      </c>
      <c r="W1275" s="132">
        <v>1.1209999999999999E-2</v>
      </c>
      <c r="X1275" s="132">
        <v>6.3000000000000003E-4</v>
      </c>
    </row>
    <row r="1276" spans="1:24">
      <c r="A1276" t="s">
        <v>1213</v>
      </c>
      <c r="B1276" t="s">
        <v>1257</v>
      </c>
      <c r="C1276" t="s">
        <v>2020</v>
      </c>
      <c r="D1276" t="s">
        <v>2021</v>
      </c>
      <c r="E1276" t="s">
        <v>309</v>
      </c>
      <c r="F1276" t="s">
        <v>2020</v>
      </c>
      <c r="G1276" t="s">
        <v>3518</v>
      </c>
      <c r="H1276" t="s">
        <v>321</v>
      </c>
      <c r="I1276" t="s">
        <v>917</v>
      </c>
      <c r="J1276" t="s">
        <v>204</v>
      </c>
      <c r="K1276" t="s">
        <v>204</v>
      </c>
      <c r="L1276" t="s">
        <v>325</v>
      </c>
      <c r="M1276" t="s">
        <v>340</v>
      </c>
      <c r="N1276" t="s">
        <v>484</v>
      </c>
      <c r="O1276" t="s">
        <v>339</v>
      </c>
      <c r="P1276" t="s">
        <v>1212</v>
      </c>
      <c r="Q1276" s="131">
        <v>33425</v>
      </c>
      <c r="R1276" s="131">
        <v>1</v>
      </c>
      <c r="S1276" s="131">
        <f t="shared" si="19"/>
        <v>519.00074794315628</v>
      </c>
      <c r="U1276" s="131">
        <v>173.476</v>
      </c>
      <c r="V1276" s="132">
        <v>1.0000000000000001E-5</v>
      </c>
      <c r="W1276" s="132">
        <v>1.089E-2</v>
      </c>
      <c r="X1276" s="132">
        <v>6.2E-4</v>
      </c>
    </row>
    <row r="1277" spans="1:24">
      <c r="A1277" t="s">
        <v>1213</v>
      </c>
      <c r="B1277" t="s">
        <v>1257</v>
      </c>
      <c r="C1277" t="s">
        <v>1901</v>
      </c>
      <c r="D1277" t="s">
        <v>1902</v>
      </c>
      <c r="E1277" t="s">
        <v>309</v>
      </c>
      <c r="F1277" t="s">
        <v>1901</v>
      </c>
      <c r="G1277" t="s">
        <v>3512</v>
      </c>
      <c r="H1277" t="s">
        <v>321</v>
      </c>
      <c r="I1277" t="s">
        <v>917</v>
      </c>
      <c r="J1277" t="s">
        <v>204</v>
      </c>
      <c r="K1277" t="s">
        <v>204</v>
      </c>
      <c r="L1277" t="s">
        <v>325</v>
      </c>
      <c r="M1277" t="s">
        <v>340</v>
      </c>
      <c r="N1277" t="s">
        <v>464</v>
      </c>
      <c r="O1277" t="s">
        <v>339</v>
      </c>
      <c r="P1277" t="s">
        <v>1212</v>
      </c>
      <c r="Q1277" s="131">
        <v>1437</v>
      </c>
      <c r="R1277" s="131">
        <v>1</v>
      </c>
      <c r="S1277" s="131">
        <f t="shared" si="19"/>
        <v>11580.027835768964</v>
      </c>
      <c r="U1277" s="131">
        <v>166.405</v>
      </c>
      <c r="V1277" s="132">
        <v>4.0000000000000003E-5</v>
      </c>
      <c r="W1277" s="132">
        <v>1.0449999999999999E-2</v>
      </c>
      <c r="X1277" s="132">
        <v>5.9000000000000003E-4</v>
      </c>
    </row>
    <row r="1278" spans="1:24">
      <c r="A1278" t="s">
        <v>1213</v>
      </c>
      <c r="B1278" t="s">
        <v>1257</v>
      </c>
      <c r="C1278" t="s">
        <v>1692</v>
      </c>
      <c r="D1278" t="s">
        <v>1693</v>
      </c>
      <c r="E1278" t="s">
        <v>309</v>
      </c>
      <c r="F1278" t="s">
        <v>3552</v>
      </c>
      <c r="G1278" t="s">
        <v>3553</v>
      </c>
      <c r="H1278" t="s">
        <v>321</v>
      </c>
      <c r="I1278" t="s">
        <v>917</v>
      </c>
      <c r="J1278" t="s">
        <v>204</v>
      </c>
      <c r="K1278" t="s">
        <v>204</v>
      </c>
      <c r="L1278" t="s">
        <v>325</v>
      </c>
      <c r="M1278" t="s">
        <v>340</v>
      </c>
      <c r="N1278" t="s">
        <v>464</v>
      </c>
      <c r="O1278" t="s">
        <v>339</v>
      </c>
      <c r="P1278" t="s">
        <v>1212</v>
      </c>
      <c r="Q1278" s="131">
        <v>8452</v>
      </c>
      <c r="R1278" s="131">
        <v>1</v>
      </c>
      <c r="S1278" s="131">
        <f t="shared" si="19"/>
        <v>1919.0014197823</v>
      </c>
      <c r="U1278" s="131">
        <v>162.19399999999999</v>
      </c>
      <c r="V1278" s="132">
        <v>4.0000000000000003E-5</v>
      </c>
      <c r="W1278" s="132">
        <v>1.018E-2</v>
      </c>
      <c r="X1278" s="132">
        <v>5.8E-4</v>
      </c>
    </row>
    <row r="1279" spans="1:24">
      <c r="A1279" t="s">
        <v>1213</v>
      </c>
      <c r="B1279" t="s">
        <v>1257</v>
      </c>
      <c r="C1279" t="s">
        <v>3830</v>
      </c>
      <c r="D1279" t="s">
        <v>3831</v>
      </c>
      <c r="E1279" t="s">
        <v>309</v>
      </c>
      <c r="F1279" t="s">
        <v>3830</v>
      </c>
      <c r="G1279" t="s">
        <v>3832</v>
      </c>
      <c r="H1279" t="s">
        <v>321</v>
      </c>
      <c r="I1279" t="s">
        <v>917</v>
      </c>
      <c r="J1279" t="s">
        <v>204</v>
      </c>
      <c r="K1279" t="s">
        <v>204</v>
      </c>
      <c r="L1279" t="s">
        <v>325</v>
      </c>
      <c r="M1279" t="s">
        <v>340</v>
      </c>
      <c r="N1279" t="s">
        <v>446</v>
      </c>
      <c r="O1279" t="s">
        <v>339</v>
      </c>
      <c r="P1279" t="s">
        <v>1212</v>
      </c>
      <c r="Q1279" s="131">
        <v>1000</v>
      </c>
      <c r="R1279" s="131">
        <v>1</v>
      </c>
      <c r="S1279" s="131">
        <f t="shared" si="19"/>
        <v>16169.999999999998</v>
      </c>
      <c r="U1279" s="131">
        <v>161.69999999999999</v>
      </c>
      <c r="V1279" s="132">
        <v>4.2000000000000002E-4</v>
      </c>
      <c r="W1279" s="132">
        <v>1.0149999999999999E-2</v>
      </c>
      <c r="X1279" s="132">
        <v>5.6999999999999998E-4</v>
      </c>
    </row>
    <row r="1280" spans="1:24">
      <c r="A1280" t="s">
        <v>1213</v>
      </c>
      <c r="B1280" t="s">
        <v>1257</v>
      </c>
      <c r="C1280" t="s">
        <v>1728</v>
      </c>
      <c r="D1280" t="s">
        <v>1729</v>
      </c>
      <c r="E1280" t="s">
        <v>309</v>
      </c>
      <c r="F1280" t="s">
        <v>1728</v>
      </c>
      <c r="G1280" t="s">
        <v>3578</v>
      </c>
      <c r="H1280" t="s">
        <v>321</v>
      </c>
      <c r="I1280" t="s">
        <v>917</v>
      </c>
      <c r="J1280" t="s">
        <v>204</v>
      </c>
      <c r="K1280" t="s">
        <v>204</v>
      </c>
      <c r="L1280" t="s">
        <v>325</v>
      </c>
      <c r="M1280" t="s">
        <v>340</v>
      </c>
      <c r="N1280" t="s">
        <v>447</v>
      </c>
      <c r="O1280" t="s">
        <v>339</v>
      </c>
      <c r="P1280" t="s">
        <v>1212</v>
      </c>
      <c r="Q1280" s="131">
        <v>6958</v>
      </c>
      <c r="R1280" s="131">
        <v>1</v>
      </c>
      <c r="S1280" s="131">
        <f t="shared" si="19"/>
        <v>2167.0020120724344</v>
      </c>
      <c r="U1280" s="131">
        <v>150.78</v>
      </c>
      <c r="V1280" s="132">
        <v>2.0000000000000002E-5</v>
      </c>
      <c r="W1280" s="132">
        <v>9.4699999999999993E-3</v>
      </c>
      <c r="X1280" s="132">
        <v>5.4000000000000001E-4</v>
      </c>
    </row>
    <row r="1281" spans="1:24">
      <c r="A1281" t="s">
        <v>1213</v>
      </c>
      <c r="B1281" t="s">
        <v>1257</v>
      </c>
      <c r="C1281" t="s">
        <v>2918</v>
      </c>
      <c r="D1281" t="s">
        <v>2919</v>
      </c>
      <c r="E1281" t="s">
        <v>309</v>
      </c>
      <c r="F1281" t="s">
        <v>2918</v>
      </c>
      <c r="G1281" t="s">
        <v>3714</v>
      </c>
      <c r="H1281" t="s">
        <v>321</v>
      </c>
      <c r="I1281" t="s">
        <v>917</v>
      </c>
      <c r="J1281" t="s">
        <v>204</v>
      </c>
      <c r="K1281" t="s">
        <v>204</v>
      </c>
      <c r="L1281" t="s">
        <v>325</v>
      </c>
      <c r="M1281" t="s">
        <v>340</v>
      </c>
      <c r="N1281" t="s">
        <v>464</v>
      </c>
      <c r="O1281" t="s">
        <v>339</v>
      </c>
      <c r="P1281" t="s">
        <v>1212</v>
      </c>
      <c r="Q1281" s="131">
        <v>22689.9</v>
      </c>
      <c r="R1281" s="131">
        <v>1</v>
      </c>
      <c r="S1281" s="131">
        <f t="shared" si="19"/>
        <v>633.19803084191642</v>
      </c>
      <c r="U1281" s="131">
        <v>143.672</v>
      </c>
      <c r="V1281" s="132">
        <v>1.4999999999999999E-4</v>
      </c>
      <c r="W1281" s="132">
        <v>9.0200000000000002E-3</v>
      </c>
      <c r="X1281" s="132">
        <v>5.1000000000000004E-4</v>
      </c>
    </row>
    <row r="1282" spans="1:24">
      <c r="A1282" t="s">
        <v>1213</v>
      </c>
      <c r="B1282" t="s">
        <v>1257</v>
      </c>
      <c r="C1282" t="s">
        <v>2467</v>
      </c>
      <c r="D1282" t="s">
        <v>2468</v>
      </c>
      <c r="E1282" t="s">
        <v>309</v>
      </c>
      <c r="F1282" t="s">
        <v>2467</v>
      </c>
      <c r="G1282" t="s">
        <v>3487</v>
      </c>
      <c r="H1282" t="s">
        <v>321</v>
      </c>
      <c r="I1282" t="s">
        <v>917</v>
      </c>
      <c r="J1282" t="s">
        <v>204</v>
      </c>
      <c r="K1282" t="s">
        <v>204</v>
      </c>
      <c r="L1282" t="s">
        <v>325</v>
      </c>
      <c r="M1282" t="s">
        <v>340</v>
      </c>
      <c r="N1282" t="s">
        <v>440</v>
      </c>
      <c r="O1282" t="s">
        <v>339</v>
      </c>
      <c r="P1282" t="s">
        <v>1212</v>
      </c>
      <c r="Q1282" s="131">
        <v>4574</v>
      </c>
      <c r="R1282" s="131">
        <v>1</v>
      </c>
      <c r="S1282" s="131">
        <f t="shared" si="19"/>
        <v>2967.0091823349367</v>
      </c>
      <c r="U1282" s="131">
        <v>135.71100000000001</v>
      </c>
      <c r="V1282" s="132">
        <v>2.0000000000000002E-5</v>
      </c>
      <c r="W1282" s="132">
        <v>8.5199999999999998E-3</v>
      </c>
      <c r="X1282" s="132">
        <v>4.8000000000000001E-4</v>
      </c>
    </row>
    <row r="1283" spans="1:24">
      <c r="A1283" t="s">
        <v>1213</v>
      </c>
      <c r="B1283" t="s">
        <v>1257</v>
      </c>
      <c r="C1283" t="s">
        <v>2629</v>
      </c>
      <c r="D1283" t="s">
        <v>2630</v>
      </c>
      <c r="E1283" t="s">
        <v>309</v>
      </c>
      <c r="F1283" t="s">
        <v>2629</v>
      </c>
      <c r="G1283" t="s">
        <v>3674</v>
      </c>
      <c r="H1283" t="s">
        <v>321</v>
      </c>
      <c r="I1283" t="s">
        <v>917</v>
      </c>
      <c r="J1283" t="s">
        <v>204</v>
      </c>
      <c r="K1283" t="s">
        <v>204</v>
      </c>
      <c r="L1283" t="s">
        <v>325</v>
      </c>
      <c r="M1283" t="s">
        <v>340</v>
      </c>
      <c r="N1283" t="s">
        <v>451</v>
      </c>
      <c r="O1283" t="s">
        <v>339</v>
      </c>
      <c r="P1283" t="s">
        <v>1212</v>
      </c>
      <c r="Q1283" s="131">
        <v>138</v>
      </c>
      <c r="R1283" s="131">
        <v>1</v>
      </c>
      <c r="S1283" s="131">
        <f t="shared" ref="S1283:S1324" si="20">(U1283-(T1283*R1283))*1000/R1283/Q1283*100</f>
        <v>95489.855072463761</v>
      </c>
      <c r="U1283" s="131">
        <v>131.77600000000001</v>
      </c>
      <c r="V1283" s="132">
        <v>2.0000000000000002E-5</v>
      </c>
      <c r="W1283" s="132">
        <v>8.2699999999999996E-3</v>
      </c>
      <c r="X1283" s="132">
        <v>4.6999999999999999E-4</v>
      </c>
    </row>
    <row r="1284" spans="1:24">
      <c r="A1284" t="s">
        <v>1213</v>
      </c>
      <c r="B1284" t="s">
        <v>1257</v>
      </c>
      <c r="C1284" t="s">
        <v>2242</v>
      </c>
      <c r="D1284" t="s">
        <v>2243</v>
      </c>
      <c r="E1284" t="s">
        <v>309</v>
      </c>
      <c r="F1284" t="s">
        <v>2242</v>
      </c>
      <c r="G1284" t="s">
        <v>3666</v>
      </c>
      <c r="H1284" t="s">
        <v>321</v>
      </c>
      <c r="I1284" t="s">
        <v>917</v>
      </c>
      <c r="J1284" t="s">
        <v>204</v>
      </c>
      <c r="K1284" t="s">
        <v>204</v>
      </c>
      <c r="L1284" t="s">
        <v>325</v>
      </c>
      <c r="M1284" t="s">
        <v>340</v>
      </c>
      <c r="N1284" t="s">
        <v>464</v>
      </c>
      <c r="O1284" t="s">
        <v>339</v>
      </c>
      <c r="P1284" t="s">
        <v>1212</v>
      </c>
      <c r="Q1284" s="131">
        <v>4220</v>
      </c>
      <c r="R1284" s="131">
        <v>1</v>
      </c>
      <c r="S1284" s="131">
        <f t="shared" si="20"/>
        <v>3040</v>
      </c>
      <c r="U1284" s="131">
        <v>128.28800000000001</v>
      </c>
      <c r="V1284" s="132">
        <v>2.0000000000000002E-5</v>
      </c>
      <c r="W1284" s="132">
        <v>8.0499999999999999E-3</v>
      </c>
      <c r="X1284" s="132">
        <v>4.6000000000000001E-4</v>
      </c>
    </row>
    <row r="1285" spans="1:24">
      <c r="A1285" t="s">
        <v>1213</v>
      </c>
      <c r="B1285" t="s">
        <v>1257</v>
      </c>
      <c r="C1285" t="s">
        <v>1635</v>
      </c>
      <c r="D1285" t="s">
        <v>1636</v>
      </c>
      <c r="E1285" t="s">
        <v>309</v>
      </c>
      <c r="F1285" t="s">
        <v>3493</v>
      </c>
      <c r="G1285" t="s">
        <v>3494</v>
      </c>
      <c r="H1285" t="s">
        <v>321</v>
      </c>
      <c r="I1285" t="s">
        <v>917</v>
      </c>
      <c r="J1285" t="s">
        <v>204</v>
      </c>
      <c r="K1285" t="s">
        <v>204</v>
      </c>
      <c r="L1285" t="s">
        <v>325</v>
      </c>
      <c r="M1285" t="s">
        <v>340</v>
      </c>
      <c r="N1285" t="s">
        <v>454</v>
      </c>
      <c r="O1285" t="s">
        <v>339</v>
      </c>
      <c r="P1285" t="s">
        <v>1212</v>
      </c>
      <c r="Q1285" s="131">
        <v>1741</v>
      </c>
      <c r="R1285" s="131">
        <v>1</v>
      </c>
      <c r="S1285" s="131">
        <f t="shared" si="20"/>
        <v>7319.9885123492249</v>
      </c>
      <c r="U1285" s="131">
        <v>127.441</v>
      </c>
      <c r="V1285" s="132">
        <v>2.0000000000000002E-5</v>
      </c>
      <c r="W1285" s="132">
        <v>8.0000000000000002E-3</v>
      </c>
      <c r="X1285" s="132">
        <v>4.4999999999999999E-4</v>
      </c>
    </row>
    <row r="1286" spans="1:24">
      <c r="A1286" t="s">
        <v>1213</v>
      </c>
      <c r="B1286" t="s">
        <v>1257</v>
      </c>
      <c r="C1286" t="s">
        <v>2188</v>
      </c>
      <c r="D1286" t="s">
        <v>2189</v>
      </c>
      <c r="E1286" t="s">
        <v>309</v>
      </c>
      <c r="F1286" t="s">
        <v>3505</v>
      </c>
      <c r="G1286" t="s">
        <v>3506</v>
      </c>
      <c r="H1286" t="s">
        <v>321</v>
      </c>
      <c r="I1286" t="s">
        <v>917</v>
      </c>
      <c r="J1286" t="s">
        <v>204</v>
      </c>
      <c r="K1286" t="s">
        <v>204</v>
      </c>
      <c r="L1286" t="s">
        <v>325</v>
      </c>
      <c r="M1286" t="s">
        <v>340</v>
      </c>
      <c r="N1286" t="s">
        <v>445</v>
      </c>
      <c r="O1286" t="s">
        <v>339</v>
      </c>
      <c r="P1286" t="s">
        <v>1212</v>
      </c>
      <c r="Q1286" s="131">
        <v>1460</v>
      </c>
      <c r="R1286" s="131">
        <v>1</v>
      </c>
      <c r="S1286" s="131">
        <f t="shared" si="20"/>
        <v>8570</v>
      </c>
      <c r="U1286" s="131">
        <v>125.122</v>
      </c>
      <c r="V1286" s="132">
        <v>2.0000000000000002E-5</v>
      </c>
      <c r="W1286" s="132">
        <v>7.8600000000000007E-3</v>
      </c>
      <c r="X1286" s="132">
        <v>4.4000000000000002E-4</v>
      </c>
    </row>
    <row r="1287" spans="1:24">
      <c r="A1287" t="s">
        <v>1213</v>
      </c>
      <c r="B1287" t="s">
        <v>1257</v>
      </c>
      <c r="C1287" t="s">
        <v>3508</v>
      </c>
      <c r="D1287" t="s">
        <v>3509</v>
      </c>
      <c r="E1287" t="s">
        <v>309</v>
      </c>
      <c r="F1287" t="s">
        <v>3510</v>
      </c>
      <c r="G1287" t="s">
        <v>3511</v>
      </c>
      <c r="H1287" t="s">
        <v>321</v>
      </c>
      <c r="I1287" t="s">
        <v>917</v>
      </c>
      <c r="J1287" t="s">
        <v>204</v>
      </c>
      <c r="K1287" t="s">
        <v>204</v>
      </c>
      <c r="L1287" t="s">
        <v>325</v>
      </c>
      <c r="M1287" t="s">
        <v>340</v>
      </c>
      <c r="N1287" t="s">
        <v>445</v>
      </c>
      <c r="O1287" t="s">
        <v>339</v>
      </c>
      <c r="P1287" t="s">
        <v>1212</v>
      </c>
      <c r="Q1287" s="131">
        <v>778</v>
      </c>
      <c r="R1287" s="131">
        <v>1</v>
      </c>
      <c r="S1287" s="131">
        <f t="shared" si="20"/>
        <v>14889.974293059126</v>
      </c>
      <c r="U1287" s="131">
        <v>115.84399999999999</v>
      </c>
      <c r="V1287" s="132">
        <v>1.0000000000000001E-5</v>
      </c>
      <c r="W1287" s="132">
        <v>7.2700000000000004E-3</v>
      </c>
      <c r="X1287" s="132">
        <v>4.0999999999999999E-4</v>
      </c>
    </row>
    <row r="1288" spans="1:24">
      <c r="A1288" t="s">
        <v>1213</v>
      </c>
      <c r="B1288" t="s">
        <v>1257</v>
      </c>
      <c r="C1288" t="s">
        <v>2434</v>
      </c>
      <c r="D1288" t="s">
        <v>2435</v>
      </c>
      <c r="E1288" t="s">
        <v>309</v>
      </c>
      <c r="F1288" t="s">
        <v>2434</v>
      </c>
      <c r="G1288" t="s">
        <v>3689</v>
      </c>
      <c r="H1288" t="s">
        <v>321</v>
      </c>
      <c r="I1288" t="s">
        <v>917</v>
      </c>
      <c r="J1288" t="s">
        <v>204</v>
      </c>
      <c r="K1288" t="s">
        <v>204</v>
      </c>
      <c r="L1288" t="s">
        <v>325</v>
      </c>
      <c r="M1288" t="s">
        <v>340</v>
      </c>
      <c r="N1288" t="s">
        <v>447</v>
      </c>
      <c r="O1288" t="s">
        <v>339</v>
      </c>
      <c r="P1288" t="s">
        <v>1212</v>
      </c>
      <c r="Q1288" s="131">
        <v>8578</v>
      </c>
      <c r="R1288" s="131">
        <v>1</v>
      </c>
      <c r="S1288" s="131">
        <f t="shared" si="20"/>
        <v>1339.997668454185</v>
      </c>
      <c r="U1288" s="131">
        <v>114.94499999999999</v>
      </c>
      <c r="V1288" s="132">
        <v>2.0000000000000002E-5</v>
      </c>
      <c r="W1288" s="132">
        <v>7.2199999999999999E-3</v>
      </c>
      <c r="X1288" s="132">
        <v>4.0999999999999999E-4</v>
      </c>
    </row>
    <row r="1289" spans="1:24">
      <c r="A1289" t="s">
        <v>1213</v>
      </c>
      <c r="B1289" t="s">
        <v>1257</v>
      </c>
      <c r="C1289" t="s">
        <v>2455</v>
      </c>
      <c r="D1289" t="s">
        <v>2456</v>
      </c>
      <c r="E1289" t="s">
        <v>309</v>
      </c>
      <c r="F1289" t="s">
        <v>2455</v>
      </c>
      <c r="G1289" t="s">
        <v>3710</v>
      </c>
      <c r="H1289" t="s">
        <v>321</v>
      </c>
      <c r="I1289" t="s">
        <v>917</v>
      </c>
      <c r="J1289" t="s">
        <v>204</v>
      </c>
      <c r="K1289" t="s">
        <v>204</v>
      </c>
      <c r="L1289" t="s">
        <v>325</v>
      </c>
      <c r="M1289" t="s">
        <v>340</v>
      </c>
      <c r="N1289" t="s">
        <v>451</v>
      </c>
      <c r="O1289" t="s">
        <v>339</v>
      </c>
      <c r="P1289" t="s">
        <v>1212</v>
      </c>
      <c r="Q1289" s="131">
        <v>139435</v>
      </c>
      <c r="R1289" s="131">
        <v>1</v>
      </c>
      <c r="S1289" s="131">
        <f t="shared" si="20"/>
        <v>75.499695198479571</v>
      </c>
      <c r="U1289" s="131">
        <v>105.273</v>
      </c>
      <c r="V1289" s="132">
        <v>1.1E-4</v>
      </c>
      <c r="W1289" s="132">
        <v>6.6100000000000004E-3</v>
      </c>
      <c r="X1289" s="132">
        <v>3.6999999999999999E-4</v>
      </c>
    </row>
    <row r="1290" spans="1:24">
      <c r="A1290" t="s">
        <v>1213</v>
      </c>
      <c r="B1290" t="s">
        <v>1257</v>
      </c>
      <c r="C1290" t="s">
        <v>3201</v>
      </c>
      <c r="D1290" t="s">
        <v>3202</v>
      </c>
      <c r="E1290" t="s">
        <v>309</v>
      </c>
      <c r="F1290" t="s">
        <v>3201</v>
      </c>
      <c r="G1290" t="s">
        <v>3584</v>
      </c>
      <c r="H1290" t="s">
        <v>321</v>
      </c>
      <c r="I1290" t="s">
        <v>917</v>
      </c>
      <c r="J1290" t="s">
        <v>204</v>
      </c>
      <c r="K1290" t="s">
        <v>204</v>
      </c>
      <c r="L1290" t="s">
        <v>325</v>
      </c>
      <c r="M1290" t="s">
        <v>340</v>
      </c>
      <c r="N1290" t="s">
        <v>441</v>
      </c>
      <c r="O1290" t="s">
        <v>339</v>
      </c>
      <c r="P1290" t="s">
        <v>1212</v>
      </c>
      <c r="Q1290" s="131">
        <v>418</v>
      </c>
      <c r="R1290" s="131">
        <v>1</v>
      </c>
      <c r="S1290" s="131">
        <f t="shared" si="20"/>
        <v>25070.095693779906</v>
      </c>
      <c r="U1290" s="131">
        <v>104.79300000000001</v>
      </c>
      <c r="V1290" s="132">
        <v>1.0000000000000001E-5</v>
      </c>
      <c r="W1290" s="132">
        <v>6.5799999999999999E-3</v>
      </c>
      <c r="X1290" s="132">
        <v>3.6999999999999999E-4</v>
      </c>
    </row>
    <row r="1291" spans="1:24">
      <c r="A1291" t="s">
        <v>1213</v>
      </c>
      <c r="B1291" t="s">
        <v>1257</v>
      </c>
      <c r="C1291" t="s">
        <v>2275</v>
      </c>
      <c r="D1291" t="s">
        <v>2276</v>
      </c>
      <c r="E1291" t="s">
        <v>309</v>
      </c>
      <c r="F1291" t="s">
        <v>3664</v>
      </c>
      <c r="G1291" t="s">
        <v>3665</v>
      </c>
      <c r="H1291" t="s">
        <v>321</v>
      </c>
      <c r="I1291" t="s">
        <v>917</v>
      </c>
      <c r="J1291" t="s">
        <v>204</v>
      </c>
      <c r="K1291" t="s">
        <v>204</v>
      </c>
      <c r="L1291" t="s">
        <v>325</v>
      </c>
      <c r="M1291" t="s">
        <v>340</v>
      </c>
      <c r="N1291" t="s">
        <v>459</v>
      </c>
      <c r="O1291" t="s">
        <v>339</v>
      </c>
      <c r="P1291" t="s">
        <v>1212</v>
      </c>
      <c r="Q1291" s="131">
        <v>1370</v>
      </c>
      <c r="R1291" s="131">
        <v>1</v>
      </c>
      <c r="S1291" s="131">
        <f t="shared" si="20"/>
        <v>6895.9854014598532</v>
      </c>
      <c r="U1291" s="131">
        <v>94.474999999999994</v>
      </c>
      <c r="V1291" s="132">
        <v>1.0000000000000001E-5</v>
      </c>
      <c r="W1291" s="132">
        <v>5.9300000000000004E-3</v>
      </c>
      <c r="X1291" s="132">
        <v>3.4000000000000002E-4</v>
      </c>
    </row>
    <row r="1292" spans="1:24">
      <c r="A1292" t="s">
        <v>1213</v>
      </c>
      <c r="B1292" t="s">
        <v>1257</v>
      </c>
      <c r="C1292" t="s">
        <v>1985</v>
      </c>
      <c r="D1292" t="s">
        <v>1986</v>
      </c>
      <c r="E1292" t="s">
        <v>309</v>
      </c>
      <c r="F1292" t="s">
        <v>1985</v>
      </c>
      <c r="G1292" t="s">
        <v>3585</v>
      </c>
      <c r="H1292" t="s">
        <v>321</v>
      </c>
      <c r="I1292" t="s">
        <v>917</v>
      </c>
      <c r="J1292" t="s">
        <v>204</v>
      </c>
      <c r="K1292" t="s">
        <v>204</v>
      </c>
      <c r="L1292" t="s">
        <v>325</v>
      </c>
      <c r="M1292" t="s">
        <v>340</v>
      </c>
      <c r="N1292" t="s">
        <v>464</v>
      </c>
      <c r="O1292" t="s">
        <v>339</v>
      </c>
      <c r="P1292" t="s">
        <v>1212</v>
      </c>
      <c r="Q1292" s="131">
        <v>4315</v>
      </c>
      <c r="R1292" s="131">
        <v>1</v>
      </c>
      <c r="S1292" s="131">
        <f t="shared" si="20"/>
        <v>2064.0092699884126</v>
      </c>
      <c r="U1292" s="131">
        <v>89.061999999999998</v>
      </c>
      <c r="V1292" s="132">
        <v>1.0000000000000001E-5</v>
      </c>
      <c r="W1292" s="132">
        <v>5.5900000000000004E-3</v>
      </c>
      <c r="X1292" s="132">
        <v>3.2000000000000003E-4</v>
      </c>
    </row>
    <row r="1293" spans="1:24">
      <c r="A1293" t="s">
        <v>1213</v>
      </c>
      <c r="B1293" t="s">
        <v>1257</v>
      </c>
      <c r="C1293" t="s">
        <v>1967</v>
      </c>
      <c r="D1293" t="s">
        <v>1968</v>
      </c>
      <c r="E1293" t="s">
        <v>309</v>
      </c>
      <c r="F1293" t="s">
        <v>1967</v>
      </c>
      <c r="G1293" t="s">
        <v>3833</v>
      </c>
      <c r="H1293" t="s">
        <v>321</v>
      </c>
      <c r="I1293" t="s">
        <v>917</v>
      </c>
      <c r="J1293" t="s">
        <v>204</v>
      </c>
      <c r="K1293" t="s">
        <v>204</v>
      </c>
      <c r="L1293" s="139" t="s">
        <v>325</v>
      </c>
      <c r="M1293" t="s">
        <v>340</v>
      </c>
      <c r="N1293" t="s">
        <v>447</v>
      </c>
      <c r="O1293" t="s">
        <v>339</v>
      </c>
      <c r="P1293" t="s">
        <v>1212</v>
      </c>
      <c r="Q1293" s="131">
        <v>1332</v>
      </c>
      <c r="R1293" s="131">
        <v>1</v>
      </c>
      <c r="S1293" s="131">
        <f t="shared" si="20"/>
        <v>6355.0300300300296</v>
      </c>
      <c r="U1293" s="131">
        <v>84.649000000000001</v>
      </c>
      <c r="V1293" s="132">
        <v>1.0000000000000001E-5</v>
      </c>
      <c r="W1293" s="132">
        <v>5.3099999999999996E-3</v>
      </c>
      <c r="X1293" s="132">
        <v>2.9999999999999997E-4</v>
      </c>
    </row>
    <row r="1294" spans="1:24">
      <c r="A1294" t="s">
        <v>1213</v>
      </c>
      <c r="B1294" t="s">
        <v>1257</v>
      </c>
      <c r="C1294" t="s">
        <v>1973</v>
      </c>
      <c r="D1294" t="s">
        <v>1974</v>
      </c>
      <c r="E1294" t="s">
        <v>309</v>
      </c>
      <c r="F1294" t="s">
        <v>3687</v>
      </c>
      <c r="G1294" t="s">
        <v>3688</v>
      </c>
      <c r="H1294" t="s">
        <v>321</v>
      </c>
      <c r="I1294" t="s">
        <v>917</v>
      </c>
      <c r="J1294" t="s">
        <v>204</v>
      </c>
      <c r="K1294" t="s">
        <v>204</v>
      </c>
      <c r="L1294" t="s">
        <v>325</v>
      </c>
      <c r="M1294" t="s">
        <v>340</v>
      </c>
      <c r="N1294" t="s">
        <v>464</v>
      </c>
      <c r="O1294" t="s">
        <v>339</v>
      </c>
      <c r="P1294" t="s">
        <v>1212</v>
      </c>
      <c r="Q1294" s="131">
        <v>1353</v>
      </c>
      <c r="R1294" s="131">
        <v>1</v>
      </c>
      <c r="S1294" s="131">
        <f t="shared" si="20"/>
        <v>5854.9889135254989</v>
      </c>
      <c r="U1294" s="131">
        <v>79.218000000000004</v>
      </c>
      <c r="V1294" s="132">
        <v>1.0000000000000001E-5</v>
      </c>
      <c r="W1294" s="132">
        <v>4.9699999999999996E-3</v>
      </c>
      <c r="X1294" s="132">
        <v>2.7999999999999998E-4</v>
      </c>
    </row>
    <row r="1295" spans="1:24">
      <c r="A1295" t="s">
        <v>1213</v>
      </c>
      <c r="B1295" t="s">
        <v>1257</v>
      </c>
      <c r="C1295" t="s">
        <v>3554</v>
      </c>
      <c r="D1295" t="s">
        <v>3555</v>
      </c>
      <c r="E1295" t="s">
        <v>309</v>
      </c>
      <c r="F1295" t="s">
        <v>3556</v>
      </c>
      <c r="G1295" t="s">
        <v>3557</v>
      </c>
      <c r="H1295" t="s">
        <v>321</v>
      </c>
      <c r="I1295" t="s">
        <v>917</v>
      </c>
      <c r="J1295" t="s">
        <v>204</v>
      </c>
      <c r="K1295" t="s">
        <v>204</v>
      </c>
      <c r="L1295" t="s">
        <v>325</v>
      </c>
      <c r="M1295" t="s">
        <v>340</v>
      </c>
      <c r="N1295" t="s">
        <v>454</v>
      </c>
      <c r="O1295" t="s">
        <v>339</v>
      </c>
      <c r="P1295" t="s">
        <v>1212</v>
      </c>
      <c r="Q1295" s="131">
        <v>6859</v>
      </c>
      <c r="R1295" s="131">
        <v>1</v>
      </c>
      <c r="S1295" s="131">
        <f t="shared" si="20"/>
        <v>1113.996209359965</v>
      </c>
      <c r="U1295" s="131">
        <v>76.409000000000006</v>
      </c>
      <c r="V1295" s="132">
        <v>1.0000000000000001E-5</v>
      </c>
      <c r="W1295" s="132">
        <v>4.7999999999999996E-3</v>
      </c>
      <c r="X1295" s="132">
        <v>2.7E-4</v>
      </c>
    </row>
    <row r="1296" spans="1:24">
      <c r="A1296" t="s">
        <v>1213</v>
      </c>
      <c r="B1296" t="s">
        <v>1257</v>
      </c>
      <c r="C1296" t="s">
        <v>3569</v>
      </c>
      <c r="D1296" t="s">
        <v>3570</v>
      </c>
      <c r="E1296" t="s">
        <v>309</v>
      </c>
      <c r="F1296" t="s">
        <v>3569</v>
      </c>
      <c r="G1296" t="s">
        <v>3571</v>
      </c>
      <c r="H1296" t="s">
        <v>321</v>
      </c>
      <c r="I1296" t="s">
        <v>917</v>
      </c>
      <c r="J1296" t="s">
        <v>204</v>
      </c>
      <c r="K1296" t="s">
        <v>204</v>
      </c>
      <c r="L1296" t="s">
        <v>325</v>
      </c>
      <c r="M1296" t="s">
        <v>340</v>
      </c>
      <c r="N1296" t="s">
        <v>451</v>
      </c>
      <c r="O1296" t="s">
        <v>339</v>
      </c>
      <c r="P1296" t="s">
        <v>1212</v>
      </c>
      <c r="Q1296" s="131">
        <v>463</v>
      </c>
      <c r="R1296" s="131">
        <v>1</v>
      </c>
      <c r="S1296" s="131">
        <f t="shared" si="20"/>
        <v>14939.956803455723</v>
      </c>
      <c r="U1296" s="131">
        <v>69.171999999999997</v>
      </c>
      <c r="V1296" s="132">
        <v>1.0000000000000001E-5</v>
      </c>
      <c r="W1296" s="132">
        <v>4.3400000000000001E-3</v>
      </c>
      <c r="X1296" s="132">
        <v>2.5000000000000001E-4</v>
      </c>
    </row>
    <row r="1297" spans="1:24">
      <c r="A1297" t="s">
        <v>1213</v>
      </c>
      <c r="B1297" t="s">
        <v>1257</v>
      </c>
      <c r="C1297" t="s">
        <v>3502</v>
      </c>
      <c r="D1297" t="s">
        <v>3503</v>
      </c>
      <c r="E1297" t="s">
        <v>309</v>
      </c>
      <c r="F1297" t="s">
        <v>3502</v>
      </c>
      <c r="G1297" t="s">
        <v>3504</v>
      </c>
      <c r="H1297" t="s">
        <v>321</v>
      </c>
      <c r="I1297" t="s">
        <v>917</v>
      </c>
      <c r="J1297" t="s">
        <v>204</v>
      </c>
      <c r="K1297" t="s">
        <v>204</v>
      </c>
      <c r="L1297" t="s">
        <v>325</v>
      </c>
      <c r="M1297" t="s">
        <v>340</v>
      </c>
      <c r="N1297" t="s">
        <v>458</v>
      </c>
      <c r="O1297" t="s">
        <v>339</v>
      </c>
      <c r="P1297" t="s">
        <v>1212</v>
      </c>
      <c r="Q1297" s="131">
        <v>203</v>
      </c>
      <c r="R1297" s="131">
        <v>1</v>
      </c>
      <c r="S1297" s="131">
        <f t="shared" si="20"/>
        <v>29800</v>
      </c>
      <c r="U1297" s="131">
        <v>60.494</v>
      </c>
      <c r="V1297" s="132">
        <v>0</v>
      </c>
      <c r="W1297" s="132">
        <v>3.8E-3</v>
      </c>
      <c r="X1297" s="132">
        <v>2.2000000000000001E-4</v>
      </c>
    </row>
    <row r="1298" spans="1:24">
      <c r="A1298" t="s">
        <v>1213</v>
      </c>
      <c r="B1298" t="s">
        <v>1257</v>
      </c>
      <c r="C1298" t="s">
        <v>3543</v>
      </c>
      <c r="D1298" t="s">
        <v>3544</v>
      </c>
      <c r="E1298" t="s">
        <v>309</v>
      </c>
      <c r="F1298" t="s">
        <v>3543</v>
      </c>
      <c r="G1298" t="s">
        <v>3545</v>
      </c>
      <c r="H1298" t="s">
        <v>321</v>
      </c>
      <c r="I1298" t="s">
        <v>917</v>
      </c>
      <c r="J1298" t="s">
        <v>204</v>
      </c>
      <c r="K1298" t="s">
        <v>204</v>
      </c>
      <c r="L1298" t="s">
        <v>325</v>
      </c>
      <c r="M1298" t="s">
        <v>340</v>
      </c>
      <c r="N1298" t="s">
        <v>475</v>
      </c>
      <c r="O1298" t="s">
        <v>339</v>
      </c>
      <c r="P1298" t="s">
        <v>1212</v>
      </c>
      <c r="Q1298" s="131">
        <v>196</v>
      </c>
      <c r="R1298" s="131">
        <v>1</v>
      </c>
      <c r="S1298" s="131">
        <f t="shared" si="20"/>
        <v>29900</v>
      </c>
      <c r="U1298" s="131">
        <v>58.603999999999999</v>
      </c>
      <c r="V1298" s="132">
        <v>1.0000000000000001E-5</v>
      </c>
      <c r="W1298" s="132">
        <v>3.6800000000000001E-3</v>
      </c>
      <c r="X1298" s="132">
        <v>2.1000000000000001E-4</v>
      </c>
    </row>
    <row r="1299" spans="1:24">
      <c r="A1299" t="s">
        <v>1213</v>
      </c>
      <c r="B1299" t="s">
        <v>1257</v>
      </c>
      <c r="C1299" t="s">
        <v>2283</v>
      </c>
      <c r="D1299" t="s">
        <v>2284</v>
      </c>
      <c r="E1299" t="s">
        <v>309</v>
      </c>
      <c r="F1299" t="s">
        <v>2283</v>
      </c>
      <c r="G1299" t="s">
        <v>3668</v>
      </c>
      <c r="H1299" t="s">
        <v>321</v>
      </c>
      <c r="I1299" t="s">
        <v>917</v>
      </c>
      <c r="J1299" t="s">
        <v>204</v>
      </c>
      <c r="K1299" t="s">
        <v>204</v>
      </c>
      <c r="L1299" t="s">
        <v>325</v>
      </c>
      <c r="M1299" t="s">
        <v>340</v>
      </c>
      <c r="N1299" t="s">
        <v>454</v>
      </c>
      <c r="O1299" t="s">
        <v>339</v>
      </c>
      <c r="P1299" t="s">
        <v>1212</v>
      </c>
      <c r="Q1299" s="131">
        <v>104</v>
      </c>
      <c r="R1299" s="131">
        <v>1</v>
      </c>
      <c r="S1299" s="131">
        <f t="shared" si="20"/>
        <v>47500</v>
      </c>
      <c r="U1299" s="131">
        <v>49.4</v>
      </c>
      <c r="V1299" s="132">
        <v>1.0000000000000001E-5</v>
      </c>
      <c r="W1299" s="132">
        <v>3.0999999999999999E-3</v>
      </c>
      <c r="X1299" s="132">
        <v>1.8000000000000001E-4</v>
      </c>
    </row>
    <row r="1300" spans="1:24">
      <c r="A1300" t="s">
        <v>1213</v>
      </c>
      <c r="B1300" t="s">
        <v>1257</v>
      </c>
      <c r="C1300" t="s">
        <v>3344</v>
      </c>
      <c r="D1300" t="s">
        <v>3345</v>
      </c>
      <c r="E1300" t="s">
        <v>311</v>
      </c>
      <c r="F1300" t="s">
        <v>3344</v>
      </c>
      <c r="G1300" t="s">
        <v>3572</v>
      </c>
      <c r="H1300" t="s">
        <v>321</v>
      </c>
      <c r="I1300" t="s">
        <v>917</v>
      </c>
      <c r="J1300" t="s">
        <v>204</v>
      </c>
      <c r="K1300" t="s">
        <v>233</v>
      </c>
      <c r="L1300" t="s">
        <v>325</v>
      </c>
      <c r="M1300" t="s">
        <v>340</v>
      </c>
      <c r="N1300" t="s">
        <v>454</v>
      </c>
      <c r="O1300" t="s">
        <v>339</v>
      </c>
      <c r="P1300" t="s">
        <v>1212</v>
      </c>
      <c r="Q1300" s="131">
        <v>695</v>
      </c>
      <c r="R1300" s="131">
        <v>1</v>
      </c>
      <c r="S1300" s="131">
        <f t="shared" si="20"/>
        <v>4833.9568345323742</v>
      </c>
      <c r="U1300" s="131">
        <v>33.595999999999997</v>
      </c>
      <c r="V1300" s="132">
        <v>0</v>
      </c>
      <c r="W1300" s="132">
        <v>2.1099999999999999E-3</v>
      </c>
      <c r="X1300" s="132">
        <v>1.2E-4</v>
      </c>
    </row>
    <row r="1301" spans="1:24">
      <c r="A1301" t="s">
        <v>1213</v>
      </c>
      <c r="B1301" t="s">
        <v>1257</v>
      </c>
      <c r="C1301" t="s">
        <v>2519</v>
      </c>
      <c r="D1301" t="s">
        <v>2520</v>
      </c>
      <c r="E1301" t="s">
        <v>309</v>
      </c>
      <c r="F1301" t="s">
        <v>2519</v>
      </c>
      <c r="G1301" t="s">
        <v>3517</v>
      </c>
      <c r="H1301" t="s">
        <v>321</v>
      </c>
      <c r="I1301" t="s">
        <v>917</v>
      </c>
      <c r="J1301" t="s">
        <v>204</v>
      </c>
      <c r="K1301" t="s">
        <v>204</v>
      </c>
      <c r="L1301" t="s">
        <v>325</v>
      </c>
      <c r="M1301" t="s">
        <v>340</v>
      </c>
      <c r="N1301" t="s">
        <v>454</v>
      </c>
      <c r="O1301" t="s">
        <v>339</v>
      </c>
      <c r="P1301" t="s">
        <v>1212</v>
      </c>
      <c r="Q1301" s="131">
        <v>13996</v>
      </c>
      <c r="R1301" s="131">
        <v>1</v>
      </c>
      <c r="S1301" s="131">
        <f t="shared" si="20"/>
        <v>189.6970563018005</v>
      </c>
      <c r="U1301" s="131">
        <v>26.55</v>
      </c>
      <c r="V1301" s="132">
        <v>1.0000000000000001E-5</v>
      </c>
      <c r="W1301" s="132">
        <v>1.67E-3</v>
      </c>
      <c r="X1301" s="132">
        <v>9.0000000000000006E-5</v>
      </c>
    </row>
    <row r="1302" spans="1:24">
      <c r="A1302" t="s">
        <v>1213</v>
      </c>
      <c r="B1302" t="s">
        <v>1257</v>
      </c>
      <c r="C1302" t="s">
        <v>2412</v>
      </c>
      <c r="D1302" t="s">
        <v>2413</v>
      </c>
      <c r="E1302" t="s">
        <v>309</v>
      </c>
      <c r="F1302" t="s">
        <v>3675</v>
      </c>
      <c r="G1302" t="s">
        <v>3676</v>
      </c>
      <c r="H1302" t="s">
        <v>321</v>
      </c>
      <c r="I1302" t="s">
        <v>917</v>
      </c>
      <c r="J1302" t="s">
        <v>204</v>
      </c>
      <c r="K1302" t="s">
        <v>204</v>
      </c>
      <c r="L1302" t="s">
        <v>325</v>
      </c>
      <c r="M1302" t="s">
        <v>340</v>
      </c>
      <c r="N1302" t="s">
        <v>476</v>
      </c>
      <c r="O1302" t="s">
        <v>339</v>
      </c>
      <c r="P1302" t="s">
        <v>1212</v>
      </c>
      <c r="Q1302" s="131">
        <v>76</v>
      </c>
      <c r="R1302" s="131">
        <v>1</v>
      </c>
      <c r="S1302" s="131">
        <f t="shared" si="20"/>
        <v>30600</v>
      </c>
      <c r="U1302" s="131">
        <v>23.256</v>
      </c>
      <c r="V1302" s="132">
        <v>0</v>
      </c>
      <c r="W1302" s="132">
        <v>1.4599999999999999E-3</v>
      </c>
      <c r="X1302" s="132">
        <v>8.0000000000000007E-5</v>
      </c>
    </row>
    <row r="1303" spans="1:24">
      <c r="A1303" t="s">
        <v>1213</v>
      </c>
      <c r="B1303" t="s">
        <v>1257</v>
      </c>
      <c r="C1303" t="s">
        <v>2844</v>
      </c>
      <c r="D1303" t="s">
        <v>2845</v>
      </c>
      <c r="E1303" t="s">
        <v>309</v>
      </c>
      <c r="F1303" t="s">
        <v>2844</v>
      </c>
      <c r="G1303" t="s">
        <v>3667</v>
      </c>
      <c r="H1303" t="s">
        <v>321</v>
      </c>
      <c r="I1303" t="s">
        <v>917</v>
      </c>
      <c r="J1303" t="s">
        <v>204</v>
      </c>
      <c r="K1303" t="s">
        <v>204</v>
      </c>
      <c r="L1303" t="s">
        <v>325</v>
      </c>
      <c r="M1303" t="s">
        <v>340</v>
      </c>
      <c r="N1303" t="s">
        <v>441</v>
      </c>
      <c r="O1303" t="s">
        <v>339</v>
      </c>
      <c r="P1303" t="s">
        <v>1212</v>
      </c>
      <c r="Q1303" s="131">
        <v>1488</v>
      </c>
      <c r="R1303" s="131">
        <v>1</v>
      </c>
      <c r="S1303" s="131">
        <f t="shared" si="20"/>
        <v>1250</v>
      </c>
      <c r="U1303" s="131">
        <v>18.600000000000001</v>
      </c>
      <c r="V1303" s="132">
        <v>0</v>
      </c>
      <c r="W1303" s="132">
        <v>1.17E-3</v>
      </c>
      <c r="X1303" s="132">
        <v>6.9999999999999994E-5</v>
      </c>
    </row>
    <row r="1304" spans="1:24">
      <c r="A1304" t="s">
        <v>1213</v>
      </c>
      <c r="B1304" t="s">
        <v>1257</v>
      </c>
      <c r="C1304" t="s">
        <v>2309</v>
      </c>
      <c r="D1304" t="s">
        <v>2310</v>
      </c>
      <c r="E1304" t="s">
        <v>309</v>
      </c>
      <c r="F1304" t="s">
        <v>2309</v>
      </c>
      <c r="G1304" t="s">
        <v>3565</v>
      </c>
      <c r="H1304" t="s">
        <v>321</v>
      </c>
      <c r="I1304" t="s">
        <v>917</v>
      </c>
      <c r="J1304" t="s">
        <v>204</v>
      </c>
      <c r="K1304" t="s">
        <v>204</v>
      </c>
      <c r="L1304" t="s">
        <v>325</v>
      </c>
      <c r="M1304" t="s">
        <v>340</v>
      </c>
      <c r="N1304" t="s">
        <v>447</v>
      </c>
      <c r="O1304" t="s">
        <v>339</v>
      </c>
      <c r="P1304" t="s">
        <v>1212</v>
      </c>
      <c r="Q1304" s="131">
        <v>46</v>
      </c>
      <c r="R1304" s="131">
        <v>1</v>
      </c>
      <c r="S1304" s="131">
        <f t="shared" si="20"/>
        <v>36080.434782608696</v>
      </c>
      <c r="U1304" s="131">
        <v>16.597000000000001</v>
      </c>
      <c r="V1304" s="132">
        <v>0</v>
      </c>
      <c r="W1304" s="132">
        <v>1.0399999999999999E-3</v>
      </c>
      <c r="X1304" s="132">
        <v>6.0000000000000002E-5</v>
      </c>
    </row>
    <row r="1305" spans="1:24">
      <c r="A1305" t="s">
        <v>1213</v>
      </c>
      <c r="B1305" t="s">
        <v>1257</v>
      </c>
      <c r="C1305" t="s">
        <v>3523</v>
      </c>
      <c r="D1305" t="s">
        <v>3524</v>
      </c>
      <c r="E1305" t="s">
        <v>309</v>
      </c>
      <c r="F1305" t="s">
        <v>3525</v>
      </c>
      <c r="G1305" t="s">
        <v>3526</v>
      </c>
      <c r="H1305" t="s">
        <v>321</v>
      </c>
      <c r="I1305" t="s">
        <v>917</v>
      </c>
      <c r="J1305" t="s">
        <v>204</v>
      </c>
      <c r="K1305" t="s">
        <v>204</v>
      </c>
      <c r="L1305" t="s">
        <v>325</v>
      </c>
      <c r="M1305" t="s">
        <v>340</v>
      </c>
      <c r="N1305" t="s">
        <v>476</v>
      </c>
      <c r="O1305" t="s">
        <v>339</v>
      </c>
      <c r="P1305" t="s">
        <v>1212</v>
      </c>
      <c r="Q1305" s="131">
        <v>172</v>
      </c>
      <c r="R1305" s="131">
        <v>1</v>
      </c>
      <c r="S1305" s="131">
        <f t="shared" si="20"/>
        <v>6841.2790697674427</v>
      </c>
      <c r="U1305" s="131">
        <v>11.766999999999999</v>
      </c>
      <c r="V1305" s="132">
        <v>0</v>
      </c>
      <c r="W1305" s="132">
        <v>7.3999999999999999E-4</v>
      </c>
      <c r="X1305" s="132">
        <v>4.0000000000000003E-5</v>
      </c>
    </row>
    <row r="1306" spans="1:24">
      <c r="A1306" t="s">
        <v>1213</v>
      </c>
      <c r="B1306" t="s">
        <v>1257</v>
      </c>
      <c r="C1306" t="s">
        <v>2867</v>
      </c>
      <c r="D1306" t="s">
        <v>2868</v>
      </c>
      <c r="E1306" t="s">
        <v>309</v>
      </c>
      <c r="F1306" t="s">
        <v>2867</v>
      </c>
      <c r="G1306" t="s">
        <v>3690</v>
      </c>
      <c r="H1306" t="s">
        <v>321</v>
      </c>
      <c r="I1306" t="s">
        <v>917</v>
      </c>
      <c r="J1306" t="s">
        <v>204</v>
      </c>
      <c r="K1306" t="s">
        <v>204</v>
      </c>
      <c r="L1306" t="s">
        <v>325</v>
      </c>
      <c r="M1306" t="s">
        <v>340</v>
      </c>
      <c r="N1306" t="s">
        <v>447</v>
      </c>
      <c r="O1306" t="s">
        <v>339</v>
      </c>
      <c r="P1306" t="s">
        <v>1212</v>
      </c>
      <c r="Q1306" s="131">
        <v>36</v>
      </c>
      <c r="R1306" s="131">
        <v>1</v>
      </c>
      <c r="S1306" s="131">
        <f t="shared" si="20"/>
        <v>27280.555555555555</v>
      </c>
      <c r="U1306" s="131">
        <v>9.8209999999999997</v>
      </c>
      <c r="V1306" s="132">
        <v>0</v>
      </c>
      <c r="W1306" s="132">
        <v>6.2E-4</v>
      </c>
      <c r="X1306" s="132">
        <v>3.0000000000000001E-5</v>
      </c>
    </row>
    <row r="1307" spans="1:24">
      <c r="A1307" t="s">
        <v>1213</v>
      </c>
      <c r="B1307" t="s">
        <v>1257</v>
      </c>
      <c r="C1307" t="s">
        <v>3894</v>
      </c>
      <c r="D1307" t="s">
        <v>3895</v>
      </c>
      <c r="E1307" t="s">
        <v>309</v>
      </c>
      <c r="F1307" t="s">
        <v>3896</v>
      </c>
      <c r="G1307" t="s">
        <v>3897</v>
      </c>
      <c r="H1307" t="s">
        <v>321</v>
      </c>
      <c r="I1307" t="s">
        <v>917</v>
      </c>
      <c r="J1307" t="s">
        <v>204</v>
      </c>
      <c r="K1307" t="s">
        <v>204</v>
      </c>
      <c r="L1307" t="s">
        <v>325</v>
      </c>
      <c r="M1307" t="s">
        <v>340</v>
      </c>
      <c r="N1307" t="s">
        <v>450</v>
      </c>
      <c r="O1307" t="s">
        <v>339</v>
      </c>
      <c r="P1307" t="s">
        <v>1212</v>
      </c>
      <c r="Q1307" s="131">
        <v>5688</v>
      </c>
      <c r="R1307" s="131">
        <v>1</v>
      </c>
      <c r="S1307" s="131">
        <f t="shared" si="20"/>
        <v>162.09563994374122</v>
      </c>
      <c r="U1307" s="131">
        <v>9.2200000000000006</v>
      </c>
      <c r="V1307" s="132">
        <v>3.5E-4</v>
      </c>
      <c r="W1307" s="132">
        <v>5.8E-4</v>
      </c>
      <c r="X1307" s="132">
        <v>3.0000000000000001E-5</v>
      </c>
    </row>
    <row r="1308" spans="1:24">
      <c r="A1308" t="s">
        <v>1213</v>
      </c>
      <c r="B1308" t="s">
        <v>1257</v>
      </c>
      <c r="C1308" t="s">
        <v>1585</v>
      </c>
      <c r="D1308" t="s">
        <v>1586</v>
      </c>
      <c r="E1308" t="s">
        <v>309</v>
      </c>
      <c r="F1308" t="s">
        <v>3828</v>
      </c>
      <c r="G1308" t="s">
        <v>3829</v>
      </c>
      <c r="H1308" t="s">
        <v>321</v>
      </c>
      <c r="I1308" t="s">
        <v>917</v>
      </c>
      <c r="J1308" t="s">
        <v>204</v>
      </c>
      <c r="K1308" t="s">
        <v>204</v>
      </c>
      <c r="L1308" t="s">
        <v>325</v>
      </c>
      <c r="M1308" t="s">
        <v>340</v>
      </c>
      <c r="N1308" t="s">
        <v>447</v>
      </c>
      <c r="O1308" t="s">
        <v>339</v>
      </c>
      <c r="P1308" t="s">
        <v>1212</v>
      </c>
      <c r="Q1308" s="131">
        <v>343</v>
      </c>
      <c r="R1308" s="131">
        <v>1</v>
      </c>
      <c r="S1308" s="131">
        <f t="shared" si="20"/>
        <v>2195.9183673469388</v>
      </c>
      <c r="U1308" s="131">
        <v>7.532</v>
      </c>
      <c r="V1308" s="132">
        <v>1.0000000000000001E-5</v>
      </c>
      <c r="W1308" s="132">
        <v>4.6999999999999999E-4</v>
      </c>
      <c r="X1308" s="132">
        <v>3.0000000000000001E-5</v>
      </c>
    </row>
    <row r="1309" spans="1:24">
      <c r="A1309" t="s">
        <v>1213</v>
      </c>
      <c r="B1309" t="s">
        <v>1257</v>
      </c>
      <c r="C1309" t="s">
        <v>2505</v>
      </c>
      <c r="D1309" t="s">
        <v>2506</v>
      </c>
      <c r="E1309" t="s">
        <v>309</v>
      </c>
      <c r="F1309" t="s">
        <v>2505</v>
      </c>
      <c r="G1309" t="s">
        <v>3568</v>
      </c>
      <c r="H1309" t="s">
        <v>321</v>
      </c>
      <c r="I1309" t="s">
        <v>917</v>
      </c>
      <c r="J1309" t="s">
        <v>204</v>
      </c>
      <c r="K1309" t="s">
        <v>204</v>
      </c>
      <c r="L1309" t="s">
        <v>325</v>
      </c>
      <c r="M1309" t="s">
        <v>340</v>
      </c>
      <c r="N1309" t="s">
        <v>478</v>
      </c>
      <c r="O1309" t="s">
        <v>339</v>
      </c>
      <c r="P1309" t="s">
        <v>1212</v>
      </c>
      <c r="Q1309" s="131">
        <v>377.77</v>
      </c>
      <c r="R1309" s="131">
        <v>1</v>
      </c>
      <c r="S1309" s="131">
        <f t="shared" si="20"/>
        <v>1618.9745082987001</v>
      </c>
      <c r="U1309" s="131">
        <v>6.1159999999999997</v>
      </c>
      <c r="V1309" s="132">
        <v>0</v>
      </c>
      <c r="W1309" s="132">
        <v>3.8000000000000002E-4</v>
      </c>
      <c r="X1309" s="132">
        <v>2.0000000000000002E-5</v>
      </c>
    </row>
    <row r="1310" spans="1:24">
      <c r="A1310" t="s">
        <v>1213</v>
      </c>
      <c r="B1310" t="s">
        <v>1257</v>
      </c>
      <c r="C1310" t="s">
        <v>3834</v>
      </c>
      <c r="D1310" t="s">
        <v>3835</v>
      </c>
      <c r="E1310" t="s">
        <v>309</v>
      </c>
      <c r="F1310" t="s">
        <v>3836</v>
      </c>
      <c r="G1310" t="s">
        <v>3837</v>
      </c>
      <c r="H1310" t="s">
        <v>321</v>
      </c>
      <c r="I1310" t="s">
        <v>917</v>
      </c>
      <c r="J1310" t="s">
        <v>204</v>
      </c>
      <c r="K1310" t="s">
        <v>204</v>
      </c>
      <c r="L1310" t="s">
        <v>325</v>
      </c>
      <c r="M1310" t="s">
        <v>340</v>
      </c>
      <c r="N1310" t="s">
        <v>450</v>
      </c>
      <c r="O1310" t="s">
        <v>339</v>
      </c>
      <c r="P1310" t="s">
        <v>1212</v>
      </c>
      <c r="Q1310" s="131">
        <v>3700</v>
      </c>
      <c r="R1310" s="131">
        <v>1</v>
      </c>
      <c r="S1310" s="131">
        <f t="shared" si="20"/>
        <v>111.4054054054054</v>
      </c>
      <c r="U1310" s="131">
        <v>4.1219999999999999</v>
      </c>
      <c r="V1310" s="132">
        <v>9.2000000000000003E-4</v>
      </c>
      <c r="W1310" s="132">
        <v>2.5999999999999998E-4</v>
      </c>
      <c r="X1310" s="132">
        <v>1.0000000000000001E-5</v>
      </c>
    </row>
    <row r="1311" spans="1:24">
      <c r="A1311" t="s">
        <v>1213</v>
      </c>
      <c r="B1311" t="s">
        <v>1257</v>
      </c>
      <c r="C1311" t="s">
        <v>3195</v>
      </c>
      <c r="D1311" t="s">
        <v>3196</v>
      </c>
      <c r="E1311" t="s">
        <v>80</v>
      </c>
      <c r="F1311" t="s">
        <v>3767</v>
      </c>
      <c r="G1311" t="s">
        <v>3768</v>
      </c>
      <c r="H1311" t="s">
        <v>321</v>
      </c>
      <c r="I1311" t="s">
        <v>917</v>
      </c>
      <c r="J1311" t="s">
        <v>205</v>
      </c>
      <c r="K1311" t="s">
        <v>224</v>
      </c>
      <c r="L1311" t="s">
        <v>325</v>
      </c>
      <c r="M1311" t="s">
        <v>344</v>
      </c>
      <c r="N1311" t="s">
        <v>544</v>
      </c>
      <c r="O1311" t="s">
        <v>339</v>
      </c>
      <c r="P1311" t="s">
        <v>1215</v>
      </c>
      <c r="Q1311" s="131">
        <v>1220</v>
      </c>
      <c r="R1311" s="131">
        <v>3.6469999999999998</v>
      </c>
      <c r="S1311" s="131">
        <f t="shared" si="20"/>
        <v>21939.006684137421</v>
      </c>
      <c r="U1311" s="131">
        <v>976.14099999999996</v>
      </c>
      <c r="V1311" s="132">
        <v>0</v>
      </c>
      <c r="W1311" s="132">
        <v>6.1280000000000001E-2</v>
      </c>
      <c r="X1311" s="132">
        <v>3.47E-3</v>
      </c>
    </row>
    <row r="1312" spans="1:24">
      <c r="A1312" t="s">
        <v>1213</v>
      </c>
      <c r="B1312" t="s">
        <v>1257</v>
      </c>
      <c r="C1312" t="s">
        <v>3603</v>
      </c>
      <c r="D1312" t="s">
        <v>3604</v>
      </c>
      <c r="E1312" t="s">
        <v>80</v>
      </c>
      <c r="F1312" t="s">
        <v>3605</v>
      </c>
      <c r="G1312" t="s">
        <v>3606</v>
      </c>
      <c r="H1312" t="s">
        <v>321</v>
      </c>
      <c r="I1312" t="s">
        <v>917</v>
      </c>
      <c r="J1312" t="s">
        <v>205</v>
      </c>
      <c r="K1312" t="s">
        <v>224</v>
      </c>
      <c r="L1312" t="s">
        <v>325</v>
      </c>
      <c r="M1312" t="s">
        <v>344</v>
      </c>
      <c r="N1312" t="s">
        <v>545</v>
      </c>
      <c r="O1312" t="s">
        <v>339</v>
      </c>
      <c r="P1312" t="s">
        <v>1215</v>
      </c>
      <c r="Q1312" s="131">
        <v>1046</v>
      </c>
      <c r="R1312" s="131">
        <v>3.6469999999999998</v>
      </c>
      <c r="S1312" s="131">
        <f t="shared" si="20"/>
        <v>19043.992783822425</v>
      </c>
      <c r="U1312" s="131">
        <v>726.48299999999995</v>
      </c>
      <c r="V1312" s="132">
        <v>0</v>
      </c>
      <c r="W1312" s="132">
        <v>4.5609999999999998E-2</v>
      </c>
      <c r="X1312" s="132">
        <v>2.5799999999999998E-3</v>
      </c>
    </row>
    <row r="1313" spans="1:24">
      <c r="A1313" t="s">
        <v>1213</v>
      </c>
      <c r="B1313" t="s">
        <v>1257</v>
      </c>
      <c r="C1313" t="s">
        <v>3301</v>
      </c>
      <c r="D1313" t="s">
        <v>3302</v>
      </c>
      <c r="E1313" t="s">
        <v>80</v>
      </c>
      <c r="F1313" t="s">
        <v>3301</v>
      </c>
      <c r="G1313" t="s">
        <v>3629</v>
      </c>
      <c r="H1313" t="s">
        <v>321</v>
      </c>
      <c r="I1313" t="s">
        <v>917</v>
      </c>
      <c r="J1313" t="s">
        <v>205</v>
      </c>
      <c r="K1313" t="s">
        <v>224</v>
      </c>
      <c r="L1313" t="s">
        <v>325</v>
      </c>
      <c r="M1313" t="s">
        <v>340</v>
      </c>
      <c r="N1313" t="s">
        <v>545</v>
      </c>
      <c r="O1313" t="s">
        <v>339</v>
      </c>
      <c r="P1313" t="s">
        <v>1215</v>
      </c>
      <c r="Q1313" s="131">
        <v>285</v>
      </c>
      <c r="R1313" s="131">
        <v>3.6469999999999998</v>
      </c>
      <c r="S1313" s="131">
        <f t="shared" si="20"/>
        <v>58550.983985876395</v>
      </c>
      <c r="U1313" s="131">
        <v>608.57600000000002</v>
      </c>
      <c r="V1313" s="132">
        <v>0</v>
      </c>
      <c r="W1313" s="132">
        <v>3.8210000000000001E-2</v>
      </c>
      <c r="X1313" s="132">
        <v>2.16E-3</v>
      </c>
    </row>
    <row r="1314" spans="1:24">
      <c r="A1314" t="s">
        <v>1213</v>
      </c>
      <c r="B1314" t="s">
        <v>1257</v>
      </c>
      <c r="C1314" t="s">
        <v>3625</v>
      </c>
      <c r="D1314" t="s">
        <v>3626</v>
      </c>
      <c r="E1314" t="s">
        <v>80</v>
      </c>
      <c r="F1314" t="s">
        <v>3627</v>
      </c>
      <c r="G1314" t="s">
        <v>3628</v>
      </c>
      <c r="H1314" t="s">
        <v>321</v>
      </c>
      <c r="I1314" t="s">
        <v>917</v>
      </c>
      <c r="J1314" t="s">
        <v>205</v>
      </c>
      <c r="K1314" t="s">
        <v>224</v>
      </c>
      <c r="L1314" t="s">
        <v>325</v>
      </c>
      <c r="M1314" t="s">
        <v>344</v>
      </c>
      <c r="N1314" t="s">
        <v>546</v>
      </c>
      <c r="O1314" t="s">
        <v>339</v>
      </c>
      <c r="P1314" t="s">
        <v>1215</v>
      </c>
      <c r="Q1314" s="131">
        <v>617</v>
      </c>
      <c r="R1314" s="131">
        <v>3.6469999999999998</v>
      </c>
      <c r="S1314" s="131">
        <f t="shared" si="20"/>
        <v>25042.007395790326</v>
      </c>
      <c r="U1314" s="131">
        <v>563.495</v>
      </c>
      <c r="V1314" s="132">
        <v>0</v>
      </c>
      <c r="W1314" s="132">
        <v>3.5380000000000002E-2</v>
      </c>
      <c r="X1314" s="132">
        <v>2E-3</v>
      </c>
    </row>
    <row r="1315" spans="1:24">
      <c r="A1315" t="s">
        <v>1213</v>
      </c>
      <c r="B1315" t="s">
        <v>1257</v>
      </c>
      <c r="C1315" t="s">
        <v>3613</v>
      </c>
      <c r="D1315" t="s">
        <v>3614</v>
      </c>
      <c r="E1315" t="s">
        <v>80</v>
      </c>
      <c r="F1315" t="s">
        <v>3615</v>
      </c>
      <c r="G1315" t="s">
        <v>3616</v>
      </c>
      <c r="H1315" t="s">
        <v>321</v>
      </c>
      <c r="I1315" t="s">
        <v>917</v>
      </c>
      <c r="J1315" t="s">
        <v>205</v>
      </c>
      <c r="K1315" t="s">
        <v>224</v>
      </c>
      <c r="L1315" t="s">
        <v>325</v>
      </c>
      <c r="M1315" t="s">
        <v>344</v>
      </c>
      <c r="N1315" t="s">
        <v>544</v>
      </c>
      <c r="O1315" t="s">
        <v>339</v>
      </c>
      <c r="P1315" t="s">
        <v>1215</v>
      </c>
      <c r="Q1315" s="131">
        <v>316</v>
      </c>
      <c r="R1315" s="131">
        <v>3.6469999999999998</v>
      </c>
      <c r="S1315" s="131">
        <f t="shared" si="20"/>
        <v>42150.041823867723</v>
      </c>
      <c r="U1315" s="131">
        <v>485.75900000000001</v>
      </c>
      <c r="V1315" s="132">
        <v>0</v>
      </c>
      <c r="W1315" s="132">
        <v>3.0499999999999999E-2</v>
      </c>
      <c r="X1315" s="132">
        <v>1.73E-3</v>
      </c>
    </row>
    <row r="1316" spans="1:24">
      <c r="A1316" t="s">
        <v>1213</v>
      </c>
      <c r="B1316" t="s">
        <v>1257</v>
      </c>
      <c r="C1316" t="s">
        <v>3294</v>
      </c>
      <c r="D1316" t="s">
        <v>3295</v>
      </c>
      <c r="E1316" t="s">
        <v>80</v>
      </c>
      <c r="F1316" t="s">
        <v>3607</v>
      </c>
      <c r="G1316" t="s">
        <v>3608</v>
      </c>
      <c r="H1316" t="s">
        <v>321</v>
      </c>
      <c r="I1316" t="s">
        <v>917</v>
      </c>
      <c r="J1316" t="s">
        <v>205</v>
      </c>
      <c r="K1316" t="s">
        <v>301</v>
      </c>
      <c r="L1316" t="s">
        <v>325</v>
      </c>
      <c r="M1316" t="s">
        <v>344</v>
      </c>
      <c r="N1316" t="s">
        <v>548</v>
      </c>
      <c r="O1316" t="s">
        <v>339</v>
      </c>
      <c r="P1316" t="s">
        <v>1215</v>
      </c>
      <c r="Q1316" s="131">
        <v>584</v>
      </c>
      <c r="R1316" s="131">
        <v>3.6469999999999998</v>
      </c>
      <c r="S1316" s="131">
        <f t="shared" si="20"/>
        <v>19748.987955948029</v>
      </c>
      <c r="T1316" s="131">
        <v>0.22500000000000001</v>
      </c>
      <c r="U1316" s="131">
        <v>421.44400000000002</v>
      </c>
      <c r="V1316" s="132">
        <v>0</v>
      </c>
      <c r="W1316" s="132">
        <v>2.647E-2</v>
      </c>
      <c r="X1316" s="132">
        <v>1.5E-3</v>
      </c>
    </row>
    <row r="1317" spans="1:24">
      <c r="A1317" t="s">
        <v>1213</v>
      </c>
      <c r="B1317" t="s">
        <v>1257</v>
      </c>
      <c r="C1317" t="s">
        <v>3842</v>
      </c>
      <c r="D1317" t="s">
        <v>3843</v>
      </c>
      <c r="E1317" t="s">
        <v>80</v>
      </c>
      <c r="F1317" t="s">
        <v>3844</v>
      </c>
      <c r="G1317" t="s">
        <v>3845</v>
      </c>
      <c r="H1317" t="s">
        <v>321</v>
      </c>
      <c r="I1317" t="s">
        <v>917</v>
      </c>
      <c r="J1317" t="s">
        <v>205</v>
      </c>
      <c r="K1317" t="s">
        <v>224</v>
      </c>
      <c r="L1317" t="s">
        <v>325</v>
      </c>
      <c r="M1317" t="s">
        <v>344</v>
      </c>
      <c r="N1317" t="s">
        <v>548</v>
      </c>
      <c r="O1317" t="s">
        <v>339</v>
      </c>
      <c r="P1317" t="s">
        <v>1215</v>
      </c>
      <c r="Q1317" s="131">
        <v>487</v>
      </c>
      <c r="R1317" s="131">
        <v>3.6469999999999998</v>
      </c>
      <c r="S1317" s="131">
        <f t="shared" si="20"/>
        <v>13429.000461125539</v>
      </c>
      <c r="U1317" s="131">
        <v>238.511</v>
      </c>
      <c r="V1317" s="132">
        <v>0</v>
      </c>
      <c r="W1317" s="132">
        <v>1.4970000000000001E-2</v>
      </c>
      <c r="X1317" s="132">
        <v>8.4999999999999995E-4</v>
      </c>
    </row>
    <row r="1318" spans="1:24">
      <c r="A1318" t="s">
        <v>1213</v>
      </c>
      <c r="B1318" t="s">
        <v>1257</v>
      </c>
      <c r="C1318" t="s">
        <v>3846</v>
      </c>
      <c r="D1318" t="s">
        <v>3847</v>
      </c>
      <c r="E1318" t="s">
        <v>80</v>
      </c>
      <c r="F1318" t="s">
        <v>3848</v>
      </c>
      <c r="G1318" t="s">
        <v>3849</v>
      </c>
      <c r="H1318" t="s">
        <v>321</v>
      </c>
      <c r="I1318" t="s">
        <v>917</v>
      </c>
      <c r="J1318" t="s">
        <v>205</v>
      </c>
      <c r="K1318" t="s">
        <v>224</v>
      </c>
      <c r="L1318" t="s">
        <v>325</v>
      </c>
      <c r="M1318" t="s">
        <v>344</v>
      </c>
      <c r="N1318" t="s">
        <v>548</v>
      </c>
      <c r="O1318" t="s">
        <v>339</v>
      </c>
      <c r="P1318" t="s">
        <v>1215</v>
      </c>
      <c r="Q1318" s="131">
        <v>3564</v>
      </c>
      <c r="R1318" s="131">
        <v>3.6469999999999998</v>
      </c>
      <c r="S1318" s="131">
        <f t="shared" si="20"/>
        <v>1360.0034713278476</v>
      </c>
      <c r="U1318" s="131">
        <v>176.77199999999999</v>
      </c>
      <c r="V1318" s="132">
        <v>6.0000000000000002E-5</v>
      </c>
      <c r="W1318" s="132">
        <v>1.11E-2</v>
      </c>
      <c r="X1318" s="132">
        <v>6.3000000000000003E-4</v>
      </c>
    </row>
    <row r="1319" spans="1:24">
      <c r="A1319" t="s">
        <v>1213</v>
      </c>
      <c r="B1319" t="s">
        <v>1257</v>
      </c>
      <c r="C1319" t="s">
        <v>3850</v>
      </c>
      <c r="D1319" t="s">
        <v>3851</v>
      </c>
      <c r="E1319" t="s">
        <v>311</v>
      </c>
      <c r="F1319" t="s">
        <v>3852</v>
      </c>
      <c r="G1319" t="s">
        <v>3853</v>
      </c>
      <c r="H1319" t="s">
        <v>321</v>
      </c>
      <c r="I1319" t="s">
        <v>917</v>
      </c>
      <c r="J1319" t="s">
        <v>205</v>
      </c>
      <c r="K1319" t="s">
        <v>204</v>
      </c>
      <c r="L1319" t="s">
        <v>325</v>
      </c>
      <c r="M1319" t="s">
        <v>346</v>
      </c>
      <c r="N1319" t="s">
        <v>544</v>
      </c>
      <c r="O1319" t="s">
        <v>339</v>
      </c>
      <c r="P1319" t="s">
        <v>1215</v>
      </c>
      <c r="Q1319" s="131">
        <v>133</v>
      </c>
      <c r="R1319" s="131">
        <v>3.6469999999999998</v>
      </c>
      <c r="S1319" s="131">
        <f t="shared" si="20"/>
        <v>21455.063488169286</v>
      </c>
      <c r="U1319" s="131">
        <v>104.068</v>
      </c>
      <c r="V1319" s="132">
        <v>0</v>
      </c>
      <c r="W1319" s="132">
        <v>6.5300000000000002E-3</v>
      </c>
      <c r="X1319" s="132">
        <v>3.6999999999999999E-4</v>
      </c>
    </row>
    <row r="1320" spans="1:24">
      <c r="A1320" t="s">
        <v>1213</v>
      </c>
      <c r="B1320" t="s">
        <v>1257</v>
      </c>
      <c r="C1320" t="s">
        <v>3838</v>
      </c>
      <c r="D1320" t="s">
        <v>3839</v>
      </c>
      <c r="E1320" t="s">
        <v>309</v>
      </c>
      <c r="F1320" t="s">
        <v>3840</v>
      </c>
      <c r="G1320" t="s">
        <v>3841</v>
      </c>
      <c r="H1320" t="s">
        <v>321</v>
      </c>
      <c r="I1320" t="s">
        <v>917</v>
      </c>
      <c r="J1320" t="s">
        <v>205</v>
      </c>
      <c r="K1320" t="s">
        <v>204</v>
      </c>
      <c r="L1320" t="s">
        <v>325</v>
      </c>
      <c r="M1320" t="s">
        <v>346</v>
      </c>
      <c r="N1320" t="s">
        <v>544</v>
      </c>
      <c r="O1320" t="s">
        <v>339</v>
      </c>
      <c r="P1320" t="s">
        <v>1215</v>
      </c>
      <c r="Q1320" s="131">
        <v>1530.2</v>
      </c>
      <c r="R1320" s="131">
        <v>3.6469999999999998</v>
      </c>
      <c r="S1320" s="131">
        <f t="shared" si="20"/>
        <v>882.99917747776351</v>
      </c>
      <c r="U1320" s="131">
        <v>49.277000000000001</v>
      </c>
      <c r="V1320" s="132">
        <v>1.3999999999999999E-4</v>
      </c>
      <c r="W1320" s="132">
        <v>3.0899999999999999E-3</v>
      </c>
      <c r="X1320" s="132">
        <v>1.8000000000000001E-4</v>
      </c>
    </row>
    <row r="1321" spans="1:24">
      <c r="A1321" t="s">
        <v>1213</v>
      </c>
      <c r="B1321" t="s">
        <v>1257</v>
      </c>
      <c r="C1321" t="s">
        <v>3854</v>
      </c>
      <c r="D1321" t="s">
        <v>3855</v>
      </c>
      <c r="E1321" t="s">
        <v>309</v>
      </c>
      <c r="F1321" t="s">
        <v>3856</v>
      </c>
      <c r="G1321" t="s">
        <v>3857</v>
      </c>
      <c r="H1321" t="s">
        <v>321</v>
      </c>
      <c r="I1321" t="s">
        <v>917</v>
      </c>
      <c r="J1321" t="s">
        <v>205</v>
      </c>
      <c r="K1321" t="s">
        <v>204</v>
      </c>
      <c r="L1321" t="s">
        <v>325</v>
      </c>
      <c r="M1321" t="s">
        <v>346</v>
      </c>
      <c r="N1321" t="s">
        <v>546</v>
      </c>
      <c r="O1321" t="s">
        <v>339</v>
      </c>
      <c r="P1321" t="s">
        <v>1215</v>
      </c>
      <c r="Q1321" s="131">
        <v>3948</v>
      </c>
      <c r="R1321" s="131">
        <v>3.6469999999999998</v>
      </c>
      <c r="S1321" s="131">
        <f t="shared" si="20"/>
        <v>186.00040171252886</v>
      </c>
      <c r="U1321" s="131">
        <v>26.780999999999999</v>
      </c>
      <c r="V1321" s="132">
        <v>5.0000000000000002E-5</v>
      </c>
      <c r="W1321" s="132">
        <v>1.6800000000000001E-3</v>
      </c>
      <c r="X1321" s="132">
        <v>1E-4</v>
      </c>
    </row>
    <row r="1322" spans="1:24">
      <c r="A1322" t="s">
        <v>1213</v>
      </c>
      <c r="B1322" t="s">
        <v>1257</v>
      </c>
      <c r="C1322" t="s">
        <v>3866</v>
      </c>
      <c r="D1322" t="s">
        <v>3867</v>
      </c>
      <c r="E1322" t="s">
        <v>80</v>
      </c>
      <c r="F1322" t="s">
        <v>3868</v>
      </c>
      <c r="G1322" t="s">
        <v>3869</v>
      </c>
      <c r="H1322" t="s">
        <v>321</v>
      </c>
      <c r="I1322" t="s">
        <v>917</v>
      </c>
      <c r="J1322" t="s">
        <v>205</v>
      </c>
      <c r="K1322" t="s">
        <v>272</v>
      </c>
      <c r="L1322" t="s">
        <v>325</v>
      </c>
      <c r="M1322" t="s">
        <v>314</v>
      </c>
      <c r="N1322" t="s">
        <v>568</v>
      </c>
      <c r="O1322" t="s">
        <v>339</v>
      </c>
      <c r="P1322" t="s">
        <v>1216</v>
      </c>
      <c r="Q1322" s="131">
        <v>5237</v>
      </c>
      <c r="R1322" s="131">
        <v>3.7959999999999998</v>
      </c>
      <c r="S1322" s="131">
        <f t="shared" si="20"/>
        <v>102.00882792113264</v>
      </c>
      <c r="U1322" s="131">
        <v>20.279</v>
      </c>
      <c r="V1322" s="132">
        <v>8.0000000000000007E-5</v>
      </c>
      <c r="W1322" s="132">
        <v>1.2700000000000001E-3</v>
      </c>
      <c r="X1322" s="132">
        <v>6.9999999999999994E-5</v>
      </c>
    </row>
    <row r="1323" spans="1:24">
      <c r="A1323" t="s">
        <v>1213</v>
      </c>
      <c r="B1323" t="s">
        <v>1257</v>
      </c>
      <c r="C1323" t="s">
        <v>3858</v>
      </c>
      <c r="D1323" t="s">
        <v>3859</v>
      </c>
      <c r="E1323" t="s">
        <v>311</v>
      </c>
      <c r="F1323" t="s">
        <v>3860</v>
      </c>
      <c r="G1323" t="s">
        <v>3861</v>
      </c>
      <c r="H1323" t="s">
        <v>321</v>
      </c>
      <c r="I1323" t="s">
        <v>917</v>
      </c>
      <c r="J1323" t="s">
        <v>205</v>
      </c>
      <c r="K1323" t="s">
        <v>224</v>
      </c>
      <c r="L1323" t="s">
        <v>325</v>
      </c>
      <c r="M1323" t="s">
        <v>346</v>
      </c>
      <c r="N1323" t="s">
        <v>486</v>
      </c>
      <c r="O1323" t="s">
        <v>339</v>
      </c>
      <c r="P1323" t="s">
        <v>1215</v>
      </c>
      <c r="Q1323" s="131">
        <v>731</v>
      </c>
      <c r="R1323" s="131">
        <v>3.6469999999999998</v>
      </c>
      <c r="S1323" s="131">
        <f t="shared" si="20"/>
        <v>659.0128798026376</v>
      </c>
      <c r="U1323" s="131">
        <v>17.568999999999999</v>
      </c>
      <c r="V1323" s="132">
        <v>1.0000000000000001E-5</v>
      </c>
      <c r="W1323" s="132">
        <v>1.1000000000000001E-3</v>
      </c>
      <c r="X1323" s="132">
        <v>6.0000000000000002E-5</v>
      </c>
    </row>
    <row r="1324" spans="1:24">
      <c r="A1324" t="s">
        <v>1213</v>
      </c>
      <c r="B1324" t="s">
        <v>1257</v>
      </c>
      <c r="C1324" t="s">
        <v>3866</v>
      </c>
      <c r="D1324" t="s">
        <v>3867</v>
      </c>
      <c r="E1324" t="s">
        <v>80</v>
      </c>
      <c r="F1324" t="s">
        <v>3870</v>
      </c>
      <c r="G1324" t="s">
        <v>3871</v>
      </c>
      <c r="H1324" t="s">
        <v>321</v>
      </c>
      <c r="I1324" t="s">
        <v>917</v>
      </c>
      <c r="J1324" t="s">
        <v>205</v>
      </c>
      <c r="K1324" t="s">
        <v>272</v>
      </c>
      <c r="L1324" s="139" t="s">
        <v>314</v>
      </c>
      <c r="M1324" t="s">
        <v>314</v>
      </c>
      <c r="N1324" t="s">
        <v>568</v>
      </c>
      <c r="O1324" t="s">
        <v>339</v>
      </c>
      <c r="P1324" t="s">
        <v>1216</v>
      </c>
      <c r="Q1324" s="131">
        <v>5237</v>
      </c>
      <c r="R1324" s="131">
        <v>3.7959999999999998</v>
      </c>
      <c r="S1324" s="131">
        <f t="shared" si="20"/>
        <v>0</v>
      </c>
      <c r="U1324" s="131">
        <v>0</v>
      </c>
    </row>
    <row r="1325" spans="1:24">
      <c r="A1325" t="s">
        <v>1213</v>
      </c>
      <c r="B1325" t="s">
        <v>1214</v>
      </c>
    </row>
    <row r="1326" spans="1:24">
      <c r="A1326" t="s">
        <v>1213</v>
      </c>
      <c r="B1326" t="s">
        <v>1220</v>
      </c>
    </row>
    <row r="1327" spans="1:24">
      <c r="A1327" t="s">
        <v>1213</v>
      </c>
      <c r="B1327" t="s">
        <v>1222</v>
      </c>
    </row>
    <row r="1328" spans="1:24">
      <c r="A1328" t="s">
        <v>1213</v>
      </c>
      <c r="B1328" t="s">
        <v>1228</v>
      </c>
    </row>
    <row r="1329" spans="1:2">
      <c r="A1329" t="s">
        <v>1213</v>
      </c>
      <c r="B1329" t="s">
        <v>1229</v>
      </c>
    </row>
    <row r="1330" spans="1:2">
      <c r="A1330" t="s">
        <v>1213</v>
      </c>
      <c r="B1330" t="s">
        <v>1230</v>
      </c>
    </row>
    <row r="1331" spans="1:2">
      <c r="A1331" t="s">
        <v>1213</v>
      </c>
      <c r="B1331" t="s">
        <v>1232</v>
      </c>
    </row>
    <row r="1332" spans="1:2">
      <c r="A1332" t="s">
        <v>1213</v>
      </c>
      <c r="B1332" t="s">
        <v>1236</v>
      </c>
    </row>
    <row r="1333" spans="1:2">
      <c r="A1333" t="s">
        <v>1213</v>
      </c>
      <c r="B1333" t="s">
        <v>1244</v>
      </c>
    </row>
    <row r="1334" spans="1:2">
      <c r="A1334" t="s">
        <v>1213</v>
      </c>
      <c r="B1334" t="s">
        <v>1247</v>
      </c>
    </row>
    <row r="1336" spans="1:2" ht="13.5" customHeight="1"/>
  </sheetData>
  <sheetProtection formatColumns="0"/>
  <autoFilter ref="A1:Y1334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567"/>
  <sheetViews>
    <sheetView rightToLeft="1" workbookViewId="0">
      <selection activeCell="M572" sqref="M572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13" width="17.625" style="2" customWidth="1"/>
    <col min="14" max="15" width="11.625" style="2" customWidth="1"/>
    <col min="16" max="16" width="11.625" style="4" customWidth="1"/>
    <col min="17" max="24" width="11.625" style="2" customWidth="1"/>
    <col min="25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17" t="s">
        <v>75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1217</v>
      </c>
      <c r="C2" t="s">
        <v>4100</v>
      </c>
      <c r="D2" t="s">
        <v>4101</v>
      </c>
      <c r="E2" t="s">
        <v>80</v>
      </c>
      <c r="F2" t="s">
        <v>4102</v>
      </c>
      <c r="G2" t="s">
        <v>4103</v>
      </c>
      <c r="H2" t="s">
        <v>321</v>
      </c>
      <c r="I2" t="s">
        <v>965</v>
      </c>
      <c r="J2" t="s">
        <v>205</v>
      </c>
      <c r="K2" t="s">
        <v>224</v>
      </c>
      <c r="L2" t="s">
        <v>344</v>
      </c>
      <c r="M2" t="s">
        <v>604</v>
      </c>
      <c r="N2" t="s">
        <v>339</v>
      </c>
      <c r="O2" t="s">
        <v>1215</v>
      </c>
      <c r="P2" s="131">
        <v>22000</v>
      </c>
      <c r="Q2" s="131">
        <v>3.6469999999999998</v>
      </c>
      <c r="R2" s="131">
        <v>53881</v>
      </c>
      <c r="S2" s="109"/>
      <c r="T2" s="131">
        <v>43230.881999999998</v>
      </c>
      <c r="U2" s="132">
        <v>0</v>
      </c>
      <c r="V2" s="132">
        <v>0.67086999999999997</v>
      </c>
      <c r="W2" s="132">
        <v>3.424E-2</v>
      </c>
    </row>
    <row r="3" spans="1:23">
      <c r="A3" t="s">
        <v>1213</v>
      </c>
      <c r="B3" t="s">
        <v>1217</v>
      </c>
      <c r="C3" t="s">
        <v>4104</v>
      </c>
      <c r="D3" t="s">
        <v>4105</v>
      </c>
      <c r="E3" t="s">
        <v>80</v>
      </c>
      <c r="F3" t="s">
        <v>4106</v>
      </c>
      <c r="G3" t="s">
        <v>4107</v>
      </c>
      <c r="H3" t="s">
        <v>321</v>
      </c>
      <c r="I3" t="s">
        <v>965</v>
      </c>
      <c r="J3" t="s">
        <v>205</v>
      </c>
      <c r="K3" t="s">
        <v>224</v>
      </c>
      <c r="L3" t="s">
        <v>380</v>
      </c>
      <c r="M3" t="s">
        <v>604</v>
      </c>
      <c r="N3" t="s">
        <v>339</v>
      </c>
      <c r="O3" t="s">
        <v>1215</v>
      </c>
      <c r="P3" s="131">
        <v>2787</v>
      </c>
      <c r="Q3" s="131">
        <v>3.6469999999999998</v>
      </c>
      <c r="R3" s="131">
        <v>116945.5</v>
      </c>
      <c r="S3" s="109"/>
      <c r="T3" s="131">
        <v>11886.562</v>
      </c>
      <c r="U3" s="132">
        <v>0</v>
      </c>
      <c r="V3" s="132">
        <v>0.18446000000000001</v>
      </c>
      <c r="W3" s="132">
        <v>9.41E-3</v>
      </c>
    </row>
    <row r="4" spans="1:23">
      <c r="A4" t="s">
        <v>1213</v>
      </c>
      <c r="B4" t="s">
        <v>1217</v>
      </c>
      <c r="C4" t="s">
        <v>4108</v>
      </c>
      <c r="D4" t="s">
        <v>4109</v>
      </c>
      <c r="E4" t="s">
        <v>80</v>
      </c>
      <c r="F4" t="s">
        <v>4110</v>
      </c>
      <c r="G4" t="s">
        <v>4111</v>
      </c>
      <c r="H4" t="s">
        <v>321</v>
      </c>
      <c r="I4" t="s">
        <v>965</v>
      </c>
      <c r="J4" t="s">
        <v>205</v>
      </c>
      <c r="K4" t="s">
        <v>224</v>
      </c>
      <c r="L4" t="s">
        <v>346</v>
      </c>
      <c r="M4" t="s">
        <v>597</v>
      </c>
      <c r="N4" t="s">
        <v>339</v>
      </c>
      <c r="O4" t="s">
        <v>1215</v>
      </c>
      <c r="P4" s="131">
        <v>5000</v>
      </c>
      <c r="Q4" s="131">
        <v>3.6469999999999998</v>
      </c>
      <c r="R4" s="131">
        <v>51123</v>
      </c>
      <c r="S4" s="109"/>
      <c r="T4" s="131">
        <v>9322.2790000000005</v>
      </c>
      <c r="U4" s="132">
        <v>0</v>
      </c>
      <c r="V4" s="132">
        <v>0.14466999999999999</v>
      </c>
      <c r="W4" s="132">
        <v>7.3800000000000003E-3</v>
      </c>
    </row>
    <row r="5" spans="1:23">
      <c r="A5" t="s">
        <v>1213</v>
      </c>
      <c r="B5" t="s">
        <v>1218</v>
      </c>
      <c r="C5" t="s">
        <v>4112</v>
      </c>
      <c r="D5" t="s">
        <v>4113</v>
      </c>
      <c r="E5" t="s">
        <v>80</v>
      </c>
      <c r="F5" t="s">
        <v>4114</v>
      </c>
      <c r="G5" t="s">
        <v>4115</v>
      </c>
      <c r="H5" t="s">
        <v>321</v>
      </c>
      <c r="I5" t="s">
        <v>965</v>
      </c>
      <c r="J5" t="s">
        <v>205</v>
      </c>
      <c r="K5" t="s">
        <v>224</v>
      </c>
      <c r="L5" t="s">
        <v>344</v>
      </c>
      <c r="M5" t="s">
        <v>604</v>
      </c>
      <c r="N5" t="s">
        <v>339</v>
      </c>
      <c r="O5" t="s">
        <v>1215</v>
      </c>
      <c r="P5" s="131">
        <v>6560</v>
      </c>
      <c r="Q5" s="131">
        <v>3.6469999999999998</v>
      </c>
      <c r="R5" s="131">
        <v>58608</v>
      </c>
      <c r="S5" s="131">
        <v>9.6940000000000008</v>
      </c>
      <c r="T5" s="131">
        <v>14056.921</v>
      </c>
      <c r="U5" s="132">
        <v>0</v>
      </c>
      <c r="V5" s="132">
        <v>0.28356999999999999</v>
      </c>
      <c r="W5" s="132">
        <v>4.7190000000000003E-2</v>
      </c>
    </row>
    <row r="6" spans="1:23">
      <c r="A6" t="s">
        <v>1213</v>
      </c>
      <c r="B6" t="s">
        <v>1218</v>
      </c>
      <c r="C6" t="s">
        <v>4108</v>
      </c>
      <c r="D6" t="s">
        <v>4109</v>
      </c>
      <c r="E6" t="s">
        <v>80</v>
      </c>
      <c r="F6" t="s">
        <v>4110</v>
      </c>
      <c r="G6" t="s">
        <v>4111</v>
      </c>
      <c r="H6" t="s">
        <v>321</v>
      </c>
      <c r="I6" t="s">
        <v>965</v>
      </c>
      <c r="J6" t="s">
        <v>205</v>
      </c>
      <c r="K6" t="s">
        <v>224</v>
      </c>
      <c r="L6" t="s">
        <v>346</v>
      </c>
      <c r="M6" t="s">
        <v>597</v>
      </c>
      <c r="N6" t="s">
        <v>339</v>
      </c>
      <c r="O6" t="s">
        <v>1215</v>
      </c>
      <c r="P6" s="131">
        <v>7517</v>
      </c>
      <c r="Q6" s="131">
        <v>3.6469999999999998</v>
      </c>
      <c r="R6" s="131">
        <v>51123</v>
      </c>
      <c r="S6" s="109"/>
      <c r="T6" s="131">
        <v>14015.114</v>
      </c>
      <c r="U6" s="132">
        <v>0</v>
      </c>
      <c r="V6" s="132">
        <v>0.28254000000000001</v>
      </c>
      <c r="W6" s="132">
        <v>4.7019999999999999E-2</v>
      </c>
    </row>
    <row r="7" spans="1:23">
      <c r="A7" t="s">
        <v>1213</v>
      </c>
      <c r="B7" t="s">
        <v>1218</v>
      </c>
      <c r="C7" t="s">
        <v>4100</v>
      </c>
      <c r="D7" t="s">
        <v>4101</v>
      </c>
      <c r="E7" t="s">
        <v>80</v>
      </c>
      <c r="F7" t="s">
        <v>4102</v>
      </c>
      <c r="G7" t="s">
        <v>4103</v>
      </c>
      <c r="H7" t="s">
        <v>321</v>
      </c>
      <c r="I7" t="s">
        <v>965</v>
      </c>
      <c r="J7" t="s">
        <v>205</v>
      </c>
      <c r="K7" t="s">
        <v>224</v>
      </c>
      <c r="L7" t="s">
        <v>344</v>
      </c>
      <c r="M7" t="s">
        <v>604</v>
      </c>
      <c r="N7" t="s">
        <v>339</v>
      </c>
      <c r="O7" t="s">
        <v>1215</v>
      </c>
      <c r="P7" s="131">
        <v>7038</v>
      </c>
      <c r="Q7" s="131">
        <v>3.6469999999999998</v>
      </c>
      <c r="R7" s="131">
        <v>53881</v>
      </c>
      <c r="S7" s="109"/>
      <c r="T7" s="131">
        <v>13829.951999999999</v>
      </c>
      <c r="U7" s="132">
        <v>0</v>
      </c>
      <c r="V7" s="132">
        <v>0.27879999999999999</v>
      </c>
      <c r="W7" s="132">
        <v>4.6390000000000001E-2</v>
      </c>
    </row>
    <row r="8" spans="1:23">
      <c r="A8" t="s">
        <v>1213</v>
      </c>
      <c r="B8" t="s">
        <v>1218</v>
      </c>
      <c r="C8" t="s">
        <v>4104</v>
      </c>
      <c r="D8" t="s">
        <v>4105</v>
      </c>
      <c r="E8" t="s">
        <v>80</v>
      </c>
      <c r="F8" t="s">
        <v>4106</v>
      </c>
      <c r="G8" t="s">
        <v>4107</v>
      </c>
      <c r="H8" t="s">
        <v>321</v>
      </c>
      <c r="I8" t="s">
        <v>965</v>
      </c>
      <c r="J8" t="s">
        <v>205</v>
      </c>
      <c r="K8" t="s">
        <v>224</v>
      </c>
      <c r="L8" t="s">
        <v>380</v>
      </c>
      <c r="M8" t="s">
        <v>604</v>
      </c>
      <c r="N8" t="s">
        <v>339</v>
      </c>
      <c r="O8" t="s">
        <v>1215</v>
      </c>
      <c r="P8" s="131">
        <v>1806</v>
      </c>
      <c r="Q8" s="131">
        <v>3.6469999999999998</v>
      </c>
      <c r="R8" s="131">
        <v>116945.5</v>
      </c>
      <c r="S8" s="109"/>
      <c r="T8" s="131">
        <v>7702.5940000000001</v>
      </c>
      <c r="U8" s="132">
        <v>0</v>
      </c>
      <c r="V8" s="132">
        <v>0.15528</v>
      </c>
      <c r="W8" s="132">
        <v>2.5839999999999998E-2</v>
      </c>
    </row>
    <row r="9" spans="1:23">
      <c r="A9" t="s">
        <v>1213</v>
      </c>
      <c r="B9" t="s">
        <v>1219</v>
      </c>
      <c r="C9" t="s">
        <v>4116</v>
      </c>
      <c r="D9" t="s">
        <v>4117</v>
      </c>
      <c r="E9" t="s">
        <v>309</v>
      </c>
      <c r="F9" t="s">
        <v>4118</v>
      </c>
      <c r="G9" t="s">
        <v>4119</v>
      </c>
      <c r="H9" t="s">
        <v>321</v>
      </c>
      <c r="I9" t="s">
        <v>964</v>
      </c>
      <c r="J9" t="s">
        <v>204</v>
      </c>
      <c r="K9" t="s">
        <v>204</v>
      </c>
      <c r="L9" t="s">
        <v>340</v>
      </c>
      <c r="M9" t="s">
        <v>572</v>
      </c>
      <c r="N9" t="s">
        <v>339</v>
      </c>
      <c r="O9" t="s">
        <v>1212</v>
      </c>
      <c r="P9" s="131">
        <v>463944</v>
      </c>
      <c r="Q9" s="131">
        <v>1</v>
      </c>
      <c r="R9" s="131">
        <v>3748</v>
      </c>
      <c r="S9" s="109"/>
      <c r="T9" s="131">
        <v>17388.620999999999</v>
      </c>
      <c r="U9" s="132">
        <v>5.4599999999999996E-3</v>
      </c>
      <c r="V9" s="132">
        <v>4.6359999999999998E-2</v>
      </c>
      <c r="W9" s="132">
        <v>1.9210000000000001E-2</v>
      </c>
    </row>
    <row r="10" spans="1:23">
      <c r="A10" t="s">
        <v>1213</v>
      </c>
      <c r="B10" t="s">
        <v>1219</v>
      </c>
      <c r="C10" t="s">
        <v>4120</v>
      </c>
      <c r="D10" t="s">
        <v>4121</v>
      </c>
      <c r="E10" t="s">
        <v>309</v>
      </c>
      <c r="F10" t="s">
        <v>4122</v>
      </c>
      <c r="G10" t="s">
        <v>4123</v>
      </c>
      <c r="H10" t="s">
        <v>321</v>
      </c>
      <c r="I10" t="s">
        <v>965</v>
      </c>
      <c r="J10" t="s">
        <v>204</v>
      </c>
      <c r="K10" t="s">
        <v>204</v>
      </c>
      <c r="L10" t="s">
        <v>340</v>
      </c>
      <c r="M10" t="s">
        <v>605</v>
      </c>
      <c r="N10" t="s">
        <v>339</v>
      </c>
      <c r="O10" t="s">
        <v>1212</v>
      </c>
      <c r="P10" s="131">
        <v>262576.23</v>
      </c>
      <c r="Q10" s="131">
        <v>1</v>
      </c>
      <c r="R10" s="131">
        <v>5666</v>
      </c>
      <c r="S10" s="109"/>
      <c r="T10" s="131">
        <v>14877.569</v>
      </c>
      <c r="U10" s="132">
        <v>4.4999999999999997E-3</v>
      </c>
      <c r="V10" s="132">
        <v>3.9669999999999997E-2</v>
      </c>
      <c r="W10" s="132">
        <v>1.644E-2</v>
      </c>
    </row>
    <row r="11" spans="1:23">
      <c r="A11" t="s">
        <v>1213</v>
      </c>
      <c r="B11" t="s">
        <v>1219</v>
      </c>
      <c r="C11" t="s">
        <v>4124</v>
      </c>
      <c r="D11" t="s">
        <v>4125</v>
      </c>
      <c r="E11" t="s">
        <v>309</v>
      </c>
      <c r="F11" t="s">
        <v>4126</v>
      </c>
      <c r="G11" t="s">
        <v>4127</v>
      </c>
      <c r="H11" t="s">
        <v>321</v>
      </c>
      <c r="I11" t="s">
        <v>964</v>
      </c>
      <c r="J11" t="s">
        <v>204</v>
      </c>
      <c r="K11" t="s">
        <v>204</v>
      </c>
      <c r="L11" t="s">
        <v>340</v>
      </c>
      <c r="M11" t="s">
        <v>572</v>
      </c>
      <c r="N11" t="s">
        <v>339</v>
      </c>
      <c r="O11" t="s">
        <v>1212</v>
      </c>
      <c r="P11" s="131">
        <v>612219</v>
      </c>
      <c r="Q11" s="131">
        <v>1</v>
      </c>
      <c r="R11" s="131">
        <v>2383</v>
      </c>
      <c r="S11" s="109"/>
      <c r="T11" s="131">
        <v>14589.179</v>
      </c>
      <c r="U11" s="132">
        <v>1.5299999999999999E-3</v>
      </c>
      <c r="V11" s="132">
        <v>3.8899999999999997E-2</v>
      </c>
      <c r="W11" s="132">
        <v>1.6119999999999999E-2</v>
      </c>
    </row>
    <row r="12" spans="1:23">
      <c r="A12" t="s">
        <v>1213</v>
      </c>
      <c r="B12" t="s">
        <v>1219</v>
      </c>
      <c r="C12" t="s">
        <v>4116</v>
      </c>
      <c r="D12" t="s">
        <v>4117</v>
      </c>
      <c r="E12" t="s">
        <v>309</v>
      </c>
      <c r="F12" t="s">
        <v>4128</v>
      </c>
      <c r="G12" t="s">
        <v>4129</v>
      </c>
      <c r="H12" t="s">
        <v>321</v>
      </c>
      <c r="I12" t="s">
        <v>965</v>
      </c>
      <c r="J12" t="s">
        <v>204</v>
      </c>
      <c r="K12" t="s">
        <v>204</v>
      </c>
      <c r="L12" t="s">
        <v>340</v>
      </c>
      <c r="M12" t="s">
        <v>605</v>
      </c>
      <c r="N12" t="s">
        <v>339</v>
      </c>
      <c r="O12" t="s">
        <v>1212</v>
      </c>
      <c r="P12" s="131">
        <v>184869</v>
      </c>
      <c r="Q12" s="131">
        <v>1</v>
      </c>
      <c r="R12" s="131">
        <v>7564</v>
      </c>
      <c r="S12" s="109"/>
      <c r="T12" s="131">
        <v>13983.491</v>
      </c>
      <c r="U12" s="132">
        <v>5.96E-3</v>
      </c>
      <c r="V12" s="132">
        <v>3.7280000000000001E-2</v>
      </c>
      <c r="W12" s="132">
        <v>1.545E-2</v>
      </c>
    </row>
    <row r="13" spans="1:23">
      <c r="A13" t="s">
        <v>1213</v>
      </c>
      <c r="B13" t="s">
        <v>1219</v>
      </c>
      <c r="C13" t="s">
        <v>4130</v>
      </c>
      <c r="D13" t="s">
        <v>4131</v>
      </c>
      <c r="E13" t="s">
        <v>309</v>
      </c>
      <c r="F13" t="s">
        <v>4132</v>
      </c>
      <c r="G13" t="s">
        <v>4133</v>
      </c>
      <c r="H13" t="s">
        <v>321</v>
      </c>
      <c r="I13" t="s">
        <v>964</v>
      </c>
      <c r="J13" t="s">
        <v>204</v>
      </c>
      <c r="K13" t="s">
        <v>204</v>
      </c>
      <c r="L13" t="s">
        <v>340</v>
      </c>
      <c r="M13" t="s">
        <v>572</v>
      </c>
      <c r="N13" t="s">
        <v>339</v>
      </c>
      <c r="O13" t="s">
        <v>1212</v>
      </c>
      <c r="P13" s="131">
        <v>571100</v>
      </c>
      <c r="Q13" s="131">
        <v>1</v>
      </c>
      <c r="R13" s="131">
        <v>2393</v>
      </c>
      <c r="S13" s="109"/>
      <c r="T13" s="131">
        <v>13666.423000000001</v>
      </c>
      <c r="U13" s="132">
        <v>1.2999999999999999E-3</v>
      </c>
      <c r="V13" s="132">
        <v>3.644E-2</v>
      </c>
      <c r="W13" s="132">
        <v>1.5100000000000001E-2</v>
      </c>
    </row>
    <row r="14" spans="1:23">
      <c r="A14" t="s">
        <v>1213</v>
      </c>
      <c r="B14" t="s">
        <v>1219</v>
      </c>
      <c r="C14" t="s">
        <v>4116</v>
      </c>
      <c r="D14" t="s">
        <v>4117</v>
      </c>
      <c r="E14" t="s">
        <v>309</v>
      </c>
      <c r="F14" t="s">
        <v>4134</v>
      </c>
      <c r="G14" t="s">
        <v>4135</v>
      </c>
      <c r="H14" t="s">
        <v>321</v>
      </c>
      <c r="I14" t="s">
        <v>965</v>
      </c>
      <c r="J14" t="s">
        <v>204</v>
      </c>
      <c r="K14" t="s">
        <v>204</v>
      </c>
      <c r="L14" t="s">
        <v>340</v>
      </c>
      <c r="M14" t="s">
        <v>604</v>
      </c>
      <c r="N14" t="s">
        <v>339</v>
      </c>
      <c r="O14" t="s">
        <v>1212</v>
      </c>
      <c r="P14" s="131">
        <v>135816</v>
      </c>
      <c r="Q14" s="131">
        <v>1</v>
      </c>
      <c r="R14" s="131">
        <v>9241</v>
      </c>
      <c r="S14" s="109"/>
      <c r="T14" s="131">
        <v>12550.757</v>
      </c>
      <c r="U14" s="132">
        <v>1.56E-3</v>
      </c>
      <c r="V14" s="132">
        <v>3.3459999999999997E-2</v>
      </c>
      <c r="W14" s="132">
        <v>1.387E-2</v>
      </c>
    </row>
    <row r="15" spans="1:23">
      <c r="A15" t="s">
        <v>1213</v>
      </c>
      <c r="B15" t="s">
        <v>1219</v>
      </c>
      <c r="C15" t="s">
        <v>4136</v>
      </c>
      <c r="D15" t="s">
        <v>4137</v>
      </c>
      <c r="E15" t="s">
        <v>309</v>
      </c>
      <c r="F15" t="s">
        <v>4138</v>
      </c>
      <c r="G15" t="s">
        <v>4139</v>
      </c>
      <c r="H15" t="s">
        <v>321</v>
      </c>
      <c r="I15" t="s">
        <v>965</v>
      </c>
      <c r="J15" t="s">
        <v>204</v>
      </c>
      <c r="K15" t="s">
        <v>204</v>
      </c>
      <c r="L15" t="s">
        <v>340</v>
      </c>
      <c r="M15" t="s">
        <v>604</v>
      </c>
      <c r="N15" t="s">
        <v>339</v>
      </c>
      <c r="O15" t="s">
        <v>1212</v>
      </c>
      <c r="P15" s="131">
        <v>471200</v>
      </c>
      <c r="Q15" s="131">
        <v>1</v>
      </c>
      <c r="R15" s="131">
        <v>2515</v>
      </c>
      <c r="S15" s="109"/>
      <c r="T15" s="131">
        <v>11850.68</v>
      </c>
      <c r="U15" s="132">
        <v>1.24E-3</v>
      </c>
      <c r="V15" s="132">
        <v>3.1600000000000003E-2</v>
      </c>
      <c r="W15" s="132">
        <v>1.3089999999999999E-2</v>
      </c>
    </row>
    <row r="16" spans="1:23">
      <c r="A16" t="s">
        <v>1213</v>
      </c>
      <c r="B16" t="s">
        <v>1219</v>
      </c>
      <c r="C16" t="s">
        <v>4120</v>
      </c>
      <c r="D16" t="s">
        <v>4121</v>
      </c>
      <c r="E16" t="s">
        <v>309</v>
      </c>
      <c r="F16" t="s">
        <v>4140</v>
      </c>
      <c r="G16" t="s">
        <v>4141</v>
      </c>
      <c r="H16" t="s">
        <v>321</v>
      </c>
      <c r="I16" t="s">
        <v>964</v>
      </c>
      <c r="J16" t="s">
        <v>204</v>
      </c>
      <c r="K16" t="s">
        <v>204</v>
      </c>
      <c r="L16" t="s">
        <v>340</v>
      </c>
      <c r="M16" t="s">
        <v>572</v>
      </c>
      <c r="N16" t="s">
        <v>339</v>
      </c>
      <c r="O16" t="s">
        <v>1212</v>
      </c>
      <c r="P16" s="131">
        <v>40626</v>
      </c>
      <c r="Q16" s="131">
        <v>1</v>
      </c>
      <c r="R16" s="131">
        <v>23840</v>
      </c>
      <c r="S16" s="109"/>
      <c r="T16" s="131">
        <v>9685.2379999999994</v>
      </c>
      <c r="U16" s="132">
        <v>1.15E-3</v>
      </c>
      <c r="V16" s="132">
        <v>2.5819999999999999E-2</v>
      </c>
      <c r="W16" s="132">
        <v>1.0699999999999999E-2</v>
      </c>
    </row>
    <row r="17" spans="1:23">
      <c r="A17" t="s">
        <v>1213</v>
      </c>
      <c r="B17" t="s">
        <v>1219</v>
      </c>
      <c r="C17" t="s">
        <v>4136</v>
      </c>
      <c r="D17" t="s">
        <v>4137</v>
      </c>
      <c r="E17" t="s">
        <v>309</v>
      </c>
      <c r="F17" t="s">
        <v>4142</v>
      </c>
      <c r="G17" t="s">
        <v>4143</v>
      </c>
      <c r="H17" t="s">
        <v>321</v>
      </c>
      <c r="I17" t="s">
        <v>965</v>
      </c>
      <c r="J17" t="s">
        <v>204</v>
      </c>
      <c r="K17" t="s">
        <v>204</v>
      </c>
      <c r="L17" t="s">
        <v>340</v>
      </c>
      <c r="M17" t="s">
        <v>605</v>
      </c>
      <c r="N17" t="s">
        <v>339</v>
      </c>
      <c r="O17" t="s">
        <v>1212</v>
      </c>
      <c r="P17" s="131">
        <v>160000</v>
      </c>
      <c r="Q17" s="131">
        <v>1</v>
      </c>
      <c r="R17" s="131">
        <v>5752</v>
      </c>
      <c r="S17" s="109"/>
      <c r="T17" s="131">
        <v>9203.2000000000007</v>
      </c>
      <c r="U17" s="132">
        <v>1.32E-3</v>
      </c>
      <c r="V17" s="132">
        <v>2.4539999999999999E-2</v>
      </c>
      <c r="W17" s="132">
        <v>1.017E-2</v>
      </c>
    </row>
    <row r="18" spans="1:23">
      <c r="A18" t="s">
        <v>1213</v>
      </c>
      <c r="B18" t="s">
        <v>1219</v>
      </c>
      <c r="C18" t="s">
        <v>4130</v>
      </c>
      <c r="D18" t="s">
        <v>4131</v>
      </c>
      <c r="E18" t="s">
        <v>309</v>
      </c>
      <c r="F18" t="s">
        <v>4144</v>
      </c>
      <c r="G18" t="s">
        <v>4145</v>
      </c>
      <c r="H18" t="s">
        <v>321</v>
      </c>
      <c r="I18" t="s">
        <v>966</v>
      </c>
      <c r="J18" t="s">
        <v>204</v>
      </c>
      <c r="K18" t="s">
        <v>204</v>
      </c>
      <c r="L18" t="s">
        <v>340</v>
      </c>
      <c r="M18" t="s">
        <v>576</v>
      </c>
      <c r="N18" t="s">
        <v>339</v>
      </c>
      <c r="O18" t="s">
        <v>1212</v>
      </c>
      <c r="P18" s="131">
        <v>2103353</v>
      </c>
      <c r="Q18" s="131">
        <v>1</v>
      </c>
      <c r="R18" s="131">
        <v>373.4</v>
      </c>
      <c r="S18" s="109"/>
      <c r="T18" s="131">
        <v>7853.92</v>
      </c>
      <c r="U18" s="132">
        <v>1.5399999999999999E-3</v>
      </c>
      <c r="V18" s="132">
        <v>2.094E-2</v>
      </c>
      <c r="W18" s="132">
        <v>8.6800000000000002E-3</v>
      </c>
    </row>
    <row r="19" spans="1:23">
      <c r="A19" t="s">
        <v>1213</v>
      </c>
      <c r="B19" t="s">
        <v>1219</v>
      </c>
      <c r="C19" t="s">
        <v>4130</v>
      </c>
      <c r="D19" t="s">
        <v>4131</v>
      </c>
      <c r="E19" t="s">
        <v>309</v>
      </c>
      <c r="F19" t="s">
        <v>4146</v>
      </c>
      <c r="G19" t="s">
        <v>4147</v>
      </c>
      <c r="H19" t="s">
        <v>321</v>
      </c>
      <c r="I19" t="s">
        <v>965</v>
      </c>
      <c r="J19" t="s">
        <v>204</v>
      </c>
      <c r="K19" t="s">
        <v>204</v>
      </c>
      <c r="L19" t="s">
        <v>340</v>
      </c>
      <c r="M19" t="s">
        <v>605</v>
      </c>
      <c r="N19" t="s">
        <v>339</v>
      </c>
      <c r="O19" t="s">
        <v>1212</v>
      </c>
      <c r="P19" s="131">
        <v>145000</v>
      </c>
      <c r="Q19" s="131">
        <v>1</v>
      </c>
      <c r="R19" s="131">
        <v>5217</v>
      </c>
      <c r="S19" s="109"/>
      <c r="T19" s="131">
        <v>7564.65</v>
      </c>
      <c r="U19" s="132">
        <v>1.1299999999999999E-3</v>
      </c>
      <c r="V19" s="132">
        <v>2.017E-2</v>
      </c>
      <c r="W19" s="132">
        <v>8.3599999999999994E-3</v>
      </c>
    </row>
    <row r="20" spans="1:23">
      <c r="A20" t="s">
        <v>1213</v>
      </c>
      <c r="B20" t="s">
        <v>1219</v>
      </c>
      <c r="C20" t="s">
        <v>4136</v>
      </c>
      <c r="D20" t="s">
        <v>4137</v>
      </c>
      <c r="E20" t="s">
        <v>309</v>
      </c>
      <c r="F20" t="s">
        <v>4148</v>
      </c>
      <c r="G20" t="s">
        <v>4149</v>
      </c>
      <c r="H20" t="s">
        <v>321</v>
      </c>
      <c r="I20" t="s">
        <v>964</v>
      </c>
      <c r="J20" t="s">
        <v>204</v>
      </c>
      <c r="K20" t="s">
        <v>204</v>
      </c>
      <c r="L20" t="s">
        <v>340</v>
      </c>
      <c r="M20" t="s">
        <v>572</v>
      </c>
      <c r="N20" t="s">
        <v>339</v>
      </c>
      <c r="O20" t="s">
        <v>1212</v>
      </c>
      <c r="P20" s="131">
        <v>300946</v>
      </c>
      <c r="Q20" s="131">
        <v>1</v>
      </c>
      <c r="R20" s="131">
        <v>2386</v>
      </c>
      <c r="S20" s="108"/>
      <c r="T20" s="131">
        <v>7180.5720000000001</v>
      </c>
      <c r="U20" s="132">
        <v>1.4599999999999999E-3</v>
      </c>
      <c r="V20" s="132">
        <v>1.9140000000000001E-2</v>
      </c>
      <c r="W20" s="132">
        <v>7.9299999999999995E-3</v>
      </c>
    </row>
    <row r="21" spans="1:23">
      <c r="A21" t="s">
        <v>1213</v>
      </c>
      <c r="B21" t="s">
        <v>1219</v>
      </c>
      <c r="C21" t="s">
        <v>4136</v>
      </c>
      <c r="D21" t="s">
        <v>4137</v>
      </c>
      <c r="E21" t="s">
        <v>309</v>
      </c>
      <c r="F21" t="s">
        <v>4150</v>
      </c>
      <c r="G21" t="s">
        <v>4151</v>
      </c>
      <c r="H21" t="s">
        <v>321</v>
      </c>
      <c r="I21" t="s">
        <v>966</v>
      </c>
      <c r="J21" t="s">
        <v>204</v>
      </c>
      <c r="K21" t="s">
        <v>204</v>
      </c>
      <c r="L21" t="s">
        <v>340</v>
      </c>
      <c r="M21" t="s">
        <v>576</v>
      </c>
      <c r="N21" t="s">
        <v>339</v>
      </c>
      <c r="O21" t="s">
        <v>1212</v>
      </c>
      <c r="P21" s="131">
        <v>1731466</v>
      </c>
      <c r="Q21" s="131">
        <v>1</v>
      </c>
      <c r="R21" s="131">
        <v>372.06</v>
      </c>
      <c r="S21" s="108"/>
      <c r="T21" s="131">
        <v>6442.0919999999996</v>
      </c>
      <c r="U21" s="132">
        <v>5.5999999999999999E-3</v>
      </c>
      <c r="V21" s="132">
        <v>1.7180000000000001E-2</v>
      </c>
      <c r="W21" s="132">
        <v>7.1199999999999996E-3</v>
      </c>
    </row>
    <row r="22" spans="1:23">
      <c r="A22" t="s">
        <v>1213</v>
      </c>
      <c r="B22" t="s">
        <v>1219</v>
      </c>
      <c r="C22" t="s">
        <v>4120</v>
      </c>
      <c r="D22" t="s">
        <v>4121</v>
      </c>
      <c r="E22" t="s">
        <v>309</v>
      </c>
      <c r="F22" t="s">
        <v>4152</v>
      </c>
      <c r="G22" t="s">
        <v>4153</v>
      </c>
      <c r="H22" t="s">
        <v>321</v>
      </c>
      <c r="I22" t="s">
        <v>966</v>
      </c>
      <c r="J22" t="s">
        <v>204</v>
      </c>
      <c r="K22" t="s">
        <v>204</v>
      </c>
      <c r="L22" t="s">
        <v>340</v>
      </c>
      <c r="M22" t="s">
        <v>576</v>
      </c>
      <c r="N22" t="s">
        <v>339</v>
      </c>
      <c r="O22" t="s">
        <v>1212</v>
      </c>
      <c r="P22" s="131">
        <v>148000</v>
      </c>
      <c r="Q22" s="131">
        <v>1</v>
      </c>
      <c r="R22" s="131">
        <v>3712.15</v>
      </c>
      <c r="S22" s="108"/>
      <c r="T22" s="131">
        <v>5493.982</v>
      </c>
      <c r="U22" s="132">
        <v>2.0500000000000002E-3</v>
      </c>
      <c r="V22" s="132">
        <v>1.465E-2</v>
      </c>
      <c r="W22" s="132">
        <v>6.0699999999999999E-3</v>
      </c>
    </row>
    <row r="23" spans="1:23">
      <c r="A23" t="s">
        <v>1213</v>
      </c>
      <c r="B23" t="s">
        <v>1219</v>
      </c>
      <c r="C23" t="s">
        <v>4130</v>
      </c>
      <c r="D23" t="s">
        <v>4131</v>
      </c>
      <c r="E23" t="s">
        <v>309</v>
      </c>
      <c r="F23" t="s">
        <v>4154</v>
      </c>
      <c r="G23" t="s">
        <v>4155</v>
      </c>
      <c r="H23" t="s">
        <v>321</v>
      </c>
      <c r="I23" t="s">
        <v>965</v>
      </c>
      <c r="J23" t="s">
        <v>204</v>
      </c>
      <c r="K23" t="s">
        <v>204</v>
      </c>
      <c r="L23" t="s">
        <v>340</v>
      </c>
      <c r="M23" t="s">
        <v>604</v>
      </c>
      <c r="N23" t="s">
        <v>339</v>
      </c>
      <c r="O23" t="s">
        <v>1212</v>
      </c>
      <c r="P23" s="131">
        <v>20050</v>
      </c>
      <c r="Q23" s="131">
        <v>1</v>
      </c>
      <c r="R23" s="131">
        <v>25410</v>
      </c>
      <c r="S23" s="108"/>
      <c r="T23" s="131">
        <v>5094.7049999999999</v>
      </c>
      <c r="U23" s="132">
        <v>5.8E-4</v>
      </c>
      <c r="V23" s="132">
        <v>1.358E-2</v>
      </c>
      <c r="W23" s="132">
        <v>5.6299999999999996E-3</v>
      </c>
    </row>
    <row r="24" spans="1:23">
      <c r="A24" t="s">
        <v>1213</v>
      </c>
      <c r="B24" t="s">
        <v>1219</v>
      </c>
      <c r="C24" t="s">
        <v>4130</v>
      </c>
      <c r="D24" t="s">
        <v>4131</v>
      </c>
      <c r="E24" t="s">
        <v>309</v>
      </c>
      <c r="F24" t="s">
        <v>4156</v>
      </c>
      <c r="G24" t="s">
        <v>4157</v>
      </c>
      <c r="H24" t="s">
        <v>321</v>
      </c>
      <c r="I24" t="s">
        <v>965</v>
      </c>
      <c r="J24" t="s">
        <v>204</v>
      </c>
      <c r="K24" t="s">
        <v>204</v>
      </c>
      <c r="L24" t="s">
        <v>340</v>
      </c>
      <c r="M24" t="s">
        <v>610</v>
      </c>
      <c r="N24" t="s">
        <v>339</v>
      </c>
      <c r="O24" t="s">
        <v>1212</v>
      </c>
      <c r="P24" s="131">
        <v>192903</v>
      </c>
      <c r="Q24" s="131">
        <v>1</v>
      </c>
      <c r="R24" s="131">
        <v>2474</v>
      </c>
      <c r="S24" s="108"/>
      <c r="T24" s="131">
        <v>4772.42</v>
      </c>
      <c r="U24" s="132">
        <v>3.5100000000000001E-3</v>
      </c>
      <c r="V24" s="132">
        <v>1.272E-2</v>
      </c>
      <c r="W24" s="132">
        <v>5.2700000000000004E-3</v>
      </c>
    </row>
    <row r="25" spans="1:23">
      <c r="A25" t="s">
        <v>1213</v>
      </c>
      <c r="B25" t="s">
        <v>1219</v>
      </c>
      <c r="C25" t="s">
        <v>4120</v>
      </c>
      <c r="D25" t="s">
        <v>4121</v>
      </c>
      <c r="E25" t="s">
        <v>309</v>
      </c>
      <c r="F25" t="s">
        <v>4158</v>
      </c>
      <c r="G25" t="s">
        <v>4159</v>
      </c>
      <c r="H25" t="s">
        <v>321</v>
      </c>
      <c r="I25" t="s">
        <v>965</v>
      </c>
      <c r="J25" t="s">
        <v>204</v>
      </c>
      <c r="K25" t="s">
        <v>204</v>
      </c>
      <c r="L25" t="s">
        <v>340</v>
      </c>
      <c r="M25" t="s">
        <v>604</v>
      </c>
      <c r="N25" t="s">
        <v>339</v>
      </c>
      <c r="O25" t="s">
        <v>1212</v>
      </c>
      <c r="P25" s="131">
        <v>19900</v>
      </c>
      <c r="Q25" s="131">
        <v>1</v>
      </c>
      <c r="R25" s="131">
        <v>23720</v>
      </c>
      <c r="T25" s="131">
        <v>4720.28</v>
      </c>
      <c r="U25" s="132">
        <v>6.8000000000000005E-4</v>
      </c>
      <c r="V25" s="132">
        <v>1.259E-2</v>
      </c>
      <c r="W25" s="132">
        <v>5.2100000000000002E-3</v>
      </c>
    </row>
    <row r="26" spans="1:23">
      <c r="A26" t="s">
        <v>1213</v>
      </c>
      <c r="B26" t="s">
        <v>1219</v>
      </c>
      <c r="C26" t="s">
        <v>4124</v>
      </c>
      <c r="D26" t="s">
        <v>4125</v>
      </c>
      <c r="E26" t="s">
        <v>309</v>
      </c>
      <c r="F26" t="s">
        <v>4160</v>
      </c>
      <c r="G26" t="s">
        <v>4161</v>
      </c>
      <c r="H26" t="s">
        <v>321</v>
      </c>
      <c r="I26" t="s">
        <v>966</v>
      </c>
      <c r="J26" t="s">
        <v>204</v>
      </c>
      <c r="K26" t="s">
        <v>204</v>
      </c>
      <c r="L26" t="s">
        <v>340</v>
      </c>
      <c r="M26" t="s">
        <v>576</v>
      </c>
      <c r="N26" t="s">
        <v>339</v>
      </c>
      <c r="O26" t="s">
        <v>1212</v>
      </c>
      <c r="P26" s="131">
        <v>1250000</v>
      </c>
      <c r="Q26" s="131">
        <v>1</v>
      </c>
      <c r="R26" s="131">
        <v>373.81</v>
      </c>
      <c r="S26" s="108"/>
      <c r="T26" s="131">
        <v>4672.625</v>
      </c>
      <c r="U26" s="132">
        <v>9.1E-4</v>
      </c>
      <c r="V26" s="132">
        <v>1.2460000000000001E-2</v>
      </c>
      <c r="W26" s="132">
        <v>5.1599999999999997E-3</v>
      </c>
    </row>
    <row r="27" spans="1:23">
      <c r="A27" t="s">
        <v>1213</v>
      </c>
      <c r="B27" t="s">
        <v>1219</v>
      </c>
      <c r="C27" t="s">
        <v>4124</v>
      </c>
      <c r="D27" t="s">
        <v>4125</v>
      </c>
      <c r="E27" t="s">
        <v>309</v>
      </c>
      <c r="F27" t="s">
        <v>4162</v>
      </c>
      <c r="G27" t="s">
        <v>4163</v>
      </c>
      <c r="H27" t="s">
        <v>321</v>
      </c>
      <c r="I27" t="s">
        <v>965</v>
      </c>
      <c r="J27" t="s">
        <v>204</v>
      </c>
      <c r="K27" t="s">
        <v>204</v>
      </c>
      <c r="L27" t="s">
        <v>340</v>
      </c>
      <c r="M27" t="s">
        <v>604</v>
      </c>
      <c r="N27" t="s">
        <v>339</v>
      </c>
      <c r="O27" t="s">
        <v>1212</v>
      </c>
      <c r="P27" s="131">
        <v>20000</v>
      </c>
      <c r="Q27" s="131">
        <v>1</v>
      </c>
      <c r="R27" s="131">
        <v>21370</v>
      </c>
      <c r="T27" s="131">
        <v>4274</v>
      </c>
      <c r="U27" s="132">
        <v>2.0000000000000001E-4</v>
      </c>
      <c r="V27" s="132">
        <v>1.14E-2</v>
      </c>
      <c r="W27" s="132">
        <v>4.7200000000000002E-3</v>
      </c>
    </row>
    <row r="28" spans="1:23">
      <c r="A28" t="s">
        <v>1213</v>
      </c>
      <c r="B28" t="s">
        <v>1219</v>
      </c>
      <c r="C28" t="s">
        <v>4136</v>
      </c>
      <c r="D28" t="s">
        <v>4137</v>
      </c>
      <c r="E28" t="s">
        <v>309</v>
      </c>
      <c r="F28" t="s">
        <v>4164</v>
      </c>
      <c r="G28" t="s">
        <v>4165</v>
      </c>
      <c r="H28" t="s">
        <v>321</v>
      </c>
      <c r="I28" t="s">
        <v>964</v>
      </c>
      <c r="J28" t="s">
        <v>204</v>
      </c>
      <c r="K28" t="s">
        <v>204</v>
      </c>
      <c r="L28" t="s">
        <v>340</v>
      </c>
      <c r="M28" s="2" t="s">
        <v>577</v>
      </c>
      <c r="N28" t="s">
        <v>339</v>
      </c>
      <c r="O28" t="s">
        <v>1212</v>
      </c>
      <c r="P28" s="131">
        <v>175515</v>
      </c>
      <c r="Q28" s="131">
        <v>1</v>
      </c>
      <c r="R28" s="131">
        <v>2414</v>
      </c>
      <c r="T28" s="131">
        <v>4236.9319999999998</v>
      </c>
      <c r="U28" s="132">
        <v>6.9999999999999999E-4</v>
      </c>
      <c r="V28" s="132">
        <v>1.1299999999999999E-2</v>
      </c>
      <c r="W28" s="132">
        <v>4.6800000000000001E-3</v>
      </c>
    </row>
    <row r="29" spans="1:23">
      <c r="A29" t="s">
        <v>1213</v>
      </c>
      <c r="B29" t="s">
        <v>1219</v>
      </c>
      <c r="C29" t="s">
        <v>4130</v>
      </c>
      <c r="D29" t="s">
        <v>4131</v>
      </c>
      <c r="E29" t="s">
        <v>309</v>
      </c>
      <c r="F29" t="s">
        <v>4166</v>
      </c>
      <c r="G29" t="s">
        <v>4167</v>
      </c>
      <c r="H29" t="s">
        <v>321</v>
      </c>
      <c r="I29" t="s">
        <v>964</v>
      </c>
      <c r="J29" t="s">
        <v>204</v>
      </c>
      <c r="K29" t="s">
        <v>204</v>
      </c>
      <c r="L29" t="s">
        <v>340</v>
      </c>
      <c r="M29" t="s">
        <v>574</v>
      </c>
      <c r="N29" t="s">
        <v>339</v>
      </c>
      <c r="O29" t="s">
        <v>1212</v>
      </c>
      <c r="P29" s="131">
        <v>178441</v>
      </c>
      <c r="Q29" s="131">
        <v>1</v>
      </c>
      <c r="R29" s="131">
        <v>2357</v>
      </c>
      <c r="T29" s="131">
        <v>4205.8540000000003</v>
      </c>
      <c r="U29" s="132">
        <v>6.9999999999999999E-4</v>
      </c>
      <c r="V29" s="132">
        <v>1.1209999999999999E-2</v>
      </c>
      <c r="W29" s="132">
        <v>4.6499999999999996E-3</v>
      </c>
    </row>
    <row r="30" spans="1:23">
      <c r="A30" t="s">
        <v>1213</v>
      </c>
      <c r="B30" t="s">
        <v>1219</v>
      </c>
      <c r="C30" t="s">
        <v>4136</v>
      </c>
      <c r="D30" t="s">
        <v>4137</v>
      </c>
      <c r="E30" t="s">
        <v>309</v>
      </c>
      <c r="F30" t="s">
        <v>4168</v>
      </c>
      <c r="G30" t="s">
        <v>4169</v>
      </c>
      <c r="H30" t="s">
        <v>321</v>
      </c>
      <c r="I30" t="s">
        <v>965</v>
      </c>
      <c r="J30" t="s">
        <v>204</v>
      </c>
      <c r="K30" t="s">
        <v>204</v>
      </c>
      <c r="L30" t="s">
        <v>340</v>
      </c>
      <c r="M30" t="s">
        <v>582</v>
      </c>
      <c r="N30" t="s">
        <v>339</v>
      </c>
      <c r="O30" t="s">
        <v>1212</v>
      </c>
      <c r="P30" s="131">
        <v>23815</v>
      </c>
      <c r="Q30" s="131">
        <v>1</v>
      </c>
      <c r="R30" s="131">
        <v>17260</v>
      </c>
      <c r="T30" s="131">
        <v>4110.4690000000001</v>
      </c>
      <c r="U30" s="132">
        <v>2.0899999999999998E-3</v>
      </c>
      <c r="V30" s="132">
        <v>1.0959999999999999E-2</v>
      </c>
      <c r="W30" s="132">
        <v>4.5399999999999998E-3</v>
      </c>
    </row>
    <row r="31" spans="1:23">
      <c r="A31" t="s">
        <v>1213</v>
      </c>
      <c r="B31" t="s">
        <v>1219</v>
      </c>
      <c r="C31" t="s">
        <v>4136</v>
      </c>
      <c r="D31" t="s">
        <v>4137</v>
      </c>
      <c r="E31" t="s">
        <v>309</v>
      </c>
      <c r="F31" t="s">
        <v>4170</v>
      </c>
      <c r="G31" t="s">
        <v>4171</v>
      </c>
      <c r="H31" t="s">
        <v>321</v>
      </c>
      <c r="I31" t="s">
        <v>965</v>
      </c>
      <c r="J31" t="s">
        <v>204</v>
      </c>
      <c r="K31" t="s">
        <v>204</v>
      </c>
      <c r="L31" t="s">
        <v>340</v>
      </c>
      <c r="M31" t="s">
        <v>597</v>
      </c>
      <c r="N31" t="s">
        <v>339</v>
      </c>
      <c r="O31" t="s">
        <v>1212</v>
      </c>
      <c r="P31" s="131">
        <v>49703</v>
      </c>
      <c r="Q31" s="131">
        <v>1</v>
      </c>
      <c r="R31" s="131">
        <v>8239</v>
      </c>
      <c r="T31" s="131">
        <v>4095.03</v>
      </c>
      <c r="U31" s="132">
        <v>5.0000000000000001E-4</v>
      </c>
      <c r="V31" s="132">
        <v>1.0919999999999999E-2</v>
      </c>
      <c r="W31" s="132">
        <v>4.5199999999999997E-3</v>
      </c>
    </row>
    <row r="32" spans="1:23">
      <c r="A32" t="s">
        <v>1213</v>
      </c>
      <c r="B32" t="s">
        <v>1219</v>
      </c>
      <c r="C32" t="s">
        <v>4120</v>
      </c>
      <c r="D32" t="s">
        <v>4121</v>
      </c>
      <c r="E32" t="s">
        <v>309</v>
      </c>
      <c r="F32" t="s">
        <v>4172</v>
      </c>
      <c r="G32" t="s">
        <v>4173</v>
      </c>
      <c r="H32" t="s">
        <v>321</v>
      </c>
      <c r="I32" t="s">
        <v>966</v>
      </c>
      <c r="J32" t="s">
        <v>204</v>
      </c>
      <c r="K32" t="s">
        <v>204</v>
      </c>
      <c r="L32" t="s">
        <v>340</v>
      </c>
      <c r="M32" t="s">
        <v>630</v>
      </c>
      <c r="N32" t="s">
        <v>339</v>
      </c>
      <c r="O32" t="s">
        <v>1212</v>
      </c>
      <c r="P32" s="131">
        <v>99999.76</v>
      </c>
      <c r="Q32" s="131">
        <v>1</v>
      </c>
      <c r="R32" s="131">
        <v>4053.22</v>
      </c>
      <c r="T32" s="131">
        <v>4053.21</v>
      </c>
      <c r="U32" s="132">
        <v>2.5600000000000002E-3</v>
      </c>
      <c r="V32" s="132">
        <v>1.081E-2</v>
      </c>
      <c r="W32" s="132">
        <v>4.4799999999999996E-3</v>
      </c>
    </row>
    <row r="33" spans="1:23">
      <c r="A33" t="s">
        <v>1213</v>
      </c>
      <c r="B33" t="s">
        <v>1219</v>
      </c>
      <c r="C33" t="s">
        <v>4120</v>
      </c>
      <c r="D33" t="s">
        <v>4121</v>
      </c>
      <c r="E33" t="s">
        <v>309</v>
      </c>
      <c r="F33" t="s">
        <v>4174</v>
      </c>
      <c r="G33" t="s">
        <v>4175</v>
      </c>
      <c r="H33" t="s">
        <v>321</v>
      </c>
      <c r="I33" t="s">
        <v>964</v>
      </c>
      <c r="J33" t="s">
        <v>204</v>
      </c>
      <c r="K33" t="s">
        <v>204</v>
      </c>
      <c r="L33" t="s">
        <v>340</v>
      </c>
      <c r="M33" t="s">
        <v>577</v>
      </c>
      <c r="N33" t="s">
        <v>339</v>
      </c>
      <c r="O33" t="s">
        <v>1212</v>
      </c>
      <c r="P33" s="131">
        <v>16400</v>
      </c>
      <c r="Q33" s="131">
        <v>1</v>
      </c>
      <c r="R33" s="131">
        <v>23190</v>
      </c>
      <c r="T33" s="131">
        <v>3803.16</v>
      </c>
      <c r="U33" s="132">
        <v>5.4000000000000001E-4</v>
      </c>
      <c r="V33" s="132">
        <v>1.014E-2</v>
      </c>
      <c r="W33" s="132">
        <v>4.1999999999999997E-3</v>
      </c>
    </row>
    <row r="34" spans="1:23">
      <c r="A34" t="s">
        <v>1213</v>
      </c>
      <c r="B34" t="s">
        <v>1219</v>
      </c>
      <c r="C34" t="s">
        <v>4130</v>
      </c>
      <c r="D34" t="s">
        <v>4131</v>
      </c>
      <c r="E34" t="s">
        <v>309</v>
      </c>
      <c r="F34" t="s">
        <v>4176</v>
      </c>
      <c r="G34" t="s">
        <v>4177</v>
      </c>
      <c r="H34" t="s">
        <v>321</v>
      </c>
      <c r="I34" t="s">
        <v>965</v>
      </c>
      <c r="J34" t="s">
        <v>204</v>
      </c>
      <c r="K34" t="s">
        <v>204</v>
      </c>
      <c r="L34" t="s">
        <v>340</v>
      </c>
      <c r="M34" t="s">
        <v>598</v>
      </c>
      <c r="N34" t="s">
        <v>339</v>
      </c>
      <c r="O34" t="s">
        <v>1212</v>
      </c>
      <c r="P34" s="131">
        <v>21500</v>
      </c>
      <c r="Q34" s="131">
        <v>1</v>
      </c>
      <c r="R34" s="131">
        <v>17220</v>
      </c>
      <c r="T34" s="131">
        <v>3702.3</v>
      </c>
      <c r="U34" s="132">
        <v>4.2999999999999999E-4</v>
      </c>
      <c r="V34" s="132">
        <v>9.8700000000000003E-3</v>
      </c>
      <c r="W34" s="132">
        <v>4.0899999999999999E-3</v>
      </c>
    </row>
    <row r="35" spans="1:23">
      <c r="A35" t="s">
        <v>1213</v>
      </c>
      <c r="B35" t="s">
        <v>1219</v>
      </c>
      <c r="C35" t="s">
        <v>4136</v>
      </c>
      <c r="D35" t="s">
        <v>4137</v>
      </c>
      <c r="E35" t="s">
        <v>309</v>
      </c>
      <c r="F35" t="s">
        <v>4178</v>
      </c>
      <c r="G35" t="s">
        <v>4179</v>
      </c>
      <c r="H35" t="s">
        <v>321</v>
      </c>
      <c r="I35" t="s">
        <v>965</v>
      </c>
      <c r="J35" t="s">
        <v>204</v>
      </c>
      <c r="K35" t="s">
        <v>204</v>
      </c>
      <c r="L35" t="s">
        <v>340</v>
      </c>
      <c r="M35" t="s">
        <v>581</v>
      </c>
      <c r="N35" t="s">
        <v>339</v>
      </c>
      <c r="O35" t="s">
        <v>1212</v>
      </c>
      <c r="P35" s="131">
        <v>50000</v>
      </c>
      <c r="Q35" s="131">
        <v>1</v>
      </c>
      <c r="R35" s="131">
        <v>6901</v>
      </c>
      <c r="T35" s="131">
        <v>3450.5</v>
      </c>
      <c r="U35" s="132">
        <v>3.3999999999999998E-3</v>
      </c>
      <c r="V35" s="132">
        <v>9.1999999999999998E-3</v>
      </c>
      <c r="W35" s="132">
        <v>3.81E-3</v>
      </c>
    </row>
    <row r="36" spans="1:23">
      <c r="A36" t="s">
        <v>1213</v>
      </c>
      <c r="B36" t="s">
        <v>1219</v>
      </c>
      <c r="C36" t="s">
        <v>4136</v>
      </c>
      <c r="D36" t="s">
        <v>4137</v>
      </c>
      <c r="E36" t="s">
        <v>309</v>
      </c>
      <c r="F36" t="s">
        <v>4180</v>
      </c>
      <c r="G36" t="s">
        <v>4181</v>
      </c>
      <c r="H36" t="s">
        <v>321</v>
      </c>
      <c r="I36" t="s">
        <v>966</v>
      </c>
      <c r="J36" t="s">
        <v>204</v>
      </c>
      <c r="K36" t="s">
        <v>204</v>
      </c>
      <c r="L36" t="s">
        <v>340</v>
      </c>
      <c r="M36" t="s">
        <v>630</v>
      </c>
      <c r="N36" t="s">
        <v>339</v>
      </c>
      <c r="O36" t="s">
        <v>1212</v>
      </c>
      <c r="P36" s="131">
        <v>830000</v>
      </c>
      <c r="Q36" s="131">
        <v>1</v>
      </c>
      <c r="R36" s="131">
        <v>403.49</v>
      </c>
      <c r="T36" s="131">
        <v>3348.9670000000001</v>
      </c>
      <c r="U36" s="132">
        <v>3.0400000000000002E-3</v>
      </c>
      <c r="V36" s="132">
        <v>8.9300000000000004E-3</v>
      </c>
      <c r="W36" s="132">
        <v>3.7000000000000002E-3</v>
      </c>
    </row>
    <row r="37" spans="1:23">
      <c r="A37" t="s">
        <v>1213</v>
      </c>
      <c r="B37" t="s">
        <v>1219</v>
      </c>
      <c r="C37" t="s">
        <v>4120</v>
      </c>
      <c r="D37" t="s">
        <v>4121</v>
      </c>
      <c r="E37" t="s">
        <v>309</v>
      </c>
      <c r="F37" t="s">
        <v>4182</v>
      </c>
      <c r="G37" t="s">
        <v>4183</v>
      </c>
      <c r="H37" t="s">
        <v>321</v>
      </c>
      <c r="I37" t="s">
        <v>965</v>
      </c>
      <c r="J37" t="s">
        <v>204</v>
      </c>
      <c r="K37" t="s">
        <v>204</v>
      </c>
      <c r="L37" t="s">
        <v>340</v>
      </c>
      <c r="M37" t="s">
        <v>603</v>
      </c>
      <c r="N37" t="s">
        <v>339</v>
      </c>
      <c r="O37" t="s">
        <v>1212</v>
      </c>
      <c r="P37" s="131">
        <v>163000</v>
      </c>
      <c r="Q37" s="131">
        <v>1</v>
      </c>
      <c r="R37" s="131">
        <v>2031</v>
      </c>
      <c r="T37" s="131">
        <v>3310.53</v>
      </c>
      <c r="U37" s="132">
        <v>4.5999999999999999E-3</v>
      </c>
      <c r="V37" s="132">
        <v>8.8299999999999993E-3</v>
      </c>
      <c r="W37" s="132">
        <v>3.6600000000000001E-3</v>
      </c>
    </row>
    <row r="38" spans="1:23">
      <c r="A38" t="s">
        <v>1213</v>
      </c>
      <c r="B38" t="s">
        <v>1219</v>
      </c>
      <c r="C38" t="s">
        <v>4116</v>
      </c>
      <c r="D38" t="s">
        <v>4117</v>
      </c>
      <c r="E38" t="s">
        <v>309</v>
      </c>
      <c r="F38" t="s">
        <v>4184</v>
      </c>
      <c r="G38" t="s">
        <v>4185</v>
      </c>
      <c r="H38" t="s">
        <v>321</v>
      </c>
      <c r="I38" t="s">
        <v>965</v>
      </c>
      <c r="J38" t="s">
        <v>204</v>
      </c>
      <c r="K38" t="s">
        <v>204</v>
      </c>
      <c r="L38" t="s">
        <v>340</v>
      </c>
      <c r="M38" t="s">
        <v>598</v>
      </c>
      <c r="N38" t="s">
        <v>339</v>
      </c>
      <c r="O38" t="s">
        <v>1212</v>
      </c>
      <c r="P38" s="131">
        <v>39099.67</v>
      </c>
      <c r="Q38" s="131">
        <v>1</v>
      </c>
      <c r="R38" s="131">
        <v>8411</v>
      </c>
      <c r="T38" s="131">
        <v>3288.6729999999998</v>
      </c>
      <c r="U38" s="132">
        <v>2.9299999999999999E-3</v>
      </c>
      <c r="V38" s="132">
        <v>8.77E-3</v>
      </c>
      <c r="W38" s="132">
        <v>3.63E-3</v>
      </c>
    </row>
    <row r="39" spans="1:23">
      <c r="A39" t="s">
        <v>1213</v>
      </c>
      <c r="B39" t="s">
        <v>1219</v>
      </c>
      <c r="C39" t="s">
        <v>4130</v>
      </c>
      <c r="D39" t="s">
        <v>4131</v>
      </c>
      <c r="E39" t="s">
        <v>309</v>
      </c>
      <c r="F39" t="s">
        <v>4186</v>
      </c>
      <c r="G39" t="s">
        <v>4187</v>
      </c>
      <c r="H39" t="s">
        <v>321</v>
      </c>
      <c r="I39" t="s">
        <v>966</v>
      </c>
      <c r="J39" t="s">
        <v>204</v>
      </c>
      <c r="K39" t="s">
        <v>204</v>
      </c>
      <c r="L39" t="s">
        <v>340</v>
      </c>
      <c r="M39" t="s">
        <v>630</v>
      </c>
      <c r="N39" t="s">
        <v>339</v>
      </c>
      <c r="O39" t="s">
        <v>1212</v>
      </c>
      <c r="P39" s="131">
        <v>802000</v>
      </c>
      <c r="Q39" s="131">
        <v>1</v>
      </c>
      <c r="R39" s="131">
        <v>405.23</v>
      </c>
      <c r="T39" s="131">
        <v>3249.9450000000002</v>
      </c>
      <c r="U39" s="132">
        <v>1.09E-3</v>
      </c>
      <c r="V39" s="132">
        <v>8.6599999999999993E-3</v>
      </c>
      <c r="W39" s="132">
        <v>3.5899999999999999E-3</v>
      </c>
    </row>
    <row r="40" spans="1:23">
      <c r="A40" t="s">
        <v>1213</v>
      </c>
      <c r="B40" t="s">
        <v>1219</v>
      </c>
      <c r="C40" t="s">
        <v>4120</v>
      </c>
      <c r="D40" t="s">
        <v>4121</v>
      </c>
      <c r="E40" t="s">
        <v>309</v>
      </c>
      <c r="F40" t="s">
        <v>4188</v>
      </c>
      <c r="G40" t="s">
        <v>4189</v>
      </c>
      <c r="H40" t="s">
        <v>321</v>
      </c>
      <c r="I40" t="s">
        <v>966</v>
      </c>
      <c r="J40" t="s">
        <v>204</v>
      </c>
      <c r="K40" t="s">
        <v>204</v>
      </c>
      <c r="L40" t="s">
        <v>340</v>
      </c>
      <c r="M40" t="s">
        <v>630</v>
      </c>
      <c r="N40" t="s">
        <v>339</v>
      </c>
      <c r="O40" t="s">
        <v>1212</v>
      </c>
      <c r="P40" s="131">
        <v>79000.23</v>
      </c>
      <c r="Q40" s="131">
        <v>1</v>
      </c>
      <c r="R40" s="131">
        <v>4028.32</v>
      </c>
      <c r="T40" s="131">
        <v>3182.3820000000001</v>
      </c>
      <c r="U40" s="132">
        <v>1.4599999999999999E-3</v>
      </c>
      <c r="V40" s="132">
        <v>8.4799999999999997E-3</v>
      </c>
      <c r="W40" s="132">
        <v>3.5200000000000001E-3</v>
      </c>
    </row>
    <row r="41" spans="1:23">
      <c r="A41" t="s">
        <v>1213</v>
      </c>
      <c r="B41" t="s">
        <v>1219</v>
      </c>
      <c r="C41" t="s">
        <v>4130</v>
      </c>
      <c r="D41" t="s">
        <v>4131</v>
      </c>
      <c r="E41" t="s">
        <v>309</v>
      </c>
      <c r="F41" t="s">
        <v>4190</v>
      </c>
      <c r="G41" t="s">
        <v>4191</v>
      </c>
      <c r="H41" t="s">
        <v>321</v>
      </c>
      <c r="I41" t="s">
        <v>965</v>
      </c>
      <c r="J41" t="s">
        <v>204</v>
      </c>
      <c r="K41" t="s">
        <v>204</v>
      </c>
      <c r="L41" t="s">
        <v>340</v>
      </c>
      <c r="M41" t="s">
        <v>609</v>
      </c>
      <c r="N41" t="s">
        <v>339</v>
      </c>
      <c r="O41" t="s">
        <v>1212</v>
      </c>
      <c r="P41" s="131">
        <v>441000</v>
      </c>
      <c r="Q41" s="131">
        <v>1</v>
      </c>
      <c r="R41" s="131">
        <v>617.70000000000005</v>
      </c>
      <c r="T41" s="131">
        <v>2724.0569999999998</v>
      </c>
      <c r="U41" s="132">
        <v>1.1999999999999999E-3</v>
      </c>
      <c r="V41" s="132">
        <v>7.26E-3</v>
      </c>
      <c r="W41" s="132">
        <v>3.0100000000000001E-3</v>
      </c>
    </row>
    <row r="42" spans="1:23">
      <c r="A42" t="s">
        <v>1213</v>
      </c>
      <c r="B42" t="s">
        <v>1219</v>
      </c>
      <c r="C42" t="s">
        <v>4130</v>
      </c>
      <c r="D42" t="s">
        <v>4131</v>
      </c>
      <c r="E42" t="s">
        <v>309</v>
      </c>
      <c r="F42" t="s">
        <v>4192</v>
      </c>
      <c r="G42" t="s">
        <v>4193</v>
      </c>
      <c r="H42" t="s">
        <v>321</v>
      </c>
      <c r="I42" t="s">
        <v>964</v>
      </c>
      <c r="J42" t="s">
        <v>204</v>
      </c>
      <c r="K42" t="s">
        <v>204</v>
      </c>
      <c r="L42" t="s">
        <v>340</v>
      </c>
      <c r="M42" t="s">
        <v>577</v>
      </c>
      <c r="N42" t="s">
        <v>339</v>
      </c>
      <c r="O42" t="s">
        <v>1212</v>
      </c>
      <c r="P42" s="131">
        <v>107915</v>
      </c>
      <c r="Q42" s="131">
        <v>1</v>
      </c>
      <c r="R42" s="131">
        <v>2405</v>
      </c>
      <c r="T42" s="131">
        <v>2595.3560000000002</v>
      </c>
      <c r="U42" s="132">
        <v>2.5999999999999998E-4</v>
      </c>
      <c r="V42" s="132">
        <v>6.9199999999999999E-3</v>
      </c>
      <c r="W42" s="132">
        <v>2.8700000000000002E-3</v>
      </c>
    </row>
    <row r="43" spans="1:23">
      <c r="A43" t="s">
        <v>1213</v>
      </c>
      <c r="B43" t="s">
        <v>1219</v>
      </c>
      <c r="C43" t="s">
        <v>4194</v>
      </c>
      <c r="D43" t="s">
        <v>4195</v>
      </c>
      <c r="E43" t="s">
        <v>309</v>
      </c>
      <c r="F43" t="s">
        <v>4196</v>
      </c>
      <c r="G43" t="s">
        <v>4197</v>
      </c>
      <c r="H43" t="s">
        <v>321</v>
      </c>
      <c r="I43" t="s">
        <v>965</v>
      </c>
      <c r="J43" t="s">
        <v>204</v>
      </c>
      <c r="K43" t="s">
        <v>204</v>
      </c>
      <c r="L43" t="s">
        <v>340</v>
      </c>
      <c r="M43" t="s">
        <v>605</v>
      </c>
      <c r="N43" t="s">
        <v>339</v>
      </c>
      <c r="O43" t="s">
        <v>1212</v>
      </c>
      <c r="P43" s="131">
        <v>27763</v>
      </c>
      <c r="Q43" s="131">
        <v>1</v>
      </c>
      <c r="R43" s="131">
        <v>9295</v>
      </c>
      <c r="T43" s="131">
        <v>2580.5709999999999</v>
      </c>
      <c r="U43" s="132">
        <v>1.16E-3</v>
      </c>
      <c r="V43" s="132">
        <v>6.8799999999999998E-3</v>
      </c>
      <c r="W43" s="132">
        <v>2.8500000000000001E-3</v>
      </c>
    </row>
    <row r="44" spans="1:23">
      <c r="A44" t="s">
        <v>1213</v>
      </c>
      <c r="B44" t="s">
        <v>1219</v>
      </c>
      <c r="C44" t="s">
        <v>4136</v>
      </c>
      <c r="D44" t="s">
        <v>4137</v>
      </c>
      <c r="E44" t="s">
        <v>309</v>
      </c>
      <c r="F44" t="s">
        <v>4198</v>
      </c>
      <c r="G44" t="s">
        <v>4199</v>
      </c>
      <c r="H44" t="s">
        <v>321</v>
      </c>
      <c r="I44" t="s">
        <v>965</v>
      </c>
      <c r="J44" t="s">
        <v>204</v>
      </c>
      <c r="K44" t="s">
        <v>204</v>
      </c>
      <c r="L44" t="s">
        <v>340</v>
      </c>
      <c r="M44" t="s">
        <v>598</v>
      </c>
      <c r="N44" t="s">
        <v>339</v>
      </c>
      <c r="O44" t="s">
        <v>1212</v>
      </c>
      <c r="P44" s="131">
        <v>13541</v>
      </c>
      <c r="Q44" s="131">
        <v>1</v>
      </c>
      <c r="R44" s="131">
        <v>18380</v>
      </c>
      <c r="T44" s="131">
        <v>2488.8359999999998</v>
      </c>
      <c r="U44" s="132">
        <v>1.5299999999999999E-3</v>
      </c>
      <c r="V44" s="132">
        <v>6.6400000000000001E-3</v>
      </c>
      <c r="W44" s="132">
        <v>2.7499999999999998E-3</v>
      </c>
    </row>
    <row r="45" spans="1:23">
      <c r="A45" t="s">
        <v>1213</v>
      </c>
      <c r="B45" t="s">
        <v>1219</v>
      </c>
      <c r="C45" t="s">
        <v>4116</v>
      </c>
      <c r="D45" t="s">
        <v>4117</v>
      </c>
      <c r="E45" t="s">
        <v>309</v>
      </c>
      <c r="F45" t="s">
        <v>4200</v>
      </c>
      <c r="G45" t="s">
        <v>4201</v>
      </c>
      <c r="H45" t="s">
        <v>321</v>
      </c>
      <c r="I45" t="s">
        <v>965</v>
      </c>
      <c r="J45" t="s">
        <v>204</v>
      </c>
      <c r="K45" t="s">
        <v>204</v>
      </c>
      <c r="L45" t="s">
        <v>340</v>
      </c>
      <c r="M45" t="s">
        <v>609</v>
      </c>
      <c r="N45" t="s">
        <v>339</v>
      </c>
      <c r="O45" t="s">
        <v>1212</v>
      </c>
      <c r="P45" s="131">
        <v>31700</v>
      </c>
      <c r="Q45" s="131">
        <v>1</v>
      </c>
      <c r="R45" s="131">
        <v>7442</v>
      </c>
      <c r="T45" s="131">
        <v>2359.114</v>
      </c>
      <c r="U45" s="132">
        <v>7.7600000000000004E-3</v>
      </c>
      <c r="V45" s="132">
        <v>6.2899999999999996E-3</v>
      </c>
      <c r="W45" s="132">
        <v>2.6099999999999999E-3</v>
      </c>
    </row>
    <row r="46" spans="1:23">
      <c r="A46" t="s">
        <v>1213</v>
      </c>
      <c r="B46" t="s">
        <v>1219</v>
      </c>
      <c r="C46" t="s">
        <v>4116</v>
      </c>
      <c r="D46" t="s">
        <v>4117</v>
      </c>
      <c r="E46" t="s">
        <v>309</v>
      </c>
      <c r="F46" t="s">
        <v>4202</v>
      </c>
      <c r="G46" t="s">
        <v>4203</v>
      </c>
      <c r="H46" t="s">
        <v>321</v>
      </c>
      <c r="I46" t="s">
        <v>966</v>
      </c>
      <c r="J46" t="s">
        <v>204</v>
      </c>
      <c r="K46" t="s">
        <v>204</v>
      </c>
      <c r="L46" t="s">
        <v>340</v>
      </c>
      <c r="M46" t="s">
        <v>576</v>
      </c>
      <c r="N46" t="s">
        <v>339</v>
      </c>
      <c r="O46" t="s">
        <v>1212</v>
      </c>
      <c r="P46" s="131">
        <v>480000</v>
      </c>
      <c r="Q46" s="131">
        <v>1</v>
      </c>
      <c r="R46" s="131">
        <v>475.45</v>
      </c>
      <c r="T46" s="131">
        <v>2282.16</v>
      </c>
      <c r="U46" s="132">
        <v>3.31E-3</v>
      </c>
      <c r="V46" s="132">
        <v>6.0800000000000003E-3</v>
      </c>
      <c r="W46" s="132">
        <v>2.5200000000000001E-3</v>
      </c>
    </row>
    <row r="47" spans="1:23">
      <c r="A47" t="s">
        <v>1213</v>
      </c>
      <c r="B47" t="s">
        <v>1219</v>
      </c>
      <c r="C47" t="s">
        <v>4116</v>
      </c>
      <c r="D47" t="s">
        <v>4117</v>
      </c>
      <c r="E47" t="s">
        <v>309</v>
      </c>
      <c r="F47" t="s">
        <v>4204</v>
      </c>
      <c r="G47" t="s">
        <v>4205</v>
      </c>
      <c r="H47" t="s">
        <v>321</v>
      </c>
      <c r="I47" t="s">
        <v>965</v>
      </c>
      <c r="J47" t="s">
        <v>204</v>
      </c>
      <c r="K47" t="s">
        <v>204</v>
      </c>
      <c r="L47" t="s">
        <v>340</v>
      </c>
      <c r="M47" t="s">
        <v>600</v>
      </c>
      <c r="N47" t="s">
        <v>339</v>
      </c>
      <c r="O47" t="s">
        <v>1212</v>
      </c>
      <c r="P47" s="131">
        <v>52500</v>
      </c>
      <c r="Q47" s="131">
        <v>1</v>
      </c>
      <c r="R47" s="131">
        <v>4138</v>
      </c>
      <c r="T47" s="131">
        <v>2172.4499999999998</v>
      </c>
      <c r="U47" s="132">
        <v>6.1700000000000001E-3</v>
      </c>
      <c r="V47" s="132">
        <v>5.79E-3</v>
      </c>
      <c r="W47" s="132">
        <v>2.3999999999999998E-3</v>
      </c>
    </row>
    <row r="48" spans="1:23">
      <c r="A48" t="s">
        <v>1213</v>
      </c>
      <c r="B48" t="s">
        <v>1219</v>
      </c>
      <c r="C48" t="s">
        <v>4136</v>
      </c>
      <c r="D48" t="s">
        <v>4137</v>
      </c>
      <c r="E48" t="s">
        <v>309</v>
      </c>
      <c r="F48" t="s">
        <v>4206</v>
      </c>
      <c r="G48" t="s">
        <v>4207</v>
      </c>
      <c r="H48" t="s">
        <v>321</v>
      </c>
      <c r="I48" t="s">
        <v>964</v>
      </c>
      <c r="J48" t="s">
        <v>204</v>
      </c>
      <c r="K48" t="s">
        <v>204</v>
      </c>
      <c r="L48" t="s">
        <v>340</v>
      </c>
      <c r="M48" t="s">
        <v>574</v>
      </c>
      <c r="N48" t="s">
        <v>339</v>
      </c>
      <c r="O48" t="s">
        <v>1212</v>
      </c>
      <c r="P48" s="131">
        <v>84000</v>
      </c>
      <c r="Q48" s="131">
        <v>1</v>
      </c>
      <c r="R48" s="131">
        <v>2372</v>
      </c>
      <c r="T48" s="131">
        <v>1992.48</v>
      </c>
      <c r="U48" s="132">
        <v>9.8999999999999999E-4</v>
      </c>
      <c r="V48" s="132">
        <v>5.3099999999999996E-3</v>
      </c>
      <c r="W48" s="132">
        <v>2.2000000000000001E-3</v>
      </c>
    </row>
    <row r="49" spans="1:23">
      <c r="A49" t="s">
        <v>1213</v>
      </c>
      <c r="B49" t="s">
        <v>1219</v>
      </c>
      <c r="C49" t="s">
        <v>4120</v>
      </c>
      <c r="D49" t="s">
        <v>4121</v>
      </c>
      <c r="E49" t="s">
        <v>309</v>
      </c>
      <c r="F49" t="s">
        <v>4208</v>
      </c>
      <c r="G49" t="s">
        <v>4209</v>
      </c>
      <c r="H49" t="s">
        <v>321</v>
      </c>
      <c r="I49" t="s">
        <v>965</v>
      </c>
      <c r="J49" t="s">
        <v>204</v>
      </c>
      <c r="K49" t="s">
        <v>204</v>
      </c>
      <c r="L49" t="s">
        <v>340</v>
      </c>
      <c r="M49" t="s">
        <v>598</v>
      </c>
      <c r="N49" t="s">
        <v>339</v>
      </c>
      <c r="O49" t="s">
        <v>1212</v>
      </c>
      <c r="P49" s="131">
        <v>10258.549999999999</v>
      </c>
      <c r="Q49" s="131">
        <v>1</v>
      </c>
      <c r="R49" s="131">
        <v>17730</v>
      </c>
      <c r="T49" s="131">
        <v>1818.8409999999999</v>
      </c>
      <c r="U49" s="132">
        <v>1.0399999999999999E-3</v>
      </c>
      <c r="V49" s="132">
        <v>4.8500000000000001E-3</v>
      </c>
      <c r="W49" s="132">
        <v>2.0100000000000001E-3</v>
      </c>
    </row>
    <row r="50" spans="1:23">
      <c r="A50" t="s">
        <v>1213</v>
      </c>
      <c r="B50" t="s">
        <v>1219</v>
      </c>
      <c r="C50" t="s">
        <v>4120</v>
      </c>
      <c r="D50" t="s">
        <v>4121</v>
      </c>
      <c r="E50" t="s">
        <v>309</v>
      </c>
      <c r="F50" t="s">
        <v>4210</v>
      </c>
      <c r="G50" t="s">
        <v>4211</v>
      </c>
      <c r="H50" t="s">
        <v>321</v>
      </c>
      <c r="I50" t="s">
        <v>965</v>
      </c>
      <c r="J50" t="s">
        <v>204</v>
      </c>
      <c r="K50" t="s">
        <v>204</v>
      </c>
      <c r="L50" t="s">
        <v>340</v>
      </c>
      <c r="M50" t="s">
        <v>610</v>
      </c>
      <c r="N50" t="s">
        <v>339</v>
      </c>
      <c r="O50" t="s">
        <v>1212</v>
      </c>
      <c r="P50" s="131">
        <v>3447.02</v>
      </c>
      <c r="Q50" s="131">
        <v>1</v>
      </c>
      <c r="R50" s="131">
        <v>45060</v>
      </c>
      <c r="T50" s="131">
        <v>1553.2270000000001</v>
      </c>
      <c r="U50" s="132">
        <v>1.75E-3</v>
      </c>
      <c r="V50" s="132">
        <v>4.1399999999999996E-3</v>
      </c>
      <c r="W50" s="132">
        <v>1.72E-3</v>
      </c>
    </row>
    <row r="51" spans="1:23">
      <c r="A51" t="s">
        <v>1213</v>
      </c>
      <c r="B51" t="s">
        <v>1219</v>
      </c>
      <c r="C51" t="s">
        <v>4120</v>
      </c>
      <c r="D51" t="s">
        <v>4121</v>
      </c>
      <c r="E51" t="s">
        <v>309</v>
      </c>
      <c r="F51" t="s">
        <v>4212</v>
      </c>
      <c r="G51" t="s">
        <v>4213</v>
      </c>
      <c r="H51" t="s">
        <v>321</v>
      </c>
      <c r="I51" t="s">
        <v>965</v>
      </c>
      <c r="J51" t="s">
        <v>204</v>
      </c>
      <c r="K51" t="s">
        <v>204</v>
      </c>
      <c r="L51" t="s">
        <v>340</v>
      </c>
      <c r="M51" t="s">
        <v>595</v>
      </c>
      <c r="N51" t="s">
        <v>339</v>
      </c>
      <c r="O51" t="s">
        <v>1212</v>
      </c>
      <c r="P51" s="131">
        <v>73335</v>
      </c>
      <c r="Q51" s="131">
        <v>1</v>
      </c>
      <c r="R51" s="131">
        <v>2114</v>
      </c>
      <c r="T51" s="131">
        <v>1550.3019999999999</v>
      </c>
      <c r="U51" s="132">
        <v>2.4299999999999999E-3</v>
      </c>
      <c r="V51" s="132">
        <v>4.13E-3</v>
      </c>
      <c r="W51" s="132">
        <v>1.7099999999999999E-3</v>
      </c>
    </row>
    <row r="52" spans="1:23">
      <c r="A52" t="s">
        <v>1213</v>
      </c>
      <c r="B52" t="s">
        <v>1219</v>
      </c>
      <c r="C52" t="s">
        <v>4130</v>
      </c>
      <c r="D52" t="s">
        <v>4131</v>
      </c>
      <c r="E52" t="s">
        <v>309</v>
      </c>
      <c r="F52" t="s">
        <v>4214</v>
      </c>
      <c r="G52" t="s">
        <v>4215</v>
      </c>
      <c r="H52" t="s">
        <v>321</v>
      </c>
      <c r="I52" t="s">
        <v>965</v>
      </c>
      <c r="J52" t="s">
        <v>204</v>
      </c>
      <c r="K52" t="s">
        <v>204</v>
      </c>
      <c r="L52" t="s">
        <v>340</v>
      </c>
      <c r="M52" t="s">
        <v>582</v>
      </c>
      <c r="N52" t="s">
        <v>339</v>
      </c>
      <c r="O52" t="s">
        <v>1212</v>
      </c>
      <c r="P52" s="131">
        <v>7548</v>
      </c>
      <c r="Q52" s="131">
        <v>1</v>
      </c>
      <c r="R52" s="131">
        <v>17200</v>
      </c>
      <c r="T52" s="131">
        <v>1298.2560000000001</v>
      </c>
      <c r="U52" s="132">
        <v>2.5999999999999998E-4</v>
      </c>
      <c r="V52" s="132">
        <v>3.46E-3</v>
      </c>
      <c r="W52" s="132">
        <v>1.4300000000000001E-3</v>
      </c>
    </row>
    <row r="53" spans="1:23">
      <c r="A53" t="s">
        <v>1213</v>
      </c>
      <c r="B53" t="s">
        <v>1219</v>
      </c>
      <c r="C53" t="s">
        <v>4116</v>
      </c>
      <c r="D53" t="s">
        <v>4117</v>
      </c>
      <c r="E53" t="s">
        <v>309</v>
      </c>
      <c r="F53" t="s">
        <v>4216</v>
      </c>
      <c r="G53" t="s">
        <v>4217</v>
      </c>
      <c r="H53" t="s">
        <v>321</v>
      </c>
      <c r="I53" t="s">
        <v>965</v>
      </c>
      <c r="J53" t="s">
        <v>204</v>
      </c>
      <c r="K53" t="s">
        <v>204</v>
      </c>
      <c r="L53" t="s">
        <v>340</v>
      </c>
      <c r="M53" t="s">
        <v>597</v>
      </c>
      <c r="N53" t="s">
        <v>339</v>
      </c>
      <c r="O53" t="s">
        <v>1212</v>
      </c>
      <c r="P53" s="131">
        <v>11800</v>
      </c>
      <c r="Q53" s="131">
        <v>1</v>
      </c>
      <c r="R53" s="131">
        <v>10800</v>
      </c>
      <c r="T53" s="131">
        <v>1274.4000000000001</v>
      </c>
      <c r="U53" s="132">
        <v>1.1800000000000001E-3</v>
      </c>
      <c r="V53" s="132">
        <v>3.3999999999999998E-3</v>
      </c>
      <c r="W53" s="132">
        <v>1.41E-3</v>
      </c>
    </row>
    <row r="54" spans="1:23">
      <c r="A54" t="s">
        <v>1213</v>
      </c>
      <c r="B54" t="s">
        <v>1219</v>
      </c>
      <c r="C54" t="s">
        <v>4116</v>
      </c>
      <c r="D54" t="s">
        <v>4117</v>
      </c>
      <c r="E54" t="s">
        <v>309</v>
      </c>
      <c r="F54" t="s">
        <v>4218</v>
      </c>
      <c r="G54" t="s">
        <v>4219</v>
      </c>
      <c r="H54" t="s">
        <v>321</v>
      </c>
      <c r="I54" t="s">
        <v>965</v>
      </c>
      <c r="J54" t="s">
        <v>204</v>
      </c>
      <c r="K54" t="s">
        <v>204</v>
      </c>
      <c r="L54" t="s">
        <v>340</v>
      </c>
      <c r="M54" t="s">
        <v>603</v>
      </c>
      <c r="N54" t="s">
        <v>339</v>
      </c>
      <c r="O54" t="s">
        <v>1212</v>
      </c>
      <c r="P54" s="131">
        <v>31000</v>
      </c>
      <c r="Q54" s="131">
        <v>1</v>
      </c>
      <c r="R54" s="131">
        <v>3929</v>
      </c>
      <c r="T54" s="131">
        <v>1217.99</v>
      </c>
      <c r="U54" s="132">
        <v>6.6499999999999997E-3</v>
      </c>
      <c r="V54" s="132">
        <v>3.2499999999999999E-3</v>
      </c>
      <c r="W54" s="132">
        <v>1.3500000000000001E-3</v>
      </c>
    </row>
    <row r="55" spans="1:23">
      <c r="A55" t="s">
        <v>1213</v>
      </c>
      <c r="B55" t="s">
        <v>1219</v>
      </c>
      <c r="C55" t="s">
        <v>4194</v>
      </c>
      <c r="D55" t="s">
        <v>4195</v>
      </c>
      <c r="E55" t="s">
        <v>309</v>
      </c>
      <c r="F55" t="s">
        <v>4220</v>
      </c>
      <c r="G55" t="s">
        <v>4221</v>
      </c>
      <c r="H55" t="s">
        <v>321</v>
      </c>
      <c r="I55" t="s">
        <v>965</v>
      </c>
      <c r="J55" t="s">
        <v>204</v>
      </c>
      <c r="K55" t="s">
        <v>204</v>
      </c>
      <c r="L55" t="s">
        <v>340</v>
      </c>
      <c r="M55" t="s">
        <v>598</v>
      </c>
      <c r="N55" t="s">
        <v>339</v>
      </c>
      <c r="O55" t="s">
        <v>1212</v>
      </c>
      <c r="P55" s="131">
        <v>12000</v>
      </c>
      <c r="Q55" s="131">
        <v>1</v>
      </c>
      <c r="R55" s="131">
        <v>10010</v>
      </c>
      <c r="T55" s="131">
        <v>1201.2</v>
      </c>
      <c r="U55" s="132">
        <v>5.8E-4</v>
      </c>
      <c r="V55" s="132">
        <v>3.2000000000000002E-3</v>
      </c>
      <c r="W55" s="132">
        <v>1.33E-3</v>
      </c>
    </row>
    <row r="56" spans="1:23">
      <c r="A56" t="s">
        <v>1213</v>
      </c>
      <c r="B56" t="s">
        <v>1219</v>
      </c>
      <c r="C56" t="s">
        <v>4124</v>
      </c>
      <c r="D56" t="s">
        <v>4125</v>
      </c>
      <c r="E56" t="s">
        <v>309</v>
      </c>
      <c r="F56" t="s">
        <v>4222</v>
      </c>
      <c r="G56" t="s">
        <v>4223</v>
      </c>
      <c r="H56" t="s">
        <v>321</v>
      </c>
      <c r="I56" t="s">
        <v>965</v>
      </c>
      <c r="J56" t="s">
        <v>204</v>
      </c>
      <c r="K56" t="s">
        <v>204</v>
      </c>
      <c r="L56" t="s">
        <v>340</v>
      </c>
      <c r="M56" t="s">
        <v>582</v>
      </c>
      <c r="N56" t="s">
        <v>339</v>
      </c>
      <c r="O56" t="s">
        <v>1212</v>
      </c>
      <c r="P56" s="131">
        <v>6750</v>
      </c>
      <c r="Q56" s="131">
        <v>1</v>
      </c>
      <c r="R56" s="131">
        <v>17230</v>
      </c>
      <c r="T56" s="131">
        <v>1163.0250000000001</v>
      </c>
      <c r="U56" s="132">
        <v>2.9E-4</v>
      </c>
      <c r="V56" s="132">
        <v>3.0999999999999999E-3</v>
      </c>
      <c r="W56" s="132">
        <v>1.2800000000000001E-3</v>
      </c>
    </row>
    <row r="57" spans="1:23">
      <c r="A57" t="s">
        <v>1213</v>
      </c>
      <c r="B57" t="s">
        <v>1219</v>
      </c>
      <c r="C57" t="s">
        <v>4194</v>
      </c>
      <c r="D57" t="s">
        <v>4195</v>
      </c>
      <c r="E57" t="s">
        <v>309</v>
      </c>
      <c r="F57" t="s">
        <v>4224</v>
      </c>
      <c r="G57" t="s">
        <v>4225</v>
      </c>
      <c r="H57" t="s">
        <v>321</v>
      </c>
      <c r="I57" t="s">
        <v>965</v>
      </c>
      <c r="J57" t="s">
        <v>204</v>
      </c>
      <c r="K57" t="s">
        <v>204</v>
      </c>
      <c r="L57" t="s">
        <v>340</v>
      </c>
      <c r="M57" t="s">
        <v>604</v>
      </c>
      <c r="N57" t="s">
        <v>339</v>
      </c>
      <c r="O57" t="s">
        <v>1212</v>
      </c>
      <c r="P57" s="131">
        <v>10400</v>
      </c>
      <c r="Q57" s="131">
        <v>1</v>
      </c>
      <c r="R57" s="131">
        <v>10700</v>
      </c>
      <c r="T57" s="131">
        <v>1112.8</v>
      </c>
      <c r="U57" s="132">
        <v>1.4999999999999999E-4</v>
      </c>
      <c r="V57" s="132">
        <v>2.97E-3</v>
      </c>
      <c r="W57" s="132">
        <v>1.23E-3</v>
      </c>
    </row>
    <row r="58" spans="1:23">
      <c r="A58" t="s">
        <v>1213</v>
      </c>
      <c r="B58" t="s">
        <v>1219</v>
      </c>
      <c r="C58" t="s">
        <v>4120</v>
      </c>
      <c r="D58" t="s">
        <v>4121</v>
      </c>
      <c r="E58" t="s">
        <v>309</v>
      </c>
      <c r="F58" t="s">
        <v>4226</v>
      </c>
      <c r="G58" t="s">
        <v>4227</v>
      </c>
      <c r="H58" t="s">
        <v>321</v>
      </c>
      <c r="I58" t="s">
        <v>965</v>
      </c>
      <c r="J58" t="s">
        <v>204</v>
      </c>
      <c r="K58" t="s">
        <v>204</v>
      </c>
      <c r="L58" t="s">
        <v>340</v>
      </c>
      <c r="M58" t="s">
        <v>609</v>
      </c>
      <c r="N58" t="s">
        <v>339</v>
      </c>
      <c r="O58" t="s">
        <v>1212</v>
      </c>
      <c r="P58" s="131">
        <v>9700.2900000000009</v>
      </c>
      <c r="Q58" s="131">
        <v>1</v>
      </c>
      <c r="R58" s="131">
        <v>11180</v>
      </c>
      <c r="T58" s="131">
        <v>1084.492</v>
      </c>
      <c r="U58" s="132">
        <v>1.82E-3</v>
      </c>
      <c r="V58" s="132">
        <v>2.8900000000000002E-3</v>
      </c>
      <c r="W58" s="132">
        <v>1.1999999999999999E-3</v>
      </c>
    </row>
    <row r="59" spans="1:23">
      <c r="A59" t="s">
        <v>1213</v>
      </c>
      <c r="B59" t="s">
        <v>1219</v>
      </c>
      <c r="C59" t="s">
        <v>4130</v>
      </c>
      <c r="D59" t="s">
        <v>4131</v>
      </c>
      <c r="E59" t="s">
        <v>309</v>
      </c>
      <c r="F59" t="s">
        <v>4228</v>
      </c>
      <c r="G59" t="s">
        <v>4229</v>
      </c>
      <c r="H59" t="s">
        <v>321</v>
      </c>
      <c r="I59" t="s">
        <v>966</v>
      </c>
      <c r="J59" t="s">
        <v>204</v>
      </c>
      <c r="K59" t="s">
        <v>204</v>
      </c>
      <c r="L59" t="s">
        <v>340</v>
      </c>
      <c r="M59" t="s">
        <v>630</v>
      </c>
      <c r="N59" t="s">
        <v>339</v>
      </c>
      <c r="O59" t="s">
        <v>1212</v>
      </c>
      <c r="P59" s="131">
        <v>27000</v>
      </c>
      <c r="Q59" s="131">
        <v>1</v>
      </c>
      <c r="R59" s="131">
        <v>3990.02</v>
      </c>
      <c r="T59" s="131">
        <v>1077.3050000000001</v>
      </c>
      <c r="U59" s="132">
        <v>1.6800000000000001E-3</v>
      </c>
      <c r="V59" s="132">
        <v>2.8700000000000002E-3</v>
      </c>
      <c r="W59" s="132">
        <v>1.1900000000000001E-3</v>
      </c>
    </row>
    <row r="60" spans="1:23">
      <c r="A60" t="s">
        <v>1213</v>
      </c>
      <c r="B60" t="s">
        <v>1219</v>
      </c>
      <c r="C60" t="s">
        <v>4116</v>
      </c>
      <c r="D60" t="s">
        <v>4117</v>
      </c>
      <c r="E60" t="s">
        <v>309</v>
      </c>
      <c r="F60" t="s">
        <v>4230</v>
      </c>
      <c r="G60" t="s">
        <v>4231</v>
      </c>
      <c r="H60" t="s">
        <v>321</v>
      </c>
      <c r="I60" t="s">
        <v>965</v>
      </c>
      <c r="J60" t="s">
        <v>204</v>
      </c>
      <c r="K60" t="s">
        <v>204</v>
      </c>
      <c r="L60" t="s">
        <v>340</v>
      </c>
      <c r="M60" t="s">
        <v>582</v>
      </c>
      <c r="N60" t="s">
        <v>339</v>
      </c>
      <c r="O60" t="s">
        <v>1212</v>
      </c>
      <c r="P60" s="131">
        <v>22207</v>
      </c>
      <c r="Q60" s="131">
        <v>1</v>
      </c>
      <c r="R60" s="131">
        <v>4710</v>
      </c>
      <c r="T60" s="131">
        <v>1045.95</v>
      </c>
      <c r="U60" s="132">
        <v>3.2000000000000002E-3</v>
      </c>
      <c r="V60" s="132">
        <v>2.7899999999999999E-3</v>
      </c>
      <c r="W60" s="132">
        <v>1.16E-3</v>
      </c>
    </row>
    <row r="61" spans="1:23">
      <c r="A61" t="s">
        <v>1213</v>
      </c>
      <c r="B61" t="s">
        <v>1219</v>
      </c>
      <c r="C61" t="s">
        <v>4194</v>
      </c>
      <c r="D61" t="s">
        <v>4195</v>
      </c>
      <c r="E61" t="s">
        <v>309</v>
      </c>
      <c r="F61" t="s">
        <v>4232</v>
      </c>
      <c r="G61" t="s">
        <v>4233</v>
      </c>
      <c r="H61" t="s">
        <v>321</v>
      </c>
      <c r="I61" t="s">
        <v>964</v>
      </c>
      <c r="J61" t="s">
        <v>204</v>
      </c>
      <c r="K61" t="s">
        <v>204</v>
      </c>
      <c r="L61" t="s">
        <v>340</v>
      </c>
      <c r="M61" t="s">
        <v>572</v>
      </c>
      <c r="N61" t="s">
        <v>339</v>
      </c>
      <c r="O61" t="s">
        <v>1212</v>
      </c>
      <c r="P61" s="131">
        <v>13770</v>
      </c>
      <c r="Q61" s="131">
        <v>1</v>
      </c>
      <c r="R61" s="131">
        <v>6621</v>
      </c>
      <c r="T61" s="131">
        <v>911.71199999999999</v>
      </c>
      <c r="U61" s="132">
        <v>1.25E-3</v>
      </c>
      <c r="V61" s="132">
        <v>2.4299999999999999E-3</v>
      </c>
      <c r="W61" s="132">
        <v>1.01E-3</v>
      </c>
    </row>
    <row r="62" spans="1:23">
      <c r="A62" t="s">
        <v>1213</v>
      </c>
      <c r="B62" t="s">
        <v>1219</v>
      </c>
      <c r="C62" t="s">
        <v>4116</v>
      </c>
      <c r="D62" t="s">
        <v>4117</v>
      </c>
      <c r="E62" t="s">
        <v>309</v>
      </c>
      <c r="F62" t="s">
        <v>4234</v>
      </c>
      <c r="G62" t="s">
        <v>4235</v>
      </c>
      <c r="H62" t="s">
        <v>321</v>
      </c>
      <c r="I62" t="s">
        <v>964</v>
      </c>
      <c r="J62" t="s">
        <v>204</v>
      </c>
      <c r="K62" t="s">
        <v>204</v>
      </c>
      <c r="L62" t="s">
        <v>340</v>
      </c>
      <c r="M62" t="s">
        <v>577</v>
      </c>
      <c r="N62" t="s">
        <v>339</v>
      </c>
      <c r="O62" t="s">
        <v>1212</v>
      </c>
      <c r="P62" s="131">
        <v>24964</v>
      </c>
      <c r="Q62" s="131">
        <v>1</v>
      </c>
      <c r="R62" s="131">
        <v>3630</v>
      </c>
      <c r="T62" s="131">
        <v>906.19299999999998</v>
      </c>
      <c r="U62" s="132">
        <v>4.8999999999999998E-4</v>
      </c>
      <c r="V62" s="132">
        <v>2.4199999999999998E-3</v>
      </c>
      <c r="W62" s="132">
        <v>1E-3</v>
      </c>
    </row>
    <row r="63" spans="1:23">
      <c r="A63" t="s">
        <v>1213</v>
      </c>
      <c r="B63" t="s">
        <v>1219</v>
      </c>
      <c r="C63" t="s">
        <v>4136</v>
      </c>
      <c r="D63" t="s">
        <v>4137</v>
      </c>
      <c r="E63" t="s">
        <v>309</v>
      </c>
      <c r="F63" t="s">
        <v>4236</v>
      </c>
      <c r="G63" t="s">
        <v>4237</v>
      </c>
      <c r="H63" t="s">
        <v>321</v>
      </c>
      <c r="I63" t="s">
        <v>966</v>
      </c>
      <c r="J63" t="s">
        <v>204</v>
      </c>
      <c r="K63" t="s">
        <v>204</v>
      </c>
      <c r="L63" t="s">
        <v>340</v>
      </c>
      <c r="M63" t="s">
        <v>628</v>
      </c>
      <c r="N63" t="s">
        <v>339</v>
      </c>
      <c r="O63" t="s">
        <v>1212</v>
      </c>
      <c r="P63" s="131">
        <v>235859</v>
      </c>
      <c r="Q63" s="131">
        <v>1</v>
      </c>
      <c r="R63" s="131">
        <v>353.18</v>
      </c>
      <c r="T63" s="131">
        <v>833.00699999999995</v>
      </c>
      <c r="U63" s="132">
        <v>4.62E-3</v>
      </c>
      <c r="V63" s="132">
        <v>2.2200000000000002E-3</v>
      </c>
      <c r="W63" s="132">
        <v>9.2000000000000003E-4</v>
      </c>
    </row>
    <row r="64" spans="1:23">
      <c r="A64" t="s">
        <v>1213</v>
      </c>
      <c r="B64" t="s">
        <v>1219</v>
      </c>
      <c r="C64" t="s">
        <v>4120</v>
      </c>
      <c r="D64" t="s">
        <v>4121</v>
      </c>
      <c r="E64" t="s">
        <v>309</v>
      </c>
      <c r="F64" t="s">
        <v>4238</v>
      </c>
      <c r="G64" t="s">
        <v>4239</v>
      </c>
      <c r="H64" t="s">
        <v>321</v>
      </c>
      <c r="I64" t="s">
        <v>966</v>
      </c>
      <c r="J64" t="s">
        <v>204</v>
      </c>
      <c r="K64" t="s">
        <v>204</v>
      </c>
      <c r="L64" t="s">
        <v>340</v>
      </c>
      <c r="M64" t="s">
        <v>630</v>
      </c>
      <c r="N64" t="s">
        <v>339</v>
      </c>
      <c r="O64" t="s">
        <v>1212</v>
      </c>
      <c r="P64" s="131">
        <v>18800</v>
      </c>
      <c r="Q64" s="131">
        <v>1</v>
      </c>
      <c r="R64" s="131">
        <v>4215.68</v>
      </c>
      <c r="T64" s="131">
        <v>792.548</v>
      </c>
      <c r="U64" s="132">
        <v>1.7099999999999999E-3</v>
      </c>
      <c r="V64" s="132">
        <v>2.1099999999999999E-3</v>
      </c>
      <c r="W64" s="132">
        <v>8.8000000000000003E-4</v>
      </c>
    </row>
    <row r="65" spans="1:23">
      <c r="A65" t="s">
        <v>1213</v>
      </c>
      <c r="B65" t="s">
        <v>1219</v>
      </c>
      <c r="C65" t="s">
        <v>4124</v>
      </c>
      <c r="D65" t="s">
        <v>4125</v>
      </c>
      <c r="E65" t="s">
        <v>309</v>
      </c>
      <c r="F65" t="s">
        <v>4240</v>
      </c>
      <c r="G65" t="s">
        <v>4241</v>
      </c>
      <c r="H65" t="s">
        <v>321</v>
      </c>
      <c r="I65" t="s">
        <v>964</v>
      </c>
      <c r="J65" t="s">
        <v>204</v>
      </c>
      <c r="K65" t="s">
        <v>204</v>
      </c>
      <c r="L65" t="s">
        <v>340</v>
      </c>
      <c r="M65" t="s">
        <v>693</v>
      </c>
      <c r="N65" t="s">
        <v>339</v>
      </c>
      <c r="O65" t="s">
        <v>1212</v>
      </c>
      <c r="P65" s="131">
        <v>11338</v>
      </c>
      <c r="Q65" s="131">
        <v>1</v>
      </c>
      <c r="R65" s="131">
        <v>6300</v>
      </c>
      <c r="T65" s="131">
        <v>714.29399999999998</v>
      </c>
      <c r="U65" s="132">
        <v>1.1299999999999999E-3</v>
      </c>
      <c r="V65" s="132">
        <v>1.9E-3</v>
      </c>
      <c r="W65" s="132">
        <v>7.9000000000000001E-4</v>
      </c>
    </row>
    <row r="66" spans="1:23">
      <c r="A66" t="s">
        <v>1213</v>
      </c>
      <c r="B66" t="s">
        <v>1219</v>
      </c>
      <c r="C66" t="s">
        <v>4194</v>
      </c>
      <c r="D66" t="s">
        <v>4195</v>
      </c>
      <c r="E66" t="s">
        <v>309</v>
      </c>
      <c r="F66" t="s">
        <v>4242</v>
      </c>
      <c r="G66" t="s">
        <v>4243</v>
      </c>
      <c r="H66" t="s">
        <v>321</v>
      </c>
      <c r="I66" t="s">
        <v>965</v>
      </c>
      <c r="J66" t="s">
        <v>204</v>
      </c>
      <c r="K66" t="s">
        <v>204</v>
      </c>
      <c r="L66" t="s">
        <v>340</v>
      </c>
      <c r="M66" t="s">
        <v>597</v>
      </c>
      <c r="N66" t="s">
        <v>339</v>
      </c>
      <c r="O66" t="s">
        <v>1212</v>
      </c>
      <c r="P66" s="131">
        <v>5000</v>
      </c>
      <c r="Q66" s="131">
        <v>1</v>
      </c>
      <c r="R66" s="131">
        <v>11710</v>
      </c>
      <c r="T66" s="131">
        <v>585.5</v>
      </c>
      <c r="U66" s="132">
        <v>5.2999999999999998E-4</v>
      </c>
      <c r="V66" s="132">
        <v>1.56E-3</v>
      </c>
      <c r="W66" s="132">
        <v>6.4999999999999997E-4</v>
      </c>
    </row>
    <row r="67" spans="1:23">
      <c r="A67" t="s">
        <v>1213</v>
      </c>
      <c r="B67" t="s">
        <v>1219</v>
      </c>
      <c r="C67" t="s">
        <v>4120</v>
      </c>
      <c r="D67" t="s">
        <v>4121</v>
      </c>
      <c r="E67" t="s">
        <v>309</v>
      </c>
      <c r="F67" t="s">
        <v>4244</v>
      </c>
      <c r="G67" t="s">
        <v>4245</v>
      </c>
      <c r="H67" t="s">
        <v>321</v>
      </c>
      <c r="I67" t="s">
        <v>965</v>
      </c>
      <c r="J67" t="s">
        <v>204</v>
      </c>
      <c r="K67" t="s">
        <v>204</v>
      </c>
      <c r="L67" t="s">
        <v>340</v>
      </c>
      <c r="M67" t="s">
        <v>605</v>
      </c>
      <c r="N67" t="s">
        <v>339</v>
      </c>
      <c r="O67" t="s">
        <v>1212</v>
      </c>
      <c r="P67" s="131">
        <v>20000</v>
      </c>
      <c r="Q67" s="131">
        <v>1</v>
      </c>
      <c r="R67" s="131">
        <v>2678</v>
      </c>
      <c r="T67" s="131">
        <v>535.6</v>
      </c>
      <c r="U67" s="132">
        <v>7.2000000000000005E-4</v>
      </c>
      <c r="V67" s="132">
        <v>1.4300000000000001E-3</v>
      </c>
      <c r="W67" s="132">
        <v>5.9000000000000003E-4</v>
      </c>
    </row>
    <row r="68" spans="1:23">
      <c r="A68" t="s">
        <v>1213</v>
      </c>
      <c r="B68" t="s">
        <v>1219</v>
      </c>
      <c r="C68" t="s">
        <v>4120</v>
      </c>
      <c r="D68" t="s">
        <v>4121</v>
      </c>
      <c r="E68" t="s">
        <v>309</v>
      </c>
      <c r="F68" t="s">
        <v>4246</v>
      </c>
      <c r="G68" t="s">
        <v>4247</v>
      </c>
      <c r="H68" t="s">
        <v>321</v>
      </c>
      <c r="I68" t="s">
        <v>966</v>
      </c>
      <c r="J68" t="s">
        <v>204</v>
      </c>
      <c r="K68" t="s">
        <v>204</v>
      </c>
      <c r="L68" t="s">
        <v>340</v>
      </c>
      <c r="M68" t="s">
        <v>630</v>
      </c>
      <c r="N68" t="s">
        <v>339</v>
      </c>
      <c r="O68" t="s">
        <v>1212</v>
      </c>
      <c r="P68" s="131">
        <v>10000</v>
      </c>
      <c r="Q68" s="131">
        <v>1</v>
      </c>
      <c r="R68" s="131">
        <v>4211.0600000000004</v>
      </c>
      <c r="T68" s="131">
        <v>421.10599999999999</v>
      </c>
      <c r="U68" s="132">
        <v>1.24E-3</v>
      </c>
      <c r="V68" s="132">
        <v>1.1199999999999999E-3</v>
      </c>
      <c r="W68" s="132">
        <v>4.6999999999999999E-4</v>
      </c>
    </row>
    <row r="69" spans="1:23">
      <c r="A69" t="s">
        <v>1213</v>
      </c>
      <c r="B69" t="s">
        <v>1219</v>
      </c>
      <c r="C69" t="s">
        <v>4136</v>
      </c>
      <c r="D69" t="s">
        <v>4137</v>
      </c>
      <c r="E69" t="s">
        <v>309</v>
      </c>
      <c r="F69" t="s">
        <v>4248</v>
      </c>
      <c r="G69" t="s">
        <v>4249</v>
      </c>
      <c r="H69" t="s">
        <v>321</v>
      </c>
      <c r="I69" t="s">
        <v>966</v>
      </c>
      <c r="J69" t="s">
        <v>204</v>
      </c>
      <c r="K69" t="s">
        <v>204</v>
      </c>
      <c r="L69" t="s">
        <v>340</v>
      </c>
      <c r="M69" t="s">
        <v>573</v>
      </c>
      <c r="N69" t="s">
        <v>339</v>
      </c>
      <c r="O69" t="s">
        <v>1212</v>
      </c>
      <c r="P69" s="131">
        <v>70000</v>
      </c>
      <c r="Q69" s="131">
        <v>1</v>
      </c>
      <c r="R69" s="131">
        <v>381.82</v>
      </c>
      <c r="T69" s="131">
        <v>267.274</v>
      </c>
      <c r="U69" s="132">
        <v>2.9E-4</v>
      </c>
      <c r="V69" s="132">
        <v>7.1000000000000002E-4</v>
      </c>
      <c r="W69" s="132">
        <v>2.9999999999999997E-4</v>
      </c>
    </row>
    <row r="70" spans="1:23">
      <c r="A70" t="s">
        <v>1213</v>
      </c>
      <c r="B70" t="s">
        <v>1219</v>
      </c>
      <c r="C70" t="s">
        <v>4112</v>
      </c>
      <c r="D70" t="s">
        <v>4113</v>
      </c>
      <c r="E70" t="s">
        <v>80</v>
      </c>
      <c r="F70" t="s">
        <v>4114</v>
      </c>
      <c r="G70" t="s">
        <v>4115</v>
      </c>
      <c r="H70" t="s">
        <v>321</v>
      </c>
      <c r="I70" t="s">
        <v>965</v>
      </c>
      <c r="J70" t="s">
        <v>205</v>
      </c>
      <c r="K70" t="s">
        <v>224</v>
      </c>
      <c r="L70" t="s">
        <v>344</v>
      </c>
      <c r="M70" t="s">
        <v>604</v>
      </c>
      <c r="N70" t="s">
        <v>339</v>
      </c>
      <c r="O70" t="s">
        <v>1215</v>
      </c>
      <c r="P70" s="131">
        <v>10868</v>
      </c>
      <c r="Q70" s="131">
        <v>3.6469999999999998</v>
      </c>
      <c r="R70" s="131">
        <v>58608</v>
      </c>
      <c r="S70" s="131">
        <v>16.061</v>
      </c>
      <c r="T70" s="131">
        <v>23288.204000000002</v>
      </c>
      <c r="U70" s="132">
        <v>0</v>
      </c>
      <c r="V70" s="132">
        <v>6.2129999999999998E-2</v>
      </c>
      <c r="W70" s="132">
        <v>2.5749999999999999E-2</v>
      </c>
    </row>
    <row r="71" spans="1:23">
      <c r="A71" t="s">
        <v>1213</v>
      </c>
      <c r="B71" t="s">
        <v>1219</v>
      </c>
      <c r="C71" t="s">
        <v>4250</v>
      </c>
      <c r="D71" t="s">
        <v>4251</v>
      </c>
      <c r="E71" t="s">
        <v>80</v>
      </c>
      <c r="F71" t="s">
        <v>4252</v>
      </c>
      <c r="G71" t="s">
        <v>4107</v>
      </c>
      <c r="H71" t="s">
        <v>321</v>
      </c>
      <c r="I71" t="s">
        <v>965</v>
      </c>
      <c r="J71" t="s">
        <v>205</v>
      </c>
      <c r="K71" t="s">
        <v>293</v>
      </c>
      <c r="L71" t="s">
        <v>340</v>
      </c>
      <c r="M71" t="s">
        <v>604</v>
      </c>
      <c r="N71" t="s">
        <v>339</v>
      </c>
      <c r="O71" t="s">
        <v>1212</v>
      </c>
      <c r="P71" s="131">
        <v>3693</v>
      </c>
      <c r="Q71" s="131">
        <v>1</v>
      </c>
      <c r="R71" s="131">
        <v>425800</v>
      </c>
      <c r="T71" s="131">
        <v>15724.794</v>
      </c>
      <c r="U71" s="132">
        <v>7.6699999999999997E-3</v>
      </c>
      <c r="V71" s="132">
        <v>4.1919999999999999E-2</v>
      </c>
      <c r="W71" s="132">
        <v>1.737E-2</v>
      </c>
    </row>
    <row r="72" spans="1:23">
      <c r="A72" t="s">
        <v>1213</v>
      </c>
      <c r="B72" t="s">
        <v>1219</v>
      </c>
      <c r="C72" t="s">
        <v>4100</v>
      </c>
      <c r="D72" t="s">
        <v>4101</v>
      </c>
      <c r="E72" t="s">
        <v>80</v>
      </c>
      <c r="F72" t="s">
        <v>4102</v>
      </c>
      <c r="G72" t="s">
        <v>4103</v>
      </c>
      <c r="H72" t="s">
        <v>321</v>
      </c>
      <c r="I72" t="s">
        <v>965</v>
      </c>
      <c r="J72" t="s">
        <v>205</v>
      </c>
      <c r="K72" t="s">
        <v>224</v>
      </c>
      <c r="L72" t="s">
        <v>344</v>
      </c>
      <c r="M72" t="s">
        <v>604</v>
      </c>
      <c r="N72" t="s">
        <v>339</v>
      </c>
      <c r="O72" t="s">
        <v>1215</v>
      </c>
      <c r="P72" s="131">
        <v>7000</v>
      </c>
      <c r="Q72" s="131">
        <v>3.6469999999999998</v>
      </c>
      <c r="R72" s="131">
        <v>53881</v>
      </c>
      <c r="T72" s="131">
        <v>13755.28</v>
      </c>
      <c r="U72" s="132">
        <v>0</v>
      </c>
      <c r="V72" s="132">
        <v>3.6670000000000001E-2</v>
      </c>
      <c r="W72" s="132">
        <v>1.52E-2</v>
      </c>
    </row>
    <row r="73" spans="1:23">
      <c r="A73" t="s">
        <v>1213</v>
      </c>
      <c r="B73" t="s">
        <v>1219</v>
      </c>
      <c r="C73" t="s">
        <v>4253</v>
      </c>
      <c r="D73" t="s">
        <v>4254</v>
      </c>
      <c r="E73" t="s">
        <v>80</v>
      </c>
      <c r="F73" t="s">
        <v>4255</v>
      </c>
      <c r="G73" t="s">
        <v>4256</v>
      </c>
      <c r="H73" t="s">
        <v>321</v>
      </c>
      <c r="I73" t="s">
        <v>965</v>
      </c>
      <c r="J73" t="s">
        <v>205</v>
      </c>
      <c r="K73" t="s">
        <v>224</v>
      </c>
      <c r="L73" t="s">
        <v>314</v>
      </c>
      <c r="M73" t="s">
        <v>597</v>
      </c>
      <c r="N73" t="s">
        <v>339</v>
      </c>
      <c r="O73" t="s">
        <v>1215</v>
      </c>
      <c r="P73" s="131">
        <v>17263</v>
      </c>
      <c r="Q73" s="131">
        <v>3.6469999999999998</v>
      </c>
      <c r="R73" s="131">
        <v>21045</v>
      </c>
      <c r="T73" s="131">
        <v>13249.545</v>
      </c>
      <c r="U73" s="132">
        <v>0</v>
      </c>
      <c r="V73" s="132">
        <v>3.533E-2</v>
      </c>
      <c r="W73" s="132">
        <v>1.464E-2</v>
      </c>
    </row>
    <row r="74" spans="1:23">
      <c r="A74" t="s">
        <v>1213</v>
      </c>
      <c r="B74" t="s">
        <v>1219</v>
      </c>
      <c r="C74" t="s">
        <v>4108</v>
      </c>
      <c r="D74" t="s">
        <v>4109</v>
      </c>
      <c r="E74" t="s">
        <v>80</v>
      </c>
      <c r="F74" t="s">
        <v>4110</v>
      </c>
      <c r="G74" t="s">
        <v>4111</v>
      </c>
      <c r="H74" t="s">
        <v>321</v>
      </c>
      <c r="I74" t="s">
        <v>965</v>
      </c>
      <c r="J74" t="s">
        <v>205</v>
      </c>
      <c r="K74" t="s">
        <v>224</v>
      </c>
      <c r="L74" t="s">
        <v>346</v>
      </c>
      <c r="M74" t="s">
        <v>597</v>
      </c>
      <c r="N74" t="s">
        <v>339</v>
      </c>
      <c r="O74" t="s">
        <v>1215</v>
      </c>
      <c r="P74" s="131">
        <v>5970</v>
      </c>
      <c r="Q74" s="131">
        <v>3.6469999999999998</v>
      </c>
      <c r="R74" s="131">
        <v>51123</v>
      </c>
      <c r="T74" s="131">
        <v>11130.800999999999</v>
      </c>
      <c r="U74" s="132">
        <v>0</v>
      </c>
      <c r="V74" s="132">
        <v>2.9680000000000002E-2</v>
      </c>
      <c r="W74" s="132">
        <v>1.23E-2</v>
      </c>
    </row>
    <row r="75" spans="1:23">
      <c r="A75" t="s">
        <v>1213</v>
      </c>
      <c r="B75" t="s">
        <v>1219</v>
      </c>
      <c r="C75" t="s">
        <v>4257</v>
      </c>
      <c r="D75" t="s">
        <v>4258</v>
      </c>
      <c r="E75" t="s">
        <v>80</v>
      </c>
      <c r="F75" t="s">
        <v>4259</v>
      </c>
      <c r="G75" t="s">
        <v>4260</v>
      </c>
      <c r="H75" t="s">
        <v>321</v>
      </c>
      <c r="I75" t="s">
        <v>965</v>
      </c>
      <c r="J75" t="s">
        <v>205</v>
      </c>
      <c r="K75" t="s">
        <v>224</v>
      </c>
      <c r="L75" t="s">
        <v>368</v>
      </c>
      <c r="M75" t="s">
        <v>735</v>
      </c>
      <c r="N75" t="s">
        <v>339</v>
      </c>
      <c r="O75" t="s">
        <v>1216</v>
      </c>
      <c r="P75" s="131">
        <v>8200</v>
      </c>
      <c r="Q75" s="131">
        <v>3.7964000000000002</v>
      </c>
      <c r="R75" s="131">
        <v>16558</v>
      </c>
      <c r="T75" s="131">
        <v>5154.585</v>
      </c>
      <c r="U75" s="132">
        <v>0</v>
      </c>
      <c r="V75" s="132">
        <v>1.374E-2</v>
      </c>
      <c r="W75" s="132">
        <v>5.6899999999999997E-3</v>
      </c>
    </row>
    <row r="76" spans="1:23">
      <c r="A76" t="s">
        <v>1213</v>
      </c>
      <c r="B76" t="s">
        <v>1219</v>
      </c>
      <c r="C76" t="s">
        <v>4257</v>
      </c>
      <c r="D76" t="s">
        <v>4258</v>
      </c>
      <c r="E76" t="s">
        <v>80</v>
      </c>
      <c r="F76" t="s">
        <v>4261</v>
      </c>
      <c r="G76" t="s">
        <v>4262</v>
      </c>
      <c r="H76" t="s">
        <v>321</v>
      </c>
      <c r="I76" t="s">
        <v>965</v>
      </c>
      <c r="J76" t="s">
        <v>205</v>
      </c>
      <c r="K76" t="s">
        <v>224</v>
      </c>
      <c r="L76" t="s">
        <v>344</v>
      </c>
      <c r="M76" t="s">
        <v>602</v>
      </c>
      <c r="N76" t="s">
        <v>339</v>
      </c>
      <c r="O76" t="s">
        <v>1215</v>
      </c>
      <c r="P76" s="131">
        <v>6370</v>
      </c>
      <c r="Q76" s="131">
        <v>3.6469999999999998</v>
      </c>
      <c r="R76" s="131">
        <v>22096</v>
      </c>
      <c r="T76" s="131">
        <v>5133.2079999999996</v>
      </c>
      <c r="U76" s="132">
        <v>0</v>
      </c>
      <c r="V76" s="132">
        <v>1.3690000000000001E-2</v>
      </c>
      <c r="W76" s="132">
        <v>5.6699999999999997E-3</v>
      </c>
    </row>
    <row r="77" spans="1:23">
      <c r="A77" t="s">
        <v>1213</v>
      </c>
      <c r="B77" t="s">
        <v>1219</v>
      </c>
      <c r="C77" t="s">
        <v>4263</v>
      </c>
      <c r="D77" t="s">
        <v>4264</v>
      </c>
      <c r="E77" t="s">
        <v>80</v>
      </c>
      <c r="F77" t="s">
        <v>4265</v>
      </c>
      <c r="G77" t="s">
        <v>4266</v>
      </c>
      <c r="H77" t="s">
        <v>321</v>
      </c>
      <c r="I77" t="s">
        <v>965</v>
      </c>
      <c r="J77" t="s">
        <v>205</v>
      </c>
      <c r="K77" t="s">
        <v>224</v>
      </c>
      <c r="L77" t="s">
        <v>344</v>
      </c>
      <c r="M77" t="s">
        <v>604</v>
      </c>
      <c r="N77" t="s">
        <v>339</v>
      </c>
      <c r="O77" t="s">
        <v>1215</v>
      </c>
      <c r="P77" s="131">
        <v>7200</v>
      </c>
      <c r="Q77" s="131">
        <v>3.6469999999999998</v>
      </c>
      <c r="R77" s="131">
        <v>17523</v>
      </c>
      <c r="T77" s="131">
        <v>4601.259</v>
      </c>
      <c r="U77" s="132">
        <v>0</v>
      </c>
      <c r="V77" s="132">
        <v>1.227E-2</v>
      </c>
      <c r="W77" s="132">
        <v>5.0800000000000003E-3</v>
      </c>
    </row>
    <row r="78" spans="1:23">
      <c r="A78" t="s">
        <v>1213</v>
      </c>
      <c r="B78" t="s">
        <v>1219</v>
      </c>
      <c r="C78" t="s">
        <v>4257</v>
      </c>
      <c r="D78" t="s">
        <v>4258</v>
      </c>
      <c r="E78" t="s">
        <v>80</v>
      </c>
      <c r="F78" t="s">
        <v>4267</v>
      </c>
      <c r="G78" t="s">
        <v>4268</v>
      </c>
      <c r="H78" t="s">
        <v>321</v>
      </c>
      <c r="I78" t="s">
        <v>965</v>
      </c>
      <c r="J78" t="s">
        <v>205</v>
      </c>
      <c r="K78" t="s">
        <v>224</v>
      </c>
      <c r="L78" t="s">
        <v>314</v>
      </c>
      <c r="M78" t="s">
        <v>596</v>
      </c>
      <c r="N78" t="s">
        <v>339</v>
      </c>
      <c r="O78" t="s">
        <v>1215</v>
      </c>
      <c r="P78" s="131">
        <v>20230</v>
      </c>
      <c r="Q78" s="131">
        <v>3.6469999999999998</v>
      </c>
      <c r="R78" s="131">
        <v>5545</v>
      </c>
      <c r="T78" s="131">
        <v>4091.0349999999999</v>
      </c>
      <c r="U78" s="132">
        <v>0</v>
      </c>
      <c r="V78" s="132">
        <v>1.091E-2</v>
      </c>
      <c r="W78" s="132">
        <v>4.5199999999999997E-3</v>
      </c>
    </row>
    <row r="79" spans="1:23">
      <c r="A79" t="s">
        <v>1213</v>
      </c>
      <c r="B79" t="s">
        <v>1219</v>
      </c>
      <c r="C79" t="s">
        <v>4100</v>
      </c>
      <c r="D79" t="s">
        <v>4101</v>
      </c>
      <c r="E79" t="s">
        <v>80</v>
      </c>
      <c r="F79" t="s">
        <v>4269</v>
      </c>
      <c r="G79" t="s">
        <v>4270</v>
      </c>
      <c r="H79" t="s">
        <v>321</v>
      </c>
      <c r="I79" t="s">
        <v>967</v>
      </c>
      <c r="J79" t="s">
        <v>205</v>
      </c>
      <c r="K79" t="s">
        <v>224</v>
      </c>
      <c r="L79" t="s">
        <v>344</v>
      </c>
      <c r="M79" t="s">
        <v>732</v>
      </c>
      <c r="N79" t="s">
        <v>339</v>
      </c>
      <c r="O79" t="s">
        <v>1215</v>
      </c>
      <c r="P79" s="131">
        <v>10400</v>
      </c>
      <c r="Q79" s="131">
        <v>3.6469999999999998</v>
      </c>
      <c r="R79" s="131">
        <v>7801</v>
      </c>
      <c r="T79" s="131">
        <v>2958.826</v>
      </c>
      <c r="U79" s="132">
        <v>0</v>
      </c>
      <c r="V79" s="132">
        <v>7.8899999999999994E-3</v>
      </c>
      <c r="W79" s="132">
        <v>3.2699999999999999E-3</v>
      </c>
    </row>
    <row r="80" spans="1:23">
      <c r="A80" t="s">
        <v>1213</v>
      </c>
      <c r="B80" t="s">
        <v>1219</v>
      </c>
      <c r="C80" t="s">
        <v>4120</v>
      </c>
      <c r="D80" t="s">
        <v>4121</v>
      </c>
      <c r="E80" t="s">
        <v>309</v>
      </c>
      <c r="F80" t="s">
        <v>4271</v>
      </c>
      <c r="G80" t="s">
        <v>4272</v>
      </c>
      <c r="H80" t="s">
        <v>321</v>
      </c>
      <c r="I80" t="s">
        <v>965</v>
      </c>
      <c r="J80" t="s">
        <v>204</v>
      </c>
      <c r="K80" t="s">
        <v>204</v>
      </c>
      <c r="L80" t="s">
        <v>340</v>
      </c>
      <c r="M80" t="s">
        <v>581</v>
      </c>
      <c r="N80" t="s">
        <v>339</v>
      </c>
      <c r="O80" t="s">
        <v>1212</v>
      </c>
      <c r="P80" s="131">
        <v>40031.040000000001</v>
      </c>
      <c r="Q80" s="131">
        <v>1</v>
      </c>
      <c r="R80" s="131">
        <v>6531</v>
      </c>
      <c r="T80" s="131">
        <v>2614.4270000000001</v>
      </c>
      <c r="U80" s="132">
        <v>2.8400000000000001E-3</v>
      </c>
      <c r="V80" s="132">
        <v>6.9699999999999996E-3</v>
      </c>
      <c r="W80" s="132">
        <v>2.8900000000000002E-3</v>
      </c>
    </row>
    <row r="81" spans="1:23">
      <c r="A81" t="s">
        <v>1213</v>
      </c>
      <c r="B81" t="s">
        <v>1219</v>
      </c>
      <c r="C81" t="s">
        <v>4130</v>
      </c>
      <c r="D81" t="s">
        <v>4131</v>
      </c>
      <c r="E81" t="s">
        <v>309</v>
      </c>
      <c r="F81" t="s">
        <v>4273</v>
      </c>
      <c r="G81" t="s">
        <v>4274</v>
      </c>
      <c r="H81" t="s">
        <v>321</v>
      </c>
      <c r="I81" t="s">
        <v>965</v>
      </c>
      <c r="J81" t="s">
        <v>204</v>
      </c>
      <c r="K81" t="s">
        <v>204</v>
      </c>
      <c r="L81" t="s">
        <v>340</v>
      </c>
      <c r="M81" t="s">
        <v>600</v>
      </c>
      <c r="N81" t="s">
        <v>339</v>
      </c>
      <c r="O81" t="s">
        <v>1212</v>
      </c>
      <c r="P81" s="131">
        <v>4617</v>
      </c>
      <c r="Q81" s="131">
        <v>1</v>
      </c>
      <c r="R81" s="131">
        <v>38980</v>
      </c>
      <c r="T81" s="131">
        <v>1799.7070000000001</v>
      </c>
      <c r="U81" s="132">
        <v>1.1800000000000001E-3</v>
      </c>
      <c r="V81" s="132">
        <v>4.7999999999999996E-3</v>
      </c>
      <c r="W81" s="132">
        <v>1.99E-3</v>
      </c>
    </row>
    <row r="82" spans="1:23">
      <c r="A82" t="s">
        <v>1213</v>
      </c>
      <c r="B82" t="s">
        <v>1219</v>
      </c>
      <c r="C82" t="s">
        <v>4136</v>
      </c>
      <c r="D82" t="s">
        <v>4137</v>
      </c>
      <c r="E82" t="s">
        <v>309</v>
      </c>
      <c r="F82" t="s">
        <v>4275</v>
      </c>
      <c r="G82" t="s">
        <v>4276</v>
      </c>
      <c r="H82" t="s">
        <v>321</v>
      </c>
      <c r="I82" t="s">
        <v>965</v>
      </c>
      <c r="J82" t="s">
        <v>204</v>
      </c>
      <c r="K82" t="s">
        <v>204</v>
      </c>
      <c r="L82" t="s">
        <v>340</v>
      </c>
      <c r="M82" t="s">
        <v>706</v>
      </c>
      <c r="N82" t="s">
        <v>339</v>
      </c>
      <c r="O82" t="s">
        <v>1212</v>
      </c>
      <c r="P82" s="131">
        <v>66000</v>
      </c>
      <c r="Q82" s="131">
        <v>1</v>
      </c>
      <c r="R82" s="131">
        <v>2514</v>
      </c>
      <c r="T82" s="131">
        <v>1659.24</v>
      </c>
      <c r="U82" s="132">
        <v>2.4599999999999999E-3</v>
      </c>
      <c r="V82" s="132">
        <v>4.4200000000000003E-3</v>
      </c>
      <c r="W82" s="132">
        <v>1.83E-3</v>
      </c>
    </row>
    <row r="83" spans="1:23">
      <c r="A83" t="s">
        <v>1213</v>
      </c>
      <c r="B83" t="s">
        <v>1219</v>
      </c>
      <c r="C83" t="s">
        <v>4257</v>
      </c>
      <c r="D83" t="s">
        <v>4258</v>
      </c>
      <c r="E83" t="s">
        <v>80</v>
      </c>
      <c r="F83" t="s">
        <v>4277</v>
      </c>
      <c r="G83" t="s">
        <v>4278</v>
      </c>
      <c r="H83" t="s">
        <v>321</v>
      </c>
      <c r="I83" t="s">
        <v>965</v>
      </c>
      <c r="J83" t="s">
        <v>205</v>
      </c>
      <c r="K83" t="s">
        <v>224</v>
      </c>
      <c r="L83" t="s">
        <v>344</v>
      </c>
      <c r="M83" t="s">
        <v>735</v>
      </c>
      <c r="N83" t="s">
        <v>339</v>
      </c>
      <c r="O83" t="s">
        <v>1215</v>
      </c>
      <c r="P83" s="131">
        <v>1830</v>
      </c>
      <c r="Q83" s="131">
        <v>3.6469999999999998</v>
      </c>
      <c r="R83" s="131">
        <v>21549</v>
      </c>
      <c r="T83" s="131">
        <v>1438.182</v>
      </c>
      <c r="U83" s="132">
        <v>0</v>
      </c>
      <c r="V83" s="132">
        <v>3.8300000000000001E-3</v>
      </c>
      <c r="W83" s="132">
        <v>1.5900000000000001E-3</v>
      </c>
    </row>
    <row r="84" spans="1:23">
      <c r="A84" t="s">
        <v>1213</v>
      </c>
      <c r="B84" t="s">
        <v>1219</v>
      </c>
      <c r="C84" t="s">
        <v>4257</v>
      </c>
      <c r="D84" t="s">
        <v>4258</v>
      </c>
      <c r="E84" t="s">
        <v>80</v>
      </c>
      <c r="F84" t="s">
        <v>4279</v>
      </c>
      <c r="G84" t="s">
        <v>4280</v>
      </c>
      <c r="H84" t="s">
        <v>321</v>
      </c>
      <c r="I84" t="s">
        <v>965</v>
      </c>
      <c r="J84" t="s">
        <v>205</v>
      </c>
      <c r="K84" t="s">
        <v>224</v>
      </c>
      <c r="L84" t="s">
        <v>346</v>
      </c>
      <c r="M84" t="s">
        <v>735</v>
      </c>
      <c r="N84" t="s">
        <v>339</v>
      </c>
      <c r="O84" t="s">
        <v>1215</v>
      </c>
      <c r="P84" s="131">
        <v>4020</v>
      </c>
      <c r="Q84" s="131">
        <v>3.6469999999999998</v>
      </c>
      <c r="R84" s="131">
        <v>7218</v>
      </c>
      <c r="T84" s="131">
        <v>1058.2270000000001</v>
      </c>
      <c r="U84" s="132">
        <v>0</v>
      </c>
      <c r="V84" s="132">
        <v>2.82E-3</v>
      </c>
      <c r="W84" s="132">
        <v>1.17E-3</v>
      </c>
    </row>
    <row r="85" spans="1:23">
      <c r="A85" t="s">
        <v>1213</v>
      </c>
      <c r="B85" t="s">
        <v>1219</v>
      </c>
      <c r="C85" t="s">
        <v>4112</v>
      </c>
      <c r="D85" t="s">
        <v>4113</v>
      </c>
      <c r="E85" t="s">
        <v>80</v>
      </c>
      <c r="F85" t="s">
        <v>4281</v>
      </c>
      <c r="G85" t="s">
        <v>4282</v>
      </c>
      <c r="H85" t="s">
        <v>321</v>
      </c>
      <c r="I85" t="s">
        <v>965</v>
      </c>
      <c r="J85" t="s">
        <v>205</v>
      </c>
      <c r="K85" t="s">
        <v>224</v>
      </c>
      <c r="L85" t="s">
        <v>344</v>
      </c>
      <c r="M85" t="s">
        <v>735</v>
      </c>
      <c r="N85" t="s">
        <v>339</v>
      </c>
      <c r="O85" t="s">
        <v>1215</v>
      </c>
      <c r="P85" s="131">
        <v>2070</v>
      </c>
      <c r="Q85" s="131">
        <v>3.6469999999999998</v>
      </c>
      <c r="R85" s="131">
        <v>13757</v>
      </c>
      <c r="T85" s="131">
        <v>1038.556</v>
      </c>
      <c r="U85" s="132">
        <v>0</v>
      </c>
      <c r="V85" s="132">
        <v>2.7699999999999999E-3</v>
      </c>
      <c r="W85" s="132">
        <v>1.15E-3</v>
      </c>
    </row>
    <row r="86" spans="1:23">
      <c r="A86" t="s">
        <v>1213</v>
      </c>
      <c r="B86" t="s">
        <v>1219</v>
      </c>
      <c r="C86" t="s">
        <v>4257</v>
      </c>
      <c r="D86" t="s">
        <v>4258</v>
      </c>
      <c r="E86" t="s">
        <v>80</v>
      </c>
      <c r="F86" t="s">
        <v>4283</v>
      </c>
      <c r="G86" t="s">
        <v>4284</v>
      </c>
      <c r="H86" t="s">
        <v>321</v>
      </c>
      <c r="I86" t="s">
        <v>965</v>
      </c>
      <c r="J86" t="s">
        <v>205</v>
      </c>
      <c r="K86" t="s">
        <v>224</v>
      </c>
      <c r="L86" t="s">
        <v>346</v>
      </c>
      <c r="M86" t="s">
        <v>735</v>
      </c>
      <c r="N86" t="s">
        <v>339</v>
      </c>
      <c r="O86" t="s">
        <v>1215</v>
      </c>
      <c r="P86" s="131">
        <v>3750</v>
      </c>
      <c r="Q86" s="131">
        <v>3.6469999999999998</v>
      </c>
      <c r="R86" s="131">
        <v>4686</v>
      </c>
      <c r="T86" s="131">
        <v>640.86900000000003</v>
      </c>
      <c r="U86" s="132">
        <v>0</v>
      </c>
      <c r="V86" s="132">
        <v>1.7099999999999999E-3</v>
      </c>
      <c r="W86" s="132">
        <v>7.1000000000000002E-4</v>
      </c>
    </row>
    <row r="87" spans="1:23">
      <c r="A87" t="s">
        <v>1213</v>
      </c>
      <c r="B87" t="s">
        <v>1219</v>
      </c>
      <c r="C87" t="s">
        <v>4112</v>
      </c>
      <c r="D87" t="s">
        <v>4113</v>
      </c>
      <c r="E87" t="s">
        <v>80</v>
      </c>
      <c r="F87" t="s">
        <v>4285</v>
      </c>
      <c r="G87" t="s">
        <v>4286</v>
      </c>
      <c r="H87" t="s">
        <v>321</v>
      </c>
      <c r="I87" t="s">
        <v>965</v>
      </c>
      <c r="J87" t="s">
        <v>205</v>
      </c>
      <c r="K87" t="s">
        <v>224</v>
      </c>
      <c r="L87" t="s">
        <v>344</v>
      </c>
      <c r="M87" t="s">
        <v>735</v>
      </c>
      <c r="N87" t="s">
        <v>339</v>
      </c>
      <c r="O87" t="s">
        <v>1215</v>
      </c>
      <c r="P87" s="131">
        <v>1850</v>
      </c>
      <c r="Q87" s="131">
        <v>3.6469999999999998</v>
      </c>
      <c r="R87" s="131">
        <v>7861</v>
      </c>
      <c r="T87" s="131">
        <v>530.37800000000004</v>
      </c>
      <c r="U87" s="132">
        <v>0</v>
      </c>
      <c r="V87" s="132">
        <v>1.41E-3</v>
      </c>
      <c r="W87" s="132">
        <v>5.9000000000000003E-4</v>
      </c>
    </row>
    <row r="88" spans="1:23">
      <c r="A88" t="s">
        <v>1213</v>
      </c>
      <c r="B88" t="s">
        <v>1219</v>
      </c>
      <c r="C88" t="s">
        <v>4112</v>
      </c>
      <c r="D88" t="s">
        <v>4113</v>
      </c>
      <c r="E88" t="s">
        <v>80</v>
      </c>
      <c r="F88" t="s">
        <v>4287</v>
      </c>
      <c r="G88" t="s">
        <v>4288</v>
      </c>
      <c r="H88" t="s">
        <v>321</v>
      </c>
      <c r="I88" t="s">
        <v>967</v>
      </c>
      <c r="J88" t="s">
        <v>205</v>
      </c>
      <c r="K88" t="s">
        <v>224</v>
      </c>
      <c r="L88" t="s">
        <v>344</v>
      </c>
      <c r="M88" t="s">
        <v>677</v>
      </c>
      <c r="N88" t="s">
        <v>339</v>
      </c>
      <c r="O88" t="s">
        <v>1215</v>
      </c>
      <c r="P88" s="131">
        <v>5000</v>
      </c>
      <c r="Q88" s="131">
        <v>3.6469999999999998</v>
      </c>
      <c r="R88" s="131">
        <v>2347</v>
      </c>
      <c r="T88" s="131">
        <v>427.97500000000002</v>
      </c>
      <c r="U88" s="132">
        <v>0</v>
      </c>
      <c r="V88" s="132">
        <v>1.14E-3</v>
      </c>
      <c r="W88" s="132">
        <v>4.6999999999999999E-4</v>
      </c>
    </row>
    <row r="89" spans="1:23">
      <c r="A89" t="s">
        <v>1213</v>
      </c>
      <c r="B89" t="s">
        <v>1219</v>
      </c>
      <c r="C89" t="s">
        <v>4289</v>
      </c>
      <c r="D89" t="s">
        <v>4290</v>
      </c>
      <c r="E89" t="s">
        <v>80</v>
      </c>
      <c r="F89" t="s">
        <v>4291</v>
      </c>
      <c r="G89" t="s">
        <v>4292</v>
      </c>
      <c r="H89" t="s">
        <v>321</v>
      </c>
      <c r="I89" t="s">
        <v>965</v>
      </c>
      <c r="J89" t="s">
        <v>205</v>
      </c>
      <c r="K89" t="s">
        <v>224</v>
      </c>
      <c r="L89" t="s">
        <v>344</v>
      </c>
      <c r="M89" t="s">
        <v>735</v>
      </c>
      <c r="N89" t="s">
        <v>339</v>
      </c>
      <c r="O89" t="s">
        <v>1215</v>
      </c>
      <c r="P89" s="131">
        <v>3250</v>
      </c>
      <c r="Q89" s="131">
        <v>3.6469999999999998</v>
      </c>
      <c r="R89" s="131">
        <v>2647</v>
      </c>
      <c r="T89" s="131">
        <v>313.74200000000002</v>
      </c>
      <c r="U89" s="132">
        <v>0</v>
      </c>
      <c r="V89" s="132">
        <v>8.4000000000000003E-4</v>
      </c>
      <c r="W89" s="132">
        <v>3.5E-4</v>
      </c>
    </row>
    <row r="90" spans="1:23">
      <c r="A90" t="s">
        <v>1213</v>
      </c>
      <c r="B90" t="s">
        <v>1220</v>
      </c>
      <c r="C90" t="s">
        <v>4120</v>
      </c>
      <c r="D90" t="s">
        <v>4121</v>
      </c>
      <c r="E90" t="s">
        <v>309</v>
      </c>
      <c r="F90" t="s">
        <v>4293</v>
      </c>
      <c r="G90" t="s">
        <v>4294</v>
      </c>
      <c r="H90" t="s">
        <v>321</v>
      </c>
      <c r="I90" t="s">
        <v>966</v>
      </c>
      <c r="J90" t="s">
        <v>204</v>
      </c>
      <c r="K90" t="s">
        <v>204</v>
      </c>
      <c r="L90" t="s">
        <v>340</v>
      </c>
      <c r="M90" t="s">
        <v>627</v>
      </c>
      <c r="N90" t="s">
        <v>339</v>
      </c>
      <c r="O90" t="s">
        <v>1212</v>
      </c>
      <c r="P90" s="131">
        <v>5355</v>
      </c>
      <c r="Q90" s="131">
        <v>1</v>
      </c>
      <c r="R90" s="131">
        <v>3952.81</v>
      </c>
      <c r="T90" s="131">
        <v>211.673</v>
      </c>
      <c r="U90" s="132">
        <v>6.4000000000000005E-4</v>
      </c>
      <c r="V90" s="132">
        <v>0.26373000000000002</v>
      </c>
      <c r="W90" s="132">
        <v>6.5900000000000004E-3</v>
      </c>
    </row>
    <row r="91" spans="1:23">
      <c r="A91" t="s">
        <v>1213</v>
      </c>
      <c r="B91" t="s">
        <v>1220</v>
      </c>
      <c r="C91" t="s">
        <v>4136</v>
      </c>
      <c r="D91" t="s">
        <v>4137</v>
      </c>
      <c r="E91" t="s">
        <v>309</v>
      </c>
      <c r="F91" t="s">
        <v>4138</v>
      </c>
      <c r="G91" t="s">
        <v>4139</v>
      </c>
      <c r="H91" t="s">
        <v>321</v>
      </c>
      <c r="I91" t="s">
        <v>965</v>
      </c>
      <c r="J91" t="s">
        <v>204</v>
      </c>
      <c r="K91" t="s">
        <v>204</v>
      </c>
      <c r="L91" t="s">
        <v>340</v>
      </c>
      <c r="M91" t="s">
        <v>604</v>
      </c>
      <c r="N91" t="s">
        <v>339</v>
      </c>
      <c r="O91" t="s">
        <v>1212</v>
      </c>
      <c r="P91" s="131">
        <v>6000</v>
      </c>
      <c r="Q91" s="131">
        <v>1</v>
      </c>
      <c r="R91" s="131">
        <v>2515</v>
      </c>
      <c r="T91" s="131">
        <v>150.9</v>
      </c>
      <c r="U91" s="132">
        <v>2.0000000000000002E-5</v>
      </c>
      <c r="V91" s="132">
        <v>0.18801000000000001</v>
      </c>
      <c r="W91" s="132">
        <v>4.7000000000000002E-3</v>
      </c>
    </row>
    <row r="92" spans="1:23">
      <c r="A92" t="s">
        <v>1213</v>
      </c>
      <c r="B92" t="s">
        <v>1220</v>
      </c>
      <c r="C92" t="s">
        <v>4136</v>
      </c>
      <c r="D92" t="s">
        <v>4137</v>
      </c>
      <c r="E92" t="s">
        <v>309</v>
      </c>
      <c r="F92" t="s">
        <v>4180</v>
      </c>
      <c r="G92" t="s">
        <v>4181</v>
      </c>
      <c r="H92" t="s">
        <v>321</v>
      </c>
      <c r="I92" t="s">
        <v>966</v>
      </c>
      <c r="J92" t="s">
        <v>204</v>
      </c>
      <c r="K92" t="s">
        <v>204</v>
      </c>
      <c r="L92" t="s">
        <v>340</v>
      </c>
      <c r="M92" t="s">
        <v>630</v>
      </c>
      <c r="N92" t="s">
        <v>339</v>
      </c>
      <c r="O92" t="s">
        <v>1212</v>
      </c>
      <c r="P92" s="131">
        <v>33000</v>
      </c>
      <c r="Q92" s="131">
        <v>1</v>
      </c>
      <c r="R92" s="131">
        <v>403.49</v>
      </c>
      <c r="T92" s="131">
        <v>133.15199999999999</v>
      </c>
      <c r="U92" s="132">
        <v>1.2E-4</v>
      </c>
      <c r="V92" s="132">
        <v>0.16589999999999999</v>
      </c>
      <c r="W92" s="132">
        <v>4.1399999999999996E-3</v>
      </c>
    </row>
    <row r="93" spans="1:23">
      <c r="A93" t="s">
        <v>1213</v>
      </c>
      <c r="B93" t="s">
        <v>1220</v>
      </c>
      <c r="C93" t="s">
        <v>4136</v>
      </c>
      <c r="D93" t="s">
        <v>4137</v>
      </c>
      <c r="E93" t="s">
        <v>309</v>
      </c>
      <c r="F93" t="s">
        <v>4148</v>
      </c>
      <c r="G93" t="s">
        <v>4149</v>
      </c>
      <c r="H93" t="s">
        <v>321</v>
      </c>
      <c r="I93" t="s">
        <v>964</v>
      </c>
      <c r="J93" t="s">
        <v>204</v>
      </c>
      <c r="K93" t="s">
        <v>204</v>
      </c>
      <c r="L93" t="s">
        <v>340</v>
      </c>
      <c r="M93" t="s">
        <v>572</v>
      </c>
      <c r="N93" t="s">
        <v>339</v>
      </c>
      <c r="O93" t="s">
        <v>1212</v>
      </c>
      <c r="P93" s="131">
        <v>5000</v>
      </c>
      <c r="Q93" s="131">
        <v>1</v>
      </c>
      <c r="R93" s="131">
        <v>2386</v>
      </c>
      <c r="T93" s="131">
        <v>119.3</v>
      </c>
      <c r="U93" s="132">
        <v>2.0000000000000002E-5</v>
      </c>
      <c r="V93" s="132">
        <v>0.14863999999999999</v>
      </c>
      <c r="W93" s="132">
        <v>3.7100000000000002E-3</v>
      </c>
    </row>
    <row r="94" spans="1:23">
      <c r="A94" t="s">
        <v>1213</v>
      </c>
      <c r="B94" t="s">
        <v>1220</v>
      </c>
      <c r="C94" t="s">
        <v>4124</v>
      </c>
      <c r="D94" t="s">
        <v>4125</v>
      </c>
      <c r="E94" t="s">
        <v>309</v>
      </c>
      <c r="F94" t="s">
        <v>4160</v>
      </c>
      <c r="G94" t="s">
        <v>4161</v>
      </c>
      <c r="H94" t="s">
        <v>321</v>
      </c>
      <c r="I94" t="s">
        <v>966</v>
      </c>
      <c r="J94" t="s">
        <v>204</v>
      </c>
      <c r="K94" t="s">
        <v>204</v>
      </c>
      <c r="L94" t="s">
        <v>340</v>
      </c>
      <c r="M94" t="s">
        <v>576</v>
      </c>
      <c r="N94" t="s">
        <v>339</v>
      </c>
      <c r="O94" t="s">
        <v>1212</v>
      </c>
      <c r="P94" s="131">
        <v>20000</v>
      </c>
      <c r="Q94" s="131">
        <v>1</v>
      </c>
      <c r="R94" s="131">
        <v>373.81</v>
      </c>
      <c r="T94" s="131">
        <v>74.762</v>
      </c>
      <c r="U94" s="132">
        <v>1.0000000000000001E-5</v>
      </c>
      <c r="V94" s="132">
        <v>9.3149999999999997E-2</v>
      </c>
      <c r="W94" s="132">
        <v>2.33E-3</v>
      </c>
    </row>
    <row r="95" spans="1:23">
      <c r="A95" t="s">
        <v>1213</v>
      </c>
      <c r="B95" t="s">
        <v>1220</v>
      </c>
      <c r="C95" t="s">
        <v>4120</v>
      </c>
      <c r="D95" t="s">
        <v>4121</v>
      </c>
      <c r="E95" t="s">
        <v>309</v>
      </c>
      <c r="F95" t="s">
        <v>4246</v>
      </c>
      <c r="G95" t="s">
        <v>4247</v>
      </c>
      <c r="H95" t="s">
        <v>321</v>
      </c>
      <c r="I95" t="s">
        <v>966</v>
      </c>
      <c r="J95" t="s">
        <v>204</v>
      </c>
      <c r="K95" t="s">
        <v>204</v>
      </c>
      <c r="L95" t="s">
        <v>340</v>
      </c>
      <c r="M95" t="s">
        <v>630</v>
      </c>
      <c r="N95" t="s">
        <v>339</v>
      </c>
      <c r="O95" t="s">
        <v>1212</v>
      </c>
      <c r="P95" s="131">
        <v>1500</v>
      </c>
      <c r="Q95" s="131">
        <v>1</v>
      </c>
      <c r="R95" s="131">
        <v>4211.0600000000004</v>
      </c>
      <c r="T95" s="131">
        <v>63.165999999999997</v>
      </c>
      <c r="U95" s="132">
        <v>1.9000000000000001E-4</v>
      </c>
      <c r="V95" s="132">
        <v>7.8700000000000006E-2</v>
      </c>
      <c r="W95" s="132">
        <v>1.97E-3</v>
      </c>
    </row>
    <row r="96" spans="1:23">
      <c r="A96" t="s">
        <v>1213</v>
      </c>
      <c r="B96" t="s">
        <v>1220</v>
      </c>
      <c r="C96" t="s">
        <v>4120</v>
      </c>
      <c r="D96" t="s">
        <v>4121</v>
      </c>
      <c r="E96" t="s">
        <v>309</v>
      </c>
      <c r="F96" t="s">
        <v>4295</v>
      </c>
      <c r="G96" t="s">
        <v>4296</v>
      </c>
      <c r="H96" t="s">
        <v>321</v>
      </c>
      <c r="I96" t="s">
        <v>967</v>
      </c>
      <c r="J96" t="s">
        <v>204</v>
      </c>
      <c r="K96" t="s">
        <v>204</v>
      </c>
      <c r="L96" t="s">
        <v>340</v>
      </c>
      <c r="M96" t="s">
        <v>732</v>
      </c>
      <c r="N96" t="s">
        <v>339</v>
      </c>
      <c r="O96" t="s">
        <v>1212</v>
      </c>
      <c r="P96" s="131">
        <v>380</v>
      </c>
      <c r="Q96" s="131">
        <v>1</v>
      </c>
      <c r="R96" s="131">
        <v>13069</v>
      </c>
      <c r="T96" s="131">
        <v>49.661999999999999</v>
      </c>
      <c r="U96" s="132">
        <v>6.9999999999999994E-5</v>
      </c>
      <c r="V96" s="132">
        <v>6.1879999999999998E-2</v>
      </c>
      <c r="W96" s="132">
        <v>1.5499999999999999E-3</v>
      </c>
    </row>
    <row r="97" spans="1:23">
      <c r="A97" t="s">
        <v>1213</v>
      </c>
      <c r="B97" t="s">
        <v>1221</v>
      </c>
      <c r="C97" t="s">
        <v>4124</v>
      </c>
      <c r="D97" t="s">
        <v>4125</v>
      </c>
      <c r="E97" t="s">
        <v>309</v>
      </c>
      <c r="F97" t="s">
        <v>4126</v>
      </c>
      <c r="G97" t="s">
        <v>4127</v>
      </c>
      <c r="H97" t="s">
        <v>321</v>
      </c>
      <c r="I97" t="s">
        <v>964</v>
      </c>
      <c r="J97" t="s">
        <v>204</v>
      </c>
      <c r="K97" t="s">
        <v>204</v>
      </c>
      <c r="L97" t="s">
        <v>340</v>
      </c>
      <c r="M97" t="s">
        <v>572</v>
      </c>
      <c r="N97" t="s">
        <v>339</v>
      </c>
      <c r="O97" t="s">
        <v>1212</v>
      </c>
      <c r="P97" s="131">
        <v>649337</v>
      </c>
      <c r="Q97" s="131">
        <v>1</v>
      </c>
      <c r="R97" s="131">
        <v>2383</v>
      </c>
      <c r="T97" s="131">
        <v>15473.700999999999</v>
      </c>
      <c r="U97" s="132">
        <v>1.6199999999999999E-3</v>
      </c>
      <c r="V97" s="132">
        <v>5.9990000000000002E-2</v>
      </c>
      <c r="W97" s="132">
        <v>4.0930000000000001E-2</v>
      </c>
    </row>
    <row r="98" spans="1:23">
      <c r="A98" t="s">
        <v>1213</v>
      </c>
      <c r="B98" t="s">
        <v>1221</v>
      </c>
      <c r="C98" t="s">
        <v>4136</v>
      </c>
      <c r="D98" t="s">
        <v>4137</v>
      </c>
      <c r="E98" t="s">
        <v>309</v>
      </c>
      <c r="F98" t="s">
        <v>4142</v>
      </c>
      <c r="G98" t="s">
        <v>4143</v>
      </c>
      <c r="H98" t="s">
        <v>321</v>
      </c>
      <c r="I98" t="s">
        <v>965</v>
      </c>
      <c r="J98" t="s">
        <v>204</v>
      </c>
      <c r="K98" t="s">
        <v>204</v>
      </c>
      <c r="L98" t="s">
        <v>340</v>
      </c>
      <c r="M98" t="s">
        <v>605</v>
      </c>
      <c r="N98" t="s">
        <v>339</v>
      </c>
      <c r="O98" t="s">
        <v>1212</v>
      </c>
      <c r="P98" s="131">
        <v>210000</v>
      </c>
      <c r="Q98" s="131">
        <v>1</v>
      </c>
      <c r="R98" s="131">
        <v>5752</v>
      </c>
      <c r="T98" s="131">
        <v>12079.2</v>
      </c>
      <c r="U98" s="132">
        <v>1.73E-3</v>
      </c>
      <c r="V98" s="132">
        <v>4.6829999999999997E-2</v>
      </c>
      <c r="W98" s="132">
        <v>3.1949999999999999E-2</v>
      </c>
    </row>
    <row r="99" spans="1:23">
      <c r="A99" t="s">
        <v>1213</v>
      </c>
      <c r="B99" t="s">
        <v>1221</v>
      </c>
      <c r="C99" t="s">
        <v>4116</v>
      </c>
      <c r="D99" t="s">
        <v>4117</v>
      </c>
      <c r="E99" t="s">
        <v>309</v>
      </c>
      <c r="F99" t="s">
        <v>4118</v>
      </c>
      <c r="G99" t="s">
        <v>4119</v>
      </c>
      <c r="H99" t="s">
        <v>321</v>
      </c>
      <c r="I99" t="s">
        <v>964</v>
      </c>
      <c r="J99" t="s">
        <v>204</v>
      </c>
      <c r="K99" t="s">
        <v>204</v>
      </c>
      <c r="L99" t="s">
        <v>340</v>
      </c>
      <c r="M99" t="s">
        <v>572</v>
      </c>
      <c r="N99" t="s">
        <v>339</v>
      </c>
      <c r="O99" t="s">
        <v>1212</v>
      </c>
      <c r="P99" s="131">
        <v>258705</v>
      </c>
      <c r="Q99" s="131">
        <v>1</v>
      </c>
      <c r="R99" s="131">
        <v>3748</v>
      </c>
      <c r="T99" s="131">
        <v>9696.2630000000008</v>
      </c>
      <c r="U99" s="132">
        <v>3.0400000000000002E-3</v>
      </c>
      <c r="V99" s="132">
        <v>3.7589999999999998E-2</v>
      </c>
      <c r="W99" s="132">
        <v>2.5649999999999999E-2</v>
      </c>
    </row>
    <row r="100" spans="1:23">
      <c r="A100" t="s">
        <v>1213</v>
      </c>
      <c r="B100" t="s">
        <v>1221</v>
      </c>
      <c r="C100" t="s">
        <v>4194</v>
      </c>
      <c r="D100" t="s">
        <v>4195</v>
      </c>
      <c r="E100" t="s">
        <v>309</v>
      </c>
      <c r="F100" t="s">
        <v>4196</v>
      </c>
      <c r="G100" t="s">
        <v>4197</v>
      </c>
      <c r="H100" t="s">
        <v>321</v>
      </c>
      <c r="I100" t="s">
        <v>965</v>
      </c>
      <c r="J100" t="s">
        <v>204</v>
      </c>
      <c r="K100" t="s">
        <v>204</v>
      </c>
      <c r="L100" t="s">
        <v>340</v>
      </c>
      <c r="M100" t="s">
        <v>605</v>
      </c>
      <c r="N100" t="s">
        <v>339</v>
      </c>
      <c r="O100" t="s">
        <v>1212</v>
      </c>
      <c r="P100" s="131">
        <v>104000</v>
      </c>
      <c r="Q100" s="131">
        <v>1</v>
      </c>
      <c r="R100" s="131">
        <v>9295</v>
      </c>
      <c r="T100" s="131">
        <v>9666.7999999999993</v>
      </c>
      <c r="U100" s="132">
        <v>4.3299999999999996E-3</v>
      </c>
      <c r="V100" s="132">
        <v>3.7479999999999999E-2</v>
      </c>
      <c r="W100" s="132">
        <v>2.5569999999999999E-2</v>
      </c>
    </row>
    <row r="101" spans="1:23">
      <c r="A101" t="s">
        <v>1213</v>
      </c>
      <c r="B101" t="s">
        <v>1221</v>
      </c>
      <c r="C101" t="s">
        <v>4130</v>
      </c>
      <c r="D101" t="s">
        <v>4131</v>
      </c>
      <c r="E101" t="s">
        <v>309</v>
      </c>
      <c r="F101" t="s">
        <v>4132</v>
      </c>
      <c r="G101" t="s">
        <v>4133</v>
      </c>
      <c r="H101" t="s">
        <v>321</v>
      </c>
      <c r="I101" t="s">
        <v>964</v>
      </c>
      <c r="J101" t="s">
        <v>204</v>
      </c>
      <c r="K101" t="s">
        <v>204</v>
      </c>
      <c r="L101" t="s">
        <v>340</v>
      </c>
      <c r="M101" t="s">
        <v>572</v>
      </c>
      <c r="N101" t="s">
        <v>339</v>
      </c>
      <c r="O101" t="s">
        <v>1212</v>
      </c>
      <c r="P101" s="131">
        <v>376880</v>
      </c>
      <c r="Q101" s="131">
        <v>1</v>
      </c>
      <c r="R101" s="131">
        <v>2393</v>
      </c>
      <c r="T101" s="131">
        <v>9018.7379999999994</v>
      </c>
      <c r="U101" s="132">
        <v>8.5999999999999998E-4</v>
      </c>
      <c r="V101" s="132">
        <v>3.4959999999999998E-2</v>
      </c>
      <c r="W101" s="132">
        <v>2.3859999999999999E-2</v>
      </c>
    </row>
    <row r="102" spans="1:23">
      <c r="A102" t="s">
        <v>1213</v>
      </c>
      <c r="B102" t="s">
        <v>1221</v>
      </c>
      <c r="C102" t="s">
        <v>4116</v>
      </c>
      <c r="D102" t="s">
        <v>4117</v>
      </c>
      <c r="E102" t="s">
        <v>309</v>
      </c>
      <c r="F102" t="s">
        <v>4128</v>
      </c>
      <c r="G102" t="s">
        <v>4129</v>
      </c>
      <c r="H102" t="s">
        <v>321</v>
      </c>
      <c r="I102" t="s">
        <v>965</v>
      </c>
      <c r="J102" t="s">
        <v>204</v>
      </c>
      <c r="K102" t="s">
        <v>204</v>
      </c>
      <c r="L102" t="s">
        <v>340</v>
      </c>
      <c r="M102" t="s">
        <v>605</v>
      </c>
      <c r="N102" t="s">
        <v>339</v>
      </c>
      <c r="O102" t="s">
        <v>1212</v>
      </c>
      <c r="P102" s="131">
        <v>112869</v>
      </c>
      <c r="Q102" s="131">
        <v>1</v>
      </c>
      <c r="R102" s="131">
        <v>7564</v>
      </c>
      <c r="T102" s="131">
        <v>8537.4110000000001</v>
      </c>
      <c r="U102" s="132">
        <v>3.64E-3</v>
      </c>
      <c r="V102" s="132">
        <v>3.3099999999999997E-2</v>
      </c>
      <c r="W102" s="132">
        <v>2.2579999999999999E-2</v>
      </c>
    </row>
    <row r="103" spans="1:23">
      <c r="A103" t="s">
        <v>1213</v>
      </c>
      <c r="B103" t="s">
        <v>1221</v>
      </c>
      <c r="C103" t="s">
        <v>4124</v>
      </c>
      <c r="D103" t="s">
        <v>4125</v>
      </c>
      <c r="E103" t="s">
        <v>309</v>
      </c>
      <c r="F103" t="s">
        <v>4162</v>
      </c>
      <c r="G103" t="s">
        <v>4163</v>
      </c>
      <c r="H103" t="s">
        <v>321</v>
      </c>
      <c r="I103" t="s">
        <v>965</v>
      </c>
      <c r="J103" t="s">
        <v>204</v>
      </c>
      <c r="K103" t="s">
        <v>204</v>
      </c>
      <c r="L103" t="s">
        <v>340</v>
      </c>
      <c r="M103" t="s">
        <v>604</v>
      </c>
      <c r="N103" t="s">
        <v>339</v>
      </c>
      <c r="O103" t="s">
        <v>1212</v>
      </c>
      <c r="P103" s="131">
        <v>32350</v>
      </c>
      <c r="Q103" s="131">
        <v>1</v>
      </c>
      <c r="R103" s="131">
        <v>21370</v>
      </c>
      <c r="T103" s="131">
        <v>6913.1949999999997</v>
      </c>
      <c r="U103" s="132">
        <v>3.2000000000000003E-4</v>
      </c>
      <c r="V103" s="132">
        <v>2.6800000000000001E-2</v>
      </c>
      <c r="W103" s="132">
        <v>1.8290000000000001E-2</v>
      </c>
    </row>
    <row r="104" spans="1:23">
      <c r="A104" t="s">
        <v>1213</v>
      </c>
      <c r="B104" t="s">
        <v>1221</v>
      </c>
      <c r="C104" t="s">
        <v>4120</v>
      </c>
      <c r="D104" t="s">
        <v>4121</v>
      </c>
      <c r="E104" t="s">
        <v>309</v>
      </c>
      <c r="F104" t="s">
        <v>4122</v>
      </c>
      <c r="G104" t="s">
        <v>4123</v>
      </c>
      <c r="H104" t="s">
        <v>321</v>
      </c>
      <c r="I104" t="s">
        <v>965</v>
      </c>
      <c r="J104" t="s">
        <v>204</v>
      </c>
      <c r="K104" t="s">
        <v>204</v>
      </c>
      <c r="L104" t="s">
        <v>340</v>
      </c>
      <c r="M104" t="s">
        <v>605</v>
      </c>
      <c r="N104" t="s">
        <v>339</v>
      </c>
      <c r="O104" t="s">
        <v>1212</v>
      </c>
      <c r="P104" s="131">
        <v>120000</v>
      </c>
      <c r="Q104" s="131">
        <v>1</v>
      </c>
      <c r="R104" s="131">
        <v>5666</v>
      </c>
      <c r="T104" s="131">
        <v>6799.2</v>
      </c>
      <c r="U104" s="132">
        <v>2.0600000000000002E-3</v>
      </c>
      <c r="V104" s="132">
        <v>2.6360000000000001E-2</v>
      </c>
      <c r="W104" s="132">
        <v>1.7989999999999999E-2</v>
      </c>
    </row>
    <row r="105" spans="1:23">
      <c r="A105" t="s">
        <v>1213</v>
      </c>
      <c r="B105" t="s">
        <v>1221</v>
      </c>
      <c r="C105" t="s">
        <v>4130</v>
      </c>
      <c r="D105" t="s">
        <v>4131</v>
      </c>
      <c r="E105" t="s">
        <v>309</v>
      </c>
      <c r="F105" t="s">
        <v>4192</v>
      </c>
      <c r="G105" t="s">
        <v>4193</v>
      </c>
      <c r="H105" t="s">
        <v>321</v>
      </c>
      <c r="I105" t="s">
        <v>964</v>
      </c>
      <c r="J105" t="s">
        <v>204</v>
      </c>
      <c r="K105" t="s">
        <v>204</v>
      </c>
      <c r="L105" t="s">
        <v>340</v>
      </c>
      <c r="M105" t="s">
        <v>577</v>
      </c>
      <c r="N105" t="s">
        <v>339</v>
      </c>
      <c r="O105" t="s">
        <v>1212</v>
      </c>
      <c r="P105" s="131">
        <v>267197</v>
      </c>
      <c r="Q105" s="131">
        <v>1</v>
      </c>
      <c r="R105" s="131">
        <v>2405</v>
      </c>
      <c r="T105" s="131">
        <v>6426.0879999999997</v>
      </c>
      <c r="U105" s="132">
        <v>6.6E-4</v>
      </c>
      <c r="V105" s="132">
        <v>2.4910000000000002E-2</v>
      </c>
      <c r="W105" s="132">
        <v>1.7000000000000001E-2</v>
      </c>
    </row>
    <row r="106" spans="1:23">
      <c r="A106" t="s">
        <v>1213</v>
      </c>
      <c r="B106" t="s">
        <v>1221</v>
      </c>
      <c r="C106" t="s">
        <v>4120</v>
      </c>
      <c r="D106" t="s">
        <v>4121</v>
      </c>
      <c r="E106" t="s">
        <v>309</v>
      </c>
      <c r="F106" t="s">
        <v>4140</v>
      </c>
      <c r="G106" t="s">
        <v>4141</v>
      </c>
      <c r="H106" t="s">
        <v>321</v>
      </c>
      <c r="I106" t="s">
        <v>964</v>
      </c>
      <c r="J106" t="s">
        <v>204</v>
      </c>
      <c r="K106" t="s">
        <v>204</v>
      </c>
      <c r="L106" t="s">
        <v>340</v>
      </c>
      <c r="M106" t="s">
        <v>572</v>
      </c>
      <c r="N106" t="s">
        <v>339</v>
      </c>
      <c r="O106" t="s">
        <v>1212</v>
      </c>
      <c r="P106" s="131">
        <v>26564</v>
      </c>
      <c r="Q106" s="131">
        <v>1</v>
      </c>
      <c r="R106" s="131">
        <v>23840</v>
      </c>
      <c r="T106" s="131">
        <v>6332.8580000000002</v>
      </c>
      <c r="U106" s="132">
        <v>7.5000000000000002E-4</v>
      </c>
      <c r="V106" s="132">
        <v>2.4549999999999999E-2</v>
      </c>
      <c r="W106" s="132">
        <v>1.6750000000000001E-2</v>
      </c>
    </row>
    <row r="107" spans="1:23">
      <c r="A107" t="s">
        <v>1213</v>
      </c>
      <c r="B107" t="s">
        <v>1221</v>
      </c>
      <c r="C107" t="s">
        <v>4130</v>
      </c>
      <c r="D107" t="s">
        <v>4131</v>
      </c>
      <c r="E107" t="s">
        <v>309</v>
      </c>
      <c r="F107" t="s">
        <v>4154</v>
      </c>
      <c r="G107" t="s">
        <v>4155</v>
      </c>
      <c r="H107" t="s">
        <v>321</v>
      </c>
      <c r="I107" t="s">
        <v>965</v>
      </c>
      <c r="J107" t="s">
        <v>204</v>
      </c>
      <c r="K107" t="s">
        <v>204</v>
      </c>
      <c r="L107" t="s">
        <v>340</v>
      </c>
      <c r="M107" t="s">
        <v>604</v>
      </c>
      <c r="N107" t="s">
        <v>339</v>
      </c>
      <c r="O107" t="s">
        <v>1212</v>
      </c>
      <c r="P107" s="131">
        <v>23700</v>
      </c>
      <c r="Q107" s="131">
        <v>1</v>
      </c>
      <c r="R107" s="131">
        <v>25410</v>
      </c>
      <c r="T107" s="131">
        <v>6022.17</v>
      </c>
      <c r="U107" s="132">
        <v>6.8999999999999997E-4</v>
      </c>
      <c r="V107" s="132">
        <v>2.3349999999999999E-2</v>
      </c>
      <c r="W107" s="132">
        <v>1.593E-2</v>
      </c>
    </row>
    <row r="108" spans="1:23">
      <c r="A108" t="s">
        <v>1213</v>
      </c>
      <c r="B108" t="s">
        <v>1221</v>
      </c>
      <c r="C108" t="s">
        <v>4120</v>
      </c>
      <c r="D108" t="s">
        <v>4121</v>
      </c>
      <c r="E108" t="s">
        <v>309</v>
      </c>
      <c r="F108" t="s">
        <v>4182</v>
      </c>
      <c r="G108" t="s">
        <v>4183</v>
      </c>
      <c r="H108" t="s">
        <v>321</v>
      </c>
      <c r="I108" t="s">
        <v>965</v>
      </c>
      <c r="J108" t="s">
        <v>204</v>
      </c>
      <c r="K108" t="s">
        <v>204</v>
      </c>
      <c r="L108" t="s">
        <v>340</v>
      </c>
      <c r="M108" t="s">
        <v>603</v>
      </c>
      <c r="N108" t="s">
        <v>339</v>
      </c>
      <c r="O108" t="s">
        <v>1212</v>
      </c>
      <c r="P108" s="131">
        <v>289235</v>
      </c>
      <c r="Q108" s="131">
        <v>1</v>
      </c>
      <c r="R108" s="131">
        <v>2031</v>
      </c>
      <c r="T108" s="131">
        <v>5874.3630000000003</v>
      </c>
      <c r="U108" s="132">
        <v>8.1600000000000006E-3</v>
      </c>
      <c r="V108" s="132">
        <v>2.2769999999999999E-2</v>
      </c>
      <c r="W108" s="132">
        <v>1.554E-2</v>
      </c>
    </row>
    <row r="109" spans="1:23">
      <c r="A109" t="s">
        <v>1213</v>
      </c>
      <c r="B109" t="s">
        <v>1221</v>
      </c>
      <c r="C109" t="s">
        <v>4120</v>
      </c>
      <c r="D109" t="s">
        <v>4121</v>
      </c>
      <c r="E109" t="s">
        <v>309</v>
      </c>
      <c r="F109" t="s">
        <v>4158</v>
      </c>
      <c r="G109" t="s">
        <v>4159</v>
      </c>
      <c r="H109" t="s">
        <v>321</v>
      </c>
      <c r="I109" t="s">
        <v>965</v>
      </c>
      <c r="J109" t="s">
        <v>204</v>
      </c>
      <c r="K109" t="s">
        <v>204</v>
      </c>
      <c r="L109" t="s">
        <v>340</v>
      </c>
      <c r="M109" t="s">
        <v>604</v>
      </c>
      <c r="N109" t="s">
        <v>339</v>
      </c>
      <c r="O109" t="s">
        <v>1212</v>
      </c>
      <c r="P109" s="131">
        <v>23642</v>
      </c>
      <c r="Q109" s="131">
        <v>1</v>
      </c>
      <c r="R109" s="131">
        <v>23720</v>
      </c>
      <c r="T109" s="131">
        <v>5607.8819999999996</v>
      </c>
      <c r="U109" s="132">
        <v>8.0999999999999996E-4</v>
      </c>
      <c r="V109" s="132">
        <v>2.1739999999999999E-2</v>
      </c>
      <c r="W109" s="132">
        <v>1.4829999999999999E-2</v>
      </c>
    </row>
    <row r="110" spans="1:23">
      <c r="A110" t="s">
        <v>1213</v>
      </c>
      <c r="B110" t="s">
        <v>1221</v>
      </c>
      <c r="C110" t="s">
        <v>4136</v>
      </c>
      <c r="D110" t="s">
        <v>4137</v>
      </c>
      <c r="E110" t="s">
        <v>309</v>
      </c>
      <c r="F110" t="s">
        <v>4148</v>
      </c>
      <c r="G110" t="s">
        <v>4149</v>
      </c>
      <c r="H110" t="s">
        <v>321</v>
      </c>
      <c r="I110" t="s">
        <v>964</v>
      </c>
      <c r="J110" t="s">
        <v>204</v>
      </c>
      <c r="K110" t="s">
        <v>204</v>
      </c>
      <c r="L110" t="s">
        <v>340</v>
      </c>
      <c r="M110" t="s">
        <v>572</v>
      </c>
      <c r="N110" t="s">
        <v>339</v>
      </c>
      <c r="O110" t="s">
        <v>1212</v>
      </c>
      <c r="P110" s="131">
        <v>191707</v>
      </c>
      <c r="Q110" s="131">
        <v>1</v>
      </c>
      <c r="R110" s="131">
        <v>2386</v>
      </c>
      <c r="T110" s="131">
        <v>4574.1289999999999</v>
      </c>
      <c r="U110" s="132">
        <v>9.3000000000000005E-4</v>
      </c>
      <c r="V110" s="132">
        <v>1.7729999999999999E-2</v>
      </c>
      <c r="W110" s="132">
        <v>1.21E-2</v>
      </c>
    </row>
    <row r="111" spans="1:23">
      <c r="A111" t="s">
        <v>1213</v>
      </c>
      <c r="B111" t="s">
        <v>1221</v>
      </c>
      <c r="C111" t="s">
        <v>4194</v>
      </c>
      <c r="D111" t="s">
        <v>4195</v>
      </c>
      <c r="E111" t="s">
        <v>309</v>
      </c>
      <c r="F111" t="s">
        <v>4224</v>
      </c>
      <c r="G111" t="s">
        <v>4225</v>
      </c>
      <c r="H111" t="s">
        <v>321</v>
      </c>
      <c r="I111" t="s">
        <v>965</v>
      </c>
      <c r="J111" t="s">
        <v>204</v>
      </c>
      <c r="K111" t="s">
        <v>204</v>
      </c>
      <c r="L111" t="s">
        <v>340</v>
      </c>
      <c r="M111" t="s">
        <v>604</v>
      </c>
      <c r="N111" t="s">
        <v>339</v>
      </c>
      <c r="O111" t="s">
        <v>1212</v>
      </c>
      <c r="P111" s="131">
        <v>40000</v>
      </c>
      <c r="Q111" s="131">
        <v>1</v>
      </c>
      <c r="R111" s="131">
        <v>10700</v>
      </c>
      <c r="T111" s="131">
        <v>4280</v>
      </c>
      <c r="U111" s="132">
        <v>5.8E-4</v>
      </c>
      <c r="V111" s="132">
        <v>1.6590000000000001E-2</v>
      </c>
      <c r="W111" s="132">
        <v>1.132E-2</v>
      </c>
    </row>
    <row r="112" spans="1:23">
      <c r="A112" t="s">
        <v>1213</v>
      </c>
      <c r="B112" t="s">
        <v>1221</v>
      </c>
      <c r="C112" t="s">
        <v>4136</v>
      </c>
      <c r="D112" t="s">
        <v>4137</v>
      </c>
      <c r="E112" t="s">
        <v>309</v>
      </c>
      <c r="F112" t="s">
        <v>4198</v>
      </c>
      <c r="G112" t="s">
        <v>4199</v>
      </c>
      <c r="H112" t="s">
        <v>321</v>
      </c>
      <c r="I112" t="s">
        <v>965</v>
      </c>
      <c r="J112" t="s">
        <v>204</v>
      </c>
      <c r="K112" t="s">
        <v>204</v>
      </c>
      <c r="L112" t="s">
        <v>340</v>
      </c>
      <c r="M112" t="s">
        <v>598</v>
      </c>
      <c r="N112" t="s">
        <v>339</v>
      </c>
      <c r="O112" t="s">
        <v>1212</v>
      </c>
      <c r="P112" s="131">
        <v>22442</v>
      </c>
      <c r="Q112" s="131">
        <v>1</v>
      </c>
      <c r="R112" s="131">
        <v>18380</v>
      </c>
      <c r="T112" s="131">
        <v>4124.84</v>
      </c>
      <c r="U112" s="132">
        <v>2.5400000000000002E-3</v>
      </c>
      <c r="V112" s="132">
        <v>1.5990000000000001E-2</v>
      </c>
      <c r="W112" s="132">
        <v>1.091E-2</v>
      </c>
    </row>
    <row r="113" spans="1:23">
      <c r="A113" t="s">
        <v>1213</v>
      </c>
      <c r="B113" t="s">
        <v>1221</v>
      </c>
      <c r="C113" t="s">
        <v>4116</v>
      </c>
      <c r="D113" t="s">
        <v>4117</v>
      </c>
      <c r="E113" t="s">
        <v>309</v>
      </c>
      <c r="F113" t="s">
        <v>4184</v>
      </c>
      <c r="G113" t="s">
        <v>4185</v>
      </c>
      <c r="H113" t="s">
        <v>321</v>
      </c>
      <c r="I113" t="s">
        <v>965</v>
      </c>
      <c r="J113" t="s">
        <v>204</v>
      </c>
      <c r="K113" t="s">
        <v>204</v>
      </c>
      <c r="L113" t="s">
        <v>340</v>
      </c>
      <c r="M113" t="s">
        <v>598</v>
      </c>
      <c r="N113" t="s">
        <v>339</v>
      </c>
      <c r="O113" t="s">
        <v>1212</v>
      </c>
      <c r="P113" s="131">
        <v>47433.33</v>
      </c>
      <c r="Q113" s="131">
        <v>1</v>
      </c>
      <c r="R113" s="131">
        <v>8411</v>
      </c>
      <c r="T113" s="131">
        <v>3989.6170000000002</v>
      </c>
      <c r="U113" s="132">
        <v>3.5599999999999998E-3</v>
      </c>
      <c r="V113" s="132">
        <v>1.5469999999999999E-2</v>
      </c>
      <c r="W113" s="132">
        <v>1.055E-2</v>
      </c>
    </row>
    <row r="114" spans="1:23">
      <c r="A114" t="s">
        <v>1213</v>
      </c>
      <c r="B114" t="s">
        <v>1221</v>
      </c>
      <c r="C114" t="s">
        <v>4130</v>
      </c>
      <c r="D114" t="s">
        <v>4131</v>
      </c>
      <c r="E114" t="s">
        <v>309</v>
      </c>
      <c r="F114" t="s">
        <v>4190</v>
      </c>
      <c r="G114" t="s">
        <v>4191</v>
      </c>
      <c r="H114" t="s">
        <v>321</v>
      </c>
      <c r="I114" t="s">
        <v>965</v>
      </c>
      <c r="J114" t="s">
        <v>204</v>
      </c>
      <c r="K114" t="s">
        <v>204</v>
      </c>
      <c r="L114" t="s">
        <v>340</v>
      </c>
      <c r="M114" t="s">
        <v>609</v>
      </c>
      <c r="N114" t="s">
        <v>339</v>
      </c>
      <c r="O114" t="s">
        <v>1212</v>
      </c>
      <c r="P114" s="131">
        <v>642354</v>
      </c>
      <c r="Q114" s="131">
        <v>1</v>
      </c>
      <c r="R114" s="131">
        <v>617.70000000000005</v>
      </c>
      <c r="T114" s="131">
        <v>3967.8209999999999</v>
      </c>
      <c r="U114" s="132">
        <v>1.75E-3</v>
      </c>
      <c r="V114" s="132">
        <v>1.538E-2</v>
      </c>
      <c r="W114" s="132">
        <v>1.0500000000000001E-2</v>
      </c>
    </row>
    <row r="115" spans="1:23">
      <c r="A115" t="s">
        <v>1213</v>
      </c>
      <c r="B115" t="s">
        <v>1221</v>
      </c>
      <c r="C115" t="s">
        <v>4116</v>
      </c>
      <c r="D115" t="s">
        <v>4117</v>
      </c>
      <c r="E115" t="s">
        <v>309</v>
      </c>
      <c r="F115" t="s">
        <v>4234</v>
      </c>
      <c r="G115" t="s">
        <v>4235</v>
      </c>
      <c r="H115" t="s">
        <v>321</v>
      </c>
      <c r="I115" t="s">
        <v>964</v>
      </c>
      <c r="J115" t="s">
        <v>204</v>
      </c>
      <c r="K115" t="s">
        <v>204</v>
      </c>
      <c r="L115" t="s">
        <v>340</v>
      </c>
      <c r="M115" t="s">
        <v>577</v>
      </c>
      <c r="N115" t="s">
        <v>339</v>
      </c>
      <c r="O115" t="s">
        <v>1212</v>
      </c>
      <c r="P115" s="131">
        <v>105022</v>
      </c>
      <c r="Q115" s="131">
        <v>1</v>
      </c>
      <c r="R115" s="131">
        <v>3630</v>
      </c>
      <c r="T115" s="131">
        <v>3812.299</v>
      </c>
      <c r="U115" s="132">
        <v>2.0500000000000002E-3</v>
      </c>
      <c r="V115" s="132">
        <v>1.478E-2</v>
      </c>
      <c r="W115" s="132">
        <v>1.008E-2</v>
      </c>
    </row>
    <row r="116" spans="1:23">
      <c r="A116" t="s">
        <v>1213</v>
      </c>
      <c r="B116" t="s">
        <v>1221</v>
      </c>
      <c r="C116" t="s">
        <v>4120</v>
      </c>
      <c r="D116" t="s">
        <v>4121</v>
      </c>
      <c r="E116" t="s">
        <v>309</v>
      </c>
      <c r="F116" t="s">
        <v>4174</v>
      </c>
      <c r="G116" t="s">
        <v>4175</v>
      </c>
      <c r="H116" t="s">
        <v>321</v>
      </c>
      <c r="I116" t="s">
        <v>964</v>
      </c>
      <c r="J116" t="s">
        <v>204</v>
      </c>
      <c r="K116" t="s">
        <v>204</v>
      </c>
      <c r="L116" t="s">
        <v>340</v>
      </c>
      <c r="M116" t="s">
        <v>577</v>
      </c>
      <c r="N116" t="s">
        <v>339</v>
      </c>
      <c r="O116" t="s">
        <v>1212</v>
      </c>
      <c r="P116" s="131">
        <v>15900</v>
      </c>
      <c r="Q116" s="131">
        <v>1</v>
      </c>
      <c r="R116" s="131">
        <v>23190</v>
      </c>
      <c r="T116" s="131">
        <v>3687.21</v>
      </c>
      <c r="U116" s="132">
        <v>5.2999999999999998E-4</v>
      </c>
      <c r="V116" s="132">
        <v>1.4290000000000001E-2</v>
      </c>
      <c r="W116" s="132">
        <v>9.75E-3</v>
      </c>
    </row>
    <row r="117" spans="1:23">
      <c r="A117" t="s">
        <v>1213</v>
      </c>
      <c r="B117" t="s">
        <v>1221</v>
      </c>
      <c r="C117" t="s">
        <v>4130</v>
      </c>
      <c r="D117" t="s">
        <v>4131</v>
      </c>
      <c r="E117" t="s">
        <v>309</v>
      </c>
      <c r="F117" t="s">
        <v>4156</v>
      </c>
      <c r="G117" t="s">
        <v>4157</v>
      </c>
      <c r="H117" t="s">
        <v>321</v>
      </c>
      <c r="I117" t="s">
        <v>965</v>
      </c>
      <c r="J117" t="s">
        <v>204</v>
      </c>
      <c r="K117" t="s">
        <v>204</v>
      </c>
      <c r="L117" t="s">
        <v>340</v>
      </c>
      <c r="M117" t="s">
        <v>610</v>
      </c>
      <c r="N117" t="s">
        <v>339</v>
      </c>
      <c r="O117" t="s">
        <v>1212</v>
      </c>
      <c r="P117" s="131">
        <v>143451</v>
      </c>
      <c r="Q117" s="131">
        <v>1</v>
      </c>
      <c r="R117" s="131">
        <v>2474</v>
      </c>
      <c r="T117" s="131">
        <v>3548.9780000000001</v>
      </c>
      <c r="U117" s="132">
        <v>2.6099999999999999E-3</v>
      </c>
      <c r="V117" s="132">
        <v>1.376E-2</v>
      </c>
      <c r="W117" s="132">
        <v>9.3900000000000008E-3</v>
      </c>
    </row>
    <row r="118" spans="1:23">
      <c r="A118" t="s">
        <v>1213</v>
      </c>
      <c r="B118" t="s">
        <v>1221</v>
      </c>
      <c r="C118" t="s">
        <v>4136</v>
      </c>
      <c r="D118" t="s">
        <v>4137</v>
      </c>
      <c r="E118" t="s">
        <v>309</v>
      </c>
      <c r="F118" t="s">
        <v>4138</v>
      </c>
      <c r="G118" t="s">
        <v>4139</v>
      </c>
      <c r="H118" t="s">
        <v>321</v>
      </c>
      <c r="I118" t="s">
        <v>965</v>
      </c>
      <c r="J118" t="s">
        <v>204</v>
      </c>
      <c r="K118" t="s">
        <v>204</v>
      </c>
      <c r="L118" t="s">
        <v>340</v>
      </c>
      <c r="M118" t="s">
        <v>604</v>
      </c>
      <c r="N118" t="s">
        <v>339</v>
      </c>
      <c r="O118" t="s">
        <v>1212</v>
      </c>
      <c r="P118" s="131">
        <v>140239</v>
      </c>
      <c r="Q118" s="131">
        <v>1</v>
      </c>
      <c r="R118" s="131">
        <v>2515</v>
      </c>
      <c r="T118" s="131">
        <v>3527.011</v>
      </c>
      <c r="U118" s="132">
        <v>3.6999999999999999E-4</v>
      </c>
      <c r="V118" s="132">
        <v>1.367E-2</v>
      </c>
      <c r="W118" s="132">
        <v>9.3299999999999998E-3</v>
      </c>
    </row>
    <row r="119" spans="1:23">
      <c r="A119" t="s">
        <v>1213</v>
      </c>
      <c r="B119" t="s">
        <v>1221</v>
      </c>
      <c r="C119" t="s">
        <v>4130</v>
      </c>
      <c r="D119" t="s">
        <v>4131</v>
      </c>
      <c r="E119" t="s">
        <v>309</v>
      </c>
      <c r="F119" t="s">
        <v>4176</v>
      </c>
      <c r="G119" t="s">
        <v>4177</v>
      </c>
      <c r="H119" t="s">
        <v>321</v>
      </c>
      <c r="I119" t="s">
        <v>965</v>
      </c>
      <c r="J119" t="s">
        <v>204</v>
      </c>
      <c r="K119" t="s">
        <v>204</v>
      </c>
      <c r="L119" t="s">
        <v>340</v>
      </c>
      <c r="M119" t="s">
        <v>598</v>
      </c>
      <c r="N119" t="s">
        <v>339</v>
      </c>
      <c r="O119" t="s">
        <v>1212</v>
      </c>
      <c r="P119" s="131">
        <v>19400</v>
      </c>
      <c r="Q119" s="131">
        <v>1</v>
      </c>
      <c r="R119" s="131">
        <v>17220</v>
      </c>
      <c r="T119" s="131">
        <v>3340.68</v>
      </c>
      <c r="U119" s="132">
        <v>3.8000000000000002E-4</v>
      </c>
      <c r="V119" s="132">
        <v>1.295E-2</v>
      </c>
      <c r="W119" s="132">
        <v>8.8400000000000006E-3</v>
      </c>
    </row>
    <row r="120" spans="1:23">
      <c r="A120" t="s">
        <v>1213</v>
      </c>
      <c r="B120" t="s">
        <v>1221</v>
      </c>
      <c r="C120" t="s">
        <v>4116</v>
      </c>
      <c r="D120" t="s">
        <v>4117</v>
      </c>
      <c r="E120" t="s">
        <v>309</v>
      </c>
      <c r="F120" t="s">
        <v>4204</v>
      </c>
      <c r="G120" t="s">
        <v>4205</v>
      </c>
      <c r="H120" t="s">
        <v>321</v>
      </c>
      <c r="I120" t="s">
        <v>965</v>
      </c>
      <c r="J120" t="s">
        <v>204</v>
      </c>
      <c r="K120" t="s">
        <v>204</v>
      </c>
      <c r="L120" t="s">
        <v>340</v>
      </c>
      <c r="M120" t="s">
        <v>600</v>
      </c>
      <c r="N120" t="s">
        <v>339</v>
      </c>
      <c r="O120" t="s">
        <v>1212</v>
      </c>
      <c r="P120" s="131">
        <v>80696</v>
      </c>
      <c r="Q120" s="131">
        <v>1</v>
      </c>
      <c r="R120" s="131">
        <v>4138</v>
      </c>
      <c r="T120" s="131">
        <v>3339.2</v>
      </c>
      <c r="U120" s="132">
        <v>9.4800000000000006E-3</v>
      </c>
      <c r="V120" s="132">
        <v>1.295E-2</v>
      </c>
      <c r="W120" s="132">
        <v>8.8299999999999993E-3</v>
      </c>
    </row>
    <row r="121" spans="1:23">
      <c r="A121" t="s">
        <v>1213</v>
      </c>
      <c r="B121" t="s">
        <v>1221</v>
      </c>
      <c r="C121" t="s">
        <v>4116</v>
      </c>
      <c r="D121" t="s">
        <v>4117</v>
      </c>
      <c r="E121" t="s">
        <v>309</v>
      </c>
      <c r="F121" t="s">
        <v>4297</v>
      </c>
      <c r="G121" t="s">
        <v>4298</v>
      </c>
      <c r="H121" t="s">
        <v>321</v>
      </c>
      <c r="I121" t="s">
        <v>965</v>
      </c>
      <c r="J121" t="s">
        <v>204</v>
      </c>
      <c r="K121" t="s">
        <v>204</v>
      </c>
      <c r="L121" t="s">
        <v>340</v>
      </c>
      <c r="M121" t="s">
        <v>610</v>
      </c>
      <c r="N121" t="s">
        <v>339</v>
      </c>
      <c r="O121" t="s">
        <v>1212</v>
      </c>
      <c r="P121" s="131">
        <v>64456</v>
      </c>
      <c r="Q121" s="131">
        <v>1</v>
      </c>
      <c r="R121" s="131">
        <v>4669</v>
      </c>
      <c r="T121" s="131">
        <v>3009.451</v>
      </c>
      <c r="U121" s="132">
        <v>1.026E-2</v>
      </c>
      <c r="V121" s="132">
        <v>1.167E-2</v>
      </c>
      <c r="W121" s="132">
        <v>7.9600000000000001E-3</v>
      </c>
    </row>
    <row r="122" spans="1:23">
      <c r="A122" t="s">
        <v>1213</v>
      </c>
      <c r="B122" t="s">
        <v>1221</v>
      </c>
      <c r="C122" t="s">
        <v>4136</v>
      </c>
      <c r="D122" t="s">
        <v>4137</v>
      </c>
      <c r="E122" t="s">
        <v>309</v>
      </c>
      <c r="F122" t="s">
        <v>4206</v>
      </c>
      <c r="G122" t="s">
        <v>4207</v>
      </c>
      <c r="H122" t="s">
        <v>321</v>
      </c>
      <c r="I122" t="s">
        <v>964</v>
      </c>
      <c r="J122" t="s">
        <v>204</v>
      </c>
      <c r="K122" t="s">
        <v>204</v>
      </c>
      <c r="L122" t="s">
        <v>340</v>
      </c>
      <c r="M122" t="s">
        <v>574</v>
      </c>
      <c r="N122" t="s">
        <v>339</v>
      </c>
      <c r="O122" t="s">
        <v>1212</v>
      </c>
      <c r="P122" s="131">
        <v>125913</v>
      </c>
      <c r="Q122" s="131">
        <v>1</v>
      </c>
      <c r="R122" s="131">
        <v>2372</v>
      </c>
      <c r="T122" s="131">
        <v>2986.6559999999999</v>
      </c>
      <c r="U122" s="132">
        <v>1.48E-3</v>
      </c>
      <c r="V122" s="132">
        <v>1.158E-2</v>
      </c>
      <c r="W122" s="132">
        <v>7.9000000000000008E-3</v>
      </c>
    </row>
    <row r="123" spans="1:23">
      <c r="A123" t="s">
        <v>1213</v>
      </c>
      <c r="B123" t="s">
        <v>1221</v>
      </c>
      <c r="C123" t="s">
        <v>4120</v>
      </c>
      <c r="D123" t="s">
        <v>4121</v>
      </c>
      <c r="E123" t="s">
        <v>309</v>
      </c>
      <c r="F123" t="s">
        <v>4208</v>
      </c>
      <c r="G123" t="s">
        <v>4209</v>
      </c>
      <c r="H123" t="s">
        <v>321</v>
      </c>
      <c r="I123" t="s">
        <v>965</v>
      </c>
      <c r="J123" t="s">
        <v>204</v>
      </c>
      <c r="K123" t="s">
        <v>204</v>
      </c>
      <c r="L123" t="s">
        <v>340</v>
      </c>
      <c r="M123" t="s">
        <v>598</v>
      </c>
      <c r="N123" t="s">
        <v>339</v>
      </c>
      <c r="O123" t="s">
        <v>1212</v>
      </c>
      <c r="P123" s="131">
        <v>16808.11</v>
      </c>
      <c r="Q123" s="131">
        <v>1</v>
      </c>
      <c r="R123" s="131">
        <v>17730</v>
      </c>
      <c r="T123" s="131">
        <v>2980.078</v>
      </c>
      <c r="U123" s="132">
        <v>1.7099999999999999E-3</v>
      </c>
      <c r="V123" s="132">
        <v>1.155E-2</v>
      </c>
      <c r="W123" s="132">
        <v>7.8799999999999999E-3</v>
      </c>
    </row>
    <row r="124" spans="1:23">
      <c r="A124" t="s">
        <v>1213</v>
      </c>
      <c r="B124" t="s">
        <v>1221</v>
      </c>
      <c r="C124" t="s">
        <v>4136</v>
      </c>
      <c r="D124" t="s">
        <v>4137</v>
      </c>
      <c r="E124" t="s">
        <v>309</v>
      </c>
      <c r="F124" t="s">
        <v>4164</v>
      </c>
      <c r="G124" t="s">
        <v>4165</v>
      </c>
      <c r="H124" t="s">
        <v>321</v>
      </c>
      <c r="I124" t="s">
        <v>964</v>
      </c>
      <c r="J124" t="s">
        <v>204</v>
      </c>
      <c r="K124" t="s">
        <v>204</v>
      </c>
      <c r="L124" t="s">
        <v>340</v>
      </c>
      <c r="M124" s="2" t="s">
        <v>577</v>
      </c>
      <c r="N124" t="s">
        <v>339</v>
      </c>
      <c r="O124" t="s">
        <v>1212</v>
      </c>
      <c r="P124" s="131">
        <v>122551</v>
      </c>
      <c r="Q124" s="131">
        <v>1</v>
      </c>
      <c r="R124" s="131">
        <v>2414</v>
      </c>
      <c r="T124" s="131">
        <v>2958.3809999999999</v>
      </c>
      <c r="U124" s="132">
        <v>4.8999999999999998E-4</v>
      </c>
      <c r="V124" s="132">
        <v>1.1469999999999999E-2</v>
      </c>
      <c r="W124" s="132">
        <v>7.8300000000000002E-3</v>
      </c>
    </row>
    <row r="125" spans="1:23">
      <c r="A125" t="s">
        <v>1213</v>
      </c>
      <c r="B125" t="s">
        <v>1221</v>
      </c>
      <c r="C125" t="s">
        <v>4136</v>
      </c>
      <c r="D125" t="s">
        <v>4137</v>
      </c>
      <c r="E125" t="s">
        <v>309</v>
      </c>
      <c r="F125" t="s">
        <v>4168</v>
      </c>
      <c r="G125" t="s">
        <v>4169</v>
      </c>
      <c r="H125" t="s">
        <v>321</v>
      </c>
      <c r="I125" t="s">
        <v>965</v>
      </c>
      <c r="J125" t="s">
        <v>204</v>
      </c>
      <c r="K125" t="s">
        <v>204</v>
      </c>
      <c r="L125" t="s">
        <v>340</v>
      </c>
      <c r="M125" t="s">
        <v>582</v>
      </c>
      <c r="N125" t="s">
        <v>339</v>
      </c>
      <c r="O125" t="s">
        <v>1212</v>
      </c>
      <c r="P125" s="131">
        <v>13627</v>
      </c>
      <c r="Q125" s="131">
        <v>1</v>
      </c>
      <c r="R125" s="131">
        <v>17260</v>
      </c>
      <c r="T125" s="131">
        <v>2352.02</v>
      </c>
      <c r="U125" s="132">
        <v>1.1900000000000001E-3</v>
      </c>
      <c r="V125" s="132">
        <v>9.1199999999999996E-3</v>
      </c>
      <c r="W125" s="132">
        <v>6.2199999999999998E-3</v>
      </c>
    </row>
    <row r="126" spans="1:23">
      <c r="A126" t="s">
        <v>1213</v>
      </c>
      <c r="B126" t="s">
        <v>1221</v>
      </c>
      <c r="C126" t="s">
        <v>4116</v>
      </c>
      <c r="D126" t="s">
        <v>4117</v>
      </c>
      <c r="E126" t="s">
        <v>309</v>
      </c>
      <c r="F126" t="s">
        <v>4134</v>
      </c>
      <c r="G126" t="s">
        <v>4135</v>
      </c>
      <c r="H126" t="s">
        <v>321</v>
      </c>
      <c r="I126" t="s">
        <v>965</v>
      </c>
      <c r="J126" t="s">
        <v>204</v>
      </c>
      <c r="K126" t="s">
        <v>204</v>
      </c>
      <c r="L126" t="s">
        <v>340</v>
      </c>
      <c r="M126" t="s">
        <v>604</v>
      </c>
      <c r="N126" t="s">
        <v>339</v>
      </c>
      <c r="O126" t="s">
        <v>1212</v>
      </c>
      <c r="P126" s="131">
        <v>18907</v>
      </c>
      <c r="Q126" s="131">
        <v>1</v>
      </c>
      <c r="R126" s="131">
        <v>9241</v>
      </c>
      <c r="T126" s="131">
        <v>1747.1959999999999</v>
      </c>
      <c r="U126" s="132">
        <v>2.2000000000000001E-4</v>
      </c>
      <c r="V126" s="132">
        <v>6.77E-3</v>
      </c>
      <c r="W126" s="132">
        <v>4.62E-3</v>
      </c>
    </row>
    <row r="127" spans="1:23">
      <c r="A127" t="s">
        <v>1213</v>
      </c>
      <c r="B127" t="s">
        <v>1221</v>
      </c>
      <c r="C127" t="s">
        <v>4130</v>
      </c>
      <c r="D127" t="s">
        <v>4131</v>
      </c>
      <c r="E127" t="s">
        <v>309</v>
      </c>
      <c r="F127" t="s">
        <v>4146</v>
      </c>
      <c r="G127" t="s">
        <v>4147</v>
      </c>
      <c r="H127" t="s">
        <v>321</v>
      </c>
      <c r="I127" t="s">
        <v>965</v>
      </c>
      <c r="J127" t="s">
        <v>204</v>
      </c>
      <c r="K127" t="s">
        <v>204</v>
      </c>
      <c r="L127" t="s">
        <v>340</v>
      </c>
      <c r="M127" t="s">
        <v>605</v>
      </c>
      <c r="N127" t="s">
        <v>339</v>
      </c>
      <c r="O127" t="s">
        <v>1212</v>
      </c>
      <c r="P127" s="131">
        <v>33000</v>
      </c>
      <c r="Q127" s="131">
        <v>1</v>
      </c>
      <c r="R127" s="131">
        <v>5217</v>
      </c>
      <c r="T127" s="131">
        <v>1721.61</v>
      </c>
      <c r="U127" s="132">
        <v>2.5999999999999998E-4</v>
      </c>
      <c r="V127" s="132">
        <v>6.6699999999999997E-3</v>
      </c>
      <c r="W127" s="132">
        <v>4.5500000000000002E-3</v>
      </c>
    </row>
    <row r="128" spans="1:23">
      <c r="A128" t="s">
        <v>1213</v>
      </c>
      <c r="B128" t="s">
        <v>1221</v>
      </c>
      <c r="C128" t="s">
        <v>4136</v>
      </c>
      <c r="D128" t="s">
        <v>4137</v>
      </c>
      <c r="E128" t="s">
        <v>309</v>
      </c>
      <c r="F128" t="s">
        <v>4170</v>
      </c>
      <c r="G128" t="s">
        <v>4171</v>
      </c>
      <c r="H128" t="s">
        <v>321</v>
      </c>
      <c r="I128" t="s">
        <v>965</v>
      </c>
      <c r="J128" t="s">
        <v>204</v>
      </c>
      <c r="K128" t="s">
        <v>204</v>
      </c>
      <c r="L128" t="s">
        <v>340</v>
      </c>
      <c r="M128" t="s">
        <v>597</v>
      </c>
      <c r="N128" t="s">
        <v>339</v>
      </c>
      <c r="O128" t="s">
        <v>1212</v>
      </c>
      <c r="P128" s="131">
        <v>20000</v>
      </c>
      <c r="Q128" s="131">
        <v>1</v>
      </c>
      <c r="R128" s="131">
        <v>8239</v>
      </c>
      <c r="T128" s="131">
        <v>1647.8</v>
      </c>
      <c r="U128" s="132">
        <v>2.0000000000000001E-4</v>
      </c>
      <c r="V128" s="132">
        <v>6.3899999999999998E-3</v>
      </c>
      <c r="W128" s="132">
        <v>4.3600000000000002E-3</v>
      </c>
    </row>
    <row r="129" spans="1:23">
      <c r="A129" t="s">
        <v>1213</v>
      </c>
      <c r="B129" t="s">
        <v>1221</v>
      </c>
      <c r="C129" t="s">
        <v>4130</v>
      </c>
      <c r="D129" t="s">
        <v>4131</v>
      </c>
      <c r="E129" t="s">
        <v>309</v>
      </c>
      <c r="F129" t="s">
        <v>4214</v>
      </c>
      <c r="G129" t="s">
        <v>4215</v>
      </c>
      <c r="H129" t="s">
        <v>321</v>
      </c>
      <c r="I129" t="s">
        <v>965</v>
      </c>
      <c r="J129" t="s">
        <v>204</v>
      </c>
      <c r="K129" t="s">
        <v>204</v>
      </c>
      <c r="L129" t="s">
        <v>340</v>
      </c>
      <c r="M129" t="s">
        <v>582</v>
      </c>
      <c r="N129" t="s">
        <v>339</v>
      </c>
      <c r="O129" t="s">
        <v>1212</v>
      </c>
      <c r="P129" s="131">
        <v>8215</v>
      </c>
      <c r="Q129" s="131">
        <v>1</v>
      </c>
      <c r="R129" s="131">
        <v>17200</v>
      </c>
      <c r="T129" s="131">
        <v>1412.98</v>
      </c>
      <c r="U129" s="132">
        <v>2.7999999999999998E-4</v>
      </c>
      <c r="V129" s="132">
        <v>5.4799999999999996E-3</v>
      </c>
      <c r="W129" s="132">
        <v>3.7399999999999998E-3</v>
      </c>
    </row>
    <row r="130" spans="1:23">
      <c r="A130" t="s">
        <v>1213</v>
      </c>
      <c r="B130" t="s">
        <v>1221</v>
      </c>
      <c r="C130" t="s">
        <v>4120</v>
      </c>
      <c r="D130" t="s">
        <v>4121</v>
      </c>
      <c r="E130" t="s">
        <v>309</v>
      </c>
      <c r="F130" t="s">
        <v>4212</v>
      </c>
      <c r="G130" t="s">
        <v>4213</v>
      </c>
      <c r="H130" t="s">
        <v>321</v>
      </c>
      <c r="I130" t="s">
        <v>965</v>
      </c>
      <c r="J130" t="s">
        <v>204</v>
      </c>
      <c r="K130" t="s">
        <v>204</v>
      </c>
      <c r="L130" t="s">
        <v>340</v>
      </c>
      <c r="M130" t="s">
        <v>595</v>
      </c>
      <c r="N130" t="s">
        <v>339</v>
      </c>
      <c r="O130" t="s">
        <v>1212</v>
      </c>
      <c r="P130" s="131">
        <v>58700</v>
      </c>
      <c r="Q130" s="131">
        <v>1</v>
      </c>
      <c r="R130" s="131">
        <v>2114</v>
      </c>
      <c r="T130" s="131">
        <v>1240.9179999999999</v>
      </c>
      <c r="U130" s="132">
        <v>1.9400000000000001E-3</v>
      </c>
      <c r="V130" s="132">
        <v>4.81E-3</v>
      </c>
      <c r="W130" s="132">
        <v>3.2799999999999999E-3</v>
      </c>
    </row>
    <row r="131" spans="1:23">
      <c r="A131" t="s">
        <v>1213</v>
      </c>
      <c r="B131" t="s">
        <v>1221</v>
      </c>
      <c r="C131" t="s">
        <v>4116</v>
      </c>
      <c r="D131" t="s">
        <v>4117</v>
      </c>
      <c r="E131" t="s">
        <v>309</v>
      </c>
      <c r="F131" t="s">
        <v>4230</v>
      </c>
      <c r="G131" t="s">
        <v>4231</v>
      </c>
      <c r="H131" t="s">
        <v>321</v>
      </c>
      <c r="I131" t="s">
        <v>965</v>
      </c>
      <c r="J131" t="s">
        <v>204</v>
      </c>
      <c r="K131" t="s">
        <v>204</v>
      </c>
      <c r="L131" t="s">
        <v>340</v>
      </c>
      <c r="M131" t="s">
        <v>582</v>
      </c>
      <c r="N131" t="s">
        <v>339</v>
      </c>
      <c r="O131" t="s">
        <v>1212</v>
      </c>
      <c r="P131" s="131">
        <v>23500</v>
      </c>
      <c r="Q131" s="131">
        <v>1</v>
      </c>
      <c r="R131" s="131">
        <v>4710</v>
      </c>
      <c r="T131" s="131">
        <v>1106.8499999999999</v>
      </c>
      <c r="U131" s="132">
        <v>3.3800000000000002E-3</v>
      </c>
      <c r="V131" s="132">
        <v>4.2900000000000004E-3</v>
      </c>
      <c r="W131" s="132">
        <v>2.9299999999999999E-3</v>
      </c>
    </row>
    <row r="132" spans="1:23">
      <c r="A132" t="s">
        <v>1213</v>
      </c>
      <c r="B132" t="s">
        <v>1221</v>
      </c>
      <c r="C132" t="s">
        <v>4116</v>
      </c>
      <c r="D132" t="s">
        <v>4117</v>
      </c>
      <c r="E132" t="s">
        <v>309</v>
      </c>
      <c r="F132" t="s">
        <v>4200</v>
      </c>
      <c r="G132" t="s">
        <v>4201</v>
      </c>
      <c r="H132" t="s">
        <v>321</v>
      </c>
      <c r="I132" t="s">
        <v>965</v>
      </c>
      <c r="J132" t="s">
        <v>204</v>
      </c>
      <c r="K132" t="s">
        <v>204</v>
      </c>
      <c r="L132" t="s">
        <v>340</v>
      </c>
      <c r="M132" t="s">
        <v>609</v>
      </c>
      <c r="N132" t="s">
        <v>339</v>
      </c>
      <c r="O132" t="s">
        <v>1212</v>
      </c>
      <c r="P132" s="131">
        <v>11275</v>
      </c>
      <c r="Q132" s="131">
        <v>1</v>
      </c>
      <c r="R132" s="131">
        <v>7442</v>
      </c>
      <c r="T132" s="131">
        <v>839.08600000000001</v>
      </c>
      <c r="U132" s="132">
        <v>2.7599999999999999E-3</v>
      </c>
      <c r="V132" s="132">
        <v>3.2499999999999999E-3</v>
      </c>
      <c r="W132" s="132">
        <v>2.2200000000000002E-3</v>
      </c>
    </row>
    <row r="133" spans="1:23">
      <c r="A133" t="s">
        <v>1213</v>
      </c>
      <c r="B133" t="s">
        <v>1221</v>
      </c>
      <c r="C133" t="s">
        <v>4124</v>
      </c>
      <c r="D133" t="s">
        <v>4125</v>
      </c>
      <c r="E133" t="s">
        <v>309</v>
      </c>
      <c r="F133" t="s">
        <v>4240</v>
      </c>
      <c r="G133" t="s">
        <v>4241</v>
      </c>
      <c r="H133" t="s">
        <v>321</v>
      </c>
      <c r="I133" t="s">
        <v>964</v>
      </c>
      <c r="J133" t="s">
        <v>204</v>
      </c>
      <c r="K133" t="s">
        <v>204</v>
      </c>
      <c r="L133" t="s">
        <v>340</v>
      </c>
      <c r="M133" t="s">
        <v>693</v>
      </c>
      <c r="N133" t="s">
        <v>339</v>
      </c>
      <c r="O133" t="s">
        <v>1212</v>
      </c>
      <c r="P133" s="131">
        <v>10000</v>
      </c>
      <c r="Q133" s="131">
        <v>1</v>
      </c>
      <c r="R133" s="131">
        <v>6300</v>
      </c>
      <c r="T133" s="131">
        <v>630</v>
      </c>
      <c r="U133" s="132">
        <v>1E-3</v>
      </c>
      <c r="V133" s="132">
        <v>2.4399999999999999E-3</v>
      </c>
      <c r="W133" s="132">
        <v>1.67E-3</v>
      </c>
    </row>
    <row r="134" spans="1:23">
      <c r="A134" t="s">
        <v>1213</v>
      </c>
      <c r="B134" t="s">
        <v>1221</v>
      </c>
      <c r="C134" t="s">
        <v>4130</v>
      </c>
      <c r="D134" t="s">
        <v>4131</v>
      </c>
      <c r="E134" t="s">
        <v>309</v>
      </c>
      <c r="F134" t="s">
        <v>4166</v>
      </c>
      <c r="G134" t="s">
        <v>4167</v>
      </c>
      <c r="H134" t="s">
        <v>321</v>
      </c>
      <c r="I134" t="s">
        <v>964</v>
      </c>
      <c r="J134" t="s">
        <v>204</v>
      </c>
      <c r="K134" t="s">
        <v>204</v>
      </c>
      <c r="L134" t="s">
        <v>340</v>
      </c>
      <c r="M134" t="s">
        <v>574</v>
      </c>
      <c r="N134" t="s">
        <v>339</v>
      </c>
      <c r="O134" t="s">
        <v>1212</v>
      </c>
      <c r="P134" s="131">
        <v>26500</v>
      </c>
      <c r="Q134" s="131">
        <v>1</v>
      </c>
      <c r="R134" s="131">
        <v>2357</v>
      </c>
      <c r="T134" s="131">
        <v>624.60500000000002</v>
      </c>
      <c r="U134" s="132">
        <v>1E-4</v>
      </c>
      <c r="V134" s="132">
        <v>2.4199999999999998E-3</v>
      </c>
      <c r="W134" s="132">
        <v>1.65E-3</v>
      </c>
    </row>
    <row r="135" spans="1:23">
      <c r="A135" t="s">
        <v>1213</v>
      </c>
      <c r="B135" t="s">
        <v>1221</v>
      </c>
      <c r="C135" t="s">
        <v>4116</v>
      </c>
      <c r="D135" t="s">
        <v>4117</v>
      </c>
      <c r="E135" t="s">
        <v>309</v>
      </c>
      <c r="F135" t="s">
        <v>4216</v>
      </c>
      <c r="G135" t="s">
        <v>4217</v>
      </c>
      <c r="H135" t="s">
        <v>321</v>
      </c>
      <c r="I135" t="s">
        <v>965</v>
      </c>
      <c r="J135" t="s">
        <v>204</v>
      </c>
      <c r="K135" t="s">
        <v>204</v>
      </c>
      <c r="L135" t="s">
        <v>340</v>
      </c>
      <c r="M135" t="s">
        <v>597</v>
      </c>
      <c r="N135" t="s">
        <v>339</v>
      </c>
      <c r="O135" t="s">
        <v>1212</v>
      </c>
      <c r="P135" s="131">
        <v>5200</v>
      </c>
      <c r="Q135" s="131">
        <v>1</v>
      </c>
      <c r="R135" s="131">
        <v>10800</v>
      </c>
      <c r="T135" s="131">
        <v>561.6</v>
      </c>
      <c r="U135" s="132">
        <v>5.1999999999999995E-4</v>
      </c>
      <c r="V135" s="132">
        <v>2.1800000000000001E-3</v>
      </c>
      <c r="W135" s="132">
        <v>1.49E-3</v>
      </c>
    </row>
    <row r="136" spans="1:23">
      <c r="A136" t="s">
        <v>1213</v>
      </c>
      <c r="B136" t="s">
        <v>1221</v>
      </c>
      <c r="C136" t="s">
        <v>4194</v>
      </c>
      <c r="D136" t="s">
        <v>4195</v>
      </c>
      <c r="E136" t="s">
        <v>309</v>
      </c>
      <c r="F136" t="s">
        <v>4232</v>
      </c>
      <c r="G136" t="s">
        <v>4233</v>
      </c>
      <c r="H136" t="s">
        <v>321</v>
      </c>
      <c r="I136" t="s">
        <v>964</v>
      </c>
      <c r="J136" t="s">
        <v>204</v>
      </c>
      <c r="K136" t="s">
        <v>204</v>
      </c>
      <c r="L136" t="s">
        <v>340</v>
      </c>
      <c r="M136" t="s">
        <v>572</v>
      </c>
      <c r="N136" t="s">
        <v>339</v>
      </c>
      <c r="O136" t="s">
        <v>1212</v>
      </c>
      <c r="P136" s="131">
        <v>8300</v>
      </c>
      <c r="Q136" s="131">
        <v>1</v>
      </c>
      <c r="R136" s="131">
        <v>6621</v>
      </c>
      <c r="T136" s="131">
        <v>549.54300000000001</v>
      </c>
      <c r="U136" s="132">
        <v>7.5000000000000002E-4</v>
      </c>
      <c r="V136" s="132">
        <v>2.1299999999999999E-3</v>
      </c>
      <c r="W136" s="132">
        <v>1.4499999999999999E-3</v>
      </c>
    </row>
    <row r="137" spans="1:23">
      <c r="A137" t="s">
        <v>1213</v>
      </c>
      <c r="B137" t="s">
        <v>1221</v>
      </c>
      <c r="C137" t="s">
        <v>4120</v>
      </c>
      <c r="D137" t="s">
        <v>4121</v>
      </c>
      <c r="E137" t="s">
        <v>309</v>
      </c>
      <c r="F137" t="s">
        <v>4226</v>
      </c>
      <c r="G137" t="s">
        <v>4227</v>
      </c>
      <c r="H137" t="s">
        <v>321</v>
      </c>
      <c r="I137" t="s">
        <v>965</v>
      </c>
      <c r="J137" t="s">
        <v>204</v>
      </c>
      <c r="K137" t="s">
        <v>204</v>
      </c>
      <c r="L137" t="s">
        <v>340</v>
      </c>
      <c r="M137" t="s">
        <v>609</v>
      </c>
      <c r="N137" t="s">
        <v>339</v>
      </c>
      <c r="O137" t="s">
        <v>1212</v>
      </c>
      <c r="P137" s="131">
        <v>4621</v>
      </c>
      <c r="Q137" s="131">
        <v>1</v>
      </c>
      <c r="R137" s="131">
        <v>11180</v>
      </c>
      <c r="T137" s="131">
        <v>516.62800000000004</v>
      </c>
      <c r="U137" s="132">
        <v>8.5999999999999998E-4</v>
      </c>
      <c r="V137" s="132">
        <v>2E-3</v>
      </c>
      <c r="W137" s="132">
        <v>1.3699999999999999E-3</v>
      </c>
    </row>
    <row r="138" spans="1:23">
      <c r="A138" t="s">
        <v>1213</v>
      </c>
      <c r="B138" t="s">
        <v>1221</v>
      </c>
      <c r="C138" t="s">
        <v>4120</v>
      </c>
      <c r="D138" t="s">
        <v>4121</v>
      </c>
      <c r="E138" t="s">
        <v>309</v>
      </c>
      <c r="F138" t="s">
        <v>4210</v>
      </c>
      <c r="G138" t="s">
        <v>4211</v>
      </c>
      <c r="H138" t="s">
        <v>321</v>
      </c>
      <c r="I138" t="s">
        <v>965</v>
      </c>
      <c r="J138" t="s">
        <v>204</v>
      </c>
      <c r="K138" t="s">
        <v>204</v>
      </c>
      <c r="L138" t="s">
        <v>340</v>
      </c>
      <c r="M138" t="s">
        <v>610</v>
      </c>
      <c r="N138" t="s">
        <v>339</v>
      </c>
      <c r="O138" t="s">
        <v>1212</v>
      </c>
      <c r="P138" s="131">
        <v>1055</v>
      </c>
      <c r="Q138" s="131">
        <v>1</v>
      </c>
      <c r="R138" s="131">
        <v>45060</v>
      </c>
      <c r="T138" s="131">
        <v>475.38299999999998</v>
      </c>
      <c r="U138" s="132">
        <v>5.4000000000000001E-4</v>
      </c>
      <c r="V138" s="132">
        <v>1.8400000000000001E-3</v>
      </c>
      <c r="W138" s="132">
        <v>1.2600000000000001E-3</v>
      </c>
    </row>
    <row r="139" spans="1:23">
      <c r="A139" t="s">
        <v>1213</v>
      </c>
      <c r="B139" t="s">
        <v>1221</v>
      </c>
      <c r="C139" t="s">
        <v>4130</v>
      </c>
      <c r="D139" t="s">
        <v>4131</v>
      </c>
      <c r="E139" t="s">
        <v>309</v>
      </c>
      <c r="F139" t="s">
        <v>4299</v>
      </c>
      <c r="G139" t="s">
        <v>4300</v>
      </c>
      <c r="H139" t="s">
        <v>321</v>
      </c>
      <c r="I139" t="s">
        <v>965</v>
      </c>
      <c r="J139" t="s">
        <v>204</v>
      </c>
      <c r="K139" t="s">
        <v>204</v>
      </c>
      <c r="L139" t="s">
        <v>340</v>
      </c>
      <c r="M139" t="s">
        <v>584</v>
      </c>
      <c r="N139" t="s">
        <v>339</v>
      </c>
      <c r="O139" t="s">
        <v>1212</v>
      </c>
      <c r="P139" s="131">
        <v>1900</v>
      </c>
      <c r="Q139" s="131">
        <v>1</v>
      </c>
      <c r="R139" s="131">
        <v>23500</v>
      </c>
      <c r="T139" s="131">
        <v>446.5</v>
      </c>
      <c r="U139" s="132">
        <v>7.7999999999999999E-4</v>
      </c>
      <c r="V139" s="132">
        <v>1.73E-3</v>
      </c>
      <c r="W139" s="132">
        <v>1.1800000000000001E-3</v>
      </c>
    </row>
    <row r="140" spans="1:23">
      <c r="A140" t="s">
        <v>1213</v>
      </c>
      <c r="B140" t="s">
        <v>1221</v>
      </c>
      <c r="C140" t="s">
        <v>4136</v>
      </c>
      <c r="D140" t="s">
        <v>4137</v>
      </c>
      <c r="E140" t="s">
        <v>309</v>
      </c>
      <c r="F140" t="s">
        <v>4178</v>
      </c>
      <c r="G140" t="s">
        <v>4179</v>
      </c>
      <c r="H140" t="s">
        <v>321</v>
      </c>
      <c r="I140" t="s">
        <v>965</v>
      </c>
      <c r="J140" t="s">
        <v>204</v>
      </c>
      <c r="K140" t="s">
        <v>204</v>
      </c>
      <c r="L140" t="s">
        <v>340</v>
      </c>
      <c r="M140" t="s">
        <v>581</v>
      </c>
      <c r="N140" t="s">
        <v>339</v>
      </c>
      <c r="O140" t="s">
        <v>1212</v>
      </c>
      <c r="P140" s="131">
        <v>3400</v>
      </c>
      <c r="Q140" s="131">
        <v>1</v>
      </c>
      <c r="R140" s="131">
        <v>6901</v>
      </c>
      <c r="T140" s="131">
        <v>234.63399999999999</v>
      </c>
      <c r="U140" s="132">
        <v>2.3000000000000001E-4</v>
      </c>
      <c r="V140" s="132">
        <v>9.1E-4</v>
      </c>
      <c r="W140" s="132">
        <v>6.2E-4</v>
      </c>
    </row>
    <row r="141" spans="1:23">
      <c r="A141" t="s">
        <v>1213</v>
      </c>
      <c r="B141" t="s">
        <v>1221</v>
      </c>
      <c r="C141" t="s">
        <v>4253</v>
      </c>
      <c r="D141" t="s">
        <v>4254</v>
      </c>
      <c r="E141" t="s">
        <v>80</v>
      </c>
      <c r="F141" t="s">
        <v>4255</v>
      </c>
      <c r="G141" t="s">
        <v>4256</v>
      </c>
      <c r="H141" t="s">
        <v>321</v>
      </c>
      <c r="I141" t="s">
        <v>965</v>
      </c>
      <c r="J141" t="s">
        <v>205</v>
      </c>
      <c r="K141" t="s">
        <v>224</v>
      </c>
      <c r="L141" t="s">
        <v>314</v>
      </c>
      <c r="M141" t="s">
        <v>597</v>
      </c>
      <c r="N141" t="s">
        <v>339</v>
      </c>
      <c r="O141" t="s">
        <v>1215</v>
      </c>
      <c r="P141" s="131">
        <v>19195</v>
      </c>
      <c r="Q141" s="131">
        <v>3.6469999999999998</v>
      </c>
      <c r="R141" s="131">
        <v>21045</v>
      </c>
      <c r="T141" s="131">
        <v>14732.377</v>
      </c>
      <c r="U141" s="132">
        <v>0</v>
      </c>
      <c r="V141" s="132">
        <v>5.7110000000000001E-2</v>
      </c>
      <c r="W141" s="132">
        <v>3.8969999999999998E-2</v>
      </c>
    </row>
    <row r="142" spans="1:23">
      <c r="A142" t="s">
        <v>1213</v>
      </c>
      <c r="B142" t="s">
        <v>1221</v>
      </c>
      <c r="C142" t="s">
        <v>4250</v>
      </c>
      <c r="D142" t="s">
        <v>4251</v>
      </c>
      <c r="E142" t="s">
        <v>80</v>
      </c>
      <c r="F142" t="s">
        <v>4252</v>
      </c>
      <c r="G142" t="s">
        <v>4107</v>
      </c>
      <c r="H142" t="s">
        <v>321</v>
      </c>
      <c r="I142" t="s">
        <v>965</v>
      </c>
      <c r="J142" t="s">
        <v>205</v>
      </c>
      <c r="K142" t="s">
        <v>293</v>
      </c>
      <c r="L142" t="s">
        <v>340</v>
      </c>
      <c r="M142" t="s">
        <v>604</v>
      </c>
      <c r="N142" t="s">
        <v>339</v>
      </c>
      <c r="O142" t="s">
        <v>1212</v>
      </c>
      <c r="P142" s="131">
        <v>2690</v>
      </c>
      <c r="Q142" s="131">
        <v>1</v>
      </c>
      <c r="R142" s="131">
        <v>425800</v>
      </c>
      <c r="T142" s="131">
        <v>11454.02</v>
      </c>
      <c r="U142" s="132">
        <v>5.5799999999999999E-3</v>
      </c>
      <c r="V142" s="132">
        <v>4.4409999999999998E-2</v>
      </c>
      <c r="W142" s="132">
        <v>3.0300000000000001E-2</v>
      </c>
    </row>
    <row r="143" spans="1:23">
      <c r="A143" t="s">
        <v>1213</v>
      </c>
      <c r="B143" t="s">
        <v>1221</v>
      </c>
      <c r="C143" t="s">
        <v>4112</v>
      </c>
      <c r="D143" t="s">
        <v>4113</v>
      </c>
      <c r="E143" t="s">
        <v>80</v>
      </c>
      <c r="F143" t="s">
        <v>4114</v>
      </c>
      <c r="G143" t="s">
        <v>4115</v>
      </c>
      <c r="H143" t="s">
        <v>321</v>
      </c>
      <c r="I143" t="s">
        <v>965</v>
      </c>
      <c r="J143" t="s">
        <v>205</v>
      </c>
      <c r="K143" t="s">
        <v>224</v>
      </c>
      <c r="L143" t="s">
        <v>344</v>
      </c>
      <c r="M143" t="s">
        <v>604</v>
      </c>
      <c r="N143" t="s">
        <v>339</v>
      </c>
      <c r="O143" t="s">
        <v>1215</v>
      </c>
      <c r="P143" s="131">
        <v>3725</v>
      </c>
      <c r="Q143" s="131">
        <v>3.6469999999999998</v>
      </c>
      <c r="R143" s="131">
        <v>58608</v>
      </c>
      <c r="S143" s="131">
        <v>5.5049999999999999</v>
      </c>
      <c r="T143" s="131">
        <v>7982.0169999999998</v>
      </c>
      <c r="U143" s="132">
        <v>0</v>
      </c>
      <c r="V143" s="132">
        <v>3.0970000000000001E-2</v>
      </c>
      <c r="W143" s="132">
        <v>2.1129999999999999E-2</v>
      </c>
    </row>
    <row r="144" spans="1:23">
      <c r="A144" t="s">
        <v>1213</v>
      </c>
      <c r="B144" t="s">
        <v>1221</v>
      </c>
      <c r="C144" t="s">
        <v>4100</v>
      </c>
      <c r="D144" t="s">
        <v>4101</v>
      </c>
      <c r="E144" t="s">
        <v>80</v>
      </c>
      <c r="F144" t="s">
        <v>4102</v>
      </c>
      <c r="G144" t="s">
        <v>4103</v>
      </c>
      <c r="H144" t="s">
        <v>321</v>
      </c>
      <c r="I144" t="s">
        <v>965</v>
      </c>
      <c r="J144" t="s">
        <v>205</v>
      </c>
      <c r="K144" t="s">
        <v>224</v>
      </c>
      <c r="L144" t="s">
        <v>344</v>
      </c>
      <c r="M144" t="s">
        <v>604</v>
      </c>
      <c r="N144" t="s">
        <v>339</v>
      </c>
      <c r="O144" t="s">
        <v>1215</v>
      </c>
      <c r="P144" s="131">
        <v>3595</v>
      </c>
      <c r="Q144" s="131">
        <v>3.6469999999999998</v>
      </c>
      <c r="R144" s="131">
        <v>53881</v>
      </c>
      <c r="T144" s="131">
        <v>7064.3190000000004</v>
      </c>
      <c r="U144" s="132">
        <v>0</v>
      </c>
      <c r="V144" s="132">
        <v>2.7390000000000001E-2</v>
      </c>
      <c r="W144" s="132">
        <v>1.8689999999999998E-2</v>
      </c>
    </row>
    <row r="145" spans="1:23">
      <c r="A145" t="s">
        <v>1213</v>
      </c>
      <c r="B145" t="s">
        <v>1221</v>
      </c>
      <c r="C145" t="s">
        <v>4108</v>
      </c>
      <c r="D145" t="s">
        <v>4109</v>
      </c>
      <c r="E145" t="s">
        <v>80</v>
      </c>
      <c r="F145" t="s">
        <v>4110</v>
      </c>
      <c r="G145" t="s">
        <v>4111</v>
      </c>
      <c r="H145" t="s">
        <v>321</v>
      </c>
      <c r="I145" t="s">
        <v>965</v>
      </c>
      <c r="J145" t="s">
        <v>205</v>
      </c>
      <c r="K145" t="s">
        <v>224</v>
      </c>
      <c r="L145" t="s">
        <v>346</v>
      </c>
      <c r="M145" t="s">
        <v>597</v>
      </c>
      <c r="N145" t="s">
        <v>339</v>
      </c>
      <c r="O145" t="s">
        <v>1215</v>
      </c>
      <c r="P145" s="131">
        <v>3500</v>
      </c>
      <c r="Q145" s="131">
        <v>3.6469999999999998</v>
      </c>
      <c r="R145" s="131">
        <v>51123</v>
      </c>
      <c r="T145" s="131">
        <v>6525.5950000000003</v>
      </c>
      <c r="U145" s="132">
        <v>0</v>
      </c>
      <c r="V145" s="132">
        <v>2.53E-2</v>
      </c>
      <c r="W145" s="132">
        <v>1.7260000000000001E-2</v>
      </c>
    </row>
    <row r="146" spans="1:23">
      <c r="A146" t="s">
        <v>1213</v>
      </c>
      <c r="B146" t="s">
        <v>1221</v>
      </c>
      <c r="C146" t="s">
        <v>4257</v>
      </c>
      <c r="D146" t="s">
        <v>4258</v>
      </c>
      <c r="E146" t="s">
        <v>80</v>
      </c>
      <c r="F146" t="s">
        <v>4259</v>
      </c>
      <c r="G146" t="s">
        <v>4260</v>
      </c>
      <c r="H146" t="s">
        <v>321</v>
      </c>
      <c r="I146" t="s">
        <v>965</v>
      </c>
      <c r="J146" t="s">
        <v>205</v>
      </c>
      <c r="K146" t="s">
        <v>224</v>
      </c>
      <c r="L146" t="s">
        <v>368</v>
      </c>
      <c r="M146" t="s">
        <v>735</v>
      </c>
      <c r="N146" t="s">
        <v>339</v>
      </c>
      <c r="O146" t="s">
        <v>1216</v>
      </c>
      <c r="P146" s="131">
        <v>9430</v>
      </c>
      <c r="Q146" s="131">
        <v>3.7964000000000002</v>
      </c>
      <c r="R146" s="131">
        <v>16558</v>
      </c>
      <c r="T146" s="131">
        <v>5927.7730000000001</v>
      </c>
      <c r="U146" s="132">
        <v>0</v>
      </c>
      <c r="V146" s="132">
        <v>2.298E-2</v>
      </c>
      <c r="W146" s="132">
        <v>1.5679999999999999E-2</v>
      </c>
    </row>
    <row r="147" spans="1:23">
      <c r="A147" t="s">
        <v>1213</v>
      </c>
      <c r="B147" t="s">
        <v>1221</v>
      </c>
      <c r="C147" t="s">
        <v>4263</v>
      </c>
      <c r="D147" t="s">
        <v>4264</v>
      </c>
      <c r="E147" t="s">
        <v>80</v>
      </c>
      <c r="F147" t="s">
        <v>4265</v>
      </c>
      <c r="G147" t="s">
        <v>4266</v>
      </c>
      <c r="H147" t="s">
        <v>321</v>
      </c>
      <c r="I147" t="s">
        <v>965</v>
      </c>
      <c r="J147" t="s">
        <v>205</v>
      </c>
      <c r="K147" t="s">
        <v>224</v>
      </c>
      <c r="L147" t="s">
        <v>344</v>
      </c>
      <c r="M147" t="s">
        <v>604</v>
      </c>
      <c r="N147" t="s">
        <v>339</v>
      </c>
      <c r="O147" t="s">
        <v>1215</v>
      </c>
      <c r="P147" s="131">
        <v>7500</v>
      </c>
      <c r="Q147" s="131">
        <v>3.6469999999999998</v>
      </c>
      <c r="R147" s="131">
        <v>17523</v>
      </c>
      <c r="T147" s="131">
        <v>4792.9790000000003</v>
      </c>
      <c r="U147" s="132">
        <v>0</v>
      </c>
      <c r="V147" s="132">
        <v>1.8579999999999999E-2</v>
      </c>
      <c r="W147" s="132">
        <v>1.268E-2</v>
      </c>
    </row>
    <row r="148" spans="1:23">
      <c r="A148" t="s">
        <v>1213</v>
      </c>
      <c r="B148" t="s">
        <v>1221</v>
      </c>
      <c r="C148" t="s">
        <v>4257</v>
      </c>
      <c r="D148" t="s">
        <v>4258</v>
      </c>
      <c r="E148" t="s">
        <v>80</v>
      </c>
      <c r="F148" t="s">
        <v>4267</v>
      </c>
      <c r="G148" t="s">
        <v>4268</v>
      </c>
      <c r="H148" t="s">
        <v>321</v>
      </c>
      <c r="I148" t="s">
        <v>965</v>
      </c>
      <c r="J148" t="s">
        <v>205</v>
      </c>
      <c r="K148" t="s">
        <v>224</v>
      </c>
      <c r="L148" t="s">
        <v>314</v>
      </c>
      <c r="M148" t="s">
        <v>596</v>
      </c>
      <c r="N148" t="s">
        <v>339</v>
      </c>
      <c r="O148" t="s">
        <v>1215</v>
      </c>
      <c r="P148" s="131">
        <v>23300</v>
      </c>
      <c r="Q148" s="131">
        <v>3.6469999999999998</v>
      </c>
      <c r="R148" s="131">
        <v>5545</v>
      </c>
      <c r="T148" s="131">
        <v>4711.8689999999997</v>
      </c>
      <c r="U148" s="132">
        <v>0</v>
      </c>
      <c r="V148" s="132">
        <v>1.8270000000000002E-2</v>
      </c>
      <c r="W148" s="132">
        <v>1.2460000000000001E-2</v>
      </c>
    </row>
    <row r="149" spans="1:23">
      <c r="A149" t="s">
        <v>1213</v>
      </c>
      <c r="B149" t="s">
        <v>1221</v>
      </c>
      <c r="C149" t="s">
        <v>4257</v>
      </c>
      <c r="D149" t="s">
        <v>4258</v>
      </c>
      <c r="E149" t="s">
        <v>80</v>
      </c>
      <c r="F149" t="s">
        <v>4261</v>
      </c>
      <c r="G149" t="s">
        <v>4262</v>
      </c>
      <c r="H149" t="s">
        <v>321</v>
      </c>
      <c r="I149" t="s">
        <v>965</v>
      </c>
      <c r="J149" t="s">
        <v>205</v>
      </c>
      <c r="K149" t="s">
        <v>224</v>
      </c>
      <c r="L149" t="s">
        <v>344</v>
      </c>
      <c r="M149" t="s">
        <v>602</v>
      </c>
      <c r="N149" t="s">
        <v>339</v>
      </c>
      <c r="O149" t="s">
        <v>1215</v>
      </c>
      <c r="P149" s="131">
        <v>4270</v>
      </c>
      <c r="Q149" s="131">
        <v>3.6469999999999998</v>
      </c>
      <c r="R149" s="131">
        <v>22096</v>
      </c>
      <c r="T149" s="131">
        <v>3440.942</v>
      </c>
      <c r="U149" s="132">
        <v>0</v>
      </c>
      <c r="V149" s="132">
        <v>1.3339999999999999E-2</v>
      </c>
      <c r="W149" s="132">
        <v>9.1000000000000004E-3</v>
      </c>
    </row>
    <row r="150" spans="1:23">
      <c r="A150" t="s">
        <v>1213</v>
      </c>
      <c r="B150" t="s">
        <v>1221</v>
      </c>
      <c r="C150" t="s">
        <v>4120</v>
      </c>
      <c r="D150" t="s">
        <v>4121</v>
      </c>
      <c r="E150" t="s">
        <v>309</v>
      </c>
      <c r="F150" t="s">
        <v>4271</v>
      </c>
      <c r="G150" t="s">
        <v>4272</v>
      </c>
      <c r="H150" t="s">
        <v>321</v>
      </c>
      <c r="I150" t="s">
        <v>965</v>
      </c>
      <c r="J150" t="s">
        <v>204</v>
      </c>
      <c r="K150" t="s">
        <v>204</v>
      </c>
      <c r="L150" t="s">
        <v>340</v>
      </c>
      <c r="M150" t="s">
        <v>581</v>
      </c>
      <c r="N150" t="s">
        <v>339</v>
      </c>
      <c r="O150" t="s">
        <v>1212</v>
      </c>
      <c r="P150" s="131">
        <v>46641.120000000003</v>
      </c>
      <c r="Q150" s="131">
        <v>1</v>
      </c>
      <c r="R150" s="131">
        <v>6531</v>
      </c>
      <c r="T150" s="131">
        <v>3046.1320000000001</v>
      </c>
      <c r="U150" s="132">
        <v>3.3E-3</v>
      </c>
      <c r="V150" s="132">
        <v>1.1809999999999999E-2</v>
      </c>
      <c r="W150" s="132">
        <v>8.0599999999999995E-3</v>
      </c>
    </row>
    <row r="151" spans="1:23">
      <c r="A151" t="s">
        <v>1213</v>
      </c>
      <c r="B151" t="s">
        <v>1221</v>
      </c>
      <c r="C151" t="s">
        <v>4136</v>
      </c>
      <c r="D151" t="s">
        <v>4137</v>
      </c>
      <c r="E151" t="s">
        <v>309</v>
      </c>
      <c r="F151" t="s">
        <v>4275</v>
      </c>
      <c r="G151" t="s">
        <v>4276</v>
      </c>
      <c r="H151" t="s">
        <v>321</v>
      </c>
      <c r="I151" t="s">
        <v>965</v>
      </c>
      <c r="J151" t="s">
        <v>204</v>
      </c>
      <c r="K151" t="s">
        <v>204</v>
      </c>
      <c r="L151" t="s">
        <v>340</v>
      </c>
      <c r="M151" t="s">
        <v>706</v>
      </c>
      <c r="N151" t="s">
        <v>339</v>
      </c>
      <c r="O151" t="s">
        <v>1212</v>
      </c>
      <c r="P151" s="131">
        <v>92960</v>
      </c>
      <c r="Q151" s="131">
        <v>1</v>
      </c>
      <c r="R151" s="131">
        <v>2514</v>
      </c>
      <c r="T151" s="131">
        <v>2337.0140000000001</v>
      </c>
      <c r="U151" s="132">
        <v>3.47E-3</v>
      </c>
      <c r="V151" s="132">
        <v>9.0600000000000003E-3</v>
      </c>
      <c r="W151" s="132">
        <v>6.1799999999999997E-3</v>
      </c>
    </row>
    <row r="152" spans="1:23">
      <c r="A152" t="s">
        <v>1213</v>
      </c>
      <c r="B152" t="s">
        <v>1221</v>
      </c>
      <c r="C152" t="s">
        <v>4257</v>
      </c>
      <c r="D152" t="s">
        <v>4258</v>
      </c>
      <c r="E152" t="s">
        <v>80</v>
      </c>
      <c r="F152" t="s">
        <v>4279</v>
      </c>
      <c r="G152" t="s">
        <v>4280</v>
      </c>
      <c r="H152" t="s">
        <v>321</v>
      </c>
      <c r="I152" t="s">
        <v>965</v>
      </c>
      <c r="J152" t="s">
        <v>205</v>
      </c>
      <c r="K152" t="s">
        <v>224</v>
      </c>
      <c r="L152" t="s">
        <v>346</v>
      </c>
      <c r="M152" t="s">
        <v>735</v>
      </c>
      <c r="N152" t="s">
        <v>339</v>
      </c>
      <c r="O152" t="s">
        <v>1215</v>
      </c>
      <c r="P152" s="131">
        <v>8560</v>
      </c>
      <c r="Q152" s="131">
        <v>3.6469999999999998</v>
      </c>
      <c r="R152" s="131">
        <v>7218</v>
      </c>
      <c r="T152" s="131">
        <v>2253.3380000000002</v>
      </c>
      <c r="U152" s="132">
        <v>0</v>
      </c>
      <c r="V152" s="132">
        <v>8.7399999999999995E-3</v>
      </c>
      <c r="W152" s="132">
        <v>5.96E-3</v>
      </c>
    </row>
    <row r="153" spans="1:23">
      <c r="A153" t="s">
        <v>1213</v>
      </c>
      <c r="B153" t="s">
        <v>1221</v>
      </c>
      <c r="C153" t="s">
        <v>4112</v>
      </c>
      <c r="D153" t="s">
        <v>4113</v>
      </c>
      <c r="E153" t="s">
        <v>80</v>
      </c>
      <c r="F153" t="s">
        <v>4281</v>
      </c>
      <c r="G153" t="s">
        <v>4282</v>
      </c>
      <c r="H153" t="s">
        <v>321</v>
      </c>
      <c r="I153" t="s">
        <v>965</v>
      </c>
      <c r="J153" t="s">
        <v>205</v>
      </c>
      <c r="K153" t="s">
        <v>224</v>
      </c>
      <c r="L153" t="s">
        <v>344</v>
      </c>
      <c r="M153" t="s">
        <v>735</v>
      </c>
      <c r="N153" t="s">
        <v>339</v>
      </c>
      <c r="O153" t="s">
        <v>1215</v>
      </c>
      <c r="P153" s="131">
        <v>2500</v>
      </c>
      <c r="Q153" s="131">
        <v>3.6469999999999998</v>
      </c>
      <c r="R153" s="131">
        <v>13757</v>
      </c>
      <c r="T153" s="131">
        <v>1254.2940000000001</v>
      </c>
      <c r="U153" s="132">
        <v>0</v>
      </c>
      <c r="V153" s="132">
        <v>4.8599999999999997E-3</v>
      </c>
      <c r="W153" s="132">
        <v>3.32E-3</v>
      </c>
    </row>
    <row r="154" spans="1:23">
      <c r="A154" t="s">
        <v>1213</v>
      </c>
      <c r="B154" t="s">
        <v>1221</v>
      </c>
      <c r="C154" t="s">
        <v>4250</v>
      </c>
      <c r="D154" t="s">
        <v>4251</v>
      </c>
      <c r="E154" t="s">
        <v>80</v>
      </c>
      <c r="F154" t="s">
        <v>4301</v>
      </c>
      <c r="G154" t="s">
        <v>4302</v>
      </c>
      <c r="H154" t="s">
        <v>321</v>
      </c>
      <c r="I154" t="s">
        <v>965</v>
      </c>
      <c r="J154" t="s">
        <v>205</v>
      </c>
      <c r="K154" t="s">
        <v>224</v>
      </c>
      <c r="L154" t="s">
        <v>340</v>
      </c>
      <c r="M154" t="s">
        <v>602</v>
      </c>
      <c r="N154" t="s">
        <v>339</v>
      </c>
      <c r="O154" t="s">
        <v>1212</v>
      </c>
      <c r="P154" s="131">
        <v>2950</v>
      </c>
      <c r="Q154" s="131">
        <v>1</v>
      </c>
      <c r="R154" s="131">
        <v>41240</v>
      </c>
      <c r="T154" s="131">
        <v>1216.58</v>
      </c>
      <c r="U154" s="132">
        <v>1.753E-2</v>
      </c>
      <c r="V154" s="132">
        <v>4.7200000000000002E-3</v>
      </c>
      <c r="W154" s="132">
        <v>3.2200000000000002E-3</v>
      </c>
    </row>
    <row r="155" spans="1:23">
      <c r="A155" t="s">
        <v>1213</v>
      </c>
      <c r="B155" t="s">
        <v>1221</v>
      </c>
      <c r="C155" t="s">
        <v>4257</v>
      </c>
      <c r="D155" t="s">
        <v>4258</v>
      </c>
      <c r="E155" t="s">
        <v>80</v>
      </c>
      <c r="F155" t="s">
        <v>4303</v>
      </c>
      <c r="G155" t="s">
        <v>4304</v>
      </c>
      <c r="H155" t="s">
        <v>321</v>
      </c>
      <c r="I155" t="s">
        <v>965</v>
      </c>
      <c r="J155" t="s">
        <v>205</v>
      </c>
      <c r="K155" t="s">
        <v>224</v>
      </c>
      <c r="L155" t="s">
        <v>380</v>
      </c>
      <c r="M155" t="s">
        <v>597</v>
      </c>
      <c r="N155" t="s">
        <v>339</v>
      </c>
      <c r="O155" t="s">
        <v>1215</v>
      </c>
      <c r="P155" s="131">
        <v>230</v>
      </c>
      <c r="Q155" s="131">
        <v>3.6469999999999998</v>
      </c>
      <c r="R155" s="131">
        <v>121767</v>
      </c>
      <c r="T155" s="131">
        <v>1021.394</v>
      </c>
      <c r="U155" s="132">
        <v>0</v>
      </c>
      <c r="V155" s="132">
        <v>3.96E-3</v>
      </c>
      <c r="W155" s="132">
        <v>2.7000000000000001E-3</v>
      </c>
    </row>
    <row r="156" spans="1:23">
      <c r="A156" t="s">
        <v>1213</v>
      </c>
      <c r="B156" t="s">
        <v>1221</v>
      </c>
      <c r="C156" t="s">
        <v>4257</v>
      </c>
      <c r="D156" t="s">
        <v>4258</v>
      </c>
      <c r="E156" t="s">
        <v>80</v>
      </c>
      <c r="F156" t="s">
        <v>4283</v>
      </c>
      <c r="G156" t="s">
        <v>4284</v>
      </c>
      <c r="H156" t="s">
        <v>321</v>
      </c>
      <c r="I156" t="s">
        <v>965</v>
      </c>
      <c r="J156" t="s">
        <v>205</v>
      </c>
      <c r="K156" t="s">
        <v>224</v>
      </c>
      <c r="L156" t="s">
        <v>346</v>
      </c>
      <c r="M156" t="s">
        <v>735</v>
      </c>
      <c r="N156" t="s">
        <v>339</v>
      </c>
      <c r="O156" t="s">
        <v>1215</v>
      </c>
      <c r="P156" s="131">
        <v>2750</v>
      </c>
      <c r="Q156" s="131">
        <v>3.6469999999999998</v>
      </c>
      <c r="R156" s="131">
        <v>4686</v>
      </c>
      <c r="T156" s="131">
        <v>469.971</v>
      </c>
      <c r="U156" s="132">
        <v>0</v>
      </c>
      <c r="V156" s="132">
        <v>1.82E-3</v>
      </c>
      <c r="W156" s="132">
        <v>1.24E-3</v>
      </c>
    </row>
    <row r="157" spans="1:23">
      <c r="A157" t="s">
        <v>1213</v>
      </c>
      <c r="B157" t="s">
        <v>1221</v>
      </c>
      <c r="C157" t="s">
        <v>4257</v>
      </c>
      <c r="D157" t="s">
        <v>4258</v>
      </c>
      <c r="E157" t="s">
        <v>80</v>
      </c>
      <c r="F157" t="s">
        <v>4277</v>
      </c>
      <c r="G157" t="s">
        <v>4278</v>
      </c>
      <c r="H157" t="s">
        <v>321</v>
      </c>
      <c r="I157" t="s">
        <v>965</v>
      </c>
      <c r="J157" t="s">
        <v>205</v>
      </c>
      <c r="K157" t="s">
        <v>224</v>
      </c>
      <c r="L157" t="s">
        <v>344</v>
      </c>
      <c r="M157" t="s">
        <v>735</v>
      </c>
      <c r="N157" t="s">
        <v>339</v>
      </c>
      <c r="O157" t="s">
        <v>1215</v>
      </c>
      <c r="P157" s="131">
        <v>495</v>
      </c>
      <c r="Q157" s="131">
        <v>3.6469999999999998</v>
      </c>
      <c r="R157" s="131">
        <v>21549</v>
      </c>
      <c r="T157" s="131">
        <v>389.017</v>
      </c>
      <c r="U157" s="132">
        <v>0</v>
      </c>
      <c r="V157" s="132">
        <v>1.5100000000000001E-3</v>
      </c>
      <c r="W157" s="132">
        <v>1.0300000000000001E-3</v>
      </c>
    </row>
    <row r="158" spans="1:23">
      <c r="A158" t="s">
        <v>1213</v>
      </c>
      <c r="B158" t="s">
        <v>1221</v>
      </c>
      <c r="C158" t="s">
        <v>4289</v>
      </c>
      <c r="D158" t="s">
        <v>4290</v>
      </c>
      <c r="E158" t="s">
        <v>80</v>
      </c>
      <c r="F158" t="s">
        <v>4291</v>
      </c>
      <c r="G158" t="s">
        <v>4292</v>
      </c>
      <c r="H158" t="s">
        <v>321</v>
      </c>
      <c r="I158" t="s">
        <v>965</v>
      </c>
      <c r="J158" t="s">
        <v>205</v>
      </c>
      <c r="K158" t="s">
        <v>224</v>
      </c>
      <c r="L158" t="s">
        <v>344</v>
      </c>
      <c r="M158" t="s">
        <v>735</v>
      </c>
      <c r="N158" t="s">
        <v>339</v>
      </c>
      <c r="O158" t="s">
        <v>1215</v>
      </c>
      <c r="P158" s="131">
        <v>3500</v>
      </c>
      <c r="Q158" s="131">
        <v>3.6469999999999998</v>
      </c>
      <c r="R158" s="131">
        <v>2647</v>
      </c>
      <c r="T158" s="131">
        <v>337.87599999999998</v>
      </c>
      <c r="U158" s="132">
        <v>0</v>
      </c>
      <c r="V158" s="132">
        <v>1.31E-3</v>
      </c>
      <c r="W158" s="132">
        <v>8.8999999999999995E-4</v>
      </c>
    </row>
    <row r="159" spans="1:23">
      <c r="A159" t="s">
        <v>1213</v>
      </c>
      <c r="B159" t="s">
        <v>1221</v>
      </c>
      <c r="C159" t="s">
        <v>4112</v>
      </c>
      <c r="D159" t="s">
        <v>4113</v>
      </c>
      <c r="E159" t="s">
        <v>80</v>
      </c>
      <c r="F159" t="s">
        <v>4285</v>
      </c>
      <c r="G159" t="s">
        <v>4286</v>
      </c>
      <c r="H159" t="s">
        <v>321</v>
      </c>
      <c r="I159" t="s">
        <v>965</v>
      </c>
      <c r="J159" t="s">
        <v>205</v>
      </c>
      <c r="K159" t="s">
        <v>224</v>
      </c>
      <c r="L159" t="s">
        <v>344</v>
      </c>
      <c r="M159" t="s">
        <v>735</v>
      </c>
      <c r="N159" t="s">
        <v>339</v>
      </c>
      <c r="O159" t="s">
        <v>1215</v>
      </c>
      <c r="P159" s="131">
        <v>1060</v>
      </c>
      <c r="Q159" s="131">
        <v>3.6469999999999998</v>
      </c>
      <c r="R159" s="131">
        <v>7861</v>
      </c>
      <c r="T159" s="131">
        <v>303.892</v>
      </c>
      <c r="U159" s="132">
        <v>0</v>
      </c>
      <c r="V159" s="132">
        <v>1.1800000000000001E-3</v>
      </c>
      <c r="W159" s="132">
        <v>8.0000000000000004E-4</v>
      </c>
    </row>
    <row r="160" spans="1:23">
      <c r="A160" t="s">
        <v>1213</v>
      </c>
      <c r="B160" t="s">
        <v>1223</v>
      </c>
      <c r="C160" t="s">
        <v>4194</v>
      </c>
      <c r="D160" t="s">
        <v>4195</v>
      </c>
      <c r="E160" t="s">
        <v>309</v>
      </c>
      <c r="F160" t="s">
        <v>4220</v>
      </c>
      <c r="G160" t="s">
        <v>4221</v>
      </c>
      <c r="H160" t="s">
        <v>321</v>
      </c>
      <c r="I160" t="s">
        <v>965</v>
      </c>
      <c r="J160" t="s">
        <v>204</v>
      </c>
      <c r="K160" t="s">
        <v>204</v>
      </c>
      <c r="L160" t="s">
        <v>340</v>
      </c>
      <c r="M160" t="s">
        <v>598</v>
      </c>
      <c r="N160" t="s">
        <v>339</v>
      </c>
      <c r="O160" t="s">
        <v>1212</v>
      </c>
      <c r="P160" s="131">
        <v>285500</v>
      </c>
      <c r="Q160" s="131">
        <v>1</v>
      </c>
      <c r="R160" s="131">
        <v>10010</v>
      </c>
      <c r="T160" s="131">
        <v>28578.55</v>
      </c>
      <c r="U160" s="132">
        <v>1.3729999999999999E-2</v>
      </c>
      <c r="V160" s="132">
        <v>0.10638</v>
      </c>
      <c r="W160" s="132">
        <v>4.2079999999999999E-2</v>
      </c>
    </row>
    <row r="161" spans="1:23">
      <c r="A161" t="s">
        <v>1213</v>
      </c>
      <c r="B161" t="s">
        <v>1223</v>
      </c>
      <c r="C161" t="s">
        <v>4194</v>
      </c>
      <c r="D161" t="s">
        <v>4195</v>
      </c>
      <c r="E161" t="s">
        <v>309</v>
      </c>
      <c r="F161" t="s">
        <v>4196</v>
      </c>
      <c r="G161" t="s">
        <v>4197</v>
      </c>
      <c r="H161" t="s">
        <v>321</v>
      </c>
      <c r="I161" t="s">
        <v>965</v>
      </c>
      <c r="J161" t="s">
        <v>204</v>
      </c>
      <c r="K161" t="s">
        <v>204</v>
      </c>
      <c r="L161" t="s">
        <v>340</v>
      </c>
      <c r="M161" t="s">
        <v>605</v>
      </c>
      <c r="N161" t="s">
        <v>339</v>
      </c>
      <c r="O161" t="s">
        <v>1212</v>
      </c>
      <c r="P161" s="131">
        <v>115000</v>
      </c>
      <c r="Q161" s="131">
        <v>1</v>
      </c>
      <c r="R161" s="131">
        <v>9295</v>
      </c>
      <c r="T161" s="131">
        <v>10689.25</v>
      </c>
      <c r="U161" s="132">
        <v>4.79E-3</v>
      </c>
      <c r="V161" s="132">
        <v>3.9789999999999999E-2</v>
      </c>
      <c r="W161" s="132">
        <v>1.5740000000000001E-2</v>
      </c>
    </row>
    <row r="162" spans="1:23">
      <c r="A162" t="s">
        <v>1213</v>
      </c>
      <c r="B162" t="s">
        <v>1223</v>
      </c>
      <c r="C162" t="s">
        <v>4116</v>
      </c>
      <c r="D162" t="s">
        <v>4117</v>
      </c>
      <c r="E162" t="s">
        <v>309</v>
      </c>
      <c r="F162" t="s">
        <v>4128</v>
      </c>
      <c r="G162" t="s">
        <v>4129</v>
      </c>
      <c r="H162" t="s">
        <v>321</v>
      </c>
      <c r="I162" t="s">
        <v>965</v>
      </c>
      <c r="J162" t="s">
        <v>204</v>
      </c>
      <c r="K162" t="s">
        <v>204</v>
      </c>
      <c r="L162" t="s">
        <v>340</v>
      </c>
      <c r="M162" t="s">
        <v>605</v>
      </c>
      <c r="N162" t="s">
        <v>339</v>
      </c>
      <c r="O162" t="s">
        <v>1212</v>
      </c>
      <c r="P162" s="131">
        <v>45000</v>
      </c>
      <c r="Q162" s="131">
        <v>1</v>
      </c>
      <c r="R162" s="131">
        <v>7564</v>
      </c>
      <c r="T162" s="131">
        <v>3403.8</v>
      </c>
      <c r="U162" s="132">
        <v>1.4499999999999999E-3</v>
      </c>
      <c r="V162" s="132">
        <v>1.2670000000000001E-2</v>
      </c>
      <c r="W162" s="132">
        <v>5.0099999999999997E-3</v>
      </c>
    </row>
    <row r="163" spans="1:23">
      <c r="A163" t="s">
        <v>1213</v>
      </c>
      <c r="B163" t="s">
        <v>1223</v>
      </c>
      <c r="C163" t="s">
        <v>4108</v>
      </c>
      <c r="D163" t="s">
        <v>4109</v>
      </c>
      <c r="E163" t="s">
        <v>80</v>
      </c>
      <c r="F163" t="s">
        <v>4110</v>
      </c>
      <c r="G163" t="s">
        <v>4111</v>
      </c>
      <c r="H163" t="s">
        <v>321</v>
      </c>
      <c r="I163" t="s">
        <v>965</v>
      </c>
      <c r="J163" t="s">
        <v>205</v>
      </c>
      <c r="K163" t="s">
        <v>224</v>
      </c>
      <c r="L163" t="s">
        <v>346</v>
      </c>
      <c r="M163" t="s">
        <v>597</v>
      </c>
      <c r="N163" t="s">
        <v>339</v>
      </c>
      <c r="O163" t="s">
        <v>1215</v>
      </c>
      <c r="P163" s="131">
        <v>34875</v>
      </c>
      <c r="Q163" s="131">
        <v>3.6469999999999998</v>
      </c>
      <c r="R163" s="131">
        <v>51123</v>
      </c>
      <c r="T163" s="131">
        <v>65022.896000000001</v>
      </c>
      <c r="U163" s="132">
        <v>0</v>
      </c>
      <c r="V163" s="132">
        <v>0.24204000000000001</v>
      </c>
      <c r="W163" s="132">
        <v>9.5740000000000006E-2</v>
      </c>
    </row>
    <row r="164" spans="1:23">
      <c r="A164" t="s">
        <v>1213</v>
      </c>
      <c r="B164" t="s">
        <v>1223</v>
      </c>
      <c r="C164" t="s">
        <v>4305</v>
      </c>
      <c r="D164" t="s">
        <v>4306</v>
      </c>
      <c r="E164" t="s">
        <v>80</v>
      </c>
      <c r="F164" t="s">
        <v>4307</v>
      </c>
      <c r="G164" t="s">
        <v>4308</v>
      </c>
      <c r="H164" t="s">
        <v>321</v>
      </c>
      <c r="I164" t="s">
        <v>965</v>
      </c>
      <c r="J164" t="s">
        <v>205</v>
      </c>
      <c r="K164" t="s">
        <v>224</v>
      </c>
      <c r="L164" t="s">
        <v>346</v>
      </c>
      <c r="M164" t="s">
        <v>597</v>
      </c>
      <c r="N164" t="s">
        <v>339</v>
      </c>
      <c r="O164" t="s">
        <v>1215</v>
      </c>
      <c r="P164" s="131">
        <v>97650</v>
      </c>
      <c r="Q164" s="131">
        <v>3.6469999999999998</v>
      </c>
      <c r="R164" s="131">
        <v>11934</v>
      </c>
      <c r="T164" s="131">
        <v>42500.5</v>
      </c>
      <c r="U164" s="132">
        <v>5.0000000000000002E-5</v>
      </c>
      <c r="V164" s="132">
        <v>0.15820000000000001</v>
      </c>
      <c r="W164" s="132">
        <v>6.2579999999999997E-2</v>
      </c>
    </row>
    <row r="165" spans="1:23">
      <c r="A165" t="s">
        <v>1213</v>
      </c>
      <c r="B165" t="s">
        <v>1223</v>
      </c>
      <c r="C165" t="s">
        <v>4104</v>
      </c>
      <c r="D165" t="s">
        <v>4105</v>
      </c>
      <c r="E165" t="s">
        <v>80</v>
      </c>
      <c r="F165" t="s">
        <v>4106</v>
      </c>
      <c r="G165" t="s">
        <v>4107</v>
      </c>
      <c r="H165" t="s">
        <v>321</v>
      </c>
      <c r="I165" t="s">
        <v>965</v>
      </c>
      <c r="J165" t="s">
        <v>205</v>
      </c>
      <c r="K165" t="s">
        <v>224</v>
      </c>
      <c r="L165" t="s">
        <v>380</v>
      </c>
      <c r="M165" t="s">
        <v>604</v>
      </c>
      <c r="N165" t="s">
        <v>339</v>
      </c>
      <c r="O165" t="s">
        <v>1215</v>
      </c>
      <c r="P165" s="131">
        <v>9575</v>
      </c>
      <c r="Q165" s="131">
        <v>3.6469999999999998</v>
      </c>
      <c r="R165" s="131">
        <v>116945.5</v>
      </c>
      <c r="T165" s="131">
        <v>40837.398000000001</v>
      </c>
      <c r="U165" s="132">
        <v>0</v>
      </c>
      <c r="V165" s="132">
        <v>0.15201000000000001</v>
      </c>
      <c r="W165" s="132">
        <v>6.0130000000000003E-2</v>
      </c>
    </row>
    <row r="166" spans="1:23">
      <c r="A166" t="s">
        <v>1213</v>
      </c>
      <c r="B166" t="s">
        <v>1223</v>
      </c>
      <c r="C166" t="s">
        <v>4309</v>
      </c>
      <c r="D166" t="s">
        <v>4310</v>
      </c>
      <c r="E166" t="s">
        <v>80</v>
      </c>
      <c r="F166" t="s">
        <v>4311</v>
      </c>
      <c r="G166" t="s">
        <v>4312</v>
      </c>
      <c r="H166" t="s">
        <v>321</v>
      </c>
      <c r="I166" t="s">
        <v>965</v>
      </c>
      <c r="J166" t="s">
        <v>205</v>
      </c>
      <c r="K166" t="s">
        <v>293</v>
      </c>
      <c r="L166" t="s">
        <v>314</v>
      </c>
      <c r="M166" t="s">
        <v>597</v>
      </c>
      <c r="N166" t="s">
        <v>339</v>
      </c>
      <c r="O166" t="s">
        <v>1215</v>
      </c>
      <c r="P166" s="131">
        <v>63000</v>
      </c>
      <c r="Q166" s="131">
        <v>3.6469999999999998</v>
      </c>
      <c r="R166" s="131">
        <v>8613.5</v>
      </c>
      <c r="T166" s="131">
        <v>19790.464</v>
      </c>
      <c r="U166" s="132">
        <v>1.0000000000000001E-5</v>
      </c>
      <c r="V166" s="132">
        <v>7.3669999999999999E-2</v>
      </c>
      <c r="W166" s="132">
        <v>2.9139999999999999E-2</v>
      </c>
    </row>
    <row r="167" spans="1:23">
      <c r="A167" t="s">
        <v>1213</v>
      </c>
      <c r="B167" t="s">
        <v>1223</v>
      </c>
      <c r="C167" t="s">
        <v>4112</v>
      </c>
      <c r="D167" t="s">
        <v>4113</v>
      </c>
      <c r="E167" t="s">
        <v>80</v>
      </c>
      <c r="F167" t="s">
        <v>4281</v>
      </c>
      <c r="G167" t="s">
        <v>4282</v>
      </c>
      <c r="H167" t="s">
        <v>321</v>
      </c>
      <c r="I167" t="s">
        <v>965</v>
      </c>
      <c r="J167" t="s">
        <v>205</v>
      </c>
      <c r="K167" t="s">
        <v>224</v>
      </c>
      <c r="L167" t="s">
        <v>344</v>
      </c>
      <c r="M167" t="s">
        <v>735</v>
      </c>
      <c r="N167" t="s">
        <v>339</v>
      </c>
      <c r="O167" t="s">
        <v>1215</v>
      </c>
      <c r="P167" s="131">
        <v>28000</v>
      </c>
      <c r="Q167" s="131">
        <v>3.6469999999999998</v>
      </c>
      <c r="R167" s="131">
        <v>13757</v>
      </c>
      <c r="T167" s="131">
        <v>14048.098</v>
      </c>
      <c r="U167" s="132">
        <v>0</v>
      </c>
      <c r="V167" s="132">
        <v>5.2290000000000003E-2</v>
      </c>
      <c r="W167" s="132">
        <v>2.068E-2</v>
      </c>
    </row>
    <row r="168" spans="1:23">
      <c r="A168" t="s">
        <v>1213</v>
      </c>
      <c r="B168" t="s">
        <v>1223</v>
      </c>
      <c r="C168" t="s">
        <v>4100</v>
      </c>
      <c r="D168" t="s">
        <v>4101</v>
      </c>
      <c r="E168" t="s">
        <v>80</v>
      </c>
      <c r="F168" t="s">
        <v>4102</v>
      </c>
      <c r="G168" t="s">
        <v>4103</v>
      </c>
      <c r="H168" t="s">
        <v>321</v>
      </c>
      <c r="I168" t="s">
        <v>965</v>
      </c>
      <c r="J168" t="s">
        <v>205</v>
      </c>
      <c r="K168" t="s">
        <v>224</v>
      </c>
      <c r="L168" t="s">
        <v>344</v>
      </c>
      <c r="M168" t="s">
        <v>604</v>
      </c>
      <c r="N168" t="s">
        <v>339</v>
      </c>
      <c r="O168" t="s">
        <v>1215</v>
      </c>
      <c r="P168" s="131">
        <v>7000</v>
      </c>
      <c r="Q168" s="131">
        <v>3.6469999999999998</v>
      </c>
      <c r="R168" s="131">
        <v>53881</v>
      </c>
      <c r="T168" s="131">
        <v>13755.28</v>
      </c>
      <c r="U168" s="132">
        <v>0</v>
      </c>
      <c r="V168" s="132">
        <v>5.1200000000000002E-2</v>
      </c>
      <c r="W168" s="132">
        <v>2.0250000000000001E-2</v>
      </c>
    </row>
    <row r="169" spans="1:23">
      <c r="A169" t="s">
        <v>1213</v>
      </c>
      <c r="B169" t="s">
        <v>1223</v>
      </c>
      <c r="C169" t="s">
        <v>4313</v>
      </c>
      <c r="D169" t="s">
        <v>4314</v>
      </c>
      <c r="E169" t="s">
        <v>80</v>
      </c>
      <c r="F169" t="s">
        <v>4315</v>
      </c>
      <c r="G169" t="s">
        <v>4316</v>
      </c>
      <c r="H169" t="s">
        <v>321</v>
      </c>
      <c r="I169" t="s">
        <v>965</v>
      </c>
      <c r="J169" t="s">
        <v>205</v>
      </c>
      <c r="K169" t="s">
        <v>224</v>
      </c>
      <c r="L169" t="s">
        <v>344</v>
      </c>
      <c r="M169" t="s">
        <v>735</v>
      </c>
      <c r="N169" t="s">
        <v>339</v>
      </c>
      <c r="O169" t="s">
        <v>1215</v>
      </c>
      <c r="P169" s="131">
        <v>72500</v>
      </c>
      <c r="Q169" s="131">
        <v>3.6469999999999998</v>
      </c>
      <c r="R169" s="131">
        <v>3818</v>
      </c>
      <c r="S169" s="131">
        <v>28.905000000000001</v>
      </c>
      <c r="T169" s="131">
        <v>10200.493</v>
      </c>
      <c r="U169" s="132">
        <v>3.0000000000000001E-5</v>
      </c>
      <c r="V169" s="132">
        <v>3.8080000000000003E-2</v>
      </c>
      <c r="W169" s="132">
        <v>1.506E-2</v>
      </c>
    </row>
    <row r="170" spans="1:23">
      <c r="A170" t="s">
        <v>1213</v>
      </c>
      <c r="B170" t="s">
        <v>1223</v>
      </c>
      <c r="C170" t="s">
        <v>4112</v>
      </c>
      <c r="D170" t="s">
        <v>4113</v>
      </c>
      <c r="E170" t="s">
        <v>80</v>
      </c>
      <c r="F170" t="s">
        <v>4317</v>
      </c>
      <c r="G170" t="s">
        <v>4318</v>
      </c>
      <c r="H170" t="s">
        <v>321</v>
      </c>
      <c r="I170" t="s">
        <v>965</v>
      </c>
      <c r="J170" t="s">
        <v>205</v>
      </c>
      <c r="K170" t="s">
        <v>224</v>
      </c>
      <c r="L170" t="s">
        <v>344</v>
      </c>
      <c r="M170" t="s">
        <v>735</v>
      </c>
      <c r="N170" t="s">
        <v>339</v>
      </c>
      <c r="O170" t="s">
        <v>1215</v>
      </c>
      <c r="P170" s="131">
        <v>26500</v>
      </c>
      <c r="Q170" s="131">
        <v>3.6469999999999998</v>
      </c>
      <c r="R170" s="131">
        <v>8566</v>
      </c>
      <c r="T170" s="131">
        <v>8278.6540000000005</v>
      </c>
      <c r="U170" s="132">
        <v>0</v>
      </c>
      <c r="V170" s="132">
        <v>3.082E-2</v>
      </c>
      <c r="W170" s="132">
        <v>1.2189999999999999E-2</v>
      </c>
    </row>
    <row r="171" spans="1:23">
      <c r="A171" t="s">
        <v>1213</v>
      </c>
      <c r="B171" t="s">
        <v>1223</v>
      </c>
      <c r="C171" t="s">
        <v>4319</v>
      </c>
      <c r="D171" t="s">
        <v>4320</v>
      </c>
      <c r="E171" t="s">
        <v>80</v>
      </c>
      <c r="F171" t="s">
        <v>4321</v>
      </c>
      <c r="G171" t="s">
        <v>4322</v>
      </c>
      <c r="H171" t="s">
        <v>321</v>
      </c>
      <c r="I171" t="s">
        <v>965</v>
      </c>
      <c r="J171" t="s">
        <v>205</v>
      </c>
      <c r="K171" t="s">
        <v>281</v>
      </c>
      <c r="L171" t="s">
        <v>314</v>
      </c>
      <c r="M171" t="s">
        <v>735</v>
      </c>
      <c r="N171" t="s">
        <v>339</v>
      </c>
      <c r="O171" t="s">
        <v>1216</v>
      </c>
      <c r="P171" s="131">
        <v>63000</v>
      </c>
      <c r="Q171" s="131">
        <v>3.7964000000000002</v>
      </c>
      <c r="R171" s="131">
        <v>3412.2</v>
      </c>
      <c r="T171" s="131">
        <v>8161.0680000000002</v>
      </c>
      <c r="U171" s="132">
        <v>6.9999999999999994E-5</v>
      </c>
      <c r="V171" s="132">
        <v>3.0380000000000001E-2</v>
      </c>
      <c r="W171" s="132">
        <v>1.2019999999999999E-2</v>
      </c>
    </row>
    <row r="172" spans="1:23">
      <c r="A172" t="s">
        <v>1213</v>
      </c>
      <c r="B172" t="s">
        <v>1223</v>
      </c>
      <c r="C172" t="s">
        <v>4323</v>
      </c>
      <c r="D172" t="s">
        <v>4324</v>
      </c>
      <c r="E172" t="s">
        <v>80</v>
      </c>
      <c r="F172" t="s">
        <v>4325</v>
      </c>
      <c r="G172" t="s">
        <v>4326</v>
      </c>
      <c r="H172" t="s">
        <v>321</v>
      </c>
      <c r="I172" t="s">
        <v>965</v>
      </c>
      <c r="J172" t="s">
        <v>205</v>
      </c>
      <c r="K172" t="s">
        <v>224</v>
      </c>
      <c r="L172" t="s">
        <v>346</v>
      </c>
      <c r="M172" t="s">
        <v>735</v>
      </c>
      <c r="N172" t="s">
        <v>339</v>
      </c>
      <c r="O172" t="s">
        <v>1215</v>
      </c>
      <c r="P172" s="131">
        <v>3825</v>
      </c>
      <c r="Q172" s="131">
        <v>3.6469999999999998</v>
      </c>
      <c r="R172" s="131">
        <v>24217</v>
      </c>
      <c r="T172" s="131">
        <v>3378.2170000000001</v>
      </c>
      <c r="U172" s="132">
        <v>0</v>
      </c>
      <c r="V172" s="132">
        <v>1.2579999999999999E-2</v>
      </c>
      <c r="W172" s="132">
        <v>4.9699999999999996E-3</v>
      </c>
    </row>
    <row r="173" spans="1:23">
      <c r="A173" t="s">
        <v>1213</v>
      </c>
      <c r="B173" t="s">
        <v>1227</v>
      </c>
      <c r="C173" t="s">
        <v>4116</v>
      </c>
      <c r="D173" t="s">
        <v>4117</v>
      </c>
      <c r="E173" t="s">
        <v>309</v>
      </c>
      <c r="F173" t="s">
        <v>4128</v>
      </c>
      <c r="G173" t="s">
        <v>4129</v>
      </c>
      <c r="H173" t="s">
        <v>321</v>
      </c>
      <c r="I173" t="s">
        <v>965</v>
      </c>
      <c r="J173" t="s">
        <v>204</v>
      </c>
      <c r="K173" t="s">
        <v>204</v>
      </c>
      <c r="L173" t="s">
        <v>340</v>
      </c>
      <c r="M173" t="s">
        <v>605</v>
      </c>
      <c r="N173" t="s">
        <v>339</v>
      </c>
      <c r="O173" t="s">
        <v>1212</v>
      </c>
      <c r="P173" s="131">
        <v>580000</v>
      </c>
      <c r="Q173" s="131">
        <v>1</v>
      </c>
      <c r="R173" s="131">
        <v>7564</v>
      </c>
      <c r="T173" s="131">
        <v>43871.199999999997</v>
      </c>
      <c r="U173" s="132">
        <v>1.8710000000000001E-2</v>
      </c>
      <c r="V173" s="132">
        <v>0.11754000000000001</v>
      </c>
      <c r="W173" s="132">
        <v>1.4999999999999999E-2</v>
      </c>
    </row>
    <row r="174" spans="1:23">
      <c r="A174" t="s">
        <v>1213</v>
      </c>
      <c r="B174" t="s">
        <v>1227</v>
      </c>
      <c r="C174" t="s">
        <v>4194</v>
      </c>
      <c r="D174" t="s">
        <v>4195</v>
      </c>
      <c r="E174" t="s">
        <v>309</v>
      </c>
      <c r="F174" t="s">
        <v>4220</v>
      </c>
      <c r="G174" t="s">
        <v>4221</v>
      </c>
      <c r="H174" t="s">
        <v>321</v>
      </c>
      <c r="I174" t="s">
        <v>965</v>
      </c>
      <c r="J174" t="s">
        <v>204</v>
      </c>
      <c r="K174" t="s">
        <v>204</v>
      </c>
      <c r="L174" t="s">
        <v>340</v>
      </c>
      <c r="M174" t="s">
        <v>598</v>
      </c>
      <c r="N174" t="s">
        <v>339</v>
      </c>
      <c r="O174" t="s">
        <v>1212</v>
      </c>
      <c r="P174" s="131">
        <v>417500</v>
      </c>
      <c r="Q174" s="131">
        <v>1</v>
      </c>
      <c r="R174" s="131">
        <v>10010</v>
      </c>
      <c r="T174" s="131">
        <v>41791.75</v>
      </c>
      <c r="U174" s="132">
        <v>2.0070000000000001E-2</v>
      </c>
      <c r="V174" s="132">
        <v>0.11197</v>
      </c>
      <c r="W174" s="132">
        <v>1.4290000000000001E-2</v>
      </c>
    </row>
    <row r="175" spans="1:23">
      <c r="A175" t="s">
        <v>1213</v>
      </c>
      <c r="B175" t="s">
        <v>1227</v>
      </c>
      <c r="C175" t="s">
        <v>4305</v>
      </c>
      <c r="D175" t="s">
        <v>4306</v>
      </c>
      <c r="E175" t="s">
        <v>80</v>
      </c>
      <c r="F175" t="s">
        <v>4307</v>
      </c>
      <c r="G175" t="s">
        <v>4308</v>
      </c>
      <c r="H175" t="s">
        <v>321</v>
      </c>
      <c r="I175" t="s">
        <v>965</v>
      </c>
      <c r="J175" t="s">
        <v>205</v>
      </c>
      <c r="K175" t="s">
        <v>224</v>
      </c>
      <c r="L175" t="s">
        <v>346</v>
      </c>
      <c r="M175" t="s">
        <v>597</v>
      </c>
      <c r="N175" t="s">
        <v>339</v>
      </c>
      <c r="O175" t="s">
        <v>1215</v>
      </c>
      <c r="P175" s="131">
        <v>211400</v>
      </c>
      <c r="Q175" s="131">
        <v>3.6469999999999998</v>
      </c>
      <c r="R175" s="131">
        <v>11934</v>
      </c>
      <c r="T175" s="131">
        <v>92008.251999999993</v>
      </c>
      <c r="U175" s="132">
        <v>1E-4</v>
      </c>
      <c r="V175" s="132">
        <v>0.24651999999999999</v>
      </c>
      <c r="W175" s="132">
        <v>3.1449999999999999E-2</v>
      </c>
    </row>
    <row r="176" spans="1:23">
      <c r="A176" t="s">
        <v>1213</v>
      </c>
      <c r="B176" t="s">
        <v>1227</v>
      </c>
      <c r="C176" t="s">
        <v>4108</v>
      </c>
      <c r="D176" t="s">
        <v>4109</v>
      </c>
      <c r="E176" t="s">
        <v>80</v>
      </c>
      <c r="F176" t="s">
        <v>4110</v>
      </c>
      <c r="G176" t="s">
        <v>4111</v>
      </c>
      <c r="H176" t="s">
        <v>321</v>
      </c>
      <c r="I176" t="s">
        <v>965</v>
      </c>
      <c r="J176" t="s">
        <v>205</v>
      </c>
      <c r="K176" t="s">
        <v>224</v>
      </c>
      <c r="L176" t="s">
        <v>346</v>
      </c>
      <c r="M176" t="s">
        <v>597</v>
      </c>
      <c r="N176" t="s">
        <v>339</v>
      </c>
      <c r="O176" t="s">
        <v>1215</v>
      </c>
      <c r="P176" s="131">
        <v>48100</v>
      </c>
      <c r="Q176" s="131">
        <v>3.6469999999999998</v>
      </c>
      <c r="R176" s="131">
        <v>51123</v>
      </c>
      <c r="T176" s="131">
        <v>89680.323999999993</v>
      </c>
      <c r="U176" s="132">
        <v>0</v>
      </c>
      <c r="V176" s="132">
        <v>0.24027999999999999</v>
      </c>
      <c r="W176" s="132">
        <v>3.066E-2</v>
      </c>
    </row>
    <row r="177" spans="1:23">
      <c r="A177" t="s">
        <v>1213</v>
      </c>
      <c r="B177" t="s">
        <v>1227</v>
      </c>
      <c r="C177" t="s">
        <v>4112</v>
      </c>
      <c r="D177" t="s">
        <v>4113</v>
      </c>
      <c r="E177" t="s">
        <v>80</v>
      </c>
      <c r="F177" t="s">
        <v>4281</v>
      </c>
      <c r="G177" t="s">
        <v>4282</v>
      </c>
      <c r="H177" t="s">
        <v>321</v>
      </c>
      <c r="I177" t="s">
        <v>965</v>
      </c>
      <c r="J177" t="s">
        <v>205</v>
      </c>
      <c r="K177" t="s">
        <v>224</v>
      </c>
      <c r="L177" t="s">
        <v>344</v>
      </c>
      <c r="M177" t="s">
        <v>735</v>
      </c>
      <c r="N177" t="s">
        <v>339</v>
      </c>
      <c r="O177" t="s">
        <v>1215</v>
      </c>
      <c r="P177" s="131">
        <v>61500</v>
      </c>
      <c r="Q177" s="131">
        <v>3.6469999999999998</v>
      </c>
      <c r="R177" s="131">
        <v>13757</v>
      </c>
      <c r="T177" s="131">
        <v>30855.644</v>
      </c>
      <c r="U177" s="132">
        <v>0</v>
      </c>
      <c r="V177" s="132">
        <v>8.2669999999999993E-2</v>
      </c>
      <c r="W177" s="132">
        <v>1.055E-2</v>
      </c>
    </row>
    <row r="178" spans="1:23">
      <c r="A178" t="s">
        <v>1213</v>
      </c>
      <c r="B178" t="s">
        <v>1227</v>
      </c>
      <c r="C178" t="s">
        <v>4313</v>
      </c>
      <c r="D178" t="s">
        <v>4314</v>
      </c>
      <c r="E178" t="s">
        <v>80</v>
      </c>
      <c r="F178" t="s">
        <v>4315</v>
      </c>
      <c r="G178" t="s">
        <v>4316</v>
      </c>
      <c r="H178" t="s">
        <v>321</v>
      </c>
      <c r="I178" t="s">
        <v>965</v>
      </c>
      <c r="J178" t="s">
        <v>205</v>
      </c>
      <c r="K178" t="s">
        <v>224</v>
      </c>
      <c r="L178" t="s">
        <v>344</v>
      </c>
      <c r="M178" t="s">
        <v>735</v>
      </c>
      <c r="N178" t="s">
        <v>339</v>
      </c>
      <c r="O178" t="s">
        <v>1215</v>
      </c>
      <c r="P178" s="131">
        <v>152000</v>
      </c>
      <c r="Q178" s="131">
        <v>3.6469999999999998</v>
      </c>
      <c r="R178" s="131">
        <v>3818</v>
      </c>
      <c r="S178" s="131">
        <v>60.6</v>
      </c>
      <c r="T178" s="131">
        <v>21385.862000000001</v>
      </c>
      <c r="U178" s="132">
        <v>6.0000000000000002E-5</v>
      </c>
      <c r="V178" s="132">
        <v>5.7459999999999997E-2</v>
      </c>
      <c r="W178" s="132">
        <v>7.3299999999999997E-3</v>
      </c>
    </row>
    <row r="179" spans="1:23">
      <c r="A179" t="s">
        <v>1213</v>
      </c>
      <c r="B179" t="s">
        <v>1227</v>
      </c>
      <c r="C179" t="s">
        <v>4319</v>
      </c>
      <c r="D179" t="s">
        <v>4320</v>
      </c>
      <c r="E179" t="s">
        <v>80</v>
      </c>
      <c r="F179" t="s">
        <v>4321</v>
      </c>
      <c r="G179" t="s">
        <v>4322</v>
      </c>
      <c r="H179" t="s">
        <v>321</v>
      </c>
      <c r="I179" t="s">
        <v>965</v>
      </c>
      <c r="J179" t="s">
        <v>205</v>
      </c>
      <c r="K179" t="s">
        <v>281</v>
      </c>
      <c r="L179" t="s">
        <v>314</v>
      </c>
      <c r="M179" t="s">
        <v>735</v>
      </c>
      <c r="N179" t="s">
        <v>339</v>
      </c>
      <c r="O179" t="s">
        <v>1216</v>
      </c>
      <c r="P179" s="131">
        <v>140000</v>
      </c>
      <c r="Q179" s="131">
        <v>3.7964000000000002</v>
      </c>
      <c r="R179" s="131">
        <v>3412.2</v>
      </c>
      <c r="T179" s="131">
        <v>18135.706999999999</v>
      </c>
      <c r="U179" s="132">
        <v>1.4999999999999999E-4</v>
      </c>
      <c r="V179" s="132">
        <v>4.8590000000000001E-2</v>
      </c>
      <c r="W179" s="132">
        <v>6.1999999999999998E-3</v>
      </c>
    </row>
    <row r="180" spans="1:23">
      <c r="A180" t="s">
        <v>1213</v>
      </c>
      <c r="B180" t="s">
        <v>1227</v>
      </c>
      <c r="C180" t="s">
        <v>4112</v>
      </c>
      <c r="D180" t="s">
        <v>4113</v>
      </c>
      <c r="E180" t="s">
        <v>80</v>
      </c>
      <c r="F180" t="s">
        <v>4317</v>
      </c>
      <c r="G180" t="s">
        <v>4318</v>
      </c>
      <c r="H180" t="s">
        <v>321</v>
      </c>
      <c r="I180" t="s">
        <v>965</v>
      </c>
      <c r="J180" t="s">
        <v>205</v>
      </c>
      <c r="K180" t="s">
        <v>224</v>
      </c>
      <c r="L180" t="s">
        <v>344</v>
      </c>
      <c r="M180" t="s">
        <v>735</v>
      </c>
      <c r="N180" t="s">
        <v>339</v>
      </c>
      <c r="O180" t="s">
        <v>1215</v>
      </c>
      <c r="P180" s="131">
        <v>56000</v>
      </c>
      <c r="Q180" s="131">
        <v>3.6469999999999998</v>
      </c>
      <c r="R180" s="131">
        <v>8566</v>
      </c>
      <c r="T180" s="131">
        <v>17494.512999999999</v>
      </c>
      <c r="U180" s="132">
        <v>0</v>
      </c>
      <c r="V180" s="132">
        <v>4.6870000000000002E-2</v>
      </c>
      <c r="W180" s="132">
        <v>5.9800000000000001E-3</v>
      </c>
    </row>
    <row r="181" spans="1:23">
      <c r="A181" t="s">
        <v>1213</v>
      </c>
      <c r="B181" t="s">
        <v>1227</v>
      </c>
      <c r="C181" t="s">
        <v>4100</v>
      </c>
      <c r="D181" t="s">
        <v>4101</v>
      </c>
      <c r="E181" t="s">
        <v>80</v>
      </c>
      <c r="F181" t="s">
        <v>4102</v>
      </c>
      <c r="G181" t="s">
        <v>4103</v>
      </c>
      <c r="H181" t="s">
        <v>321</v>
      </c>
      <c r="I181" t="s">
        <v>965</v>
      </c>
      <c r="J181" t="s">
        <v>205</v>
      </c>
      <c r="K181" t="s">
        <v>224</v>
      </c>
      <c r="L181" t="s">
        <v>344</v>
      </c>
      <c r="M181" t="s">
        <v>604</v>
      </c>
      <c r="N181" t="s">
        <v>339</v>
      </c>
      <c r="O181" t="s">
        <v>1215</v>
      </c>
      <c r="P181" s="131">
        <v>5500</v>
      </c>
      <c r="Q181" s="131">
        <v>3.6469999999999998</v>
      </c>
      <c r="R181" s="131">
        <v>53881</v>
      </c>
      <c r="T181" s="131">
        <v>10807.72</v>
      </c>
      <c r="U181" s="132">
        <v>0</v>
      </c>
      <c r="V181" s="132">
        <v>2.896E-2</v>
      </c>
      <c r="W181" s="132">
        <v>3.6900000000000001E-3</v>
      </c>
    </row>
    <row r="182" spans="1:23">
      <c r="A182" t="s">
        <v>1213</v>
      </c>
      <c r="B182" t="s">
        <v>1227</v>
      </c>
      <c r="C182" t="s">
        <v>4323</v>
      </c>
      <c r="D182" t="s">
        <v>4324</v>
      </c>
      <c r="E182" t="s">
        <v>80</v>
      </c>
      <c r="F182" t="s">
        <v>4325</v>
      </c>
      <c r="G182" t="s">
        <v>4326</v>
      </c>
      <c r="H182" t="s">
        <v>321</v>
      </c>
      <c r="I182" t="s">
        <v>965</v>
      </c>
      <c r="J182" t="s">
        <v>205</v>
      </c>
      <c r="K182" t="s">
        <v>224</v>
      </c>
      <c r="L182" t="s">
        <v>346</v>
      </c>
      <c r="M182" t="s">
        <v>735</v>
      </c>
      <c r="N182" t="s">
        <v>339</v>
      </c>
      <c r="O182" t="s">
        <v>1215</v>
      </c>
      <c r="P182" s="131">
        <v>8150</v>
      </c>
      <c r="Q182" s="131">
        <v>3.6469999999999998</v>
      </c>
      <c r="R182" s="131">
        <v>24217</v>
      </c>
      <c r="T182" s="131">
        <v>7198.0309999999999</v>
      </c>
      <c r="U182" s="132">
        <v>0</v>
      </c>
      <c r="V182" s="132">
        <v>1.9290000000000002E-2</v>
      </c>
      <c r="W182" s="132">
        <v>2.4599999999999999E-3</v>
      </c>
    </row>
    <row r="183" spans="1:23">
      <c r="A183" t="s">
        <v>1213</v>
      </c>
      <c r="B183" t="s">
        <v>1228</v>
      </c>
      <c r="C183" t="s">
        <v>4194</v>
      </c>
      <c r="D183" t="s">
        <v>4195</v>
      </c>
      <c r="E183" t="s">
        <v>309</v>
      </c>
      <c r="F183" t="s">
        <v>4224</v>
      </c>
      <c r="G183" t="s">
        <v>4225</v>
      </c>
      <c r="H183" t="s">
        <v>321</v>
      </c>
      <c r="I183" t="s">
        <v>965</v>
      </c>
      <c r="J183" t="s">
        <v>204</v>
      </c>
      <c r="K183" t="s">
        <v>204</v>
      </c>
      <c r="L183" t="s">
        <v>340</v>
      </c>
      <c r="M183" t="s">
        <v>604</v>
      </c>
      <c r="N183" t="s">
        <v>339</v>
      </c>
      <c r="O183" t="s">
        <v>1212</v>
      </c>
      <c r="P183" s="131">
        <v>3279</v>
      </c>
      <c r="Q183" s="131">
        <v>1</v>
      </c>
      <c r="R183" s="131">
        <v>10700</v>
      </c>
      <c r="T183" s="131">
        <v>350.85300000000001</v>
      </c>
      <c r="U183" s="132">
        <v>5.0000000000000002E-5</v>
      </c>
      <c r="V183" s="132">
        <v>9.8000000000000004E-2</v>
      </c>
      <c r="W183" s="132">
        <v>7.8920000000000004E-2</v>
      </c>
    </row>
    <row r="184" spans="1:23">
      <c r="A184" t="s">
        <v>1213</v>
      </c>
      <c r="B184" t="s">
        <v>1228</v>
      </c>
      <c r="C184" t="s">
        <v>4120</v>
      </c>
      <c r="D184" t="s">
        <v>4121</v>
      </c>
      <c r="E184" t="s">
        <v>309</v>
      </c>
      <c r="F184" t="s">
        <v>4327</v>
      </c>
      <c r="G184" t="s">
        <v>4328</v>
      </c>
      <c r="H184" t="s">
        <v>321</v>
      </c>
      <c r="I184" t="s">
        <v>966</v>
      </c>
      <c r="J184" t="s">
        <v>204</v>
      </c>
      <c r="K184" t="s">
        <v>204</v>
      </c>
      <c r="L184" t="s">
        <v>340</v>
      </c>
      <c r="M184" t="s">
        <v>573</v>
      </c>
      <c r="N184" t="s">
        <v>339</v>
      </c>
      <c r="O184" t="s">
        <v>1212</v>
      </c>
      <c r="P184" s="131">
        <v>9141</v>
      </c>
      <c r="Q184" s="131">
        <v>1</v>
      </c>
      <c r="R184" s="131">
        <v>3781.97</v>
      </c>
      <c r="T184" s="131">
        <v>345.71</v>
      </c>
      <c r="U184" s="132">
        <v>1.8000000000000001E-4</v>
      </c>
      <c r="V184" s="132">
        <v>9.6560000000000007E-2</v>
      </c>
      <c r="W184" s="132">
        <v>7.7759999999999996E-2</v>
      </c>
    </row>
    <row r="185" spans="1:23">
      <c r="A185" t="s">
        <v>1213</v>
      </c>
      <c r="B185" t="s">
        <v>1228</v>
      </c>
      <c r="C185" t="s">
        <v>4136</v>
      </c>
      <c r="D185" t="s">
        <v>4137</v>
      </c>
      <c r="E185" t="s">
        <v>309</v>
      </c>
      <c r="F185" t="s">
        <v>4248</v>
      </c>
      <c r="G185" t="s">
        <v>4249</v>
      </c>
      <c r="H185" t="s">
        <v>321</v>
      </c>
      <c r="I185" t="s">
        <v>966</v>
      </c>
      <c r="J185" t="s">
        <v>204</v>
      </c>
      <c r="K185" t="s">
        <v>204</v>
      </c>
      <c r="L185" t="s">
        <v>340</v>
      </c>
      <c r="M185" t="s">
        <v>573</v>
      </c>
      <c r="N185" t="s">
        <v>339</v>
      </c>
      <c r="O185" t="s">
        <v>1212</v>
      </c>
      <c r="P185" s="131">
        <v>89269</v>
      </c>
      <c r="Q185" s="131">
        <v>1</v>
      </c>
      <c r="R185" s="131">
        <v>381.82</v>
      </c>
      <c r="T185" s="131">
        <v>340.84699999999998</v>
      </c>
      <c r="U185" s="132">
        <v>3.6999999999999999E-4</v>
      </c>
      <c r="V185" s="132">
        <v>9.5210000000000003E-2</v>
      </c>
      <c r="W185" s="132">
        <v>7.6670000000000002E-2</v>
      </c>
    </row>
    <row r="186" spans="1:23">
      <c r="A186" t="s">
        <v>1213</v>
      </c>
      <c r="B186" t="s">
        <v>1228</v>
      </c>
      <c r="C186" t="s">
        <v>4124</v>
      </c>
      <c r="D186" t="s">
        <v>4125</v>
      </c>
      <c r="E186" t="s">
        <v>309</v>
      </c>
      <c r="F186" t="s">
        <v>4329</v>
      </c>
      <c r="G186" t="s">
        <v>4330</v>
      </c>
      <c r="H186" t="s">
        <v>321</v>
      </c>
      <c r="I186" t="s">
        <v>966</v>
      </c>
      <c r="J186" t="s">
        <v>204</v>
      </c>
      <c r="K186" t="s">
        <v>204</v>
      </c>
      <c r="L186" t="s">
        <v>340</v>
      </c>
      <c r="M186" t="s">
        <v>575</v>
      </c>
      <c r="N186" t="s">
        <v>339</v>
      </c>
      <c r="O186" t="s">
        <v>1212</v>
      </c>
      <c r="P186" s="131">
        <v>83469</v>
      </c>
      <c r="Q186" s="131">
        <v>1</v>
      </c>
      <c r="R186" s="131">
        <v>363.65</v>
      </c>
      <c r="T186" s="131">
        <v>303.53500000000003</v>
      </c>
      <c r="U186" s="132">
        <v>9.0000000000000006E-5</v>
      </c>
      <c r="V186" s="132">
        <v>8.4779999999999994E-2</v>
      </c>
      <c r="W186" s="132">
        <v>6.8269999999999997E-2</v>
      </c>
    </row>
    <row r="187" spans="1:23">
      <c r="A187" t="s">
        <v>1213</v>
      </c>
      <c r="B187" t="s">
        <v>1228</v>
      </c>
      <c r="C187" t="s">
        <v>4130</v>
      </c>
      <c r="D187" t="s">
        <v>4131</v>
      </c>
      <c r="E187" t="s">
        <v>309</v>
      </c>
      <c r="F187" t="s">
        <v>4331</v>
      </c>
      <c r="G187" t="s">
        <v>4332</v>
      </c>
      <c r="H187" t="s">
        <v>321</v>
      </c>
      <c r="I187" t="s">
        <v>966</v>
      </c>
      <c r="J187" t="s">
        <v>204</v>
      </c>
      <c r="K187" t="s">
        <v>204</v>
      </c>
      <c r="L187" t="s">
        <v>340</v>
      </c>
      <c r="M187" t="s">
        <v>573</v>
      </c>
      <c r="N187" t="s">
        <v>339</v>
      </c>
      <c r="O187" t="s">
        <v>1212</v>
      </c>
      <c r="P187" s="131">
        <v>75496</v>
      </c>
      <c r="Q187" s="131">
        <v>1</v>
      </c>
      <c r="R187" s="131">
        <v>378.93</v>
      </c>
      <c r="T187" s="131">
        <v>286.077</v>
      </c>
      <c r="U187" s="132">
        <v>6.0000000000000002E-5</v>
      </c>
      <c r="V187" s="132">
        <v>7.9909999999999995E-2</v>
      </c>
      <c r="W187" s="132">
        <v>6.4350000000000004E-2</v>
      </c>
    </row>
    <row r="188" spans="1:23">
      <c r="A188" t="s">
        <v>1213</v>
      </c>
      <c r="B188" t="s">
        <v>1228</v>
      </c>
      <c r="C188" t="s">
        <v>4124</v>
      </c>
      <c r="D188" t="s">
        <v>4125</v>
      </c>
      <c r="E188" t="s">
        <v>309</v>
      </c>
      <c r="F188" t="s">
        <v>4126</v>
      </c>
      <c r="G188" t="s">
        <v>4127</v>
      </c>
      <c r="H188" t="s">
        <v>321</v>
      </c>
      <c r="I188" t="s">
        <v>964</v>
      </c>
      <c r="J188" t="s">
        <v>204</v>
      </c>
      <c r="K188" t="s">
        <v>204</v>
      </c>
      <c r="L188" t="s">
        <v>340</v>
      </c>
      <c r="M188" t="s">
        <v>572</v>
      </c>
      <c r="N188" t="s">
        <v>339</v>
      </c>
      <c r="O188" t="s">
        <v>1212</v>
      </c>
      <c r="P188" s="131">
        <v>10235</v>
      </c>
      <c r="Q188" s="131">
        <v>1</v>
      </c>
      <c r="R188" s="131">
        <v>2383</v>
      </c>
      <c r="T188" s="131">
        <v>243.9</v>
      </c>
      <c r="U188" s="132">
        <v>3.0000000000000001E-5</v>
      </c>
      <c r="V188" s="132">
        <v>6.8129999999999996E-2</v>
      </c>
      <c r="W188" s="132">
        <v>5.4859999999999999E-2</v>
      </c>
    </row>
    <row r="189" spans="1:23">
      <c r="A189" t="s">
        <v>1213</v>
      </c>
      <c r="B189" t="s">
        <v>1228</v>
      </c>
      <c r="C189" t="s">
        <v>4116</v>
      </c>
      <c r="D189" t="s">
        <v>4117</v>
      </c>
      <c r="E189" t="s">
        <v>309</v>
      </c>
      <c r="F189" t="s">
        <v>4118</v>
      </c>
      <c r="G189" t="s">
        <v>4119</v>
      </c>
      <c r="H189" t="s">
        <v>321</v>
      </c>
      <c r="I189" t="s">
        <v>964</v>
      </c>
      <c r="J189" t="s">
        <v>204</v>
      </c>
      <c r="K189" t="s">
        <v>204</v>
      </c>
      <c r="L189" t="s">
        <v>340</v>
      </c>
      <c r="M189" t="s">
        <v>572</v>
      </c>
      <c r="N189" t="s">
        <v>339</v>
      </c>
      <c r="O189" t="s">
        <v>1212</v>
      </c>
      <c r="P189" s="131">
        <v>6389</v>
      </c>
      <c r="Q189" s="131">
        <v>1</v>
      </c>
      <c r="R189" s="131">
        <v>3748</v>
      </c>
      <c r="T189" s="131">
        <v>239.46</v>
      </c>
      <c r="U189" s="132">
        <v>8.0000000000000007E-5</v>
      </c>
      <c r="V189" s="132">
        <v>6.6890000000000005E-2</v>
      </c>
      <c r="W189" s="132">
        <v>5.3859999999999998E-2</v>
      </c>
    </row>
    <row r="190" spans="1:23">
      <c r="A190" t="s">
        <v>1213</v>
      </c>
      <c r="B190" t="s">
        <v>1228</v>
      </c>
      <c r="C190" t="s">
        <v>4116</v>
      </c>
      <c r="D190" t="s">
        <v>4117</v>
      </c>
      <c r="E190" t="s">
        <v>309</v>
      </c>
      <c r="F190" t="s">
        <v>4333</v>
      </c>
      <c r="G190" t="s">
        <v>4334</v>
      </c>
      <c r="H190" t="s">
        <v>321</v>
      </c>
      <c r="I190" t="s">
        <v>966</v>
      </c>
      <c r="J190" t="s">
        <v>204</v>
      </c>
      <c r="K190" t="s">
        <v>204</v>
      </c>
      <c r="L190" t="s">
        <v>340</v>
      </c>
      <c r="M190" t="s">
        <v>573</v>
      </c>
      <c r="N190" t="s">
        <v>339</v>
      </c>
      <c r="O190" t="s">
        <v>1212</v>
      </c>
      <c r="P190" s="131">
        <v>47695</v>
      </c>
      <c r="Q190" s="131">
        <v>1</v>
      </c>
      <c r="R190" s="131">
        <v>471.86</v>
      </c>
      <c r="T190" s="131">
        <v>225.054</v>
      </c>
      <c r="U190" s="132">
        <v>2.0000000000000001E-4</v>
      </c>
      <c r="V190" s="132">
        <v>6.2859999999999999E-2</v>
      </c>
      <c r="W190" s="132">
        <v>5.0619999999999998E-2</v>
      </c>
    </row>
    <row r="191" spans="1:23">
      <c r="A191" t="s">
        <v>1213</v>
      </c>
      <c r="B191" t="s">
        <v>1228</v>
      </c>
      <c r="C191" t="s">
        <v>4136</v>
      </c>
      <c r="D191" t="s">
        <v>4137</v>
      </c>
      <c r="E191" t="s">
        <v>309</v>
      </c>
      <c r="F191" t="s">
        <v>4142</v>
      </c>
      <c r="G191" t="s">
        <v>4143</v>
      </c>
      <c r="H191" t="s">
        <v>321</v>
      </c>
      <c r="I191" t="s">
        <v>965</v>
      </c>
      <c r="J191" t="s">
        <v>204</v>
      </c>
      <c r="K191" t="s">
        <v>204</v>
      </c>
      <c r="L191" t="s">
        <v>340</v>
      </c>
      <c r="M191" t="s">
        <v>605</v>
      </c>
      <c r="N191" t="s">
        <v>339</v>
      </c>
      <c r="O191" t="s">
        <v>1212</v>
      </c>
      <c r="P191" s="131">
        <v>3735</v>
      </c>
      <c r="Q191" s="131">
        <v>1</v>
      </c>
      <c r="R191" s="131">
        <v>5752</v>
      </c>
      <c r="T191" s="131">
        <v>214.83699999999999</v>
      </c>
      <c r="U191" s="132">
        <v>3.0000000000000001E-5</v>
      </c>
      <c r="V191" s="132">
        <v>6.0010000000000001E-2</v>
      </c>
      <c r="W191" s="132">
        <v>4.8320000000000002E-2</v>
      </c>
    </row>
    <row r="192" spans="1:23">
      <c r="A192" t="s">
        <v>1213</v>
      </c>
      <c r="B192" t="s">
        <v>1228</v>
      </c>
      <c r="C192" t="s">
        <v>4120</v>
      </c>
      <c r="D192" t="s">
        <v>4121</v>
      </c>
      <c r="E192" t="s">
        <v>309</v>
      </c>
      <c r="F192" t="s">
        <v>4122</v>
      </c>
      <c r="G192" t="s">
        <v>4123</v>
      </c>
      <c r="H192" t="s">
        <v>321</v>
      </c>
      <c r="I192" t="s">
        <v>965</v>
      </c>
      <c r="J192" t="s">
        <v>204</v>
      </c>
      <c r="K192" t="s">
        <v>204</v>
      </c>
      <c r="L192" t="s">
        <v>340</v>
      </c>
      <c r="M192" t="s">
        <v>605</v>
      </c>
      <c r="N192" t="s">
        <v>339</v>
      </c>
      <c r="O192" t="s">
        <v>1212</v>
      </c>
      <c r="P192" s="131">
        <v>3560</v>
      </c>
      <c r="Q192" s="131">
        <v>1</v>
      </c>
      <c r="R192" s="131">
        <v>5666</v>
      </c>
      <c r="T192" s="131">
        <v>201.71</v>
      </c>
      <c r="U192" s="132">
        <v>6.0000000000000002E-5</v>
      </c>
      <c r="V192" s="132">
        <v>5.6340000000000001E-2</v>
      </c>
      <c r="W192" s="132">
        <v>4.5370000000000001E-2</v>
      </c>
    </row>
    <row r="193" spans="1:23">
      <c r="A193" t="s">
        <v>1213</v>
      </c>
      <c r="B193" t="s">
        <v>1228</v>
      </c>
      <c r="C193" t="s">
        <v>4194</v>
      </c>
      <c r="D193" t="s">
        <v>4195</v>
      </c>
      <c r="E193" t="s">
        <v>309</v>
      </c>
      <c r="F193" t="s">
        <v>4196</v>
      </c>
      <c r="G193" t="s">
        <v>4197</v>
      </c>
      <c r="H193" t="s">
        <v>321</v>
      </c>
      <c r="I193" t="s">
        <v>965</v>
      </c>
      <c r="J193" t="s">
        <v>204</v>
      </c>
      <c r="K193" t="s">
        <v>204</v>
      </c>
      <c r="L193" t="s">
        <v>340</v>
      </c>
      <c r="M193" t="s">
        <v>605</v>
      </c>
      <c r="N193" t="s">
        <v>339</v>
      </c>
      <c r="O193" t="s">
        <v>1212</v>
      </c>
      <c r="P193" s="131">
        <v>2086</v>
      </c>
      <c r="Q193" s="131">
        <v>1</v>
      </c>
      <c r="R193" s="131">
        <v>9295</v>
      </c>
      <c r="T193" s="131">
        <v>193.89400000000001</v>
      </c>
      <c r="U193" s="132">
        <v>9.0000000000000006E-5</v>
      </c>
      <c r="V193" s="132">
        <v>5.416E-2</v>
      </c>
      <c r="W193" s="132">
        <v>4.3610000000000003E-2</v>
      </c>
    </row>
    <row r="194" spans="1:23">
      <c r="A194" t="s">
        <v>1213</v>
      </c>
      <c r="B194" t="s">
        <v>1228</v>
      </c>
      <c r="C194" t="s">
        <v>4130</v>
      </c>
      <c r="D194" t="s">
        <v>4131</v>
      </c>
      <c r="E194" t="s">
        <v>309</v>
      </c>
      <c r="F194" t="s">
        <v>4335</v>
      </c>
      <c r="G194" t="s">
        <v>4336</v>
      </c>
      <c r="H194" t="s">
        <v>321</v>
      </c>
      <c r="I194" t="s">
        <v>966</v>
      </c>
      <c r="J194" t="s">
        <v>204</v>
      </c>
      <c r="K194" t="s">
        <v>204</v>
      </c>
      <c r="L194" t="s">
        <v>340</v>
      </c>
      <c r="M194" t="s">
        <v>575</v>
      </c>
      <c r="N194" t="s">
        <v>339</v>
      </c>
      <c r="O194" t="s">
        <v>1212</v>
      </c>
      <c r="P194" s="131">
        <v>51934</v>
      </c>
      <c r="Q194" s="131">
        <v>1</v>
      </c>
      <c r="R194" s="131">
        <v>362.69</v>
      </c>
      <c r="T194" s="131">
        <v>188.35900000000001</v>
      </c>
      <c r="U194" s="132">
        <v>9.0000000000000006E-5</v>
      </c>
      <c r="V194" s="132">
        <v>5.2609999999999997E-2</v>
      </c>
      <c r="W194" s="132">
        <v>4.2369999999999998E-2</v>
      </c>
    </row>
    <row r="195" spans="1:23">
      <c r="A195" t="s">
        <v>1213</v>
      </c>
      <c r="B195" t="s">
        <v>1228</v>
      </c>
      <c r="C195" t="s">
        <v>4116</v>
      </c>
      <c r="D195" t="s">
        <v>4117</v>
      </c>
      <c r="E195" t="s">
        <v>309</v>
      </c>
      <c r="F195" t="s">
        <v>4184</v>
      </c>
      <c r="G195" t="s">
        <v>4185</v>
      </c>
      <c r="H195" t="s">
        <v>321</v>
      </c>
      <c r="I195" t="s">
        <v>965</v>
      </c>
      <c r="J195" t="s">
        <v>204</v>
      </c>
      <c r="K195" t="s">
        <v>204</v>
      </c>
      <c r="L195" t="s">
        <v>340</v>
      </c>
      <c r="M195" t="s">
        <v>598</v>
      </c>
      <c r="N195" t="s">
        <v>339</v>
      </c>
      <c r="O195" t="s">
        <v>1212</v>
      </c>
      <c r="P195" s="131">
        <v>1472</v>
      </c>
      <c r="Q195" s="131">
        <v>1</v>
      </c>
      <c r="R195" s="131">
        <v>8411</v>
      </c>
      <c r="T195" s="131">
        <v>123.81</v>
      </c>
      <c r="U195" s="132">
        <v>1.1E-4</v>
      </c>
      <c r="V195" s="132">
        <v>3.458E-2</v>
      </c>
      <c r="W195" s="132">
        <v>2.785E-2</v>
      </c>
    </row>
    <row r="196" spans="1:23">
      <c r="A196" t="s">
        <v>1213</v>
      </c>
      <c r="B196" t="s">
        <v>1228</v>
      </c>
      <c r="C196" t="s">
        <v>4130</v>
      </c>
      <c r="D196" t="s">
        <v>4131</v>
      </c>
      <c r="E196" t="s">
        <v>309</v>
      </c>
      <c r="F196" t="s">
        <v>4146</v>
      </c>
      <c r="G196" t="s">
        <v>4147</v>
      </c>
      <c r="H196" t="s">
        <v>321</v>
      </c>
      <c r="I196" t="s">
        <v>965</v>
      </c>
      <c r="J196" t="s">
        <v>204</v>
      </c>
      <c r="K196" t="s">
        <v>204</v>
      </c>
      <c r="L196" t="s">
        <v>340</v>
      </c>
      <c r="M196" t="s">
        <v>605</v>
      </c>
      <c r="N196" t="s">
        <v>339</v>
      </c>
      <c r="O196" t="s">
        <v>1212</v>
      </c>
      <c r="P196" s="131">
        <v>1802</v>
      </c>
      <c r="Q196" s="131">
        <v>1</v>
      </c>
      <c r="R196" s="131">
        <v>5217</v>
      </c>
      <c r="T196" s="131">
        <v>94.01</v>
      </c>
      <c r="U196" s="132">
        <v>1.0000000000000001E-5</v>
      </c>
      <c r="V196" s="132">
        <v>2.6259999999999999E-2</v>
      </c>
      <c r="W196" s="132">
        <v>2.1149999999999999E-2</v>
      </c>
    </row>
    <row r="197" spans="1:23">
      <c r="A197" t="s">
        <v>1213</v>
      </c>
      <c r="B197" t="s">
        <v>1228</v>
      </c>
      <c r="C197" t="s">
        <v>4108</v>
      </c>
      <c r="D197" t="s">
        <v>4109</v>
      </c>
      <c r="E197" t="s">
        <v>80</v>
      </c>
      <c r="F197" t="s">
        <v>4110</v>
      </c>
      <c r="G197" t="s">
        <v>4111</v>
      </c>
      <c r="H197" t="s">
        <v>321</v>
      </c>
      <c r="I197" t="s">
        <v>965</v>
      </c>
      <c r="J197" t="s">
        <v>205</v>
      </c>
      <c r="K197" t="s">
        <v>224</v>
      </c>
      <c r="L197" t="s">
        <v>346</v>
      </c>
      <c r="M197" t="s">
        <v>597</v>
      </c>
      <c r="N197" t="s">
        <v>339</v>
      </c>
      <c r="O197" t="s">
        <v>1215</v>
      </c>
      <c r="P197" s="131">
        <v>66</v>
      </c>
      <c r="Q197" s="131">
        <v>3.6469999999999998</v>
      </c>
      <c r="R197" s="131">
        <v>51123</v>
      </c>
      <c r="T197" s="131">
        <v>123.054</v>
      </c>
      <c r="U197" s="132">
        <v>0</v>
      </c>
      <c r="V197" s="132">
        <v>3.4369999999999998E-2</v>
      </c>
      <c r="W197" s="132">
        <v>2.768E-2</v>
      </c>
    </row>
    <row r="198" spans="1:23">
      <c r="A198" t="s">
        <v>1213</v>
      </c>
      <c r="B198" t="s">
        <v>1228</v>
      </c>
      <c r="C198" t="s">
        <v>4112</v>
      </c>
      <c r="D198" t="s">
        <v>4113</v>
      </c>
      <c r="E198" t="s">
        <v>80</v>
      </c>
      <c r="F198" t="s">
        <v>4114</v>
      </c>
      <c r="G198" t="s">
        <v>4115</v>
      </c>
      <c r="H198" t="s">
        <v>321</v>
      </c>
      <c r="I198" t="s">
        <v>965</v>
      </c>
      <c r="J198" t="s">
        <v>205</v>
      </c>
      <c r="K198" t="s">
        <v>224</v>
      </c>
      <c r="L198" t="s">
        <v>344</v>
      </c>
      <c r="M198" t="s">
        <v>604</v>
      </c>
      <c r="N198" t="s">
        <v>339</v>
      </c>
      <c r="O198" t="s">
        <v>1215</v>
      </c>
      <c r="P198" s="131">
        <v>49</v>
      </c>
      <c r="Q198" s="131">
        <v>3.6469999999999998</v>
      </c>
      <c r="R198" s="131">
        <v>58608</v>
      </c>
      <c r="S198" s="131">
        <v>7.1999999999999995E-2</v>
      </c>
      <c r="T198" s="131">
        <v>104.998</v>
      </c>
      <c r="U198" s="132">
        <v>0</v>
      </c>
      <c r="V198" s="132">
        <v>2.9350000000000001E-2</v>
      </c>
      <c r="W198" s="132">
        <v>2.3630000000000002E-2</v>
      </c>
    </row>
    <row r="199" spans="1:23">
      <c r="A199" t="s">
        <v>1213</v>
      </c>
      <c r="B199" t="s">
        <v>1229</v>
      </c>
      <c r="C199" t="s">
        <v>4136</v>
      </c>
      <c r="D199" t="s">
        <v>4137</v>
      </c>
      <c r="E199" t="s">
        <v>309</v>
      </c>
      <c r="F199" t="s">
        <v>4248</v>
      </c>
      <c r="G199" t="s">
        <v>4249</v>
      </c>
      <c r="H199" t="s">
        <v>321</v>
      </c>
      <c r="I199" t="s">
        <v>966</v>
      </c>
      <c r="J199" t="s">
        <v>204</v>
      </c>
      <c r="K199" t="s">
        <v>204</v>
      </c>
      <c r="L199" t="s">
        <v>340</v>
      </c>
      <c r="M199" t="s">
        <v>573</v>
      </c>
      <c r="N199" t="s">
        <v>339</v>
      </c>
      <c r="O199" t="s">
        <v>1212</v>
      </c>
      <c r="P199" s="131">
        <v>493042</v>
      </c>
      <c r="Q199" s="131">
        <v>1</v>
      </c>
      <c r="R199" s="131">
        <v>381.82</v>
      </c>
      <c r="T199" s="131">
        <v>1882.5329999999999</v>
      </c>
      <c r="U199" s="132">
        <v>2.0200000000000001E-3</v>
      </c>
      <c r="V199" s="132">
        <v>9.3410000000000007E-2</v>
      </c>
      <c r="W199" s="132">
        <v>7.3260000000000006E-2</v>
      </c>
    </row>
    <row r="200" spans="1:23">
      <c r="A200" t="s">
        <v>1213</v>
      </c>
      <c r="B200" t="s">
        <v>1229</v>
      </c>
      <c r="C200" t="s">
        <v>4194</v>
      </c>
      <c r="D200" t="s">
        <v>4195</v>
      </c>
      <c r="E200" t="s">
        <v>309</v>
      </c>
      <c r="F200" t="s">
        <v>4196</v>
      </c>
      <c r="G200" t="s">
        <v>4197</v>
      </c>
      <c r="H200" t="s">
        <v>321</v>
      </c>
      <c r="I200" t="s">
        <v>965</v>
      </c>
      <c r="J200" t="s">
        <v>204</v>
      </c>
      <c r="K200" t="s">
        <v>204</v>
      </c>
      <c r="L200" t="s">
        <v>340</v>
      </c>
      <c r="M200" t="s">
        <v>605</v>
      </c>
      <c r="N200" t="s">
        <v>339</v>
      </c>
      <c r="O200" t="s">
        <v>1212</v>
      </c>
      <c r="P200" s="131">
        <v>20043</v>
      </c>
      <c r="Q200" s="131">
        <v>1</v>
      </c>
      <c r="R200" s="131">
        <v>9295</v>
      </c>
      <c r="T200" s="131">
        <v>1862.9970000000001</v>
      </c>
      <c r="U200" s="132">
        <v>8.4000000000000003E-4</v>
      </c>
      <c r="V200" s="132">
        <v>9.2439999999999994E-2</v>
      </c>
      <c r="W200" s="132">
        <v>7.2499999999999995E-2</v>
      </c>
    </row>
    <row r="201" spans="1:23">
      <c r="A201" t="s">
        <v>1213</v>
      </c>
      <c r="B201" t="s">
        <v>1229</v>
      </c>
      <c r="C201" t="s">
        <v>4116</v>
      </c>
      <c r="D201" t="s">
        <v>4117</v>
      </c>
      <c r="E201" t="s">
        <v>309</v>
      </c>
      <c r="F201" t="s">
        <v>4337</v>
      </c>
      <c r="G201" t="s">
        <v>4338</v>
      </c>
      <c r="H201" t="s">
        <v>321</v>
      </c>
      <c r="I201" t="s">
        <v>966</v>
      </c>
      <c r="J201" t="s">
        <v>204</v>
      </c>
      <c r="K201" t="s">
        <v>204</v>
      </c>
      <c r="L201" t="s">
        <v>340</v>
      </c>
      <c r="M201" t="s">
        <v>669</v>
      </c>
      <c r="N201" t="s">
        <v>339</v>
      </c>
      <c r="O201" t="s">
        <v>1212</v>
      </c>
      <c r="P201" s="131">
        <v>464512</v>
      </c>
      <c r="Q201" s="131">
        <v>1</v>
      </c>
      <c r="R201" s="131">
        <v>365.81</v>
      </c>
      <c r="T201" s="131">
        <v>1699.231</v>
      </c>
      <c r="U201" s="132">
        <v>1.072E-2</v>
      </c>
      <c r="V201" s="132">
        <v>8.4309999999999996E-2</v>
      </c>
      <c r="W201" s="132">
        <v>6.6129999999999994E-2</v>
      </c>
    </row>
    <row r="202" spans="1:23">
      <c r="A202" t="s">
        <v>1213</v>
      </c>
      <c r="B202" t="s">
        <v>1229</v>
      </c>
      <c r="C202" t="s">
        <v>4130</v>
      </c>
      <c r="D202" t="s">
        <v>4131</v>
      </c>
      <c r="E202" t="s">
        <v>309</v>
      </c>
      <c r="F202" t="s">
        <v>4339</v>
      </c>
      <c r="G202" t="s">
        <v>4340</v>
      </c>
      <c r="H202" t="s">
        <v>321</v>
      </c>
      <c r="I202" t="s">
        <v>966</v>
      </c>
      <c r="J202" t="s">
        <v>204</v>
      </c>
      <c r="K202" t="s">
        <v>204</v>
      </c>
      <c r="L202" t="s">
        <v>340</v>
      </c>
      <c r="M202" t="s">
        <v>669</v>
      </c>
      <c r="N202" t="s">
        <v>339</v>
      </c>
      <c r="O202" t="s">
        <v>1212</v>
      </c>
      <c r="P202" s="131">
        <v>600138</v>
      </c>
      <c r="Q202" s="131">
        <v>1</v>
      </c>
      <c r="R202" s="131">
        <v>282.51</v>
      </c>
      <c r="T202" s="131">
        <v>1695.45</v>
      </c>
      <c r="U202" s="132">
        <v>1.2999999999999999E-3</v>
      </c>
      <c r="V202" s="132">
        <v>8.4129999999999996E-2</v>
      </c>
      <c r="W202" s="132">
        <v>6.5979999999999997E-2</v>
      </c>
    </row>
    <row r="203" spans="1:23">
      <c r="A203" t="s">
        <v>1213</v>
      </c>
      <c r="B203" t="s">
        <v>1229</v>
      </c>
      <c r="C203" t="s">
        <v>4120</v>
      </c>
      <c r="D203" t="s">
        <v>4121</v>
      </c>
      <c r="E203" t="s">
        <v>309</v>
      </c>
      <c r="F203" t="s">
        <v>4341</v>
      </c>
      <c r="G203" t="s">
        <v>4342</v>
      </c>
      <c r="H203" t="s">
        <v>321</v>
      </c>
      <c r="I203" t="s">
        <v>966</v>
      </c>
      <c r="J203" t="s">
        <v>204</v>
      </c>
      <c r="K203" t="s">
        <v>204</v>
      </c>
      <c r="L203" t="s">
        <v>340</v>
      </c>
      <c r="M203" t="s">
        <v>669</v>
      </c>
      <c r="N203" t="s">
        <v>339</v>
      </c>
      <c r="O203" t="s">
        <v>1212</v>
      </c>
      <c r="P203" s="131">
        <v>59752</v>
      </c>
      <c r="Q203" s="131">
        <v>1</v>
      </c>
      <c r="R203" s="131">
        <v>2834.53</v>
      </c>
      <c r="T203" s="131">
        <v>1693.6880000000001</v>
      </c>
      <c r="U203" s="132">
        <v>2.6700000000000001E-3</v>
      </c>
      <c r="V203" s="132">
        <v>8.4040000000000004E-2</v>
      </c>
      <c r="W203" s="132">
        <v>6.5909999999999996E-2</v>
      </c>
    </row>
    <row r="204" spans="1:23">
      <c r="A204" t="s">
        <v>1213</v>
      </c>
      <c r="B204" t="s">
        <v>1229</v>
      </c>
      <c r="C204" t="s">
        <v>4116</v>
      </c>
      <c r="D204" t="s">
        <v>4117</v>
      </c>
      <c r="E204" t="s">
        <v>309</v>
      </c>
      <c r="F204" t="s">
        <v>4333</v>
      </c>
      <c r="G204" t="s">
        <v>4334</v>
      </c>
      <c r="H204" t="s">
        <v>321</v>
      </c>
      <c r="I204" t="s">
        <v>966</v>
      </c>
      <c r="J204" t="s">
        <v>204</v>
      </c>
      <c r="K204" t="s">
        <v>204</v>
      </c>
      <c r="L204" t="s">
        <v>340</v>
      </c>
      <c r="M204" t="s">
        <v>573</v>
      </c>
      <c r="N204" t="s">
        <v>339</v>
      </c>
      <c r="O204" t="s">
        <v>1212</v>
      </c>
      <c r="P204" s="131">
        <v>295242</v>
      </c>
      <c r="Q204" s="131">
        <v>1</v>
      </c>
      <c r="R204" s="131">
        <v>471.86</v>
      </c>
      <c r="T204" s="131">
        <v>1393.1289999999999</v>
      </c>
      <c r="U204" s="132">
        <v>1.24E-3</v>
      </c>
      <c r="V204" s="132">
        <v>6.9129999999999997E-2</v>
      </c>
      <c r="W204" s="132">
        <v>5.4219999999999997E-2</v>
      </c>
    </row>
    <row r="205" spans="1:23">
      <c r="A205" t="s">
        <v>1213</v>
      </c>
      <c r="B205" t="s">
        <v>1229</v>
      </c>
      <c r="C205" t="s">
        <v>4124</v>
      </c>
      <c r="D205" t="s">
        <v>4125</v>
      </c>
      <c r="E205" t="s">
        <v>309</v>
      </c>
      <c r="F205" t="s">
        <v>4329</v>
      </c>
      <c r="G205" t="s">
        <v>4330</v>
      </c>
      <c r="H205" t="s">
        <v>321</v>
      </c>
      <c r="I205" t="s">
        <v>966</v>
      </c>
      <c r="J205" t="s">
        <v>204</v>
      </c>
      <c r="K205" t="s">
        <v>204</v>
      </c>
      <c r="L205" t="s">
        <v>340</v>
      </c>
      <c r="M205" t="s">
        <v>575</v>
      </c>
      <c r="N205" t="s">
        <v>339</v>
      </c>
      <c r="O205" t="s">
        <v>1212</v>
      </c>
      <c r="P205" s="131">
        <v>342659</v>
      </c>
      <c r="Q205" s="131">
        <v>1</v>
      </c>
      <c r="R205" s="131">
        <v>363.65</v>
      </c>
      <c r="T205" s="131">
        <v>1246.079</v>
      </c>
      <c r="U205" s="132">
        <v>3.6000000000000002E-4</v>
      </c>
      <c r="V205" s="132">
        <v>6.1830000000000003E-2</v>
      </c>
      <c r="W205" s="132">
        <v>4.8489999999999998E-2</v>
      </c>
    </row>
    <row r="206" spans="1:23">
      <c r="A206" t="s">
        <v>1213</v>
      </c>
      <c r="B206" t="s">
        <v>1229</v>
      </c>
      <c r="C206" t="s">
        <v>4124</v>
      </c>
      <c r="D206" t="s">
        <v>4125</v>
      </c>
      <c r="E206" t="s">
        <v>309</v>
      </c>
      <c r="F206" t="s">
        <v>4162</v>
      </c>
      <c r="G206" t="s">
        <v>4163</v>
      </c>
      <c r="H206" t="s">
        <v>321</v>
      </c>
      <c r="I206" t="s">
        <v>965</v>
      </c>
      <c r="J206" t="s">
        <v>204</v>
      </c>
      <c r="K206" t="s">
        <v>204</v>
      </c>
      <c r="L206" t="s">
        <v>340</v>
      </c>
      <c r="M206" t="s">
        <v>604</v>
      </c>
      <c r="N206" t="s">
        <v>339</v>
      </c>
      <c r="O206" t="s">
        <v>1212</v>
      </c>
      <c r="P206" s="131">
        <v>5313</v>
      </c>
      <c r="Q206" s="131">
        <v>1</v>
      </c>
      <c r="R206" s="131">
        <v>21370</v>
      </c>
      <c r="T206" s="131">
        <v>1135.3879999999999</v>
      </c>
      <c r="U206" s="132">
        <v>5.0000000000000002E-5</v>
      </c>
      <c r="V206" s="132">
        <v>5.6340000000000001E-2</v>
      </c>
      <c r="W206" s="132">
        <v>4.419E-2</v>
      </c>
    </row>
    <row r="207" spans="1:23">
      <c r="A207" t="s">
        <v>1213</v>
      </c>
      <c r="B207" t="s">
        <v>1229</v>
      </c>
      <c r="C207" t="s">
        <v>4120</v>
      </c>
      <c r="D207" t="s">
        <v>4121</v>
      </c>
      <c r="E207" t="s">
        <v>309</v>
      </c>
      <c r="F207" t="s">
        <v>4327</v>
      </c>
      <c r="G207" t="s">
        <v>4328</v>
      </c>
      <c r="H207" t="s">
        <v>321</v>
      </c>
      <c r="I207" t="s">
        <v>966</v>
      </c>
      <c r="J207" t="s">
        <v>204</v>
      </c>
      <c r="K207" t="s">
        <v>204</v>
      </c>
      <c r="L207" t="s">
        <v>340</v>
      </c>
      <c r="M207" t="s">
        <v>573</v>
      </c>
      <c r="N207" t="s">
        <v>339</v>
      </c>
      <c r="O207" t="s">
        <v>1212</v>
      </c>
      <c r="P207" s="131">
        <v>22377</v>
      </c>
      <c r="Q207" s="131">
        <v>1</v>
      </c>
      <c r="R207" s="131">
        <v>3781.97</v>
      </c>
      <c r="T207" s="131">
        <v>846.29100000000005</v>
      </c>
      <c r="U207" s="132">
        <v>4.2999999999999999E-4</v>
      </c>
      <c r="V207" s="132">
        <v>4.199E-2</v>
      </c>
      <c r="W207" s="132">
        <v>3.2930000000000001E-2</v>
      </c>
    </row>
    <row r="208" spans="1:23">
      <c r="A208" t="s">
        <v>1213</v>
      </c>
      <c r="B208" t="s">
        <v>1229</v>
      </c>
      <c r="C208" t="s">
        <v>4130</v>
      </c>
      <c r="D208" t="s">
        <v>4131</v>
      </c>
      <c r="E208" t="s">
        <v>309</v>
      </c>
      <c r="F208" t="s">
        <v>4331</v>
      </c>
      <c r="G208" t="s">
        <v>4332</v>
      </c>
      <c r="H208" t="s">
        <v>321</v>
      </c>
      <c r="I208" t="s">
        <v>966</v>
      </c>
      <c r="J208" t="s">
        <v>204</v>
      </c>
      <c r="K208" t="s">
        <v>204</v>
      </c>
      <c r="L208" t="s">
        <v>340</v>
      </c>
      <c r="M208" t="s">
        <v>573</v>
      </c>
      <c r="N208" t="s">
        <v>339</v>
      </c>
      <c r="O208" t="s">
        <v>1212</v>
      </c>
      <c r="P208" s="131">
        <v>219732</v>
      </c>
      <c r="Q208" s="131">
        <v>1</v>
      </c>
      <c r="R208" s="131">
        <v>378.93</v>
      </c>
      <c r="T208" s="131">
        <v>832.63</v>
      </c>
      <c r="U208" s="132">
        <v>1.7000000000000001E-4</v>
      </c>
      <c r="V208" s="132">
        <v>4.1309999999999999E-2</v>
      </c>
      <c r="W208" s="132">
        <v>3.2399999999999998E-2</v>
      </c>
    </row>
    <row r="209" spans="1:23">
      <c r="A209" t="s">
        <v>1213</v>
      </c>
      <c r="B209" t="s">
        <v>1229</v>
      </c>
      <c r="C209" t="s">
        <v>4194</v>
      </c>
      <c r="D209" t="s">
        <v>4195</v>
      </c>
      <c r="E209" t="s">
        <v>309</v>
      </c>
      <c r="F209" t="s">
        <v>4343</v>
      </c>
      <c r="G209" t="s">
        <v>4344</v>
      </c>
      <c r="H209" t="s">
        <v>321</v>
      </c>
      <c r="I209" t="s">
        <v>964</v>
      </c>
      <c r="J209" t="s">
        <v>204</v>
      </c>
      <c r="K209" t="s">
        <v>204</v>
      </c>
      <c r="L209" t="s">
        <v>340</v>
      </c>
      <c r="M209" t="s">
        <v>574</v>
      </c>
      <c r="N209" t="s">
        <v>339</v>
      </c>
      <c r="O209" t="s">
        <v>1212</v>
      </c>
      <c r="P209" s="131">
        <v>9939</v>
      </c>
      <c r="Q209" s="131">
        <v>1</v>
      </c>
      <c r="R209" s="131">
        <v>6789</v>
      </c>
      <c r="T209" s="131">
        <v>674.75900000000001</v>
      </c>
      <c r="U209" s="132">
        <v>1.42E-3</v>
      </c>
      <c r="V209" s="132">
        <v>3.3480000000000003E-2</v>
      </c>
      <c r="W209" s="132">
        <v>2.6259999999999999E-2</v>
      </c>
    </row>
    <row r="210" spans="1:23">
      <c r="A210" t="s">
        <v>1213</v>
      </c>
      <c r="B210" t="s">
        <v>1229</v>
      </c>
      <c r="C210" t="s">
        <v>4136</v>
      </c>
      <c r="D210" t="s">
        <v>4137</v>
      </c>
      <c r="E210" t="s">
        <v>309</v>
      </c>
      <c r="F210" t="s">
        <v>4206</v>
      </c>
      <c r="G210" t="s">
        <v>4207</v>
      </c>
      <c r="H210" t="s">
        <v>321</v>
      </c>
      <c r="I210" t="s">
        <v>964</v>
      </c>
      <c r="J210" t="s">
        <v>204</v>
      </c>
      <c r="K210" t="s">
        <v>204</v>
      </c>
      <c r="L210" t="s">
        <v>340</v>
      </c>
      <c r="M210" t="s">
        <v>574</v>
      </c>
      <c r="N210" t="s">
        <v>339</v>
      </c>
      <c r="O210" t="s">
        <v>1212</v>
      </c>
      <c r="P210" s="131">
        <v>27801</v>
      </c>
      <c r="Q210" s="131">
        <v>1</v>
      </c>
      <c r="R210" s="131">
        <v>2372</v>
      </c>
      <c r="T210" s="131">
        <v>659.44</v>
      </c>
      <c r="U210" s="132">
        <v>3.3E-4</v>
      </c>
      <c r="V210" s="132">
        <v>3.2719999999999999E-2</v>
      </c>
      <c r="W210" s="132">
        <v>2.5659999999999999E-2</v>
      </c>
    </row>
    <row r="211" spans="1:23">
      <c r="A211" t="s">
        <v>1213</v>
      </c>
      <c r="B211" t="s">
        <v>1229</v>
      </c>
      <c r="C211" t="s">
        <v>4120</v>
      </c>
      <c r="D211" t="s">
        <v>4121</v>
      </c>
      <c r="E211" t="s">
        <v>309</v>
      </c>
      <c r="F211" t="s">
        <v>4345</v>
      </c>
      <c r="G211" t="s">
        <v>4346</v>
      </c>
      <c r="H211" t="s">
        <v>321</v>
      </c>
      <c r="I211" t="s">
        <v>966</v>
      </c>
      <c r="J211" t="s">
        <v>204</v>
      </c>
      <c r="K211" t="s">
        <v>204</v>
      </c>
      <c r="L211" t="s">
        <v>340</v>
      </c>
      <c r="M211" t="s">
        <v>661</v>
      </c>
      <c r="N211" t="s">
        <v>339</v>
      </c>
      <c r="O211" t="s">
        <v>1212</v>
      </c>
      <c r="P211" s="131">
        <v>21102</v>
      </c>
      <c r="Q211" s="131">
        <v>1</v>
      </c>
      <c r="R211" s="131">
        <v>3005.92</v>
      </c>
      <c r="T211" s="131">
        <v>634.30899999999997</v>
      </c>
      <c r="U211" s="132">
        <v>7.7999999999999999E-4</v>
      </c>
      <c r="V211" s="132">
        <v>3.1469999999999998E-2</v>
      </c>
      <c r="W211" s="132">
        <v>2.469E-2</v>
      </c>
    </row>
    <row r="212" spans="1:23">
      <c r="A212" t="s">
        <v>1213</v>
      </c>
      <c r="B212" t="s">
        <v>1229</v>
      </c>
      <c r="C212" t="s">
        <v>4130</v>
      </c>
      <c r="D212" t="s">
        <v>4131</v>
      </c>
      <c r="E212" t="s">
        <v>309</v>
      </c>
      <c r="F212" t="s">
        <v>4347</v>
      </c>
      <c r="G212" t="s">
        <v>4348</v>
      </c>
      <c r="H212" t="s">
        <v>321</v>
      </c>
      <c r="I212" t="s">
        <v>966</v>
      </c>
      <c r="J212" t="s">
        <v>204</v>
      </c>
      <c r="K212" t="s">
        <v>204</v>
      </c>
      <c r="L212" t="s">
        <v>340</v>
      </c>
      <c r="M212" t="s">
        <v>661</v>
      </c>
      <c r="N212" t="s">
        <v>339</v>
      </c>
      <c r="O212" t="s">
        <v>1212</v>
      </c>
      <c r="P212" s="131">
        <v>21026</v>
      </c>
      <c r="Q212" s="131">
        <v>1</v>
      </c>
      <c r="R212" s="131">
        <v>3014.85</v>
      </c>
      <c r="T212" s="131">
        <v>633.90200000000004</v>
      </c>
      <c r="U212" s="132">
        <v>8.1999999999999998E-4</v>
      </c>
      <c r="V212" s="132">
        <v>3.1449999999999999E-2</v>
      </c>
      <c r="W212" s="132">
        <v>2.4670000000000001E-2</v>
      </c>
    </row>
    <row r="213" spans="1:23">
      <c r="A213" t="s">
        <v>1213</v>
      </c>
      <c r="B213" t="s">
        <v>1229</v>
      </c>
      <c r="C213" t="s">
        <v>4124</v>
      </c>
      <c r="D213" t="s">
        <v>4125</v>
      </c>
      <c r="E213" t="s">
        <v>309</v>
      </c>
      <c r="F213" t="s">
        <v>4126</v>
      </c>
      <c r="G213" t="s">
        <v>4127</v>
      </c>
      <c r="H213" t="s">
        <v>321</v>
      </c>
      <c r="I213" t="s">
        <v>964</v>
      </c>
      <c r="J213" t="s">
        <v>204</v>
      </c>
      <c r="K213" t="s">
        <v>204</v>
      </c>
      <c r="L213" t="s">
        <v>340</v>
      </c>
      <c r="M213" t="s">
        <v>572</v>
      </c>
      <c r="N213" t="s">
        <v>339</v>
      </c>
      <c r="O213" t="s">
        <v>1212</v>
      </c>
      <c r="P213" s="131">
        <v>25315</v>
      </c>
      <c r="Q213" s="131">
        <v>1</v>
      </c>
      <c r="R213" s="131">
        <v>2383</v>
      </c>
      <c r="T213" s="131">
        <v>603.25599999999997</v>
      </c>
      <c r="U213" s="132">
        <v>6.0000000000000002E-5</v>
      </c>
      <c r="V213" s="132">
        <v>2.9929999999999998E-2</v>
      </c>
      <c r="W213" s="132">
        <v>2.3480000000000001E-2</v>
      </c>
    </row>
    <row r="214" spans="1:23">
      <c r="A214" t="s">
        <v>1213</v>
      </c>
      <c r="B214" t="s">
        <v>1229</v>
      </c>
      <c r="C214" t="s">
        <v>4100</v>
      </c>
      <c r="D214" t="s">
        <v>4101</v>
      </c>
      <c r="E214" t="s">
        <v>80</v>
      </c>
      <c r="F214" t="s">
        <v>4102</v>
      </c>
      <c r="G214" t="s">
        <v>4103</v>
      </c>
      <c r="H214" t="s">
        <v>321</v>
      </c>
      <c r="I214" t="s">
        <v>965</v>
      </c>
      <c r="J214" t="s">
        <v>205</v>
      </c>
      <c r="K214" t="s">
        <v>224</v>
      </c>
      <c r="L214" t="s">
        <v>344</v>
      </c>
      <c r="M214" t="s">
        <v>604</v>
      </c>
      <c r="N214" t="s">
        <v>339</v>
      </c>
      <c r="O214" t="s">
        <v>1215</v>
      </c>
      <c r="P214" s="131">
        <v>355</v>
      </c>
      <c r="Q214" s="131">
        <v>3.6469999999999998</v>
      </c>
      <c r="R214" s="131">
        <v>53881</v>
      </c>
      <c r="T214" s="131">
        <v>697.58900000000006</v>
      </c>
      <c r="U214" s="132">
        <v>0</v>
      </c>
      <c r="V214" s="132">
        <v>3.4610000000000002E-2</v>
      </c>
      <c r="W214" s="132">
        <v>2.7150000000000001E-2</v>
      </c>
    </row>
    <row r="215" spans="1:23">
      <c r="A215" t="s">
        <v>1213</v>
      </c>
      <c r="B215" t="s">
        <v>1229</v>
      </c>
      <c r="C215" t="s">
        <v>4112</v>
      </c>
      <c r="D215" t="s">
        <v>4113</v>
      </c>
      <c r="E215" t="s">
        <v>80</v>
      </c>
      <c r="F215" t="s">
        <v>4114</v>
      </c>
      <c r="G215" t="s">
        <v>4115</v>
      </c>
      <c r="H215" t="s">
        <v>321</v>
      </c>
      <c r="I215" t="s">
        <v>965</v>
      </c>
      <c r="J215" t="s">
        <v>205</v>
      </c>
      <c r="K215" t="s">
        <v>224</v>
      </c>
      <c r="L215" t="s">
        <v>344</v>
      </c>
      <c r="M215" t="s">
        <v>604</v>
      </c>
      <c r="N215" t="s">
        <v>339</v>
      </c>
      <c r="O215" t="s">
        <v>1215</v>
      </c>
      <c r="P215" s="131">
        <v>319</v>
      </c>
      <c r="Q215" s="131">
        <v>3.6469999999999998</v>
      </c>
      <c r="R215" s="131">
        <v>58608</v>
      </c>
      <c r="S215" s="131">
        <v>0.47099999999999997</v>
      </c>
      <c r="T215" s="131">
        <v>683.56100000000004</v>
      </c>
      <c r="U215" s="132">
        <v>0</v>
      </c>
      <c r="V215" s="132">
        <v>3.3939999999999998E-2</v>
      </c>
      <c r="W215" s="132">
        <v>2.6620000000000001E-2</v>
      </c>
    </row>
    <row r="216" spans="1:23">
      <c r="A216" t="s">
        <v>1213</v>
      </c>
      <c r="B216" t="s">
        <v>1229</v>
      </c>
      <c r="C216" t="s">
        <v>4108</v>
      </c>
      <c r="D216" t="s">
        <v>4109</v>
      </c>
      <c r="E216" t="s">
        <v>80</v>
      </c>
      <c r="F216" t="s">
        <v>4110</v>
      </c>
      <c r="G216" t="s">
        <v>4111</v>
      </c>
      <c r="H216" t="s">
        <v>321</v>
      </c>
      <c r="I216" t="s">
        <v>965</v>
      </c>
      <c r="J216" t="s">
        <v>205</v>
      </c>
      <c r="K216" t="s">
        <v>224</v>
      </c>
      <c r="L216" t="s">
        <v>346</v>
      </c>
      <c r="M216" t="s">
        <v>597</v>
      </c>
      <c r="N216" t="s">
        <v>339</v>
      </c>
      <c r="O216" t="s">
        <v>1215</v>
      </c>
      <c r="P216" s="131">
        <v>366</v>
      </c>
      <c r="Q216" s="131">
        <v>3.6469999999999998</v>
      </c>
      <c r="R216" s="131">
        <v>51123</v>
      </c>
      <c r="T216" s="131">
        <v>682.39099999999996</v>
      </c>
      <c r="U216" s="132">
        <v>0</v>
      </c>
      <c r="V216" s="132">
        <v>3.3860000000000001E-2</v>
      </c>
      <c r="W216" s="132">
        <v>2.656E-2</v>
      </c>
    </row>
    <row r="217" spans="1:23">
      <c r="A217" t="s">
        <v>1213</v>
      </c>
      <c r="B217" t="s">
        <v>1229</v>
      </c>
      <c r="C217" t="s">
        <v>4257</v>
      </c>
      <c r="D217" t="s">
        <v>4258</v>
      </c>
      <c r="E217" t="s">
        <v>80</v>
      </c>
      <c r="F217" t="s">
        <v>4349</v>
      </c>
      <c r="G217" t="s">
        <v>4350</v>
      </c>
      <c r="H217" t="s">
        <v>321</v>
      </c>
      <c r="I217" t="s">
        <v>965</v>
      </c>
      <c r="J217" t="s">
        <v>205</v>
      </c>
      <c r="K217" t="s">
        <v>224</v>
      </c>
      <c r="L217" t="s">
        <v>344</v>
      </c>
      <c r="M217" t="s">
        <v>604</v>
      </c>
      <c r="N217" t="s">
        <v>339</v>
      </c>
      <c r="O217" t="s">
        <v>1215</v>
      </c>
      <c r="P217" s="131">
        <v>278</v>
      </c>
      <c r="Q217" s="131">
        <v>3.6469999999999998</v>
      </c>
      <c r="R217" s="131">
        <v>58868</v>
      </c>
      <c r="T217" s="131">
        <v>596.84299999999996</v>
      </c>
      <c r="U217" s="132">
        <v>0</v>
      </c>
      <c r="V217" s="132">
        <v>2.9610000000000001E-2</v>
      </c>
      <c r="W217" s="132">
        <v>2.3230000000000001E-2</v>
      </c>
    </row>
    <row r="218" spans="1:23">
      <c r="A218" t="s">
        <v>1213</v>
      </c>
      <c r="B218" t="s">
        <v>1230</v>
      </c>
      <c r="C218" t="s">
        <v>4130</v>
      </c>
      <c r="D218" t="s">
        <v>4131</v>
      </c>
      <c r="E218" t="s">
        <v>309</v>
      </c>
      <c r="F218" t="s">
        <v>4335</v>
      </c>
      <c r="G218" t="s">
        <v>4336</v>
      </c>
      <c r="H218" t="s">
        <v>321</v>
      </c>
      <c r="I218" t="s">
        <v>966</v>
      </c>
      <c r="J218" t="s">
        <v>204</v>
      </c>
      <c r="K218" t="s">
        <v>204</v>
      </c>
      <c r="L218" t="s">
        <v>340</v>
      </c>
      <c r="M218" t="s">
        <v>575</v>
      </c>
      <c r="N218" t="s">
        <v>339</v>
      </c>
      <c r="O218" t="s">
        <v>1212</v>
      </c>
      <c r="P218" s="131">
        <v>5249827</v>
      </c>
      <c r="Q218" s="131">
        <v>1</v>
      </c>
      <c r="R218" s="131">
        <v>362.69</v>
      </c>
      <c r="T218" s="131">
        <v>19040.598000000002</v>
      </c>
      <c r="U218" s="132">
        <v>9.1400000000000006E-3</v>
      </c>
      <c r="V218" s="132">
        <v>0.37786999999999998</v>
      </c>
      <c r="W218" s="132">
        <v>4.6859999999999999E-2</v>
      </c>
    </row>
    <row r="219" spans="1:23">
      <c r="A219" t="s">
        <v>1213</v>
      </c>
      <c r="B219" t="s">
        <v>1230</v>
      </c>
      <c r="C219" t="s">
        <v>4130</v>
      </c>
      <c r="D219" t="s">
        <v>4131</v>
      </c>
      <c r="E219" t="s">
        <v>309</v>
      </c>
      <c r="F219" t="s">
        <v>4186</v>
      </c>
      <c r="G219" t="s">
        <v>4187</v>
      </c>
      <c r="H219" t="s">
        <v>321</v>
      </c>
      <c r="I219" t="s">
        <v>966</v>
      </c>
      <c r="J219" t="s">
        <v>204</v>
      </c>
      <c r="K219" t="s">
        <v>204</v>
      </c>
      <c r="L219" t="s">
        <v>340</v>
      </c>
      <c r="M219" t="s">
        <v>630</v>
      </c>
      <c r="N219" t="s">
        <v>339</v>
      </c>
      <c r="O219" t="s">
        <v>1212</v>
      </c>
      <c r="P219" s="131">
        <v>1386757</v>
      </c>
      <c r="Q219" s="131">
        <v>1</v>
      </c>
      <c r="R219" s="131">
        <v>405.23</v>
      </c>
      <c r="T219" s="131">
        <v>5619.5550000000003</v>
      </c>
      <c r="U219" s="132">
        <v>1.89E-3</v>
      </c>
      <c r="V219" s="132">
        <v>0.11151999999999999</v>
      </c>
      <c r="W219" s="132">
        <v>1.383E-2</v>
      </c>
    </row>
    <row r="220" spans="1:23">
      <c r="A220" t="s">
        <v>1213</v>
      </c>
      <c r="B220" t="s">
        <v>1230</v>
      </c>
      <c r="C220" t="s">
        <v>4120</v>
      </c>
      <c r="D220" t="s">
        <v>4121</v>
      </c>
      <c r="E220" t="s">
        <v>309</v>
      </c>
      <c r="F220" t="s">
        <v>4327</v>
      </c>
      <c r="G220" t="s">
        <v>4328</v>
      </c>
      <c r="H220" t="s">
        <v>321</v>
      </c>
      <c r="I220" t="s">
        <v>966</v>
      </c>
      <c r="J220" t="s">
        <v>204</v>
      </c>
      <c r="K220" t="s">
        <v>204</v>
      </c>
      <c r="L220" t="s">
        <v>340</v>
      </c>
      <c r="M220" t="s">
        <v>573</v>
      </c>
      <c r="N220" t="s">
        <v>339</v>
      </c>
      <c r="O220" t="s">
        <v>1212</v>
      </c>
      <c r="P220" s="131">
        <v>141543</v>
      </c>
      <c r="Q220" s="131">
        <v>1</v>
      </c>
      <c r="R220" s="131">
        <v>3781.97</v>
      </c>
      <c r="T220" s="131">
        <v>5353.1139999999996</v>
      </c>
      <c r="U220" s="132">
        <v>2.7100000000000002E-3</v>
      </c>
      <c r="V220" s="132">
        <v>0.10624</v>
      </c>
      <c r="W220" s="132">
        <v>1.3180000000000001E-2</v>
      </c>
    </row>
    <row r="221" spans="1:23">
      <c r="A221" t="s">
        <v>1213</v>
      </c>
      <c r="B221" t="s">
        <v>1230</v>
      </c>
      <c r="C221" t="s">
        <v>4120</v>
      </c>
      <c r="D221" t="s">
        <v>4121</v>
      </c>
      <c r="E221" t="s">
        <v>309</v>
      </c>
      <c r="F221" t="s">
        <v>4172</v>
      </c>
      <c r="G221" t="s">
        <v>4173</v>
      </c>
      <c r="H221" t="s">
        <v>321</v>
      </c>
      <c r="I221" t="s">
        <v>966</v>
      </c>
      <c r="J221" t="s">
        <v>204</v>
      </c>
      <c r="K221" t="s">
        <v>204</v>
      </c>
      <c r="L221" t="s">
        <v>340</v>
      </c>
      <c r="M221" t="s">
        <v>630</v>
      </c>
      <c r="N221" t="s">
        <v>339</v>
      </c>
      <c r="O221" t="s">
        <v>1212</v>
      </c>
      <c r="P221" s="131">
        <v>127021</v>
      </c>
      <c r="Q221" s="131">
        <v>1</v>
      </c>
      <c r="R221" s="131">
        <v>4053.22</v>
      </c>
      <c r="T221" s="131">
        <v>5148.4409999999998</v>
      </c>
      <c r="U221" s="132">
        <v>3.2599999999999999E-3</v>
      </c>
      <c r="V221" s="132">
        <v>0.10217</v>
      </c>
      <c r="W221" s="132">
        <v>1.2670000000000001E-2</v>
      </c>
    </row>
    <row r="222" spans="1:23">
      <c r="A222" t="s">
        <v>1213</v>
      </c>
      <c r="B222" t="s">
        <v>1230</v>
      </c>
      <c r="C222" t="s">
        <v>4120</v>
      </c>
      <c r="D222" t="s">
        <v>4121</v>
      </c>
      <c r="E222" t="s">
        <v>309</v>
      </c>
      <c r="F222" t="s">
        <v>4140</v>
      </c>
      <c r="G222" t="s">
        <v>4141</v>
      </c>
      <c r="H222" t="s">
        <v>321</v>
      </c>
      <c r="I222" t="s">
        <v>964</v>
      </c>
      <c r="J222" t="s">
        <v>204</v>
      </c>
      <c r="K222" t="s">
        <v>204</v>
      </c>
      <c r="L222" t="s">
        <v>340</v>
      </c>
      <c r="M222" t="s">
        <v>572</v>
      </c>
      <c r="N222" t="s">
        <v>339</v>
      </c>
      <c r="O222" t="s">
        <v>1212</v>
      </c>
      <c r="P222" s="131">
        <v>16658</v>
      </c>
      <c r="Q222" s="131">
        <v>1</v>
      </c>
      <c r="R222" s="131">
        <v>23840</v>
      </c>
      <c r="T222" s="131">
        <v>3971.2669999999998</v>
      </c>
      <c r="U222" s="132">
        <v>4.6999999999999999E-4</v>
      </c>
      <c r="V222" s="132">
        <v>7.8810000000000005E-2</v>
      </c>
      <c r="W222" s="132">
        <v>9.7699999999999992E-3</v>
      </c>
    </row>
    <row r="223" spans="1:23">
      <c r="A223" t="s">
        <v>1213</v>
      </c>
      <c r="B223" t="s">
        <v>1230</v>
      </c>
      <c r="C223" t="s">
        <v>4108</v>
      </c>
      <c r="D223" t="s">
        <v>4109</v>
      </c>
      <c r="E223" t="s">
        <v>80</v>
      </c>
      <c r="F223" t="s">
        <v>4110</v>
      </c>
      <c r="G223" t="s">
        <v>4111</v>
      </c>
      <c r="H223" t="s">
        <v>321</v>
      </c>
      <c r="I223" t="s">
        <v>965</v>
      </c>
      <c r="J223" t="s">
        <v>205</v>
      </c>
      <c r="K223" t="s">
        <v>224</v>
      </c>
      <c r="L223" t="s">
        <v>346</v>
      </c>
      <c r="M223" t="s">
        <v>597</v>
      </c>
      <c r="N223" t="s">
        <v>339</v>
      </c>
      <c r="O223" t="s">
        <v>1215</v>
      </c>
      <c r="P223" s="131">
        <v>1520</v>
      </c>
      <c r="Q223" s="131">
        <v>3.6469999999999998</v>
      </c>
      <c r="R223" s="131">
        <v>51123</v>
      </c>
      <c r="T223" s="131">
        <v>2833.973</v>
      </c>
      <c r="U223" s="132">
        <v>0</v>
      </c>
      <c r="V223" s="132">
        <v>5.6239999999999998E-2</v>
      </c>
      <c r="W223" s="132">
        <v>6.9699999999999996E-3</v>
      </c>
    </row>
    <row r="224" spans="1:23">
      <c r="A224" t="s">
        <v>1213</v>
      </c>
      <c r="B224" t="s">
        <v>1230</v>
      </c>
      <c r="C224" t="s">
        <v>4112</v>
      </c>
      <c r="D224" t="s">
        <v>4113</v>
      </c>
      <c r="E224" t="s">
        <v>80</v>
      </c>
      <c r="F224" t="s">
        <v>4351</v>
      </c>
      <c r="G224" t="s">
        <v>4352</v>
      </c>
      <c r="H224" t="s">
        <v>321</v>
      </c>
      <c r="I224" t="s">
        <v>965</v>
      </c>
      <c r="J224" t="s">
        <v>205</v>
      </c>
      <c r="K224" t="s">
        <v>224</v>
      </c>
      <c r="L224" t="s">
        <v>344</v>
      </c>
      <c r="M224" t="s">
        <v>735</v>
      </c>
      <c r="N224" t="s">
        <v>339</v>
      </c>
      <c r="O224" t="s">
        <v>1215</v>
      </c>
      <c r="P224" s="131">
        <v>15424</v>
      </c>
      <c r="Q224" s="131">
        <v>3.6469999999999998</v>
      </c>
      <c r="R224" s="131">
        <v>4833</v>
      </c>
      <c r="T224" s="131">
        <v>2718.627</v>
      </c>
      <c r="U224" s="132">
        <v>0</v>
      </c>
      <c r="V224" s="132">
        <v>5.3949999999999998E-2</v>
      </c>
      <c r="W224" s="132">
        <v>6.6899999999999998E-3</v>
      </c>
    </row>
    <row r="225" spans="1:23">
      <c r="A225" t="s">
        <v>1213</v>
      </c>
      <c r="B225" t="s">
        <v>1230</v>
      </c>
      <c r="C225" t="s">
        <v>4112</v>
      </c>
      <c r="D225" t="s">
        <v>4113</v>
      </c>
      <c r="E225" t="s">
        <v>80</v>
      </c>
      <c r="F225" t="s">
        <v>4114</v>
      </c>
      <c r="G225" t="s">
        <v>4115</v>
      </c>
      <c r="H225" t="s">
        <v>321</v>
      </c>
      <c r="I225" t="s">
        <v>965</v>
      </c>
      <c r="J225" t="s">
        <v>205</v>
      </c>
      <c r="K225" t="s">
        <v>224</v>
      </c>
      <c r="L225" t="s">
        <v>344</v>
      </c>
      <c r="M225" t="s">
        <v>604</v>
      </c>
      <c r="N225" t="s">
        <v>339</v>
      </c>
      <c r="O225" t="s">
        <v>1215</v>
      </c>
      <c r="P225" s="131">
        <v>1015</v>
      </c>
      <c r="Q225" s="131">
        <v>3.6469999999999998</v>
      </c>
      <c r="R225" s="131">
        <v>58608</v>
      </c>
      <c r="S225" s="131">
        <v>1.5</v>
      </c>
      <c r="T225" s="131">
        <v>2174.9659999999999</v>
      </c>
      <c r="U225" s="132">
        <v>0</v>
      </c>
      <c r="V225" s="132">
        <v>4.3189999999999999E-2</v>
      </c>
      <c r="W225" s="132">
        <v>5.3600000000000002E-3</v>
      </c>
    </row>
    <row r="226" spans="1:23">
      <c r="A226" t="s">
        <v>1213</v>
      </c>
      <c r="B226" t="s">
        <v>1230</v>
      </c>
      <c r="C226" t="s">
        <v>4257</v>
      </c>
      <c r="D226" t="s">
        <v>4258</v>
      </c>
      <c r="E226" t="s">
        <v>80</v>
      </c>
      <c r="F226" t="s">
        <v>4353</v>
      </c>
      <c r="G226" t="s">
        <v>4354</v>
      </c>
      <c r="H226" t="s">
        <v>321</v>
      </c>
      <c r="I226" t="s">
        <v>965</v>
      </c>
      <c r="J226" t="s">
        <v>205</v>
      </c>
      <c r="K226" t="s">
        <v>224</v>
      </c>
      <c r="L226" t="s">
        <v>360</v>
      </c>
      <c r="M226" t="s">
        <v>735</v>
      </c>
      <c r="N226" t="s">
        <v>339</v>
      </c>
      <c r="O226" t="s">
        <v>1215</v>
      </c>
      <c r="P226" s="131">
        <v>7713</v>
      </c>
      <c r="Q226" s="131">
        <v>3.6469999999999998</v>
      </c>
      <c r="R226" s="131">
        <v>5264</v>
      </c>
      <c r="T226" s="131">
        <v>1480.7270000000001</v>
      </c>
      <c r="U226" s="132">
        <v>0</v>
      </c>
      <c r="V226" s="132">
        <v>2.9389999999999999E-2</v>
      </c>
      <c r="W226" s="132">
        <v>3.64E-3</v>
      </c>
    </row>
    <row r="227" spans="1:23">
      <c r="A227" t="s">
        <v>1213</v>
      </c>
      <c r="B227" t="s">
        <v>1230</v>
      </c>
      <c r="C227" t="s">
        <v>4257</v>
      </c>
      <c r="D227" t="s">
        <v>4258</v>
      </c>
      <c r="E227" t="s">
        <v>80</v>
      </c>
      <c r="F227" t="s">
        <v>4261</v>
      </c>
      <c r="G227" t="s">
        <v>4262</v>
      </c>
      <c r="H227" t="s">
        <v>321</v>
      </c>
      <c r="I227" t="s">
        <v>965</v>
      </c>
      <c r="J227" t="s">
        <v>205</v>
      </c>
      <c r="K227" t="s">
        <v>224</v>
      </c>
      <c r="L227" t="s">
        <v>344</v>
      </c>
      <c r="M227" t="s">
        <v>602</v>
      </c>
      <c r="N227" t="s">
        <v>339</v>
      </c>
      <c r="O227" t="s">
        <v>1215</v>
      </c>
      <c r="P227" s="131">
        <v>1703</v>
      </c>
      <c r="Q227" s="131">
        <v>3.6469999999999998</v>
      </c>
      <c r="R227" s="131">
        <v>22096</v>
      </c>
      <c r="T227" s="131">
        <v>1372.347</v>
      </c>
      <c r="U227" s="132">
        <v>0</v>
      </c>
      <c r="V227" s="132">
        <v>2.724E-2</v>
      </c>
      <c r="W227" s="132">
        <v>3.3800000000000002E-3</v>
      </c>
    </row>
    <row r="228" spans="1:23">
      <c r="A228" t="s">
        <v>1213</v>
      </c>
      <c r="B228" t="s">
        <v>1230</v>
      </c>
      <c r="C228" t="s">
        <v>4257</v>
      </c>
      <c r="D228" t="s">
        <v>4258</v>
      </c>
      <c r="E228" t="s">
        <v>80</v>
      </c>
      <c r="F228" t="s">
        <v>4355</v>
      </c>
      <c r="G228" t="s">
        <v>4356</v>
      </c>
      <c r="H228" t="s">
        <v>321</v>
      </c>
      <c r="I228" t="s">
        <v>967</v>
      </c>
      <c r="J228" t="s">
        <v>205</v>
      </c>
      <c r="K228" t="s">
        <v>224</v>
      </c>
      <c r="L228" t="s">
        <v>344</v>
      </c>
      <c r="M228" t="s">
        <v>732</v>
      </c>
      <c r="N228" t="s">
        <v>339</v>
      </c>
      <c r="O228" t="s">
        <v>1215</v>
      </c>
      <c r="P228" s="131">
        <v>1733</v>
      </c>
      <c r="Q228" s="131">
        <v>3.6469999999999998</v>
      </c>
      <c r="R228" s="131">
        <v>10684</v>
      </c>
      <c r="T228" s="131">
        <v>675.25599999999997</v>
      </c>
      <c r="U228" s="132">
        <v>0</v>
      </c>
      <c r="V228" s="132">
        <v>1.34E-2</v>
      </c>
      <c r="W228" s="132">
        <v>1.66E-3</v>
      </c>
    </row>
    <row r="229" spans="1:23">
      <c r="A229" t="s">
        <v>1213</v>
      </c>
      <c r="B229" t="s">
        <v>1232</v>
      </c>
      <c r="C229" t="s">
        <v>4319</v>
      </c>
      <c r="D229" t="s">
        <v>4320</v>
      </c>
      <c r="E229" t="s">
        <v>80</v>
      </c>
      <c r="F229" t="s">
        <v>4357</v>
      </c>
      <c r="G229" t="s">
        <v>4358</v>
      </c>
      <c r="H229" t="s">
        <v>321</v>
      </c>
      <c r="I229" t="s">
        <v>965</v>
      </c>
      <c r="J229" t="s">
        <v>205</v>
      </c>
      <c r="K229" t="s">
        <v>281</v>
      </c>
      <c r="L229" t="s">
        <v>380</v>
      </c>
      <c r="M229" t="s">
        <v>604</v>
      </c>
      <c r="N229" t="s">
        <v>339</v>
      </c>
      <c r="O229" t="s">
        <v>1215</v>
      </c>
      <c r="P229" s="131">
        <v>23001</v>
      </c>
      <c r="Q229" s="131">
        <v>3.6469999999999998</v>
      </c>
      <c r="R229" s="131">
        <v>42367.5</v>
      </c>
      <c r="T229" s="131">
        <v>35539.828000000001</v>
      </c>
      <c r="U229" s="132">
        <v>0</v>
      </c>
      <c r="V229" s="132">
        <v>0.25051000000000001</v>
      </c>
      <c r="W229" s="132">
        <v>5.3809999999999997E-2</v>
      </c>
    </row>
    <row r="230" spans="1:23">
      <c r="A230" t="s">
        <v>1213</v>
      </c>
      <c r="B230" t="s">
        <v>1232</v>
      </c>
      <c r="C230" t="s">
        <v>4104</v>
      </c>
      <c r="D230" t="s">
        <v>4105</v>
      </c>
      <c r="E230" t="s">
        <v>80</v>
      </c>
      <c r="F230" t="s">
        <v>4106</v>
      </c>
      <c r="G230" t="s">
        <v>4107</v>
      </c>
      <c r="H230" t="s">
        <v>321</v>
      </c>
      <c r="I230" t="s">
        <v>965</v>
      </c>
      <c r="J230" t="s">
        <v>205</v>
      </c>
      <c r="K230" t="s">
        <v>224</v>
      </c>
      <c r="L230" t="s">
        <v>380</v>
      </c>
      <c r="M230" t="s">
        <v>604</v>
      </c>
      <c r="N230" t="s">
        <v>339</v>
      </c>
      <c r="O230" t="s">
        <v>1215</v>
      </c>
      <c r="P230" s="131">
        <v>8328</v>
      </c>
      <c r="Q230" s="131">
        <v>3.6469999999999998</v>
      </c>
      <c r="R230" s="131">
        <v>116945.5</v>
      </c>
      <c r="T230" s="131">
        <v>35518.94</v>
      </c>
      <c r="U230" s="132">
        <v>0</v>
      </c>
      <c r="V230" s="132">
        <v>0.25036000000000003</v>
      </c>
      <c r="W230" s="132">
        <v>5.3780000000000001E-2</v>
      </c>
    </row>
    <row r="231" spans="1:23">
      <c r="A231" t="s">
        <v>1213</v>
      </c>
      <c r="B231" t="s">
        <v>1232</v>
      </c>
      <c r="C231" t="s">
        <v>4309</v>
      </c>
      <c r="D231" t="s">
        <v>4310</v>
      </c>
      <c r="E231" t="s">
        <v>80</v>
      </c>
      <c r="F231" t="s">
        <v>4359</v>
      </c>
      <c r="G231" t="s">
        <v>4360</v>
      </c>
      <c r="H231" t="s">
        <v>321</v>
      </c>
      <c r="I231" t="s">
        <v>965</v>
      </c>
      <c r="J231" t="s">
        <v>205</v>
      </c>
      <c r="K231" t="s">
        <v>293</v>
      </c>
      <c r="L231" t="s">
        <v>314</v>
      </c>
      <c r="M231" t="s">
        <v>604</v>
      </c>
      <c r="N231" t="s">
        <v>339</v>
      </c>
      <c r="O231" t="s">
        <v>1215</v>
      </c>
      <c r="P231" s="131">
        <v>83522</v>
      </c>
      <c r="Q231" s="131">
        <v>3.6469999999999998</v>
      </c>
      <c r="R231" s="131">
        <v>11638.61</v>
      </c>
      <c r="T231" s="131">
        <v>35451.756999999998</v>
      </c>
      <c r="U231" s="132">
        <v>1.0000000000000001E-5</v>
      </c>
      <c r="V231" s="132">
        <v>0.24989</v>
      </c>
      <c r="W231" s="132">
        <v>5.3679999999999999E-2</v>
      </c>
    </row>
    <row r="232" spans="1:23">
      <c r="A232" t="s">
        <v>1213</v>
      </c>
      <c r="B232" t="s">
        <v>1232</v>
      </c>
      <c r="C232" t="s">
        <v>3777</v>
      </c>
      <c r="D232" t="s">
        <v>3778</v>
      </c>
      <c r="E232" t="s">
        <v>80</v>
      </c>
      <c r="F232" t="s">
        <v>4361</v>
      </c>
      <c r="G232" t="s">
        <v>4362</v>
      </c>
      <c r="H232" t="s">
        <v>321</v>
      </c>
      <c r="I232" t="s">
        <v>965</v>
      </c>
      <c r="J232" t="s">
        <v>205</v>
      </c>
      <c r="K232" t="s">
        <v>281</v>
      </c>
      <c r="L232" t="s">
        <v>314</v>
      </c>
      <c r="M232" t="s">
        <v>604</v>
      </c>
      <c r="N232" t="s">
        <v>339</v>
      </c>
      <c r="O232" t="s">
        <v>1215</v>
      </c>
      <c r="P232" s="131">
        <v>408704</v>
      </c>
      <c r="Q232" s="131">
        <v>3.6469999999999998</v>
      </c>
      <c r="R232" s="131">
        <v>2372.27</v>
      </c>
      <c r="T232" s="131">
        <v>35359.716</v>
      </c>
      <c r="U232" s="132">
        <v>5.0000000000000002E-5</v>
      </c>
      <c r="V232" s="132">
        <v>0.24923999999999999</v>
      </c>
      <c r="W232" s="132">
        <v>5.3539999999999997E-2</v>
      </c>
    </row>
    <row r="233" spans="1:23">
      <c r="A233" t="s">
        <v>1213</v>
      </c>
      <c r="B233" t="s">
        <v>1236</v>
      </c>
      <c r="C233" t="s">
        <v>4130</v>
      </c>
      <c r="D233" t="s">
        <v>4131</v>
      </c>
      <c r="E233" t="s">
        <v>309</v>
      </c>
      <c r="F233" t="s">
        <v>4331</v>
      </c>
      <c r="G233" t="s">
        <v>4332</v>
      </c>
      <c r="H233" t="s">
        <v>321</v>
      </c>
      <c r="I233" t="s">
        <v>966</v>
      </c>
      <c r="J233" t="s">
        <v>204</v>
      </c>
      <c r="K233" t="s">
        <v>204</v>
      </c>
      <c r="L233" t="s">
        <v>340</v>
      </c>
      <c r="M233" t="s">
        <v>573</v>
      </c>
      <c r="N233" t="s">
        <v>339</v>
      </c>
      <c r="O233" t="s">
        <v>1212</v>
      </c>
      <c r="P233" s="131">
        <v>711834</v>
      </c>
      <c r="Q233" s="131">
        <v>1</v>
      </c>
      <c r="R233" s="131">
        <v>378.93</v>
      </c>
      <c r="T233" s="131">
        <v>2697.3530000000001</v>
      </c>
      <c r="U233" s="132">
        <v>5.5000000000000003E-4</v>
      </c>
      <c r="V233" s="132">
        <v>0.17687</v>
      </c>
      <c r="W233" s="132">
        <v>8.1369999999999998E-2</v>
      </c>
    </row>
    <row r="234" spans="1:23">
      <c r="A234" t="s">
        <v>1213</v>
      </c>
      <c r="B234" t="s">
        <v>1236</v>
      </c>
      <c r="C234" t="s">
        <v>4136</v>
      </c>
      <c r="D234" t="s">
        <v>4137</v>
      </c>
      <c r="E234" t="s">
        <v>309</v>
      </c>
      <c r="F234" t="s">
        <v>4180</v>
      </c>
      <c r="G234" t="s">
        <v>4181</v>
      </c>
      <c r="H234" t="s">
        <v>321</v>
      </c>
      <c r="I234" t="s">
        <v>966</v>
      </c>
      <c r="J234" t="s">
        <v>204</v>
      </c>
      <c r="K234" t="s">
        <v>204</v>
      </c>
      <c r="L234" t="s">
        <v>340</v>
      </c>
      <c r="M234" t="s">
        <v>630</v>
      </c>
      <c r="N234" t="s">
        <v>339</v>
      </c>
      <c r="O234" t="s">
        <v>1212</v>
      </c>
      <c r="P234" s="131">
        <v>476724</v>
      </c>
      <c r="Q234" s="131">
        <v>1</v>
      </c>
      <c r="R234" s="131">
        <v>403.49</v>
      </c>
      <c r="T234" s="131">
        <v>1923.5340000000001</v>
      </c>
      <c r="U234" s="132">
        <v>1.75E-3</v>
      </c>
      <c r="V234" s="132">
        <v>0.12612999999999999</v>
      </c>
      <c r="W234" s="132">
        <v>5.8029999999999998E-2</v>
      </c>
    </row>
    <row r="235" spans="1:23">
      <c r="A235" t="s">
        <v>1213</v>
      </c>
      <c r="B235" t="s">
        <v>1236</v>
      </c>
      <c r="C235" t="s">
        <v>4124</v>
      </c>
      <c r="D235" t="s">
        <v>4125</v>
      </c>
      <c r="E235" t="s">
        <v>309</v>
      </c>
      <c r="F235" t="s">
        <v>4160</v>
      </c>
      <c r="G235" t="s">
        <v>4161</v>
      </c>
      <c r="H235" t="s">
        <v>321</v>
      </c>
      <c r="I235" t="s">
        <v>966</v>
      </c>
      <c r="J235" t="s">
        <v>204</v>
      </c>
      <c r="K235" t="s">
        <v>204</v>
      </c>
      <c r="L235" t="s">
        <v>340</v>
      </c>
      <c r="M235" t="s">
        <v>576</v>
      </c>
      <c r="N235" t="s">
        <v>339</v>
      </c>
      <c r="O235" t="s">
        <v>1212</v>
      </c>
      <c r="P235" s="131">
        <v>504264</v>
      </c>
      <c r="Q235" s="131">
        <v>1</v>
      </c>
      <c r="R235" s="131">
        <v>373.81</v>
      </c>
      <c r="T235" s="131">
        <v>1884.989</v>
      </c>
      <c r="U235" s="132">
        <v>3.6999999999999999E-4</v>
      </c>
      <c r="V235" s="132">
        <v>0.1236</v>
      </c>
      <c r="W235" s="132">
        <v>5.6869999999999997E-2</v>
      </c>
    </row>
    <row r="236" spans="1:23">
      <c r="A236" t="s">
        <v>1213</v>
      </c>
      <c r="B236" t="s">
        <v>1236</v>
      </c>
      <c r="C236" t="s">
        <v>4120</v>
      </c>
      <c r="D236" t="s">
        <v>4121</v>
      </c>
      <c r="E236" t="s">
        <v>309</v>
      </c>
      <c r="F236" t="s">
        <v>4172</v>
      </c>
      <c r="G236" t="s">
        <v>4173</v>
      </c>
      <c r="H236" t="s">
        <v>321</v>
      </c>
      <c r="I236" t="s">
        <v>966</v>
      </c>
      <c r="J236" t="s">
        <v>204</v>
      </c>
      <c r="K236" t="s">
        <v>204</v>
      </c>
      <c r="L236" t="s">
        <v>340</v>
      </c>
      <c r="M236" t="s">
        <v>630</v>
      </c>
      <c r="N236" t="s">
        <v>339</v>
      </c>
      <c r="O236" t="s">
        <v>1212</v>
      </c>
      <c r="P236" s="131">
        <v>40538</v>
      </c>
      <c r="Q236" s="131">
        <v>1</v>
      </c>
      <c r="R236" s="131">
        <v>4053.22</v>
      </c>
      <c r="T236" s="131">
        <v>1643.0940000000001</v>
      </c>
      <c r="U236" s="132">
        <v>1.0399999999999999E-3</v>
      </c>
      <c r="V236" s="132">
        <v>0.10774</v>
      </c>
      <c r="W236" s="132">
        <v>4.9570000000000003E-2</v>
      </c>
    </row>
    <row r="237" spans="1:23">
      <c r="A237" t="s">
        <v>1213</v>
      </c>
      <c r="B237" t="s">
        <v>1236</v>
      </c>
      <c r="C237" t="s">
        <v>4194</v>
      </c>
      <c r="D237" t="s">
        <v>4195</v>
      </c>
      <c r="E237" t="s">
        <v>309</v>
      </c>
      <c r="F237" t="s">
        <v>4224</v>
      </c>
      <c r="G237" t="s">
        <v>4225</v>
      </c>
      <c r="H237" t="s">
        <v>321</v>
      </c>
      <c r="I237" t="s">
        <v>965</v>
      </c>
      <c r="J237" t="s">
        <v>204</v>
      </c>
      <c r="K237" t="s">
        <v>204</v>
      </c>
      <c r="L237" t="s">
        <v>340</v>
      </c>
      <c r="M237" t="s">
        <v>604</v>
      </c>
      <c r="N237" t="s">
        <v>339</v>
      </c>
      <c r="O237" t="s">
        <v>1212</v>
      </c>
      <c r="P237" s="131">
        <v>15238</v>
      </c>
      <c r="Q237" s="131">
        <v>1</v>
      </c>
      <c r="R237" s="131">
        <v>10700</v>
      </c>
      <c r="T237" s="131">
        <v>1630.4659999999999</v>
      </c>
      <c r="U237" s="132">
        <v>2.2000000000000001E-4</v>
      </c>
      <c r="V237" s="132">
        <v>0.10691000000000001</v>
      </c>
      <c r="W237" s="132">
        <v>4.9189999999999998E-2</v>
      </c>
    </row>
    <row r="238" spans="1:23">
      <c r="A238" t="s">
        <v>1213</v>
      </c>
      <c r="B238" t="s">
        <v>1236</v>
      </c>
      <c r="C238" t="s">
        <v>4116</v>
      </c>
      <c r="D238" t="s">
        <v>4117</v>
      </c>
      <c r="E238" t="s">
        <v>309</v>
      </c>
      <c r="F238" t="s">
        <v>4216</v>
      </c>
      <c r="G238" t="s">
        <v>4217</v>
      </c>
      <c r="H238" t="s">
        <v>321</v>
      </c>
      <c r="I238" t="s">
        <v>965</v>
      </c>
      <c r="J238" t="s">
        <v>204</v>
      </c>
      <c r="K238" t="s">
        <v>204</v>
      </c>
      <c r="L238" t="s">
        <v>340</v>
      </c>
      <c r="M238" t="s">
        <v>597</v>
      </c>
      <c r="N238" t="s">
        <v>339</v>
      </c>
      <c r="O238" t="s">
        <v>1212</v>
      </c>
      <c r="P238" s="131">
        <v>14217</v>
      </c>
      <c r="Q238" s="131">
        <v>1</v>
      </c>
      <c r="R238" s="131">
        <v>10800</v>
      </c>
      <c r="T238" s="131">
        <v>1535.4359999999999</v>
      </c>
      <c r="U238" s="132">
        <v>1.42E-3</v>
      </c>
      <c r="V238" s="132">
        <v>0.10068000000000001</v>
      </c>
      <c r="W238" s="132">
        <v>4.632E-2</v>
      </c>
    </row>
    <row r="239" spans="1:23">
      <c r="A239" t="s">
        <v>1213</v>
      </c>
      <c r="B239" t="s">
        <v>1236</v>
      </c>
      <c r="C239" t="s">
        <v>4116</v>
      </c>
      <c r="D239" t="s">
        <v>4117</v>
      </c>
      <c r="E239" t="s">
        <v>309</v>
      </c>
      <c r="F239" t="s">
        <v>4118</v>
      </c>
      <c r="G239" t="s">
        <v>4119</v>
      </c>
      <c r="H239" t="s">
        <v>321</v>
      </c>
      <c r="I239" t="s">
        <v>964</v>
      </c>
      <c r="J239" t="s">
        <v>204</v>
      </c>
      <c r="K239" t="s">
        <v>204</v>
      </c>
      <c r="L239" t="s">
        <v>340</v>
      </c>
      <c r="M239" t="s">
        <v>572</v>
      </c>
      <c r="N239" t="s">
        <v>339</v>
      </c>
      <c r="O239" t="s">
        <v>1212</v>
      </c>
      <c r="P239" s="131">
        <v>32023</v>
      </c>
      <c r="Q239" s="131">
        <v>1</v>
      </c>
      <c r="R239" s="131">
        <v>3748</v>
      </c>
      <c r="T239" s="131">
        <v>1200.222</v>
      </c>
      <c r="U239" s="132">
        <v>3.8000000000000002E-4</v>
      </c>
      <c r="V239" s="132">
        <v>7.8700000000000006E-2</v>
      </c>
      <c r="W239" s="132">
        <v>3.6209999999999999E-2</v>
      </c>
    </row>
    <row r="240" spans="1:23">
      <c r="A240" t="s">
        <v>1213</v>
      </c>
      <c r="B240" t="s">
        <v>1236</v>
      </c>
      <c r="C240" t="s">
        <v>4120</v>
      </c>
      <c r="D240" t="s">
        <v>4121</v>
      </c>
      <c r="E240" t="s">
        <v>309</v>
      </c>
      <c r="F240" t="s">
        <v>4152</v>
      </c>
      <c r="G240" t="s">
        <v>4153</v>
      </c>
      <c r="H240" t="s">
        <v>321</v>
      </c>
      <c r="I240" t="s">
        <v>966</v>
      </c>
      <c r="J240" t="s">
        <v>204</v>
      </c>
      <c r="K240" t="s">
        <v>204</v>
      </c>
      <c r="L240" t="s">
        <v>340</v>
      </c>
      <c r="M240" t="s">
        <v>576</v>
      </c>
      <c r="N240" t="s">
        <v>339</v>
      </c>
      <c r="O240" t="s">
        <v>1212</v>
      </c>
      <c r="P240" s="131">
        <v>22886</v>
      </c>
      <c r="Q240" s="131">
        <v>1</v>
      </c>
      <c r="R240" s="131">
        <v>3712.15</v>
      </c>
      <c r="T240" s="131">
        <v>849.56299999999999</v>
      </c>
      <c r="U240" s="132">
        <v>3.2000000000000003E-4</v>
      </c>
      <c r="V240" s="132">
        <v>5.5710000000000003E-2</v>
      </c>
      <c r="W240" s="132">
        <v>2.563E-2</v>
      </c>
    </row>
    <row r="241" spans="1:23">
      <c r="A241" t="s">
        <v>1213</v>
      </c>
      <c r="B241" t="s">
        <v>1236</v>
      </c>
      <c r="C241" t="s">
        <v>4124</v>
      </c>
      <c r="D241" t="s">
        <v>4125</v>
      </c>
      <c r="E241" t="s">
        <v>309</v>
      </c>
      <c r="F241" t="s">
        <v>4363</v>
      </c>
      <c r="G241" t="s">
        <v>4364</v>
      </c>
      <c r="H241" t="s">
        <v>321</v>
      </c>
      <c r="I241" t="s">
        <v>965</v>
      </c>
      <c r="J241" t="s">
        <v>204</v>
      </c>
      <c r="K241" t="s">
        <v>204</v>
      </c>
      <c r="L241" t="s">
        <v>340</v>
      </c>
      <c r="M241" t="s">
        <v>605</v>
      </c>
      <c r="N241" t="s">
        <v>339</v>
      </c>
      <c r="O241" t="s">
        <v>1212</v>
      </c>
      <c r="P241" s="131">
        <v>13183</v>
      </c>
      <c r="Q241" s="131">
        <v>1</v>
      </c>
      <c r="R241" s="131">
        <v>6146</v>
      </c>
      <c r="T241" s="131">
        <v>810.22699999999998</v>
      </c>
      <c r="U241" s="132">
        <v>1.2999999999999999E-4</v>
      </c>
      <c r="V241" s="132">
        <v>5.3129999999999997E-2</v>
      </c>
      <c r="W241" s="132">
        <v>2.444E-2</v>
      </c>
    </row>
    <row r="242" spans="1:23">
      <c r="A242" t="s">
        <v>1213</v>
      </c>
      <c r="B242" t="s">
        <v>1236</v>
      </c>
      <c r="C242" t="s">
        <v>4130</v>
      </c>
      <c r="D242" t="s">
        <v>4131</v>
      </c>
      <c r="E242" t="s">
        <v>309</v>
      </c>
      <c r="F242" t="s">
        <v>4146</v>
      </c>
      <c r="G242" t="s">
        <v>4147</v>
      </c>
      <c r="H242" t="s">
        <v>321</v>
      </c>
      <c r="I242" t="s">
        <v>965</v>
      </c>
      <c r="J242" t="s">
        <v>204</v>
      </c>
      <c r="K242" t="s">
        <v>204</v>
      </c>
      <c r="L242" t="s">
        <v>340</v>
      </c>
      <c r="M242" t="s">
        <v>605</v>
      </c>
      <c r="N242" t="s">
        <v>339</v>
      </c>
      <c r="O242" t="s">
        <v>1212</v>
      </c>
      <c r="P242" s="131">
        <v>13107</v>
      </c>
      <c r="Q242" s="131">
        <v>1</v>
      </c>
      <c r="R242" s="131">
        <v>5217</v>
      </c>
      <c r="T242" s="131">
        <v>683.79200000000003</v>
      </c>
      <c r="U242" s="132">
        <v>1E-4</v>
      </c>
      <c r="V242" s="132">
        <v>4.4839999999999998E-2</v>
      </c>
      <c r="W242" s="132">
        <v>2.0629999999999999E-2</v>
      </c>
    </row>
    <row r="243" spans="1:23">
      <c r="A243" t="s">
        <v>1213</v>
      </c>
      <c r="B243" t="s">
        <v>1236</v>
      </c>
      <c r="C243" t="s">
        <v>4124</v>
      </c>
      <c r="D243" t="s">
        <v>4125</v>
      </c>
      <c r="E243" t="s">
        <v>309</v>
      </c>
      <c r="F243" t="s">
        <v>4126</v>
      </c>
      <c r="G243" t="s">
        <v>4127</v>
      </c>
      <c r="H243" t="s">
        <v>321</v>
      </c>
      <c r="I243" t="s">
        <v>964</v>
      </c>
      <c r="J243" t="s">
        <v>204</v>
      </c>
      <c r="K243" t="s">
        <v>204</v>
      </c>
      <c r="L243" t="s">
        <v>340</v>
      </c>
      <c r="M243" t="s">
        <v>572</v>
      </c>
      <c r="N243" t="s">
        <v>339</v>
      </c>
      <c r="O243" t="s">
        <v>1212</v>
      </c>
      <c r="P243" s="131">
        <v>16435</v>
      </c>
      <c r="Q243" s="131">
        <v>1</v>
      </c>
      <c r="R243" s="131">
        <v>2383</v>
      </c>
      <c r="T243" s="131">
        <v>391.64600000000002</v>
      </c>
      <c r="U243" s="132">
        <v>4.0000000000000003E-5</v>
      </c>
      <c r="V243" s="132">
        <v>2.5680000000000001E-2</v>
      </c>
      <c r="W243" s="132">
        <v>1.1809999999999999E-2</v>
      </c>
    </row>
    <row r="244" spans="1:23">
      <c r="A244" t="s">
        <v>1213</v>
      </c>
      <c r="B244" t="s">
        <v>1237</v>
      </c>
      <c r="C244" t="s">
        <v>4120</v>
      </c>
      <c r="D244" t="s">
        <v>4121</v>
      </c>
      <c r="E244" t="s">
        <v>309</v>
      </c>
      <c r="F244" t="s">
        <v>4208</v>
      </c>
      <c r="G244" t="s">
        <v>4209</v>
      </c>
      <c r="H244" t="s">
        <v>321</v>
      </c>
      <c r="I244" t="s">
        <v>965</v>
      </c>
      <c r="J244" t="s">
        <v>204</v>
      </c>
      <c r="K244" t="s">
        <v>204</v>
      </c>
      <c r="L244" t="s">
        <v>340</v>
      </c>
      <c r="M244" t="s">
        <v>598</v>
      </c>
      <c r="N244" t="s">
        <v>339</v>
      </c>
      <c r="O244" t="s">
        <v>1212</v>
      </c>
      <c r="P244" s="131">
        <v>4008</v>
      </c>
      <c r="Q244" s="131">
        <v>1</v>
      </c>
      <c r="R244" s="131">
        <v>17730</v>
      </c>
      <c r="T244" s="131">
        <v>710.61800000000005</v>
      </c>
      <c r="U244" s="132">
        <v>4.0999999999999999E-4</v>
      </c>
      <c r="V244" s="132">
        <v>7.0419999999999996E-2</v>
      </c>
      <c r="W244" s="132">
        <v>1.055E-2</v>
      </c>
    </row>
    <row r="245" spans="1:23">
      <c r="A245" t="s">
        <v>1213</v>
      </c>
      <c r="B245" t="s">
        <v>1237</v>
      </c>
      <c r="C245" t="s">
        <v>4124</v>
      </c>
      <c r="D245" t="s">
        <v>4125</v>
      </c>
      <c r="E245" t="s">
        <v>309</v>
      </c>
      <c r="F245" t="s">
        <v>4222</v>
      </c>
      <c r="G245" t="s">
        <v>4223</v>
      </c>
      <c r="H245" t="s">
        <v>321</v>
      </c>
      <c r="I245" t="s">
        <v>965</v>
      </c>
      <c r="J245" t="s">
        <v>204</v>
      </c>
      <c r="K245" t="s">
        <v>204</v>
      </c>
      <c r="L245" t="s">
        <v>340</v>
      </c>
      <c r="M245" t="s">
        <v>582</v>
      </c>
      <c r="N245" t="s">
        <v>339</v>
      </c>
      <c r="O245" t="s">
        <v>1212</v>
      </c>
      <c r="P245" s="131">
        <v>912</v>
      </c>
      <c r="Q245" s="131">
        <v>1</v>
      </c>
      <c r="R245" s="131">
        <v>17230</v>
      </c>
      <c r="T245" s="131">
        <v>157.13800000000001</v>
      </c>
      <c r="U245" s="132">
        <v>4.0000000000000003E-5</v>
      </c>
      <c r="V245" s="132">
        <v>1.5570000000000001E-2</v>
      </c>
      <c r="W245" s="132">
        <v>2.33E-3</v>
      </c>
    </row>
    <row r="246" spans="1:23">
      <c r="A246" t="s">
        <v>1213</v>
      </c>
      <c r="B246" t="s">
        <v>1237</v>
      </c>
      <c r="C246" t="s">
        <v>4116</v>
      </c>
      <c r="D246" t="s">
        <v>4117</v>
      </c>
      <c r="E246" t="s">
        <v>309</v>
      </c>
      <c r="F246" t="s">
        <v>4230</v>
      </c>
      <c r="G246" t="s">
        <v>4231</v>
      </c>
      <c r="H246" t="s">
        <v>321</v>
      </c>
      <c r="I246" t="s">
        <v>965</v>
      </c>
      <c r="J246" t="s">
        <v>204</v>
      </c>
      <c r="K246" t="s">
        <v>204</v>
      </c>
      <c r="L246" t="s">
        <v>340</v>
      </c>
      <c r="M246" t="s">
        <v>582</v>
      </c>
      <c r="N246" t="s">
        <v>339</v>
      </c>
      <c r="O246" t="s">
        <v>1212</v>
      </c>
      <c r="P246" s="131">
        <v>2367</v>
      </c>
      <c r="Q246" s="131">
        <v>1</v>
      </c>
      <c r="R246" s="131">
        <v>4710</v>
      </c>
      <c r="T246" s="131">
        <v>111.486</v>
      </c>
      <c r="U246" s="132">
        <v>3.4000000000000002E-4</v>
      </c>
      <c r="V246" s="132">
        <v>1.1050000000000001E-2</v>
      </c>
      <c r="W246" s="132">
        <v>1.66E-3</v>
      </c>
    </row>
    <row r="247" spans="1:23">
      <c r="A247" t="s">
        <v>1213</v>
      </c>
      <c r="B247" t="s">
        <v>1237</v>
      </c>
      <c r="C247" t="s">
        <v>4116</v>
      </c>
      <c r="D247" t="s">
        <v>4117</v>
      </c>
      <c r="E247" t="s">
        <v>309</v>
      </c>
      <c r="F247" t="s">
        <v>4128</v>
      </c>
      <c r="G247" t="s">
        <v>4129</v>
      </c>
      <c r="H247" t="s">
        <v>321</v>
      </c>
      <c r="I247" t="s">
        <v>965</v>
      </c>
      <c r="J247" t="s">
        <v>204</v>
      </c>
      <c r="K247" t="s">
        <v>204</v>
      </c>
      <c r="L247" t="s">
        <v>340</v>
      </c>
      <c r="M247" t="s">
        <v>605</v>
      </c>
      <c r="N247" t="s">
        <v>339</v>
      </c>
      <c r="O247" t="s">
        <v>1212</v>
      </c>
      <c r="P247" s="131">
        <v>1320</v>
      </c>
      <c r="Q247" s="131">
        <v>1</v>
      </c>
      <c r="R247" s="131">
        <v>7564</v>
      </c>
      <c r="T247" s="131">
        <v>99.844999999999999</v>
      </c>
      <c r="U247" s="132">
        <v>4.0000000000000003E-5</v>
      </c>
      <c r="V247" s="132">
        <v>9.8899999999999995E-3</v>
      </c>
      <c r="W247" s="132">
        <v>1.48E-3</v>
      </c>
    </row>
    <row r="248" spans="1:23">
      <c r="A248" t="s">
        <v>1213</v>
      </c>
      <c r="B248" t="s">
        <v>1237</v>
      </c>
      <c r="C248" t="s">
        <v>4120</v>
      </c>
      <c r="D248" t="s">
        <v>4121</v>
      </c>
      <c r="E248" t="s">
        <v>309</v>
      </c>
      <c r="F248" t="s">
        <v>4174</v>
      </c>
      <c r="G248" t="s">
        <v>4175</v>
      </c>
      <c r="H248" t="s">
        <v>321</v>
      </c>
      <c r="I248" t="s">
        <v>964</v>
      </c>
      <c r="J248" t="s">
        <v>204</v>
      </c>
      <c r="K248" t="s">
        <v>204</v>
      </c>
      <c r="L248" t="s">
        <v>340</v>
      </c>
      <c r="M248" t="s">
        <v>577</v>
      </c>
      <c r="N248" t="s">
        <v>339</v>
      </c>
      <c r="O248" t="s">
        <v>1212</v>
      </c>
      <c r="P248" s="131">
        <v>297</v>
      </c>
      <c r="Q248" s="131">
        <v>1</v>
      </c>
      <c r="R248" s="131">
        <v>23190</v>
      </c>
      <c r="T248" s="131">
        <v>68.873999999999995</v>
      </c>
      <c r="U248" s="132">
        <v>1.0000000000000001E-5</v>
      </c>
      <c r="V248" s="132">
        <v>6.8300000000000001E-3</v>
      </c>
      <c r="W248" s="132">
        <v>1.0200000000000001E-3</v>
      </c>
    </row>
    <row r="249" spans="1:23">
      <c r="A249" t="s">
        <v>1213</v>
      </c>
      <c r="B249" t="s">
        <v>1237</v>
      </c>
      <c r="C249" t="s">
        <v>4120</v>
      </c>
      <c r="D249" t="s">
        <v>4121</v>
      </c>
      <c r="E249" t="s">
        <v>309</v>
      </c>
      <c r="F249" t="s">
        <v>4365</v>
      </c>
      <c r="G249" t="s">
        <v>4366</v>
      </c>
      <c r="H249" t="s">
        <v>321</v>
      </c>
      <c r="I249" t="s">
        <v>965</v>
      </c>
      <c r="J249" t="s">
        <v>204</v>
      </c>
      <c r="K249" t="s">
        <v>204</v>
      </c>
      <c r="L249" t="s">
        <v>340</v>
      </c>
      <c r="M249" t="s">
        <v>707</v>
      </c>
      <c r="N249" t="s">
        <v>339</v>
      </c>
      <c r="O249" t="s">
        <v>1212</v>
      </c>
      <c r="P249" s="131">
        <v>1418</v>
      </c>
      <c r="Q249" s="131">
        <v>1</v>
      </c>
      <c r="R249" s="131">
        <v>4356</v>
      </c>
      <c r="T249" s="131">
        <v>61.768000000000001</v>
      </c>
      <c r="U249" s="132">
        <v>4.0999999999999999E-4</v>
      </c>
      <c r="V249" s="132">
        <v>6.1199999999999996E-3</v>
      </c>
      <c r="W249" s="132">
        <v>9.2000000000000003E-4</v>
      </c>
    </row>
    <row r="250" spans="1:23">
      <c r="A250" t="s">
        <v>1213</v>
      </c>
      <c r="B250" t="s">
        <v>1237</v>
      </c>
      <c r="C250" t="s">
        <v>4108</v>
      </c>
      <c r="D250" t="s">
        <v>4109</v>
      </c>
      <c r="E250" t="s">
        <v>80</v>
      </c>
      <c r="F250" t="s">
        <v>4110</v>
      </c>
      <c r="G250" t="s">
        <v>4111</v>
      </c>
      <c r="H250" t="s">
        <v>321</v>
      </c>
      <c r="I250" t="s">
        <v>965</v>
      </c>
      <c r="J250" t="s">
        <v>205</v>
      </c>
      <c r="K250" t="s">
        <v>224</v>
      </c>
      <c r="L250" t="s">
        <v>346</v>
      </c>
      <c r="M250" t="s">
        <v>597</v>
      </c>
      <c r="N250" t="s">
        <v>339</v>
      </c>
      <c r="O250" t="s">
        <v>1215</v>
      </c>
      <c r="P250" s="131">
        <v>1734</v>
      </c>
      <c r="Q250" s="131">
        <v>3.6469999999999998</v>
      </c>
      <c r="R250" s="131">
        <v>51123</v>
      </c>
      <c r="T250" s="131">
        <v>3232.9659999999999</v>
      </c>
      <c r="U250" s="132">
        <v>0</v>
      </c>
      <c r="V250" s="132">
        <v>0.32038</v>
      </c>
      <c r="W250" s="132">
        <v>4.8009999999999997E-2</v>
      </c>
    </row>
    <row r="251" spans="1:23">
      <c r="A251" t="s">
        <v>1213</v>
      </c>
      <c r="B251" t="s">
        <v>1237</v>
      </c>
      <c r="C251" t="s">
        <v>4100</v>
      </c>
      <c r="D251" t="s">
        <v>4101</v>
      </c>
      <c r="E251" t="s">
        <v>80</v>
      </c>
      <c r="F251" t="s">
        <v>4102</v>
      </c>
      <c r="G251" t="s">
        <v>4103</v>
      </c>
      <c r="H251" t="s">
        <v>321</v>
      </c>
      <c r="I251" t="s">
        <v>965</v>
      </c>
      <c r="J251" t="s">
        <v>205</v>
      </c>
      <c r="K251" t="s">
        <v>224</v>
      </c>
      <c r="L251" t="s">
        <v>344</v>
      </c>
      <c r="M251" t="s">
        <v>604</v>
      </c>
      <c r="N251" t="s">
        <v>339</v>
      </c>
      <c r="O251" t="s">
        <v>1215</v>
      </c>
      <c r="P251" s="131">
        <v>922</v>
      </c>
      <c r="Q251" s="131">
        <v>3.6469999999999998</v>
      </c>
      <c r="R251" s="131">
        <v>53881</v>
      </c>
      <c r="T251" s="131">
        <v>1811.7670000000001</v>
      </c>
      <c r="U251" s="132">
        <v>0</v>
      </c>
      <c r="V251" s="132">
        <v>0.17954000000000001</v>
      </c>
      <c r="W251" s="132">
        <v>2.691E-2</v>
      </c>
    </row>
    <row r="252" spans="1:23">
      <c r="A252" t="s">
        <v>1213</v>
      </c>
      <c r="B252" t="s">
        <v>1237</v>
      </c>
      <c r="C252" t="s">
        <v>4112</v>
      </c>
      <c r="D252" t="s">
        <v>4113</v>
      </c>
      <c r="E252" t="s">
        <v>80</v>
      </c>
      <c r="F252" t="s">
        <v>4114</v>
      </c>
      <c r="G252" t="s">
        <v>4115</v>
      </c>
      <c r="H252" t="s">
        <v>321</v>
      </c>
      <c r="I252" t="s">
        <v>965</v>
      </c>
      <c r="J252" t="s">
        <v>205</v>
      </c>
      <c r="K252" t="s">
        <v>224</v>
      </c>
      <c r="L252" t="s">
        <v>344</v>
      </c>
      <c r="M252" t="s">
        <v>604</v>
      </c>
      <c r="N252" t="s">
        <v>339</v>
      </c>
      <c r="O252" t="s">
        <v>1215</v>
      </c>
      <c r="P252" s="131">
        <v>546</v>
      </c>
      <c r="Q252" s="131">
        <v>3.6469999999999998</v>
      </c>
      <c r="R252" s="131">
        <v>58608</v>
      </c>
      <c r="S252" s="131">
        <v>0.92200000000000004</v>
      </c>
      <c r="T252" s="131">
        <v>1170.402</v>
      </c>
      <c r="U252" s="132">
        <v>0</v>
      </c>
      <c r="V252" s="132">
        <v>0.11608</v>
      </c>
      <c r="W252" s="132">
        <v>1.7399999999999999E-2</v>
      </c>
    </row>
    <row r="253" spans="1:23">
      <c r="A253" t="s">
        <v>1213</v>
      </c>
      <c r="B253" t="s">
        <v>1237</v>
      </c>
      <c r="C253" t="s">
        <v>4253</v>
      </c>
      <c r="D253" t="s">
        <v>4254</v>
      </c>
      <c r="E253" t="s">
        <v>80</v>
      </c>
      <c r="F253" t="s">
        <v>4255</v>
      </c>
      <c r="G253" t="s">
        <v>4256</v>
      </c>
      <c r="H253" t="s">
        <v>321</v>
      </c>
      <c r="I253" t="s">
        <v>965</v>
      </c>
      <c r="J253" t="s">
        <v>205</v>
      </c>
      <c r="K253" t="s">
        <v>224</v>
      </c>
      <c r="L253" t="s">
        <v>314</v>
      </c>
      <c r="M253" t="s">
        <v>597</v>
      </c>
      <c r="N253" t="s">
        <v>339</v>
      </c>
      <c r="O253" t="s">
        <v>1215</v>
      </c>
      <c r="P253" s="131">
        <v>1183</v>
      </c>
      <c r="Q253" s="131">
        <v>3.6469999999999998</v>
      </c>
      <c r="R253" s="131">
        <v>21045</v>
      </c>
      <c r="T253" s="131">
        <v>907.96600000000001</v>
      </c>
      <c r="U253" s="132">
        <v>0</v>
      </c>
      <c r="V253" s="132">
        <v>8.9980000000000004E-2</v>
      </c>
      <c r="W253" s="132">
        <v>1.3480000000000001E-2</v>
      </c>
    </row>
    <row r="254" spans="1:23">
      <c r="A254" t="s">
        <v>1213</v>
      </c>
      <c r="B254" t="s">
        <v>1237</v>
      </c>
      <c r="C254" t="s">
        <v>4257</v>
      </c>
      <c r="D254" t="s">
        <v>4258</v>
      </c>
      <c r="E254" t="s">
        <v>80</v>
      </c>
      <c r="F254" t="s">
        <v>4367</v>
      </c>
      <c r="G254" t="s">
        <v>4368</v>
      </c>
      <c r="H254" t="s">
        <v>321</v>
      </c>
      <c r="I254" t="s">
        <v>965</v>
      </c>
      <c r="J254" t="s">
        <v>205</v>
      </c>
      <c r="K254" t="s">
        <v>224</v>
      </c>
      <c r="L254" t="s">
        <v>344</v>
      </c>
      <c r="M254" t="s">
        <v>735</v>
      </c>
      <c r="N254" t="s">
        <v>339</v>
      </c>
      <c r="O254" t="s">
        <v>1215</v>
      </c>
      <c r="P254" s="131">
        <v>1180</v>
      </c>
      <c r="Q254" s="131">
        <v>3.6469999999999998</v>
      </c>
      <c r="R254" s="131">
        <v>6710</v>
      </c>
      <c r="T254" s="131">
        <v>288.762</v>
      </c>
      <c r="U254" s="132">
        <v>0</v>
      </c>
      <c r="V254" s="132">
        <v>2.862E-2</v>
      </c>
      <c r="W254" s="132">
        <v>4.2900000000000004E-3</v>
      </c>
    </row>
    <row r="255" spans="1:23">
      <c r="A255" t="s">
        <v>1213</v>
      </c>
      <c r="B255" t="s">
        <v>1237</v>
      </c>
      <c r="C255" t="s">
        <v>4116</v>
      </c>
      <c r="D255" t="s">
        <v>4117</v>
      </c>
      <c r="E255" t="s">
        <v>309</v>
      </c>
      <c r="F255" t="s">
        <v>4369</v>
      </c>
      <c r="G255" t="s">
        <v>4370</v>
      </c>
      <c r="H255" t="s">
        <v>321</v>
      </c>
      <c r="I255" t="s">
        <v>965</v>
      </c>
      <c r="J255" t="s">
        <v>204</v>
      </c>
      <c r="K255" t="s">
        <v>204</v>
      </c>
      <c r="L255" t="s">
        <v>340</v>
      </c>
      <c r="M255" t="s">
        <v>716</v>
      </c>
      <c r="N255" t="s">
        <v>339</v>
      </c>
      <c r="O255" t="s">
        <v>1212</v>
      </c>
      <c r="P255" s="131">
        <v>9583</v>
      </c>
      <c r="Q255" s="131">
        <v>1</v>
      </c>
      <c r="R255" s="131">
        <v>2625</v>
      </c>
      <c r="T255" s="131">
        <v>251.554</v>
      </c>
      <c r="U255" s="132">
        <v>1.47E-3</v>
      </c>
      <c r="V255" s="132">
        <v>2.4930000000000001E-2</v>
      </c>
      <c r="W255" s="132">
        <v>3.7399999999999998E-3</v>
      </c>
    </row>
    <row r="256" spans="1:23">
      <c r="A256" t="s">
        <v>1213</v>
      </c>
      <c r="B256" t="s">
        <v>1237</v>
      </c>
      <c r="C256" t="s">
        <v>4257</v>
      </c>
      <c r="D256" t="s">
        <v>4258</v>
      </c>
      <c r="E256" t="s">
        <v>80</v>
      </c>
      <c r="F256" t="s">
        <v>4277</v>
      </c>
      <c r="G256" t="s">
        <v>4278</v>
      </c>
      <c r="H256" t="s">
        <v>321</v>
      </c>
      <c r="I256" t="s">
        <v>965</v>
      </c>
      <c r="J256" t="s">
        <v>205</v>
      </c>
      <c r="K256" t="s">
        <v>224</v>
      </c>
      <c r="L256" t="s">
        <v>344</v>
      </c>
      <c r="M256" t="s">
        <v>735</v>
      </c>
      <c r="N256" t="s">
        <v>339</v>
      </c>
      <c r="O256" t="s">
        <v>1215</v>
      </c>
      <c r="P256" s="131">
        <v>258</v>
      </c>
      <c r="Q256" s="131">
        <v>3.6469999999999998</v>
      </c>
      <c r="R256" s="131">
        <v>21549</v>
      </c>
      <c r="T256" s="131">
        <v>202.76</v>
      </c>
      <c r="U256" s="132">
        <v>0</v>
      </c>
      <c r="V256" s="132">
        <v>2.009E-2</v>
      </c>
      <c r="W256" s="132">
        <v>3.0100000000000001E-3</v>
      </c>
    </row>
    <row r="257" spans="1:23">
      <c r="A257" t="s">
        <v>1213</v>
      </c>
      <c r="B257" t="s">
        <v>1237</v>
      </c>
      <c r="C257" t="s">
        <v>4319</v>
      </c>
      <c r="D257" t="s">
        <v>4320</v>
      </c>
      <c r="E257" t="s">
        <v>80</v>
      </c>
      <c r="F257" t="s">
        <v>4321</v>
      </c>
      <c r="G257" t="s">
        <v>4322</v>
      </c>
      <c r="H257" t="s">
        <v>321</v>
      </c>
      <c r="I257" t="s">
        <v>965</v>
      </c>
      <c r="J257" t="s">
        <v>205</v>
      </c>
      <c r="K257" t="s">
        <v>281</v>
      </c>
      <c r="L257" t="s">
        <v>314</v>
      </c>
      <c r="M257" t="s">
        <v>735</v>
      </c>
      <c r="N257" t="s">
        <v>339</v>
      </c>
      <c r="O257" t="s">
        <v>1216</v>
      </c>
      <c r="P257" s="131">
        <v>1507</v>
      </c>
      <c r="Q257" s="131">
        <v>3.7964000000000002</v>
      </c>
      <c r="R257" s="131">
        <v>3412.2</v>
      </c>
      <c r="T257" s="131">
        <v>195.21799999999999</v>
      </c>
      <c r="U257" s="132">
        <v>0</v>
      </c>
      <c r="V257" s="132">
        <v>1.9349999999999999E-2</v>
      </c>
      <c r="W257" s="132">
        <v>2.8999999999999998E-3</v>
      </c>
    </row>
    <row r="258" spans="1:23">
      <c r="A258" t="s">
        <v>1213</v>
      </c>
      <c r="B258" t="s">
        <v>1237</v>
      </c>
      <c r="C258" t="s">
        <v>4257</v>
      </c>
      <c r="D258" t="s">
        <v>4258</v>
      </c>
      <c r="E258" t="s">
        <v>80</v>
      </c>
      <c r="F258" t="s">
        <v>4371</v>
      </c>
      <c r="G258" t="s">
        <v>4372</v>
      </c>
      <c r="H258" t="s">
        <v>321</v>
      </c>
      <c r="I258" t="s">
        <v>965</v>
      </c>
      <c r="J258" t="s">
        <v>205</v>
      </c>
      <c r="K258" t="s">
        <v>238</v>
      </c>
      <c r="L258" t="s">
        <v>314</v>
      </c>
      <c r="M258" t="s">
        <v>706</v>
      </c>
      <c r="N258" t="s">
        <v>339</v>
      </c>
      <c r="O258" t="s">
        <v>1216</v>
      </c>
      <c r="P258" s="131">
        <v>244</v>
      </c>
      <c r="Q258" s="131">
        <v>3.7964000000000002</v>
      </c>
      <c r="R258" s="131">
        <v>21025</v>
      </c>
      <c r="T258" s="131">
        <v>194.75899999999999</v>
      </c>
      <c r="U258" s="132">
        <v>0</v>
      </c>
      <c r="V258" s="132">
        <v>1.9300000000000001E-2</v>
      </c>
      <c r="W258" s="132">
        <v>2.8900000000000002E-3</v>
      </c>
    </row>
    <row r="259" spans="1:23">
      <c r="A259" t="s">
        <v>1213</v>
      </c>
      <c r="B259" t="s">
        <v>1237</v>
      </c>
      <c r="C259" t="s">
        <v>4313</v>
      </c>
      <c r="D259" t="s">
        <v>4314</v>
      </c>
      <c r="E259" t="s">
        <v>80</v>
      </c>
      <c r="F259" t="s">
        <v>4373</v>
      </c>
      <c r="G259" t="s">
        <v>4374</v>
      </c>
      <c r="H259" t="s">
        <v>321</v>
      </c>
      <c r="I259" t="s">
        <v>967</v>
      </c>
      <c r="J259" t="s">
        <v>205</v>
      </c>
      <c r="K259" t="s">
        <v>224</v>
      </c>
      <c r="L259" t="s">
        <v>344</v>
      </c>
      <c r="M259" t="s">
        <v>718</v>
      </c>
      <c r="N259" t="s">
        <v>339</v>
      </c>
      <c r="O259" t="s">
        <v>1215</v>
      </c>
      <c r="P259" s="131">
        <v>1649</v>
      </c>
      <c r="Q259" s="131">
        <v>3.6469999999999998</v>
      </c>
      <c r="R259" s="131">
        <v>2678</v>
      </c>
      <c r="S259" s="131">
        <v>0.91900000000000004</v>
      </c>
      <c r="T259" s="131">
        <v>164.405</v>
      </c>
      <c r="U259" s="132">
        <v>0</v>
      </c>
      <c r="V259" s="132">
        <v>1.6379999999999999E-2</v>
      </c>
      <c r="W259" s="132">
        <v>2.4599999999999999E-3</v>
      </c>
    </row>
    <row r="260" spans="1:23">
      <c r="A260" t="s">
        <v>1213</v>
      </c>
      <c r="B260" t="s">
        <v>1237</v>
      </c>
      <c r="C260" t="s">
        <v>4257</v>
      </c>
      <c r="D260" t="s">
        <v>4258</v>
      </c>
      <c r="E260" t="s">
        <v>80</v>
      </c>
      <c r="F260" t="s">
        <v>4259</v>
      </c>
      <c r="G260" t="s">
        <v>4260</v>
      </c>
      <c r="H260" t="s">
        <v>321</v>
      </c>
      <c r="I260" t="s">
        <v>965</v>
      </c>
      <c r="J260" t="s">
        <v>205</v>
      </c>
      <c r="K260" t="s">
        <v>224</v>
      </c>
      <c r="L260" t="s">
        <v>368</v>
      </c>
      <c r="M260" t="s">
        <v>735</v>
      </c>
      <c r="N260" t="s">
        <v>339</v>
      </c>
      <c r="O260" t="s">
        <v>1216</v>
      </c>
      <c r="P260" s="131">
        <v>257</v>
      </c>
      <c r="Q260" s="131">
        <v>3.7964000000000002</v>
      </c>
      <c r="R260" s="131">
        <v>16558</v>
      </c>
      <c r="T260" s="131">
        <v>161.55199999999999</v>
      </c>
      <c r="U260" s="132">
        <v>0</v>
      </c>
      <c r="V260" s="132">
        <v>1.601E-2</v>
      </c>
      <c r="W260" s="132">
        <v>2.3999999999999998E-3</v>
      </c>
    </row>
    <row r="261" spans="1:23">
      <c r="A261" t="s">
        <v>1213</v>
      </c>
      <c r="B261" t="s">
        <v>1237</v>
      </c>
      <c r="C261" t="s">
        <v>4313</v>
      </c>
      <c r="D261" t="s">
        <v>4314</v>
      </c>
      <c r="E261" t="s">
        <v>80</v>
      </c>
      <c r="F261" t="s">
        <v>4315</v>
      </c>
      <c r="G261" t="s">
        <v>4316</v>
      </c>
      <c r="H261" t="s">
        <v>321</v>
      </c>
      <c r="I261" t="s">
        <v>965</v>
      </c>
      <c r="J261" t="s">
        <v>205</v>
      </c>
      <c r="K261" t="s">
        <v>224</v>
      </c>
      <c r="L261" t="s">
        <v>344</v>
      </c>
      <c r="M261" t="s">
        <v>735</v>
      </c>
      <c r="N261" t="s">
        <v>339</v>
      </c>
      <c r="O261" t="s">
        <v>1215</v>
      </c>
      <c r="P261" s="131">
        <v>923</v>
      </c>
      <c r="Q261" s="131">
        <v>3.6469999999999998</v>
      </c>
      <c r="R261" s="131">
        <v>3818</v>
      </c>
      <c r="S261" s="131">
        <v>0.36799999999999999</v>
      </c>
      <c r="T261" s="131">
        <v>129.863</v>
      </c>
      <c r="U261" s="132">
        <v>0</v>
      </c>
      <c r="V261" s="132">
        <v>1.291E-2</v>
      </c>
      <c r="W261" s="132">
        <v>1.9300000000000001E-3</v>
      </c>
    </row>
    <row r="262" spans="1:23">
      <c r="A262" t="s">
        <v>1213</v>
      </c>
      <c r="B262" t="s">
        <v>1237</v>
      </c>
      <c r="C262" t="s">
        <v>4257</v>
      </c>
      <c r="D262" t="s">
        <v>4258</v>
      </c>
      <c r="E262" t="s">
        <v>80</v>
      </c>
      <c r="F262" t="s">
        <v>4375</v>
      </c>
      <c r="G262" t="s">
        <v>4376</v>
      </c>
      <c r="H262" t="s">
        <v>321</v>
      </c>
      <c r="I262" t="s">
        <v>967</v>
      </c>
      <c r="J262" t="s">
        <v>205</v>
      </c>
      <c r="K262" t="s">
        <v>224</v>
      </c>
      <c r="L262" t="s">
        <v>380</v>
      </c>
      <c r="M262" t="s">
        <v>732</v>
      </c>
      <c r="N262" t="s">
        <v>339</v>
      </c>
      <c r="O262" t="s">
        <v>1215</v>
      </c>
      <c r="P262" s="131">
        <v>278</v>
      </c>
      <c r="Q262" s="131">
        <v>3.6469999999999998</v>
      </c>
      <c r="R262" s="131">
        <v>9936</v>
      </c>
      <c r="T262" s="131">
        <v>100.738</v>
      </c>
      <c r="U262" s="132">
        <v>0</v>
      </c>
      <c r="V262" s="132">
        <v>9.9799999999999993E-3</v>
      </c>
      <c r="W262" s="132">
        <v>1.5E-3</v>
      </c>
    </row>
    <row r="263" spans="1:23">
      <c r="A263" t="s">
        <v>1213</v>
      </c>
      <c r="B263" t="s">
        <v>1237</v>
      </c>
      <c r="C263" t="s">
        <v>4257</v>
      </c>
      <c r="D263" t="s">
        <v>4258</v>
      </c>
      <c r="E263" t="s">
        <v>80</v>
      </c>
      <c r="F263" t="s">
        <v>4377</v>
      </c>
      <c r="G263" t="s">
        <v>4378</v>
      </c>
      <c r="H263" t="s">
        <v>321</v>
      </c>
      <c r="I263" t="s">
        <v>965</v>
      </c>
      <c r="J263" t="s">
        <v>205</v>
      </c>
      <c r="K263" t="s">
        <v>224</v>
      </c>
      <c r="L263" t="s">
        <v>344</v>
      </c>
      <c r="M263" t="s">
        <v>735</v>
      </c>
      <c r="N263" t="s">
        <v>339</v>
      </c>
      <c r="O263" t="s">
        <v>1215</v>
      </c>
      <c r="P263" s="131">
        <v>111</v>
      </c>
      <c r="Q263" s="131">
        <v>3.6469999999999998</v>
      </c>
      <c r="R263" s="131">
        <v>10012</v>
      </c>
      <c r="T263" s="131">
        <v>40.53</v>
      </c>
      <c r="U263" s="132">
        <v>0</v>
      </c>
      <c r="V263" s="132">
        <v>4.0200000000000001E-3</v>
      </c>
      <c r="W263" s="132">
        <v>5.9999999999999995E-4</v>
      </c>
    </row>
    <row r="264" spans="1:23">
      <c r="A264" t="s">
        <v>1213</v>
      </c>
      <c r="B264" t="s">
        <v>1237</v>
      </c>
      <c r="C264" t="s">
        <v>4257</v>
      </c>
      <c r="D264" t="s">
        <v>4258</v>
      </c>
      <c r="E264" t="s">
        <v>80</v>
      </c>
      <c r="F264" t="s">
        <v>4355</v>
      </c>
      <c r="G264" t="s">
        <v>4356</v>
      </c>
      <c r="H264" t="s">
        <v>321</v>
      </c>
      <c r="I264" t="s">
        <v>967</v>
      </c>
      <c r="J264" t="s">
        <v>205</v>
      </c>
      <c r="K264" t="s">
        <v>224</v>
      </c>
      <c r="L264" t="s">
        <v>344</v>
      </c>
      <c r="M264" t="s">
        <v>732</v>
      </c>
      <c r="N264" t="s">
        <v>339</v>
      </c>
      <c r="O264" t="s">
        <v>1215</v>
      </c>
      <c r="P264" s="131">
        <v>72</v>
      </c>
      <c r="Q264" s="131">
        <v>3.6469999999999998</v>
      </c>
      <c r="R264" s="131">
        <v>10684</v>
      </c>
      <c r="T264" s="131">
        <v>28.053999999999998</v>
      </c>
      <c r="U264" s="132">
        <v>0</v>
      </c>
      <c r="V264" s="132">
        <v>2.7799999999999999E-3</v>
      </c>
      <c r="W264" s="132">
        <v>4.2000000000000002E-4</v>
      </c>
    </row>
    <row r="265" spans="1:23">
      <c r="A265" t="s">
        <v>1213</v>
      </c>
      <c r="B265" t="s">
        <v>1238</v>
      </c>
      <c r="C265" t="s">
        <v>4120</v>
      </c>
      <c r="D265" t="s">
        <v>4121</v>
      </c>
      <c r="E265" t="s">
        <v>309</v>
      </c>
      <c r="F265" t="s">
        <v>4208</v>
      </c>
      <c r="G265" t="s">
        <v>4209</v>
      </c>
      <c r="H265" t="s">
        <v>321</v>
      </c>
      <c r="I265" t="s">
        <v>965</v>
      </c>
      <c r="J265" t="s">
        <v>204</v>
      </c>
      <c r="K265" t="s">
        <v>204</v>
      </c>
      <c r="L265" t="s">
        <v>340</v>
      </c>
      <c r="M265" t="s">
        <v>598</v>
      </c>
      <c r="N265" t="s">
        <v>339</v>
      </c>
      <c r="O265" t="s">
        <v>1212</v>
      </c>
      <c r="P265" s="131">
        <v>157010</v>
      </c>
      <c r="Q265" s="131">
        <v>1</v>
      </c>
      <c r="R265" s="131">
        <v>17730</v>
      </c>
      <c r="T265" s="131">
        <v>27837.873</v>
      </c>
      <c r="U265" s="132">
        <v>1.5959999999999998E-2</v>
      </c>
      <c r="V265" s="132">
        <v>0.16453000000000001</v>
      </c>
      <c r="W265" s="132">
        <v>1.511E-2</v>
      </c>
    </row>
    <row r="266" spans="1:23">
      <c r="A266" t="s">
        <v>1213</v>
      </c>
      <c r="B266" t="s">
        <v>1238</v>
      </c>
      <c r="C266" t="s">
        <v>4124</v>
      </c>
      <c r="D266" t="s">
        <v>4125</v>
      </c>
      <c r="E266" t="s">
        <v>309</v>
      </c>
      <c r="F266" t="s">
        <v>4160</v>
      </c>
      <c r="G266" t="s">
        <v>4161</v>
      </c>
      <c r="H266" t="s">
        <v>321</v>
      </c>
      <c r="I266" t="s">
        <v>966</v>
      </c>
      <c r="J266" t="s">
        <v>204</v>
      </c>
      <c r="K266" t="s">
        <v>204</v>
      </c>
      <c r="L266" t="s">
        <v>340</v>
      </c>
      <c r="M266" t="s">
        <v>576</v>
      </c>
      <c r="N266" t="s">
        <v>339</v>
      </c>
      <c r="O266" t="s">
        <v>1212</v>
      </c>
      <c r="P266" s="131">
        <v>2085331</v>
      </c>
      <c r="Q266" s="131">
        <v>1</v>
      </c>
      <c r="R266" s="131">
        <v>373.81</v>
      </c>
      <c r="T266" s="131">
        <v>7795.1760000000004</v>
      </c>
      <c r="U266" s="132">
        <v>1.5200000000000001E-3</v>
      </c>
      <c r="V266" s="132">
        <v>4.607E-2</v>
      </c>
      <c r="W266" s="132">
        <v>4.2300000000000003E-3</v>
      </c>
    </row>
    <row r="267" spans="1:23">
      <c r="A267" t="s">
        <v>1213</v>
      </c>
      <c r="B267" t="s">
        <v>1238</v>
      </c>
      <c r="C267" t="s">
        <v>4124</v>
      </c>
      <c r="D267" t="s">
        <v>4125</v>
      </c>
      <c r="E267" t="s">
        <v>309</v>
      </c>
      <c r="F267" t="s">
        <v>4222</v>
      </c>
      <c r="G267" t="s">
        <v>4223</v>
      </c>
      <c r="H267" t="s">
        <v>321</v>
      </c>
      <c r="I267" t="s">
        <v>965</v>
      </c>
      <c r="J267" t="s">
        <v>204</v>
      </c>
      <c r="K267" t="s">
        <v>204</v>
      </c>
      <c r="L267" t="s">
        <v>340</v>
      </c>
      <c r="M267" t="s">
        <v>582</v>
      </c>
      <c r="N267" t="s">
        <v>339</v>
      </c>
      <c r="O267" t="s">
        <v>1212</v>
      </c>
      <c r="P267" s="131">
        <v>22818</v>
      </c>
      <c r="Q267" s="131">
        <v>1</v>
      </c>
      <c r="R267" s="131">
        <v>17230</v>
      </c>
      <c r="T267" s="131">
        <v>3931.5410000000002</v>
      </c>
      <c r="U267" s="132">
        <v>1E-3</v>
      </c>
      <c r="V267" s="132">
        <v>2.324E-2</v>
      </c>
      <c r="W267" s="132">
        <v>2.1299999999999999E-3</v>
      </c>
    </row>
    <row r="268" spans="1:23">
      <c r="A268" t="s">
        <v>1213</v>
      </c>
      <c r="B268" t="s">
        <v>1238</v>
      </c>
      <c r="C268" t="s">
        <v>4130</v>
      </c>
      <c r="D268" t="s">
        <v>4131</v>
      </c>
      <c r="E268" t="s">
        <v>309</v>
      </c>
      <c r="F268" t="s">
        <v>4146</v>
      </c>
      <c r="G268" t="s">
        <v>4147</v>
      </c>
      <c r="H268" t="s">
        <v>321</v>
      </c>
      <c r="I268" t="s">
        <v>965</v>
      </c>
      <c r="J268" t="s">
        <v>204</v>
      </c>
      <c r="K268" t="s">
        <v>204</v>
      </c>
      <c r="L268" t="s">
        <v>340</v>
      </c>
      <c r="M268" t="s">
        <v>605</v>
      </c>
      <c r="N268" t="s">
        <v>339</v>
      </c>
      <c r="O268" t="s">
        <v>1212</v>
      </c>
      <c r="P268" s="131">
        <v>36557</v>
      </c>
      <c r="Q268" s="131">
        <v>1</v>
      </c>
      <c r="R268" s="131">
        <v>5217</v>
      </c>
      <c r="T268" s="131">
        <v>1907.1790000000001</v>
      </c>
      <c r="U268" s="132">
        <v>2.7999999999999998E-4</v>
      </c>
      <c r="V268" s="132">
        <v>1.1270000000000001E-2</v>
      </c>
      <c r="W268" s="132">
        <v>1.0399999999999999E-3</v>
      </c>
    </row>
    <row r="269" spans="1:23">
      <c r="A269" t="s">
        <v>1213</v>
      </c>
      <c r="B269" t="s">
        <v>1238</v>
      </c>
      <c r="C269" t="s">
        <v>4120</v>
      </c>
      <c r="D269" t="s">
        <v>4121</v>
      </c>
      <c r="E269" t="s">
        <v>309</v>
      </c>
      <c r="F269" t="s">
        <v>4174</v>
      </c>
      <c r="G269" t="s">
        <v>4175</v>
      </c>
      <c r="H269" t="s">
        <v>321</v>
      </c>
      <c r="I269" t="s">
        <v>964</v>
      </c>
      <c r="J269" t="s">
        <v>204</v>
      </c>
      <c r="K269" t="s">
        <v>204</v>
      </c>
      <c r="L269" t="s">
        <v>340</v>
      </c>
      <c r="M269" t="s">
        <v>577</v>
      </c>
      <c r="N269" t="s">
        <v>339</v>
      </c>
      <c r="O269" t="s">
        <v>1212</v>
      </c>
      <c r="P269" s="131">
        <v>8080</v>
      </c>
      <c r="Q269" s="131">
        <v>1</v>
      </c>
      <c r="R269" s="131">
        <v>23190</v>
      </c>
      <c r="T269" s="131">
        <v>1873.752</v>
      </c>
      <c r="U269" s="132">
        <v>2.7E-4</v>
      </c>
      <c r="V269" s="132">
        <v>1.107E-2</v>
      </c>
      <c r="W269" s="132">
        <v>1.0200000000000001E-3</v>
      </c>
    </row>
    <row r="270" spans="1:23">
      <c r="A270" t="s">
        <v>1213</v>
      </c>
      <c r="B270" t="s">
        <v>1238</v>
      </c>
      <c r="C270" t="s">
        <v>4120</v>
      </c>
      <c r="D270" t="s">
        <v>4121</v>
      </c>
      <c r="E270" t="s">
        <v>309</v>
      </c>
      <c r="F270" t="s">
        <v>4365</v>
      </c>
      <c r="G270" t="s">
        <v>4366</v>
      </c>
      <c r="H270" t="s">
        <v>321</v>
      </c>
      <c r="I270" t="s">
        <v>965</v>
      </c>
      <c r="J270" t="s">
        <v>204</v>
      </c>
      <c r="K270" t="s">
        <v>204</v>
      </c>
      <c r="L270" t="s">
        <v>340</v>
      </c>
      <c r="M270" t="s">
        <v>707</v>
      </c>
      <c r="N270" t="s">
        <v>339</v>
      </c>
      <c r="O270" t="s">
        <v>1212</v>
      </c>
      <c r="P270" s="131">
        <v>34870</v>
      </c>
      <c r="Q270" s="131">
        <v>1</v>
      </c>
      <c r="R270" s="131">
        <v>4356</v>
      </c>
      <c r="T270" s="131">
        <v>1518.9369999999999</v>
      </c>
      <c r="U270" s="132">
        <v>9.9600000000000001E-3</v>
      </c>
      <c r="V270" s="132">
        <v>8.9800000000000001E-3</v>
      </c>
      <c r="W270" s="132">
        <v>8.1999999999999998E-4</v>
      </c>
    </row>
    <row r="271" spans="1:23">
      <c r="A271" t="s">
        <v>1213</v>
      </c>
      <c r="B271" t="s">
        <v>1238</v>
      </c>
      <c r="C271" t="s">
        <v>4108</v>
      </c>
      <c r="D271" t="s">
        <v>4109</v>
      </c>
      <c r="E271" t="s">
        <v>80</v>
      </c>
      <c r="F271" t="s">
        <v>4110</v>
      </c>
      <c r="G271" t="s">
        <v>4111</v>
      </c>
      <c r="H271" t="s">
        <v>321</v>
      </c>
      <c r="I271" t="s">
        <v>965</v>
      </c>
      <c r="J271" t="s">
        <v>205</v>
      </c>
      <c r="K271" t="s">
        <v>224</v>
      </c>
      <c r="L271" t="s">
        <v>346</v>
      </c>
      <c r="M271" t="s">
        <v>597</v>
      </c>
      <c r="N271" t="s">
        <v>339</v>
      </c>
      <c r="O271" t="s">
        <v>1215</v>
      </c>
      <c r="P271" s="131">
        <v>25687</v>
      </c>
      <c r="Q271" s="131">
        <v>3.6469999999999998</v>
      </c>
      <c r="R271" s="131">
        <v>51123</v>
      </c>
      <c r="T271" s="131">
        <v>47892.275999999998</v>
      </c>
      <c r="U271" s="132">
        <v>0</v>
      </c>
      <c r="V271" s="132">
        <v>0.28305999999999998</v>
      </c>
      <c r="W271" s="132">
        <v>2.5999999999999999E-2</v>
      </c>
    </row>
    <row r="272" spans="1:23">
      <c r="A272" t="s">
        <v>1213</v>
      </c>
      <c r="B272" t="s">
        <v>1238</v>
      </c>
      <c r="C272" t="s">
        <v>4112</v>
      </c>
      <c r="D272" t="s">
        <v>4113</v>
      </c>
      <c r="E272" t="s">
        <v>80</v>
      </c>
      <c r="F272" t="s">
        <v>4114</v>
      </c>
      <c r="G272" t="s">
        <v>4115</v>
      </c>
      <c r="H272" t="s">
        <v>321</v>
      </c>
      <c r="I272" t="s">
        <v>965</v>
      </c>
      <c r="J272" t="s">
        <v>205</v>
      </c>
      <c r="K272" t="s">
        <v>224</v>
      </c>
      <c r="L272" t="s">
        <v>344</v>
      </c>
      <c r="M272" t="s">
        <v>604</v>
      </c>
      <c r="N272" t="s">
        <v>339</v>
      </c>
      <c r="O272" t="s">
        <v>1215</v>
      </c>
      <c r="P272" s="131">
        <v>12272</v>
      </c>
      <c r="Q272" s="131">
        <v>3.6469999999999998</v>
      </c>
      <c r="R272" s="131">
        <v>58608</v>
      </c>
      <c r="S272" s="131">
        <v>21.57</v>
      </c>
      <c r="T272" s="131">
        <v>26309.253000000001</v>
      </c>
      <c r="U272" s="132">
        <v>0</v>
      </c>
      <c r="V272" s="132">
        <v>0.15562999999999999</v>
      </c>
      <c r="W272" s="132">
        <v>1.4290000000000001E-2</v>
      </c>
    </row>
    <row r="273" spans="1:23">
      <c r="A273" t="s">
        <v>1213</v>
      </c>
      <c r="B273" t="s">
        <v>1238</v>
      </c>
      <c r="C273" t="s">
        <v>4257</v>
      </c>
      <c r="D273" t="s">
        <v>4258</v>
      </c>
      <c r="E273" t="s">
        <v>80</v>
      </c>
      <c r="F273" t="s">
        <v>4355</v>
      </c>
      <c r="G273" t="s">
        <v>4356</v>
      </c>
      <c r="H273" t="s">
        <v>321</v>
      </c>
      <c r="I273" t="s">
        <v>967</v>
      </c>
      <c r="J273" t="s">
        <v>205</v>
      </c>
      <c r="K273" t="s">
        <v>224</v>
      </c>
      <c r="L273" t="s">
        <v>344</v>
      </c>
      <c r="M273" t="s">
        <v>732</v>
      </c>
      <c r="N273" t="s">
        <v>339</v>
      </c>
      <c r="O273" t="s">
        <v>1215</v>
      </c>
      <c r="P273" s="131">
        <v>18653</v>
      </c>
      <c r="Q273" s="131">
        <v>3.6469999999999998</v>
      </c>
      <c r="R273" s="131">
        <v>10684</v>
      </c>
      <c r="T273" s="131">
        <v>7268.0569999999998</v>
      </c>
      <c r="U273" s="132">
        <v>0</v>
      </c>
      <c r="V273" s="132">
        <v>4.2959999999999998E-2</v>
      </c>
      <c r="W273" s="132">
        <v>3.9500000000000004E-3</v>
      </c>
    </row>
    <row r="274" spans="1:23">
      <c r="A274" t="s">
        <v>1213</v>
      </c>
      <c r="B274" t="s">
        <v>1238</v>
      </c>
      <c r="C274" t="s">
        <v>4257</v>
      </c>
      <c r="D274" t="s">
        <v>4258</v>
      </c>
      <c r="E274" t="s">
        <v>80</v>
      </c>
      <c r="F274" t="s">
        <v>4367</v>
      </c>
      <c r="G274" t="s">
        <v>4368</v>
      </c>
      <c r="H274" t="s">
        <v>321</v>
      </c>
      <c r="I274" t="s">
        <v>965</v>
      </c>
      <c r="J274" t="s">
        <v>205</v>
      </c>
      <c r="K274" t="s">
        <v>224</v>
      </c>
      <c r="L274" t="s">
        <v>344</v>
      </c>
      <c r="M274" t="s">
        <v>735</v>
      </c>
      <c r="N274" t="s">
        <v>339</v>
      </c>
      <c r="O274" t="s">
        <v>1215</v>
      </c>
      <c r="P274" s="131">
        <v>28863</v>
      </c>
      <c r="Q274" s="131">
        <v>3.6469999999999998</v>
      </c>
      <c r="R274" s="131">
        <v>6710</v>
      </c>
      <c r="T274" s="131">
        <v>7063.1719999999996</v>
      </c>
      <c r="U274" s="132">
        <v>0</v>
      </c>
      <c r="V274" s="132">
        <v>4.1750000000000002E-2</v>
      </c>
      <c r="W274" s="132">
        <v>3.8300000000000001E-3</v>
      </c>
    </row>
    <row r="275" spans="1:23">
      <c r="A275" t="s">
        <v>1213</v>
      </c>
      <c r="B275" t="s">
        <v>1238</v>
      </c>
      <c r="C275" t="s">
        <v>4100</v>
      </c>
      <c r="D275" t="s">
        <v>4101</v>
      </c>
      <c r="E275" t="s">
        <v>80</v>
      </c>
      <c r="F275" t="s">
        <v>4102</v>
      </c>
      <c r="G275" t="s">
        <v>4103</v>
      </c>
      <c r="H275" t="s">
        <v>321</v>
      </c>
      <c r="I275" t="s">
        <v>965</v>
      </c>
      <c r="J275" t="s">
        <v>205</v>
      </c>
      <c r="K275" t="s">
        <v>224</v>
      </c>
      <c r="L275" t="s">
        <v>344</v>
      </c>
      <c r="M275" t="s">
        <v>604</v>
      </c>
      <c r="N275" t="s">
        <v>339</v>
      </c>
      <c r="O275" t="s">
        <v>1215</v>
      </c>
      <c r="P275" s="131">
        <v>3471</v>
      </c>
      <c r="Q275" s="131">
        <v>3.6469999999999998</v>
      </c>
      <c r="R275" s="131">
        <v>53881</v>
      </c>
      <c r="T275" s="131">
        <v>6820.6540000000005</v>
      </c>
      <c r="U275" s="132">
        <v>0</v>
      </c>
      <c r="V275" s="132">
        <v>4.0309999999999999E-2</v>
      </c>
      <c r="W275" s="132">
        <v>3.7000000000000002E-3</v>
      </c>
    </row>
    <row r="276" spans="1:23">
      <c r="A276" t="s">
        <v>1213</v>
      </c>
      <c r="B276" t="s">
        <v>1238</v>
      </c>
      <c r="C276" t="s">
        <v>4257</v>
      </c>
      <c r="D276" t="s">
        <v>4258</v>
      </c>
      <c r="E276" t="s">
        <v>80</v>
      </c>
      <c r="F276" t="s">
        <v>4371</v>
      </c>
      <c r="G276" t="s">
        <v>4372</v>
      </c>
      <c r="H276" t="s">
        <v>321</v>
      </c>
      <c r="I276" t="s">
        <v>965</v>
      </c>
      <c r="J276" t="s">
        <v>205</v>
      </c>
      <c r="K276" t="s">
        <v>238</v>
      </c>
      <c r="L276" t="s">
        <v>314</v>
      </c>
      <c r="M276" t="s">
        <v>706</v>
      </c>
      <c r="N276" t="s">
        <v>339</v>
      </c>
      <c r="O276" t="s">
        <v>1216</v>
      </c>
      <c r="P276" s="131">
        <v>6629</v>
      </c>
      <c r="Q276" s="131">
        <v>3.7964000000000002</v>
      </c>
      <c r="R276" s="131">
        <v>21025</v>
      </c>
      <c r="T276" s="131">
        <v>5291.2219999999998</v>
      </c>
      <c r="U276" s="132">
        <v>1.0000000000000001E-5</v>
      </c>
      <c r="V276" s="132">
        <v>3.1269999999999999E-2</v>
      </c>
      <c r="W276" s="132">
        <v>2.8700000000000002E-3</v>
      </c>
    </row>
    <row r="277" spans="1:23">
      <c r="A277" t="s">
        <v>1213</v>
      </c>
      <c r="B277" t="s">
        <v>1238</v>
      </c>
      <c r="C277" t="s">
        <v>4257</v>
      </c>
      <c r="D277" t="s">
        <v>4258</v>
      </c>
      <c r="E277" t="s">
        <v>80</v>
      </c>
      <c r="F277" t="s">
        <v>4277</v>
      </c>
      <c r="G277" t="s">
        <v>4278</v>
      </c>
      <c r="H277" t="s">
        <v>321</v>
      </c>
      <c r="I277" t="s">
        <v>965</v>
      </c>
      <c r="J277" t="s">
        <v>205</v>
      </c>
      <c r="K277" t="s">
        <v>224</v>
      </c>
      <c r="L277" t="s">
        <v>344</v>
      </c>
      <c r="M277" t="s">
        <v>735</v>
      </c>
      <c r="N277" t="s">
        <v>339</v>
      </c>
      <c r="O277" t="s">
        <v>1215</v>
      </c>
      <c r="P277" s="131">
        <v>6539</v>
      </c>
      <c r="Q277" s="131">
        <v>3.6469999999999998</v>
      </c>
      <c r="R277" s="131">
        <v>21549</v>
      </c>
      <c r="T277" s="131">
        <v>5138.9480000000003</v>
      </c>
      <c r="U277" s="132">
        <v>0</v>
      </c>
      <c r="V277" s="132">
        <v>3.0370000000000001E-2</v>
      </c>
      <c r="W277" s="132">
        <v>2.7899999999999999E-3</v>
      </c>
    </row>
    <row r="278" spans="1:23">
      <c r="A278" t="s">
        <v>1213</v>
      </c>
      <c r="B278" t="s">
        <v>1238</v>
      </c>
      <c r="C278" t="s">
        <v>4319</v>
      </c>
      <c r="D278" t="s">
        <v>4320</v>
      </c>
      <c r="E278" t="s">
        <v>80</v>
      </c>
      <c r="F278" t="s">
        <v>4321</v>
      </c>
      <c r="G278" t="s">
        <v>4322</v>
      </c>
      <c r="H278" t="s">
        <v>321</v>
      </c>
      <c r="I278" t="s">
        <v>965</v>
      </c>
      <c r="J278" t="s">
        <v>205</v>
      </c>
      <c r="K278" t="s">
        <v>281</v>
      </c>
      <c r="L278" t="s">
        <v>314</v>
      </c>
      <c r="M278" t="s">
        <v>735</v>
      </c>
      <c r="N278" t="s">
        <v>339</v>
      </c>
      <c r="O278" t="s">
        <v>1216</v>
      </c>
      <c r="P278" s="131">
        <v>38832</v>
      </c>
      <c r="Q278" s="131">
        <v>3.7964000000000002</v>
      </c>
      <c r="R278" s="131">
        <v>3412.2</v>
      </c>
      <c r="T278" s="131">
        <v>5030.3270000000002</v>
      </c>
      <c r="U278" s="132">
        <v>4.0000000000000003E-5</v>
      </c>
      <c r="V278" s="132">
        <v>2.9729999999999999E-2</v>
      </c>
      <c r="W278" s="132">
        <v>2.7299999999999998E-3</v>
      </c>
    </row>
    <row r="279" spans="1:23">
      <c r="A279" t="s">
        <v>1213</v>
      </c>
      <c r="B279" t="s">
        <v>1238</v>
      </c>
      <c r="C279" t="s">
        <v>4257</v>
      </c>
      <c r="D279" t="s">
        <v>4258</v>
      </c>
      <c r="E279" t="s">
        <v>80</v>
      </c>
      <c r="F279" t="s">
        <v>4375</v>
      </c>
      <c r="G279" t="s">
        <v>4376</v>
      </c>
      <c r="H279" t="s">
        <v>321</v>
      </c>
      <c r="I279" t="s">
        <v>967</v>
      </c>
      <c r="J279" t="s">
        <v>205</v>
      </c>
      <c r="K279" t="s">
        <v>224</v>
      </c>
      <c r="L279" t="s">
        <v>380</v>
      </c>
      <c r="M279" t="s">
        <v>732</v>
      </c>
      <c r="N279" t="s">
        <v>339</v>
      </c>
      <c r="O279" t="s">
        <v>1215</v>
      </c>
      <c r="P279" s="131">
        <v>13245</v>
      </c>
      <c r="Q279" s="131">
        <v>3.6469999999999998</v>
      </c>
      <c r="R279" s="131">
        <v>9936</v>
      </c>
      <c r="T279" s="131">
        <v>4799.5370000000003</v>
      </c>
      <c r="U279" s="132">
        <v>0</v>
      </c>
      <c r="V279" s="132">
        <v>2.8369999999999999E-2</v>
      </c>
      <c r="W279" s="132">
        <v>2.6099999999999999E-3</v>
      </c>
    </row>
    <row r="280" spans="1:23">
      <c r="A280" t="s">
        <v>1213</v>
      </c>
      <c r="B280" t="s">
        <v>1238</v>
      </c>
      <c r="C280" t="s">
        <v>4313</v>
      </c>
      <c r="D280" t="s">
        <v>4314</v>
      </c>
      <c r="E280" t="s">
        <v>80</v>
      </c>
      <c r="F280" t="s">
        <v>4373</v>
      </c>
      <c r="G280" t="s">
        <v>4374</v>
      </c>
      <c r="H280" t="s">
        <v>321</v>
      </c>
      <c r="I280" t="s">
        <v>967</v>
      </c>
      <c r="J280" t="s">
        <v>205</v>
      </c>
      <c r="K280" t="s">
        <v>224</v>
      </c>
      <c r="L280" t="s">
        <v>344</v>
      </c>
      <c r="M280" t="s">
        <v>718</v>
      </c>
      <c r="N280" t="s">
        <v>339</v>
      </c>
      <c r="O280" t="s">
        <v>1215</v>
      </c>
      <c r="P280" s="131">
        <v>44756</v>
      </c>
      <c r="Q280" s="131">
        <v>3.6469999999999998</v>
      </c>
      <c r="R280" s="131">
        <v>2678</v>
      </c>
      <c r="S280" s="131">
        <v>24.948</v>
      </c>
      <c r="T280" s="131">
        <v>4462.1540000000005</v>
      </c>
      <c r="U280" s="132">
        <v>1.0000000000000001E-5</v>
      </c>
      <c r="V280" s="132">
        <v>2.6519999999999998E-2</v>
      </c>
      <c r="W280" s="132">
        <v>2.4399999999999999E-3</v>
      </c>
    </row>
    <row r="281" spans="1:23">
      <c r="A281" t="s">
        <v>1213</v>
      </c>
      <c r="B281" t="s">
        <v>1238</v>
      </c>
      <c r="C281" t="s">
        <v>4313</v>
      </c>
      <c r="D281" t="s">
        <v>4314</v>
      </c>
      <c r="E281" t="s">
        <v>80</v>
      </c>
      <c r="F281" t="s">
        <v>4315</v>
      </c>
      <c r="G281" t="s">
        <v>4316</v>
      </c>
      <c r="H281" t="s">
        <v>321</v>
      </c>
      <c r="I281" t="s">
        <v>965</v>
      </c>
      <c r="J281" t="s">
        <v>205</v>
      </c>
      <c r="K281" t="s">
        <v>224</v>
      </c>
      <c r="L281" t="s">
        <v>344</v>
      </c>
      <c r="M281" t="s">
        <v>735</v>
      </c>
      <c r="N281" t="s">
        <v>339</v>
      </c>
      <c r="O281" t="s">
        <v>1215</v>
      </c>
      <c r="P281" s="131">
        <v>22834</v>
      </c>
      <c r="Q281" s="131">
        <v>3.6469999999999998</v>
      </c>
      <c r="R281" s="131">
        <v>3818</v>
      </c>
      <c r="S281" s="131">
        <v>9.1039999999999992</v>
      </c>
      <c r="T281" s="131">
        <v>3212.663</v>
      </c>
      <c r="U281" s="132">
        <v>1.0000000000000001E-5</v>
      </c>
      <c r="V281" s="132">
        <v>1.9040000000000001E-2</v>
      </c>
      <c r="W281" s="132">
        <v>1.75E-3</v>
      </c>
    </row>
    <row r="282" spans="1:23">
      <c r="A282" t="s">
        <v>1213</v>
      </c>
      <c r="B282" t="s">
        <v>1238</v>
      </c>
      <c r="C282" t="s">
        <v>4257</v>
      </c>
      <c r="D282" t="s">
        <v>4258</v>
      </c>
      <c r="E282" t="s">
        <v>80</v>
      </c>
      <c r="F282" t="s">
        <v>4377</v>
      </c>
      <c r="G282" t="s">
        <v>4378</v>
      </c>
      <c r="H282" t="s">
        <v>321</v>
      </c>
      <c r="I282" t="s">
        <v>965</v>
      </c>
      <c r="J282" t="s">
        <v>205</v>
      </c>
      <c r="K282" t="s">
        <v>224</v>
      </c>
      <c r="L282" t="s">
        <v>344</v>
      </c>
      <c r="M282" t="s">
        <v>735</v>
      </c>
      <c r="N282" t="s">
        <v>339</v>
      </c>
      <c r="O282" t="s">
        <v>1215</v>
      </c>
      <c r="P282" s="131">
        <v>2846</v>
      </c>
      <c r="Q282" s="131">
        <v>3.6469999999999998</v>
      </c>
      <c r="R282" s="131">
        <v>10012</v>
      </c>
      <c r="T282" s="131">
        <v>1039.182</v>
      </c>
      <c r="U282" s="132">
        <v>0</v>
      </c>
      <c r="V282" s="132">
        <v>6.1399999999999996E-3</v>
      </c>
      <c r="W282" s="132">
        <v>5.5999999999999995E-4</v>
      </c>
    </row>
    <row r="283" spans="1:23">
      <c r="A283" t="s">
        <v>1213</v>
      </c>
      <c r="B283" t="s">
        <v>1241</v>
      </c>
      <c r="C283" t="s">
        <v>4120</v>
      </c>
      <c r="D283" t="s">
        <v>4121</v>
      </c>
      <c r="E283" t="s">
        <v>309</v>
      </c>
      <c r="F283" t="s">
        <v>4327</v>
      </c>
      <c r="G283" t="s">
        <v>4328</v>
      </c>
      <c r="H283" t="s">
        <v>321</v>
      </c>
      <c r="I283" t="s">
        <v>966</v>
      </c>
      <c r="J283" t="s">
        <v>204</v>
      </c>
      <c r="K283" t="s">
        <v>204</v>
      </c>
      <c r="L283" t="s">
        <v>340</v>
      </c>
      <c r="M283" t="s">
        <v>573</v>
      </c>
      <c r="N283" t="s">
        <v>339</v>
      </c>
      <c r="O283" t="s">
        <v>1212</v>
      </c>
      <c r="P283" s="131">
        <v>54975</v>
      </c>
      <c r="Q283" s="131">
        <v>1</v>
      </c>
      <c r="R283" s="131">
        <v>3781.97</v>
      </c>
      <c r="T283" s="131">
        <v>2079.1379999999999</v>
      </c>
      <c r="U283" s="132">
        <v>1.0499999999999999E-3</v>
      </c>
      <c r="V283" s="132">
        <v>0.18751000000000001</v>
      </c>
      <c r="W283" s="132">
        <v>5.7299999999999999E-3</v>
      </c>
    </row>
    <row r="284" spans="1:23">
      <c r="A284" t="s">
        <v>1213</v>
      </c>
      <c r="B284" t="s">
        <v>1241</v>
      </c>
      <c r="C284" t="s">
        <v>4120</v>
      </c>
      <c r="D284" t="s">
        <v>4121</v>
      </c>
      <c r="E284" t="s">
        <v>309</v>
      </c>
      <c r="F284" t="s">
        <v>4140</v>
      </c>
      <c r="G284" t="s">
        <v>4141</v>
      </c>
      <c r="H284" t="s">
        <v>321</v>
      </c>
      <c r="I284" t="s">
        <v>964</v>
      </c>
      <c r="J284" t="s">
        <v>204</v>
      </c>
      <c r="K284" t="s">
        <v>204</v>
      </c>
      <c r="L284" t="s">
        <v>340</v>
      </c>
      <c r="M284" t="s">
        <v>572</v>
      </c>
      <c r="N284" t="s">
        <v>339</v>
      </c>
      <c r="O284" t="s">
        <v>1212</v>
      </c>
      <c r="P284" s="131">
        <v>7910</v>
      </c>
      <c r="Q284" s="131">
        <v>1</v>
      </c>
      <c r="R284" s="131">
        <v>23840</v>
      </c>
      <c r="T284" s="131">
        <v>1885.7439999999999</v>
      </c>
      <c r="U284" s="132">
        <v>2.2000000000000001E-4</v>
      </c>
      <c r="V284" s="132">
        <v>0.17007</v>
      </c>
      <c r="W284" s="132">
        <v>5.1900000000000002E-3</v>
      </c>
    </row>
    <row r="285" spans="1:23">
      <c r="A285" t="s">
        <v>1213</v>
      </c>
      <c r="B285" t="s">
        <v>1241</v>
      </c>
      <c r="C285" t="s">
        <v>4257</v>
      </c>
      <c r="D285" t="s">
        <v>4258</v>
      </c>
      <c r="E285" t="s">
        <v>80</v>
      </c>
      <c r="F285" t="s">
        <v>4355</v>
      </c>
      <c r="G285" t="s">
        <v>4356</v>
      </c>
      <c r="H285" t="s">
        <v>321</v>
      </c>
      <c r="I285" t="s">
        <v>967</v>
      </c>
      <c r="J285" t="s">
        <v>205</v>
      </c>
      <c r="K285" t="s">
        <v>224</v>
      </c>
      <c r="L285" t="s">
        <v>344</v>
      </c>
      <c r="M285" t="s">
        <v>732</v>
      </c>
      <c r="N285" t="s">
        <v>339</v>
      </c>
      <c r="O285" t="s">
        <v>1215</v>
      </c>
      <c r="P285" s="131">
        <v>3922</v>
      </c>
      <c r="Q285" s="131">
        <v>3.6469999999999998</v>
      </c>
      <c r="R285" s="131">
        <v>10684</v>
      </c>
      <c r="T285" s="131">
        <v>1528.19</v>
      </c>
      <c r="U285" s="132">
        <v>0</v>
      </c>
      <c r="V285" s="132">
        <v>0.13782</v>
      </c>
      <c r="W285" s="132">
        <v>4.2100000000000002E-3</v>
      </c>
    </row>
    <row r="286" spans="1:23">
      <c r="A286" t="s">
        <v>1213</v>
      </c>
      <c r="B286" t="s">
        <v>1241</v>
      </c>
      <c r="C286" t="s">
        <v>4257</v>
      </c>
      <c r="D286" t="s">
        <v>4258</v>
      </c>
      <c r="E286" t="s">
        <v>80</v>
      </c>
      <c r="F286" t="s">
        <v>4261</v>
      </c>
      <c r="G286" t="s">
        <v>4262</v>
      </c>
      <c r="H286" t="s">
        <v>321</v>
      </c>
      <c r="I286" t="s">
        <v>965</v>
      </c>
      <c r="J286" t="s">
        <v>205</v>
      </c>
      <c r="K286" t="s">
        <v>224</v>
      </c>
      <c r="L286" t="s">
        <v>344</v>
      </c>
      <c r="M286" t="s">
        <v>602</v>
      </c>
      <c r="N286" t="s">
        <v>339</v>
      </c>
      <c r="O286" t="s">
        <v>1215</v>
      </c>
      <c r="P286" s="131">
        <v>1815</v>
      </c>
      <c r="Q286" s="131">
        <v>3.6469999999999998</v>
      </c>
      <c r="R286" s="131">
        <v>22096</v>
      </c>
      <c r="T286" s="131">
        <v>1462.6020000000001</v>
      </c>
      <c r="U286" s="132">
        <v>0</v>
      </c>
      <c r="V286" s="132">
        <v>0.13191</v>
      </c>
      <c r="W286" s="132">
        <v>4.0299999999999997E-3</v>
      </c>
    </row>
    <row r="287" spans="1:23">
      <c r="A287" t="s">
        <v>1213</v>
      </c>
      <c r="B287" t="s">
        <v>1241</v>
      </c>
      <c r="C287" t="s">
        <v>4112</v>
      </c>
      <c r="D287" t="s">
        <v>4113</v>
      </c>
      <c r="E287" t="s">
        <v>80</v>
      </c>
      <c r="F287" t="s">
        <v>4114</v>
      </c>
      <c r="G287" t="s">
        <v>4115</v>
      </c>
      <c r="H287" t="s">
        <v>321</v>
      </c>
      <c r="I287" t="s">
        <v>965</v>
      </c>
      <c r="J287" t="s">
        <v>205</v>
      </c>
      <c r="K287" t="s">
        <v>224</v>
      </c>
      <c r="L287" t="s">
        <v>344</v>
      </c>
      <c r="M287" t="s">
        <v>604</v>
      </c>
      <c r="N287" t="s">
        <v>339</v>
      </c>
      <c r="O287" t="s">
        <v>1215</v>
      </c>
      <c r="P287" s="131">
        <v>682</v>
      </c>
      <c r="Q287" s="131">
        <v>3.6469999999999998</v>
      </c>
      <c r="R287" s="131">
        <v>58608</v>
      </c>
      <c r="S287" s="131">
        <v>1.008</v>
      </c>
      <c r="T287" s="131">
        <v>1461.405</v>
      </c>
      <c r="U287" s="132">
        <v>0</v>
      </c>
      <c r="V287" s="132">
        <v>0.13189000000000001</v>
      </c>
      <c r="W287" s="132">
        <v>4.0299999999999997E-3</v>
      </c>
    </row>
    <row r="288" spans="1:23">
      <c r="A288" t="s">
        <v>1213</v>
      </c>
      <c r="B288" t="s">
        <v>1241</v>
      </c>
      <c r="C288" t="s">
        <v>4257</v>
      </c>
      <c r="D288" t="s">
        <v>4258</v>
      </c>
      <c r="E288" t="s">
        <v>80</v>
      </c>
      <c r="F288" t="s">
        <v>4375</v>
      </c>
      <c r="G288" t="s">
        <v>4376</v>
      </c>
      <c r="H288" t="s">
        <v>321</v>
      </c>
      <c r="I288" t="s">
        <v>967</v>
      </c>
      <c r="J288" t="s">
        <v>205</v>
      </c>
      <c r="K288" t="s">
        <v>224</v>
      </c>
      <c r="L288" t="s">
        <v>380</v>
      </c>
      <c r="M288" t="s">
        <v>732</v>
      </c>
      <c r="N288" t="s">
        <v>339</v>
      </c>
      <c r="O288" t="s">
        <v>1215</v>
      </c>
      <c r="P288" s="131">
        <v>3831</v>
      </c>
      <c r="Q288" s="131">
        <v>3.6469999999999998</v>
      </c>
      <c r="R288" s="131">
        <v>9936</v>
      </c>
      <c r="T288" s="131">
        <v>1388.2239999999999</v>
      </c>
      <c r="U288" s="132">
        <v>0</v>
      </c>
      <c r="V288" s="132">
        <v>0.12520000000000001</v>
      </c>
      <c r="W288" s="132">
        <v>3.82E-3</v>
      </c>
    </row>
    <row r="289" spans="1:23">
      <c r="A289" t="s">
        <v>1213</v>
      </c>
      <c r="B289" t="s">
        <v>1241</v>
      </c>
      <c r="C289" t="s">
        <v>4257</v>
      </c>
      <c r="D289" t="s">
        <v>4258</v>
      </c>
      <c r="E289" t="s">
        <v>80</v>
      </c>
      <c r="F289" t="s">
        <v>4379</v>
      </c>
      <c r="G289" t="s">
        <v>4380</v>
      </c>
      <c r="H289" t="s">
        <v>321</v>
      </c>
      <c r="I289" t="s">
        <v>965</v>
      </c>
      <c r="J289" t="s">
        <v>205</v>
      </c>
      <c r="K289" t="s">
        <v>224</v>
      </c>
      <c r="L289" t="s">
        <v>344</v>
      </c>
      <c r="M289" t="s">
        <v>595</v>
      </c>
      <c r="N289" t="s">
        <v>339</v>
      </c>
      <c r="O289" t="s">
        <v>1215</v>
      </c>
      <c r="P289" s="131">
        <v>2262</v>
      </c>
      <c r="Q289" s="131">
        <v>3.6469999999999998</v>
      </c>
      <c r="R289" s="131">
        <v>15550</v>
      </c>
      <c r="T289" s="131">
        <v>1282.799</v>
      </c>
      <c r="U289" s="132">
        <v>0</v>
      </c>
      <c r="V289" s="132">
        <v>0.11569</v>
      </c>
      <c r="W289" s="132">
        <v>3.5300000000000002E-3</v>
      </c>
    </row>
    <row r="290" spans="1:23">
      <c r="A290" t="s">
        <v>1213</v>
      </c>
      <c r="B290" t="s">
        <v>1242</v>
      </c>
      <c r="C290" t="s">
        <v>4194</v>
      </c>
      <c r="D290" t="s">
        <v>4195</v>
      </c>
      <c r="E290" t="s">
        <v>309</v>
      </c>
      <c r="F290" t="s">
        <v>4196</v>
      </c>
      <c r="G290" t="s">
        <v>4197</v>
      </c>
      <c r="H290" t="s">
        <v>321</v>
      </c>
      <c r="I290" t="s">
        <v>965</v>
      </c>
      <c r="J290" t="s">
        <v>204</v>
      </c>
      <c r="K290" t="s">
        <v>204</v>
      </c>
      <c r="L290" t="s">
        <v>340</v>
      </c>
      <c r="M290" t="s">
        <v>605</v>
      </c>
      <c r="N290" t="s">
        <v>339</v>
      </c>
      <c r="O290" t="s">
        <v>1212</v>
      </c>
      <c r="P290" s="131">
        <v>183842</v>
      </c>
      <c r="Q290" s="131">
        <v>1</v>
      </c>
      <c r="R290" s="131">
        <v>9295</v>
      </c>
      <c r="T290" s="131">
        <v>17088.114000000001</v>
      </c>
      <c r="U290" s="132">
        <v>7.6600000000000001E-3</v>
      </c>
      <c r="V290" s="132">
        <v>8.8139999999999996E-2</v>
      </c>
      <c r="W290" s="132">
        <v>4.1020000000000001E-2</v>
      </c>
    </row>
    <row r="291" spans="1:23">
      <c r="A291" t="s">
        <v>1213</v>
      </c>
      <c r="B291" t="s">
        <v>1242</v>
      </c>
      <c r="C291" t="s">
        <v>4130</v>
      </c>
      <c r="D291" t="s">
        <v>4131</v>
      </c>
      <c r="E291" t="s">
        <v>309</v>
      </c>
      <c r="F291" t="s">
        <v>4176</v>
      </c>
      <c r="G291" t="s">
        <v>4177</v>
      </c>
      <c r="H291" t="s">
        <v>321</v>
      </c>
      <c r="I291" t="s">
        <v>965</v>
      </c>
      <c r="J291" t="s">
        <v>204</v>
      </c>
      <c r="K291" t="s">
        <v>204</v>
      </c>
      <c r="L291" t="s">
        <v>340</v>
      </c>
      <c r="M291" t="s">
        <v>598</v>
      </c>
      <c r="N291" t="s">
        <v>339</v>
      </c>
      <c r="O291" t="s">
        <v>1212</v>
      </c>
      <c r="P291" s="131">
        <v>87800</v>
      </c>
      <c r="Q291" s="131">
        <v>1</v>
      </c>
      <c r="R291" s="131">
        <v>17220</v>
      </c>
      <c r="T291" s="131">
        <v>15119.16</v>
      </c>
      <c r="U291" s="132">
        <v>1.74E-3</v>
      </c>
      <c r="V291" s="132">
        <v>7.7979999999999994E-2</v>
      </c>
      <c r="W291" s="132">
        <v>3.6299999999999999E-2</v>
      </c>
    </row>
    <row r="292" spans="1:23">
      <c r="A292" t="s">
        <v>1213</v>
      </c>
      <c r="B292" t="s">
        <v>1242</v>
      </c>
      <c r="C292" t="s">
        <v>4116</v>
      </c>
      <c r="D292" t="s">
        <v>4117</v>
      </c>
      <c r="E292" t="s">
        <v>309</v>
      </c>
      <c r="F292" t="s">
        <v>4128</v>
      </c>
      <c r="G292" t="s">
        <v>4129</v>
      </c>
      <c r="H292" t="s">
        <v>321</v>
      </c>
      <c r="I292" t="s">
        <v>965</v>
      </c>
      <c r="J292" t="s">
        <v>204</v>
      </c>
      <c r="K292" t="s">
        <v>204</v>
      </c>
      <c r="L292" t="s">
        <v>340</v>
      </c>
      <c r="M292" t="s">
        <v>605</v>
      </c>
      <c r="N292" t="s">
        <v>339</v>
      </c>
      <c r="O292" t="s">
        <v>1212</v>
      </c>
      <c r="P292" s="131">
        <v>165247</v>
      </c>
      <c r="Q292" s="131">
        <v>1</v>
      </c>
      <c r="R292" s="131">
        <v>7564</v>
      </c>
      <c r="T292" s="131">
        <v>12499.282999999999</v>
      </c>
      <c r="U292" s="132">
        <v>5.3299999999999997E-3</v>
      </c>
      <c r="V292" s="132">
        <v>6.447E-2</v>
      </c>
      <c r="W292" s="132">
        <v>3.0009999999999998E-2</v>
      </c>
    </row>
    <row r="293" spans="1:23">
      <c r="A293" t="s">
        <v>1213</v>
      </c>
      <c r="B293" t="s">
        <v>1242</v>
      </c>
      <c r="C293" t="s">
        <v>4136</v>
      </c>
      <c r="D293" t="s">
        <v>4137</v>
      </c>
      <c r="E293" t="s">
        <v>309</v>
      </c>
      <c r="F293" t="s">
        <v>4142</v>
      </c>
      <c r="G293" t="s">
        <v>4143</v>
      </c>
      <c r="H293" t="s">
        <v>321</v>
      </c>
      <c r="I293" t="s">
        <v>965</v>
      </c>
      <c r="J293" t="s">
        <v>204</v>
      </c>
      <c r="K293" t="s">
        <v>204</v>
      </c>
      <c r="L293" t="s">
        <v>340</v>
      </c>
      <c r="M293" t="s">
        <v>605</v>
      </c>
      <c r="N293" t="s">
        <v>339</v>
      </c>
      <c r="O293" t="s">
        <v>1212</v>
      </c>
      <c r="P293" s="131">
        <v>205873</v>
      </c>
      <c r="Q293" s="131">
        <v>1</v>
      </c>
      <c r="R293" s="131">
        <v>5752</v>
      </c>
      <c r="T293" s="131">
        <v>11841.815000000001</v>
      </c>
      <c r="U293" s="132">
        <v>1.6900000000000001E-3</v>
      </c>
      <c r="V293" s="132">
        <v>6.1080000000000002E-2</v>
      </c>
      <c r="W293" s="132">
        <v>2.843E-2</v>
      </c>
    </row>
    <row r="294" spans="1:23">
      <c r="A294" t="s">
        <v>1213</v>
      </c>
      <c r="B294" t="s">
        <v>1242</v>
      </c>
      <c r="C294" t="s">
        <v>4120</v>
      </c>
      <c r="D294" t="s">
        <v>4121</v>
      </c>
      <c r="E294" t="s">
        <v>309</v>
      </c>
      <c r="F294" t="s">
        <v>4122</v>
      </c>
      <c r="G294" t="s">
        <v>4123</v>
      </c>
      <c r="H294" t="s">
        <v>321</v>
      </c>
      <c r="I294" t="s">
        <v>965</v>
      </c>
      <c r="J294" t="s">
        <v>204</v>
      </c>
      <c r="K294" t="s">
        <v>204</v>
      </c>
      <c r="L294" t="s">
        <v>340</v>
      </c>
      <c r="M294" t="s">
        <v>605</v>
      </c>
      <c r="N294" t="s">
        <v>339</v>
      </c>
      <c r="O294" t="s">
        <v>1212</v>
      </c>
      <c r="P294" s="131">
        <v>171621.83</v>
      </c>
      <c r="Q294" s="131">
        <v>1</v>
      </c>
      <c r="R294" s="131">
        <v>5666</v>
      </c>
      <c r="T294" s="131">
        <v>9724.0930000000008</v>
      </c>
      <c r="U294" s="132">
        <v>2.9399999999999999E-3</v>
      </c>
      <c r="V294" s="132">
        <v>5.0160000000000003E-2</v>
      </c>
      <c r="W294" s="132">
        <v>2.3349999999999999E-2</v>
      </c>
    </row>
    <row r="295" spans="1:23">
      <c r="A295" t="s">
        <v>1213</v>
      </c>
      <c r="B295" t="s">
        <v>1242</v>
      </c>
      <c r="C295" t="s">
        <v>4120</v>
      </c>
      <c r="D295" t="s">
        <v>4121</v>
      </c>
      <c r="E295" t="s">
        <v>309</v>
      </c>
      <c r="F295" t="s">
        <v>4140</v>
      </c>
      <c r="G295" t="s">
        <v>4141</v>
      </c>
      <c r="H295" t="s">
        <v>321</v>
      </c>
      <c r="I295" t="s">
        <v>964</v>
      </c>
      <c r="J295" t="s">
        <v>204</v>
      </c>
      <c r="K295" t="s">
        <v>204</v>
      </c>
      <c r="L295" t="s">
        <v>340</v>
      </c>
      <c r="M295" t="s">
        <v>572</v>
      </c>
      <c r="N295" t="s">
        <v>339</v>
      </c>
      <c r="O295" t="s">
        <v>1212</v>
      </c>
      <c r="P295" s="131">
        <v>35822</v>
      </c>
      <c r="Q295" s="131">
        <v>1</v>
      </c>
      <c r="R295" s="131">
        <v>23840</v>
      </c>
      <c r="T295" s="131">
        <v>8539.9650000000001</v>
      </c>
      <c r="U295" s="132">
        <v>1.01E-3</v>
      </c>
      <c r="V295" s="132">
        <v>4.4049999999999999E-2</v>
      </c>
      <c r="W295" s="132">
        <v>2.0500000000000001E-2</v>
      </c>
    </row>
    <row r="296" spans="1:23">
      <c r="A296" t="s">
        <v>1213</v>
      </c>
      <c r="B296" t="s">
        <v>1242</v>
      </c>
      <c r="C296" t="s">
        <v>4124</v>
      </c>
      <c r="D296" t="s">
        <v>4125</v>
      </c>
      <c r="E296" t="s">
        <v>309</v>
      </c>
      <c r="F296" t="s">
        <v>4162</v>
      </c>
      <c r="G296" t="s">
        <v>4163</v>
      </c>
      <c r="H296" t="s">
        <v>321</v>
      </c>
      <c r="I296" t="s">
        <v>965</v>
      </c>
      <c r="J296" t="s">
        <v>204</v>
      </c>
      <c r="K296" t="s">
        <v>204</v>
      </c>
      <c r="L296" t="s">
        <v>340</v>
      </c>
      <c r="M296" t="s">
        <v>604</v>
      </c>
      <c r="N296" t="s">
        <v>339</v>
      </c>
      <c r="O296" t="s">
        <v>1212</v>
      </c>
      <c r="P296" s="131">
        <v>28335</v>
      </c>
      <c r="Q296" s="131">
        <v>1</v>
      </c>
      <c r="R296" s="131">
        <v>21370</v>
      </c>
      <c r="T296" s="131">
        <v>6055.19</v>
      </c>
      <c r="U296" s="132">
        <v>2.7999999999999998E-4</v>
      </c>
      <c r="V296" s="132">
        <v>3.1230000000000001E-2</v>
      </c>
      <c r="W296" s="132">
        <v>1.4540000000000001E-2</v>
      </c>
    </row>
    <row r="297" spans="1:23">
      <c r="A297" t="s">
        <v>1213</v>
      </c>
      <c r="B297" t="s">
        <v>1242</v>
      </c>
      <c r="C297" t="s">
        <v>4120</v>
      </c>
      <c r="D297" t="s">
        <v>4121</v>
      </c>
      <c r="E297" t="s">
        <v>309</v>
      </c>
      <c r="F297" t="s">
        <v>4158</v>
      </c>
      <c r="G297" t="s">
        <v>4159</v>
      </c>
      <c r="H297" t="s">
        <v>321</v>
      </c>
      <c r="I297" t="s">
        <v>965</v>
      </c>
      <c r="J297" t="s">
        <v>204</v>
      </c>
      <c r="K297" t="s">
        <v>204</v>
      </c>
      <c r="L297" t="s">
        <v>340</v>
      </c>
      <c r="M297" t="s">
        <v>604</v>
      </c>
      <c r="N297" t="s">
        <v>339</v>
      </c>
      <c r="O297" t="s">
        <v>1212</v>
      </c>
      <c r="P297" s="131">
        <v>18257</v>
      </c>
      <c r="Q297" s="131">
        <v>1</v>
      </c>
      <c r="R297" s="131">
        <v>23720</v>
      </c>
      <c r="T297" s="131">
        <v>4330.5600000000004</v>
      </c>
      <c r="U297" s="132">
        <v>6.2E-4</v>
      </c>
      <c r="V297" s="132">
        <v>2.2339999999999999E-2</v>
      </c>
      <c r="W297" s="132">
        <v>1.04E-2</v>
      </c>
    </row>
    <row r="298" spans="1:23">
      <c r="A298" t="s">
        <v>1213</v>
      </c>
      <c r="B298" t="s">
        <v>1242</v>
      </c>
      <c r="C298" t="s">
        <v>4116</v>
      </c>
      <c r="D298" t="s">
        <v>4117</v>
      </c>
      <c r="E298" t="s">
        <v>309</v>
      </c>
      <c r="F298" t="s">
        <v>4184</v>
      </c>
      <c r="G298" t="s">
        <v>4185</v>
      </c>
      <c r="H298" t="s">
        <v>321</v>
      </c>
      <c r="I298" t="s">
        <v>965</v>
      </c>
      <c r="J298" t="s">
        <v>204</v>
      </c>
      <c r="K298" t="s">
        <v>204</v>
      </c>
      <c r="L298" t="s">
        <v>340</v>
      </c>
      <c r="M298" t="s">
        <v>598</v>
      </c>
      <c r="N298" t="s">
        <v>339</v>
      </c>
      <c r="O298" t="s">
        <v>1212</v>
      </c>
      <c r="P298" s="131">
        <v>45514</v>
      </c>
      <c r="Q298" s="131">
        <v>1</v>
      </c>
      <c r="R298" s="131">
        <v>8411</v>
      </c>
      <c r="T298" s="131">
        <v>3828.183</v>
      </c>
      <c r="U298" s="132">
        <v>3.4099999999999998E-3</v>
      </c>
      <c r="V298" s="132">
        <v>1.975E-2</v>
      </c>
      <c r="W298" s="132">
        <v>9.1900000000000003E-3</v>
      </c>
    </row>
    <row r="299" spans="1:23">
      <c r="A299" t="s">
        <v>1213</v>
      </c>
      <c r="B299" t="s">
        <v>1242</v>
      </c>
      <c r="C299" t="s">
        <v>4120</v>
      </c>
      <c r="D299" t="s">
        <v>4121</v>
      </c>
      <c r="E299" t="s">
        <v>309</v>
      </c>
      <c r="F299" t="s">
        <v>4381</v>
      </c>
      <c r="G299" t="s">
        <v>4382</v>
      </c>
      <c r="H299" t="s">
        <v>321</v>
      </c>
      <c r="I299" t="s">
        <v>964</v>
      </c>
      <c r="J299" t="s">
        <v>204</v>
      </c>
      <c r="K299" t="s">
        <v>204</v>
      </c>
      <c r="L299" t="s">
        <v>340</v>
      </c>
      <c r="M299" t="s">
        <v>608</v>
      </c>
      <c r="N299" t="s">
        <v>339</v>
      </c>
      <c r="O299" t="s">
        <v>1212</v>
      </c>
      <c r="P299" s="131">
        <v>48500</v>
      </c>
      <c r="Q299" s="131">
        <v>1</v>
      </c>
      <c r="R299" s="131">
        <v>7547</v>
      </c>
      <c r="T299" s="131">
        <v>3660.2950000000001</v>
      </c>
      <c r="U299" s="132">
        <v>4.7299999999999998E-3</v>
      </c>
      <c r="V299" s="132">
        <v>1.8880000000000001E-2</v>
      </c>
      <c r="W299" s="132">
        <v>8.7899999999999992E-3</v>
      </c>
    </row>
    <row r="300" spans="1:23">
      <c r="A300" t="s">
        <v>1213</v>
      </c>
      <c r="B300" t="s">
        <v>1242</v>
      </c>
      <c r="C300" t="s">
        <v>4120</v>
      </c>
      <c r="D300" t="s">
        <v>4121</v>
      </c>
      <c r="E300" t="s">
        <v>309</v>
      </c>
      <c r="F300" t="s">
        <v>4208</v>
      </c>
      <c r="G300" t="s">
        <v>4209</v>
      </c>
      <c r="H300" t="s">
        <v>321</v>
      </c>
      <c r="I300" t="s">
        <v>965</v>
      </c>
      <c r="J300" t="s">
        <v>204</v>
      </c>
      <c r="K300" t="s">
        <v>204</v>
      </c>
      <c r="L300" t="s">
        <v>340</v>
      </c>
      <c r="M300" t="s">
        <v>598</v>
      </c>
      <c r="N300" t="s">
        <v>339</v>
      </c>
      <c r="O300" t="s">
        <v>1212</v>
      </c>
      <c r="P300" s="131">
        <v>19508</v>
      </c>
      <c r="Q300" s="131">
        <v>1</v>
      </c>
      <c r="R300" s="131">
        <v>17730</v>
      </c>
      <c r="T300" s="131">
        <v>3458.768</v>
      </c>
      <c r="U300" s="132">
        <v>1.98E-3</v>
      </c>
      <c r="V300" s="132">
        <v>1.7840000000000002E-2</v>
      </c>
      <c r="W300" s="132">
        <v>8.3000000000000001E-3</v>
      </c>
    </row>
    <row r="301" spans="1:23">
      <c r="A301" t="s">
        <v>1213</v>
      </c>
      <c r="B301" t="s">
        <v>1242</v>
      </c>
      <c r="C301" t="s">
        <v>4130</v>
      </c>
      <c r="D301" t="s">
        <v>4131</v>
      </c>
      <c r="E301" t="s">
        <v>309</v>
      </c>
      <c r="F301" t="s">
        <v>4146</v>
      </c>
      <c r="G301" t="s">
        <v>4147</v>
      </c>
      <c r="H301" t="s">
        <v>321</v>
      </c>
      <c r="I301" t="s">
        <v>965</v>
      </c>
      <c r="J301" t="s">
        <v>204</v>
      </c>
      <c r="K301" t="s">
        <v>204</v>
      </c>
      <c r="L301" t="s">
        <v>340</v>
      </c>
      <c r="M301" t="s">
        <v>605</v>
      </c>
      <c r="N301" t="s">
        <v>339</v>
      </c>
      <c r="O301" t="s">
        <v>1212</v>
      </c>
      <c r="P301" s="131">
        <v>60434</v>
      </c>
      <c r="Q301" s="131">
        <v>1</v>
      </c>
      <c r="R301" s="131">
        <v>5217</v>
      </c>
      <c r="T301" s="131">
        <v>3152.8420000000001</v>
      </c>
      <c r="U301" s="132">
        <v>4.6999999999999999E-4</v>
      </c>
      <c r="V301" s="132">
        <v>1.626E-2</v>
      </c>
      <c r="W301" s="132">
        <v>7.5700000000000003E-3</v>
      </c>
    </row>
    <row r="302" spans="1:23">
      <c r="A302" t="s">
        <v>1213</v>
      </c>
      <c r="B302" t="s">
        <v>1242</v>
      </c>
      <c r="C302" t="s">
        <v>4124</v>
      </c>
      <c r="D302" t="s">
        <v>4125</v>
      </c>
      <c r="E302" t="s">
        <v>309</v>
      </c>
      <c r="F302" t="s">
        <v>4222</v>
      </c>
      <c r="G302" t="s">
        <v>4223</v>
      </c>
      <c r="H302" t="s">
        <v>321</v>
      </c>
      <c r="I302" t="s">
        <v>965</v>
      </c>
      <c r="J302" t="s">
        <v>204</v>
      </c>
      <c r="K302" t="s">
        <v>204</v>
      </c>
      <c r="L302" t="s">
        <v>340</v>
      </c>
      <c r="M302" t="s">
        <v>582</v>
      </c>
      <c r="N302" t="s">
        <v>339</v>
      </c>
      <c r="O302" t="s">
        <v>1212</v>
      </c>
      <c r="P302" s="131">
        <v>8691</v>
      </c>
      <c r="Q302" s="131">
        <v>1</v>
      </c>
      <c r="R302" s="131">
        <v>17230</v>
      </c>
      <c r="T302" s="131">
        <v>1497.4590000000001</v>
      </c>
      <c r="U302" s="132">
        <v>3.8000000000000002E-4</v>
      </c>
      <c r="V302" s="132">
        <v>7.7200000000000003E-3</v>
      </c>
      <c r="W302" s="132">
        <v>3.5999999999999999E-3</v>
      </c>
    </row>
    <row r="303" spans="1:23">
      <c r="A303" t="s">
        <v>1213</v>
      </c>
      <c r="B303" t="s">
        <v>1242</v>
      </c>
      <c r="C303" t="s">
        <v>4104</v>
      </c>
      <c r="D303" t="s">
        <v>4105</v>
      </c>
      <c r="E303" t="s">
        <v>80</v>
      </c>
      <c r="F303" t="s">
        <v>4106</v>
      </c>
      <c r="G303" t="s">
        <v>4107</v>
      </c>
      <c r="H303" t="s">
        <v>321</v>
      </c>
      <c r="I303" t="s">
        <v>965</v>
      </c>
      <c r="J303" t="s">
        <v>205</v>
      </c>
      <c r="K303" t="s">
        <v>224</v>
      </c>
      <c r="L303" t="s">
        <v>380</v>
      </c>
      <c r="M303" t="s">
        <v>604</v>
      </c>
      <c r="N303" t="s">
        <v>339</v>
      </c>
      <c r="O303" t="s">
        <v>1215</v>
      </c>
      <c r="P303" s="131">
        <v>4761</v>
      </c>
      <c r="Q303" s="131">
        <v>3.6469999999999998</v>
      </c>
      <c r="R303" s="131">
        <v>116945.5</v>
      </c>
      <c r="T303" s="131">
        <v>20305.675999999999</v>
      </c>
      <c r="U303" s="132">
        <v>0</v>
      </c>
      <c r="V303" s="132">
        <v>0.10474</v>
      </c>
      <c r="W303" s="132">
        <v>4.8750000000000002E-2</v>
      </c>
    </row>
    <row r="304" spans="1:23">
      <c r="A304" t="s">
        <v>1213</v>
      </c>
      <c r="B304" t="s">
        <v>1242</v>
      </c>
      <c r="C304" t="s">
        <v>4100</v>
      </c>
      <c r="D304" t="s">
        <v>4101</v>
      </c>
      <c r="E304" t="s">
        <v>80</v>
      </c>
      <c r="F304" t="s">
        <v>4102</v>
      </c>
      <c r="G304" t="s">
        <v>4103</v>
      </c>
      <c r="H304" t="s">
        <v>321</v>
      </c>
      <c r="I304" t="s">
        <v>965</v>
      </c>
      <c r="J304" t="s">
        <v>205</v>
      </c>
      <c r="K304" t="s">
        <v>224</v>
      </c>
      <c r="L304" t="s">
        <v>344</v>
      </c>
      <c r="M304" t="s">
        <v>604</v>
      </c>
      <c r="N304" t="s">
        <v>339</v>
      </c>
      <c r="O304" t="s">
        <v>1215</v>
      </c>
      <c r="P304" s="131">
        <v>8038</v>
      </c>
      <c r="Q304" s="131">
        <v>3.6469999999999998</v>
      </c>
      <c r="R304" s="131">
        <v>53881</v>
      </c>
      <c r="T304" s="131">
        <v>15794.992</v>
      </c>
      <c r="U304" s="132">
        <v>0</v>
      </c>
      <c r="V304" s="132">
        <v>8.1470000000000001E-2</v>
      </c>
      <c r="W304" s="132">
        <v>3.7920000000000002E-2</v>
      </c>
    </row>
    <row r="305" spans="1:23">
      <c r="A305" t="s">
        <v>1213</v>
      </c>
      <c r="B305" t="s">
        <v>1242</v>
      </c>
      <c r="C305" t="s">
        <v>4112</v>
      </c>
      <c r="D305" t="s">
        <v>4113</v>
      </c>
      <c r="E305" t="s">
        <v>80</v>
      </c>
      <c r="F305" t="s">
        <v>4114</v>
      </c>
      <c r="G305" t="s">
        <v>4115</v>
      </c>
      <c r="H305" t="s">
        <v>321</v>
      </c>
      <c r="I305" t="s">
        <v>965</v>
      </c>
      <c r="J305" t="s">
        <v>205</v>
      </c>
      <c r="K305" t="s">
        <v>224</v>
      </c>
      <c r="L305" t="s">
        <v>344</v>
      </c>
      <c r="M305" t="s">
        <v>604</v>
      </c>
      <c r="N305" t="s">
        <v>339</v>
      </c>
      <c r="O305" t="s">
        <v>1215</v>
      </c>
      <c r="P305" s="131">
        <v>6955</v>
      </c>
      <c r="Q305" s="131">
        <v>3.6469999999999998</v>
      </c>
      <c r="R305" s="131">
        <v>58608</v>
      </c>
      <c r="S305" s="131">
        <v>11.709</v>
      </c>
      <c r="T305" s="131">
        <v>14908.553</v>
      </c>
      <c r="U305" s="132">
        <v>0</v>
      </c>
      <c r="V305" s="132">
        <v>7.6960000000000001E-2</v>
      </c>
      <c r="W305" s="132">
        <v>3.5819999999999998E-2</v>
      </c>
    </row>
    <row r="306" spans="1:23">
      <c r="A306" t="s">
        <v>1213</v>
      </c>
      <c r="B306" t="s">
        <v>1242</v>
      </c>
      <c r="C306" t="s">
        <v>4108</v>
      </c>
      <c r="D306" t="s">
        <v>4109</v>
      </c>
      <c r="E306" t="s">
        <v>80</v>
      </c>
      <c r="F306" t="s">
        <v>4110</v>
      </c>
      <c r="G306" t="s">
        <v>4111</v>
      </c>
      <c r="H306" t="s">
        <v>321</v>
      </c>
      <c r="I306" t="s">
        <v>965</v>
      </c>
      <c r="J306" t="s">
        <v>205</v>
      </c>
      <c r="K306" t="s">
        <v>224</v>
      </c>
      <c r="L306" t="s">
        <v>346</v>
      </c>
      <c r="M306" t="s">
        <v>597</v>
      </c>
      <c r="N306" t="s">
        <v>339</v>
      </c>
      <c r="O306" t="s">
        <v>1215</v>
      </c>
      <c r="P306" s="131">
        <v>7258</v>
      </c>
      <c r="Q306" s="131">
        <v>3.6469999999999998</v>
      </c>
      <c r="R306" s="131">
        <v>51123</v>
      </c>
      <c r="T306" s="131">
        <v>13532.22</v>
      </c>
      <c r="U306" s="132">
        <v>0</v>
      </c>
      <c r="V306" s="132">
        <v>6.9800000000000001E-2</v>
      </c>
      <c r="W306" s="132">
        <v>3.2489999999999998E-2</v>
      </c>
    </row>
    <row r="307" spans="1:23">
      <c r="A307" t="s">
        <v>1213</v>
      </c>
      <c r="B307" t="s">
        <v>1242</v>
      </c>
      <c r="C307" t="s">
        <v>4257</v>
      </c>
      <c r="D307" t="s">
        <v>4258</v>
      </c>
      <c r="E307" t="s">
        <v>80</v>
      </c>
      <c r="F307" t="s">
        <v>4349</v>
      </c>
      <c r="G307" t="s">
        <v>4350</v>
      </c>
      <c r="H307" t="s">
        <v>321</v>
      </c>
      <c r="I307" t="s">
        <v>965</v>
      </c>
      <c r="J307" t="s">
        <v>205</v>
      </c>
      <c r="K307" t="s">
        <v>224</v>
      </c>
      <c r="L307" t="s">
        <v>344</v>
      </c>
      <c r="M307" t="s">
        <v>604</v>
      </c>
      <c r="N307" t="s">
        <v>339</v>
      </c>
      <c r="O307" t="s">
        <v>1215</v>
      </c>
      <c r="P307" s="131">
        <v>3573</v>
      </c>
      <c r="Q307" s="131">
        <v>3.6469999999999998</v>
      </c>
      <c r="R307" s="131">
        <v>58868</v>
      </c>
      <c r="T307" s="131">
        <v>7670.9309999999996</v>
      </c>
      <c r="U307" s="132">
        <v>0</v>
      </c>
      <c r="V307" s="132">
        <v>3.9570000000000001E-2</v>
      </c>
      <c r="W307" s="132">
        <v>1.8419999999999999E-2</v>
      </c>
    </row>
    <row r="308" spans="1:23">
      <c r="A308" t="s">
        <v>1213</v>
      </c>
      <c r="B308" t="s">
        <v>1242</v>
      </c>
      <c r="C308" t="s">
        <v>4257</v>
      </c>
      <c r="D308" t="s">
        <v>4258</v>
      </c>
      <c r="E308" t="s">
        <v>80</v>
      </c>
      <c r="F308" t="s">
        <v>4259</v>
      </c>
      <c r="G308" t="s">
        <v>4260</v>
      </c>
      <c r="H308" t="s">
        <v>321</v>
      </c>
      <c r="I308" t="s">
        <v>965</v>
      </c>
      <c r="J308" t="s">
        <v>205</v>
      </c>
      <c r="K308" t="s">
        <v>224</v>
      </c>
      <c r="L308" t="s">
        <v>368</v>
      </c>
      <c r="M308" t="s">
        <v>735</v>
      </c>
      <c r="N308" t="s">
        <v>339</v>
      </c>
      <c r="O308" t="s">
        <v>1216</v>
      </c>
      <c r="P308" s="131">
        <v>4973</v>
      </c>
      <c r="Q308" s="131">
        <v>3.7964000000000002</v>
      </c>
      <c r="R308" s="131">
        <v>16558</v>
      </c>
      <c r="T308" s="131">
        <v>3126.067</v>
      </c>
      <c r="U308" s="132">
        <v>0</v>
      </c>
      <c r="V308" s="132">
        <v>1.6119999999999999E-2</v>
      </c>
      <c r="W308" s="132">
        <v>7.4999999999999997E-3</v>
      </c>
    </row>
    <row r="309" spans="1:23">
      <c r="A309" t="s">
        <v>1213</v>
      </c>
      <c r="B309" t="s">
        <v>1242</v>
      </c>
      <c r="C309" t="s">
        <v>4116</v>
      </c>
      <c r="D309" t="s">
        <v>4117</v>
      </c>
      <c r="E309" t="s">
        <v>309</v>
      </c>
      <c r="F309" t="s">
        <v>4369</v>
      </c>
      <c r="G309" t="s">
        <v>4370</v>
      </c>
      <c r="H309" t="s">
        <v>321</v>
      </c>
      <c r="I309" t="s">
        <v>965</v>
      </c>
      <c r="J309" t="s">
        <v>204</v>
      </c>
      <c r="K309" t="s">
        <v>204</v>
      </c>
      <c r="L309" t="s">
        <v>340</v>
      </c>
      <c r="M309" t="s">
        <v>716</v>
      </c>
      <c r="N309" t="s">
        <v>339</v>
      </c>
      <c r="O309" t="s">
        <v>1212</v>
      </c>
      <c r="P309" s="131">
        <v>103274</v>
      </c>
      <c r="Q309" s="131">
        <v>1</v>
      </c>
      <c r="R309" s="131">
        <v>2625</v>
      </c>
      <c r="T309" s="131">
        <v>2710.9430000000002</v>
      </c>
      <c r="U309" s="132">
        <v>1.5890000000000001E-2</v>
      </c>
      <c r="V309" s="132">
        <v>1.3979999999999999E-2</v>
      </c>
      <c r="W309" s="132">
        <v>6.5100000000000002E-3</v>
      </c>
    </row>
    <row r="310" spans="1:23">
      <c r="A310" t="s">
        <v>1213</v>
      </c>
      <c r="B310" t="s">
        <v>1242</v>
      </c>
      <c r="C310" t="s">
        <v>4257</v>
      </c>
      <c r="D310" t="s">
        <v>4258</v>
      </c>
      <c r="E310" t="s">
        <v>80</v>
      </c>
      <c r="F310" t="s">
        <v>4371</v>
      </c>
      <c r="G310" t="s">
        <v>4372</v>
      </c>
      <c r="H310" t="s">
        <v>321</v>
      </c>
      <c r="I310" t="s">
        <v>965</v>
      </c>
      <c r="J310" t="s">
        <v>205</v>
      </c>
      <c r="K310" t="s">
        <v>238</v>
      </c>
      <c r="L310" t="s">
        <v>314</v>
      </c>
      <c r="M310" t="s">
        <v>706</v>
      </c>
      <c r="N310" t="s">
        <v>339</v>
      </c>
      <c r="O310" t="s">
        <v>1216</v>
      </c>
      <c r="P310" s="131">
        <v>3002</v>
      </c>
      <c r="Q310" s="131">
        <v>3.7964000000000002</v>
      </c>
      <c r="R310" s="131">
        <v>21025</v>
      </c>
      <c r="T310" s="131">
        <v>2396.1759999999999</v>
      </c>
      <c r="U310" s="132">
        <v>0</v>
      </c>
      <c r="V310" s="132">
        <v>1.2359999999999999E-2</v>
      </c>
      <c r="W310" s="132">
        <v>5.7499999999999999E-3</v>
      </c>
    </row>
    <row r="311" spans="1:23">
      <c r="A311" t="s">
        <v>1213</v>
      </c>
      <c r="B311" t="s">
        <v>1242</v>
      </c>
      <c r="C311" t="s">
        <v>4257</v>
      </c>
      <c r="D311" t="s">
        <v>4258</v>
      </c>
      <c r="E311" t="s">
        <v>80</v>
      </c>
      <c r="F311" t="s">
        <v>4277</v>
      </c>
      <c r="G311" t="s">
        <v>4278</v>
      </c>
      <c r="H311" t="s">
        <v>321</v>
      </c>
      <c r="I311" t="s">
        <v>965</v>
      </c>
      <c r="J311" t="s">
        <v>205</v>
      </c>
      <c r="K311" t="s">
        <v>224</v>
      </c>
      <c r="L311" t="s">
        <v>344</v>
      </c>
      <c r="M311" t="s">
        <v>735</v>
      </c>
      <c r="N311" t="s">
        <v>339</v>
      </c>
      <c r="O311" t="s">
        <v>1215</v>
      </c>
      <c r="P311" s="131">
        <v>2643</v>
      </c>
      <c r="Q311" s="131">
        <v>3.6469999999999998</v>
      </c>
      <c r="R311" s="131">
        <v>21549</v>
      </c>
      <c r="T311" s="131">
        <v>2077.1129999999998</v>
      </c>
      <c r="U311" s="132">
        <v>0</v>
      </c>
      <c r="V311" s="132">
        <v>1.0710000000000001E-2</v>
      </c>
      <c r="W311" s="132">
        <v>4.9899999999999996E-3</v>
      </c>
    </row>
    <row r="312" spans="1:23">
      <c r="A312" t="s">
        <v>1213</v>
      </c>
      <c r="B312" t="s">
        <v>1242</v>
      </c>
      <c r="C312" t="s">
        <v>4319</v>
      </c>
      <c r="D312" t="s">
        <v>4320</v>
      </c>
      <c r="E312" t="s">
        <v>80</v>
      </c>
      <c r="F312" t="s">
        <v>4321</v>
      </c>
      <c r="G312" t="s">
        <v>4322</v>
      </c>
      <c r="H312" t="s">
        <v>321</v>
      </c>
      <c r="I312" t="s">
        <v>965</v>
      </c>
      <c r="J312" t="s">
        <v>205</v>
      </c>
      <c r="K312" t="s">
        <v>281</v>
      </c>
      <c r="L312" t="s">
        <v>314</v>
      </c>
      <c r="M312" t="s">
        <v>735</v>
      </c>
      <c r="N312" t="s">
        <v>339</v>
      </c>
      <c r="O312" t="s">
        <v>1216</v>
      </c>
      <c r="P312" s="131">
        <v>15627</v>
      </c>
      <c r="Q312" s="131">
        <v>3.7964000000000002</v>
      </c>
      <c r="R312" s="131">
        <v>3412.2</v>
      </c>
      <c r="T312" s="131">
        <v>2024.3330000000001</v>
      </c>
      <c r="U312" s="132">
        <v>2.0000000000000002E-5</v>
      </c>
      <c r="V312" s="132">
        <v>1.044E-2</v>
      </c>
      <c r="W312" s="132">
        <v>4.8599999999999997E-3</v>
      </c>
    </row>
    <row r="313" spans="1:23">
      <c r="A313" t="s">
        <v>1213</v>
      </c>
      <c r="B313" t="s">
        <v>1242</v>
      </c>
      <c r="C313" t="s">
        <v>4313</v>
      </c>
      <c r="D313" t="s">
        <v>4314</v>
      </c>
      <c r="E313" t="s">
        <v>80</v>
      </c>
      <c r="F313" t="s">
        <v>4373</v>
      </c>
      <c r="G313" t="s">
        <v>4374</v>
      </c>
      <c r="H313" t="s">
        <v>321</v>
      </c>
      <c r="I313" t="s">
        <v>967</v>
      </c>
      <c r="J313" t="s">
        <v>205</v>
      </c>
      <c r="K313" t="s">
        <v>224</v>
      </c>
      <c r="L313" t="s">
        <v>344</v>
      </c>
      <c r="M313" t="s">
        <v>718</v>
      </c>
      <c r="N313" t="s">
        <v>339</v>
      </c>
      <c r="O313" t="s">
        <v>1215</v>
      </c>
      <c r="P313" s="131">
        <v>19716</v>
      </c>
      <c r="Q313" s="131">
        <v>3.6469999999999998</v>
      </c>
      <c r="R313" s="131">
        <v>2678</v>
      </c>
      <c r="S313" s="131">
        <v>10.99</v>
      </c>
      <c r="T313" s="131">
        <v>1965.6769999999999</v>
      </c>
      <c r="U313" s="132">
        <v>1.0000000000000001E-5</v>
      </c>
      <c r="V313" s="132">
        <v>1.0200000000000001E-2</v>
      </c>
      <c r="W313" s="132">
        <v>4.7499999999999999E-3</v>
      </c>
    </row>
    <row r="314" spans="1:23">
      <c r="A314" t="s">
        <v>1213</v>
      </c>
      <c r="B314" t="s">
        <v>1242</v>
      </c>
      <c r="C314" t="s">
        <v>4257</v>
      </c>
      <c r="D314" t="s">
        <v>4258</v>
      </c>
      <c r="E314" t="s">
        <v>80</v>
      </c>
      <c r="F314" t="s">
        <v>4383</v>
      </c>
      <c r="G314" t="s">
        <v>4384</v>
      </c>
      <c r="H314" t="s">
        <v>321</v>
      </c>
      <c r="I314" t="s">
        <v>967</v>
      </c>
      <c r="J314" t="s">
        <v>205</v>
      </c>
      <c r="K314" t="s">
        <v>224</v>
      </c>
      <c r="L314" t="s">
        <v>346</v>
      </c>
      <c r="M314" t="s">
        <v>732</v>
      </c>
      <c r="N314" t="s">
        <v>339</v>
      </c>
      <c r="O314" t="s">
        <v>1215</v>
      </c>
      <c r="P314" s="131">
        <v>5346</v>
      </c>
      <c r="Q314" s="131">
        <v>3.6469999999999998</v>
      </c>
      <c r="R314" s="131">
        <v>9245</v>
      </c>
      <c r="T314" s="131">
        <v>1802.4849999999999</v>
      </c>
      <c r="U314" s="132">
        <v>0</v>
      </c>
      <c r="V314" s="132">
        <v>9.2999999999999992E-3</v>
      </c>
      <c r="W314" s="132">
        <v>4.3299999999999996E-3</v>
      </c>
    </row>
    <row r="315" spans="1:23">
      <c r="A315" t="s">
        <v>1213</v>
      </c>
      <c r="B315" t="s">
        <v>1242</v>
      </c>
      <c r="C315" t="s">
        <v>4257</v>
      </c>
      <c r="D315" t="s">
        <v>4258</v>
      </c>
      <c r="E315" t="s">
        <v>80</v>
      </c>
      <c r="F315" t="s">
        <v>4385</v>
      </c>
      <c r="G315" t="s">
        <v>4386</v>
      </c>
      <c r="H315" t="s">
        <v>321</v>
      </c>
      <c r="I315" t="s">
        <v>965</v>
      </c>
      <c r="J315" t="s">
        <v>205</v>
      </c>
      <c r="K315" t="s">
        <v>293</v>
      </c>
      <c r="L315" t="s">
        <v>368</v>
      </c>
      <c r="M315" t="s">
        <v>584</v>
      </c>
      <c r="N315" t="s">
        <v>339</v>
      </c>
      <c r="O315" t="s">
        <v>1216</v>
      </c>
      <c r="P315" s="131">
        <v>7420</v>
      </c>
      <c r="Q315" s="131">
        <v>3.7964000000000002</v>
      </c>
      <c r="R315" s="131">
        <v>4910.5</v>
      </c>
      <c r="T315" s="131">
        <v>1383.2529999999999</v>
      </c>
      <c r="U315" s="132">
        <v>0</v>
      </c>
      <c r="V315" s="132">
        <v>7.1300000000000001E-3</v>
      </c>
      <c r="W315" s="132">
        <v>3.32E-3</v>
      </c>
    </row>
    <row r="316" spans="1:23">
      <c r="A316" t="s">
        <v>1213</v>
      </c>
      <c r="B316" t="s">
        <v>1242</v>
      </c>
      <c r="C316" t="s">
        <v>4313</v>
      </c>
      <c r="D316" t="s">
        <v>4314</v>
      </c>
      <c r="E316" t="s">
        <v>80</v>
      </c>
      <c r="F316" t="s">
        <v>4315</v>
      </c>
      <c r="G316" t="s">
        <v>4316</v>
      </c>
      <c r="H316" t="s">
        <v>321</v>
      </c>
      <c r="I316" t="s">
        <v>965</v>
      </c>
      <c r="J316" t="s">
        <v>205</v>
      </c>
      <c r="K316" t="s">
        <v>224</v>
      </c>
      <c r="L316" t="s">
        <v>344</v>
      </c>
      <c r="M316" t="s">
        <v>735</v>
      </c>
      <c r="N316" t="s">
        <v>339</v>
      </c>
      <c r="O316" t="s">
        <v>1215</v>
      </c>
      <c r="P316" s="131">
        <v>8827</v>
      </c>
      <c r="Q316" s="131">
        <v>3.6469999999999998</v>
      </c>
      <c r="R316" s="131">
        <v>3818</v>
      </c>
      <c r="S316" s="131">
        <v>3.5190000000000001</v>
      </c>
      <c r="T316" s="131">
        <v>1241.9280000000001</v>
      </c>
      <c r="U316" s="132">
        <v>0</v>
      </c>
      <c r="V316" s="132">
        <v>6.4200000000000004E-3</v>
      </c>
      <c r="W316" s="132">
        <v>2.99E-3</v>
      </c>
    </row>
    <row r="317" spans="1:23">
      <c r="A317" t="s">
        <v>1213</v>
      </c>
      <c r="B317" t="s">
        <v>1242</v>
      </c>
      <c r="C317" t="s">
        <v>4257</v>
      </c>
      <c r="D317" t="s">
        <v>4258</v>
      </c>
      <c r="E317" t="s">
        <v>80</v>
      </c>
      <c r="F317" t="s">
        <v>4387</v>
      </c>
      <c r="G317" t="s">
        <v>4388</v>
      </c>
      <c r="H317" t="s">
        <v>321</v>
      </c>
      <c r="I317" t="s">
        <v>965</v>
      </c>
      <c r="J317" t="s">
        <v>205</v>
      </c>
      <c r="K317" t="s">
        <v>224</v>
      </c>
      <c r="L317" t="s">
        <v>344</v>
      </c>
      <c r="M317" t="s">
        <v>735</v>
      </c>
      <c r="N317" t="s">
        <v>339</v>
      </c>
      <c r="O317" t="s">
        <v>1215</v>
      </c>
      <c r="P317" s="131">
        <v>9885</v>
      </c>
      <c r="Q317" s="131">
        <v>3.6469999999999998</v>
      </c>
      <c r="R317" s="131">
        <v>3044</v>
      </c>
      <c r="T317" s="131">
        <v>1097.3800000000001</v>
      </c>
      <c r="U317" s="132">
        <v>0</v>
      </c>
      <c r="V317" s="132">
        <v>5.6600000000000001E-3</v>
      </c>
      <c r="W317" s="132">
        <v>2.63E-3</v>
      </c>
    </row>
    <row r="318" spans="1:23">
      <c r="A318" t="s">
        <v>1213</v>
      </c>
      <c r="B318" t="s">
        <v>1242</v>
      </c>
      <c r="C318" t="s">
        <v>4257</v>
      </c>
      <c r="D318" t="s">
        <v>4258</v>
      </c>
      <c r="E318" t="s">
        <v>80</v>
      </c>
      <c r="F318" t="s">
        <v>4261</v>
      </c>
      <c r="G318" t="s">
        <v>4262</v>
      </c>
      <c r="H318" t="s">
        <v>321</v>
      </c>
      <c r="I318" t="s">
        <v>965</v>
      </c>
      <c r="J318" t="s">
        <v>205</v>
      </c>
      <c r="K318" t="s">
        <v>224</v>
      </c>
      <c r="L318" t="s">
        <v>344</v>
      </c>
      <c r="M318" t="s">
        <v>602</v>
      </c>
      <c r="N318" t="s">
        <v>339</v>
      </c>
      <c r="O318" t="s">
        <v>1215</v>
      </c>
      <c r="P318" s="131">
        <v>748</v>
      </c>
      <c r="Q318" s="131">
        <v>3.6469999999999998</v>
      </c>
      <c r="R318" s="131">
        <v>22096</v>
      </c>
      <c r="T318" s="131">
        <v>602.76900000000001</v>
      </c>
      <c r="U318" s="132">
        <v>0</v>
      </c>
      <c r="V318" s="132">
        <v>3.1099999999999999E-3</v>
      </c>
      <c r="W318" s="132">
        <v>1.4499999999999999E-3</v>
      </c>
    </row>
    <row r="319" spans="1:23">
      <c r="A319" t="s">
        <v>1213</v>
      </c>
      <c r="B319" t="s">
        <v>1242</v>
      </c>
      <c r="C319" t="s">
        <v>4257</v>
      </c>
      <c r="D319" t="s">
        <v>4258</v>
      </c>
      <c r="E319" t="s">
        <v>80</v>
      </c>
      <c r="F319" t="s">
        <v>4377</v>
      </c>
      <c r="G319" t="s">
        <v>4378</v>
      </c>
      <c r="H319" t="s">
        <v>321</v>
      </c>
      <c r="I319" t="s">
        <v>965</v>
      </c>
      <c r="J319" t="s">
        <v>205</v>
      </c>
      <c r="K319" t="s">
        <v>224</v>
      </c>
      <c r="L319" t="s">
        <v>344</v>
      </c>
      <c r="M319" t="s">
        <v>735</v>
      </c>
      <c r="N319" t="s">
        <v>339</v>
      </c>
      <c r="O319" t="s">
        <v>1215</v>
      </c>
      <c r="P319" s="131">
        <v>1196</v>
      </c>
      <c r="Q319" s="131">
        <v>3.6469999999999998</v>
      </c>
      <c r="R319" s="131">
        <v>10012</v>
      </c>
      <c r="T319" s="131">
        <v>436.70499999999998</v>
      </c>
      <c r="U319" s="132">
        <v>0</v>
      </c>
      <c r="V319" s="132">
        <v>2.2499999999999998E-3</v>
      </c>
      <c r="W319" s="132">
        <v>1.0499999999999999E-3</v>
      </c>
    </row>
    <row r="320" spans="1:23">
      <c r="A320" t="s">
        <v>1213</v>
      </c>
      <c r="B320" t="s">
        <v>1243</v>
      </c>
      <c r="C320" t="s">
        <v>4120</v>
      </c>
      <c r="D320" t="s">
        <v>4121</v>
      </c>
      <c r="E320" t="s">
        <v>309</v>
      </c>
      <c r="F320" t="s">
        <v>4208</v>
      </c>
      <c r="G320" t="s">
        <v>4209</v>
      </c>
      <c r="H320" t="s">
        <v>321</v>
      </c>
      <c r="I320" t="s">
        <v>965</v>
      </c>
      <c r="J320" t="s">
        <v>204</v>
      </c>
      <c r="K320" t="s">
        <v>204</v>
      </c>
      <c r="L320" t="s">
        <v>340</v>
      </c>
      <c r="M320" t="s">
        <v>598</v>
      </c>
      <c r="N320" t="s">
        <v>339</v>
      </c>
      <c r="O320" t="s">
        <v>1212</v>
      </c>
      <c r="P320" s="131">
        <v>510637.77</v>
      </c>
      <c r="Q320" s="131">
        <v>1</v>
      </c>
      <c r="R320" s="131">
        <v>17730</v>
      </c>
      <c r="T320" s="131">
        <v>90536.077000000005</v>
      </c>
      <c r="U320" s="132">
        <v>5.1889999999999999E-2</v>
      </c>
      <c r="V320" s="132">
        <v>0.12745999999999999</v>
      </c>
      <c r="W320" s="132">
        <v>1.9779999999999999E-2</v>
      </c>
    </row>
    <row r="321" spans="1:23">
      <c r="A321" t="s">
        <v>1213</v>
      </c>
      <c r="B321" t="s">
        <v>1243</v>
      </c>
      <c r="C321" t="s">
        <v>4194</v>
      </c>
      <c r="D321" t="s">
        <v>4195</v>
      </c>
      <c r="E321" t="s">
        <v>309</v>
      </c>
      <c r="F321" t="s">
        <v>4196</v>
      </c>
      <c r="G321" t="s">
        <v>4197</v>
      </c>
      <c r="H321" t="s">
        <v>321</v>
      </c>
      <c r="I321" t="s">
        <v>965</v>
      </c>
      <c r="J321" t="s">
        <v>204</v>
      </c>
      <c r="K321" t="s">
        <v>204</v>
      </c>
      <c r="L321" t="s">
        <v>340</v>
      </c>
      <c r="M321" t="s">
        <v>605</v>
      </c>
      <c r="N321" t="s">
        <v>339</v>
      </c>
      <c r="O321" t="s">
        <v>1212</v>
      </c>
      <c r="P321" s="131">
        <v>429910</v>
      </c>
      <c r="Q321" s="131">
        <v>1</v>
      </c>
      <c r="R321" s="131">
        <v>9295</v>
      </c>
      <c r="T321" s="131">
        <v>39960.135000000002</v>
      </c>
      <c r="U321" s="132">
        <v>1.7909999999999999E-2</v>
      </c>
      <c r="V321" s="132">
        <v>5.6259999999999998E-2</v>
      </c>
      <c r="W321" s="132">
        <v>8.7299999999999999E-3</v>
      </c>
    </row>
    <row r="322" spans="1:23">
      <c r="A322" t="s">
        <v>1213</v>
      </c>
      <c r="B322" t="s">
        <v>1243</v>
      </c>
      <c r="C322" t="s">
        <v>4130</v>
      </c>
      <c r="D322" t="s">
        <v>4131</v>
      </c>
      <c r="E322" t="s">
        <v>309</v>
      </c>
      <c r="F322" t="s">
        <v>4192</v>
      </c>
      <c r="G322" t="s">
        <v>4193</v>
      </c>
      <c r="H322" t="s">
        <v>321</v>
      </c>
      <c r="I322" t="s">
        <v>964</v>
      </c>
      <c r="J322" t="s">
        <v>204</v>
      </c>
      <c r="K322" t="s">
        <v>204</v>
      </c>
      <c r="L322" t="s">
        <v>340</v>
      </c>
      <c r="M322" t="s">
        <v>577</v>
      </c>
      <c r="N322" t="s">
        <v>339</v>
      </c>
      <c r="O322" t="s">
        <v>1212</v>
      </c>
      <c r="P322" s="131">
        <v>1276902</v>
      </c>
      <c r="Q322" s="131">
        <v>1</v>
      </c>
      <c r="R322" s="131">
        <v>2405</v>
      </c>
      <c r="T322" s="131">
        <v>30709.492999999999</v>
      </c>
      <c r="U322" s="132">
        <v>3.13E-3</v>
      </c>
      <c r="V322" s="132">
        <v>4.3229999999999998E-2</v>
      </c>
      <c r="W322" s="132">
        <v>6.7099999999999998E-3</v>
      </c>
    </row>
    <row r="323" spans="1:23">
      <c r="A323" t="s">
        <v>1213</v>
      </c>
      <c r="B323" t="s">
        <v>1243</v>
      </c>
      <c r="C323" t="s">
        <v>4116</v>
      </c>
      <c r="D323" t="s">
        <v>4117</v>
      </c>
      <c r="E323" t="s">
        <v>309</v>
      </c>
      <c r="F323" t="s">
        <v>4128</v>
      </c>
      <c r="G323" t="s">
        <v>4129</v>
      </c>
      <c r="H323" t="s">
        <v>321</v>
      </c>
      <c r="I323" t="s">
        <v>965</v>
      </c>
      <c r="J323" t="s">
        <v>204</v>
      </c>
      <c r="K323" t="s">
        <v>204</v>
      </c>
      <c r="L323" t="s">
        <v>340</v>
      </c>
      <c r="M323" t="s">
        <v>605</v>
      </c>
      <c r="N323" t="s">
        <v>339</v>
      </c>
      <c r="O323" t="s">
        <v>1212</v>
      </c>
      <c r="P323" s="131">
        <v>365262</v>
      </c>
      <c r="Q323" s="131">
        <v>1</v>
      </c>
      <c r="R323" s="131">
        <v>7564</v>
      </c>
      <c r="T323" s="131">
        <v>27628.418000000001</v>
      </c>
      <c r="U323" s="132">
        <v>1.1780000000000001E-2</v>
      </c>
      <c r="V323" s="132">
        <v>3.8899999999999997E-2</v>
      </c>
      <c r="W323" s="132">
        <v>6.0400000000000002E-3</v>
      </c>
    </row>
    <row r="324" spans="1:23">
      <c r="A324" t="s">
        <v>1213</v>
      </c>
      <c r="B324" t="s">
        <v>1243</v>
      </c>
      <c r="C324" t="s">
        <v>4124</v>
      </c>
      <c r="D324" t="s">
        <v>4125</v>
      </c>
      <c r="E324" t="s">
        <v>309</v>
      </c>
      <c r="F324" t="s">
        <v>4160</v>
      </c>
      <c r="G324" t="s">
        <v>4161</v>
      </c>
      <c r="H324" t="s">
        <v>321</v>
      </c>
      <c r="I324" t="s">
        <v>966</v>
      </c>
      <c r="J324" t="s">
        <v>204</v>
      </c>
      <c r="K324" t="s">
        <v>204</v>
      </c>
      <c r="L324" t="s">
        <v>340</v>
      </c>
      <c r="M324" t="s">
        <v>576</v>
      </c>
      <c r="N324" t="s">
        <v>339</v>
      </c>
      <c r="O324" t="s">
        <v>1212</v>
      </c>
      <c r="P324" s="131">
        <v>6543958.1399999997</v>
      </c>
      <c r="Q324" s="131">
        <v>1</v>
      </c>
      <c r="R324" s="131">
        <v>373.81</v>
      </c>
      <c r="T324" s="131">
        <v>24461.97</v>
      </c>
      <c r="U324" s="132">
        <v>4.7600000000000003E-3</v>
      </c>
      <c r="V324" s="132">
        <v>3.4439999999999998E-2</v>
      </c>
      <c r="W324" s="132">
        <v>5.3400000000000001E-3</v>
      </c>
    </row>
    <row r="325" spans="1:23">
      <c r="A325" t="s">
        <v>1213</v>
      </c>
      <c r="B325" t="s">
        <v>1243</v>
      </c>
      <c r="C325" t="s">
        <v>4120</v>
      </c>
      <c r="D325" t="s">
        <v>4121</v>
      </c>
      <c r="E325" t="s">
        <v>309</v>
      </c>
      <c r="F325" t="s">
        <v>4140</v>
      </c>
      <c r="G325" t="s">
        <v>4141</v>
      </c>
      <c r="H325" t="s">
        <v>321</v>
      </c>
      <c r="I325" t="s">
        <v>964</v>
      </c>
      <c r="J325" t="s">
        <v>204</v>
      </c>
      <c r="K325" t="s">
        <v>204</v>
      </c>
      <c r="L325" t="s">
        <v>340</v>
      </c>
      <c r="M325" t="s">
        <v>572</v>
      </c>
      <c r="N325" t="s">
        <v>339</v>
      </c>
      <c r="O325" t="s">
        <v>1212</v>
      </c>
      <c r="P325" s="131">
        <v>92964</v>
      </c>
      <c r="Q325" s="131">
        <v>1</v>
      </c>
      <c r="R325" s="131">
        <v>23840</v>
      </c>
      <c r="T325" s="131">
        <v>22162.617999999999</v>
      </c>
      <c r="U325" s="132">
        <v>2.6199999999999999E-3</v>
      </c>
      <c r="V325" s="132">
        <v>3.1199999999999999E-2</v>
      </c>
      <c r="W325" s="132">
        <v>4.8399999999999997E-3</v>
      </c>
    </row>
    <row r="326" spans="1:23">
      <c r="A326" t="s">
        <v>1213</v>
      </c>
      <c r="B326" t="s">
        <v>1243</v>
      </c>
      <c r="C326" t="s">
        <v>4120</v>
      </c>
      <c r="D326" t="s">
        <v>4121</v>
      </c>
      <c r="E326" t="s">
        <v>309</v>
      </c>
      <c r="F326" t="s">
        <v>4327</v>
      </c>
      <c r="G326" t="s">
        <v>4328</v>
      </c>
      <c r="H326" t="s">
        <v>321</v>
      </c>
      <c r="I326" t="s">
        <v>966</v>
      </c>
      <c r="J326" t="s">
        <v>204</v>
      </c>
      <c r="K326" t="s">
        <v>204</v>
      </c>
      <c r="L326" t="s">
        <v>340</v>
      </c>
      <c r="M326" t="s">
        <v>573</v>
      </c>
      <c r="N326" t="s">
        <v>339</v>
      </c>
      <c r="O326" t="s">
        <v>1212</v>
      </c>
      <c r="P326" s="131">
        <v>584649.12</v>
      </c>
      <c r="Q326" s="131">
        <v>1</v>
      </c>
      <c r="R326" s="131">
        <v>3781.97</v>
      </c>
      <c r="T326" s="131">
        <v>22111.254000000001</v>
      </c>
      <c r="U326" s="132">
        <v>1.1209999999999999E-2</v>
      </c>
      <c r="V326" s="132">
        <v>3.1130000000000001E-2</v>
      </c>
      <c r="W326" s="132">
        <v>4.8300000000000001E-3</v>
      </c>
    </row>
    <row r="327" spans="1:23">
      <c r="A327" t="s">
        <v>1213</v>
      </c>
      <c r="B327" t="s">
        <v>1243</v>
      </c>
      <c r="C327" t="s">
        <v>4120</v>
      </c>
      <c r="D327" t="s">
        <v>4121</v>
      </c>
      <c r="E327" t="s">
        <v>309</v>
      </c>
      <c r="F327" t="s">
        <v>4389</v>
      </c>
      <c r="G327" t="s">
        <v>4390</v>
      </c>
      <c r="H327" t="s">
        <v>321</v>
      </c>
      <c r="I327" t="s">
        <v>966</v>
      </c>
      <c r="J327" t="s">
        <v>204</v>
      </c>
      <c r="K327" t="s">
        <v>204</v>
      </c>
      <c r="L327" t="s">
        <v>340</v>
      </c>
      <c r="M327" t="s">
        <v>624</v>
      </c>
      <c r="N327" t="s">
        <v>339</v>
      </c>
      <c r="O327" t="s">
        <v>1212</v>
      </c>
      <c r="P327" s="131">
        <v>534810.72</v>
      </c>
      <c r="Q327" s="131">
        <v>1</v>
      </c>
      <c r="R327" s="131">
        <v>3948.64</v>
      </c>
      <c r="T327" s="131">
        <v>21117.75</v>
      </c>
      <c r="U327" s="132">
        <v>1.039E-2</v>
      </c>
      <c r="V327" s="132">
        <v>2.9729999999999999E-2</v>
      </c>
      <c r="W327" s="132">
        <v>4.6100000000000004E-3</v>
      </c>
    </row>
    <row r="328" spans="1:23">
      <c r="A328" t="s">
        <v>1213</v>
      </c>
      <c r="B328" t="s">
        <v>1243</v>
      </c>
      <c r="C328" t="s">
        <v>4130</v>
      </c>
      <c r="D328" t="s">
        <v>4131</v>
      </c>
      <c r="E328" t="s">
        <v>309</v>
      </c>
      <c r="F328" t="s">
        <v>4146</v>
      </c>
      <c r="G328" t="s">
        <v>4147</v>
      </c>
      <c r="H328" t="s">
        <v>321</v>
      </c>
      <c r="I328" t="s">
        <v>965</v>
      </c>
      <c r="J328" t="s">
        <v>204</v>
      </c>
      <c r="K328" t="s">
        <v>204</v>
      </c>
      <c r="L328" t="s">
        <v>340</v>
      </c>
      <c r="M328" t="s">
        <v>605</v>
      </c>
      <c r="N328" t="s">
        <v>339</v>
      </c>
      <c r="O328" t="s">
        <v>1212</v>
      </c>
      <c r="P328" s="131">
        <v>358426</v>
      </c>
      <c r="Q328" s="131">
        <v>1</v>
      </c>
      <c r="R328" s="131">
        <v>5217</v>
      </c>
      <c r="T328" s="131">
        <v>18699.083999999999</v>
      </c>
      <c r="U328" s="132">
        <v>2.7899999999999999E-3</v>
      </c>
      <c r="V328" s="132">
        <v>2.6329999999999999E-2</v>
      </c>
      <c r="W328" s="132">
        <v>4.0899999999999999E-3</v>
      </c>
    </row>
    <row r="329" spans="1:23">
      <c r="A329" t="s">
        <v>1213</v>
      </c>
      <c r="B329" t="s">
        <v>1243</v>
      </c>
      <c r="C329" t="s">
        <v>4120</v>
      </c>
      <c r="D329" t="s">
        <v>4121</v>
      </c>
      <c r="E329" t="s">
        <v>309</v>
      </c>
      <c r="F329" t="s">
        <v>4174</v>
      </c>
      <c r="G329" t="s">
        <v>4175</v>
      </c>
      <c r="H329" t="s">
        <v>321</v>
      </c>
      <c r="I329" t="s">
        <v>964</v>
      </c>
      <c r="J329" t="s">
        <v>204</v>
      </c>
      <c r="K329" t="s">
        <v>204</v>
      </c>
      <c r="L329" t="s">
        <v>340</v>
      </c>
      <c r="M329" t="s">
        <v>577</v>
      </c>
      <c r="N329" t="s">
        <v>339</v>
      </c>
      <c r="O329" t="s">
        <v>1212</v>
      </c>
      <c r="P329" s="131">
        <v>63662</v>
      </c>
      <c r="Q329" s="131">
        <v>1</v>
      </c>
      <c r="R329" s="131">
        <v>23190</v>
      </c>
      <c r="T329" s="131">
        <v>14763.218000000001</v>
      </c>
      <c r="U329" s="132">
        <v>2.1099999999999999E-3</v>
      </c>
      <c r="V329" s="132">
        <v>2.078E-2</v>
      </c>
      <c r="W329" s="132">
        <v>3.2299999999999998E-3</v>
      </c>
    </row>
    <row r="330" spans="1:23">
      <c r="A330" t="s">
        <v>1213</v>
      </c>
      <c r="B330" t="s">
        <v>1243</v>
      </c>
      <c r="C330" t="s">
        <v>4130</v>
      </c>
      <c r="D330" t="s">
        <v>4131</v>
      </c>
      <c r="E330" t="s">
        <v>309</v>
      </c>
      <c r="F330" t="s">
        <v>4132</v>
      </c>
      <c r="G330" t="s">
        <v>4133</v>
      </c>
      <c r="H330" t="s">
        <v>321</v>
      </c>
      <c r="I330" t="s">
        <v>964</v>
      </c>
      <c r="J330" t="s">
        <v>204</v>
      </c>
      <c r="K330" t="s">
        <v>204</v>
      </c>
      <c r="L330" t="s">
        <v>340</v>
      </c>
      <c r="M330" t="s">
        <v>572</v>
      </c>
      <c r="N330" t="s">
        <v>339</v>
      </c>
      <c r="O330" t="s">
        <v>1212</v>
      </c>
      <c r="P330" s="131">
        <v>497894</v>
      </c>
      <c r="Q330" s="131">
        <v>1</v>
      </c>
      <c r="R330" s="131">
        <v>2393</v>
      </c>
      <c r="T330" s="131">
        <v>11914.602999999999</v>
      </c>
      <c r="U330" s="132">
        <v>1.1299999999999999E-3</v>
      </c>
      <c r="V330" s="132">
        <v>1.677E-2</v>
      </c>
      <c r="W330" s="132">
        <v>2.5999999999999999E-3</v>
      </c>
    </row>
    <row r="331" spans="1:23">
      <c r="A331" t="s">
        <v>1213</v>
      </c>
      <c r="B331" t="s">
        <v>1243</v>
      </c>
      <c r="C331" t="s">
        <v>4120</v>
      </c>
      <c r="D331" t="s">
        <v>4121</v>
      </c>
      <c r="E331" t="s">
        <v>309</v>
      </c>
      <c r="F331" t="s">
        <v>4122</v>
      </c>
      <c r="G331" t="s">
        <v>4123</v>
      </c>
      <c r="H331" t="s">
        <v>321</v>
      </c>
      <c r="I331" t="s">
        <v>965</v>
      </c>
      <c r="J331" t="s">
        <v>204</v>
      </c>
      <c r="K331" t="s">
        <v>204</v>
      </c>
      <c r="L331" t="s">
        <v>340</v>
      </c>
      <c r="M331" t="s">
        <v>605</v>
      </c>
      <c r="N331" t="s">
        <v>339</v>
      </c>
      <c r="O331" t="s">
        <v>1212</v>
      </c>
      <c r="P331" s="131">
        <v>200104</v>
      </c>
      <c r="Q331" s="131">
        <v>1</v>
      </c>
      <c r="R331" s="131">
        <v>5666</v>
      </c>
      <c r="T331" s="131">
        <v>11337.893</v>
      </c>
      <c r="U331" s="132">
        <v>3.4299999999999999E-3</v>
      </c>
      <c r="V331" s="132">
        <v>1.5959999999999998E-2</v>
      </c>
      <c r="W331" s="132">
        <v>2.48E-3</v>
      </c>
    </row>
    <row r="332" spans="1:23">
      <c r="A332" t="s">
        <v>1213</v>
      </c>
      <c r="B332" t="s">
        <v>1243</v>
      </c>
      <c r="C332" t="s">
        <v>4124</v>
      </c>
      <c r="D332" t="s">
        <v>4125</v>
      </c>
      <c r="E332" t="s">
        <v>309</v>
      </c>
      <c r="F332" t="s">
        <v>4222</v>
      </c>
      <c r="G332" t="s">
        <v>4223</v>
      </c>
      <c r="H332" t="s">
        <v>321</v>
      </c>
      <c r="I332" t="s">
        <v>965</v>
      </c>
      <c r="J332" t="s">
        <v>204</v>
      </c>
      <c r="K332" t="s">
        <v>204</v>
      </c>
      <c r="L332" t="s">
        <v>340</v>
      </c>
      <c r="M332" t="s">
        <v>582</v>
      </c>
      <c r="N332" t="s">
        <v>339</v>
      </c>
      <c r="O332" t="s">
        <v>1212</v>
      </c>
      <c r="P332" s="131">
        <v>56255</v>
      </c>
      <c r="Q332" s="131">
        <v>1</v>
      </c>
      <c r="R332" s="131">
        <v>17230</v>
      </c>
      <c r="T332" s="131">
        <v>9692.7369999999992</v>
      </c>
      <c r="U332" s="132">
        <v>2.4599999999999999E-3</v>
      </c>
      <c r="V332" s="132">
        <v>1.3650000000000001E-2</v>
      </c>
      <c r="W332" s="132">
        <v>2.1199999999999999E-3</v>
      </c>
    </row>
    <row r="333" spans="1:23">
      <c r="A333" t="s">
        <v>1213</v>
      </c>
      <c r="B333" t="s">
        <v>1243</v>
      </c>
      <c r="C333" t="s">
        <v>4120</v>
      </c>
      <c r="D333" t="s">
        <v>4121</v>
      </c>
      <c r="E333" t="s">
        <v>309</v>
      </c>
      <c r="F333" t="s">
        <v>4365</v>
      </c>
      <c r="G333" t="s">
        <v>4366</v>
      </c>
      <c r="H333" t="s">
        <v>321</v>
      </c>
      <c r="I333" t="s">
        <v>965</v>
      </c>
      <c r="J333" t="s">
        <v>204</v>
      </c>
      <c r="K333" t="s">
        <v>204</v>
      </c>
      <c r="L333" t="s">
        <v>340</v>
      </c>
      <c r="M333" t="s">
        <v>707</v>
      </c>
      <c r="N333" t="s">
        <v>339</v>
      </c>
      <c r="O333" t="s">
        <v>1212</v>
      </c>
      <c r="P333" s="131">
        <v>70941</v>
      </c>
      <c r="Q333" s="131">
        <v>1</v>
      </c>
      <c r="R333" s="131">
        <v>4356</v>
      </c>
      <c r="T333" s="131">
        <v>3090.19</v>
      </c>
      <c r="U333" s="132">
        <v>2.027E-2</v>
      </c>
      <c r="V333" s="132">
        <v>4.3499999999999997E-3</v>
      </c>
      <c r="W333" s="132">
        <v>6.8000000000000005E-4</v>
      </c>
    </row>
    <row r="334" spans="1:23">
      <c r="A334" t="s">
        <v>1213</v>
      </c>
      <c r="B334" t="s">
        <v>1243</v>
      </c>
      <c r="C334" t="s">
        <v>4108</v>
      </c>
      <c r="D334" t="s">
        <v>4109</v>
      </c>
      <c r="E334" t="s">
        <v>80</v>
      </c>
      <c r="F334" t="s">
        <v>4110</v>
      </c>
      <c r="G334" t="s">
        <v>4111</v>
      </c>
      <c r="H334" t="s">
        <v>321</v>
      </c>
      <c r="I334" t="s">
        <v>965</v>
      </c>
      <c r="J334" t="s">
        <v>205</v>
      </c>
      <c r="K334" t="s">
        <v>224</v>
      </c>
      <c r="L334" t="s">
        <v>346</v>
      </c>
      <c r="M334" t="s">
        <v>597</v>
      </c>
      <c r="N334" t="s">
        <v>339</v>
      </c>
      <c r="O334" t="s">
        <v>1215</v>
      </c>
      <c r="P334" s="131">
        <v>56276</v>
      </c>
      <c r="Q334" s="131">
        <v>3.6469999999999998</v>
      </c>
      <c r="R334" s="131">
        <v>51123</v>
      </c>
      <c r="T334" s="131">
        <v>104924.11500000001</v>
      </c>
      <c r="U334" s="132">
        <v>0</v>
      </c>
      <c r="V334" s="132">
        <v>0.14771999999999999</v>
      </c>
      <c r="W334" s="132">
        <v>2.2919999999999999E-2</v>
      </c>
    </row>
    <row r="335" spans="1:23">
      <c r="A335" t="s">
        <v>1213</v>
      </c>
      <c r="B335" t="s">
        <v>1243</v>
      </c>
      <c r="C335" t="s">
        <v>4112</v>
      </c>
      <c r="D335" t="s">
        <v>4113</v>
      </c>
      <c r="E335" t="s">
        <v>80</v>
      </c>
      <c r="F335" t="s">
        <v>4114</v>
      </c>
      <c r="G335" t="s">
        <v>4115</v>
      </c>
      <c r="H335" t="s">
        <v>321</v>
      </c>
      <c r="I335" t="s">
        <v>965</v>
      </c>
      <c r="J335" t="s">
        <v>205</v>
      </c>
      <c r="K335" t="s">
        <v>224</v>
      </c>
      <c r="L335" t="s">
        <v>344</v>
      </c>
      <c r="M335" t="s">
        <v>604</v>
      </c>
      <c r="N335" t="s">
        <v>339</v>
      </c>
      <c r="O335" t="s">
        <v>1215</v>
      </c>
      <c r="P335" s="131">
        <v>27706</v>
      </c>
      <c r="Q335" s="131">
        <v>3.6469999999999998</v>
      </c>
      <c r="R335" s="131">
        <v>58608</v>
      </c>
      <c r="S335" s="131">
        <v>48.698</v>
      </c>
      <c r="T335" s="131">
        <v>59397.341</v>
      </c>
      <c r="U335" s="132">
        <v>0</v>
      </c>
      <c r="V335" s="132">
        <v>8.3690000000000001E-2</v>
      </c>
      <c r="W335" s="132">
        <v>1.299E-2</v>
      </c>
    </row>
    <row r="336" spans="1:23">
      <c r="A336" t="s">
        <v>1213</v>
      </c>
      <c r="B336" t="s">
        <v>1243</v>
      </c>
      <c r="C336" t="s">
        <v>4257</v>
      </c>
      <c r="D336" t="s">
        <v>4258</v>
      </c>
      <c r="E336" t="s">
        <v>80</v>
      </c>
      <c r="F336" t="s">
        <v>4259</v>
      </c>
      <c r="G336" t="s">
        <v>4260</v>
      </c>
      <c r="H336" t="s">
        <v>321</v>
      </c>
      <c r="I336" t="s">
        <v>965</v>
      </c>
      <c r="J336" t="s">
        <v>205</v>
      </c>
      <c r="K336" t="s">
        <v>224</v>
      </c>
      <c r="L336" t="s">
        <v>368</v>
      </c>
      <c r="M336" t="s">
        <v>735</v>
      </c>
      <c r="N336" t="s">
        <v>339</v>
      </c>
      <c r="O336" t="s">
        <v>1216</v>
      </c>
      <c r="P336" s="131">
        <v>71428</v>
      </c>
      <c r="Q336" s="131">
        <v>3.7964000000000002</v>
      </c>
      <c r="R336" s="131">
        <v>16558</v>
      </c>
      <c r="T336" s="131">
        <v>44900.205999999998</v>
      </c>
      <c r="U336" s="132">
        <v>1.0000000000000001E-5</v>
      </c>
      <c r="V336" s="132">
        <v>6.3210000000000002E-2</v>
      </c>
      <c r="W336" s="132">
        <v>9.8099999999999993E-3</v>
      </c>
    </row>
    <row r="337" spans="1:23">
      <c r="A337" t="s">
        <v>1213</v>
      </c>
      <c r="B337" t="s">
        <v>1243</v>
      </c>
      <c r="C337" t="s">
        <v>4257</v>
      </c>
      <c r="D337" t="s">
        <v>4258</v>
      </c>
      <c r="E337" t="s">
        <v>80</v>
      </c>
      <c r="F337" t="s">
        <v>4261</v>
      </c>
      <c r="G337" t="s">
        <v>4262</v>
      </c>
      <c r="H337" t="s">
        <v>321</v>
      </c>
      <c r="I337" t="s">
        <v>965</v>
      </c>
      <c r="J337" t="s">
        <v>205</v>
      </c>
      <c r="K337" t="s">
        <v>224</v>
      </c>
      <c r="L337" t="s">
        <v>344</v>
      </c>
      <c r="M337" t="s">
        <v>602</v>
      </c>
      <c r="N337" t="s">
        <v>339</v>
      </c>
      <c r="O337" t="s">
        <v>1215</v>
      </c>
      <c r="P337" s="131">
        <v>33984</v>
      </c>
      <c r="Q337" s="131">
        <v>3.6469999999999998</v>
      </c>
      <c r="R337" s="131">
        <v>22096</v>
      </c>
      <c r="T337" s="131">
        <v>27385.705000000002</v>
      </c>
      <c r="U337" s="132">
        <v>0</v>
      </c>
      <c r="V337" s="132">
        <v>3.8550000000000001E-2</v>
      </c>
      <c r="W337" s="132">
        <v>5.9800000000000001E-3</v>
      </c>
    </row>
    <row r="338" spans="1:23">
      <c r="A338" t="s">
        <v>1213</v>
      </c>
      <c r="B338" t="s">
        <v>1243</v>
      </c>
      <c r="C338" t="s">
        <v>4257</v>
      </c>
      <c r="D338" t="s">
        <v>4258</v>
      </c>
      <c r="E338" t="s">
        <v>80</v>
      </c>
      <c r="F338" t="s">
        <v>4355</v>
      </c>
      <c r="G338" t="s">
        <v>4356</v>
      </c>
      <c r="H338" t="s">
        <v>321</v>
      </c>
      <c r="I338" t="s">
        <v>967</v>
      </c>
      <c r="J338" t="s">
        <v>205</v>
      </c>
      <c r="K338" t="s">
        <v>224</v>
      </c>
      <c r="L338" t="s">
        <v>344</v>
      </c>
      <c r="M338" t="s">
        <v>732</v>
      </c>
      <c r="N338" t="s">
        <v>339</v>
      </c>
      <c r="O338" t="s">
        <v>1215</v>
      </c>
      <c r="P338" s="131">
        <v>46844</v>
      </c>
      <c r="Q338" s="131">
        <v>3.6469999999999998</v>
      </c>
      <c r="R338" s="131">
        <v>10684</v>
      </c>
      <c r="T338" s="131">
        <v>18252.553</v>
      </c>
      <c r="U338" s="132">
        <v>0</v>
      </c>
      <c r="V338" s="132">
        <v>2.5700000000000001E-2</v>
      </c>
      <c r="W338" s="132">
        <v>3.9899999999999996E-3</v>
      </c>
    </row>
    <row r="339" spans="1:23">
      <c r="A339" t="s">
        <v>1213</v>
      </c>
      <c r="B339" t="s">
        <v>1243</v>
      </c>
      <c r="C339" t="s">
        <v>4100</v>
      </c>
      <c r="D339" t="s">
        <v>4101</v>
      </c>
      <c r="E339" t="s">
        <v>80</v>
      </c>
      <c r="F339" t="s">
        <v>4102</v>
      </c>
      <c r="G339" t="s">
        <v>4103</v>
      </c>
      <c r="H339" t="s">
        <v>321</v>
      </c>
      <c r="I339" t="s">
        <v>965</v>
      </c>
      <c r="J339" t="s">
        <v>205</v>
      </c>
      <c r="K339" t="s">
        <v>224</v>
      </c>
      <c r="L339" t="s">
        <v>344</v>
      </c>
      <c r="M339" t="s">
        <v>604</v>
      </c>
      <c r="N339" t="s">
        <v>339</v>
      </c>
      <c r="O339" t="s">
        <v>1215</v>
      </c>
      <c r="P339" s="131">
        <v>8939</v>
      </c>
      <c r="Q339" s="131">
        <v>3.6469999999999998</v>
      </c>
      <c r="R339" s="131">
        <v>53881</v>
      </c>
      <c r="T339" s="131">
        <v>17565.492999999999</v>
      </c>
      <c r="U339" s="132">
        <v>0</v>
      </c>
      <c r="V339" s="132">
        <v>2.4729999999999999E-2</v>
      </c>
      <c r="W339" s="132">
        <v>3.8400000000000001E-3</v>
      </c>
    </row>
    <row r="340" spans="1:23">
      <c r="A340" t="s">
        <v>1213</v>
      </c>
      <c r="B340" t="s">
        <v>1243</v>
      </c>
      <c r="C340" t="s">
        <v>4257</v>
      </c>
      <c r="D340" t="s">
        <v>4258</v>
      </c>
      <c r="E340" t="s">
        <v>80</v>
      </c>
      <c r="F340" t="s">
        <v>4367</v>
      </c>
      <c r="G340" t="s">
        <v>4368</v>
      </c>
      <c r="H340" t="s">
        <v>321</v>
      </c>
      <c r="I340" t="s">
        <v>965</v>
      </c>
      <c r="J340" t="s">
        <v>205</v>
      </c>
      <c r="K340" t="s">
        <v>224</v>
      </c>
      <c r="L340" t="s">
        <v>344</v>
      </c>
      <c r="M340" t="s">
        <v>735</v>
      </c>
      <c r="N340" t="s">
        <v>339</v>
      </c>
      <c r="O340" t="s">
        <v>1215</v>
      </c>
      <c r="P340" s="131">
        <v>71757</v>
      </c>
      <c r="Q340" s="131">
        <v>3.6469999999999998</v>
      </c>
      <c r="R340" s="131">
        <v>6710</v>
      </c>
      <c r="T340" s="131">
        <v>17559.920999999998</v>
      </c>
      <c r="U340" s="132">
        <v>1.0000000000000001E-5</v>
      </c>
      <c r="V340" s="132">
        <v>2.4719999999999999E-2</v>
      </c>
      <c r="W340" s="132">
        <v>3.8400000000000001E-3</v>
      </c>
    </row>
    <row r="341" spans="1:23">
      <c r="A341" t="s">
        <v>1213</v>
      </c>
      <c r="B341" t="s">
        <v>1243</v>
      </c>
      <c r="C341" t="s">
        <v>4257</v>
      </c>
      <c r="D341" t="s">
        <v>4258</v>
      </c>
      <c r="E341" t="s">
        <v>80</v>
      </c>
      <c r="F341" t="s">
        <v>4371</v>
      </c>
      <c r="G341" t="s">
        <v>4372</v>
      </c>
      <c r="H341" t="s">
        <v>321</v>
      </c>
      <c r="I341" t="s">
        <v>965</v>
      </c>
      <c r="J341" t="s">
        <v>205</v>
      </c>
      <c r="K341" t="s">
        <v>238</v>
      </c>
      <c r="L341" t="s">
        <v>314</v>
      </c>
      <c r="M341" t="s">
        <v>706</v>
      </c>
      <c r="N341" t="s">
        <v>339</v>
      </c>
      <c r="O341" t="s">
        <v>1216</v>
      </c>
      <c r="P341" s="131">
        <v>16599</v>
      </c>
      <c r="Q341" s="131">
        <v>3.7964000000000002</v>
      </c>
      <c r="R341" s="131">
        <v>21025</v>
      </c>
      <c r="T341" s="131">
        <v>13249.207</v>
      </c>
      <c r="U341" s="132">
        <v>2.0000000000000002E-5</v>
      </c>
      <c r="V341" s="132">
        <v>1.865E-2</v>
      </c>
      <c r="W341" s="132">
        <v>2.8900000000000002E-3</v>
      </c>
    </row>
    <row r="342" spans="1:23">
      <c r="A342" t="s">
        <v>1213</v>
      </c>
      <c r="B342" t="s">
        <v>1243</v>
      </c>
      <c r="C342" t="s">
        <v>4257</v>
      </c>
      <c r="D342" t="s">
        <v>4258</v>
      </c>
      <c r="E342" t="s">
        <v>80</v>
      </c>
      <c r="F342" t="s">
        <v>4277</v>
      </c>
      <c r="G342" t="s">
        <v>4278</v>
      </c>
      <c r="H342" t="s">
        <v>321</v>
      </c>
      <c r="I342" t="s">
        <v>965</v>
      </c>
      <c r="J342" t="s">
        <v>205</v>
      </c>
      <c r="K342" t="s">
        <v>224</v>
      </c>
      <c r="L342" t="s">
        <v>344</v>
      </c>
      <c r="M342" t="s">
        <v>735</v>
      </c>
      <c r="N342" t="s">
        <v>339</v>
      </c>
      <c r="O342" t="s">
        <v>1215</v>
      </c>
      <c r="P342" s="131">
        <v>16201</v>
      </c>
      <c r="Q342" s="131">
        <v>3.6469999999999998</v>
      </c>
      <c r="R342" s="131">
        <v>21549</v>
      </c>
      <c r="T342" s="131">
        <v>12732.236999999999</v>
      </c>
      <c r="U342" s="132">
        <v>0</v>
      </c>
      <c r="V342" s="132">
        <v>1.7930000000000001E-2</v>
      </c>
      <c r="W342" s="132">
        <v>2.7799999999999999E-3</v>
      </c>
    </row>
    <row r="343" spans="1:23">
      <c r="A343" t="s">
        <v>1213</v>
      </c>
      <c r="B343" t="s">
        <v>1243</v>
      </c>
      <c r="C343" t="s">
        <v>4319</v>
      </c>
      <c r="D343" t="s">
        <v>4320</v>
      </c>
      <c r="E343" t="s">
        <v>80</v>
      </c>
      <c r="F343" t="s">
        <v>4321</v>
      </c>
      <c r="G343" t="s">
        <v>4322</v>
      </c>
      <c r="H343" t="s">
        <v>321</v>
      </c>
      <c r="I343" t="s">
        <v>965</v>
      </c>
      <c r="J343" t="s">
        <v>205</v>
      </c>
      <c r="K343" t="s">
        <v>281</v>
      </c>
      <c r="L343" t="s">
        <v>314</v>
      </c>
      <c r="M343" t="s">
        <v>735</v>
      </c>
      <c r="N343" t="s">
        <v>339</v>
      </c>
      <c r="O343" t="s">
        <v>1216</v>
      </c>
      <c r="P343" s="131">
        <v>95039</v>
      </c>
      <c r="Q343" s="131">
        <v>3.7964000000000002</v>
      </c>
      <c r="R343" s="131">
        <v>3412.2</v>
      </c>
      <c r="T343" s="131">
        <v>12311.424000000001</v>
      </c>
      <c r="U343" s="132">
        <v>1E-4</v>
      </c>
      <c r="V343" s="132">
        <v>1.7330000000000002E-2</v>
      </c>
      <c r="W343" s="132">
        <v>2.6900000000000001E-3</v>
      </c>
    </row>
    <row r="344" spans="1:23">
      <c r="A344" t="s">
        <v>1213</v>
      </c>
      <c r="B344" t="s">
        <v>1243</v>
      </c>
      <c r="C344" t="s">
        <v>4257</v>
      </c>
      <c r="D344" t="s">
        <v>4258</v>
      </c>
      <c r="E344" t="s">
        <v>80</v>
      </c>
      <c r="F344" t="s">
        <v>4375</v>
      </c>
      <c r="G344" t="s">
        <v>4376</v>
      </c>
      <c r="H344" t="s">
        <v>321</v>
      </c>
      <c r="I344" t="s">
        <v>967</v>
      </c>
      <c r="J344" t="s">
        <v>205</v>
      </c>
      <c r="K344" t="s">
        <v>224</v>
      </c>
      <c r="L344" t="s">
        <v>380</v>
      </c>
      <c r="M344" t="s">
        <v>732</v>
      </c>
      <c r="N344" t="s">
        <v>339</v>
      </c>
      <c r="O344" t="s">
        <v>1215</v>
      </c>
      <c r="P344" s="131">
        <v>32836</v>
      </c>
      <c r="Q344" s="131">
        <v>3.6469999999999998</v>
      </c>
      <c r="R344" s="131">
        <v>9936</v>
      </c>
      <c r="T344" s="131">
        <v>11898.647000000001</v>
      </c>
      <c r="U344" s="132">
        <v>1.0000000000000001E-5</v>
      </c>
      <c r="V344" s="132">
        <v>1.6750000000000001E-2</v>
      </c>
      <c r="W344" s="132">
        <v>2.5999999999999999E-3</v>
      </c>
    </row>
    <row r="345" spans="1:23">
      <c r="A345" t="s">
        <v>1213</v>
      </c>
      <c r="B345" t="s">
        <v>1243</v>
      </c>
      <c r="C345" t="s">
        <v>4313</v>
      </c>
      <c r="D345" t="s">
        <v>4314</v>
      </c>
      <c r="E345" t="s">
        <v>80</v>
      </c>
      <c r="F345" t="s">
        <v>4373</v>
      </c>
      <c r="G345" t="s">
        <v>4374</v>
      </c>
      <c r="H345" t="s">
        <v>321</v>
      </c>
      <c r="I345" t="s">
        <v>967</v>
      </c>
      <c r="J345" t="s">
        <v>205</v>
      </c>
      <c r="K345" t="s">
        <v>224</v>
      </c>
      <c r="L345" t="s">
        <v>344</v>
      </c>
      <c r="M345" t="s">
        <v>718</v>
      </c>
      <c r="N345" t="s">
        <v>339</v>
      </c>
      <c r="O345" t="s">
        <v>1215</v>
      </c>
      <c r="P345" s="131">
        <v>112541</v>
      </c>
      <c r="Q345" s="131">
        <v>3.6469999999999998</v>
      </c>
      <c r="R345" s="131">
        <v>2678</v>
      </c>
      <c r="S345" s="131">
        <v>62.732999999999997</v>
      </c>
      <c r="T345" s="131">
        <v>11220.289000000001</v>
      </c>
      <c r="U345" s="132">
        <v>3.0000000000000001E-5</v>
      </c>
      <c r="V345" s="132">
        <v>1.5879999999999998E-2</v>
      </c>
      <c r="W345" s="132">
        <v>2.47E-3</v>
      </c>
    </row>
    <row r="346" spans="1:23">
      <c r="A346" t="s">
        <v>1213</v>
      </c>
      <c r="B346" t="s">
        <v>1243</v>
      </c>
      <c r="C346" t="s">
        <v>4313</v>
      </c>
      <c r="D346" t="s">
        <v>4314</v>
      </c>
      <c r="E346" t="s">
        <v>80</v>
      </c>
      <c r="F346" t="s">
        <v>4315</v>
      </c>
      <c r="G346" t="s">
        <v>4316</v>
      </c>
      <c r="H346" t="s">
        <v>321</v>
      </c>
      <c r="I346" t="s">
        <v>965</v>
      </c>
      <c r="J346" t="s">
        <v>205</v>
      </c>
      <c r="K346" t="s">
        <v>224</v>
      </c>
      <c r="L346" t="s">
        <v>344</v>
      </c>
      <c r="M346" t="s">
        <v>735</v>
      </c>
      <c r="N346" t="s">
        <v>339</v>
      </c>
      <c r="O346" t="s">
        <v>1215</v>
      </c>
      <c r="P346" s="131">
        <v>57901</v>
      </c>
      <c r="Q346" s="131">
        <v>3.6469999999999998</v>
      </c>
      <c r="R346" s="131">
        <v>3818</v>
      </c>
      <c r="S346" s="131">
        <v>23.084</v>
      </c>
      <c r="T346" s="131">
        <v>8146.4660000000003</v>
      </c>
      <c r="U346" s="132">
        <v>2.0000000000000002E-5</v>
      </c>
      <c r="V346" s="132">
        <v>1.15E-2</v>
      </c>
      <c r="W346" s="132">
        <v>1.7799999999999999E-3</v>
      </c>
    </row>
    <row r="347" spans="1:23">
      <c r="A347" t="s">
        <v>1213</v>
      </c>
      <c r="B347" t="s">
        <v>1243</v>
      </c>
      <c r="C347" t="s">
        <v>4257</v>
      </c>
      <c r="D347" t="s">
        <v>4258</v>
      </c>
      <c r="E347" t="s">
        <v>80</v>
      </c>
      <c r="F347" t="s">
        <v>4377</v>
      </c>
      <c r="G347" t="s">
        <v>4378</v>
      </c>
      <c r="H347" t="s">
        <v>321</v>
      </c>
      <c r="I347" t="s">
        <v>965</v>
      </c>
      <c r="J347" t="s">
        <v>205</v>
      </c>
      <c r="K347" t="s">
        <v>224</v>
      </c>
      <c r="L347" t="s">
        <v>344</v>
      </c>
      <c r="M347" t="s">
        <v>735</v>
      </c>
      <c r="N347" t="s">
        <v>339</v>
      </c>
      <c r="O347" t="s">
        <v>1215</v>
      </c>
      <c r="P347" s="131">
        <v>7055</v>
      </c>
      <c r="Q347" s="131">
        <v>3.6469999999999998</v>
      </c>
      <c r="R347" s="131">
        <v>10012</v>
      </c>
      <c r="T347" s="131">
        <v>2576.0459999999998</v>
      </c>
      <c r="U347" s="132">
        <v>0</v>
      </c>
      <c r="V347" s="132">
        <v>3.63E-3</v>
      </c>
      <c r="W347" s="132">
        <v>5.5999999999999995E-4</v>
      </c>
    </row>
    <row r="348" spans="1:23">
      <c r="A348" t="s">
        <v>1213</v>
      </c>
      <c r="B348" t="s">
        <v>1248</v>
      </c>
      <c r="C348" t="s">
        <v>4136</v>
      </c>
      <c r="D348" t="s">
        <v>4137</v>
      </c>
      <c r="E348" t="s">
        <v>309</v>
      </c>
      <c r="F348" t="s">
        <v>4198</v>
      </c>
      <c r="G348" t="s">
        <v>4199</v>
      </c>
      <c r="H348" t="s">
        <v>321</v>
      </c>
      <c r="I348" t="s">
        <v>965</v>
      </c>
      <c r="J348" t="s">
        <v>204</v>
      </c>
      <c r="K348" t="s">
        <v>204</v>
      </c>
      <c r="L348" t="s">
        <v>340</v>
      </c>
      <c r="M348" t="s">
        <v>598</v>
      </c>
      <c r="N348" t="s">
        <v>339</v>
      </c>
      <c r="O348" t="s">
        <v>1212</v>
      </c>
      <c r="P348" s="131">
        <v>290660</v>
      </c>
      <c r="Q348" s="131">
        <v>1</v>
      </c>
      <c r="R348" s="131">
        <v>18380</v>
      </c>
      <c r="T348" s="131">
        <v>53423.307999999997</v>
      </c>
      <c r="U348" s="132">
        <v>3.2840000000000001E-2</v>
      </c>
      <c r="V348" s="132">
        <v>0.12063</v>
      </c>
      <c r="W348" s="132">
        <v>6.3439999999999996E-2</v>
      </c>
    </row>
    <row r="349" spans="1:23">
      <c r="A349" t="s">
        <v>1213</v>
      </c>
      <c r="B349" t="s">
        <v>1248</v>
      </c>
      <c r="C349" t="s">
        <v>4130</v>
      </c>
      <c r="D349" t="s">
        <v>4131</v>
      </c>
      <c r="E349" t="s">
        <v>309</v>
      </c>
      <c r="F349" t="s">
        <v>4146</v>
      </c>
      <c r="G349" t="s">
        <v>4147</v>
      </c>
      <c r="H349" t="s">
        <v>321</v>
      </c>
      <c r="I349" t="s">
        <v>965</v>
      </c>
      <c r="J349" t="s">
        <v>204</v>
      </c>
      <c r="K349" t="s">
        <v>204</v>
      </c>
      <c r="L349" t="s">
        <v>340</v>
      </c>
      <c r="M349" t="s">
        <v>605</v>
      </c>
      <c r="N349" t="s">
        <v>339</v>
      </c>
      <c r="O349" t="s">
        <v>1212</v>
      </c>
      <c r="P349" s="131">
        <v>985593</v>
      </c>
      <c r="Q349" s="131">
        <v>1</v>
      </c>
      <c r="R349" s="131">
        <v>5217</v>
      </c>
      <c r="T349" s="131">
        <v>51418.387000000002</v>
      </c>
      <c r="U349" s="132">
        <v>7.6699999999999997E-3</v>
      </c>
      <c r="V349" s="132">
        <v>0.11611</v>
      </c>
      <c r="W349" s="132">
        <v>6.1060000000000003E-2</v>
      </c>
    </row>
    <row r="350" spans="1:23">
      <c r="A350" t="s">
        <v>1213</v>
      </c>
      <c r="B350" t="s">
        <v>1248</v>
      </c>
      <c r="C350" t="s">
        <v>4116</v>
      </c>
      <c r="D350" t="s">
        <v>4117</v>
      </c>
      <c r="E350" t="s">
        <v>309</v>
      </c>
      <c r="F350" t="s">
        <v>4128</v>
      </c>
      <c r="G350" t="s">
        <v>4129</v>
      </c>
      <c r="H350" t="s">
        <v>321</v>
      </c>
      <c r="I350" t="s">
        <v>965</v>
      </c>
      <c r="J350" t="s">
        <v>204</v>
      </c>
      <c r="K350" t="s">
        <v>204</v>
      </c>
      <c r="L350" t="s">
        <v>340</v>
      </c>
      <c r="M350" t="s">
        <v>605</v>
      </c>
      <c r="N350" t="s">
        <v>339</v>
      </c>
      <c r="O350" t="s">
        <v>1212</v>
      </c>
      <c r="P350" s="131">
        <v>663271</v>
      </c>
      <c r="Q350" s="131">
        <v>1</v>
      </c>
      <c r="R350" s="131">
        <v>7564</v>
      </c>
      <c r="T350" s="131">
        <v>50169.817999999999</v>
      </c>
      <c r="U350" s="132">
        <v>2.1399999999999999E-2</v>
      </c>
      <c r="V350" s="132">
        <v>0.11329</v>
      </c>
      <c r="W350" s="132">
        <v>5.9580000000000001E-2</v>
      </c>
    </row>
    <row r="351" spans="1:23">
      <c r="A351" t="s">
        <v>1213</v>
      </c>
      <c r="B351" t="s">
        <v>1248</v>
      </c>
      <c r="C351" t="s">
        <v>4116</v>
      </c>
      <c r="D351" t="s">
        <v>4117</v>
      </c>
      <c r="E351" t="s">
        <v>309</v>
      </c>
      <c r="F351" t="s">
        <v>4391</v>
      </c>
      <c r="G351" t="s">
        <v>4392</v>
      </c>
      <c r="H351" t="s">
        <v>321</v>
      </c>
      <c r="I351" t="s">
        <v>965</v>
      </c>
      <c r="J351" t="s">
        <v>204</v>
      </c>
      <c r="K351" t="s">
        <v>204</v>
      </c>
      <c r="L351" t="s">
        <v>340</v>
      </c>
      <c r="M351" t="s">
        <v>602</v>
      </c>
      <c r="N351" t="s">
        <v>339</v>
      </c>
      <c r="O351" t="s">
        <v>1212</v>
      </c>
      <c r="P351" s="131">
        <v>199155</v>
      </c>
      <c r="Q351" s="131">
        <v>1</v>
      </c>
      <c r="R351" s="131">
        <v>7280</v>
      </c>
      <c r="T351" s="131">
        <v>14498.484</v>
      </c>
      <c r="U351" s="132">
        <v>4.4260000000000001E-2</v>
      </c>
      <c r="V351" s="132">
        <v>3.2739999999999998E-2</v>
      </c>
      <c r="W351" s="132">
        <v>1.7219999999999999E-2</v>
      </c>
    </row>
    <row r="352" spans="1:23">
      <c r="A352" t="s">
        <v>1213</v>
      </c>
      <c r="B352" t="s">
        <v>1248</v>
      </c>
      <c r="C352" t="s">
        <v>4130</v>
      </c>
      <c r="D352" t="s">
        <v>4131</v>
      </c>
      <c r="E352" t="s">
        <v>309</v>
      </c>
      <c r="F352" t="s">
        <v>4393</v>
      </c>
      <c r="G352" t="s">
        <v>4394</v>
      </c>
      <c r="H352" t="s">
        <v>321</v>
      </c>
      <c r="I352" t="s">
        <v>965</v>
      </c>
      <c r="J352" t="s">
        <v>204</v>
      </c>
      <c r="K352" t="s">
        <v>204</v>
      </c>
      <c r="L352" t="s">
        <v>340</v>
      </c>
      <c r="M352" t="s">
        <v>597</v>
      </c>
      <c r="N352" t="s">
        <v>339</v>
      </c>
      <c r="O352" t="s">
        <v>1212</v>
      </c>
      <c r="P352" s="131">
        <v>33996</v>
      </c>
      <c r="Q352" s="131">
        <v>1</v>
      </c>
      <c r="R352" s="131">
        <v>40450</v>
      </c>
      <c r="T352" s="131">
        <v>13751.382</v>
      </c>
      <c r="U352" s="132">
        <v>2E-3</v>
      </c>
      <c r="V352" s="132">
        <v>3.1050000000000001E-2</v>
      </c>
      <c r="W352" s="132">
        <v>1.6330000000000001E-2</v>
      </c>
    </row>
    <row r="353" spans="1:23">
      <c r="A353" t="s">
        <v>1213</v>
      </c>
      <c r="B353" t="s">
        <v>1248</v>
      </c>
      <c r="C353" t="s">
        <v>4136</v>
      </c>
      <c r="D353" t="s">
        <v>4137</v>
      </c>
      <c r="E353" t="s">
        <v>309</v>
      </c>
      <c r="F353" t="s">
        <v>4395</v>
      </c>
      <c r="G353" t="s">
        <v>4396</v>
      </c>
      <c r="H353" t="s">
        <v>321</v>
      </c>
      <c r="I353" t="s">
        <v>965</v>
      </c>
      <c r="J353" t="s">
        <v>204</v>
      </c>
      <c r="K353" t="s">
        <v>204</v>
      </c>
      <c r="L353" t="s">
        <v>340</v>
      </c>
      <c r="M353" t="s">
        <v>703</v>
      </c>
      <c r="N353" t="s">
        <v>339</v>
      </c>
      <c r="O353" t="s">
        <v>1212</v>
      </c>
      <c r="P353" s="131">
        <v>72225</v>
      </c>
      <c r="Q353" s="131">
        <v>1</v>
      </c>
      <c r="R353" s="131">
        <v>18890</v>
      </c>
      <c r="T353" s="131">
        <v>13643.303</v>
      </c>
      <c r="U353" s="132">
        <v>9.7999999999999997E-3</v>
      </c>
      <c r="V353" s="132">
        <v>3.0810000000000001E-2</v>
      </c>
      <c r="W353" s="132">
        <v>1.6199999999999999E-2</v>
      </c>
    </row>
    <row r="354" spans="1:23">
      <c r="A354" t="s">
        <v>1213</v>
      </c>
      <c r="B354" t="s">
        <v>1248</v>
      </c>
      <c r="C354" t="s">
        <v>4130</v>
      </c>
      <c r="D354" t="s">
        <v>4131</v>
      </c>
      <c r="E354" t="s">
        <v>309</v>
      </c>
      <c r="F354" t="s">
        <v>4397</v>
      </c>
      <c r="G354" t="s">
        <v>4398</v>
      </c>
      <c r="H354" t="s">
        <v>321</v>
      </c>
      <c r="I354" t="s">
        <v>965</v>
      </c>
      <c r="J354" t="s">
        <v>204</v>
      </c>
      <c r="K354" t="s">
        <v>204</v>
      </c>
      <c r="L354" t="s">
        <v>340</v>
      </c>
      <c r="M354" t="s">
        <v>602</v>
      </c>
      <c r="N354" t="s">
        <v>339</v>
      </c>
      <c r="O354" t="s">
        <v>1212</v>
      </c>
      <c r="P354" s="131">
        <v>148043</v>
      </c>
      <c r="Q354" s="131">
        <v>1</v>
      </c>
      <c r="R354" s="131">
        <v>8935</v>
      </c>
      <c r="T354" s="131">
        <v>13227.642</v>
      </c>
      <c r="U354" s="132">
        <v>1.583E-2</v>
      </c>
      <c r="V354" s="132">
        <v>2.9870000000000001E-2</v>
      </c>
      <c r="W354" s="132">
        <v>1.5709999999999998E-2</v>
      </c>
    </row>
    <row r="355" spans="1:23">
      <c r="A355" t="s">
        <v>1213</v>
      </c>
      <c r="B355" t="s">
        <v>1248</v>
      </c>
      <c r="C355" t="s">
        <v>4116</v>
      </c>
      <c r="D355" t="s">
        <v>4117</v>
      </c>
      <c r="E355" t="s">
        <v>309</v>
      </c>
      <c r="F355" t="s">
        <v>4184</v>
      </c>
      <c r="G355" t="s">
        <v>4185</v>
      </c>
      <c r="H355" t="s">
        <v>321</v>
      </c>
      <c r="I355" t="s">
        <v>965</v>
      </c>
      <c r="J355" t="s">
        <v>204</v>
      </c>
      <c r="K355" t="s">
        <v>204</v>
      </c>
      <c r="L355" t="s">
        <v>340</v>
      </c>
      <c r="M355" t="s">
        <v>598</v>
      </c>
      <c r="N355" t="s">
        <v>339</v>
      </c>
      <c r="O355" t="s">
        <v>1212</v>
      </c>
      <c r="P355" s="131">
        <v>42228</v>
      </c>
      <c r="Q355" s="131">
        <v>1</v>
      </c>
      <c r="R355" s="131">
        <v>8411</v>
      </c>
      <c r="T355" s="131">
        <v>3551.797</v>
      </c>
      <c r="U355" s="132">
        <v>3.1700000000000001E-3</v>
      </c>
      <c r="V355" s="132">
        <v>8.0199999999999994E-3</v>
      </c>
      <c r="W355" s="132">
        <v>4.2199999999999998E-3</v>
      </c>
    </row>
    <row r="356" spans="1:23">
      <c r="A356" t="s">
        <v>1213</v>
      </c>
      <c r="B356" t="s">
        <v>1248</v>
      </c>
      <c r="C356" t="s">
        <v>4116</v>
      </c>
      <c r="D356" t="s">
        <v>4117</v>
      </c>
      <c r="E356" t="s">
        <v>309</v>
      </c>
      <c r="F356" t="s">
        <v>4216</v>
      </c>
      <c r="G356" t="s">
        <v>4217</v>
      </c>
      <c r="H356" t="s">
        <v>321</v>
      </c>
      <c r="I356" t="s">
        <v>965</v>
      </c>
      <c r="J356" t="s">
        <v>204</v>
      </c>
      <c r="K356" t="s">
        <v>204</v>
      </c>
      <c r="L356" t="s">
        <v>340</v>
      </c>
      <c r="M356" t="s">
        <v>597</v>
      </c>
      <c r="N356" t="s">
        <v>339</v>
      </c>
      <c r="O356" t="s">
        <v>1212</v>
      </c>
      <c r="P356" s="131">
        <v>9208</v>
      </c>
      <c r="Q356" s="131">
        <v>1</v>
      </c>
      <c r="R356" s="131">
        <v>10800</v>
      </c>
      <c r="T356" s="131">
        <v>994.46400000000006</v>
      </c>
      <c r="U356" s="132">
        <v>9.2000000000000003E-4</v>
      </c>
      <c r="V356" s="132">
        <v>2.2499999999999998E-3</v>
      </c>
      <c r="W356" s="132">
        <v>1.1800000000000001E-3</v>
      </c>
    </row>
    <row r="357" spans="1:23">
      <c r="A357" t="s">
        <v>1213</v>
      </c>
      <c r="B357" t="s">
        <v>1248</v>
      </c>
      <c r="C357" t="s">
        <v>4104</v>
      </c>
      <c r="D357" t="s">
        <v>4105</v>
      </c>
      <c r="E357" t="s">
        <v>80</v>
      </c>
      <c r="F357" t="s">
        <v>4106</v>
      </c>
      <c r="G357" t="s">
        <v>4107</v>
      </c>
      <c r="H357" t="s">
        <v>321</v>
      </c>
      <c r="I357" t="s">
        <v>965</v>
      </c>
      <c r="J357" t="s">
        <v>205</v>
      </c>
      <c r="K357" t="s">
        <v>224</v>
      </c>
      <c r="L357" t="s">
        <v>380</v>
      </c>
      <c r="M357" t="s">
        <v>604</v>
      </c>
      <c r="N357" t="s">
        <v>339</v>
      </c>
      <c r="O357" t="s">
        <v>1215</v>
      </c>
      <c r="P357" s="131">
        <v>14500</v>
      </c>
      <c r="Q357" s="131">
        <v>3.6469999999999998</v>
      </c>
      <c r="R357" s="131">
        <v>116945.5</v>
      </c>
      <c r="T357" s="131">
        <v>61842.535000000003</v>
      </c>
      <c r="U357" s="132">
        <v>0</v>
      </c>
      <c r="V357" s="132">
        <v>0.13965</v>
      </c>
      <c r="W357" s="132">
        <v>7.3440000000000005E-2</v>
      </c>
    </row>
    <row r="358" spans="1:23">
      <c r="A358" t="s">
        <v>1213</v>
      </c>
      <c r="B358" t="s">
        <v>1248</v>
      </c>
      <c r="C358" t="s">
        <v>4108</v>
      </c>
      <c r="D358" t="s">
        <v>4109</v>
      </c>
      <c r="E358" t="s">
        <v>80</v>
      </c>
      <c r="F358" t="s">
        <v>4110</v>
      </c>
      <c r="G358" t="s">
        <v>4111</v>
      </c>
      <c r="H358" t="s">
        <v>321</v>
      </c>
      <c r="I358" t="s">
        <v>965</v>
      </c>
      <c r="J358" t="s">
        <v>205</v>
      </c>
      <c r="K358" t="s">
        <v>224</v>
      </c>
      <c r="L358" t="s">
        <v>346</v>
      </c>
      <c r="M358" t="s">
        <v>597</v>
      </c>
      <c r="N358" t="s">
        <v>339</v>
      </c>
      <c r="O358" t="s">
        <v>1215</v>
      </c>
      <c r="P358" s="131">
        <v>27812</v>
      </c>
      <c r="Q358" s="131">
        <v>3.6469999999999998</v>
      </c>
      <c r="R358" s="131">
        <v>51123</v>
      </c>
      <c r="T358" s="131">
        <v>51854.245000000003</v>
      </c>
      <c r="U358" s="132">
        <v>0</v>
      </c>
      <c r="V358" s="132">
        <v>0.11709</v>
      </c>
      <c r="W358" s="132">
        <v>6.1580000000000003E-2</v>
      </c>
    </row>
    <row r="359" spans="1:23">
      <c r="A359" t="s">
        <v>1213</v>
      </c>
      <c r="B359" t="s">
        <v>1248</v>
      </c>
      <c r="C359" t="s">
        <v>4319</v>
      </c>
      <c r="D359" t="s">
        <v>4320</v>
      </c>
      <c r="E359" t="s">
        <v>80</v>
      </c>
      <c r="F359" t="s">
        <v>4357</v>
      </c>
      <c r="G359" t="s">
        <v>4358</v>
      </c>
      <c r="H359" t="s">
        <v>321</v>
      </c>
      <c r="I359" t="s">
        <v>965</v>
      </c>
      <c r="J359" t="s">
        <v>205</v>
      </c>
      <c r="K359" t="s">
        <v>281</v>
      </c>
      <c r="L359" t="s">
        <v>380</v>
      </c>
      <c r="M359" t="s">
        <v>604</v>
      </c>
      <c r="N359" t="s">
        <v>339</v>
      </c>
      <c r="O359" t="s">
        <v>1215</v>
      </c>
      <c r="P359" s="131">
        <v>33044</v>
      </c>
      <c r="Q359" s="131">
        <v>3.6469999999999998</v>
      </c>
      <c r="R359" s="131">
        <v>42367.5</v>
      </c>
      <c r="T359" s="131">
        <v>51057.696000000004</v>
      </c>
      <c r="U359" s="132">
        <v>0</v>
      </c>
      <c r="V359" s="132">
        <v>0.11529</v>
      </c>
      <c r="W359" s="132">
        <v>6.0630000000000003E-2</v>
      </c>
    </row>
    <row r="360" spans="1:23">
      <c r="A360" t="s">
        <v>1213</v>
      </c>
      <c r="B360" t="s">
        <v>1248</v>
      </c>
      <c r="C360" t="s">
        <v>4319</v>
      </c>
      <c r="D360" t="s">
        <v>4320</v>
      </c>
      <c r="E360" t="s">
        <v>80</v>
      </c>
      <c r="F360" t="s">
        <v>4399</v>
      </c>
      <c r="G360" t="s">
        <v>4400</v>
      </c>
      <c r="H360" t="s">
        <v>321</v>
      </c>
      <c r="I360" t="s">
        <v>965</v>
      </c>
      <c r="J360" t="s">
        <v>205</v>
      </c>
      <c r="K360" t="s">
        <v>281</v>
      </c>
      <c r="L360" t="s">
        <v>314</v>
      </c>
      <c r="M360" t="s">
        <v>735</v>
      </c>
      <c r="N360" t="s">
        <v>339</v>
      </c>
      <c r="O360" t="s">
        <v>1216</v>
      </c>
      <c r="P360" s="131">
        <v>20630</v>
      </c>
      <c r="Q360" s="131">
        <v>3.7964000000000002</v>
      </c>
      <c r="R360" s="131">
        <v>23846</v>
      </c>
      <c r="T360" s="131">
        <v>18676.123</v>
      </c>
      <c r="U360" s="132">
        <v>0</v>
      </c>
      <c r="V360" s="132">
        <v>4.2169999999999999E-2</v>
      </c>
      <c r="W360" s="132">
        <v>2.2179999999999998E-2</v>
      </c>
    </row>
    <row r="361" spans="1:23">
      <c r="A361" t="s">
        <v>1213</v>
      </c>
      <c r="B361" t="s">
        <v>1248</v>
      </c>
      <c r="C361" t="s">
        <v>4257</v>
      </c>
      <c r="D361" t="s">
        <v>4258</v>
      </c>
      <c r="E361" t="s">
        <v>80</v>
      </c>
      <c r="F361" t="s">
        <v>4401</v>
      </c>
      <c r="G361" t="s">
        <v>4402</v>
      </c>
      <c r="H361" t="s">
        <v>321</v>
      </c>
      <c r="I361" t="s">
        <v>965</v>
      </c>
      <c r="J361" t="s">
        <v>205</v>
      </c>
      <c r="K361" t="s">
        <v>224</v>
      </c>
      <c r="L361" t="s">
        <v>314</v>
      </c>
      <c r="M361" t="s">
        <v>596</v>
      </c>
      <c r="N361" t="s">
        <v>339</v>
      </c>
      <c r="O361" t="s">
        <v>1215</v>
      </c>
      <c r="P361" s="131">
        <v>147715</v>
      </c>
      <c r="Q361" s="131">
        <v>3.6469999999999998</v>
      </c>
      <c r="R361" s="131">
        <v>3414</v>
      </c>
      <c r="T361" s="131">
        <v>18391.785</v>
      </c>
      <c r="U361" s="132">
        <v>1.0000000000000001E-5</v>
      </c>
      <c r="V361" s="132">
        <v>4.1529999999999997E-2</v>
      </c>
      <c r="W361" s="132">
        <v>2.1839999999999998E-2</v>
      </c>
    </row>
    <row r="362" spans="1:23">
      <c r="A362" t="s">
        <v>1213</v>
      </c>
      <c r="B362" t="s">
        <v>1248</v>
      </c>
      <c r="C362" t="s">
        <v>4253</v>
      </c>
      <c r="D362" t="s">
        <v>4254</v>
      </c>
      <c r="E362" t="s">
        <v>80</v>
      </c>
      <c r="F362" t="s">
        <v>4255</v>
      </c>
      <c r="G362" t="s">
        <v>4256</v>
      </c>
      <c r="H362" t="s">
        <v>321</v>
      </c>
      <c r="I362" t="s">
        <v>965</v>
      </c>
      <c r="J362" t="s">
        <v>205</v>
      </c>
      <c r="K362" t="s">
        <v>224</v>
      </c>
      <c r="L362" t="s">
        <v>314</v>
      </c>
      <c r="M362" t="s">
        <v>597</v>
      </c>
      <c r="N362" t="s">
        <v>339</v>
      </c>
      <c r="O362" t="s">
        <v>1215</v>
      </c>
      <c r="P362" s="131">
        <v>12556</v>
      </c>
      <c r="Q362" s="131">
        <v>3.6469999999999998</v>
      </c>
      <c r="R362" s="131">
        <v>21045</v>
      </c>
      <c r="T362" s="131">
        <v>9636.8700000000008</v>
      </c>
      <c r="U362" s="132">
        <v>0</v>
      </c>
      <c r="V362" s="132">
        <v>2.1760000000000002E-2</v>
      </c>
      <c r="W362" s="132">
        <v>1.1440000000000001E-2</v>
      </c>
    </row>
    <row r="363" spans="1:23">
      <c r="A363" t="s">
        <v>1213</v>
      </c>
      <c r="B363" t="s">
        <v>1248</v>
      </c>
      <c r="C363" t="s">
        <v>4112</v>
      </c>
      <c r="D363" t="s">
        <v>4113</v>
      </c>
      <c r="E363" t="s">
        <v>80</v>
      </c>
      <c r="F363" t="s">
        <v>4351</v>
      </c>
      <c r="G363" t="s">
        <v>4352</v>
      </c>
      <c r="H363" t="s">
        <v>321</v>
      </c>
      <c r="I363" t="s">
        <v>965</v>
      </c>
      <c r="J363" t="s">
        <v>205</v>
      </c>
      <c r="K363" t="s">
        <v>224</v>
      </c>
      <c r="L363" t="s">
        <v>344</v>
      </c>
      <c r="M363" t="s">
        <v>735</v>
      </c>
      <c r="N363" t="s">
        <v>339</v>
      </c>
      <c r="O363" t="s">
        <v>1215</v>
      </c>
      <c r="P363" s="131">
        <v>28664</v>
      </c>
      <c r="Q363" s="131">
        <v>3.6469999999999998</v>
      </c>
      <c r="R363" s="131">
        <v>4833</v>
      </c>
      <c r="T363" s="131">
        <v>5052.3029999999999</v>
      </c>
      <c r="U363" s="132">
        <v>0</v>
      </c>
      <c r="V363" s="132">
        <v>1.141E-2</v>
      </c>
      <c r="W363" s="132">
        <v>6.0000000000000001E-3</v>
      </c>
    </row>
    <row r="364" spans="1:23">
      <c r="A364" t="s">
        <v>1213</v>
      </c>
      <c r="B364" t="s">
        <v>1248</v>
      </c>
      <c r="C364" t="s">
        <v>4112</v>
      </c>
      <c r="D364" t="s">
        <v>4113</v>
      </c>
      <c r="E364" t="s">
        <v>80</v>
      </c>
      <c r="F364" t="s">
        <v>4285</v>
      </c>
      <c r="G364" t="s">
        <v>4286</v>
      </c>
      <c r="H364" t="s">
        <v>321</v>
      </c>
      <c r="I364" t="s">
        <v>965</v>
      </c>
      <c r="J364" t="s">
        <v>205</v>
      </c>
      <c r="K364" t="s">
        <v>224</v>
      </c>
      <c r="L364" t="s">
        <v>344</v>
      </c>
      <c r="M364" t="s">
        <v>735</v>
      </c>
      <c r="N364" t="s">
        <v>339</v>
      </c>
      <c r="O364" t="s">
        <v>1215</v>
      </c>
      <c r="P364" s="131">
        <v>16683</v>
      </c>
      <c r="Q364" s="131">
        <v>3.6469999999999998</v>
      </c>
      <c r="R364" s="131">
        <v>7861</v>
      </c>
      <c r="T364" s="131">
        <v>4782.8599999999997</v>
      </c>
      <c r="U364" s="132">
        <v>0</v>
      </c>
      <c r="V364" s="132">
        <v>1.0800000000000001E-2</v>
      </c>
      <c r="W364" s="132">
        <v>5.6800000000000002E-3</v>
      </c>
    </row>
    <row r="365" spans="1:23">
      <c r="A365" t="s">
        <v>1213</v>
      </c>
      <c r="B365" t="s">
        <v>1248</v>
      </c>
      <c r="C365" t="s">
        <v>4112</v>
      </c>
      <c r="D365" t="s">
        <v>4113</v>
      </c>
      <c r="E365" t="s">
        <v>80</v>
      </c>
      <c r="F365" t="s">
        <v>4281</v>
      </c>
      <c r="G365" t="s">
        <v>4282</v>
      </c>
      <c r="H365" t="s">
        <v>321</v>
      </c>
      <c r="I365" t="s">
        <v>965</v>
      </c>
      <c r="J365" t="s">
        <v>205</v>
      </c>
      <c r="K365" t="s">
        <v>224</v>
      </c>
      <c r="L365" t="s">
        <v>344</v>
      </c>
      <c r="M365" t="s">
        <v>735</v>
      </c>
      <c r="N365" t="s">
        <v>339</v>
      </c>
      <c r="O365" t="s">
        <v>1215</v>
      </c>
      <c r="P365" s="131">
        <v>9419</v>
      </c>
      <c r="Q365" s="131">
        <v>3.6469999999999998</v>
      </c>
      <c r="R365" s="131">
        <v>13757</v>
      </c>
      <c r="T365" s="131">
        <v>4725.68</v>
      </c>
      <c r="U365" s="132">
        <v>0</v>
      </c>
      <c r="V365" s="132">
        <v>1.0670000000000001E-2</v>
      </c>
      <c r="W365" s="132">
        <v>5.6100000000000004E-3</v>
      </c>
    </row>
    <row r="366" spans="1:23">
      <c r="A366" t="s">
        <v>1213</v>
      </c>
      <c r="B366" t="s">
        <v>1248</v>
      </c>
      <c r="C366" t="s">
        <v>4403</v>
      </c>
      <c r="D366" t="s">
        <v>4404</v>
      </c>
      <c r="E366" t="s">
        <v>80</v>
      </c>
      <c r="F366" t="s">
        <v>4405</v>
      </c>
      <c r="G366" t="s">
        <v>4406</v>
      </c>
      <c r="H366" t="s">
        <v>321</v>
      </c>
      <c r="I366" t="s">
        <v>965</v>
      </c>
      <c r="J366" t="s">
        <v>205</v>
      </c>
      <c r="K366" t="s">
        <v>224</v>
      </c>
      <c r="L366" t="s">
        <v>344</v>
      </c>
      <c r="M366" t="s">
        <v>735</v>
      </c>
      <c r="N366" t="s">
        <v>339</v>
      </c>
      <c r="O366" t="s">
        <v>1215</v>
      </c>
      <c r="P366" s="131">
        <v>6558</v>
      </c>
      <c r="Q366" s="131">
        <v>3.6469999999999998</v>
      </c>
      <c r="R366" s="131">
        <v>9006</v>
      </c>
      <c r="T366" s="131">
        <v>2153.9670000000001</v>
      </c>
      <c r="U366" s="132">
        <v>0</v>
      </c>
      <c r="V366" s="132">
        <v>4.8599999999999997E-3</v>
      </c>
      <c r="W366" s="132">
        <v>2.5600000000000002E-3</v>
      </c>
    </row>
    <row r="367" spans="1:23">
      <c r="A367" t="s">
        <v>1213</v>
      </c>
      <c r="B367" t="s">
        <v>1250</v>
      </c>
      <c r="C367" t="s">
        <v>4130</v>
      </c>
      <c r="D367" t="s">
        <v>4131</v>
      </c>
      <c r="E367" t="s">
        <v>309</v>
      </c>
      <c r="F367" t="s">
        <v>4393</v>
      </c>
      <c r="G367" t="s">
        <v>4394</v>
      </c>
      <c r="H367" t="s">
        <v>321</v>
      </c>
      <c r="I367" t="s">
        <v>965</v>
      </c>
      <c r="J367" t="s">
        <v>204</v>
      </c>
      <c r="K367" t="s">
        <v>204</v>
      </c>
      <c r="L367" t="s">
        <v>340</v>
      </c>
      <c r="M367" t="s">
        <v>597</v>
      </c>
      <c r="N367" t="s">
        <v>339</v>
      </c>
      <c r="O367" t="s">
        <v>1212</v>
      </c>
      <c r="P367" s="131">
        <v>79392</v>
      </c>
      <c r="Q367" s="131">
        <v>1</v>
      </c>
      <c r="R367" s="131">
        <v>40450</v>
      </c>
      <c r="T367" s="131">
        <v>32114.063999999998</v>
      </c>
      <c r="U367" s="132">
        <v>4.6699999999999997E-3</v>
      </c>
      <c r="V367" s="132">
        <v>6.3299999999999995E-2</v>
      </c>
      <c r="W367" s="132">
        <v>8.9999999999999993E-3</v>
      </c>
    </row>
    <row r="368" spans="1:23">
      <c r="A368" t="s">
        <v>1213</v>
      </c>
      <c r="B368" t="s">
        <v>1250</v>
      </c>
      <c r="C368" t="s">
        <v>4116</v>
      </c>
      <c r="D368" t="s">
        <v>4117</v>
      </c>
      <c r="E368" t="s">
        <v>309</v>
      </c>
      <c r="F368" t="s">
        <v>4134</v>
      </c>
      <c r="G368" t="s">
        <v>4135</v>
      </c>
      <c r="H368" t="s">
        <v>321</v>
      </c>
      <c r="I368" t="s">
        <v>965</v>
      </c>
      <c r="J368" t="s">
        <v>204</v>
      </c>
      <c r="K368" t="s">
        <v>204</v>
      </c>
      <c r="L368" t="s">
        <v>340</v>
      </c>
      <c r="M368" t="s">
        <v>604</v>
      </c>
      <c r="N368" t="s">
        <v>339</v>
      </c>
      <c r="O368" t="s">
        <v>1212</v>
      </c>
      <c r="P368" s="131">
        <v>317061</v>
      </c>
      <c r="Q368" s="131">
        <v>1</v>
      </c>
      <c r="R368" s="131">
        <v>9241</v>
      </c>
      <c r="T368" s="131">
        <v>29299.607</v>
      </c>
      <c r="U368" s="132">
        <v>3.63E-3</v>
      </c>
      <c r="V368" s="132">
        <v>5.7750000000000003E-2</v>
      </c>
      <c r="W368" s="132">
        <v>8.2100000000000003E-3</v>
      </c>
    </row>
    <row r="369" spans="1:23">
      <c r="A369" t="s">
        <v>1213</v>
      </c>
      <c r="B369" t="s">
        <v>1250</v>
      </c>
      <c r="C369" t="s">
        <v>4130</v>
      </c>
      <c r="D369" t="s">
        <v>4131</v>
      </c>
      <c r="E369" t="s">
        <v>309</v>
      </c>
      <c r="F369" t="s">
        <v>4154</v>
      </c>
      <c r="G369" t="s">
        <v>4155</v>
      </c>
      <c r="H369" t="s">
        <v>321</v>
      </c>
      <c r="I369" t="s">
        <v>965</v>
      </c>
      <c r="J369" t="s">
        <v>204</v>
      </c>
      <c r="K369" t="s">
        <v>204</v>
      </c>
      <c r="L369" t="s">
        <v>340</v>
      </c>
      <c r="M369" t="s">
        <v>604</v>
      </c>
      <c r="N369" t="s">
        <v>339</v>
      </c>
      <c r="O369" t="s">
        <v>1212</v>
      </c>
      <c r="P369" s="131">
        <v>99466</v>
      </c>
      <c r="Q369" s="131">
        <v>1</v>
      </c>
      <c r="R369" s="131">
        <v>25410</v>
      </c>
      <c r="T369" s="131">
        <v>25274.311000000002</v>
      </c>
      <c r="U369" s="132">
        <v>2.8900000000000002E-3</v>
      </c>
      <c r="V369" s="132">
        <v>4.9820000000000003E-2</v>
      </c>
      <c r="W369" s="132">
        <v>7.0899999999999999E-3</v>
      </c>
    </row>
    <row r="370" spans="1:23">
      <c r="A370" t="s">
        <v>1213</v>
      </c>
      <c r="B370" t="s">
        <v>1250</v>
      </c>
      <c r="C370" t="s">
        <v>4116</v>
      </c>
      <c r="D370" t="s">
        <v>4117</v>
      </c>
      <c r="E370" t="s">
        <v>309</v>
      </c>
      <c r="F370" t="s">
        <v>4391</v>
      </c>
      <c r="G370" t="s">
        <v>4392</v>
      </c>
      <c r="H370" t="s">
        <v>321</v>
      </c>
      <c r="I370" t="s">
        <v>965</v>
      </c>
      <c r="J370" t="s">
        <v>204</v>
      </c>
      <c r="K370" t="s">
        <v>204</v>
      </c>
      <c r="L370" t="s">
        <v>340</v>
      </c>
      <c r="M370" t="s">
        <v>602</v>
      </c>
      <c r="N370" t="s">
        <v>339</v>
      </c>
      <c r="O370" t="s">
        <v>1212</v>
      </c>
      <c r="P370" s="131">
        <v>269020</v>
      </c>
      <c r="Q370" s="131">
        <v>1</v>
      </c>
      <c r="R370" s="131">
        <v>7280</v>
      </c>
      <c r="T370" s="131">
        <v>19584.655999999999</v>
      </c>
      <c r="U370" s="132">
        <v>5.978E-2</v>
      </c>
      <c r="V370" s="132">
        <v>3.8600000000000002E-2</v>
      </c>
      <c r="W370" s="132">
        <v>5.4900000000000001E-3</v>
      </c>
    </row>
    <row r="371" spans="1:23">
      <c r="A371" t="s">
        <v>1213</v>
      </c>
      <c r="B371" t="s">
        <v>1250</v>
      </c>
      <c r="C371" t="s">
        <v>4130</v>
      </c>
      <c r="D371" t="s">
        <v>4131</v>
      </c>
      <c r="E371" t="s">
        <v>309</v>
      </c>
      <c r="F371" t="s">
        <v>4397</v>
      </c>
      <c r="G371" t="s">
        <v>4398</v>
      </c>
      <c r="H371" t="s">
        <v>321</v>
      </c>
      <c r="I371" t="s">
        <v>965</v>
      </c>
      <c r="J371" t="s">
        <v>204</v>
      </c>
      <c r="K371" t="s">
        <v>204</v>
      </c>
      <c r="L371" t="s">
        <v>340</v>
      </c>
      <c r="M371" t="s">
        <v>602</v>
      </c>
      <c r="N371" t="s">
        <v>339</v>
      </c>
      <c r="O371" t="s">
        <v>1212</v>
      </c>
      <c r="P371" s="131">
        <v>206096</v>
      </c>
      <c r="Q371" s="131">
        <v>1</v>
      </c>
      <c r="R371" s="131">
        <v>8935</v>
      </c>
      <c r="T371" s="131">
        <v>18414.678</v>
      </c>
      <c r="U371" s="132">
        <v>2.2030000000000001E-2</v>
      </c>
      <c r="V371" s="132">
        <v>3.6299999999999999E-2</v>
      </c>
      <c r="W371" s="132">
        <v>5.1599999999999997E-3</v>
      </c>
    </row>
    <row r="372" spans="1:23">
      <c r="A372" t="s">
        <v>1213</v>
      </c>
      <c r="B372" t="s">
        <v>1250</v>
      </c>
      <c r="C372" t="s">
        <v>4136</v>
      </c>
      <c r="D372" t="s">
        <v>4137</v>
      </c>
      <c r="E372" t="s">
        <v>309</v>
      </c>
      <c r="F372" t="s">
        <v>4395</v>
      </c>
      <c r="G372" t="s">
        <v>4396</v>
      </c>
      <c r="H372" t="s">
        <v>321</v>
      </c>
      <c r="I372" t="s">
        <v>965</v>
      </c>
      <c r="J372" t="s">
        <v>204</v>
      </c>
      <c r="K372" t="s">
        <v>204</v>
      </c>
      <c r="L372" t="s">
        <v>340</v>
      </c>
      <c r="M372" t="s">
        <v>703</v>
      </c>
      <c r="N372" t="s">
        <v>339</v>
      </c>
      <c r="O372" t="s">
        <v>1212</v>
      </c>
      <c r="P372" s="131">
        <v>59030</v>
      </c>
      <c r="Q372" s="131">
        <v>1</v>
      </c>
      <c r="R372" s="131">
        <v>18890</v>
      </c>
      <c r="T372" s="131">
        <v>11150.767</v>
      </c>
      <c r="U372" s="132">
        <v>8.0099999999999998E-3</v>
      </c>
      <c r="V372" s="132">
        <v>2.198E-2</v>
      </c>
      <c r="W372" s="132">
        <v>3.13E-3</v>
      </c>
    </row>
    <row r="373" spans="1:23">
      <c r="A373" t="s">
        <v>1213</v>
      </c>
      <c r="B373" t="s">
        <v>1250</v>
      </c>
      <c r="C373" t="s">
        <v>4136</v>
      </c>
      <c r="D373" t="s">
        <v>4137</v>
      </c>
      <c r="E373" t="s">
        <v>309</v>
      </c>
      <c r="F373" t="s">
        <v>4198</v>
      </c>
      <c r="G373" t="s">
        <v>4199</v>
      </c>
      <c r="H373" t="s">
        <v>321</v>
      </c>
      <c r="I373" t="s">
        <v>965</v>
      </c>
      <c r="J373" t="s">
        <v>204</v>
      </c>
      <c r="K373" t="s">
        <v>204</v>
      </c>
      <c r="L373" t="s">
        <v>340</v>
      </c>
      <c r="M373" t="s">
        <v>598</v>
      </c>
      <c r="N373" t="s">
        <v>339</v>
      </c>
      <c r="O373" t="s">
        <v>1212</v>
      </c>
      <c r="P373" s="131">
        <v>11995</v>
      </c>
      <c r="Q373" s="131">
        <v>1</v>
      </c>
      <c r="R373" s="131">
        <v>18380</v>
      </c>
      <c r="T373" s="131">
        <v>2204.681</v>
      </c>
      <c r="U373" s="132">
        <v>1.3600000000000001E-3</v>
      </c>
      <c r="V373" s="132">
        <v>4.3499999999999997E-3</v>
      </c>
      <c r="W373" s="132">
        <v>6.2E-4</v>
      </c>
    </row>
    <row r="374" spans="1:23">
      <c r="A374" t="s">
        <v>1213</v>
      </c>
      <c r="B374" t="s">
        <v>1250</v>
      </c>
      <c r="C374" t="s">
        <v>4116</v>
      </c>
      <c r="D374" t="s">
        <v>4117</v>
      </c>
      <c r="E374" t="s">
        <v>309</v>
      </c>
      <c r="F374" t="s">
        <v>4128</v>
      </c>
      <c r="G374" t="s">
        <v>4129</v>
      </c>
      <c r="H374" t="s">
        <v>321</v>
      </c>
      <c r="I374" t="s">
        <v>965</v>
      </c>
      <c r="J374" t="s">
        <v>204</v>
      </c>
      <c r="K374" t="s">
        <v>204</v>
      </c>
      <c r="L374" t="s">
        <v>340</v>
      </c>
      <c r="M374" t="s">
        <v>605</v>
      </c>
      <c r="N374" t="s">
        <v>339</v>
      </c>
      <c r="O374" t="s">
        <v>1212</v>
      </c>
      <c r="P374" s="131">
        <v>22529</v>
      </c>
      <c r="Q374" s="131">
        <v>1</v>
      </c>
      <c r="R374" s="131">
        <v>7564</v>
      </c>
      <c r="T374" s="131">
        <v>1704.0940000000001</v>
      </c>
      <c r="U374" s="132">
        <v>7.2999999999999996E-4</v>
      </c>
      <c r="V374" s="132">
        <v>3.3600000000000001E-3</v>
      </c>
      <c r="W374" s="132">
        <v>4.8000000000000001E-4</v>
      </c>
    </row>
    <row r="375" spans="1:23">
      <c r="A375" t="s">
        <v>1213</v>
      </c>
      <c r="B375" t="s">
        <v>1250</v>
      </c>
      <c r="C375" t="s">
        <v>4108</v>
      </c>
      <c r="D375" t="s">
        <v>4109</v>
      </c>
      <c r="E375" t="s">
        <v>80</v>
      </c>
      <c r="F375" t="s">
        <v>4110</v>
      </c>
      <c r="G375" t="s">
        <v>4111</v>
      </c>
      <c r="H375" t="s">
        <v>321</v>
      </c>
      <c r="I375" t="s">
        <v>965</v>
      </c>
      <c r="J375" t="s">
        <v>205</v>
      </c>
      <c r="K375" t="s">
        <v>224</v>
      </c>
      <c r="L375" t="s">
        <v>346</v>
      </c>
      <c r="M375" t="s">
        <v>597</v>
      </c>
      <c r="N375" t="s">
        <v>339</v>
      </c>
      <c r="O375" t="s">
        <v>1215</v>
      </c>
      <c r="P375" s="131">
        <v>84121</v>
      </c>
      <c r="Q375" s="131">
        <v>3.6469999999999998</v>
      </c>
      <c r="R375" s="131">
        <v>51123</v>
      </c>
      <c r="T375" s="131">
        <v>156839.88699999999</v>
      </c>
      <c r="U375" s="132">
        <v>0</v>
      </c>
      <c r="V375" s="132">
        <v>0.30914999999999998</v>
      </c>
      <c r="W375" s="132">
        <v>4.3970000000000002E-2</v>
      </c>
    </row>
    <row r="376" spans="1:23">
      <c r="A376" t="s">
        <v>1213</v>
      </c>
      <c r="B376" t="s">
        <v>1250</v>
      </c>
      <c r="C376" t="s">
        <v>4104</v>
      </c>
      <c r="D376" t="s">
        <v>4105</v>
      </c>
      <c r="E376" t="s">
        <v>80</v>
      </c>
      <c r="F376" t="s">
        <v>4106</v>
      </c>
      <c r="G376" t="s">
        <v>4107</v>
      </c>
      <c r="H376" t="s">
        <v>321</v>
      </c>
      <c r="I376" t="s">
        <v>965</v>
      </c>
      <c r="J376" t="s">
        <v>205</v>
      </c>
      <c r="K376" t="s">
        <v>224</v>
      </c>
      <c r="L376" t="s">
        <v>380</v>
      </c>
      <c r="M376" t="s">
        <v>604</v>
      </c>
      <c r="N376" t="s">
        <v>339</v>
      </c>
      <c r="O376" t="s">
        <v>1215</v>
      </c>
      <c r="P376" s="131">
        <v>11968</v>
      </c>
      <c r="Q376" s="131">
        <v>3.6469999999999998</v>
      </c>
      <c r="R376" s="131">
        <v>116945.5</v>
      </c>
      <c r="T376" s="131">
        <v>51043.548999999999</v>
      </c>
      <c r="U376" s="132">
        <v>0</v>
      </c>
      <c r="V376" s="132">
        <v>0.10061</v>
      </c>
      <c r="W376" s="132">
        <v>1.431E-2</v>
      </c>
    </row>
    <row r="377" spans="1:23">
      <c r="A377" t="s">
        <v>1213</v>
      </c>
      <c r="B377" t="s">
        <v>1250</v>
      </c>
      <c r="C377" t="s">
        <v>4253</v>
      </c>
      <c r="D377" t="s">
        <v>4254</v>
      </c>
      <c r="E377" t="s">
        <v>80</v>
      </c>
      <c r="F377" t="s">
        <v>4255</v>
      </c>
      <c r="G377" t="s">
        <v>4256</v>
      </c>
      <c r="H377" t="s">
        <v>321</v>
      </c>
      <c r="I377" t="s">
        <v>965</v>
      </c>
      <c r="J377" t="s">
        <v>205</v>
      </c>
      <c r="K377" t="s">
        <v>224</v>
      </c>
      <c r="L377" t="s">
        <v>314</v>
      </c>
      <c r="M377" t="s">
        <v>597</v>
      </c>
      <c r="N377" t="s">
        <v>339</v>
      </c>
      <c r="O377" t="s">
        <v>1215</v>
      </c>
      <c r="P377" s="131">
        <v>48104</v>
      </c>
      <c r="Q377" s="131">
        <v>3.6469999999999998</v>
      </c>
      <c r="R377" s="131">
        <v>21045</v>
      </c>
      <c r="T377" s="131">
        <v>36920.356</v>
      </c>
      <c r="U377" s="132">
        <v>0</v>
      </c>
      <c r="V377" s="132">
        <v>7.2779999999999997E-2</v>
      </c>
      <c r="W377" s="132">
        <v>1.035E-2</v>
      </c>
    </row>
    <row r="378" spans="1:23">
      <c r="A378" t="s">
        <v>1213</v>
      </c>
      <c r="B378" t="s">
        <v>1250</v>
      </c>
      <c r="C378" t="s">
        <v>4257</v>
      </c>
      <c r="D378" t="s">
        <v>4258</v>
      </c>
      <c r="E378" t="s">
        <v>80</v>
      </c>
      <c r="F378" t="s">
        <v>4401</v>
      </c>
      <c r="G378" t="s">
        <v>4402</v>
      </c>
      <c r="H378" t="s">
        <v>321</v>
      </c>
      <c r="I378" t="s">
        <v>965</v>
      </c>
      <c r="J378" t="s">
        <v>205</v>
      </c>
      <c r="K378" t="s">
        <v>224</v>
      </c>
      <c r="L378" t="s">
        <v>314</v>
      </c>
      <c r="M378" t="s">
        <v>596</v>
      </c>
      <c r="N378" t="s">
        <v>339</v>
      </c>
      <c r="O378" t="s">
        <v>1215</v>
      </c>
      <c r="P378" s="131">
        <v>296016</v>
      </c>
      <c r="Q378" s="131">
        <v>3.6469999999999998</v>
      </c>
      <c r="R378" s="131">
        <v>3414</v>
      </c>
      <c r="T378" s="131">
        <v>36856.531999999999</v>
      </c>
      <c r="U378" s="132">
        <v>1.0000000000000001E-5</v>
      </c>
      <c r="V378" s="132">
        <v>7.2650000000000006E-2</v>
      </c>
      <c r="W378" s="132">
        <v>1.0330000000000001E-2</v>
      </c>
    </row>
    <row r="379" spans="1:23">
      <c r="A379" t="s">
        <v>1213</v>
      </c>
      <c r="B379" t="s">
        <v>1250</v>
      </c>
      <c r="C379" t="s">
        <v>4319</v>
      </c>
      <c r="D379" t="s">
        <v>4320</v>
      </c>
      <c r="E379" t="s">
        <v>80</v>
      </c>
      <c r="F379" t="s">
        <v>4399</v>
      </c>
      <c r="G379" t="s">
        <v>4400</v>
      </c>
      <c r="H379" t="s">
        <v>321</v>
      </c>
      <c r="I379" t="s">
        <v>965</v>
      </c>
      <c r="J379" t="s">
        <v>205</v>
      </c>
      <c r="K379" t="s">
        <v>281</v>
      </c>
      <c r="L379" t="s">
        <v>314</v>
      </c>
      <c r="M379" t="s">
        <v>735</v>
      </c>
      <c r="N379" t="s">
        <v>339</v>
      </c>
      <c r="O379" t="s">
        <v>1216</v>
      </c>
      <c r="P379" s="131">
        <v>33792</v>
      </c>
      <c r="Q379" s="131">
        <v>3.7964000000000002</v>
      </c>
      <c r="R379" s="131">
        <v>23846</v>
      </c>
      <c r="T379" s="131">
        <v>30591.544000000002</v>
      </c>
      <c r="U379" s="132">
        <v>0</v>
      </c>
      <c r="V379" s="132">
        <v>6.0299999999999999E-2</v>
      </c>
      <c r="W379" s="132">
        <v>8.5800000000000008E-3</v>
      </c>
    </row>
    <row r="380" spans="1:23">
      <c r="A380" t="s">
        <v>1213</v>
      </c>
      <c r="B380" t="s">
        <v>1250</v>
      </c>
      <c r="C380" t="s">
        <v>4319</v>
      </c>
      <c r="D380" t="s">
        <v>4320</v>
      </c>
      <c r="E380" t="s">
        <v>80</v>
      </c>
      <c r="F380" t="s">
        <v>4357</v>
      </c>
      <c r="G380" t="s">
        <v>4358</v>
      </c>
      <c r="H380" t="s">
        <v>321</v>
      </c>
      <c r="I380" t="s">
        <v>965</v>
      </c>
      <c r="J380" t="s">
        <v>205</v>
      </c>
      <c r="K380" t="s">
        <v>281</v>
      </c>
      <c r="L380" t="s">
        <v>380</v>
      </c>
      <c r="M380" t="s">
        <v>604</v>
      </c>
      <c r="N380" t="s">
        <v>339</v>
      </c>
      <c r="O380" t="s">
        <v>1215</v>
      </c>
      <c r="P380" s="131">
        <v>10891</v>
      </c>
      <c r="Q380" s="131">
        <v>3.6469999999999998</v>
      </c>
      <c r="R380" s="131">
        <v>42367.5</v>
      </c>
      <c r="T380" s="131">
        <v>16828.149000000001</v>
      </c>
      <c r="U380" s="132">
        <v>0</v>
      </c>
      <c r="V380" s="132">
        <v>3.3169999999999998E-2</v>
      </c>
      <c r="W380" s="132">
        <v>4.7200000000000002E-3</v>
      </c>
    </row>
    <row r="381" spans="1:23">
      <c r="A381" t="s">
        <v>1213</v>
      </c>
      <c r="B381" t="s">
        <v>1250</v>
      </c>
      <c r="C381" t="s">
        <v>4112</v>
      </c>
      <c r="D381" t="s">
        <v>4113</v>
      </c>
      <c r="E381" t="s">
        <v>80</v>
      </c>
      <c r="F381" t="s">
        <v>4351</v>
      </c>
      <c r="G381" t="s">
        <v>4352</v>
      </c>
      <c r="H381" t="s">
        <v>321</v>
      </c>
      <c r="I381" t="s">
        <v>965</v>
      </c>
      <c r="J381" t="s">
        <v>205</v>
      </c>
      <c r="K381" t="s">
        <v>224</v>
      </c>
      <c r="L381" t="s">
        <v>344</v>
      </c>
      <c r="M381" t="s">
        <v>735</v>
      </c>
      <c r="N381" t="s">
        <v>339</v>
      </c>
      <c r="O381" t="s">
        <v>1215</v>
      </c>
      <c r="P381" s="131">
        <v>72569</v>
      </c>
      <c r="Q381" s="131">
        <v>3.6469999999999998</v>
      </c>
      <c r="R381" s="131">
        <v>4833</v>
      </c>
      <c r="T381" s="131">
        <v>12790.976000000001</v>
      </c>
      <c r="U381" s="132">
        <v>0</v>
      </c>
      <c r="V381" s="132">
        <v>2.521E-2</v>
      </c>
      <c r="W381" s="132">
        <v>3.5899999999999999E-3</v>
      </c>
    </row>
    <row r="382" spans="1:23">
      <c r="A382" t="s">
        <v>1213</v>
      </c>
      <c r="B382" t="s">
        <v>1250</v>
      </c>
      <c r="C382" t="s">
        <v>4112</v>
      </c>
      <c r="D382" t="s">
        <v>4113</v>
      </c>
      <c r="E382" t="s">
        <v>80</v>
      </c>
      <c r="F382" t="s">
        <v>4285</v>
      </c>
      <c r="G382" t="s">
        <v>4286</v>
      </c>
      <c r="H382" t="s">
        <v>321</v>
      </c>
      <c r="I382" t="s">
        <v>965</v>
      </c>
      <c r="J382" t="s">
        <v>205</v>
      </c>
      <c r="K382" t="s">
        <v>224</v>
      </c>
      <c r="L382" t="s">
        <v>344</v>
      </c>
      <c r="M382" t="s">
        <v>735</v>
      </c>
      <c r="N382" t="s">
        <v>339</v>
      </c>
      <c r="O382" t="s">
        <v>1215</v>
      </c>
      <c r="P382" s="131">
        <v>41376</v>
      </c>
      <c r="Q382" s="131">
        <v>3.6469999999999998</v>
      </c>
      <c r="R382" s="131">
        <v>7861</v>
      </c>
      <c r="T382" s="131">
        <v>11862.112999999999</v>
      </c>
      <c r="U382" s="132">
        <v>0</v>
      </c>
      <c r="V382" s="132">
        <v>2.3380000000000001E-2</v>
      </c>
      <c r="W382" s="132">
        <v>3.3300000000000001E-3</v>
      </c>
    </row>
    <row r="383" spans="1:23">
      <c r="A383" t="s">
        <v>1213</v>
      </c>
      <c r="B383" t="s">
        <v>1250</v>
      </c>
      <c r="C383" t="s">
        <v>4112</v>
      </c>
      <c r="D383" t="s">
        <v>4113</v>
      </c>
      <c r="E383" t="s">
        <v>80</v>
      </c>
      <c r="F383" t="s">
        <v>4281</v>
      </c>
      <c r="G383" t="s">
        <v>4282</v>
      </c>
      <c r="H383" t="s">
        <v>321</v>
      </c>
      <c r="I383" t="s">
        <v>965</v>
      </c>
      <c r="J383" t="s">
        <v>205</v>
      </c>
      <c r="K383" t="s">
        <v>224</v>
      </c>
      <c r="L383" t="s">
        <v>344</v>
      </c>
      <c r="M383" t="s">
        <v>735</v>
      </c>
      <c r="N383" t="s">
        <v>339</v>
      </c>
      <c r="O383" t="s">
        <v>1215</v>
      </c>
      <c r="P383" s="131">
        <v>19860</v>
      </c>
      <c r="Q383" s="131">
        <v>3.6469999999999998</v>
      </c>
      <c r="R383" s="131">
        <v>13757</v>
      </c>
      <c r="T383" s="131">
        <v>9964.1149999999998</v>
      </c>
      <c r="U383" s="132">
        <v>0</v>
      </c>
      <c r="V383" s="132">
        <v>1.9640000000000001E-2</v>
      </c>
      <c r="W383" s="132">
        <v>2.7899999999999999E-3</v>
      </c>
    </row>
    <row r="384" spans="1:23">
      <c r="A384" t="s">
        <v>1213</v>
      </c>
      <c r="B384" t="s">
        <v>1250</v>
      </c>
      <c r="C384" t="s">
        <v>4403</v>
      </c>
      <c r="D384" t="s">
        <v>4404</v>
      </c>
      <c r="E384" t="s">
        <v>80</v>
      </c>
      <c r="F384" t="s">
        <v>4405</v>
      </c>
      <c r="G384" t="s">
        <v>4406</v>
      </c>
      <c r="H384" t="s">
        <v>321</v>
      </c>
      <c r="I384" t="s">
        <v>965</v>
      </c>
      <c r="J384" t="s">
        <v>205</v>
      </c>
      <c r="K384" t="s">
        <v>224</v>
      </c>
      <c r="L384" t="s">
        <v>344</v>
      </c>
      <c r="M384" t="s">
        <v>735</v>
      </c>
      <c r="N384" t="s">
        <v>339</v>
      </c>
      <c r="O384" t="s">
        <v>1215</v>
      </c>
      <c r="P384" s="131">
        <v>11802</v>
      </c>
      <c r="Q384" s="131">
        <v>3.6469999999999998</v>
      </c>
      <c r="R384" s="131">
        <v>9006</v>
      </c>
      <c r="T384" s="131">
        <v>3876.3530000000001</v>
      </c>
      <c r="U384" s="132">
        <v>0</v>
      </c>
      <c r="V384" s="132">
        <v>7.6400000000000001E-3</v>
      </c>
      <c r="W384" s="132">
        <v>1.09E-3</v>
      </c>
    </row>
    <row r="385" spans="1:23">
      <c r="A385" t="s">
        <v>1213</v>
      </c>
      <c r="B385" t="s">
        <v>1251</v>
      </c>
      <c r="C385" t="s">
        <v>4120</v>
      </c>
      <c r="D385" t="s">
        <v>4121</v>
      </c>
      <c r="E385" t="s">
        <v>309</v>
      </c>
      <c r="F385" t="s">
        <v>4208</v>
      </c>
      <c r="G385" t="s">
        <v>4209</v>
      </c>
      <c r="H385" t="s">
        <v>321</v>
      </c>
      <c r="I385" t="s">
        <v>965</v>
      </c>
      <c r="J385" t="s">
        <v>204</v>
      </c>
      <c r="K385" t="s">
        <v>204</v>
      </c>
      <c r="L385" t="s">
        <v>340</v>
      </c>
      <c r="M385" t="s">
        <v>598</v>
      </c>
      <c r="N385" t="s">
        <v>339</v>
      </c>
      <c r="O385" t="s">
        <v>1212</v>
      </c>
      <c r="P385" s="131">
        <v>26606</v>
      </c>
      <c r="Q385" s="131">
        <v>1</v>
      </c>
      <c r="R385" s="131">
        <v>17730</v>
      </c>
      <c r="T385" s="131">
        <v>4717.2439999999997</v>
      </c>
      <c r="U385" s="132">
        <v>2.7000000000000001E-3</v>
      </c>
      <c r="V385" s="132">
        <v>9.7019999999999995E-2</v>
      </c>
      <c r="W385" s="132">
        <v>1.5509999999999999E-2</v>
      </c>
    </row>
    <row r="386" spans="1:23">
      <c r="A386" t="s">
        <v>1213</v>
      </c>
      <c r="B386" t="s">
        <v>1251</v>
      </c>
      <c r="C386" t="s">
        <v>4130</v>
      </c>
      <c r="D386" t="s">
        <v>4131</v>
      </c>
      <c r="E386" t="s">
        <v>309</v>
      </c>
      <c r="F386" t="s">
        <v>4192</v>
      </c>
      <c r="G386" t="s">
        <v>4193</v>
      </c>
      <c r="H386" t="s">
        <v>321</v>
      </c>
      <c r="I386" t="s">
        <v>964</v>
      </c>
      <c r="J386" t="s">
        <v>204</v>
      </c>
      <c r="K386" t="s">
        <v>204</v>
      </c>
      <c r="L386" t="s">
        <v>340</v>
      </c>
      <c r="M386" t="s">
        <v>577</v>
      </c>
      <c r="N386" t="s">
        <v>339</v>
      </c>
      <c r="O386" t="s">
        <v>1212</v>
      </c>
      <c r="P386" s="131">
        <v>86346</v>
      </c>
      <c r="Q386" s="131">
        <v>1</v>
      </c>
      <c r="R386" s="131">
        <v>2405</v>
      </c>
      <c r="T386" s="131">
        <v>2076.6210000000001</v>
      </c>
      <c r="U386" s="132">
        <v>2.1000000000000001E-4</v>
      </c>
      <c r="V386" s="132">
        <v>4.2709999999999998E-2</v>
      </c>
      <c r="W386" s="132">
        <v>6.8300000000000001E-3</v>
      </c>
    </row>
    <row r="387" spans="1:23">
      <c r="A387" t="s">
        <v>1213</v>
      </c>
      <c r="B387" t="s">
        <v>1251</v>
      </c>
      <c r="C387" t="s">
        <v>4124</v>
      </c>
      <c r="D387" t="s">
        <v>4125</v>
      </c>
      <c r="E387" t="s">
        <v>309</v>
      </c>
      <c r="F387" t="s">
        <v>4222</v>
      </c>
      <c r="G387" t="s">
        <v>4223</v>
      </c>
      <c r="H387" t="s">
        <v>321</v>
      </c>
      <c r="I387" t="s">
        <v>965</v>
      </c>
      <c r="J387" t="s">
        <v>204</v>
      </c>
      <c r="K387" t="s">
        <v>204</v>
      </c>
      <c r="L387" t="s">
        <v>340</v>
      </c>
      <c r="M387" t="s">
        <v>582</v>
      </c>
      <c r="N387" t="s">
        <v>339</v>
      </c>
      <c r="O387" t="s">
        <v>1212</v>
      </c>
      <c r="P387" s="131">
        <v>3676</v>
      </c>
      <c r="Q387" s="131">
        <v>1</v>
      </c>
      <c r="R387" s="131">
        <v>17230</v>
      </c>
      <c r="T387" s="131">
        <v>633.375</v>
      </c>
      <c r="U387" s="132">
        <v>1.6000000000000001E-4</v>
      </c>
      <c r="V387" s="132">
        <v>1.303E-2</v>
      </c>
      <c r="W387" s="132">
        <v>2.0799999999999998E-3</v>
      </c>
    </row>
    <row r="388" spans="1:23">
      <c r="A388" t="s">
        <v>1213</v>
      </c>
      <c r="B388" t="s">
        <v>1251</v>
      </c>
      <c r="C388" t="s">
        <v>4116</v>
      </c>
      <c r="D388" t="s">
        <v>4117</v>
      </c>
      <c r="E388" t="s">
        <v>309</v>
      </c>
      <c r="F388" t="s">
        <v>4230</v>
      </c>
      <c r="G388" t="s">
        <v>4231</v>
      </c>
      <c r="H388" t="s">
        <v>321</v>
      </c>
      <c r="I388" t="s">
        <v>965</v>
      </c>
      <c r="J388" t="s">
        <v>204</v>
      </c>
      <c r="K388" t="s">
        <v>204</v>
      </c>
      <c r="L388" t="s">
        <v>340</v>
      </c>
      <c r="M388" t="s">
        <v>582</v>
      </c>
      <c r="N388" t="s">
        <v>339</v>
      </c>
      <c r="O388" t="s">
        <v>1212</v>
      </c>
      <c r="P388" s="131">
        <v>9331</v>
      </c>
      <c r="Q388" s="131">
        <v>1</v>
      </c>
      <c r="R388" s="131">
        <v>4710</v>
      </c>
      <c r="T388" s="131">
        <v>439.49</v>
      </c>
      <c r="U388" s="132">
        <v>1.34E-3</v>
      </c>
      <c r="V388" s="132">
        <v>9.0399999999999994E-3</v>
      </c>
      <c r="W388" s="132">
        <v>1.4400000000000001E-3</v>
      </c>
    </row>
    <row r="389" spans="1:23">
      <c r="A389" t="s">
        <v>1213</v>
      </c>
      <c r="B389" t="s">
        <v>1251</v>
      </c>
      <c r="C389" t="s">
        <v>4120</v>
      </c>
      <c r="D389" t="s">
        <v>4121</v>
      </c>
      <c r="E389" t="s">
        <v>309</v>
      </c>
      <c r="F389" t="s">
        <v>4174</v>
      </c>
      <c r="G389" t="s">
        <v>4175</v>
      </c>
      <c r="H389" t="s">
        <v>321</v>
      </c>
      <c r="I389" t="s">
        <v>964</v>
      </c>
      <c r="J389" t="s">
        <v>204</v>
      </c>
      <c r="K389" t="s">
        <v>204</v>
      </c>
      <c r="L389" t="s">
        <v>340</v>
      </c>
      <c r="M389" t="s">
        <v>577</v>
      </c>
      <c r="N389" t="s">
        <v>339</v>
      </c>
      <c r="O389" t="s">
        <v>1212</v>
      </c>
      <c r="P389" s="131">
        <v>1352</v>
      </c>
      <c r="Q389" s="131">
        <v>1</v>
      </c>
      <c r="R389" s="131">
        <v>23190</v>
      </c>
      <c r="T389" s="131">
        <v>313.529</v>
      </c>
      <c r="U389" s="132">
        <v>4.0000000000000003E-5</v>
      </c>
      <c r="V389" s="132">
        <v>6.45E-3</v>
      </c>
      <c r="W389" s="132">
        <v>1.0300000000000001E-3</v>
      </c>
    </row>
    <row r="390" spans="1:23">
      <c r="A390" t="s">
        <v>1213</v>
      </c>
      <c r="B390" t="s">
        <v>1251</v>
      </c>
      <c r="C390" t="s">
        <v>4120</v>
      </c>
      <c r="D390" t="s">
        <v>4121</v>
      </c>
      <c r="E390" t="s">
        <v>309</v>
      </c>
      <c r="F390" t="s">
        <v>4365</v>
      </c>
      <c r="G390" t="s">
        <v>4366</v>
      </c>
      <c r="H390" t="s">
        <v>321</v>
      </c>
      <c r="I390" t="s">
        <v>965</v>
      </c>
      <c r="J390" t="s">
        <v>204</v>
      </c>
      <c r="K390" t="s">
        <v>204</v>
      </c>
      <c r="L390" t="s">
        <v>340</v>
      </c>
      <c r="M390" t="s">
        <v>707</v>
      </c>
      <c r="N390" t="s">
        <v>339</v>
      </c>
      <c r="O390" t="s">
        <v>1212</v>
      </c>
      <c r="P390" s="131">
        <v>5977</v>
      </c>
      <c r="Q390" s="131">
        <v>1</v>
      </c>
      <c r="R390" s="131">
        <v>4356</v>
      </c>
      <c r="T390" s="131">
        <v>260.358</v>
      </c>
      <c r="U390" s="132">
        <v>1.7099999999999999E-3</v>
      </c>
      <c r="V390" s="132">
        <v>5.3499999999999997E-3</v>
      </c>
      <c r="W390" s="132">
        <v>8.5999999999999998E-4</v>
      </c>
    </row>
    <row r="391" spans="1:23">
      <c r="A391" t="s">
        <v>1213</v>
      </c>
      <c r="B391" t="s">
        <v>1251</v>
      </c>
      <c r="C391" t="s">
        <v>4108</v>
      </c>
      <c r="D391" t="s">
        <v>4109</v>
      </c>
      <c r="E391" t="s">
        <v>80</v>
      </c>
      <c r="F391" t="s">
        <v>4110</v>
      </c>
      <c r="G391" t="s">
        <v>4111</v>
      </c>
      <c r="H391" t="s">
        <v>321</v>
      </c>
      <c r="I391" t="s">
        <v>965</v>
      </c>
      <c r="J391" t="s">
        <v>205</v>
      </c>
      <c r="K391" t="s">
        <v>224</v>
      </c>
      <c r="L391" t="s">
        <v>346</v>
      </c>
      <c r="M391" t="s">
        <v>597</v>
      </c>
      <c r="N391" t="s">
        <v>339</v>
      </c>
      <c r="O391" t="s">
        <v>1215</v>
      </c>
      <c r="P391" s="131">
        <v>7297</v>
      </c>
      <c r="Q391" s="131">
        <v>3.6469999999999998</v>
      </c>
      <c r="R391" s="131">
        <v>51123</v>
      </c>
      <c r="T391" s="131">
        <v>13604.933999999999</v>
      </c>
      <c r="U391" s="132">
        <v>0</v>
      </c>
      <c r="V391" s="132">
        <v>0.27981</v>
      </c>
      <c r="W391" s="132">
        <v>4.4729999999999999E-2</v>
      </c>
    </row>
    <row r="392" spans="1:23">
      <c r="A392" t="s">
        <v>1213</v>
      </c>
      <c r="B392" t="s">
        <v>1251</v>
      </c>
      <c r="C392" t="s">
        <v>4112</v>
      </c>
      <c r="D392" t="s">
        <v>4113</v>
      </c>
      <c r="E392" t="s">
        <v>80</v>
      </c>
      <c r="F392" t="s">
        <v>4114</v>
      </c>
      <c r="G392" t="s">
        <v>4115</v>
      </c>
      <c r="H392" t="s">
        <v>321</v>
      </c>
      <c r="I392" t="s">
        <v>965</v>
      </c>
      <c r="J392" t="s">
        <v>205</v>
      </c>
      <c r="K392" t="s">
        <v>224</v>
      </c>
      <c r="L392" t="s">
        <v>344</v>
      </c>
      <c r="M392" t="s">
        <v>604</v>
      </c>
      <c r="N392" t="s">
        <v>339</v>
      </c>
      <c r="O392" t="s">
        <v>1215</v>
      </c>
      <c r="P392" s="131">
        <v>3175</v>
      </c>
      <c r="Q392" s="131">
        <v>3.6469999999999998</v>
      </c>
      <c r="R392" s="131">
        <v>58608</v>
      </c>
      <c r="S392" s="131">
        <v>5.7160000000000002</v>
      </c>
      <c r="T392" s="131">
        <v>6807.1989999999996</v>
      </c>
      <c r="U392" s="132">
        <v>0</v>
      </c>
      <c r="V392" s="132">
        <v>0.14011999999999999</v>
      </c>
      <c r="W392" s="132">
        <v>2.24E-2</v>
      </c>
    </row>
    <row r="393" spans="1:23">
      <c r="A393" t="s">
        <v>1213</v>
      </c>
      <c r="B393" t="s">
        <v>1251</v>
      </c>
      <c r="C393" t="s">
        <v>4253</v>
      </c>
      <c r="D393" t="s">
        <v>4254</v>
      </c>
      <c r="E393" t="s">
        <v>80</v>
      </c>
      <c r="F393" t="s">
        <v>4255</v>
      </c>
      <c r="G393" t="s">
        <v>4256</v>
      </c>
      <c r="H393" t="s">
        <v>321</v>
      </c>
      <c r="I393" t="s">
        <v>965</v>
      </c>
      <c r="J393" t="s">
        <v>205</v>
      </c>
      <c r="K393" t="s">
        <v>224</v>
      </c>
      <c r="L393" t="s">
        <v>314</v>
      </c>
      <c r="M393" t="s">
        <v>597</v>
      </c>
      <c r="N393" t="s">
        <v>339</v>
      </c>
      <c r="O393" t="s">
        <v>1215</v>
      </c>
      <c r="P393" s="131">
        <v>6974</v>
      </c>
      <c r="Q393" s="131">
        <v>3.6469999999999998</v>
      </c>
      <c r="R393" s="131">
        <v>21045</v>
      </c>
      <c r="T393" s="131">
        <v>5352.6229999999996</v>
      </c>
      <c r="U393" s="132">
        <v>0</v>
      </c>
      <c r="V393" s="132">
        <v>0.11008999999999999</v>
      </c>
      <c r="W393" s="132">
        <v>1.7600000000000001E-2</v>
      </c>
    </row>
    <row r="394" spans="1:23">
      <c r="A394" t="s">
        <v>1213</v>
      </c>
      <c r="B394" t="s">
        <v>1251</v>
      </c>
      <c r="C394" t="s">
        <v>4257</v>
      </c>
      <c r="D394" t="s">
        <v>4258</v>
      </c>
      <c r="E394" t="s">
        <v>80</v>
      </c>
      <c r="F394" t="s">
        <v>4259</v>
      </c>
      <c r="G394" t="s">
        <v>4260</v>
      </c>
      <c r="H394" t="s">
        <v>321</v>
      </c>
      <c r="I394" t="s">
        <v>965</v>
      </c>
      <c r="J394" t="s">
        <v>205</v>
      </c>
      <c r="K394" t="s">
        <v>224</v>
      </c>
      <c r="L394" t="s">
        <v>368</v>
      </c>
      <c r="M394" t="s">
        <v>735</v>
      </c>
      <c r="N394" t="s">
        <v>339</v>
      </c>
      <c r="O394" t="s">
        <v>1216</v>
      </c>
      <c r="P394" s="131">
        <v>4687</v>
      </c>
      <c r="Q394" s="131">
        <v>3.7964000000000002</v>
      </c>
      <c r="R394" s="131">
        <v>16558</v>
      </c>
      <c r="T394" s="131">
        <v>2946.2849999999999</v>
      </c>
      <c r="U394" s="132">
        <v>0</v>
      </c>
      <c r="V394" s="132">
        <v>6.0600000000000001E-2</v>
      </c>
      <c r="W394" s="132">
        <v>9.6900000000000007E-3</v>
      </c>
    </row>
    <row r="395" spans="1:23">
      <c r="A395" t="s">
        <v>1213</v>
      </c>
      <c r="B395" t="s">
        <v>1251</v>
      </c>
      <c r="C395" t="s">
        <v>4257</v>
      </c>
      <c r="D395" t="s">
        <v>4258</v>
      </c>
      <c r="E395" t="s">
        <v>80</v>
      </c>
      <c r="F395" t="s">
        <v>4261</v>
      </c>
      <c r="G395" t="s">
        <v>4262</v>
      </c>
      <c r="H395" t="s">
        <v>321</v>
      </c>
      <c r="I395" t="s">
        <v>965</v>
      </c>
      <c r="J395" t="s">
        <v>205</v>
      </c>
      <c r="K395" t="s">
        <v>224</v>
      </c>
      <c r="L395" t="s">
        <v>344</v>
      </c>
      <c r="M395" t="s">
        <v>602</v>
      </c>
      <c r="N395" t="s">
        <v>339</v>
      </c>
      <c r="O395" t="s">
        <v>1215</v>
      </c>
      <c r="P395" s="131">
        <v>2545</v>
      </c>
      <c r="Q395" s="131">
        <v>3.6469999999999998</v>
      </c>
      <c r="R395" s="131">
        <v>22096</v>
      </c>
      <c r="T395" s="131">
        <v>2050.866</v>
      </c>
      <c r="U395" s="132">
        <v>0</v>
      </c>
      <c r="V395" s="132">
        <v>4.2180000000000002E-2</v>
      </c>
      <c r="W395" s="132">
        <v>6.7400000000000003E-3</v>
      </c>
    </row>
    <row r="396" spans="1:23">
      <c r="A396" t="s">
        <v>1213</v>
      </c>
      <c r="B396" t="s">
        <v>1251</v>
      </c>
      <c r="C396" t="s">
        <v>4257</v>
      </c>
      <c r="D396" t="s">
        <v>4258</v>
      </c>
      <c r="E396" t="s">
        <v>80</v>
      </c>
      <c r="F396" t="s">
        <v>4367</v>
      </c>
      <c r="G396" t="s">
        <v>4368</v>
      </c>
      <c r="H396" t="s">
        <v>321</v>
      </c>
      <c r="I396" t="s">
        <v>965</v>
      </c>
      <c r="J396" t="s">
        <v>205</v>
      </c>
      <c r="K396" t="s">
        <v>224</v>
      </c>
      <c r="L396" t="s">
        <v>344</v>
      </c>
      <c r="M396" t="s">
        <v>735</v>
      </c>
      <c r="N396" t="s">
        <v>339</v>
      </c>
      <c r="O396" t="s">
        <v>1215</v>
      </c>
      <c r="P396" s="131">
        <v>4932</v>
      </c>
      <c r="Q396" s="131">
        <v>3.6469999999999998</v>
      </c>
      <c r="R396" s="131">
        <v>6710</v>
      </c>
      <c r="T396" s="131">
        <v>1206.9280000000001</v>
      </c>
      <c r="U396" s="132">
        <v>0</v>
      </c>
      <c r="V396" s="132">
        <v>2.4819999999999998E-2</v>
      </c>
      <c r="W396" s="132">
        <v>3.9699999999999996E-3</v>
      </c>
    </row>
    <row r="397" spans="1:23">
      <c r="A397" t="s">
        <v>1213</v>
      </c>
      <c r="B397" t="s">
        <v>1251</v>
      </c>
      <c r="C397" t="s">
        <v>4100</v>
      </c>
      <c r="D397" t="s">
        <v>4101</v>
      </c>
      <c r="E397" t="s">
        <v>80</v>
      </c>
      <c r="F397" t="s">
        <v>4102</v>
      </c>
      <c r="G397" t="s">
        <v>4103</v>
      </c>
      <c r="H397" t="s">
        <v>321</v>
      </c>
      <c r="I397" t="s">
        <v>965</v>
      </c>
      <c r="J397" t="s">
        <v>205</v>
      </c>
      <c r="K397" t="s">
        <v>224</v>
      </c>
      <c r="L397" t="s">
        <v>344</v>
      </c>
      <c r="M397" t="s">
        <v>604</v>
      </c>
      <c r="N397" t="s">
        <v>339</v>
      </c>
      <c r="O397" t="s">
        <v>1215</v>
      </c>
      <c r="P397" s="131">
        <v>605</v>
      </c>
      <c r="Q397" s="131">
        <v>3.6469999999999998</v>
      </c>
      <c r="R397" s="131">
        <v>53881</v>
      </c>
      <c r="T397" s="131">
        <v>1188.8489999999999</v>
      </c>
      <c r="U397" s="132">
        <v>0</v>
      </c>
      <c r="V397" s="132">
        <v>2.445E-2</v>
      </c>
      <c r="W397" s="132">
        <v>3.9100000000000003E-3</v>
      </c>
    </row>
    <row r="398" spans="1:23">
      <c r="A398" t="s">
        <v>1213</v>
      </c>
      <c r="B398" t="s">
        <v>1251</v>
      </c>
      <c r="C398" t="s">
        <v>4116</v>
      </c>
      <c r="D398" t="s">
        <v>4117</v>
      </c>
      <c r="E398" t="s">
        <v>309</v>
      </c>
      <c r="F398" t="s">
        <v>4369</v>
      </c>
      <c r="G398" t="s">
        <v>4370</v>
      </c>
      <c r="H398" t="s">
        <v>321</v>
      </c>
      <c r="I398" t="s">
        <v>965</v>
      </c>
      <c r="J398" t="s">
        <v>204</v>
      </c>
      <c r="K398" t="s">
        <v>204</v>
      </c>
      <c r="L398" t="s">
        <v>340</v>
      </c>
      <c r="M398" t="s">
        <v>716</v>
      </c>
      <c r="N398" t="s">
        <v>339</v>
      </c>
      <c r="O398" t="s">
        <v>1212</v>
      </c>
      <c r="P398" s="131">
        <v>42341</v>
      </c>
      <c r="Q398" s="131">
        <v>1</v>
      </c>
      <c r="R398" s="131">
        <v>2625</v>
      </c>
      <c r="T398" s="131">
        <v>1111.451</v>
      </c>
      <c r="U398" s="132">
        <v>6.5100000000000002E-3</v>
      </c>
      <c r="V398" s="132">
        <v>2.2859999999999998E-2</v>
      </c>
      <c r="W398" s="132">
        <v>3.65E-3</v>
      </c>
    </row>
    <row r="399" spans="1:23">
      <c r="A399" t="s">
        <v>1213</v>
      </c>
      <c r="B399" t="s">
        <v>1251</v>
      </c>
      <c r="C399" t="s">
        <v>4257</v>
      </c>
      <c r="D399" t="s">
        <v>4258</v>
      </c>
      <c r="E399" t="s">
        <v>80</v>
      </c>
      <c r="F399" t="s">
        <v>4355</v>
      </c>
      <c r="G399" t="s">
        <v>4356</v>
      </c>
      <c r="H399" t="s">
        <v>321</v>
      </c>
      <c r="I399" t="s">
        <v>967</v>
      </c>
      <c r="J399" t="s">
        <v>205</v>
      </c>
      <c r="K399" t="s">
        <v>224</v>
      </c>
      <c r="L399" t="s">
        <v>344</v>
      </c>
      <c r="M399" t="s">
        <v>732</v>
      </c>
      <c r="N399" t="s">
        <v>339</v>
      </c>
      <c r="O399" t="s">
        <v>1215</v>
      </c>
      <c r="P399" s="131">
        <v>2642</v>
      </c>
      <c r="Q399" s="131">
        <v>3.6469999999999998</v>
      </c>
      <c r="R399" s="131">
        <v>10684</v>
      </c>
      <c r="T399" s="131">
        <v>1029.443</v>
      </c>
      <c r="U399" s="132">
        <v>0</v>
      </c>
      <c r="V399" s="132">
        <v>2.1170000000000001E-2</v>
      </c>
      <c r="W399" s="132">
        <v>3.3800000000000002E-3</v>
      </c>
    </row>
    <row r="400" spans="1:23">
      <c r="A400" t="s">
        <v>1213</v>
      </c>
      <c r="B400" t="s">
        <v>1251</v>
      </c>
      <c r="C400" t="s">
        <v>4257</v>
      </c>
      <c r="D400" t="s">
        <v>4258</v>
      </c>
      <c r="E400" t="s">
        <v>80</v>
      </c>
      <c r="F400" t="s">
        <v>4371</v>
      </c>
      <c r="G400" t="s">
        <v>4372</v>
      </c>
      <c r="H400" t="s">
        <v>321</v>
      </c>
      <c r="I400" t="s">
        <v>965</v>
      </c>
      <c r="J400" t="s">
        <v>205</v>
      </c>
      <c r="K400" t="s">
        <v>238</v>
      </c>
      <c r="L400" t="s">
        <v>314</v>
      </c>
      <c r="M400" t="s">
        <v>706</v>
      </c>
      <c r="N400" t="s">
        <v>339</v>
      </c>
      <c r="O400" t="s">
        <v>1216</v>
      </c>
      <c r="P400" s="131">
        <v>1227</v>
      </c>
      <c r="Q400" s="131">
        <v>3.7964000000000002</v>
      </c>
      <c r="R400" s="131">
        <v>21025</v>
      </c>
      <c r="T400" s="131">
        <v>979.38300000000004</v>
      </c>
      <c r="U400" s="132">
        <v>0</v>
      </c>
      <c r="V400" s="132">
        <v>2.0140000000000002E-2</v>
      </c>
      <c r="W400" s="132">
        <v>3.2200000000000002E-3</v>
      </c>
    </row>
    <row r="401" spans="1:23">
      <c r="A401" t="s">
        <v>1213</v>
      </c>
      <c r="B401" t="s">
        <v>1251</v>
      </c>
      <c r="C401" t="s">
        <v>4257</v>
      </c>
      <c r="D401" t="s">
        <v>4258</v>
      </c>
      <c r="E401" t="s">
        <v>80</v>
      </c>
      <c r="F401" t="s">
        <v>4277</v>
      </c>
      <c r="G401" t="s">
        <v>4278</v>
      </c>
      <c r="H401" t="s">
        <v>321</v>
      </c>
      <c r="I401" t="s">
        <v>965</v>
      </c>
      <c r="J401" t="s">
        <v>205</v>
      </c>
      <c r="K401" t="s">
        <v>224</v>
      </c>
      <c r="L401" t="s">
        <v>344</v>
      </c>
      <c r="M401" t="s">
        <v>735</v>
      </c>
      <c r="N401" t="s">
        <v>339</v>
      </c>
      <c r="O401" t="s">
        <v>1215</v>
      </c>
      <c r="P401" s="131">
        <v>1123</v>
      </c>
      <c r="Q401" s="131">
        <v>3.6469999999999998</v>
      </c>
      <c r="R401" s="131">
        <v>21549</v>
      </c>
      <c r="T401" s="131">
        <v>882.55700000000002</v>
      </c>
      <c r="U401" s="132">
        <v>0</v>
      </c>
      <c r="V401" s="132">
        <v>1.8149999999999999E-2</v>
      </c>
      <c r="W401" s="132">
        <v>2.8999999999999998E-3</v>
      </c>
    </row>
    <row r="402" spans="1:23">
      <c r="A402" t="s">
        <v>1213</v>
      </c>
      <c r="B402" t="s">
        <v>1251</v>
      </c>
      <c r="C402" t="s">
        <v>4319</v>
      </c>
      <c r="D402" t="s">
        <v>4320</v>
      </c>
      <c r="E402" t="s">
        <v>80</v>
      </c>
      <c r="F402" t="s">
        <v>4321</v>
      </c>
      <c r="G402" t="s">
        <v>4322</v>
      </c>
      <c r="H402" t="s">
        <v>321</v>
      </c>
      <c r="I402" t="s">
        <v>965</v>
      </c>
      <c r="J402" t="s">
        <v>205</v>
      </c>
      <c r="K402" t="s">
        <v>281</v>
      </c>
      <c r="L402" t="s">
        <v>314</v>
      </c>
      <c r="M402" t="s">
        <v>735</v>
      </c>
      <c r="N402" t="s">
        <v>339</v>
      </c>
      <c r="O402" t="s">
        <v>1216</v>
      </c>
      <c r="P402" s="131">
        <v>6540</v>
      </c>
      <c r="Q402" s="131">
        <v>3.7964000000000002</v>
      </c>
      <c r="R402" s="131">
        <v>3412.2</v>
      </c>
      <c r="T402" s="131">
        <v>847.197</v>
      </c>
      <c r="U402" s="132">
        <v>1.0000000000000001E-5</v>
      </c>
      <c r="V402" s="132">
        <v>1.7420000000000001E-2</v>
      </c>
      <c r="W402" s="132">
        <v>2.7899999999999999E-3</v>
      </c>
    </row>
    <row r="403" spans="1:23">
      <c r="A403" t="s">
        <v>1213</v>
      </c>
      <c r="B403" t="s">
        <v>1251</v>
      </c>
      <c r="C403" t="s">
        <v>4313</v>
      </c>
      <c r="D403" t="s">
        <v>4314</v>
      </c>
      <c r="E403" t="s">
        <v>80</v>
      </c>
      <c r="F403" t="s">
        <v>4373</v>
      </c>
      <c r="G403" t="s">
        <v>4374</v>
      </c>
      <c r="H403" t="s">
        <v>321</v>
      </c>
      <c r="I403" t="s">
        <v>967</v>
      </c>
      <c r="J403" t="s">
        <v>205</v>
      </c>
      <c r="K403" t="s">
        <v>224</v>
      </c>
      <c r="L403" t="s">
        <v>344</v>
      </c>
      <c r="M403" t="s">
        <v>718</v>
      </c>
      <c r="N403" t="s">
        <v>339</v>
      </c>
      <c r="O403" t="s">
        <v>1215</v>
      </c>
      <c r="P403" s="131">
        <v>8268</v>
      </c>
      <c r="Q403" s="131">
        <v>3.6469999999999998</v>
      </c>
      <c r="R403" s="131">
        <v>2678</v>
      </c>
      <c r="S403" s="131">
        <v>4.609</v>
      </c>
      <c r="T403" s="131">
        <v>824.31600000000003</v>
      </c>
      <c r="U403" s="132">
        <v>0</v>
      </c>
      <c r="V403" s="132">
        <v>1.7049999999999999E-2</v>
      </c>
      <c r="W403" s="132">
        <v>2.7299999999999998E-3</v>
      </c>
    </row>
    <row r="404" spans="1:23">
      <c r="A404" t="s">
        <v>1213</v>
      </c>
      <c r="B404" t="s">
        <v>1251</v>
      </c>
      <c r="C404" t="s">
        <v>4257</v>
      </c>
      <c r="D404" t="s">
        <v>4258</v>
      </c>
      <c r="E404" t="s">
        <v>80</v>
      </c>
      <c r="F404" t="s">
        <v>4375</v>
      </c>
      <c r="G404" t="s">
        <v>4376</v>
      </c>
      <c r="H404" t="s">
        <v>321</v>
      </c>
      <c r="I404" t="s">
        <v>967</v>
      </c>
      <c r="J404" t="s">
        <v>205</v>
      </c>
      <c r="K404" t="s">
        <v>224</v>
      </c>
      <c r="L404" t="s">
        <v>380</v>
      </c>
      <c r="M404" t="s">
        <v>732</v>
      </c>
      <c r="N404" t="s">
        <v>339</v>
      </c>
      <c r="O404" t="s">
        <v>1215</v>
      </c>
      <c r="P404" s="131">
        <v>1709</v>
      </c>
      <c r="Q404" s="131">
        <v>3.6469999999999998</v>
      </c>
      <c r="R404" s="131">
        <v>9936</v>
      </c>
      <c r="T404" s="131">
        <v>619.28300000000002</v>
      </c>
      <c r="U404" s="132">
        <v>0</v>
      </c>
      <c r="V404" s="132">
        <v>1.274E-2</v>
      </c>
      <c r="W404" s="132">
        <v>2.0400000000000001E-3</v>
      </c>
    </row>
    <row r="405" spans="1:23">
      <c r="A405" t="s">
        <v>1213</v>
      </c>
      <c r="B405" t="s">
        <v>1251</v>
      </c>
      <c r="C405" t="s">
        <v>4313</v>
      </c>
      <c r="D405" t="s">
        <v>4314</v>
      </c>
      <c r="E405" t="s">
        <v>80</v>
      </c>
      <c r="F405" t="s">
        <v>4315</v>
      </c>
      <c r="G405" t="s">
        <v>4316</v>
      </c>
      <c r="H405" t="s">
        <v>321</v>
      </c>
      <c r="I405" t="s">
        <v>965</v>
      </c>
      <c r="J405" t="s">
        <v>205</v>
      </c>
      <c r="K405" t="s">
        <v>224</v>
      </c>
      <c r="L405" t="s">
        <v>344</v>
      </c>
      <c r="M405" t="s">
        <v>735</v>
      </c>
      <c r="N405" t="s">
        <v>339</v>
      </c>
      <c r="O405" t="s">
        <v>1215</v>
      </c>
      <c r="P405" s="131">
        <v>3912</v>
      </c>
      <c r="Q405" s="131">
        <v>3.6469999999999998</v>
      </c>
      <c r="R405" s="131">
        <v>3818</v>
      </c>
      <c r="S405" s="131">
        <v>1.56</v>
      </c>
      <c r="T405" s="131">
        <v>550.40499999999997</v>
      </c>
      <c r="U405" s="132">
        <v>0</v>
      </c>
      <c r="V405" s="132">
        <v>1.1350000000000001E-2</v>
      </c>
      <c r="W405" s="132">
        <v>1.81E-3</v>
      </c>
    </row>
    <row r="406" spans="1:23">
      <c r="A406" t="s">
        <v>1213</v>
      </c>
      <c r="B406" t="s">
        <v>1251</v>
      </c>
      <c r="C406" t="s">
        <v>4257</v>
      </c>
      <c r="D406" t="s">
        <v>4258</v>
      </c>
      <c r="E406" t="s">
        <v>80</v>
      </c>
      <c r="F406" t="s">
        <v>4377</v>
      </c>
      <c r="G406" t="s">
        <v>4378</v>
      </c>
      <c r="H406" t="s">
        <v>321</v>
      </c>
      <c r="I406" t="s">
        <v>965</v>
      </c>
      <c r="J406" t="s">
        <v>205</v>
      </c>
      <c r="K406" t="s">
        <v>224</v>
      </c>
      <c r="L406" t="s">
        <v>344</v>
      </c>
      <c r="M406" t="s">
        <v>735</v>
      </c>
      <c r="N406" t="s">
        <v>339</v>
      </c>
      <c r="O406" t="s">
        <v>1215</v>
      </c>
      <c r="P406" s="131">
        <v>490</v>
      </c>
      <c r="Q406" s="131">
        <v>3.6469999999999998</v>
      </c>
      <c r="R406" s="131">
        <v>10012</v>
      </c>
      <c r="T406" s="131">
        <v>178.917</v>
      </c>
      <c r="U406" s="132">
        <v>0</v>
      </c>
      <c r="V406" s="132">
        <v>3.6800000000000001E-3</v>
      </c>
      <c r="W406" s="132">
        <v>5.9000000000000003E-4</v>
      </c>
    </row>
    <row r="407" spans="1:23">
      <c r="A407" t="s">
        <v>1213</v>
      </c>
      <c r="B407" t="s">
        <v>1252</v>
      </c>
      <c r="C407" t="s">
        <v>4130</v>
      </c>
      <c r="D407" t="s">
        <v>4131</v>
      </c>
      <c r="E407" t="s">
        <v>309</v>
      </c>
      <c r="F407" t="s">
        <v>4186</v>
      </c>
      <c r="G407" t="s">
        <v>4187</v>
      </c>
      <c r="H407" t="s">
        <v>321</v>
      </c>
      <c r="I407" t="s">
        <v>966</v>
      </c>
      <c r="J407" t="s">
        <v>204</v>
      </c>
      <c r="K407" t="s">
        <v>204</v>
      </c>
      <c r="L407" t="s">
        <v>340</v>
      </c>
      <c r="M407" t="s">
        <v>630</v>
      </c>
      <c r="N407" t="s">
        <v>339</v>
      </c>
      <c r="O407" t="s">
        <v>1212</v>
      </c>
      <c r="P407" s="131">
        <v>2491590</v>
      </c>
      <c r="Q407" s="131">
        <v>1</v>
      </c>
      <c r="R407" s="131">
        <v>405.23</v>
      </c>
      <c r="T407" s="131">
        <v>10096.67</v>
      </c>
      <c r="U407" s="132">
        <v>3.3899999999999998E-3</v>
      </c>
      <c r="V407" s="132">
        <v>0.15035000000000001</v>
      </c>
      <c r="W407" s="132">
        <v>4.3360000000000003E-2</v>
      </c>
    </row>
    <row r="408" spans="1:23">
      <c r="A408" t="s">
        <v>1213</v>
      </c>
      <c r="B408" t="s">
        <v>1252</v>
      </c>
      <c r="C408" t="s">
        <v>4194</v>
      </c>
      <c r="D408" t="s">
        <v>4195</v>
      </c>
      <c r="E408" t="s">
        <v>309</v>
      </c>
      <c r="F408" t="s">
        <v>4196</v>
      </c>
      <c r="G408" t="s">
        <v>4197</v>
      </c>
      <c r="H408" t="s">
        <v>321</v>
      </c>
      <c r="I408" t="s">
        <v>965</v>
      </c>
      <c r="J408" t="s">
        <v>204</v>
      </c>
      <c r="K408" t="s">
        <v>204</v>
      </c>
      <c r="L408" t="s">
        <v>340</v>
      </c>
      <c r="M408" t="s">
        <v>605</v>
      </c>
      <c r="N408" t="s">
        <v>339</v>
      </c>
      <c r="O408" t="s">
        <v>1212</v>
      </c>
      <c r="P408" s="131">
        <v>21593</v>
      </c>
      <c r="Q408" s="131">
        <v>1</v>
      </c>
      <c r="R408" s="131">
        <v>9295</v>
      </c>
      <c r="T408" s="131">
        <v>2007.069</v>
      </c>
      <c r="U408" s="132">
        <v>8.9999999999999998E-4</v>
      </c>
      <c r="V408" s="132">
        <v>2.989E-2</v>
      </c>
      <c r="W408" s="132">
        <v>8.6199999999999992E-3</v>
      </c>
    </row>
    <row r="409" spans="1:23">
      <c r="A409" t="s">
        <v>1213</v>
      </c>
      <c r="B409" t="s">
        <v>1252</v>
      </c>
      <c r="C409" t="s">
        <v>4130</v>
      </c>
      <c r="D409" t="s">
        <v>4131</v>
      </c>
      <c r="E409" t="s">
        <v>309</v>
      </c>
      <c r="F409" t="s">
        <v>4166</v>
      </c>
      <c r="G409" t="s">
        <v>4167</v>
      </c>
      <c r="H409" t="s">
        <v>321</v>
      </c>
      <c r="I409" t="s">
        <v>964</v>
      </c>
      <c r="J409" t="s">
        <v>204</v>
      </c>
      <c r="K409" t="s">
        <v>204</v>
      </c>
      <c r="L409" t="s">
        <v>340</v>
      </c>
      <c r="M409" t="s">
        <v>574</v>
      </c>
      <c r="N409" t="s">
        <v>339</v>
      </c>
      <c r="O409" t="s">
        <v>1212</v>
      </c>
      <c r="P409" s="131">
        <v>81914</v>
      </c>
      <c r="Q409" s="131">
        <v>1</v>
      </c>
      <c r="R409" s="131">
        <v>2357</v>
      </c>
      <c r="T409" s="131">
        <v>1930.713</v>
      </c>
      <c r="U409" s="132">
        <v>3.2000000000000003E-4</v>
      </c>
      <c r="V409" s="132">
        <v>2.8750000000000001E-2</v>
      </c>
      <c r="W409" s="132">
        <v>8.2900000000000005E-3</v>
      </c>
    </row>
    <row r="410" spans="1:23">
      <c r="A410" t="s">
        <v>1213</v>
      </c>
      <c r="B410" t="s">
        <v>1252</v>
      </c>
      <c r="C410" t="s">
        <v>4120</v>
      </c>
      <c r="D410" t="s">
        <v>4121</v>
      </c>
      <c r="E410" t="s">
        <v>309</v>
      </c>
      <c r="F410" t="s">
        <v>4208</v>
      </c>
      <c r="G410" t="s">
        <v>4209</v>
      </c>
      <c r="H410" t="s">
        <v>321</v>
      </c>
      <c r="I410" t="s">
        <v>965</v>
      </c>
      <c r="J410" t="s">
        <v>204</v>
      </c>
      <c r="K410" t="s">
        <v>204</v>
      </c>
      <c r="L410" t="s">
        <v>340</v>
      </c>
      <c r="M410" t="s">
        <v>598</v>
      </c>
      <c r="N410" t="s">
        <v>339</v>
      </c>
      <c r="O410" t="s">
        <v>1212</v>
      </c>
      <c r="P410" s="131">
        <v>10056</v>
      </c>
      <c r="Q410" s="131">
        <v>1</v>
      </c>
      <c r="R410" s="131">
        <v>17730</v>
      </c>
      <c r="T410" s="131">
        <v>1782.9290000000001</v>
      </c>
      <c r="U410" s="132">
        <v>1.0200000000000001E-3</v>
      </c>
      <c r="V410" s="132">
        <v>2.6550000000000001E-2</v>
      </c>
      <c r="W410" s="132">
        <v>7.6600000000000001E-3</v>
      </c>
    </row>
    <row r="411" spans="1:23">
      <c r="A411" t="s">
        <v>1213</v>
      </c>
      <c r="B411" t="s">
        <v>1252</v>
      </c>
      <c r="C411" t="s">
        <v>4120</v>
      </c>
      <c r="D411" t="s">
        <v>4121</v>
      </c>
      <c r="E411" t="s">
        <v>309</v>
      </c>
      <c r="F411" t="s">
        <v>4140</v>
      </c>
      <c r="G411" t="s">
        <v>4141</v>
      </c>
      <c r="H411" t="s">
        <v>321</v>
      </c>
      <c r="I411" t="s">
        <v>964</v>
      </c>
      <c r="J411" t="s">
        <v>204</v>
      </c>
      <c r="K411" t="s">
        <v>204</v>
      </c>
      <c r="L411" t="s">
        <v>340</v>
      </c>
      <c r="M411" t="s">
        <v>572</v>
      </c>
      <c r="N411" t="s">
        <v>339</v>
      </c>
      <c r="O411" t="s">
        <v>1212</v>
      </c>
      <c r="P411" s="131">
        <v>7341</v>
      </c>
      <c r="Q411" s="131">
        <v>1</v>
      </c>
      <c r="R411" s="131">
        <v>23840</v>
      </c>
      <c r="T411" s="131">
        <v>1750.0940000000001</v>
      </c>
      <c r="U411" s="132">
        <v>2.1000000000000001E-4</v>
      </c>
      <c r="V411" s="132">
        <v>2.606E-2</v>
      </c>
      <c r="W411" s="132">
        <v>7.5199999999999998E-3</v>
      </c>
    </row>
    <row r="412" spans="1:23">
      <c r="A412" t="s">
        <v>1213</v>
      </c>
      <c r="B412" t="s">
        <v>1252</v>
      </c>
      <c r="C412" t="s">
        <v>4120</v>
      </c>
      <c r="D412" t="s">
        <v>4121</v>
      </c>
      <c r="E412" t="s">
        <v>309</v>
      </c>
      <c r="F412" t="s">
        <v>4327</v>
      </c>
      <c r="G412" t="s">
        <v>4328</v>
      </c>
      <c r="H412" t="s">
        <v>321</v>
      </c>
      <c r="I412" t="s">
        <v>966</v>
      </c>
      <c r="J412" t="s">
        <v>204</v>
      </c>
      <c r="K412" t="s">
        <v>204</v>
      </c>
      <c r="L412" t="s">
        <v>340</v>
      </c>
      <c r="M412" t="s">
        <v>573</v>
      </c>
      <c r="N412" t="s">
        <v>339</v>
      </c>
      <c r="O412" t="s">
        <v>1212</v>
      </c>
      <c r="P412" s="131">
        <v>45759</v>
      </c>
      <c r="Q412" s="131">
        <v>1</v>
      </c>
      <c r="R412" s="131">
        <v>3781.97</v>
      </c>
      <c r="T412" s="131">
        <v>1730.5920000000001</v>
      </c>
      <c r="U412" s="132">
        <v>8.8000000000000003E-4</v>
      </c>
      <c r="V412" s="132">
        <v>2.5770000000000001E-2</v>
      </c>
      <c r="W412" s="132">
        <v>7.43E-3</v>
      </c>
    </row>
    <row r="413" spans="1:23">
      <c r="A413" t="s">
        <v>1213</v>
      </c>
      <c r="B413" t="s">
        <v>1252</v>
      </c>
      <c r="C413" t="s">
        <v>4124</v>
      </c>
      <c r="D413" t="s">
        <v>4125</v>
      </c>
      <c r="E413" t="s">
        <v>309</v>
      </c>
      <c r="F413" t="s">
        <v>4160</v>
      </c>
      <c r="G413" t="s">
        <v>4161</v>
      </c>
      <c r="H413" t="s">
        <v>321</v>
      </c>
      <c r="I413" t="s">
        <v>966</v>
      </c>
      <c r="J413" t="s">
        <v>204</v>
      </c>
      <c r="K413" t="s">
        <v>204</v>
      </c>
      <c r="L413" t="s">
        <v>340</v>
      </c>
      <c r="M413" t="s">
        <v>576</v>
      </c>
      <c r="N413" t="s">
        <v>339</v>
      </c>
      <c r="O413" t="s">
        <v>1212</v>
      </c>
      <c r="P413" s="131">
        <v>372024.02</v>
      </c>
      <c r="Q413" s="131">
        <v>1</v>
      </c>
      <c r="R413" s="131">
        <v>373.81</v>
      </c>
      <c r="T413" s="131">
        <v>1390.663</v>
      </c>
      <c r="U413" s="132">
        <v>2.7E-4</v>
      </c>
      <c r="V413" s="132">
        <v>2.0709999999999999E-2</v>
      </c>
      <c r="W413" s="132">
        <v>5.9699999999999996E-3</v>
      </c>
    </row>
    <row r="414" spans="1:23">
      <c r="A414" t="s">
        <v>1213</v>
      </c>
      <c r="B414" t="s">
        <v>1252</v>
      </c>
      <c r="C414" t="s">
        <v>4130</v>
      </c>
      <c r="D414" t="s">
        <v>4131</v>
      </c>
      <c r="E414" t="s">
        <v>309</v>
      </c>
      <c r="F414" t="s">
        <v>4132</v>
      </c>
      <c r="G414" t="s">
        <v>4133</v>
      </c>
      <c r="H414" t="s">
        <v>321</v>
      </c>
      <c r="I414" t="s">
        <v>964</v>
      </c>
      <c r="J414" t="s">
        <v>204</v>
      </c>
      <c r="K414" t="s">
        <v>204</v>
      </c>
      <c r="L414" t="s">
        <v>340</v>
      </c>
      <c r="M414" t="s">
        <v>572</v>
      </c>
      <c r="N414" t="s">
        <v>339</v>
      </c>
      <c r="O414" t="s">
        <v>1212</v>
      </c>
      <c r="P414" s="131">
        <v>56967</v>
      </c>
      <c r="Q414" s="131">
        <v>1</v>
      </c>
      <c r="R414" s="131">
        <v>2393</v>
      </c>
      <c r="T414" s="131">
        <v>1363.22</v>
      </c>
      <c r="U414" s="132">
        <v>1.2999999999999999E-4</v>
      </c>
      <c r="V414" s="132">
        <v>2.0299999999999999E-2</v>
      </c>
      <c r="W414" s="132">
        <v>5.8500000000000002E-3</v>
      </c>
    </row>
    <row r="415" spans="1:23">
      <c r="A415" t="s">
        <v>1213</v>
      </c>
      <c r="B415" t="s">
        <v>1252</v>
      </c>
      <c r="C415" t="s">
        <v>4120</v>
      </c>
      <c r="D415" t="s">
        <v>4121</v>
      </c>
      <c r="E415" t="s">
        <v>309</v>
      </c>
      <c r="F415" t="s">
        <v>4122</v>
      </c>
      <c r="G415" t="s">
        <v>4123</v>
      </c>
      <c r="H415" t="s">
        <v>321</v>
      </c>
      <c r="I415" t="s">
        <v>965</v>
      </c>
      <c r="J415" t="s">
        <v>204</v>
      </c>
      <c r="K415" t="s">
        <v>204</v>
      </c>
      <c r="L415" t="s">
        <v>340</v>
      </c>
      <c r="M415" t="s">
        <v>605</v>
      </c>
      <c r="N415" t="s">
        <v>339</v>
      </c>
      <c r="O415" t="s">
        <v>1212</v>
      </c>
      <c r="P415" s="131">
        <v>19683</v>
      </c>
      <c r="Q415" s="131">
        <v>1</v>
      </c>
      <c r="R415" s="131">
        <v>5666</v>
      </c>
      <c r="T415" s="131">
        <v>1115.239</v>
      </c>
      <c r="U415" s="132">
        <v>3.4000000000000002E-4</v>
      </c>
      <c r="V415" s="132">
        <v>1.661E-2</v>
      </c>
      <c r="W415" s="132">
        <v>4.79E-3</v>
      </c>
    </row>
    <row r="416" spans="1:23">
      <c r="A416" t="s">
        <v>1213</v>
      </c>
      <c r="B416" t="s">
        <v>1252</v>
      </c>
      <c r="C416" t="s">
        <v>4116</v>
      </c>
      <c r="D416" t="s">
        <v>4117</v>
      </c>
      <c r="E416" t="s">
        <v>309</v>
      </c>
      <c r="F416" t="s">
        <v>4128</v>
      </c>
      <c r="G416" t="s">
        <v>4129</v>
      </c>
      <c r="H416" t="s">
        <v>321</v>
      </c>
      <c r="I416" t="s">
        <v>965</v>
      </c>
      <c r="J416" t="s">
        <v>204</v>
      </c>
      <c r="K416" t="s">
        <v>204</v>
      </c>
      <c r="L416" t="s">
        <v>340</v>
      </c>
      <c r="M416" t="s">
        <v>605</v>
      </c>
      <c r="N416" t="s">
        <v>339</v>
      </c>
      <c r="O416" t="s">
        <v>1212</v>
      </c>
      <c r="P416" s="131">
        <v>13210</v>
      </c>
      <c r="Q416" s="131">
        <v>1</v>
      </c>
      <c r="R416" s="131">
        <v>7564</v>
      </c>
      <c r="T416" s="131">
        <v>999.20399999999995</v>
      </c>
      <c r="U416" s="132">
        <v>4.2999999999999999E-4</v>
      </c>
      <c r="V416" s="132">
        <v>1.4880000000000001E-2</v>
      </c>
      <c r="W416" s="132">
        <v>4.2900000000000004E-3</v>
      </c>
    </row>
    <row r="417" spans="1:23">
      <c r="A417" t="s">
        <v>1213</v>
      </c>
      <c r="B417" t="s">
        <v>1252</v>
      </c>
      <c r="C417" t="s">
        <v>4130</v>
      </c>
      <c r="D417" t="s">
        <v>4131</v>
      </c>
      <c r="E417" t="s">
        <v>309</v>
      </c>
      <c r="F417" t="s">
        <v>4192</v>
      </c>
      <c r="G417" t="s">
        <v>4193</v>
      </c>
      <c r="H417" t="s">
        <v>321</v>
      </c>
      <c r="I417" t="s">
        <v>964</v>
      </c>
      <c r="J417" t="s">
        <v>204</v>
      </c>
      <c r="K417" t="s">
        <v>204</v>
      </c>
      <c r="L417" t="s">
        <v>340</v>
      </c>
      <c r="M417" t="s">
        <v>577</v>
      </c>
      <c r="N417" t="s">
        <v>339</v>
      </c>
      <c r="O417" t="s">
        <v>1212</v>
      </c>
      <c r="P417" s="131">
        <v>40050</v>
      </c>
      <c r="Q417" s="131">
        <v>1</v>
      </c>
      <c r="R417" s="131">
        <v>2405</v>
      </c>
      <c r="T417" s="131">
        <v>963.20299999999997</v>
      </c>
      <c r="U417" s="132">
        <v>1E-4</v>
      </c>
      <c r="V417" s="132">
        <v>1.434E-2</v>
      </c>
      <c r="W417" s="132">
        <v>4.1399999999999996E-3</v>
      </c>
    </row>
    <row r="418" spans="1:23">
      <c r="A418" t="s">
        <v>1213</v>
      </c>
      <c r="B418" t="s">
        <v>1252</v>
      </c>
      <c r="C418" t="s">
        <v>4124</v>
      </c>
      <c r="D418" t="s">
        <v>4125</v>
      </c>
      <c r="E418" t="s">
        <v>309</v>
      </c>
      <c r="F418" t="s">
        <v>4222</v>
      </c>
      <c r="G418" t="s">
        <v>4223</v>
      </c>
      <c r="H418" t="s">
        <v>321</v>
      </c>
      <c r="I418" t="s">
        <v>965</v>
      </c>
      <c r="J418" t="s">
        <v>204</v>
      </c>
      <c r="K418" t="s">
        <v>204</v>
      </c>
      <c r="L418" t="s">
        <v>340</v>
      </c>
      <c r="M418" t="s">
        <v>582</v>
      </c>
      <c r="N418" t="s">
        <v>339</v>
      </c>
      <c r="O418" t="s">
        <v>1212</v>
      </c>
      <c r="P418" s="131">
        <v>5222</v>
      </c>
      <c r="Q418" s="131">
        <v>1</v>
      </c>
      <c r="R418" s="131">
        <v>17230</v>
      </c>
      <c r="T418" s="131">
        <v>899.75099999999998</v>
      </c>
      <c r="U418" s="132">
        <v>2.3000000000000001E-4</v>
      </c>
      <c r="V418" s="132">
        <v>1.34E-2</v>
      </c>
      <c r="W418" s="132">
        <v>3.8600000000000001E-3</v>
      </c>
    </row>
    <row r="419" spans="1:23">
      <c r="A419" t="s">
        <v>1213</v>
      </c>
      <c r="B419" t="s">
        <v>1252</v>
      </c>
      <c r="C419" t="s">
        <v>4130</v>
      </c>
      <c r="D419" t="s">
        <v>4131</v>
      </c>
      <c r="E419" t="s">
        <v>309</v>
      </c>
      <c r="F419" t="s">
        <v>4146</v>
      </c>
      <c r="G419" t="s">
        <v>4147</v>
      </c>
      <c r="H419" t="s">
        <v>321</v>
      </c>
      <c r="I419" t="s">
        <v>965</v>
      </c>
      <c r="J419" t="s">
        <v>204</v>
      </c>
      <c r="K419" t="s">
        <v>204</v>
      </c>
      <c r="L419" t="s">
        <v>340</v>
      </c>
      <c r="M419" t="s">
        <v>605</v>
      </c>
      <c r="N419" t="s">
        <v>339</v>
      </c>
      <c r="O419" t="s">
        <v>1212</v>
      </c>
      <c r="P419" s="131">
        <v>13777</v>
      </c>
      <c r="Q419" s="131">
        <v>1</v>
      </c>
      <c r="R419" s="131">
        <v>5217</v>
      </c>
      <c r="T419" s="131">
        <v>718.74599999999998</v>
      </c>
      <c r="U419" s="132">
        <v>1.1E-4</v>
      </c>
      <c r="V419" s="132">
        <v>1.0699999999999999E-2</v>
      </c>
      <c r="W419" s="132">
        <v>3.0899999999999999E-3</v>
      </c>
    </row>
    <row r="420" spans="1:23">
      <c r="A420" t="s">
        <v>1213</v>
      </c>
      <c r="B420" t="s">
        <v>1252</v>
      </c>
      <c r="C420" t="s">
        <v>4120</v>
      </c>
      <c r="D420" t="s">
        <v>4121</v>
      </c>
      <c r="E420" t="s">
        <v>309</v>
      </c>
      <c r="F420" t="s">
        <v>4407</v>
      </c>
      <c r="G420" t="s">
        <v>4408</v>
      </c>
      <c r="H420" t="s">
        <v>321</v>
      </c>
      <c r="I420" t="s">
        <v>964</v>
      </c>
      <c r="J420" t="s">
        <v>204</v>
      </c>
      <c r="K420" t="s">
        <v>204</v>
      </c>
      <c r="L420" t="s">
        <v>340</v>
      </c>
      <c r="M420" t="s">
        <v>574</v>
      </c>
      <c r="N420" t="s">
        <v>339</v>
      </c>
      <c r="O420" t="s">
        <v>1212</v>
      </c>
      <c r="P420" s="131">
        <v>3041</v>
      </c>
      <c r="Q420" s="131">
        <v>1</v>
      </c>
      <c r="R420" s="131">
        <v>23540</v>
      </c>
      <c r="T420" s="131">
        <v>715.851</v>
      </c>
      <c r="U420" s="132">
        <v>1.6000000000000001E-4</v>
      </c>
      <c r="V420" s="132">
        <v>1.0659999999999999E-2</v>
      </c>
      <c r="W420" s="132">
        <v>3.0699999999999998E-3</v>
      </c>
    </row>
    <row r="421" spans="1:23">
      <c r="A421" t="s">
        <v>1213</v>
      </c>
      <c r="B421" t="s">
        <v>1252</v>
      </c>
      <c r="C421" t="s">
        <v>4130</v>
      </c>
      <c r="D421" t="s">
        <v>4131</v>
      </c>
      <c r="E421" t="s">
        <v>309</v>
      </c>
      <c r="F421" t="s">
        <v>4409</v>
      </c>
      <c r="G421" t="s">
        <v>4410</v>
      </c>
      <c r="H421" t="s">
        <v>321</v>
      </c>
      <c r="I421" t="s">
        <v>966</v>
      </c>
      <c r="J421" t="s">
        <v>204</v>
      </c>
      <c r="K421" t="s">
        <v>204</v>
      </c>
      <c r="L421" t="s">
        <v>340</v>
      </c>
      <c r="M421" t="s">
        <v>624</v>
      </c>
      <c r="N421" t="s">
        <v>339</v>
      </c>
      <c r="O421" t="s">
        <v>1212</v>
      </c>
      <c r="P421" s="131">
        <v>14050</v>
      </c>
      <c r="Q421" s="131">
        <v>1</v>
      </c>
      <c r="R421" s="131">
        <v>3964.48</v>
      </c>
      <c r="T421" s="131">
        <v>557.00900000000001</v>
      </c>
      <c r="U421" s="132">
        <v>3.6999999999999999E-4</v>
      </c>
      <c r="V421" s="132">
        <v>8.2900000000000005E-3</v>
      </c>
      <c r="W421" s="132">
        <v>2.3900000000000002E-3</v>
      </c>
    </row>
    <row r="422" spans="1:23">
      <c r="A422" t="s">
        <v>1213</v>
      </c>
      <c r="B422" t="s">
        <v>1252</v>
      </c>
      <c r="C422" t="s">
        <v>4116</v>
      </c>
      <c r="D422" t="s">
        <v>4117</v>
      </c>
      <c r="E422" t="s">
        <v>309</v>
      </c>
      <c r="F422" t="s">
        <v>4411</v>
      </c>
      <c r="G422" t="s">
        <v>4412</v>
      </c>
      <c r="H422" t="s">
        <v>321</v>
      </c>
      <c r="I422" t="s">
        <v>964</v>
      </c>
      <c r="J422" t="s">
        <v>204</v>
      </c>
      <c r="K422" t="s">
        <v>204</v>
      </c>
      <c r="L422" t="s">
        <v>340</v>
      </c>
      <c r="M422" t="s">
        <v>574</v>
      </c>
      <c r="N422" t="s">
        <v>339</v>
      </c>
      <c r="O422" t="s">
        <v>1212</v>
      </c>
      <c r="P422" s="131">
        <v>13518</v>
      </c>
      <c r="Q422" s="131">
        <v>1</v>
      </c>
      <c r="R422" s="131">
        <v>3220</v>
      </c>
      <c r="T422" s="131">
        <v>435.28</v>
      </c>
      <c r="U422" s="132">
        <v>1.9000000000000001E-4</v>
      </c>
      <c r="V422" s="132">
        <v>6.4799999999999996E-3</v>
      </c>
      <c r="W422" s="132">
        <v>1.8699999999999999E-3</v>
      </c>
    </row>
    <row r="423" spans="1:23">
      <c r="A423" t="s">
        <v>1213</v>
      </c>
      <c r="B423" t="s">
        <v>1252</v>
      </c>
      <c r="C423" t="s">
        <v>4120</v>
      </c>
      <c r="D423" t="s">
        <v>4121</v>
      </c>
      <c r="E423" t="s">
        <v>309</v>
      </c>
      <c r="F423" t="s">
        <v>4174</v>
      </c>
      <c r="G423" t="s">
        <v>4175</v>
      </c>
      <c r="H423" t="s">
        <v>321</v>
      </c>
      <c r="I423" t="s">
        <v>964</v>
      </c>
      <c r="J423" t="s">
        <v>204</v>
      </c>
      <c r="K423" t="s">
        <v>204</v>
      </c>
      <c r="L423" t="s">
        <v>340</v>
      </c>
      <c r="M423" t="s">
        <v>577</v>
      </c>
      <c r="N423" t="s">
        <v>339</v>
      </c>
      <c r="O423" t="s">
        <v>1212</v>
      </c>
      <c r="P423" s="131">
        <v>1694</v>
      </c>
      <c r="Q423" s="131">
        <v>1</v>
      </c>
      <c r="R423" s="131">
        <v>23190</v>
      </c>
      <c r="T423" s="131">
        <v>392.839</v>
      </c>
      <c r="U423" s="132">
        <v>6.0000000000000002E-5</v>
      </c>
      <c r="V423" s="132">
        <v>5.8500000000000002E-3</v>
      </c>
      <c r="W423" s="132">
        <v>1.6900000000000001E-3</v>
      </c>
    </row>
    <row r="424" spans="1:23">
      <c r="A424" t="s">
        <v>1213</v>
      </c>
      <c r="B424" t="s">
        <v>1252</v>
      </c>
      <c r="C424" t="s">
        <v>4116</v>
      </c>
      <c r="D424" t="s">
        <v>4117</v>
      </c>
      <c r="E424" t="s">
        <v>309</v>
      </c>
      <c r="F424" t="s">
        <v>4230</v>
      </c>
      <c r="G424" t="s">
        <v>4231</v>
      </c>
      <c r="H424" t="s">
        <v>321</v>
      </c>
      <c r="I424" t="s">
        <v>965</v>
      </c>
      <c r="J424" t="s">
        <v>204</v>
      </c>
      <c r="K424" t="s">
        <v>204</v>
      </c>
      <c r="L424" t="s">
        <v>340</v>
      </c>
      <c r="M424" t="s">
        <v>582</v>
      </c>
      <c r="N424" t="s">
        <v>339</v>
      </c>
      <c r="O424" t="s">
        <v>1212</v>
      </c>
      <c r="P424" s="131">
        <v>6217</v>
      </c>
      <c r="Q424" s="131">
        <v>1</v>
      </c>
      <c r="R424" s="131">
        <v>4710</v>
      </c>
      <c r="T424" s="131">
        <v>292.82100000000003</v>
      </c>
      <c r="U424" s="132">
        <v>8.8999999999999995E-4</v>
      </c>
      <c r="V424" s="132">
        <v>4.3600000000000002E-3</v>
      </c>
      <c r="W424" s="132">
        <v>1.2600000000000001E-3</v>
      </c>
    </row>
    <row r="425" spans="1:23">
      <c r="A425" t="s">
        <v>1213</v>
      </c>
      <c r="B425" t="s">
        <v>1252</v>
      </c>
      <c r="C425" t="s">
        <v>4120</v>
      </c>
      <c r="D425" t="s">
        <v>4121</v>
      </c>
      <c r="E425" t="s">
        <v>309</v>
      </c>
      <c r="F425" t="s">
        <v>4365</v>
      </c>
      <c r="G425" t="s">
        <v>4366</v>
      </c>
      <c r="H425" t="s">
        <v>321</v>
      </c>
      <c r="I425" t="s">
        <v>965</v>
      </c>
      <c r="J425" t="s">
        <v>204</v>
      </c>
      <c r="K425" t="s">
        <v>204</v>
      </c>
      <c r="L425" t="s">
        <v>340</v>
      </c>
      <c r="M425" t="s">
        <v>707</v>
      </c>
      <c r="N425" t="s">
        <v>339</v>
      </c>
      <c r="O425" t="s">
        <v>1212</v>
      </c>
      <c r="P425" s="131">
        <v>2129</v>
      </c>
      <c r="Q425" s="131">
        <v>1</v>
      </c>
      <c r="R425" s="131">
        <v>4356</v>
      </c>
      <c r="T425" s="131">
        <v>92.739000000000004</v>
      </c>
      <c r="U425" s="132">
        <v>6.0999999999999997E-4</v>
      </c>
      <c r="V425" s="132">
        <v>1.3799999999999999E-3</v>
      </c>
      <c r="W425" s="132">
        <v>4.0000000000000002E-4</v>
      </c>
    </row>
    <row r="426" spans="1:23">
      <c r="A426" t="s">
        <v>1213</v>
      </c>
      <c r="B426" t="s">
        <v>1252</v>
      </c>
      <c r="C426" t="s">
        <v>4112</v>
      </c>
      <c r="D426" t="s">
        <v>4113</v>
      </c>
      <c r="E426" t="s">
        <v>80</v>
      </c>
      <c r="F426" t="s">
        <v>4114</v>
      </c>
      <c r="G426" t="s">
        <v>4115</v>
      </c>
      <c r="H426" t="s">
        <v>321</v>
      </c>
      <c r="I426" t="s">
        <v>965</v>
      </c>
      <c r="J426" t="s">
        <v>205</v>
      </c>
      <c r="K426" t="s">
        <v>224</v>
      </c>
      <c r="L426" t="s">
        <v>344</v>
      </c>
      <c r="M426" t="s">
        <v>604</v>
      </c>
      <c r="N426" t="s">
        <v>339</v>
      </c>
      <c r="O426" t="s">
        <v>1215</v>
      </c>
      <c r="P426" s="131">
        <v>5243</v>
      </c>
      <c r="Q426" s="131">
        <v>3.6469999999999998</v>
      </c>
      <c r="R426" s="131">
        <v>58608</v>
      </c>
      <c r="S426" s="131">
        <v>8.1470000000000002</v>
      </c>
      <c r="T426" s="131">
        <v>11236.278</v>
      </c>
      <c r="U426" s="132">
        <v>0</v>
      </c>
      <c r="V426" s="132">
        <v>0.16744000000000001</v>
      </c>
      <c r="W426" s="132">
        <v>4.8280000000000003E-2</v>
      </c>
    </row>
    <row r="427" spans="1:23">
      <c r="A427" t="s">
        <v>1213</v>
      </c>
      <c r="B427" t="s">
        <v>1252</v>
      </c>
      <c r="C427" t="s">
        <v>4108</v>
      </c>
      <c r="D427" t="s">
        <v>4109</v>
      </c>
      <c r="E427" t="s">
        <v>80</v>
      </c>
      <c r="F427" t="s">
        <v>4110</v>
      </c>
      <c r="G427" t="s">
        <v>4111</v>
      </c>
      <c r="H427" t="s">
        <v>321</v>
      </c>
      <c r="I427" t="s">
        <v>965</v>
      </c>
      <c r="J427" t="s">
        <v>205</v>
      </c>
      <c r="K427" t="s">
        <v>224</v>
      </c>
      <c r="L427" t="s">
        <v>346</v>
      </c>
      <c r="M427" t="s">
        <v>597</v>
      </c>
      <c r="N427" t="s">
        <v>339</v>
      </c>
      <c r="O427" t="s">
        <v>1215</v>
      </c>
      <c r="P427" s="131">
        <v>3974</v>
      </c>
      <c r="Q427" s="131">
        <v>3.6469999999999998</v>
      </c>
      <c r="R427" s="131">
        <v>51123</v>
      </c>
      <c r="T427" s="131">
        <v>7409.3469999999998</v>
      </c>
      <c r="U427" s="132">
        <v>0</v>
      </c>
      <c r="V427" s="132">
        <v>0.11033</v>
      </c>
      <c r="W427" s="132">
        <v>3.1820000000000001E-2</v>
      </c>
    </row>
    <row r="428" spans="1:23">
      <c r="A428" t="s">
        <v>1213</v>
      </c>
      <c r="B428" t="s">
        <v>1252</v>
      </c>
      <c r="C428" t="s">
        <v>4100</v>
      </c>
      <c r="D428" t="s">
        <v>4101</v>
      </c>
      <c r="E428" t="s">
        <v>80</v>
      </c>
      <c r="F428" t="s">
        <v>4102</v>
      </c>
      <c r="G428" t="s">
        <v>4103</v>
      </c>
      <c r="H428" t="s">
        <v>321</v>
      </c>
      <c r="I428" t="s">
        <v>965</v>
      </c>
      <c r="J428" t="s">
        <v>205</v>
      </c>
      <c r="K428" t="s">
        <v>224</v>
      </c>
      <c r="L428" t="s">
        <v>344</v>
      </c>
      <c r="M428" t="s">
        <v>604</v>
      </c>
      <c r="N428" t="s">
        <v>339</v>
      </c>
      <c r="O428" t="s">
        <v>1215</v>
      </c>
      <c r="P428" s="131">
        <v>3161</v>
      </c>
      <c r="Q428" s="131">
        <v>3.6469999999999998</v>
      </c>
      <c r="R428" s="131">
        <v>53881</v>
      </c>
      <c r="T428" s="131">
        <v>6211.4920000000002</v>
      </c>
      <c r="U428" s="132">
        <v>0</v>
      </c>
      <c r="V428" s="132">
        <v>9.2490000000000003E-2</v>
      </c>
      <c r="W428" s="132">
        <v>2.6669999999999999E-2</v>
      </c>
    </row>
    <row r="429" spans="1:23">
      <c r="A429" t="s">
        <v>1213</v>
      </c>
      <c r="B429" t="s">
        <v>1252</v>
      </c>
      <c r="C429" t="s">
        <v>4253</v>
      </c>
      <c r="D429" t="s">
        <v>4254</v>
      </c>
      <c r="E429" t="s">
        <v>80</v>
      </c>
      <c r="F429" t="s">
        <v>4255</v>
      </c>
      <c r="G429" t="s">
        <v>4256</v>
      </c>
      <c r="H429" t="s">
        <v>321</v>
      </c>
      <c r="I429" t="s">
        <v>965</v>
      </c>
      <c r="J429" t="s">
        <v>205</v>
      </c>
      <c r="K429" t="s">
        <v>224</v>
      </c>
      <c r="L429" t="s">
        <v>314</v>
      </c>
      <c r="M429" t="s">
        <v>597</v>
      </c>
      <c r="N429" t="s">
        <v>339</v>
      </c>
      <c r="O429" t="s">
        <v>1215</v>
      </c>
      <c r="P429" s="131">
        <v>7709</v>
      </c>
      <c r="Q429" s="131">
        <v>3.6469999999999998</v>
      </c>
      <c r="R429" s="131">
        <v>21045</v>
      </c>
      <c r="T429" s="131">
        <v>5916.7430000000004</v>
      </c>
      <c r="U429" s="132">
        <v>0</v>
      </c>
      <c r="V429" s="132">
        <v>8.8109999999999994E-2</v>
      </c>
      <c r="W429" s="132">
        <v>2.5409999999999999E-2</v>
      </c>
    </row>
    <row r="430" spans="1:23">
      <c r="A430" t="s">
        <v>1213</v>
      </c>
      <c r="B430" t="s">
        <v>1252</v>
      </c>
      <c r="C430" t="s">
        <v>4257</v>
      </c>
      <c r="D430" t="s">
        <v>4258</v>
      </c>
      <c r="E430" t="s">
        <v>80</v>
      </c>
      <c r="F430" t="s">
        <v>4261</v>
      </c>
      <c r="G430" t="s">
        <v>4262</v>
      </c>
      <c r="H430" t="s">
        <v>321</v>
      </c>
      <c r="I430" t="s">
        <v>965</v>
      </c>
      <c r="J430" t="s">
        <v>205</v>
      </c>
      <c r="K430" t="s">
        <v>224</v>
      </c>
      <c r="L430" t="s">
        <v>344</v>
      </c>
      <c r="M430" t="s">
        <v>602</v>
      </c>
      <c r="N430" t="s">
        <v>339</v>
      </c>
      <c r="O430" t="s">
        <v>1215</v>
      </c>
      <c r="P430" s="131">
        <v>1714</v>
      </c>
      <c r="Q430" s="131">
        <v>3.6469999999999998</v>
      </c>
      <c r="R430" s="131">
        <v>22096</v>
      </c>
      <c r="T430" s="131">
        <v>1381.212</v>
      </c>
      <c r="U430" s="132">
        <v>0</v>
      </c>
      <c r="V430" s="132">
        <v>2.0570000000000001E-2</v>
      </c>
      <c r="W430" s="132">
        <v>5.9300000000000004E-3</v>
      </c>
    </row>
    <row r="431" spans="1:23">
      <c r="A431" t="s">
        <v>1213</v>
      </c>
      <c r="B431" t="s">
        <v>1252</v>
      </c>
      <c r="C431" t="s">
        <v>4257</v>
      </c>
      <c r="D431" t="s">
        <v>4258</v>
      </c>
      <c r="E431" t="s">
        <v>80</v>
      </c>
      <c r="F431" t="s">
        <v>4355</v>
      </c>
      <c r="G431" t="s">
        <v>4356</v>
      </c>
      <c r="H431" t="s">
        <v>321</v>
      </c>
      <c r="I431" t="s">
        <v>967</v>
      </c>
      <c r="J431" t="s">
        <v>205</v>
      </c>
      <c r="K431" t="s">
        <v>224</v>
      </c>
      <c r="L431" t="s">
        <v>344</v>
      </c>
      <c r="M431" t="s">
        <v>732</v>
      </c>
      <c r="N431" t="s">
        <v>339</v>
      </c>
      <c r="O431" t="s">
        <v>1215</v>
      </c>
      <c r="P431" s="131">
        <v>1916</v>
      </c>
      <c r="Q431" s="131">
        <v>3.6469999999999998</v>
      </c>
      <c r="R431" s="131">
        <v>10684</v>
      </c>
      <c r="T431" s="131">
        <v>746.56100000000004</v>
      </c>
      <c r="U431" s="132">
        <v>0</v>
      </c>
      <c r="V431" s="132">
        <v>1.112E-2</v>
      </c>
      <c r="W431" s="132">
        <v>3.2100000000000002E-3</v>
      </c>
    </row>
    <row r="432" spans="1:23">
      <c r="A432" t="s">
        <v>1213</v>
      </c>
      <c r="B432" t="s">
        <v>1252</v>
      </c>
      <c r="C432" t="s">
        <v>4257</v>
      </c>
      <c r="D432" t="s">
        <v>4258</v>
      </c>
      <c r="E432" t="s">
        <v>80</v>
      </c>
      <c r="F432" t="s">
        <v>4259</v>
      </c>
      <c r="G432" t="s">
        <v>4260</v>
      </c>
      <c r="H432" t="s">
        <v>321</v>
      </c>
      <c r="I432" t="s">
        <v>965</v>
      </c>
      <c r="J432" t="s">
        <v>205</v>
      </c>
      <c r="K432" t="s">
        <v>224</v>
      </c>
      <c r="L432" t="s">
        <v>368</v>
      </c>
      <c r="M432" t="s">
        <v>735</v>
      </c>
      <c r="N432" t="s">
        <v>339</v>
      </c>
      <c r="O432" t="s">
        <v>1216</v>
      </c>
      <c r="P432" s="131">
        <v>1092</v>
      </c>
      <c r="Q432" s="131">
        <v>3.7964000000000002</v>
      </c>
      <c r="R432" s="131">
        <v>16558</v>
      </c>
      <c r="T432" s="131">
        <v>686.44</v>
      </c>
      <c r="U432" s="132">
        <v>0</v>
      </c>
      <c r="V432" s="132">
        <v>1.022E-2</v>
      </c>
      <c r="W432" s="132">
        <v>2.9499999999999999E-3</v>
      </c>
    </row>
    <row r="433" spans="1:23">
      <c r="A433" t="s">
        <v>1213</v>
      </c>
      <c r="B433" t="s">
        <v>1252</v>
      </c>
      <c r="C433" t="s">
        <v>4257</v>
      </c>
      <c r="D433" t="s">
        <v>4258</v>
      </c>
      <c r="E433" t="s">
        <v>80</v>
      </c>
      <c r="F433" t="s">
        <v>4367</v>
      </c>
      <c r="G433" t="s">
        <v>4368</v>
      </c>
      <c r="H433" t="s">
        <v>321</v>
      </c>
      <c r="I433" t="s">
        <v>965</v>
      </c>
      <c r="J433" t="s">
        <v>205</v>
      </c>
      <c r="K433" t="s">
        <v>224</v>
      </c>
      <c r="L433" t="s">
        <v>344</v>
      </c>
      <c r="M433" t="s">
        <v>735</v>
      </c>
      <c r="N433" t="s">
        <v>339</v>
      </c>
      <c r="O433" t="s">
        <v>1215</v>
      </c>
      <c r="P433" s="131">
        <v>2743</v>
      </c>
      <c r="Q433" s="131">
        <v>3.6469999999999998</v>
      </c>
      <c r="R433" s="131">
        <v>6710</v>
      </c>
      <c r="T433" s="131">
        <v>671.25</v>
      </c>
      <c r="U433" s="132">
        <v>0</v>
      </c>
      <c r="V433" s="132">
        <v>0.01</v>
      </c>
      <c r="W433" s="132">
        <v>2.8800000000000002E-3</v>
      </c>
    </row>
    <row r="434" spans="1:23">
      <c r="A434" t="s">
        <v>1213</v>
      </c>
      <c r="B434" t="s">
        <v>1252</v>
      </c>
      <c r="C434" t="s">
        <v>4257</v>
      </c>
      <c r="D434" t="s">
        <v>4258</v>
      </c>
      <c r="E434" t="s">
        <v>80</v>
      </c>
      <c r="F434" t="s">
        <v>4371</v>
      </c>
      <c r="G434" t="s">
        <v>4372</v>
      </c>
      <c r="H434" t="s">
        <v>321</v>
      </c>
      <c r="I434" t="s">
        <v>965</v>
      </c>
      <c r="J434" t="s">
        <v>205</v>
      </c>
      <c r="K434" t="s">
        <v>238</v>
      </c>
      <c r="L434" t="s">
        <v>314</v>
      </c>
      <c r="M434" t="s">
        <v>706</v>
      </c>
      <c r="N434" t="s">
        <v>339</v>
      </c>
      <c r="O434" t="s">
        <v>1216</v>
      </c>
      <c r="P434" s="131">
        <v>831</v>
      </c>
      <c r="Q434" s="131">
        <v>3.7964000000000002</v>
      </c>
      <c r="R434" s="131">
        <v>21025</v>
      </c>
      <c r="T434" s="131">
        <v>663.298</v>
      </c>
      <c r="U434" s="132">
        <v>0</v>
      </c>
      <c r="V434" s="132">
        <v>9.8799999999999999E-3</v>
      </c>
      <c r="W434" s="132">
        <v>2.8500000000000001E-3</v>
      </c>
    </row>
    <row r="435" spans="1:23">
      <c r="A435" t="s">
        <v>1213</v>
      </c>
      <c r="B435" t="s">
        <v>1252</v>
      </c>
      <c r="C435" t="s">
        <v>4116</v>
      </c>
      <c r="D435" t="s">
        <v>4117</v>
      </c>
      <c r="E435" t="s">
        <v>309</v>
      </c>
      <c r="F435" t="s">
        <v>4369</v>
      </c>
      <c r="G435" t="s">
        <v>4370</v>
      </c>
      <c r="H435" t="s">
        <v>321</v>
      </c>
      <c r="I435" t="s">
        <v>965</v>
      </c>
      <c r="J435" t="s">
        <v>204</v>
      </c>
      <c r="K435" t="s">
        <v>204</v>
      </c>
      <c r="L435" t="s">
        <v>340</v>
      </c>
      <c r="M435" t="s">
        <v>716</v>
      </c>
      <c r="N435" t="s">
        <v>339</v>
      </c>
      <c r="O435" t="s">
        <v>1212</v>
      </c>
      <c r="P435" s="131">
        <v>23337</v>
      </c>
      <c r="Q435" s="131">
        <v>1</v>
      </c>
      <c r="R435" s="131">
        <v>2625</v>
      </c>
      <c r="T435" s="131">
        <v>612.596</v>
      </c>
      <c r="U435" s="132">
        <v>3.5899999999999999E-3</v>
      </c>
      <c r="V435" s="132">
        <v>9.1199999999999996E-3</v>
      </c>
      <c r="W435" s="132">
        <v>2.63E-3</v>
      </c>
    </row>
    <row r="436" spans="1:23">
      <c r="A436" t="s">
        <v>1213</v>
      </c>
      <c r="B436" t="s">
        <v>1252</v>
      </c>
      <c r="C436" t="s">
        <v>4313</v>
      </c>
      <c r="D436" t="s">
        <v>4314</v>
      </c>
      <c r="E436" t="s">
        <v>80</v>
      </c>
      <c r="F436" t="s">
        <v>4373</v>
      </c>
      <c r="G436" t="s">
        <v>4374</v>
      </c>
      <c r="H436" t="s">
        <v>321</v>
      </c>
      <c r="I436" t="s">
        <v>967</v>
      </c>
      <c r="J436" t="s">
        <v>205</v>
      </c>
      <c r="K436" t="s">
        <v>224</v>
      </c>
      <c r="L436" t="s">
        <v>344</v>
      </c>
      <c r="M436" t="s">
        <v>718</v>
      </c>
      <c r="N436" t="s">
        <v>339</v>
      </c>
      <c r="O436" t="s">
        <v>1215</v>
      </c>
      <c r="P436" s="131">
        <v>5714</v>
      </c>
      <c r="Q436" s="131">
        <v>3.6469999999999998</v>
      </c>
      <c r="R436" s="131">
        <v>2678</v>
      </c>
      <c r="S436" s="131">
        <v>3.1850000000000001</v>
      </c>
      <c r="T436" s="131">
        <v>569.68299999999999</v>
      </c>
      <c r="U436" s="132">
        <v>0</v>
      </c>
      <c r="V436" s="132">
        <v>8.5299999999999994E-3</v>
      </c>
      <c r="W436" s="132">
        <v>2.4599999999999999E-3</v>
      </c>
    </row>
    <row r="437" spans="1:23">
      <c r="A437" t="s">
        <v>1213</v>
      </c>
      <c r="B437" t="s">
        <v>1252</v>
      </c>
      <c r="C437" t="s">
        <v>4257</v>
      </c>
      <c r="D437" t="s">
        <v>4258</v>
      </c>
      <c r="E437" t="s">
        <v>80</v>
      </c>
      <c r="F437" t="s">
        <v>4277</v>
      </c>
      <c r="G437" t="s">
        <v>4278</v>
      </c>
      <c r="H437" t="s">
        <v>321</v>
      </c>
      <c r="I437" t="s">
        <v>965</v>
      </c>
      <c r="J437" t="s">
        <v>205</v>
      </c>
      <c r="K437" t="s">
        <v>224</v>
      </c>
      <c r="L437" t="s">
        <v>344</v>
      </c>
      <c r="M437" t="s">
        <v>735</v>
      </c>
      <c r="N437" t="s">
        <v>339</v>
      </c>
      <c r="O437" t="s">
        <v>1215</v>
      </c>
      <c r="P437" s="131">
        <v>626</v>
      </c>
      <c r="Q437" s="131">
        <v>3.6469999999999998</v>
      </c>
      <c r="R437" s="131">
        <v>21549</v>
      </c>
      <c r="T437" s="131">
        <v>491.96800000000002</v>
      </c>
      <c r="U437" s="132">
        <v>0</v>
      </c>
      <c r="V437" s="132">
        <v>7.3299999999999997E-3</v>
      </c>
      <c r="W437" s="132">
        <v>2.1099999999999999E-3</v>
      </c>
    </row>
    <row r="438" spans="1:23">
      <c r="A438" t="s">
        <v>1213</v>
      </c>
      <c r="B438" t="s">
        <v>1252</v>
      </c>
      <c r="C438" t="s">
        <v>4319</v>
      </c>
      <c r="D438" t="s">
        <v>4320</v>
      </c>
      <c r="E438" t="s">
        <v>80</v>
      </c>
      <c r="F438" t="s">
        <v>4321</v>
      </c>
      <c r="G438" t="s">
        <v>4322</v>
      </c>
      <c r="H438" t="s">
        <v>321</v>
      </c>
      <c r="I438" t="s">
        <v>965</v>
      </c>
      <c r="J438" t="s">
        <v>205</v>
      </c>
      <c r="K438" t="s">
        <v>281</v>
      </c>
      <c r="L438" t="s">
        <v>314</v>
      </c>
      <c r="M438" t="s">
        <v>735</v>
      </c>
      <c r="N438" t="s">
        <v>339</v>
      </c>
      <c r="O438" t="s">
        <v>1216</v>
      </c>
      <c r="P438" s="131">
        <v>3641</v>
      </c>
      <c r="Q438" s="131">
        <v>3.7964000000000002</v>
      </c>
      <c r="R438" s="131">
        <v>3412.2</v>
      </c>
      <c r="T438" s="131">
        <v>471.65800000000002</v>
      </c>
      <c r="U438" s="132">
        <v>0</v>
      </c>
      <c r="V438" s="132">
        <v>7.0200000000000002E-3</v>
      </c>
      <c r="W438" s="132">
        <v>2.0300000000000001E-3</v>
      </c>
    </row>
    <row r="439" spans="1:23">
      <c r="A439" t="s">
        <v>1213</v>
      </c>
      <c r="B439" t="s">
        <v>1252</v>
      </c>
      <c r="C439" t="s">
        <v>4257</v>
      </c>
      <c r="D439" t="s">
        <v>4258</v>
      </c>
      <c r="E439" t="s">
        <v>80</v>
      </c>
      <c r="F439" t="s">
        <v>4375</v>
      </c>
      <c r="G439" t="s">
        <v>4376</v>
      </c>
      <c r="H439" t="s">
        <v>321</v>
      </c>
      <c r="I439" t="s">
        <v>967</v>
      </c>
      <c r="J439" t="s">
        <v>205</v>
      </c>
      <c r="K439" t="s">
        <v>224</v>
      </c>
      <c r="L439" t="s">
        <v>380</v>
      </c>
      <c r="M439" t="s">
        <v>732</v>
      </c>
      <c r="N439" t="s">
        <v>339</v>
      </c>
      <c r="O439" t="s">
        <v>1215</v>
      </c>
      <c r="P439" s="131">
        <v>1248</v>
      </c>
      <c r="Q439" s="131">
        <v>3.6469999999999998</v>
      </c>
      <c r="R439" s="131">
        <v>9936</v>
      </c>
      <c r="T439" s="131">
        <v>452.233</v>
      </c>
      <c r="U439" s="132">
        <v>0</v>
      </c>
      <c r="V439" s="132">
        <v>6.7299999999999999E-3</v>
      </c>
      <c r="W439" s="132">
        <v>1.9400000000000001E-3</v>
      </c>
    </row>
    <row r="440" spans="1:23">
      <c r="A440" t="s">
        <v>1213</v>
      </c>
      <c r="B440" t="s">
        <v>1252</v>
      </c>
      <c r="C440" t="s">
        <v>4313</v>
      </c>
      <c r="D440" t="s">
        <v>4314</v>
      </c>
      <c r="E440" t="s">
        <v>80</v>
      </c>
      <c r="F440" t="s">
        <v>4315</v>
      </c>
      <c r="G440" t="s">
        <v>4316</v>
      </c>
      <c r="H440" t="s">
        <v>321</v>
      </c>
      <c r="I440" t="s">
        <v>965</v>
      </c>
      <c r="J440" t="s">
        <v>205</v>
      </c>
      <c r="K440" t="s">
        <v>224</v>
      </c>
      <c r="L440" t="s">
        <v>344</v>
      </c>
      <c r="M440" t="s">
        <v>735</v>
      </c>
      <c r="N440" t="s">
        <v>339</v>
      </c>
      <c r="O440" t="s">
        <v>1215</v>
      </c>
      <c r="P440" s="131">
        <v>2142</v>
      </c>
      <c r="Q440" s="131">
        <v>3.6469999999999998</v>
      </c>
      <c r="R440" s="131">
        <v>3818</v>
      </c>
      <c r="S440" s="131">
        <v>0.85399999999999998</v>
      </c>
      <c r="T440" s="131">
        <v>301.37200000000001</v>
      </c>
      <c r="U440" s="132">
        <v>0</v>
      </c>
      <c r="V440" s="132">
        <v>4.4999999999999997E-3</v>
      </c>
      <c r="W440" s="132">
        <v>1.2999999999999999E-3</v>
      </c>
    </row>
    <row r="441" spans="1:23">
      <c r="A441" t="s">
        <v>1213</v>
      </c>
      <c r="B441" t="s">
        <v>1252</v>
      </c>
      <c r="C441" t="s">
        <v>4257</v>
      </c>
      <c r="D441" t="s">
        <v>4258</v>
      </c>
      <c r="E441" t="s">
        <v>80</v>
      </c>
      <c r="F441" t="s">
        <v>4377</v>
      </c>
      <c r="G441" t="s">
        <v>4378</v>
      </c>
      <c r="H441" t="s">
        <v>321</v>
      </c>
      <c r="I441" t="s">
        <v>965</v>
      </c>
      <c r="J441" t="s">
        <v>205</v>
      </c>
      <c r="K441" t="s">
        <v>224</v>
      </c>
      <c r="L441" t="s">
        <v>344</v>
      </c>
      <c r="M441" t="s">
        <v>735</v>
      </c>
      <c r="N441" t="s">
        <v>339</v>
      </c>
      <c r="O441" t="s">
        <v>1215</v>
      </c>
      <c r="P441" s="131">
        <v>270</v>
      </c>
      <c r="Q441" s="131">
        <v>3.6469999999999998</v>
      </c>
      <c r="R441" s="131">
        <v>10012</v>
      </c>
      <c r="T441" s="131">
        <v>98.587000000000003</v>
      </c>
      <c r="U441" s="132">
        <v>0</v>
      </c>
      <c r="V441" s="132">
        <v>1.47E-3</v>
      </c>
      <c r="W441" s="132">
        <v>4.2000000000000002E-4</v>
      </c>
    </row>
    <row r="442" spans="1:23">
      <c r="A442" t="s">
        <v>1213</v>
      </c>
      <c r="B442" t="s">
        <v>1253</v>
      </c>
      <c r="C442" t="s">
        <v>4136</v>
      </c>
      <c r="D442" t="s">
        <v>4137</v>
      </c>
      <c r="E442" t="s">
        <v>309</v>
      </c>
      <c r="F442" t="s">
        <v>4180</v>
      </c>
      <c r="G442" t="s">
        <v>4181</v>
      </c>
      <c r="H442" t="s">
        <v>321</v>
      </c>
      <c r="I442" t="s">
        <v>966</v>
      </c>
      <c r="J442" t="s">
        <v>204</v>
      </c>
      <c r="K442" t="s">
        <v>204</v>
      </c>
      <c r="L442" t="s">
        <v>340</v>
      </c>
      <c r="M442" t="s">
        <v>630</v>
      </c>
      <c r="N442" t="s">
        <v>339</v>
      </c>
      <c r="O442" t="s">
        <v>1212</v>
      </c>
      <c r="P442" s="131">
        <v>2001877</v>
      </c>
      <c r="Q442" s="131">
        <v>1</v>
      </c>
      <c r="R442" s="131">
        <v>403.49</v>
      </c>
      <c r="T442" s="131">
        <v>8077.3739999999998</v>
      </c>
      <c r="U442" s="132">
        <v>7.3299999999999997E-3</v>
      </c>
      <c r="V442" s="132">
        <v>0.15407000000000001</v>
      </c>
      <c r="W442" s="132">
        <v>4.233E-2</v>
      </c>
    </row>
    <row r="443" spans="1:23">
      <c r="A443" t="s">
        <v>1213</v>
      </c>
      <c r="B443" t="s">
        <v>1253</v>
      </c>
      <c r="C443" t="s">
        <v>4120</v>
      </c>
      <c r="D443" t="s">
        <v>4121</v>
      </c>
      <c r="E443" t="s">
        <v>309</v>
      </c>
      <c r="F443" t="s">
        <v>4152</v>
      </c>
      <c r="G443" t="s">
        <v>4153</v>
      </c>
      <c r="H443" t="s">
        <v>321</v>
      </c>
      <c r="I443" t="s">
        <v>966</v>
      </c>
      <c r="J443" t="s">
        <v>204</v>
      </c>
      <c r="K443" t="s">
        <v>204</v>
      </c>
      <c r="L443" t="s">
        <v>340</v>
      </c>
      <c r="M443" t="s">
        <v>576</v>
      </c>
      <c r="N443" t="s">
        <v>339</v>
      </c>
      <c r="O443" t="s">
        <v>1212</v>
      </c>
      <c r="P443" s="131">
        <v>217567</v>
      </c>
      <c r="Q443" s="131">
        <v>1</v>
      </c>
      <c r="R443" s="131">
        <v>3712.15</v>
      </c>
      <c r="T443" s="131">
        <v>8076.4129999999996</v>
      </c>
      <c r="U443" s="132">
        <v>3.0200000000000001E-3</v>
      </c>
      <c r="V443" s="132">
        <v>0.15404999999999999</v>
      </c>
      <c r="W443" s="132">
        <v>4.233E-2</v>
      </c>
    </row>
    <row r="444" spans="1:23">
      <c r="A444" t="s">
        <v>1213</v>
      </c>
      <c r="B444" t="s">
        <v>1253</v>
      </c>
      <c r="C444" t="s">
        <v>4120</v>
      </c>
      <c r="D444" t="s">
        <v>4121</v>
      </c>
      <c r="E444" t="s">
        <v>309</v>
      </c>
      <c r="F444" t="s">
        <v>4140</v>
      </c>
      <c r="G444" t="s">
        <v>4141</v>
      </c>
      <c r="H444" t="s">
        <v>321</v>
      </c>
      <c r="I444" t="s">
        <v>964</v>
      </c>
      <c r="J444" t="s">
        <v>204</v>
      </c>
      <c r="K444" t="s">
        <v>204</v>
      </c>
      <c r="L444" t="s">
        <v>340</v>
      </c>
      <c r="M444" t="s">
        <v>572</v>
      </c>
      <c r="N444" t="s">
        <v>339</v>
      </c>
      <c r="O444" t="s">
        <v>1212</v>
      </c>
      <c r="P444" s="131">
        <v>7198</v>
      </c>
      <c r="Q444" s="131">
        <v>1</v>
      </c>
      <c r="R444" s="131">
        <v>23840</v>
      </c>
      <c r="T444" s="131">
        <v>1716.0029999999999</v>
      </c>
      <c r="U444" s="132">
        <v>2.0000000000000001E-4</v>
      </c>
      <c r="V444" s="132">
        <v>3.2730000000000002E-2</v>
      </c>
      <c r="W444" s="132">
        <v>8.9899999999999997E-3</v>
      </c>
    </row>
    <row r="445" spans="1:23">
      <c r="A445" t="s">
        <v>1213</v>
      </c>
      <c r="B445" t="s">
        <v>1253</v>
      </c>
      <c r="C445" t="s">
        <v>4130</v>
      </c>
      <c r="D445" t="s">
        <v>4131</v>
      </c>
      <c r="E445" t="s">
        <v>309</v>
      </c>
      <c r="F445" t="s">
        <v>4132</v>
      </c>
      <c r="G445" t="s">
        <v>4133</v>
      </c>
      <c r="H445" t="s">
        <v>321</v>
      </c>
      <c r="I445" t="s">
        <v>964</v>
      </c>
      <c r="J445" t="s">
        <v>204</v>
      </c>
      <c r="K445" t="s">
        <v>204</v>
      </c>
      <c r="L445" t="s">
        <v>340</v>
      </c>
      <c r="M445" t="s">
        <v>572</v>
      </c>
      <c r="N445" t="s">
        <v>339</v>
      </c>
      <c r="O445" t="s">
        <v>1212</v>
      </c>
      <c r="P445" s="131">
        <v>70625</v>
      </c>
      <c r="Q445" s="131">
        <v>1</v>
      </c>
      <c r="R445" s="131">
        <v>2393</v>
      </c>
      <c r="T445" s="131">
        <v>1690.056</v>
      </c>
      <c r="U445" s="132">
        <v>1.6000000000000001E-4</v>
      </c>
      <c r="V445" s="132">
        <v>3.2239999999999998E-2</v>
      </c>
      <c r="W445" s="132">
        <v>8.8599999999999998E-3</v>
      </c>
    </row>
    <row r="446" spans="1:23">
      <c r="A446" t="s">
        <v>1213</v>
      </c>
      <c r="B446" t="s">
        <v>1253</v>
      </c>
      <c r="C446" t="s">
        <v>4120</v>
      </c>
      <c r="D446" t="s">
        <v>4121</v>
      </c>
      <c r="E446" t="s">
        <v>309</v>
      </c>
      <c r="F446" t="s">
        <v>4413</v>
      </c>
      <c r="G446" t="s">
        <v>4414</v>
      </c>
      <c r="H446" t="s">
        <v>321</v>
      </c>
      <c r="I446" t="s">
        <v>966</v>
      </c>
      <c r="J446" t="s">
        <v>204</v>
      </c>
      <c r="K446" t="s">
        <v>204</v>
      </c>
      <c r="L446" t="s">
        <v>340</v>
      </c>
      <c r="M446" t="s">
        <v>628</v>
      </c>
      <c r="N446" t="s">
        <v>339</v>
      </c>
      <c r="O446" t="s">
        <v>1212</v>
      </c>
      <c r="P446" s="131">
        <v>37263</v>
      </c>
      <c r="Q446" s="131">
        <v>1</v>
      </c>
      <c r="R446" s="131">
        <v>3470.63</v>
      </c>
      <c r="T446" s="131">
        <v>1293.261</v>
      </c>
      <c r="U446" s="132">
        <v>1.8500000000000001E-3</v>
      </c>
      <c r="V446" s="132">
        <v>2.4670000000000001E-2</v>
      </c>
      <c r="W446" s="132">
        <v>6.7799999999999996E-3</v>
      </c>
    </row>
    <row r="447" spans="1:23">
      <c r="A447" t="s">
        <v>1213</v>
      </c>
      <c r="B447" t="s">
        <v>1253</v>
      </c>
      <c r="C447" t="s">
        <v>4120</v>
      </c>
      <c r="D447" t="s">
        <v>4121</v>
      </c>
      <c r="E447" t="s">
        <v>309</v>
      </c>
      <c r="F447" t="s">
        <v>4327</v>
      </c>
      <c r="G447" t="s">
        <v>4328</v>
      </c>
      <c r="H447" t="s">
        <v>321</v>
      </c>
      <c r="I447" t="s">
        <v>966</v>
      </c>
      <c r="J447" t="s">
        <v>204</v>
      </c>
      <c r="K447" t="s">
        <v>204</v>
      </c>
      <c r="L447" t="s">
        <v>340</v>
      </c>
      <c r="M447" t="s">
        <v>573</v>
      </c>
      <c r="N447" t="s">
        <v>339</v>
      </c>
      <c r="O447" t="s">
        <v>1212</v>
      </c>
      <c r="P447" s="131">
        <v>15849</v>
      </c>
      <c r="Q447" s="131">
        <v>1</v>
      </c>
      <c r="R447" s="131">
        <v>3781.97</v>
      </c>
      <c r="T447" s="131">
        <v>599.404</v>
      </c>
      <c r="U447" s="132">
        <v>2.9999999999999997E-4</v>
      </c>
      <c r="V447" s="132">
        <v>1.1429999999999999E-2</v>
      </c>
      <c r="W447" s="132">
        <v>3.14E-3</v>
      </c>
    </row>
    <row r="448" spans="1:23">
      <c r="A448" t="s">
        <v>1213</v>
      </c>
      <c r="B448" t="s">
        <v>1253</v>
      </c>
      <c r="C448" t="s">
        <v>4124</v>
      </c>
      <c r="D448" t="s">
        <v>4125</v>
      </c>
      <c r="E448" t="s">
        <v>309</v>
      </c>
      <c r="F448" t="s">
        <v>4222</v>
      </c>
      <c r="G448" t="s">
        <v>4223</v>
      </c>
      <c r="H448" t="s">
        <v>321</v>
      </c>
      <c r="I448" t="s">
        <v>965</v>
      </c>
      <c r="J448" t="s">
        <v>204</v>
      </c>
      <c r="K448" t="s">
        <v>204</v>
      </c>
      <c r="L448" t="s">
        <v>340</v>
      </c>
      <c r="M448" t="s">
        <v>582</v>
      </c>
      <c r="N448" t="s">
        <v>339</v>
      </c>
      <c r="O448" t="s">
        <v>1212</v>
      </c>
      <c r="P448" s="131">
        <v>2717</v>
      </c>
      <c r="Q448" s="131">
        <v>1</v>
      </c>
      <c r="R448" s="131">
        <v>17230</v>
      </c>
      <c r="T448" s="131">
        <v>468.13900000000001</v>
      </c>
      <c r="U448" s="132">
        <v>1.2E-4</v>
      </c>
      <c r="V448" s="132">
        <v>8.9300000000000004E-3</v>
      </c>
      <c r="W448" s="132">
        <v>2.4499999999999999E-3</v>
      </c>
    </row>
    <row r="449" spans="1:23">
      <c r="A449" t="s">
        <v>1213</v>
      </c>
      <c r="B449" t="s">
        <v>1253</v>
      </c>
      <c r="C449" t="s">
        <v>4120</v>
      </c>
      <c r="D449" t="s">
        <v>4121</v>
      </c>
      <c r="E449" t="s">
        <v>309</v>
      </c>
      <c r="F449" t="s">
        <v>4208</v>
      </c>
      <c r="G449" t="s">
        <v>4209</v>
      </c>
      <c r="H449" t="s">
        <v>321</v>
      </c>
      <c r="I449" t="s">
        <v>965</v>
      </c>
      <c r="J449" t="s">
        <v>204</v>
      </c>
      <c r="K449" t="s">
        <v>204</v>
      </c>
      <c r="L449" t="s">
        <v>340</v>
      </c>
      <c r="M449" t="s">
        <v>598</v>
      </c>
      <c r="N449" t="s">
        <v>339</v>
      </c>
      <c r="O449" t="s">
        <v>1212</v>
      </c>
      <c r="P449" s="131">
        <v>2047</v>
      </c>
      <c r="Q449" s="131">
        <v>1</v>
      </c>
      <c r="R449" s="131">
        <v>17730</v>
      </c>
      <c r="T449" s="131">
        <v>362.93299999999999</v>
      </c>
      <c r="U449" s="132">
        <v>2.1000000000000001E-4</v>
      </c>
      <c r="V449" s="132">
        <v>6.9199999999999999E-3</v>
      </c>
      <c r="W449" s="132">
        <v>1.9E-3</v>
      </c>
    </row>
    <row r="450" spans="1:23">
      <c r="A450" t="s">
        <v>1213</v>
      </c>
      <c r="B450" t="s">
        <v>1253</v>
      </c>
      <c r="C450" t="s">
        <v>4130</v>
      </c>
      <c r="D450" t="s">
        <v>4131</v>
      </c>
      <c r="E450" t="s">
        <v>309</v>
      </c>
      <c r="F450" t="s">
        <v>4146</v>
      </c>
      <c r="G450" t="s">
        <v>4147</v>
      </c>
      <c r="H450" t="s">
        <v>321</v>
      </c>
      <c r="I450" t="s">
        <v>965</v>
      </c>
      <c r="J450" t="s">
        <v>204</v>
      </c>
      <c r="K450" t="s">
        <v>204</v>
      </c>
      <c r="L450" t="s">
        <v>340</v>
      </c>
      <c r="M450" t="s">
        <v>605</v>
      </c>
      <c r="N450" t="s">
        <v>339</v>
      </c>
      <c r="O450" t="s">
        <v>1212</v>
      </c>
      <c r="P450" s="131">
        <v>6215</v>
      </c>
      <c r="Q450" s="131">
        <v>1</v>
      </c>
      <c r="R450" s="131">
        <v>5217</v>
      </c>
      <c r="T450" s="131">
        <v>324.23700000000002</v>
      </c>
      <c r="U450" s="132">
        <v>5.0000000000000002E-5</v>
      </c>
      <c r="V450" s="132">
        <v>6.1799999999999997E-3</v>
      </c>
      <c r="W450" s="132">
        <v>1.6999999999999999E-3</v>
      </c>
    </row>
    <row r="451" spans="1:23">
      <c r="A451" t="s">
        <v>1213</v>
      </c>
      <c r="B451" t="s">
        <v>1253</v>
      </c>
      <c r="C451" t="s">
        <v>4116</v>
      </c>
      <c r="D451" t="s">
        <v>4117</v>
      </c>
      <c r="E451" t="s">
        <v>309</v>
      </c>
      <c r="F451" t="s">
        <v>4230</v>
      </c>
      <c r="G451" t="s">
        <v>4231</v>
      </c>
      <c r="H451" t="s">
        <v>321</v>
      </c>
      <c r="I451" t="s">
        <v>965</v>
      </c>
      <c r="J451" t="s">
        <v>204</v>
      </c>
      <c r="K451" t="s">
        <v>204</v>
      </c>
      <c r="L451" t="s">
        <v>340</v>
      </c>
      <c r="M451" t="s">
        <v>582</v>
      </c>
      <c r="N451" t="s">
        <v>339</v>
      </c>
      <c r="O451" t="s">
        <v>1212</v>
      </c>
      <c r="P451" s="131">
        <v>2648</v>
      </c>
      <c r="Q451" s="131">
        <v>1</v>
      </c>
      <c r="R451" s="131">
        <v>4710</v>
      </c>
      <c r="T451" s="131">
        <v>124.721</v>
      </c>
      <c r="U451" s="132">
        <v>3.8000000000000002E-4</v>
      </c>
      <c r="V451" s="132">
        <v>2.3800000000000002E-3</v>
      </c>
      <c r="W451" s="132">
        <v>6.4999999999999997E-4</v>
      </c>
    </row>
    <row r="452" spans="1:23">
      <c r="A452" t="s">
        <v>1213</v>
      </c>
      <c r="B452" t="s">
        <v>1253</v>
      </c>
      <c r="C452" t="s">
        <v>4120</v>
      </c>
      <c r="D452" t="s">
        <v>4121</v>
      </c>
      <c r="E452" t="s">
        <v>309</v>
      </c>
      <c r="F452" t="s">
        <v>4174</v>
      </c>
      <c r="G452" t="s">
        <v>4175</v>
      </c>
      <c r="H452" t="s">
        <v>321</v>
      </c>
      <c r="I452" t="s">
        <v>964</v>
      </c>
      <c r="J452" t="s">
        <v>204</v>
      </c>
      <c r="K452" t="s">
        <v>204</v>
      </c>
      <c r="L452" t="s">
        <v>340</v>
      </c>
      <c r="M452" t="s">
        <v>577</v>
      </c>
      <c r="N452" t="s">
        <v>339</v>
      </c>
      <c r="O452" t="s">
        <v>1212</v>
      </c>
      <c r="P452" s="131">
        <v>343</v>
      </c>
      <c r="Q452" s="131">
        <v>1</v>
      </c>
      <c r="R452" s="131">
        <v>23190</v>
      </c>
      <c r="T452" s="131">
        <v>79.542000000000002</v>
      </c>
      <c r="U452" s="132">
        <v>1.0000000000000001E-5</v>
      </c>
      <c r="V452" s="132">
        <v>1.5200000000000001E-3</v>
      </c>
      <c r="W452" s="132">
        <v>4.2000000000000002E-4</v>
      </c>
    </row>
    <row r="453" spans="1:23">
      <c r="A453" t="s">
        <v>1213</v>
      </c>
      <c r="B453" t="s">
        <v>1253</v>
      </c>
      <c r="C453" t="s">
        <v>4120</v>
      </c>
      <c r="D453" t="s">
        <v>4121</v>
      </c>
      <c r="E453" t="s">
        <v>309</v>
      </c>
      <c r="F453" t="s">
        <v>4365</v>
      </c>
      <c r="G453" t="s">
        <v>4366</v>
      </c>
      <c r="H453" t="s">
        <v>321</v>
      </c>
      <c r="I453" t="s">
        <v>965</v>
      </c>
      <c r="J453" t="s">
        <v>204</v>
      </c>
      <c r="K453" t="s">
        <v>204</v>
      </c>
      <c r="L453" t="s">
        <v>340</v>
      </c>
      <c r="M453" t="s">
        <v>707</v>
      </c>
      <c r="N453" t="s">
        <v>339</v>
      </c>
      <c r="O453" t="s">
        <v>1212</v>
      </c>
      <c r="P453" s="131">
        <v>962</v>
      </c>
      <c r="Q453" s="131">
        <v>1</v>
      </c>
      <c r="R453" s="131">
        <v>4356</v>
      </c>
      <c r="T453" s="131">
        <v>41.905000000000001</v>
      </c>
      <c r="U453" s="132">
        <v>2.7E-4</v>
      </c>
      <c r="V453" s="132">
        <v>8.0000000000000004E-4</v>
      </c>
      <c r="W453" s="132">
        <v>2.2000000000000001E-4</v>
      </c>
    </row>
    <row r="454" spans="1:23">
      <c r="A454" t="s">
        <v>1213</v>
      </c>
      <c r="B454" t="s">
        <v>1253</v>
      </c>
      <c r="C454" t="s">
        <v>4100</v>
      </c>
      <c r="D454" t="s">
        <v>4101</v>
      </c>
      <c r="E454" t="s">
        <v>80</v>
      </c>
      <c r="F454" t="s">
        <v>4102</v>
      </c>
      <c r="G454" t="s">
        <v>4103</v>
      </c>
      <c r="H454" t="s">
        <v>321</v>
      </c>
      <c r="I454" t="s">
        <v>965</v>
      </c>
      <c r="J454" t="s">
        <v>205</v>
      </c>
      <c r="K454" t="s">
        <v>224</v>
      </c>
      <c r="L454" t="s">
        <v>344</v>
      </c>
      <c r="M454" t="s">
        <v>604</v>
      </c>
      <c r="N454" t="s">
        <v>339</v>
      </c>
      <c r="O454" t="s">
        <v>1215</v>
      </c>
      <c r="P454" s="131">
        <v>4882</v>
      </c>
      <c r="Q454" s="131">
        <v>3.6469999999999998</v>
      </c>
      <c r="R454" s="131">
        <v>53881</v>
      </c>
      <c r="T454" s="131">
        <v>9593.3259999999991</v>
      </c>
      <c r="U454" s="132">
        <v>0</v>
      </c>
      <c r="V454" s="132">
        <v>0.18298</v>
      </c>
      <c r="W454" s="132">
        <v>5.0279999999999998E-2</v>
      </c>
    </row>
    <row r="455" spans="1:23">
      <c r="A455" t="s">
        <v>1213</v>
      </c>
      <c r="B455" t="s">
        <v>1253</v>
      </c>
      <c r="C455" t="s">
        <v>4112</v>
      </c>
      <c r="D455" t="s">
        <v>4113</v>
      </c>
      <c r="E455" t="s">
        <v>80</v>
      </c>
      <c r="F455" t="s">
        <v>4114</v>
      </c>
      <c r="G455" t="s">
        <v>4115</v>
      </c>
      <c r="H455" t="s">
        <v>321</v>
      </c>
      <c r="I455" t="s">
        <v>965</v>
      </c>
      <c r="J455" t="s">
        <v>205</v>
      </c>
      <c r="K455" t="s">
        <v>224</v>
      </c>
      <c r="L455" t="s">
        <v>344</v>
      </c>
      <c r="M455" t="s">
        <v>604</v>
      </c>
      <c r="N455" t="s">
        <v>339</v>
      </c>
      <c r="O455" t="s">
        <v>1215</v>
      </c>
      <c r="P455" s="131">
        <v>2944</v>
      </c>
      <c r="Q455" s="131">
        <v>3.6469999999999998</v>
      </c>
      <c r="R455" s="131">
        <v>58608</v>
      </c>
      <c r="S455" s="131">
        <v>5.4459999999999997</v>
      </c>
      <c r="T455" s="131">
        <v>6312.4650000000001</v>
      </c>
      <c r="U455" s="132">
        <v>0</v>
      </c>
      <c r="V455" s="132">
        <v>0.12051000000000001</v>
      </c>
      <c r="W455" s="132">
        <v>3.3110000000000001E-2</v>
      </c>
    </row>
    <row r="456" spans="1:23">
      <c r="A456" t="s">
        <v>1213</v>
      </c>
      <c r="B456" t="s">
        <v>1253</v>
      </c>
      <c r="C456" t="s">
        <v>4253</v>
      </c>
      <c r="D456" t="s">
        <v>4254</v>
      </c>
      <c r="E456" t="s">
        <v>80</v>
      </c>
      <c r="F456" t="s">
        <v>4255</v>
      </c>
      <c r="G456" t="s">
        <v>4256</v>
      </c>
      <c r="H456" t="s">
        <v>321</v>
      </c>
      <c r="I456" t="s">
        <v>965</v>
      </c>
      <c r="J456" t="s">
        <v>205</v>
      </c>
      <c r="K456" t="s">
        <v>224</v>
      </c>
      <c r="L456" t="s">
        <v>314</v>
      </c>
      <c r="M456" t="s">
        <v>597</v>
      </c>
      <c r="N456" t="s">
        <v>339</v>
      </c>
      <c r="O456" t="s">
        <v>1215</v>
      </c>
      <c r="P456" s="131">
        <v>6856</v>
      </c>
      <c r="Q456" s="131">
        <v>3.6469999999999998</v>
      </c>
      <c r="R456" s="131">
        <v>21045</v>
      </c>
      <c r="T456" s="131">
        <v>5262.0559999999996</v>
      </c>
      <c r="U456" s="132">
        <v>0</v>
      </c>
      <c r="V456" s="132">
        <v>0.10037</v>
      </c>
      <c r="W456" s="132">
        <v>2.758E-2</v>
      </c>
    </row>
    <row r="457" spans="1:23">
      <c r="A457" t="s">
        <v>1213</v>
      </c>
      <c r="B457" t="s">
        <v>1253</v>
      </c>
      <c r="C457" t="s">
        <v>4108</v>
      </c>
      <c r="D457" t="s">
        <v>4109</v>
      </c>
      <c r="E457" t="s">
        <v>80</v>
      </c>
      <c r="F457" t="s">
        <v>4110</v>
      </c>
      <c r="G457" t="s">
        <v>4111</v>
      </c>
      <c r="H457" t="s">
        <v>321</v>
      </c>
      <c r="I457" t="s">
        <v>965</v>
      </c>
      <c r="J457" t="s">
        <v>205</v>
      </c>
      <c r="K457" t="s">
        <v>224</v>
      </c>
      <c r="L457" t="s">
        <v>346</v>
      </c>
      <c r="M457" t="s">
        <v>597</v>
      </c>
      <c r="N457" t="s">
        <v>339</v>
      </c>
      <c r="O457" t="s">
        <v>1215</v>
      </c>
      <c r="P457" s="131">
        <v>2522</v>
      </c>
      <c r="Q457" s="131">
        <v>3.6469999999999998</v>
      </c>
      <c r="R457" s="131">
        <v>51123</v>
      </c>
      <c r="T457" s="131">
        <v>4702.1580000000004</v>
      </c>
      <c r="U457" s="132">
        <v>0</v>
      </c>
      <c r="V457" s="132">
        <v>8.9690000000000006E-2</v>
      </c>
      <c r="W457" s="132">
        <v>2.4639999999999999E-2</v>
      </c>
    </row>
    <row r="458" spans="1:23">
      <c r="A458" t="s">
        <v>1213</v>
      </c>
      <c r="B458" t="s">
        <v>1253</v>
      </c>
      <c r="C458" t="s">
        <v>4257</v>
      </c>
      <c r="D458" t="s">
        <v>4258</v>
      </c>
      <c r="E458" t="s">
        <v>80</v>
      </c>
      <c r="F458" t="s">
        <v>4261</v>
      </c>
      <c r="G458" t="s">
        <v>4262</v>
      </c>
      <c r="H458" t="s">
        <v>321</v>
      </c>
      <c r="I458" t="s">
        <v>965</v>
      </c>
      <c r="J458" t="s">
        <v>205</v>
      </c>
      <c r="K458" t="s">
        <v>224</v>
      </c>
      <c r="L458" t="s">
        <v>344</v>
      </c>
      <c r="M458" t="s">
        <v>602</v>
      </c>
      <c r="N458" t="s">
        <v>339</v>
      </c>
      <c r="O458" t="s">
        <v>1215</v>
      </c>
      <c r="P458" s="131">
        <v>1032</v>
      </c>
      <c r="Q458" s="131">
        <v>3.6469999999999998</v>
      </c>
      <c r="R458" s="131">
        <v>22096</v>
      </c>
      <c r="T458" s="131">
        <v>831.62800000000004</v>
      </c>
      <c r="U458" s="132">
        <v>0</v>
      </c>
      <c r="V458" s="132">
        <v>1.5859999999999999E-2</v>
      </c>
      <c r="W458" s="132">
        <v>4.3600000000000002E-3</v>
      </c>
    </row>
    <row r="459" spans="1:23">
      <c r="A459" t="s">
        <v>1213</v>
      </c>
      <c r="B459" t="s">
        <v>1253</v>
      </c>
      <c r="C459" t="s">
        <v>4257</v>
      </c>
      <c r="D459" t="s">
        <v>4258</v>
      </c>
      <c r="E459" t="s">
        <v>80</v>
      </c>
      <c r="F459" t="s">
        <v>4355</v>
      </c>
      <c r="G459" t="s">
        <v>4356</v>
      </c>
      <c r="H459" t="s">
        <v>321</v>
      </c>
      <c r="I459" t="s">
        <v>967</v>
      </c>
      <c r="J459" t="s">
        <v>205</v>
      </c>
      <c r="K459" t="s">
        <v>224</v>
      </c>
      <c r="L459" t="s">
        <v>344</v>
      </c>
      <c r="M459" t="s">
        <v>732</v>
      </c>
      <c r="N459" t="s">
        <v>339</v>
      </c>
      <c r="O459" t="s">
        <v>1215</v>
      </c>
      <c r="P459" s="131">
        <v>1471</v>
      </c>
      <c r="Q459" s="131">
        <v>3.6469999999999998</v>
      </c>
      <c r="R459" s="131">
        <v>10684</v>
      </c>
      <c r="T459" s="131">
        <v>573.16899999999998</v>
      </c>
      <c r="U459" s="132">
        <v>0</v>
      </c>
      <c r="V459" s="132">
        <v>1.093E-2</v>
      </c>
      <c r="W459" s="132">
        <v>3.0000000000000001E-3</v>
      </c>
    </row>
    <row r="460" spans="1:23">
      <c r="A460" t="s">
        <v>1213</v>
      </c>
      <c r="B460" t="s">
        <v>1253</v>
      </c>
      <c r="C460" t="s">
        <v>4257</v>
      </c>
      <c r="D460" t="s">
        <v>4258</v>
      </c>
      <c r="E460" t="s">
        <v>80</v>
      </c>
      <c r="F460" t="s">
        <v>4375</v>
      </c>
      <c r="G460" t="s">
        <v>4376</v>
      </c>
      <c r="H460" t="s">
        <v>321</v>
      </c>
      <c r="I460" t="s">
        <v>967</v>
      </c>
      <c r="J460" t="s">
        <v>205</v>
      </c>
      <c r="K460" t="s">
        <v>224</v>
      </c>
      <c r="L460" t="s">
        <v>380</v>
      </c>
      <c r="M460" t="s">
        <v>732</v>
      </c>
      <c r="N460" t="s">
        <v>339</v>
      </c>
      <c r="O460" t="s">
        <v>1215</v>
      </c>
      <c r="P460" s="131">
        <v>1030</v>
      </c>
      <c r="Q460" s="131">
        <v>3.6469999999999998</v>
      </c>
      <c r="R460" s="131">
        <v>9936</v>
      </c>
      <c r="T460" s="131">
        <v>373.23700000000002</v>
      </c>
      <c r="U460" s="132">
        <v>0</v>
      </c>
      <c r="V460" s="132">
        <v>7.1199999999999996E-3</v>
      </c>
      <c r="W460" s="132">
        <v>1.9599999999999999E-3</v>
      </c>
    </row>
    <row r="461" spans="1:23">
      <c r="A461" t="s">
        <v>1213</v>
      </c>
      <c r="B461" t="s">
        <v>1253</v>
      </c>
      <c r="C461" t="s">
        <v>4257</v>
      </c>
      <c r="D461" t="s">
        <v>4258</v>
      </c>
      <c r="E461" t="s">
        <v>80</v>
      </c>
      <c r="F461" t="s">
        <v>4371</v>
      </c>
      <c r="G461" t="s">
        <v>4372</v>
      </c>
      <c r="H461" t="s">
        <v>321</v>
      </c>
      <c r="I461" t="s">
        <v>965</v>
      </c>
      <c r="J461" t="s">
        <v>205</v>
      </c>
      <c r="K461" t="s">
        <v>238</v>
      </c>
      <c r="L461" t="s">
        <v>314</v>
      </c>
      <c r="M461" t="s">
        <v>706</v>
      </c>
      <c r="N461" t="s">
        <v>339</v>
      </c>
      <c r="O461" t="s">
        <v>1216</v>
      </c>
      <c r="P461" s="131">
        <v>466</v>
      </c>
      <c r="Q461" s="131">
        <v>3.7964000000000002</v>
      </c>
      <c r="R461" s="131">
        <v>21025</v>
      </c>
      <c r="T461" s="131">
        <v>371.95800000000003</v>
      </c>
      <c r="U461" s="132">
        <v>0</v>
      </c>
      <c r="V461" s="132">
        <v>7.0899999999999999E-3</v>
      </c>
      <c r="W461" s="132">
        <v>1.9499999999999999E-3</v>
      </c>
    </row>
    <row r="462" spans="1:23">
      <c r="A462" t="s">
        <v>1213</v>
      </c>
      <c r="B462" t="s">
        <v>1253</v>
      </c>
      <c r="C462" t="s">
        <v>4257</v>
      </c>
      <c r="D462" t="s">
        <v>4258</v>
      </c>
      <c r="E462" t="s">
        <v>80</v>
      </c>
      <c r="F462" t="s">
        <v>4367</v>
      </c>
      <c r="G462" t="s">
        <v>4368</v>
      </c>
      <c r="H462" t="s">
        <v>321</v>
      </c>
      <c r="I462" t="s">
        <v>965</v>
      </c>
      <c r="J462" t="s">
        <v>205</v>
      </c>
      <c r="K462" t="s">
        <v>224</v>
      </c>
      <c r="L462" t="s">
        <v>344</v>
      </c>
      <c r="M462" t="s">
        <v>735</v>
      </c>
      <c r="N462" t="s">
        <v>339</v>
      </c>
      <c r="O462" t="s">
        <v>1215</v>
      </c>
      <c r="P462" s="131">
        <v>1280</v>
      </c>
      <c r="Q462" s="131">
        <v>3.6469999999999998</v>
      </c>
      <c r="R462" s="131">
        <v>6710</v>
      </c>
      <c r="T462" s="131">
        <v>313.23399999999998</v>
      </c>
      <c r="U462" s="132">
        <v>0</v>
      </c>
      <c r="V462" s="132">
        <v>5.9699999999999996E-3</v>
      </c>
      <c r="W462" s="132">
        <v>1.64E-3</v>
      </c>
    </row>
    <row r="463" spans="1:23">
      <c r="A463" t="s">
        <v>1213</v>
      </c>
      <c r="B463" t="s">
        <v>1253</v>
      </c>
      <c r="C463" t="s">
        <v>4313</v>
      </c>
      <c r="D463" t="s">
        <v>4314</v>
      </c>
      <c r="E463" t="s">
        <v>80</v>
      </c>
      <c r="F463" t="s">
        <v>4373</v>
      </c>
      <c r="G463" t="s">
        <v>4374</v>
      </c>
      <c r="H463" t="s">
        <v>321</v>
      </c>
      <c r="I463" t="s">
        <v>967</v>
      </c>
      <c r="J463" t="s">
        <v>205</v>
      </c>
      <c r="K463" t="s">
        <v>224</v>
      </c>
      <c r="L463" t="s">
        <v>344</v>
      </c>
      <c r="M463" t="s">
        <v>718</v>
      </c>
      <c r="N463" t="s">
        <v>339</v>
      </c>
      <c r="O463" t="s">
        <v>1215</v>
      </c>
      <c r="P463" s="131">
        <v>3114</v>
      </c>
      <c r="Q463" s="131">
        <v>3.6469999999999998</v>
      </c>
      <c r="R463" s="131">
        <v>2678</v>
      </c>
      <c r="S463" s="131">
        <v>1.736</v>
      </c>
      <c r="T463" s="131">
        <v>310.464</v>
      </c>
      <c r="U463" s="132">
        <v>0</v>
      </c>
      <c r="V463" s="132">
        <v>5.9500000000000004E-3</v>
      </c>
      <c r="W463" s="132">
        <v>1.64E-3</v>
      </c>
    </row>
    <row r="464" spans="1:23">
      <c r="A464" t="s">
        <v>1213</v>
      </c>
      <c r="B464" t="s">
        <v>1253</v>
      </c>
      <c r="C464" t="s">
        <v>4116</v>
      </c>
      <c r="D464" t="s">
        <v>4117</v>
      </c>
      <c r="E464" t="s">
        <v>309</v>
      </c>
      <c r="F464" t="s">
        <v>4369</v>
      </c>
      <c r="G464" t="s">
        <v>4370</v>
      </c>
      <c r="H464" t="s">
        <v>321</v>
      </c>
      <c r="I464" t="s">
        <v>965</v>
      </c>
      <c r="J464" t="s">
        <v>204</v>
      </c>
      <c r="K464" t="s">
        <v>204</v>
      </c>
      <c r="L464" t="s">
        <v>340</v>
      </c>
      <c r="M464" t="s">
        <v>716</v>
      </c>
      <c r="N464" t="s">
        <v>339</v>
      </c>
      <c r="O464" t="s">
        <v>1212</v>
      </c>
      <c r="P464" s="131">
        <v>10911</v>
      </c>
      <c r="Q464" s="131">
        <v>1</v>
      </c>
      <c r="R464" s="131">
        <v>2625</v>
      </c>
      <c r="T464" s="131">
        <v>286.41399999999999</v>
      </c>
      <c r="U464" s="132">
        <v>1.6800000000000001E-3</v>
      </c>
      <c r="V464" s="132">
        <v>5.4599999999999996E-3</v>
      </c>
      <c r="W464" s="132">
        <v>1.5E-3</v>
      </c>
    </row>
    <row r="465" spans="1:23">
      <c r="A465" t="s">
        <v>1213</v>
      </c>
      <c r="B465" t="s">
        <v>1253</v>
      </c>
      <c r="C465" t="s">
        <v>4257</v>
      </c>
      <c r="D465" t="s">
        <v>4258</v>
      </c>
      <c r="E465" t="s">
        <v>80</v>
      </c>
      <c r="F465" t="s">
        <v>4277</v>
      </c>
      <c r="G465" t="s">
        <v>4278</v>
      </c>
      <c r="H465" t="s">
        <v>321</v>
      </c>
      <c r="I465" t="s">
        <v>965</v>
      </c>
      <c r="J465" t="s">
        <v>205</v>
      </c>
      <c r="K465" t="s">
        <v>224</v>
      </c>
      <c r="L465" t="s">
        <v>344</v>
      </c>
      <c r="M465" t="s">
        <v>735</v>
      </c>
      <c r="N465" t="s">
        <v>339</v>
      </c>
      <c r="O465" t="s">
        <v>1215</v>
      </c>
      <c r="P465" s="131">
        <v>293</v>
      </c>
      <c r="Q465" s="131">
        <v>3.6469999999999998</v>
      </c>
      <c r="R465" s="131">
        <v>21549</v>
      </c>
      <c r="T465" s="131">
        <v>230.26599999999999</v>
      </c>
      <c r="U465" s="132">
        <v>0</v>
      </c>
      <c r="V465" s="132">
        <v>4.3899999999999998E-3</v>
      </c>
      <c r="W465" s="132">
        <v>1.2099999999999999E-3</v>
      </c>
    </row>
    <row r="466" spans="1:23">
      <c r="A466" t="s">
        <v>1213</v>
      </c>
      <c r="B466" t="s">
        <v>1253</v>
      </c>
      <c r="C466" t="s">
        <v>4319</v>
      </c>
      <c r="D466" t="s">
        <v>4320</v>
      </c>
      <c r="E466" t="s">
        <v>80</v>
      </c>
      <c r="F466" t="s">
        <v>4321</v>
      </c>
      <c r="G466" t="s">
        <v>4322</v>
      </c>
      <c r="H466" t="s">
        <v>321</v>
      </c>
      <c r="I466" t="s">
        <v>965</v>
      </c>
      <c r="J466" t="s">
        <v>205</v>
      </c>
      <c r="K466" t="s">
        <v>281</v>
      </c>
      <c r="L466" t="s">
        <v>314</v>
      </c>
      <c r="M466" t="s">
        <v>735</v>
      </c>
      <c r="N466" t="s">
        <v>339</v>
      </c>
      <c r="O466" t="s">
        <v>1216</v>
      </c>
      <c r="P466" s="131">
        <v>1712</v>
      </c>
      <c r="Q466" s="131">
        <v>3.7964000000000002</v>
      </c>
      <c r="R466" s="131">
        <v>3412.2</v>
      </c>
      <c r="T466" s="131">
        <v>221.774</v>
      </c>
      <c r="U466" s="132">
        <v>0</v>
      </c>
      <c r="V466" s="132">
        <v>4.2300000000000003E-3</v>
      </c>
      <c r="W466" s="132">
        <v>1.16E-3</v>
      </c>
    </row>
    <row r="467" spans="1:23">
      <c r="A467" t="s">
        <v>1213</v>
      </c>
      <c r="B467" t="s">
        <v>1253</v>
      </c>
      <c r="C467" t="s">
        <v>4313</v>
      </c>
      <c r="D467" t="s">
        <v>4314</v>
      </c>
      <c r="E467" t="s">
        <v>80</v>
      </c>
      <c r="F467" t="s">
        <v>4315</v>
      </c>
      <c r="G467" t="s">
        <v>4316</v>
      </c>
      <c r="H467" t="s">
        <v>321</v>
      </c>
      <c r="I467" t="s">
        <v>965</v>
      </c>
      <c r="J467" t="s">
        <v>205</v>
      </c>
      <c r="K467" t="s">
        <v>224</v>
      </c>
      <c r="L467" t="s">
        <v>344</v>
      </c>
      <c r="M467" t="s">
        <v>735</v>
      </c>
      <c r="N467" t="s">
        <v>339</v>
      </c>
      <c r="O467" t="s">
        <v>1215</v>
      </c>
      <c r="P467" s="131">
        <v>1037</v>
      </c>
      <c r="Q467" s="131">
        <v>3.6469999999999998</v>
      </c>
      <c r="R467" s="131">
        <v>3818</v>
      </c>
      <c r="S467" s="131">
        <v>0.41299999999999998</v>
      </c>
      <c r="T467" s="131">
        <v>145.90199999999999</v>
      </c>
      <c r="U467" s="132">
        <v>0</v>
      </c>
      <c r="V467" s="132">
        <v>2.7899999999999999E-3</v>
      </c>
      <c r="W467" s="132">
        <v>7.6999999999999996E-4</v>
      </c>
    </row>
    <row r="468" spans="1:23">
      <c r="A468" t="s">
        <v>1213</v>
      </c>
      <c r="B468" t="s">
        <v>1253</v>
      </c>
      <c r="C468" t="s">
        <v>4257</v>
      </c>
      <c r="D468" t="s">
        <v>4258</v>
      </c>
      <c r="E468" t="s">
        <v>80</v>
      </c>
      <c r="F468" t="s">
        <v>4377</v>
      </c>
      <c r="G468" t="s">
        <v>4378</v>
      </c>
      <c r="H468" t="s">
        <v>321</v>
      </c>
      <c r="I468" t="s">
        <v>965</v>
      </c>
      <c r="J468" t="s">
        <v>205</v>
      </c>
      <c r="K468" t="s">
        <v>224</v>
      </c>
      <c r="L468" t="s">
        <v>344</v>
      </c>
      <c r="M468" t="s">
        <v>735</v>
      </c>
      <c r="N468" t="s">
        <v>339</v>
      </c>
      <c r="O468" t="s">
        <v>1215</v>
      </c>
      <c r="P468" s="131">
        <v>124</v>
      </c>
      <c r="Q468" s="131">
        <v>3.6469999999999998</v>
      </c>
      <c r="R468" s="131">
        <v>10012</v>
      </c>
      <c r="T468" s="131">
        <v>45.277000000000001</v>
      </c>
      <c r="U468" s="132">
        <v>0</v>
      </c>
      <c r="V468" s="132">
        <v>8.5999999999999998E-4</v>
      </c>
      <c r="W468" s="132">
        <v>2.4000000000000001E-4</v>
      </c>
    </row>
    <row r="469" spans="1:23">
      <c r="A469" t="s">
        <v>1213</v>
      </c>
      <c r="B469" t="s">
        <v>1254</v>
      </c>
      <c r="C469" t="s">
        <v>4116</v>
      </c>
      <c r="D469" t="s">
        <v>4117</v>
      </c>
      <c r="E469" t="s">
        <v>309</v>
      </c>
      <c r="F469" t="s">
        <v>4128</v>
      </c>
      <c r="G469" t="s">
        <v>4129</v>
      </c>
      <c r="H469" t="s">
        <v>321</v>
      </c>
      <c r="I469" t="s">
        <v>965</v>
      </c>
      <c r="J469" t="s">
        <v>204</v>
      </c>
      <c r="K469" t="s">
        <v>204</v>
      </c>
      <c r="L469" t="s">
        <v>340</v>
      </c>
      <c r="M469" t="s">
        <v>605</v>
      </c>
      <c r="N469" t="s">
        <v>339</v>
      </c>
      <c r="O469" t="s">
        <v>1212</v>
      </c>
      <c r="P469" s="131">
        <v>1430000</v>
      </c>
      <c r="Q469" s="131">
        <v>1</v>
      </c>
      <c r="R469" s="131">
        <v>7564</v>
      </c>
      <c r="T469" s="131">
        <v>108165.2</v>
      </c>
      <c r="U469" s="132">
        <v>4.6129999999999997E-2</v>
      </c>
      <c r="V469" s="132">
        <v>8.5790000000000005E-2</v>
      </c>
      <c r="W469" s="132">
        <v>3.356E-2</v>
      </c>
    </row>
    <row r="470" spans="1:23">
      <c r="A470" t="s">
        <v>1213</v>
      </c>
      <c r="B470" t="s">
        <v>1254</v>
      </c>
      <c r="C470" t="s">
        <v>4116</v>
      </c>
      <c r="D470" t="s">
        <v>4117</v>
      </c>
      <c r="E470" t="s">
        <v>309</v>
      </c>
      <c r="F470" t="s">
        <v>4202</v>
      </c>
      <c r="G470" t="s">
        <v>4203</v>
      </c>
      <c r="H470" t="s">
        <v>321</v>
      </c>
      <c r="I470" t="s">
        <v>966</v>
      </c>
      <c r="J470" t="s">
        <v>204</v>
      </c>
      <c r="K470" t="s">
        <v>204</v>
      </c>
      <c r="L470" t="s">
        <v>340</v>
      </c>
      <c r="M470" t="s">
        <v>576</v>
      </c>
      <c r="N470" t="s">
        <v>339</v>
      </c>
      <c r="O470" t="s">
        <v>1212</v>
      </c>
      <c r="P470" s="131">
        <v>16795500</v>
      </c>
      <c r="Q470" s="131">
        <v>1</v>
      </c>
      <c r="R470" s="131">
        <v>475.45</v>
      </c>
      <c r="T470" s="131">
        <v>79854.205000000002</v>
      </c>
      <c r="U470" s="132">
        <v>0.11595999999999999</v>
      </c>
      <c r="V470" s="132">
        <v>6.3339999999999994E-2</v>
      </c>
      <c r="W470" s="132">
        <v>2.477E-2</v>
      </c>
    </row>
    <row r="471" spans="1:23">
      <c r="A471" t="s">
        <v>1213</v>
      </c>
      <c r="B471" t="s">
        <v>1254</v>
      </c>
      <c r="C471" t="s">
        <v>4194</v>
      </c>
      <c r="D471" t="s">
        <v>4195</v>
      </c>
      <c r="E471" t="s">
        <v>309</v>
      </c>
      <c r="F471" t="s">
        <v>4196</v>
      </c>
      <c r="G471" t="s">
        <v>4197</v>
      </c>
      <c r="H471" t="s">
        <v>321</v>
      </c>
      <c r="I471" t="s">
        <v>965</v>
      </c>
      <c r="J471" t="s">
        <v>204</v>
      </c>
      <c r="K471" t="s">
        <v>204</v>
      </c>
      <c r="L471" t="s">
        <v>340</v>
      </c>
      <c r="M471" t="s">
        <v>605</v>
      </c>
      <c r="N471" t="s">
        <v>339</v>
      </c>
      <c r="O471" t="s">
        <v>1212</v>
      </c>
      <c r="P471" s="131">
        <v>720771</v>
      </c>
      <c r="Q471" s="131">
        <v>1</v>
      </c>
      <c r="R471" s="131">
        <v>9295</v>
      </c>
      <c r="T471" s="131">
        <v>66995.664000000004</v>
      </c>
      <c r="U471" s="132">
        <v>3.0030000000000001E-2</v>
      </c>
      <c r="V471" s="132">
        <v>5.314E-2</v>
      </c>
      <c r="W471" s="132">
        <v>2.078E-2</v>
      </c>
    </row>
    <row r="472" spans="1:23">
      <c r="A472" t="s">
        <v>1213</v>
      </c>
      <c r="B472" t="s">
        <v>1254</v>
      </c>
      <c r="C472" t="s">
        <v>4136</v>
      </c>
      <c r="D472" t="s">
        <v>4137</v>
      </c>
      <c r="E472" t="s">
        <v>309</v>
      </c>
      <c r="F472" t="s">
        <v>4142</v>
      </c>
      <c r="G472" t="s">
        <v>4143</v>
      </c>
      <c r="H472" t="s">
        <v>321</v>
      </c>
      <c r="I472" t="s">
        <v>965</v>
      </c>
      <c r="J472" t="s">
        <v>204</v>
      </c>
      <c r="K472" t="s">
        <v>204</v>
      </c>
      <c r="L472" t="s">
        <v>340</v>
      </c>
      <c r="M472" t="s">
        <v>605</v>
      </c>
      <c r="N472" t="s">
        <v>339</v>
      </c>
      <c r="O472" t="s">
        <v>1212</v>
      </c>
      <c r="P472" s="131">
        <v>1040275</v>
      </c>
      <c r="Q472" s="131">
        <v>1</v>
      </c>
      <c r="R472" s="131">
        <v>5752</v>
      </c>
      <c r="T472" s="131">
        <v>59836.618000000002</v>
      </c>
      <c r="U472" s="132">
        <v>8.5599999999999999E-3</v>
      </c>
      <c r="V472" s="132">
        <v>4.7460000000000002E-2</v>
      </c>
      <c r="W472" s="132">
        <v>1.856E-2</v>
      </c>
    </row>
    <row r="473" spans="1:23">
      <c r="A473" t="s">
        <v>1213</v>
      </c>
      <c r="B473" t="s">
        <v>1254</v>
      </c>
      <c r="C473" t="s">
        <v>4120</v>
      </c>
      <c r="D473" t="s">
        <v>4121</v>
      </c>
      <c r="E473" t="s">
        <v>309</v>
      </c>
      <c r="F473" t="s">
        <v>4122</v>
      </c>
      <c r="G473" t="s">
        <v>4123</v>
      </c>
      <c r="H473" t="s">
        <v>321</v>
      </c>
      <c r="I473" t="s">
        <v>965</v>
      </c>
      <c r="J473" t="s">
        <v>204</v>
      </c>
      <c r="K473" t="s">
        <v>204</v>
      </c>
      <c r="L473" t="s">
        <v>340</v>
      </c>
      <c r="M473" t="s">
        <v>605</v>
      </c>
      <c r="N473" t="s">
        <v>339</v>
      </c>
      <c r="O473" t="s">
        <v>1212</v>
      </c>
      <c r="P473" s="131">
        <v>994037</v>
      </c>
      <c r="Q473" s="131">
        <v>1</v>
      </c>
      <c r="R473" s="131">
        <v>5666</v>
      </c>
      <c r="T473" s="131">
        <v>56322.135999999999</v>
      </c>
      <c r="U473" s="132">
        <v>1.704E-2</v>
      </c>
      <c r="V473" s="132">
        <v>4.4670000000000001E-2</v>
      </c>
      <c r="W473" s="132">
        <v>1.7469999999999999E-2</v>
      </c>
    </row>
    <row r="474" spans="1:23">
      <c r="A474" t="s">
        <v>1213</v>
      </c>
      <c r="B474" t="s">
        <v>1254</v>
      </c>
      <c r="C474" t="s">
        <v>4124</v>
      </c>
      <c r="D474" t="s">
        <v>4125</v>
      </c>
      <c r="E474" t="s">
        <v>309</v>
      </c>
      <c r="F474" t="s">
        <v>4160</v>
      </c>
      <c r="G474" t="s">
        <v>4161</v>
      </c>
      <c r="H474" t="s">
        <v>321</v>
      </c>
      <c r="I474" t="s">
        <v>966</v>
      </c>
      <c r="J474" t="s">
        <v>204</v>
      </c>
      <c r="K474" t="s">
        <v>204</v>
      </c>
      <c r="L474" t="s">
        <v>340</v>
      </c>
      <c r="M474" t="s">
        <v>576</v>
      </c>
      <c r="N474" t="s">
        <v>339</v>
      </c>
      <c r="O474" t="s">
        <v>1212</v>
      </c>
      <c r="P474" s="131">
        <v>15016769</v>
      </c>
      <c r="Q474" s="131">
        <v>1</v>
      </c>
      <c r="R474" s="131">
        <v>373.81</v>
      </c>
      <c r="T474" s="131">
        <v>56134.184000000001</v>
      </c>
      <c r="U474" s="132">
        <v>1.0919999999999999E-2</v>
      </c>
      <c r="V474" s="132">
        <v>4.4519999999999997E-2</v>
      </c>
      <c r="W474" s="132">
        <v>1.7409999999999998E-2</v>
      </c>
    </row>
    <row r="475" spans="1:23">
      <c r="A475" t="s">
        <v>1213</v>
      </c>
      <c r="B475" t="s">
        <v>1254</v>
      </c>
      <c r="C475" t="s">
        <v>4136</v>
      </c>
      <c r="D475" t="s">
        <v>4137</v>
      </c>
      <c r="E475" t="s">
        <v>309</v>
      </c>
      <c r="F475" t="s">
        <v>4198</v>
      </c>
      <c r="G475" t="s">
        <v>4199</v>
      </c>
      <c r="H475" t="s">
        <v>321</v>
      </c>
      <c r="I475" t="s">
        <v>965</v>
      </c>
      <c r="J475" t="s">
        <v>204</v>
      </c>
      <c r="K475" t="s">
        <v>204</v>
      </c>
      <c r="L475" t="s">
        <v>340</v>
      </c>
      <c r="M475" t="s">
        <v>598</v>
      </c>
      <c r="N475" t="s">
        <v>339</v>
      </c>
      <c r="O475" t="s">
        <v>1212</v>
      </c>
      <c r="P475" s="131">
        <v>257320</v>
      </c>
      <c r="Q475" s="131">
        <v>1</v>
      </c>
      <c r="R475" s="131">
        <v>18380</v>
      </c>
      <c r="T475" s="131">
        <v>47295.415999999997</v>
      </c>
      <c r="U475" s="132">
        <v>2.9069999999999999E-2</v>
      </c>
      <c r="V475" s="132">
        <v>3.7510000000000002E-2</v>
      </c>
      <c r="W475" s="132">
        <v>1.4670000000000001E-2</v>
      </c>
    </row>
    <row r="476" spans="1:23">
      <c r="A476" t="s">
        <v>1213</v>
      </c>
      <c r="B476" t="s">
        <v>1254</v>
      </c>
      <c r="C476" t="s">
        <v>4120</v>
      </c>
      <c r="D476" t="s">
        <v>4121</v>
      </c>
      <c r="E476" t="s">
        <v>309</v>
      </c>
      <c r="F476" t="s">
        <v>4152</v>
      </c>
      <c r="G476" t="s">
        <v>4153</v>
      </c>
      <c r="H476" t="s">
        <v>321</v>
      </c>
      <c r="I476" t="s">
        <v>966</v>
      </c>
      <c r="J476" t="s">
        <v>204</v>
      </c>
      <c r="K476" t="s">
        <v>204</v>
      </c>
      <c r="L476" t="s">
        <v>340</v>
      </c>
      <c r="M476" t="s">
        <v>576</v>
      </c>
      <c r="N476" t="s">
        <v>339</v>
      </c>
      <c r="O476" t="s">
        <v>1212</v>
      </c>
      <c r="P476" s="131">
        <v>1225802</v>
      </c>
      <c r="Q476" s="131">
        <v>1</v>
      </c>
      <c r="R476" s="131">
        <v>3712.15</v>
      </c>
      <c r="T476" s="131">
        <v>45503.608999999997</v>
      </c>
      <c r="U476" s="132">
        <v>1.702E-2</v>
      </c>
      <c r="V476" s="132">
        <v>3.6089999999999997E-2</v>
      </c>
      <c r="W476" s="132">
        <v>1.4120000000000001E-2</v>
      </c>
    </row>
    <row r="477" spans="1:23">
      <c r="A477" t="s">
        <v>1213</v>
      </c>
      <c r="B477" t="s">
        <v>1254</v>
      </c>
      <c r="C477" t="s">
        <v>4194</v>
      </c>
      <c r="D477" t="s">
        <v>4195</v>
      </c>
      <c r="E477" t="s">
        <v>309</v>
      </c>
      <c r="F477" t="s">
        <v>4415</v>
      </c>
      <c r="G477" t="s">
        <v>4416</v>
      </c>
      <c r="H477" t="s">
        <v>321</v>
      </c>
      <c r="I477" t="s">
        <v>966</v>
      </c>
      <c r="J477" t="s">
        <v>204</v>
      </c>
      <c r="K477" t="s">
        <v>204</v>
      </c>
      <c r="L477" t="s">
        <v>340</v>
      </c>
      <c r="M477" t="s">
        <v>576</v>
      </c>
      <c r="N477" t="s">
        <v>339</v>
      </c>
      <c r="O477" t="s">
        <v>1212</v>
      </c>
      <c r="P477" s="131">
        <v>790861</v>
      </c>
      <c r="Q477" s="131">
        <v>1</v>
      </c>
      <c r="R477" s="131">
        <v>5443</v>
      </c>
      <c r="T477" s="131">
        <v>43046.563999999998</v>
      </c>
      <c r="U477" s="132">
        <v>0.13181000000000001</v>
      </c>
      <c r="V477" s="132">
        <v>3.4139999999999997E-2</v>
      </c>
      <c r="W477" s="132">
        <v>1.3350000000000001E-2</v>
      </c>
    </row>
    <row r="478" spans="1:23">
      <c r="A478" t="s">
        <v>1213</v>
      </c>
      <c r="B478" t="s">
        <v>1254</v>
      </c>
      <c r="C478" t="s">
        <v>4120</v>
      </c>
      <c r="D478" t="s">
        <v>4121</v>
      </c>
      <c r="E478" t="s">
        <v>309</v>
      </c>
      <c r="F478" t="s">
        <v>4172</v>
      </c>
      <c r="G478" t="s">
        <v>4173</v>
      </c>
      <c r="H478" t="s">
        <v>321</v>
      </c>
      <c r="I478" t="s">
        <v>966</v>
      </c>
      <c r="J478" t="s">
        <v>204</v>
      </c>
      <c r="K478" t="s">
        <v>204</v>
      </c>
      <c r="L478" t="s">
        <v>340</v>
      </c>
      <c r="M478" t="s">
        <v>630</v>
      </c>
      <c r="N478" t="s">
        <v>339</v>
      </c>
      <c r="O478" t="s">
        <v>1212</v>
      </c>
      <c r="P478" s="131">
        <v>950000</v>
      </c>
      <c r="Q478" s="131">
        <v>1</v>
      </c>
      <c r="R478" s="131">
        <v>4053.22</v>
      </c>
      <c r="T478" s="131">
        <v>38505.589999999997</v>
      </c>
      <c r="U478" s="132">
        <v>2.435E-2</v>
      </c>
      <c r="V478" s="132">
        <v>3.0540000000000001E-2</v>
      </c>
      <c r="W478" s="132">
        <v>1.1950000000000001E-2</v>
      </c>
    </row>
    <row r="479" spans="1:23">
      <c r="A479" t="s">
        <v>1213</v>
      </c>
      <c r="B479" t="s">
        <v>1254</v>
      </c>
      <c r="C479" t="s">
        <v>4116</v>
      </c>
      <c r="D479" t="s">
        <v>4117</v>
      </c>
      <c r="E479" t="s">
        <v>309</v>
      </c>
      <c r="F479" t="s">
        <v>4184</v>
      </c>
      <c r="G479" t="s">
        <v>4185</v>
      </c>
      <c r="H479" t="s">
        <v>321</v>
      </c>
      <c r="I479" t="s">
        <v>965</v>
      </c>
      <c r="J479" t="s">
        <v>204</v>
      </c>
      <c r="K479" t="s">
        <v>204</v>
      </c>
      <c r="L479" t="s">
        <v>340</v>
      </c>
      <c r="M479" t="s">
        <v>598</v>
      </c>
      <c r="N479" t="s">
        <v>339</v>
      </c>
      <c r="O479" t="s">
        <v>1212</v>
      </c>
      <c r="P479" s="131">
        <v>454000</v>
      </c>
      <c r="Q479" s="131">
        <v>1</v>
      </c>
      <c r="R479" s="131">
        <v>8411</v>
      </c>
      <c r="T479" s="131">
        <v>38185.94</v>
      </c>
      <c r="U479" s="132">
        <v>3.4049999999999997E-2</v>
      </c>
      <c r="V479" s="132">
        <v>3.0290000000000001E-2</v>
      </c>
      <c r="W479" s="132">
        <v>1.1849999999999999E-2</v>
      </c>
    </row>
    <row r="480" spans="1:23">
      <c r="A480" t="s">
        <v>1213</v>
      </c>
      <c r="B480" t="s">
        <v>1254</v>
      </c>
      <c r="C480" t="s">
        <v>4194</v>
      </c>
      <c r="D480" t="s">
        <v>4195</v>
      </c>
      <c r="E480" t="s">
        <v>309</v>
      </c>
      <c r="F480" t="s">
        <v>4242</v>
      </c>
      <c r="G480" t="s">
        <v>4243</v>
      </c>
      <c r="H480" t="s">
        <v>321</v>
      </c>
      <c r="I480" t="s">
        <v>965</v>
      </c>
      <c r="J480" t="s">
        <v>204</v>
      </c>
      <c r="K480" t="s">
        <v>204</v>
      </c>
      <c r="L480" t="s">
        <v>340</v>
      </c>
      <c r="M480" t="s">
        <v>597</v>
      </c>
      <c r="N480" t="s">
        <v>339</v>
      </c>
      <c r="O480" t="s">
        <v>1212</v>
      </c>
      <c r="P480" s="131">
        <v>260000</v>
      </c>
      <c r="Q480" s="131">
        <v>1</v>
      </c>
      <c r="R480" s="131">
        <v>11710</v>
      </c>
      <c r="T480" s="131">
        <v>30446</v>
      </c>
      <c r="U480" s="132">
        <v>2.7369999999999998E-2</v>
      </c>
      <c r="V480" s="132">
        <v>2.4150000000000001E-2</v>
      </c>
      <c r="W480" s="132">
        <v>9.4500000000000001E-3</v>
      </c>
    </row>
    <row r="481" spans="1:23">
      <c r="A481" t="s">
        <v>1213</v>
      </c>
      <c r="B481" t="s">
        <v>1254</v>
      </c>
      <c r="C481" t="s">
        <v>4194</v>
      </c>
      <c r="D481" t="s">
        <v>4195</v>
      </c>
      <c r="E481" t="s">
        <v>309</v>
      </c>
      <c r="F481" t="s">
        <v>4220</v>
      </c>
      <c r="G481" t="s">
        <v>4221</v>
      </c>
      <c r="H481" t="s">
        <v>321</v>
      </c>
      <c r="I481" t="s">
        <v>965</v>
      </c>
      <c r="J481" t="s">
        <v>204</v>
      </c>
      <c r="K481" t="s">
        <v>204</v>
      </c>
      <c r="L481" t="s">
        <v>340</v>
      </c>
      <c r="M481" t="s">
        <v>598</v>
      </c>
      <c r="N481" t="s">
        <v>339</v>
      </c>
      <c r="O481" t="s">
        <v>1212</v>
      </c>
      <c r="P481" s="131">
        <v>300000</v>
      </c>
      <c r="Q481" s="131">
        <v>1</v>
      </c>
      <c r="R481" s="131">
        <v>10010</v>
      </c>
      <c r="T481" s="131">
        <v>30030</v>
      </c>
      <c r="U481" s="132">
        <v>1.4420000000000001E-2</v>
      </c>
      <c r="V481" s="132">
        <v>2.3820000000000001E-2</v>
      </c>
      <c r="W481" s="132">
        <v>9.3200000000000002E-3</v>
      </c>
    </row>
    <row r="482" spans="1:23">
      <c r="A482" t="s">
        <v>1213</v>
      </c>
      <c r="B482" t="s">
        <v>1254</v>
      </c>
      <c r="C482" t="s">
        <v>4116</v>
      </c>
      <c r="D482" t="s">
        <v>4117</v>
      </c>
      <c r="E482" t="s">
        <v>309</v>
      </c>
      <c r="F482" t="s">
        <v>4417</v>
      </c>
      <c r="G482" t="s">
        <v>4418</v>
      </c>
      <c r="H482" t="s">
        <v>321</v>
      </c>
      <c r="I482" t="s">
        <v>966</v>
      </c>
      <c r="J482" t="s">
        <v>204</v>
      </c>
      <c r="K482" t="s">
        <v>204</v>
      </c>
      <c r="L482" t="s">
        <v>340</v>
      </c>
      <c r="M482" t="s">
        <v>630</v>
      </c>
      <c r="N482" t="s">
        <v>339</v>
      </c>
      <c r="O482" t="s">
        <v>1212</v>
      </c>
      <c r="P482" s="131">
        <v>5760000</v>
      </c>
      <c r="Q482" s="131">
        <v>1</v>
      </c>
      <c r="R482" s="131">
        <v>468.97</v>
      </c>
      <c r="T482" s="131">
        <v>27012.671999999999</v>
      </c>
      <c r="U482" s="132">
        <v>2.3390000000000001E-2</v>
      </c>
      <c r="V482" s="132">
        <v>2.1430000000000001E-2</v>
      </c>
      <c r="W482" s="132">
        <v>8.3800000000000003E-3</v>
      </c>
    </row>
    <row r="483" spans="1:23">
      <c r="A483" t="s">
        <v>1213</v>
      </c>
      <c r="B483" t="s">
        <v>1254</v>
      </c>
      <c r="C483" t="s">
        <v>4124</v>
      </c>
      <c r="D483" t="s">
        <v>4125</v>
      </c>
      <c r="E483" t="s">
        <v>309</v>
      </c>
      <c r="F483" t="s">
        <v>4162</v>
      </c>
      <c r="G483" t="s">
        <v>4163</v>
      </c>
      <c r="H483" t="s">
        <v>321</v>
      </c>
      <c r="I483" t="s">
        <v>965</v>
      </c>
      <c r="J483" t="s">
        <v>204</v>
      </c>
      <c r="K483" t="s">
        <v>204</v>
      </c>
      <c r="L483" t="s">
        <v>340</v>
      </c>
      <c r="M483" t="s">
        <v>604</v>
      </c>
      <c r="N483" t="s">
        <v>339</v>
      </c>
      <c r="O483" t="s">
        <v>1212</v>
      </c>
      <c r="P483" s="131">
        <v>118667</v>
      </c>
      <c r="Q483" s="131">
        <v>1</v>
      </c>
      <c r="R483" s="131">
        <v>21370</v>
      </c>
      <c r="T483" s="131">
        <v>25359.137999999999</v>
      </c>
      <c r="U483" s="132">
        <v>1.1900000000000001E-3</v>
      </c>
      <c r="V483" s="132">
        <v>2.0109999999999999E-2</v>
      </c>
      <c r="W483" s="132">
        <v>7.8700000000000003E-3</v>
      </c>
    </row>
    <row r="484" spans="1:23">
      <c r="A484" t="s">
        <v>1213</v>
      </c>
      <c r="B484" t="s">
        <v>1254</v>
      </c>
      <c r="C484" t="s">
        <v>4116</v>
      </c>
      <c r="D484" t="s">
        <v>4117</v>
      </c>
      <c r="E484" t="s">
        <v>309</v>
      </c>
      <c r="F484" t="s">
        <v>4333</v>
      </c>
      <c r="G484" t="s">
        <v>4334</v>
      </c>
      <c r="H484" t="s">
        <v>321</v>
      </c>
      <c r="I484" t="s">
        <v>966</v>
      </c>
      <c r="J484" t="s">
        <v>204</v>
      </c>
      <c r="K484" t="s">
        <v>204</v>
      </c>
      <c r="L484" t="s">
        <v>340</v>
      </c>
      <c r="M484" t="s">
        <v>573</v>
      </c>
      <c r="N484" t="s">
        <v>339</v>
      </c>
      <c r="O484" t="s">
        <v>1212</v>
      </c>
      <c r="P484" s="131">
        <v>4980000</v>
      </c>
      <c r="Q484" s="131">
        <v>1</v>
      </c>
      <c r="R484" s="131">
        <v>471.86</v>
      </c>
      <c r="T484" s="131">
        <v>23498.628000000001</v>
      </c>
      <c r="U484" s="132">
        <v>2.0840000000000001E-2</v>
      </c>
      <c r="V484" s="132">
        <v>1.864E-2</v>
      </c>
      <c r="W484" s="132">
        <v>7.2899999999999996E-3</v>
      </c>
    </row>
    <row r="485" spans="1:23">
      <c r="A485" t="s">
        <v>1213</v>
      </c>
      <c r="B485" t="s">
        <v>1254</v>
      </c>
      <c r="C485" t="s">
        <v>4136</v>
      </c>
      <c r="D485" t="s">
        <v>4137</v>
      </c>
      <c r="E485" t="s">
        <v>309</v>
      </c>
      <c r="F485" t="s">
        <v>4419</v>
      </c>
      <c r="G485" t="s">
        <v>4420</v>
      </c>
      <c r="H485" t="s">
        <v>321</v>
      </c>
      <c r="I485" t="s">
        <v>966</v>
      </c>
      <c r="J485" t="s">
        <v>204</v>
      </c>
      <c r="K485" t="s">
        <v>204</v>
      </c>
      <c r="L485" t="s">
        <v>340</v>
      </c>
      <c r="M485" t="s">
        <v>630</v>
      </c>
      <c r="N485" t="s">
        <v>339</v>
      </c>
      <c r="O485" t="s">
        <v>1212</v>
      </c>
      <c r="P485" s="131">
        <v>5630737</v>
      </c>
      <c r="Q485" s="131">
        <v>1</v>
      </c>
      <c r="R485" s="131">
        <v>403.41</v>
      </c>
      <c r="T485" s="131">
        <v>22714.955999999998</v>
      </c>
      <c r="U485" s="132">
        <v>4.2200000000000001E-2</v>
      </c>
      <c r="V485" s="132">
        <v>1.8020000000000001E-2</v>
      </c>
      <c r="W485" s="132">
        <v>7.0499999999999998E-3</v>
      </c>
    </row>
    <row r="486" spans="1:23">
      <c r="A486" t="s">
        <v>1213</v>
      </c>
      <c r="B486" t="s">
        <v>1254</v>
      </c>
      <c r="C486" t="s">
        <v>4120</v>
      </c>
      <c r="D486" t="s">
        <v>4121</v>
      </c>
      <c r="E486" t="s">
        <v>309</v>
      </c>
      <c r="F486" t="s">
        <v>4421</v>
      </c>
      <c r="G486" t="s">
        <v>4422</v>
      </c>
      <c r="H486" t="s">
        <v>321</v>
      </c>
      <c r="I486" t="s">
        <v>965</v>
      </c>
      <c r="J486" t="s">
        <v>204</v>
      </c>
      <c r="K486" t="s">
        <v>204</v>
      </c>
      <c r="L486" t="s">
        <v>340</v>
      </c>
      <c r="M486" t="s">
        <v>597</v>
      </c>
      <c r="N486" t="s">
        <v>339</v>
      </c>
      <c r="O486" t="s">
        <v>1212</v>
      </c>
      <c r="P486" s="131">
        <v>28645</v>
      </c>
      <c r="Q486" s="131">
        <v>1</v>
      </c>
      <c r="R486" s="131">
        <v>74150</v>
      </c>
      <c r="T486" s="131">
        <v>21240.268</v>
      </c>
      <c r="U486" s="132">
        <v>6.77E-3</v>
      </c>
      <c r="V486" s="132">
        <v>1.685E-2</v>
      </c>
      <c r="W486" s="132">
        <v>6.5900000000000004E-3</v>
      </c>
    </row>
    <row r="487" spans="1:23">
      <c r="A487" t="s">
        <v>1213</v>
      </c>
      <c r="B487" t="s">
        <v>1254</v>
      </c>
      <c r="C487" t="s">
        <v>4136</v>
      </c>
      <c r="D487" t="s">
        <v>4137</v>
      </c>
      <c r="E487" t="s">
        <v>309</v>
      </c>
      <c r="F487" t="s">
        <v>4180</v>
      </c>
      <c r="G487" t="s">
        <v>4181</v>
      </c>
      <c r="H487" t="s">
        <v>321</v>
      </c>
      <c r="I487" t="s">
        <v>966</v>
      </c>
      <c r="J487" t="s">
        <v>204</v>
      </c>
      <c r="K487" t="s">
        <v>204</v>
      </c>
      <c r="L487" t="s">
        <v>340</v>
      </c>
      <c r="M487" t="s">
        <v>630</v>
      </c>
      <c r="N487" t="s">
        <v>339</v>
      </c>
      <c r="O487" t="s">
        <v>1212</v>
      </c>
      <c r="P487" s="131">
        <v>4800000</v>
      </c>
      <c r="Q487" s="131">
        <v>1</v>
      </c>
      <c r="R487" s="131">
        <v>403.49</v>
      </c>
      <c r="T487" s="131">
        <v>19367.52</v>
      </c>
      <c r="U487" s="132">
        <v>1.7590000000000001E-2</v>
      </c>
      <c r="V487" s="132">
        <v>1.536E-2</v>
      </c>
      <c r="W487" s="132">
        <v>6.0099999999999997E-3</v>
      </c>
    </row>
    <row r="488" spans="1:23">
      <c r="A488" t="s">
        <v>1213</v>
      </c>
      <c r="B488" t="s">
        <v>1254</v>
      </c>
      <c r="C488" t="s">
        <v>4136</v>
      </c>
      <c r="D488" t="s">
        <v>4137</v>
      </c>
      <c r="E488" t="s">
        <v>309</v>
      </c>
      <c r="F488" t="s">
        <v>4150</v>
      </c>
      <c r="G488" t="s">
        <v>4151</v>
      </c>
      <c r="H488" t="s">
        <v>321</v>
      </c>
      <c r="I488" t="s">
        <v>966</v>
      </c>
      <c r="J488" t="s">
        <v>204</v>
      </c>
      <c r="K488" t="s">
        <v>204</v>
      </c>
      <c r="L488" t="s">
        <v>340</v>
      </c>
      <c r="M488" t="s">
        <v>576</v>
      </c>
      <c r="N488" t="s">
        <v>339</v>
      </c>
      <c r="O488" t="s">
        <v>1212</v>
      </c>
      <c r="P488" s="131">
        <v>5000000</v>
      </c>
      <c r="Q488" s="131">
        <v>1</v>
      </c>
      <c r="R488" s="131">
        <v>372.06</v>
      </c>
      <c r="T488" s="131">
        <v>18603</v>
      </c>
      <c r="U488" s="132">
        <v>1.618E-2</v>
      </c>
      <c r="V488" s="132">
        <v>1.4760000000000001E-2</v>
      </c>
      <c r="W488" s="132">
        <v>5.77E-3</v>
      </c>
    </row>
    <row r="489" spans="1:23">
      <c r="A489" t="s">
        <v>1213</v>
      </c>
      <c r="B489" t="s">
        <v>1254</v>
      </c>
      <c r="C489" t="s">
        <v>4136</v>
      </c>
      <c r="D489" t="s">
        <v>4137</v>
      </c>
      <c r="E489" t="s">
        <v>309</v>
      </c>
      <c r="F489" t="s">
        <v>4423</v>
      </c>
      <c r="G489" t="s">
        <v>4424</v>
      </c>
      <c r="H489" t="s">
        <v>321</v>
      </c>
      <c r="I489" t="s">
        <v>965</v>
      </c>
      <c r="J489" t="s">
        <v>204</v>
      </c>
      <c r="K489" t="s">
        <v>204</v>
      </c>
      <c r="L489" t="s">
        <v>340</v>
      </c>
      <c r="M489" t="s">
        <v>721</v>
      </c>
      <c r="N489" t="s">
        <v>339</v>
      </c>
      <c r="O489" t="s">
        <v>1212</v>
      </c>
      <c r="P489" s="131">
        <v>326745</v>
      </c>
      <c r="Q489" s="131">
        <v>1</v>
      </c>
      <c r="R489" s="131">
        <v>5590</v>
      </c>
      <c r="T489" s="131">
        <v>18265.045999999998</v>
      </c>
      <c r="U489" s="132">
        <v>8.7200000000000003E-3</v>
      </c>
      <c r="V489" s="132">
        <v>1.4489999999999999E-2</v>
      </c>
      <c r="W489" s="132">
        <v>5.6699999999999997E-3</v>
      </c>
    </row>
    <row r="490" spans="1:23">
      <c r="A490" t="s">
        <v>1213</v>
      </c>
      <c r="B490" t="s">
        <v>1254</v>
      </c>
      <c r="C490" t="s">
        <v>4120</v>
      </c>
      <c r="D490" t="s">
        <v>4121</v>
      </c>
      <c r="E490" t="s">
        <v>309</v>
      </c>
      <c r="F490" t="s">
        <v>4425</v>
      </c>
      <c r="G490" t="s">
        <v>4426</v>
      </c>
      <c r="H490" t="s">
        <v>321</v>
      </c>
      <c r="I490" t="s">
        <v>965</v>
      </c>
      <c r="J490" t="s">
        <v>204</v>
      </c>
      <c r="K490" t="s">
        <v>204</v>
      </c>
      <c r="L490" t="s">
        <v>340</v>
      </c>
      <c r="M490" t="s">
        <v>720</v>
      </c>
      <c r="N490" t="s">
        <v>339</v>
      </c>
      <c r="O490" t="s">
        <v>1212</v>
      </c>
      <c r="P490" s="131">
        <v>33000</v>
      </c>
      <c r="Q490" s="131">
        <v>1</v>
      </c>
      <c r="R490" s="131">
        <v>51630</v>
      </c>
      <c r="T490" s="131">
        <v>17037.900000000001</v>
      </c>
      <c r="U490" s="132">
        <v>2.1170000000000001E-2</v>
      </c>
      <c r="V490" s="132">
        <v>1.3509999999999999E-2</v>
      </c>
      <c r="W490" s="132">
        <v>5.2900000000000004E-3</v>
      </c>
    </row>
    <row r="491" spans="1:23">
      <c r="A491" t="s">
        <v>1213</v>
      </c>
      <c r="B491" t="s">
        <v>1254</v>
      </c>
      <c r="C491" t="s">
        <v>4120</v>
      </c>
      <c r="D491" t="s">
        <v>4121</v>
      </c>
      <c r="E491" t="s">
        <v>309</v>
      </c>
      <c r="F491" t="s">
        <v>4208</v>
      </c>
      <c r="G491" t="s">
        <v>4209</v>
      </c>
      <c r="H491" t="s">
        <v>321</v>
      </c>
      <c r="I491" t="s">
        <v>965</v>
      </c>
      <c r="J491" t="s">
        <v>204</v>
      </c>
      <c r="K491" t="s">
        <v>204</v>
      </c>
      <c r="L491" t="s">
        <v>340</v>
      </c>
      <c r="M491" t="s">
        <v>598</v>
      </c>
      <c r="N491" t="s">
        <v>339</v>
      </c>
      <c r="O491" t="s">
        <v>1212</v>
      </c>
      <c r="P491" s="131">
        <v>87292</v>
      </c>
      <c r="Q491" s="131">
        <v>1</v>
      </c>
      <c r="R491" s="131">
        <v>17730</v>
      </c>
      <c r="T491" s="131">
        <v>15476.871999999999</v>
      </c>
      <c r="U491" s="132">
        <v>8.8699999999999994E-3</v>
      </c>
      <c r="V491" s="132">
        <v>1.2279999999999999E-2</v>
      </c>
      <c r="W491" s="132">
        <v>4.7999999999999996E-3</v>
      </c>
    </row>
    <row r="492" spans="1:23">
      <c r="A492" t="s">
        <v>1213</v>
      </c>
      <c r="B492" t="s">
        <v>1254</v>
      </c>
      <c r="C492" t="s">
        <v>4120</v>
      </c>
      <c r="D492" t="s">
        <v>4121</v>
      </c>
      <c r="E492" t="s">
        <v>309</v>
      </c>
      <c r="F492" t="s">
        <v>4244</v>
      </c>
      <c r="G492" t="s">
        <v>4245</v>
      </c>
      <c r="H492" t="s">
        <v>321</v>
      </c>
      <c r="I492" t="s">
        <v>965</v>
      </c>
      <c r="J492" t="s">
        <v>204</v>
      </c>
      <c r="K492" t="s">
        <v>204</v>
      </c>
      <c r="L492" t="s">
        <v>340</v>
      </c>
      <c r="M492" t="s">
        <v>605</v>
      </c>
      <c r="N492" t="s">
        <v>339</v>
      </c>
      <c r="O492" t="s">
        <v>1212</v>
      </c>
      <c r="P492" s="131">
        <v>550000</v>
      </c>
      <c r="Q492" s="131">
        <v>1</v>
      </c>
      <c r="R492" s="131">
        <v>2678</v>
      </c>
      <c r="T492" s="131">
        <v>14729</v>
      </c>
      <c r="U492" s="132">
        <v>1.9869999999999999E-2</v>
      </c>
      <c r="V492" s="132">
        <v>1.1679999999999999E-2</v>
      </c>
      <c r="W492" s="132">
        <v>4.5700000000000003E-3</v>
      </c>
    </row>
    <row r="493" spans="1:23">
      <c r="A493" t="s">
        <v>1213</v>
      </c>
      <c r="B493" t="s">
        <v>1254</v>
      </c>
      <c r="C493" t="s">
        <v>4136</v>
      </c>
      <c r="D493" t="s">
        <v>4137</v>
      </c>
      <c r="E493" t="s">
        <v>309</v>
      </c>
      <c r="F493" t="s">
        <v>4138</v>
      </c>
      <c r="G493" t="s">
        <v>4139</v>
      </c>
      <c r="H493" t="s">
        <v>321</v>
      </c>
      <c r="I493" t="s">
        <v>965</v>
      </c>
      <c r="J493" t="s">
        <v>204</v>
      </c>
      <c r="K493" t="s">
        <v>204</v>
      </c>
      <c r="L493" t="s">
        <v>340</v>
      </c>
      <c r="M493" t="s">
        <v>604</v>
      </c>
      <c r="N493" t="s">
        <v>339</v>
      </c>
      <c r="O493" t="s">
        <v>1212</v>
      </c>
      <c r="P493" s="131">
        <v>577000</v>
      </c>
      <c r="Q493" s="131">
        <v>1</v>
      </c>
      <c r="R493" s="131">
        <v>2515</v>
      </c>
      <c r="T493" s="131">
        <v>14511.55</v>
      </c>
      <c r="U493" s="132">
        <v>1.5200000000000001E-3</v>
      </c>
      <c r="V493" s="132">
        <v>1.1509999999999999E-2</v>
      </c>
      <c r="W493" s="132">
        <v>4.4999999999999997E-3</v>
      </c>
    </row>
    <row r="494" spans="1:23">
      <c r="A494" t="s">
        <v>1213</v>
      </c>
      <c r="B494" t="s">
        <v>1254</v>
      </c>
      <c r="C494" t="s">
        <v>4120</v>
      </c>
      <c r="D494" t="s">
        <v>4121</v>
      </c>
      <c r="E494" t="s">
        <v>309</v>
      </c>
      <c r="F494" t="s">
        <v>4158</v>
      </c>
      <c r="G494" t="s">
        <v>4159</v>
      </c>
      <c r="H494" t="s">
        <v>321</v>
      </c>
      <c r="I494" t="s">
        <v>965</v>
      </c>
      <c r="J494" t="s">
        <v>204</v>
      </c>
      <c r="K494" t="s">
        <v>204</v>
      </c>
      <c r="L494" t="s">
        <v>340</v>
      </c>
      <c r="M494" t="s">
        <v>604</v>
      </c>
      <c r="N494" t="s">
        <v>339</v>
      </c>
      <c r="O494" t="s">
        <v>1212</v>
      </c>
      <c r="P494" s="131">
        <v>51847</v>
      </c>
      <c r="Q494" s="131">
        <v>1</v>
      </c>
      <c r="R494" s="131">
        <v>23720</v>
      </c>
      <c r="T494" s="131">
        <v>12298.108</v>
      </c>
      <c r="U494" s="132">
        <v>1.7700000000000001E-3</v>
      </c>
      <c r="V494" s="132">
        <v>9.75E-3</v>
      </c>
      <c r="W494" s="132">
        <v>3.82E-3</v>
      </c>
    </row>
    <row r="495" spans="1:23">
      <c r="A495" t="s">
        <v>1213</v>
      </c>
      <c r="B495" t="s">
        <v>1254</v>
      </c>
      <c r="C495" t="s">
        <v>4194</v>
      </c>
      <c r="D495" t="s">
        <v>4195</v>
      </c>
      <c r="E495" t="s">
        <v>309</v>
      </c>
      <c r="F495" t="s">
        <v>4224</v>
      </c>
      <c r="G495" t="s">
        <v>4225</v>
      </c>
      <c r="H495" t="s">
        <v>321</v>
      </c>
      <c r="I495" t="s">
        <v>965</v>
      </c>
      <c r="J495" t="s">
        <v>204</v>
      </c>
      <c r="K495" t="s">
        <v>204</v>
      </c>
      <c r="L495" t="s">
        <v>340</v>
      </c>
      <c r="M495" t="s">
        <v>604</v>
      </c>
      <c r="N495" t="s">
        <v>339</v>
      </c>
      <c r="O495" t="s">
        <v>1212</v>
      </c>
      <c r="P495" s="131">
        <v>101919</v>
      </c>
      <c r="Q495" s="131">
        <v>1</v>
      </c>
      <c r="R495" s="131">
        <v>10700</v>
      </c>
      <c r="T495" s="131">
        <v>10905.333000000001</v>
      </c>
      <c r="U495" s="132">
        <v>1.49E-3</v>
      </c>
      <c r="V495" s="132">
        <v>8.6499999999999997E-3</v>
      </c>
      <c r="W495" s="132">
        <v>3.3800000000000002E-3</v>
      </c>
    </row>
    <row r="496" spans="1:23">
      <c r="A496" t="s">
        <v>1213</v>
      </c>
      <c r="B496" t="s">
        <v>1254</v>
      </c>
      <c r="C496" t="s">
        <v>4116</v>
      </c>
      <c r="D496" t="s">
        <v>4117</v>
      </c>
      <c r="E496" t="s">
        <v>309</v>
      </c>
      <c r="F496" t="s">
        <v>4230</v>
      </c>
      <c r="G496" t="s">
        <v>4231</v>
      </c>
      <c r="H496" t="s">
        <v>321</v>
      </c>
      <c r="I496" t="s">
        <v>965</v>
      </c>
      <c r="J496" t="s">
        <v>204</v>
      </c>
      <c r="K496" t="s">
        <v>204</v>
      </c>
      <c r="L496" t="s">
        <v>340</v>
      </c>
      <c r="M496" t="s">
        <v>582</v>
      </c>
      <c r="N496" t="s">
        <v>339</v>
      </c>
      <c r="O496" t="s">
        <v>1212</v>
      </c>
      <c r="P496" s="131">
        <v>218000</v>
      </c>
      <c r="Q496" s="131">
        <v>1</v>
      </c>
      <c r="R496" s="131">
        <v>4710</v>
      </c>
      <c r="T496" s="131">
        <v>10267.799999999999</v>
      </c>
      <c r="U496" s="132">
        <v>3.1379999999999998E-2</v>
      </c>
      <c r="V496" s="132">
        <v>8.1399999999999997E-3</v>
      </c>
      <c r="W496" s="132">
        <v>3.1900000000000001E-3</v>
      </c>
    </row>
    <row r="497" spans="1:23">
      <c r="A497" t="s">
        <v>1213</v>
      </c>
      <c r="B497" t="s">
        <v>1254</v>
      </c>
      <c r="C497" t="s">
        <v>4104</v>
      </c>
      <c r="D497" t="s">
        <v>4105</v>
      </c>
      <c r="E497" t="s">
        <v>80</v>
      </c>
      <c r="F497" t="s">
        <v>4106</v>
      </c>
      <c r="G497" t="s">
        <v>4107</v>
      </c>
      <c r="H497" t="s">
        <v>321</v>
      </c>
      <c r="I497" t="s">
        <v>965</v>
      </c>
      <c r="J497" t="s">
        <v>205</v>
      </c>
      <c r="K497" t="s">
        <v>224</v>
      </c>
      <c r="L497" t="s">
        <v>380</v>
      </c>
      <c r="M497" t="s">
        <v>604</v>
      </c>
      <c r="N497" t="s">
        <v>339</v>
      </c>
      <c r="O497" t="s">
        <v>1215</v>
      </c>
      <c r="P497" s="131">
        <v>32470</v>
      </c>
      <c r="Q497" s="131">
        <v>3.6469999999999998</v>
      </c>
      <c r="R497" s="131">
        <v>116945.5</v>
      </c>
      <c r="T497" s="131">
        <v>138484.62700000001</v>
      </c>
      <c r="U497" s="132">
        <v>0</v>
      </c>
      <c r="V497" s="132">
        <v>0.10983999999999999</v>
      </c>
      <c r="W497" s="132">
        <v>4.2959999999999998E-2</v>
      </c>
    </row>
    <row r="498" spans="1:23">
      <c r="A498" t="s">
        <v>1213</v>
      </c>
      <c r="B498" t="s">
        <v>1254</v>
      </c>
      <c r="C498" t="s">
        <v>4112</v>
      </c>
      <c r="D498" t="s">
        <v>4113</v>
      </c>
      <c r="E498" t="s">
        <v>80</v>
      </c>
      <c r="F498" t="s">
        <v>4114</v>
      </c>
      <c r="G498" t="s">
        <v>4115</v>
      </c>
      <c r="H498" t="s">
        <v>321</v>
      </c>
      <c r="I498" t="s">
        <v>965</v>
      </c>
      <c r="J498" t="s">
        <v>205</v>
      </c>
      <c r="K498" t="s">
        <v>224</v>
      </c>
      <c r="L498" t="s">
        <v>344</v>
      </c>
      <c r="M498" t="s">
        <v>604</v>
      </c>
      <c r="N498" t="s">
        <v>339</v>
      </c>
      <c r="O498" t="s">
        <v>1215</v>
      </c>
      <c r="P498" s="131">
        <v>42780</v>
      </c>
      <c r="Q498" s="131">
        <v>3.6469999999999998</v>
      </c>
      <c r="R498" s="131">
        <v>58608</v>
      </c>
      <c r="S498" s="131">
        <v>63.22</v>
      </c>
      <c r="T498" s="131">
        <v>91669.98</v>
      </c>
      <c r="U498" s="132">
        <v>0</v>
      </c>
      <c r="V498" s="132">
        <v>7.2760000000000005E-2</v>
      </c>
      <c r="W498" s="132">
        <v>2.8459999999999999E-2</v>
      </c>
    </row>
    <row r="499" spans="1:23">
      <c r="A499" t="s">
        <v>1213</v>
      </c>
      <c r="B499" t="s">
        <v>1254</v>
      </c>
      <c r="C499" t="s">
        <v>4257</v>
      </c>
      <c r="D499" t="s">
        <v>4258</v>
      </c>
      <c r="E499" t="s">
        <v>80</v>
      </c>
      <c r="F499" t="s">
        <v>4427</v>
      </c>
      <c r="G499" t="s">
        <v>4428</v>
      </c>
      <c r="H499" t="s">
        <v>321</v>
      </c>
      <c r="I499" t="s">
        <v>965</v>
      </c>
      <c r="J499" t="s">
        <v>205</v>
      </c>
      <c r="K499" t="s">
        <v>224</v>
      </c>
      <c r="L499" t="s">
        <v>380</v>
      </c>
      <c r="M499" t="s">
        <v>604</v>
      </c>
      <c r="N499" t="s">
        <v>339</v>
      </c>
      <c r="O499" t="s">
        <v>1215</v>
      </c>
      <c r="P499" s="131">
        <v>10217</v>
      </c>
      <c r="Q499" s="131">
        <v>3.6469999999999998</v>
      </c>
      <c r="R499" s="131">
        <v>62878</v>
      </c>
      <c r="T499" s="131">
        <v>23429.222000000002</v>
      </c>
      <c r="U499" s="132">
        <v>0</v>
      </c>
      <c r="V499" s="132">
        <v>1.8579999999999999E-2</v>
      </c>
      <c r="W499" s="132">
        <v>7.2700000000000004E-3</v>
      </c>
    </row>
    <row r="500" spans="1:23">
      <c r="A500" t="s">
        <v>1213</v>
      </c>
      <c r="B500" t="s">
        <v>1254</v>
      </c>
      <c r="C500" t="s">
        <v>4116</v>
      </c>
      <c r="D500" t="s">
        <v>4117</v>
      </c>
      <c r="E500" t="s">
        <v>309</v>
      </c>
      <c r="F500" t="s">
        <v>4369</v>
      </c>
      <c r="G500" t="s">
        <v>4370</v>
      </c>
      <c r="H500" t="s">
        <v>321</v>
      </c>
      <c r="I500" t="s">
        <v>965</v>
      </c>
      <c r="J500" t="s">
        <v>204</v>
      </c>
      <c r="K500" t="s">
        <v>204</v>
      </c>
      <c r="L500" t="s">
        <v>340</v>
      </c>
      <c r="M500" t="s">
        <v>716</v>
      </c>
      <c r="N500" t="s">
        <v>339</v>
      </c>
      <c r="O500" t="s">
        <v>1212</v>
      </c>
      <c r="P500" s="131">
        <v>590000</v>
      </c>
      <c r="Q500" s="131">
        <v>1</v>
      </c>
      <c r="R500" s="131">
        <v>2625</v>
      </c>
      <c r="T500" s="131">
        <v>15487.5</v>
      </c>
      <c r="U500" s="132">
        <v>9.0770000000000003E-2</v>
      </c>
      <c r="V500" s="132">
        <v>1.2279999999999999E-2</v>
      </c>
      <c r="W500" s="132">
        <v>4.7999999999999996E-3</v>
      </c>
    </row>
    <row r="501" spans="1:23">
      <c r="A501" t="s">
        <v>1213</v>
      </c>
      <c r="B501" t="s">
        <v>1254</v>
      </c>
      <c r="C501" t="s">
        <v>4289</v>
      </c>
      <c r="D501" t="s">
        <v>4290</v>
      </c>
      <c r="E501" t="s">
        <v>80</v>
      </c>
      <c r="F501" t="s">
        <v>4429</v>
      </c>
      <c r="G501" t="s">
        <v>4430</v>
      </c>
      <c r="H501" t="s">
        <v>321</v>
      </c>
      <c r="I501" t="s">
        <v>965</v>
      </c>
      <c r="J501" t="s">
        <v>205</v>
      </c>
      <c r="K501" t="s">
        <v>224</v>
      </c>
      <c r="L501" t="s">
        <v>380</v>
      </c>
      <c r="M501" t="s">
        <v>604</v>
      </c>
      <c r="N501" t="s">
        <v>339</v>
      </c>
      <c r="O501" t="s">
        <v>1215</v>
      </c>
      <c r="P501" s="131">
        <v>31600</v>
      </c>
      <c r="Q501" s="131">
        <v>3.6469999999999998</v>
      </c>
      <c r="R501" s="131">
        <v>9568</v>
      </c>
      <c r="T501" s="131">
        <v>11026.661</v>
      </c>
      <c r="U501" s="132">
        <v>0</v>
      </c>
      <c r="V501" s="132">
        <v>8.7500000000000008E-3</v>
      </c>
      <c r="W501" s="132">
        <v>3.4199999999999999E-3</v>
      </c>
    </row>
    <row r="502" spans="1:23">
      <c r="A502" t="s">
        <v>1213</v>
      </c>
      <c r="B502" t="s">
        <v>1254</v>
      </c>
      <c r="C502" t="s">
        <v>4403</v>
      </c>
      <c r="D502" t="s">
        <v>4404</v>
      </c>
      <c r="E502" t="s">
        <v>80</v>
      </c>
      <c r="F502" t="s">
        <v>4405</v>
      </c>
      <c r="G502" t="s">
        <v>4406</v>
      </c>
      <c r="H502" t="s">
        <v>321</v>
      </c>
      <c r="I502" t="s">
        <v>965</v>
      </c>
      <c r="J502" t="s">
        <v>205</v>
      </c>
      <c r="K502" t="s">
        <v>224</v>
      </c>
      <c r="L502" t="s">
        <v>344</v>
      </c>
      <c r="M502" t="s">
        <v>735</v>
      </c>
      <c r="N502" t="s">
        <v>339</v>
      </c>
      <c r="O502" t="s">
        <v>1215</v>
      </c>
      <c r="P502" s="131">
        <v>16960</v>
      </c>
      <c r="Q502" s="131">
        <v>3.6469999999999998</v>
      </c>
      <c r="R502" s="131">
        <v>9006</v>
      </c>
      <c r="T502" s="131">
        <v>5570.4920000000002</v>
      </c>
      <c r="U502" s="132">
        <v>0</v>
      </c>
      <c r="V502" s="132">
        <v>4.4200000000000003E-3</v>
      </c>
      <c r="W502" s="132">
        <v>1.73E-3</v>
      </c>
    </row>
    <row r="503" spans="1:23">
      <c r="A503" t="s">
        <v>1213</v>
      </c>
      <c r="B503" t="s">
        <v>1254</v>
      </c>
      <c r="C503" t="s">
        <v>4431</v>
      </c>
      <c r="D503" t="s">
        <v>4432</v>
      </c>
      <c r="E503" t="s">
        <v>80</v>
      </c>
      <c r="F503" t="s">
        <v>4433</v>
      </c>
      <c r="G503" t="s">
        <v>4434</v>
      </c>
      <c r="H503" t="s">
        <v>321</v>
      </c>
      <c r="I503" t="s">
        <v>965</v>
      </c>
      <c r="J503" t="s">
        <v>205</v>
      </c>
      <c r="K503" t="s">
        <v>224</v>
      </c>
      <c r="L503" t="s">
        <v>344</v>
      </c>
      <c r="M503" t="s">
        <v>735</v>
      </c>
      <c r="N503" t="s">
        <v>339</v>
      </c>
      <c r="O503" t="s">
        <v>1215</v>
      </c>
      <c r="P503" s="131">
        <v>35280</v>
      </c>
      <c r="Q503" s="131">
        <v>3.6469999999999998</v>
      </c>
      <c r="R503" s="131">
        <v>2732</v>
      </c>
      <c r="T503" s="131">
        <v>3515.1590000000001</v>
      </c>
      <c r="U503" s="132">
        <v>0</v>
      </c>
      <c r="V503" s="132">
        <v>2.7899999999999999E-3</v>
      </c>
      <c r="W503" s="132">
        <v>1.09E-3</v>
      </c>
    </row>
    <row r="504" spans="1:23">
      <c r="A504" t="s">
        <v>1213</v>
      </c>
      <c r="B504" t="s">
        <v>1255</v>
      </c>
      <c r="C504" t="s">
        <v>4136</v>
      </c>
      <c r="D504" t="s">
        <v>4137</v>
      </c>
      <c r="E504" t="s">
        <v>309</v>
      </c>
      <c r="F504" t="s">
        <v>4142</v>
      </c>
      <c r="G504" t="s">
        <v>4143</v>
      </c>
      <c r="H504" t="s">
        <v>321</v>
      </c>
      <c r="I504" t="s">
        <v>965</v>
      </c>
      <c r="J504" t="s">
        <v>204</v>
      </c>
      <c r="K504" t="s">
        <v>204</v>
      </c>
      <c r="L504" t="s">
        <v>340</v>
      </c>
      <c r="M504" t="s">
        <v>605</v>
      </c>
      <c r="N504" t="s">
        <v>339</v>
      </c>
      <c r="O504" t="s">
        <v>1212</v>
      </c>
      <c r="P504" s="131">
        <v>1198346</v>
      </c>
      <c r="Q504" s="131">
        <v>1</v>
      </c>
      <c r="R504" s="131">
        <v>5752</v>
      </c>
      <c r="T504" s="131">
        <v>68928.861999999994</v>
      </c>
      <c r="U504" s="132">
        <v>9.8600000000000007E-3</v>
      </c>
      <c r="V504" s="132">
        <v>0.11032</v>
      </c>
      <c r="W504" s="132">
        <v>6.4439999999999997E-2</v>
      </c>
    </row>
    <row r="505" spans="1:23">
      <c r="A505" t="s">
        <v>1213</v>
      </c>
      <c r="B505" t="s">
        <v>1255</v>
      </c>
      <c r="C505" t="s">
        <v>4116</v>
      </c>
      <c r="D505" t="s">
        <v>4117</v>
      </c>
      <c r="E505" t="s">
        <v>309</v>
      </c>
      <c r="F505" t="s">
        <v>4128</v>
      </c>
      <c r="G505" t="s">
        <v>4129</v>
      </c>
      <c r="H505" t="s">
        <v>321</v>
      </c>
      <c r="I505" t="s">
        <v>965</v>
      </c>
      <c r="J505" t="s">
        <v>204</v>
      </c>
      <c r="K505" t="s">
        <v>204</v>
      </c>
      <c r="L505" t="s">
        <v>340</v>
      </c>
      <c r="M505" t="s">
        <v>605</v>
      </c>
      <c r="N505" t="s">
        <v>339</v>
      </c>
      <c r="O505" t="s">
        <v>1212</v>
      </c>
      <c r="P505" s="131">
        <v>844659</v>
      </c>
      <c r="Q505" s="131">
        <v>1</v>
      </c>
      <c r="R505" s="131">
        <v>7564</v>
      </c>
      <c r="T505" s="131">
        <v>63890.006999999998</v>
      </c>
      <c r="U505" s="132">
        <v>2.725E-2</v>
      </c>
      <c r="V505" s="132">
        <v>0.10226</v>
      </c>
      <c r="W505" s="132">
        <v>5.9729999999999998E-2</v>
      </c>
    </row>
    <row r="506" spans="1:23">
      <c r="A506" t="s">
        <v>1213</v>
      </c>
      <c r="B506" t="s">
        <v>1255</v>
      </c>
      <c r="C506" t="s">
        <v>4194</v>
      </c>
      <c r="D506" t="s">
        <v>4195</v>
      </c>
      <c r="E506" t="s">
        <v>309</v>
      </c>
      <c r="F506" t="s">
        <v>4196</v>
      </c>
      <c r="G506" t="s">
        <v>4197</v>
      </c>
      <c r="H506" t="s">
        <v>321</v>
      </c>
      <c r="I506" t="s">
        <v>965</v>
      </c>
      <c r="J506" t="s">
        <v>204</v>
      </c>
      <c r="K506" t="s">
        <v>204</v>
      </c>
      <c r="L506" t="s">
        <v>340</v>
      </c>
      <c r="M506" t="s">
        <v>605</v>
      </c>
      <c r="N506" t="s">
        <v>339</v>
      </c>
      <c r="O506" t="s">
        <v>1212</v>
      </c>
      <c r="P506" s="131">
        <v>665402</v>
      </c>
      <c r="Q506" s="131">
        <v>1</v>
      </c>
      <c r="R506" s="131">
        <v>9295</v>
      </c>
      <c r="T506" s="131">
        <v>61849.116000000002</v>
      </c>
      <c r="U506" s="132">
        <v>2.7730000000000001E-2</v>
      </c>
      <c r="V506" s="132">
        <v>9.8989999999999995E-2</v>
      </c>
      <c r="W506" s="132">
        <v>5.7820000000000003E-2</v>
      </c>
    </row>
    <row r="507" spans="1:23">
      <c r="A507" t="s">
        <v>1213</v>
      </c>
      <c r="B507" t="s">
        <v>1255</v>
      </c>
      <c r="C507" t="s">
        <v>4120</v>
      </c>
      <c r="D507" t="s">
        <v>4121</v>
      </c>
      <c r="E507" t="s">
        <v>309</v>
      </c>
      <c r="F507" t="s">
        <v>4158</v>
      </c>
      <c r="G507" t="s">
        <v>4159</v>
      </c>
      <c r="H507" t="s">
        <v>321</v>
      </c>
      <c r="I507" t="s">
        <v>965</v>
      </c>
      <c r="J507" t="s">
        <v>204</v>
      </c>
      <c r="K507" t="s">
        <v>204</v>
      </c>
      <c r="L507" t="s">
        <v>340</v>
      </c>
      <c r="M507" t="s">
        <v>604</v>
      </c>
      <c r="N507" t="s">
        <v>339</v>
      </c>
      <c r="O507" t="s">
        <v>1212</v>
      </c>
      <c r="P507" s="131">
        <v>241891</v>
      </c>
      <c r="Q507" s="131">
        <v>1</v>
      </c>
      <c r="R507" s="131">
        <v>23720</v>
      </c>
      <c r="T507" s="131">
        <v>57376.544999999998</v>
      </c>
      <c r="U507" s="132">
        <v>8.2400000000000008E-3</v>
      </c>
      <c r="V507" s="132">
        <v>9.1829999999999995E-2</v>
      </c>
      <c r="W507" s="132">
        <v>5.364E-2</v>
      </c>
    </row>
    <row r="508" spans="1:23">
      <c r="A508" t="s">
        <v>1213</v>
      </c>
      <c r="B508" t="s">
        <v>1255</v>
      </c>
      <c r="C508" t="s">
        <v>4120</v>
      </c>
      <c r="D508" t="s">
        <v>4121</v>
      </c>
      <c r="E508" t="s">
        <v>309</v>
      </c>
      <c r="F508" t="s">
        <v>4122</v>
      </c>
      <c r="G508" t="s">
        <v>4123</v>
      </c>
      <c r="H508" t="s">
        <v>321</v>
      </c>
      <c r="I508" t="s">
        <v>965</v>
      </c>
      <c r="J508" t="s">
        <v>204</v>
      </c>
      <c r="K508" t="s">
        <v>204</v>
      </c>
      <c r="L508" t="s">
        <v>340</v>
      </c>
      <c r="M508" t="s">
        <v>605</v>
      </c>
      <c r="N508" t="s">
        <v>339</v>
      </c>
      <c r="O508" t="s">
        <v>1212</v>
      </c>
      <c r="P508" s="131">
        <v>521334.21</v>
      </c>
      <c r="Q508" s="131">
        <v>1</v>
      </c>
      <c r="R508" s="131">
        <v>5666</v>
      </c>
      <c r="T508" s="131">
        <v>29538.795999999998</v>
      </c>
      <c r="U508" s="132">
        <v>8.94E-3</v>
      </c>
      <c r="V508" s="132">
        <v>4.7280000000000003E-2</v>
      </c>
      <c r="W508" s="132">
        <v>2.7609999999999999E-2</v>
      </c>
    </row>
    <row r="509" spans="1:23">
      <c r="A509" t="s">
        <v>1213</v>
      </c>
      <c r="B509" t="s">
        <v>1255</v>
      </c>
      <c r="C509" t="s">
        <v>4120</v>
      </c>
      <c r="D509" t="s">
        <v>4121</v>
      </c>
      <c r="E509" t="s">
        <v>309</v>
      </c>
      <c r="F509" t="s">
        <v>4208</v>
      </c>
      <c r="G509" t="s">
        <v>4209</v>
      </c>
      <c r="H509" t="s">
        <v>321</v>
      </c>
      <c r="I509" t="s">
        <v>965</v>
      </c>
      <c r="J509" t="s">
        <v>204</v>
      </c>
      <c r="K509" t="s">
        <v>204</v>
      </c>
      <c r="L509" t="s">
        <v>340</v>
      </c>
      <c r="M509" t="s">
        <v>598</v>
      </c>
      <c r="N509" t="s">
        <v>339</v>
      </c>
      <c r="O509" t="s">
        <v>1212</v>
      </c>
      <c r="P509" s="131">
        <v>150599</v>
      </c>
      <c r="Q509" s="131">
        <v>1</v>
      </c>
      <c r="R509" s="131">
        <v>17730</v>
      </c>
      <c r="T509" s="131">
        <v>26701.203000000001</v>
      </c>
      <c r="U509" s="132">
        <v>1.5299999999999999E-2</v>
      </c>
      <c r="V509" s="132">
        <v>4.274E-2</v>
      </c>
      <c r="W509" s="132">
        <v>2.496E-2</v>
      </c>
    </row>
    <row r="510" spans="1:23">
      <c r="A510" t="s">
        <v>1213</v>
      </c>
      <c r="B510" t="s">
        <v>1255</v>
      </c>
      <c r="C510" t="s">
        <v>4136</v>
      </c>
      <c r="D510" t="s">
        <v>4137</v>
      </c>
      <c r="E510" t="s">
        <v>309</v>
      </c>
      <c r="F510" t="s">
        <v>4198</v>
      </c>
      <c r="G510" t="s">
        <v>4199</v>
      </c>
      <c r="H510" t="s">
        <v>321</v>
      </c>
      <c r="I510" t="s">
        <v>965</v>
      </c>
      <c r="J510" t="s">
        <v>204</v>
      </c>
      <c r="K510" t="s">
        <v>204</v>
      </c>
      <c r="L510" t="s">
        <v>340</v>
      </c>
      <c r="M510" t="s">
        <v>598</v>
      </c>
      <c r="N510" t="s">
        <v>339</v>
      </c>
      <c r="O510" t="s">
        <v>1212</v>
      </c>
      <c r="P510" s="131">
        <v>96231</v>
      </c>
      <c r="Q510" s="131">
        <v>1</v>
      </c>
      <c r="R510" s="131">
        <v>18380</v>
      </c>
      <c r="T510" s="131">
        <v>17687.258000000002</v>
      </c>
      <c r="U510" s="132">
        <v>1.0869999999999999E-2</v>
      </c>
      <c r="V510" s="132">
        <v>2.8309999999999998E-2</v>
      </c>
      <c r="W510" s="132">
        <v>1.653E-2</v>
      </c>
    </row>
    <row r="511" spans="1:23">
      <c r="A511" t="s">
        <v>1213</v>
      </c>
      <c r="B511" t="s">
        <v>1255</v>
      </c>
      <c r="C511" t="s">
        <v>4116</v>
      </c>
      <c r="D511" t="s">
        <v>4117</v>
      </c>
      <c r="E511" t="s">
        <v>309</v>
      </c>
      <c r="F511" t="s">
        <v>4134</v>
      </c>
      <c r="G511" t="s">
        <v>4135</v>
      </c>
      <c r="H511" t="s">
        <v>321</v>
      </c>
      <c r="I511" t="s">
        <v>965</v>
      </c>
      <c r="J511" t="s">
        <v>204</v>
      </c>
      <c r="K511" t="s">
        <v>204</v>
      </c>
      <c r="L511" t="s">
        <v>340</v>
      </c>
      <c r="M511" t="s">
        <v>604</v>
      </c>
      <c r="N511" t="s">
        <v>339</v>
      </c>
      <c r="O511" t="s">
        <v>1212</v>
      </c>
      <c r="P511" s="131">
        <v>52812</v>
      </c>
      <c r="Q511" s="131">
        <v>1</v>
      </c>
      <c r="R511" s="131">
        <v>9241</v>
      </c>
      <c r="T511" s="131">
        <v>4880.357</v>
      </c>
      <c r="U511" s="132">
        <v>5.9999999999999995E-4</v>
      </c>
      <c r="V511" s="132">
        <v>7.8100000000000001E-3</v>
      </c>
      <c r="W511" s="132">
        <v>4.5599999999999998E-3</v>
      </c>
    </row>
    <row r="512" spans="1:23">
      <c r="A512" t="s">
        <v>1213</v>
      </c>
      <c r="B512" t="s">
        <v>1255</v>
      </c>
      <c r="C512" t="s">
        <v>4100</v>
      </c>
      <c r="D512" t="s">
        <v>4101</v>
      </c>
      <c r="E512" t="s">
        <v>80</v>
      </c>
      <c r="F512" t="s">
        <v>4102</v>
      </c>
      <c r="G512" t="s">
        <v>4103</v>
      </c>
      <c r="H512" t="s">
        <v>321</v>
      </c>
      <c r="I512" t="s">
        <v>965</v>
      </c>
      <c r="J512" t="s">
        <v>205</v>
      </c>
      <c r="K512" t="s">
        <v>224</v>
      </c>
      <c r="L512" t="s">
        <v>344</v>
      </c>
      <c r="M512" t="s">
        <v>604</v>
      </c>
      <c r="N512" t="s">
        <v>339</v>
      </c>
      <c r="O512" t="s">
        <v>1215</v>
      </c>
      <c r="P512" s="131">
        <v>45226</v>
      </c>
      <c r="Q512" s="131">
        <v>3.6469999999999998</v>
      </c>
      <c r="R512" s="131">
        <v>53881</v>
      </c>
      <c r="T512" s="131">
        <v>88870.902000000002</v>
      </c>
      <c r="U512" s="132">
        <v>0</v>
      </c>
      <c r="V512" s="132">
        <v>0.14224000000000001</v>
      </c>
      <c r="W512" s="132">
        <v>8.3080000000000001E-2</v>
      </c>
    </row>
    <row r="513" spans="1:23">
      <c r="A513" t="s">
        <v>1213</v>
      </c>
      <c r="B513" t="s">
        <v>1255</v>
      </c>
      <c r="C513" t="s">
        <v>4112</v>
      </c>
      <c r="D513" t="s">
        <v>4113</v>
      </c>
      <c r="E513" t="s">
        <v>80</v>
      </c>
      <c r="F513" t="s">
        <v>4114</v>
      </c>
      <c r="G513" t="s">
        <v>4115</v>
      </c>
      <c r="H513" t="s">
        <v>321</v>
      </c>
      <c r="I513" t="s">
        <v>965</v>
      </c>
      <c r="J513" t="s">
        <v>205</v>
      </c>
      <c r="K513" t="s">
        <v>224</v>
      </c>
      <c r="L513" t="s">
        <v>344</v>
      </c>
      <c r="M513" t="s">
        <v>604</v>
      </c>
      <c r="N513" t="s">
        <v>339</v>
      </c>
      <c r="O513" t="s">
        <v>1215</v>
      </c>
      <c r="P513" s="131">
        <v>21427</v>
      </c>
      <c r="Q513" s="131">
        <v>3.6469999999999998</v>
      </c>
      <c r="R513" s="131">
        <v>58608</v>
      </c>
      <c r="S513" s="131">
        <v>39.151000000000003</v>
      </c>
      <c r="T513" s="131">
        <v>45941.578000000001</v>
      </c>
      <c r="U513" s="132">
        <v>0</v>
      </c>
      <c r="V513" s="132">
        <v>7.3590000000000003E-2</v>
      </c>
      <c r="W513" s="132">
        <v>4.299E-2</v>
      </c>
    </row>
    <row r="514" spans="1:23">
      <c r="A514" t="s">
        <v>1213</v>
      </c>
      <c r="B514" t="s">
        <v>1255</v>
      </c>
      <c r="C514" t="s">
        <v>4104</v>
      </c>
      <c r="D514" t="s">
        <v>4105</v>
      </c>
      <c r="E514" t="s">
        <v>80</v>
      </c>
      <c r="F514" t="s">
        <v>4106</v>
      </c>
      <c r="G514" t="s">
        <v>4107</v>
      </c>
      <c r="H514" t="s">
        <v>321</v>
      </c>
      <c r="I514" t="s">
        <v>965</v>
      </c>
      <c r="J514" t="s">
        <v>205</v>
      </c>
      <c r="K514" t="s">
        <v>224</v>
      </c>
      <c r="L514" t="s">
        <v>380</v>
      </c>
      <c r="M514" t="s">
        <v>604</v>
      </c>
      <c r="N514" t="s">
        <v>339</v>
      </c>
      <c r="O514" t="s">
        <v>1215</v>
      </c>
      <c r="P514" s="131">
        <v>7995</v>
      </c>
      <c r="Q514" s="131">
        <v>3.6469999999999998</v>
      </c>
      <c r="R514" s="131">
        <v>116945.5</v>
      </c>
      <c r="T514" s="131">
        <v>34098.694000000003</v>
      </c>
      <c r="U514" s="132">
        <v>0</v>
      </c>
      <c r="V514" s="132">
        <v>5.457E-2</v>
      </c>
      <c r="W514" s="132">
        <v>3.1879999999999999E-2</v>
      </c>
    </row>
    <row r="515" spans="1:23">
      <c r="A515" t="s">
        <v>1213</v>
      </c>
      <c r="B515" t="s">
        <v>1255</v>
      </c>
      <c r="C515" t="s">
        <v>4108</v>
      </c>
      <c r="D515" t="s">
        <v>4109</v>
      </c>
      <c r="E515" t="s">
        <v>80</v>
      </c>
      <c r="F515" t="s">
        <v>4110</v>
      </c>
      <c r="G515" t="s">
        <v>4111</v>
      </c>
      <c r="H515" t="s">
        <v>321</v>
      </c>
      <c r="I515" t="s">
        <v>965</v>
      </c>
      <c r="J515" t="s">
        <v>205</v>
      </c>
      <c r="K515" t="s">
        <v>224</v>
      </c>
      <c r="L515" t="s">
        <v>346</v>
      </c>
      <c r="M515" t="s">
        <v>597</v>
      </c>
      <c r="N515" t="s">
        <v>339</v>
      </c>
      <c r="O515" t="s">
        <v>1215</v>
      </c>
      <c r="P515" s="131">
        <v>13065</v>
      </c>
      <c r="Q515" s="131">
        <v>3.6469999999999998</v>
      </c>
      <c r="R515" s="131">
        <v>51123</v>
      </c>
      <c r="T515" s="131">
        <v>24359.115000000002</v>
      </c>
      <c r="U515" s="132">
        <v>0</v>
      </c>
      <c r="V515" s="132">
        <v>3.8989999999999997E-2</v>
      </c>
      <c r="W515" s="132">
        <v>2.2769999999999999E-2</v>
      </c>
    </row>
    <row r="516" spans="1:23">
      <c r="A516" t="s">
        <v>1213</v>
      </c>
      <c r="B516" t="s">
        <v>1255</v>
      </c>
      <c r="C516" t="s">
        <v>4112</v>
      </c>
      <c r="D516" t="s">
        <v>4113</v>
      </c>
      <c r="E516" t="s">
        <v>80</v>
      </c>
      <c r="F516" t="s">
        <v>4281</v>
      </c>
      <c r="G516" t="s">
        <v>4282</v>
      </c>
      <c r="H516" t="s">
        <v>321</v>
      </c>
      <c r="I516" t="s">
        <v>965</v>
      </c>
      <c r="J516" t="s">
        <v>205</v>
      </c>
      <c r="K516" t="s">
        <v>224</v>
      </c>
      <c r="L516" t="s">
        <v>344</v>
      </c>
      <c r="M516" t="s">
        <v>735</v>
      </c>
      <c r="N516" t="s">
        <v>339</v>
      </c>
      <c r="O516" t="s">
        <v>1215</v>
      </c>
      <c r="P516" s="131">
        <v>40670</v>
      </c>
      <c r="Q516" s="131">
        <v>3.6469999999999998</v>
      </c>
      <c r="R516" s="131">
        <v>13757</v>
      </c>
      <c r="T516" s="131">
        <v>20404.863000000001</v>
      </c>
      <c r="U516" s="132">
        <v>0</v>
      </c>
      <c r="V516" s="132">
        <v>3.2660000000000002E-2</v>
      </c>
      <c r="W516" s="132">
        <v>1.908E-2</v>
      </c>
    </row>
    <row r="517" spans="1:23">
      <c r="A517" t="s">
        <v>1213</v>
      </c>
      <c r="B517" t="s">
        <v>1255</v>
      </c>
      <c r="C517" t="s">
        <v>4313</v>
      </c>
      <c r="D517" t="s">
        <v>4314</v>
      </c>
      <c r="E517" t="s">
        <v>80</v>
      </c>
      <c r="F517" t="s">
        <v>4435</v>
      </c>
      <c r="G517" t="s">
        <v>4436</v>
      </c>
      <c r="H517" t="s">
        <v>321</v>
      </c>
      <c r="I517" t="s">
        <v>967</v>
      </c>
      <c r="J517" t="s">
        <v>205</v>
      </c>
      <c r="K517" t="s">
        <v>224</v>
      </c>
      <c r="L517" t="s">
        <v>344</v>
      </c>
      <c r="M517" t="s">
        <v>732</v>
      </c>
      <c r="N517" t="s">
        <v>339</v>
      </c>
      <c r="O517" t="s">
        <v>1215</v>
      </c>
      <c r="P517" s="131">
        <v>47796</v>
      </c>
      <c r="Q517" s="131">
        <v>3.6469999999999998</v>
      </c>
      <c r="R517" s="131">
        <v>10010</v>
      </c>
      <c r="S517" s="131">
        <v>13.327</v>
      </c>
      <c r="T517" s="131">
        <v>17497.237000000001</v>
      </c>
      <c r="U517" s="132">
        <v>5.0000000000000002E-5</v>
      </c>
      <c r="V517" s="132">
        <v>2.8029999999999999E-2</v>
      </c>
      <c r="W517" s="132">
        <v>1.6369999999999999E-2</v>
      </c>
    </row>
    <row r="518" spans="1:23">
      <c r="A518" t="s">
        <v>1213</v>
      </c>
      <c r="B518" t="s">
        <v>1255</v>
      </c>
      <c r="C518" t="s">
        <v>4257</v>
      </c>
      <c r="D518" t="s">
        <v>4258</v>
      </c>
      <c r="E518" t="s">
        <v>80</v>
      </c>
      <c r="F518" t="s">
        <v>4427</v>
      </c>
      <c r="G518" t="s">
        <v>4428</v>
      </c>
      <c r="H518" t="s">
        <v>321</v>
      </c>
      <c r="I518" t="s">
        <v>965</v>
      </c>
      <c r="J518" t="s">
        <v>205</v>
      </c>
      <c r="K518" t="s">
        <v>224</v>
      </c>
      <c r="L518" t="s">
        <v>380</v>
      </c>
      <c r="M518" t="s">
        <v>604</v>
      </c>
      <c r="N518" t="s">
        <v>339</v>
      </c>
      <c r="O518" t="s">
        <v>1215</v>
      </c>
      <c r="P518" s="131">
        <v>7483</v>
      </c>
      <c r="Q518" s="131">
        <v>3.6469999999999998</v>
      </c>
      <c r="R518" s="131">
        <v>62878</v>
      </c>
      <c r="T518" s="131">
        <v>17159.721000000001</v>
      </c>
      <c r="U518" s="132">
        <v>0</v>
      </c>
      <c r="V518" s="132">
        <v>2.7459999999999998E-2</v>
      </c>
      <c r="W518" s="132">
        <v>1.6039999999999999E-2</v>
      </c>
    </row>
    <row r="519" spans="1:23">
      <c r="A519" t="s">
        <v>1213</v>
      </c>
      <c r="B519" t="s">
        <v>1255</v>
      </c>
      <c r="C519" t="s">
        <v>4112</v>
      </c>
      <c r="D519" t="s">
        <v>4113</v>
      </c>
      <c r="E519" t="s">
        <v>80</v>
      </c>
      <c r="F519" t="s">
        <v>4351</v>
      </c>
      <c r="G519" t="s">
        <v>4352</v>
      </c>
      <c r="H519" t="s">
        <v>321</v>
      </c>
      <c r="I519" t="s">
        <v>965</v>
      </c>
      <c r="J519" t="s">
        <v>205</v>
      </c>
      <c r="K519" t="s">
        <v>224</v>
      </c>
      <c r="L519" t="s">
        <v>344</v>
      </c>
      <c r="M519" t="s">
        <v>735</v>
      </c>
      <c r="N519" t="s">
        <v>339</v>
      </c>
      <c r="O519" t="s">
        <v>1215</v>
      </c>
      <c r="P519" s="131">
        <v>92625</v>
      </c>
      <c r="Q519" s="131">
        <v>3.6469999999999998</v>
      </c>
      <c r="R519" s="131">
        <v>4833</v>
      </c>
      <c r="T519" s="131">
        <v>16326.037</v>
      </c>
      <c r="U519" s="132">
        <v>0</v>
      </c>
      <c r="V519" s="132">
        <v>2.613E-2</v>
      </c>
      <c r="W519" s="132">
        <v>1.5259999999999999E-2</v>
      </c>
    </row>
    <row r="520" spans="1:23">
      <c r="A520" t="s">
        <v>1213</v>
      </c>
      <c r="B520" t="s">
        <v>1255</v>
      </c>
      <c r="C520" t="s">
        <v>4257</v>
      </c>
      <c r="D520" t="s">
        <v>4258</v>
      </c>
      <c r="E520" t="s">
        <v>80</v>
      </c>
      <c r="F520" t="s">
        <v>4385</v>
      </c>
      <c r="G520" t="s">
        <v>4386</v>
      </c>
      <c r="H520" t="s">
        <v>321</v>
      </c>
      <c r="I520" t="s">
        <v>965</v>
      </c>
      <c r="J520" t="s">
        <v>205</v>
      </c>
      <c r="K520" t="s">
        <v>293</v>
      </c>
      <c r="L520" t="s">
        <v>368</v>
      </c>
      <c r="M520" t="s">
        <v>584</v>
      </c>
      <c r="N520" t="s">
        <v>339</v>
      </c>
      <c r="O520" t="s">
        <v>1216</v>
      </c>
      <c r="P520" s="131">
        <v>82450</v>
      </c>
      <c r="Q520" s="131">
        <v>3.7964000000000002</v>
      </c>
      <c r="R520" s="131">
        <v>4910.5</v>
      </c>
      <c r="T520" s="131">
        <v>15370.512000000001</v>
      </c>
      <c r="U520" s="132">
        <v>1.0000000000000001E-5</v>
      </c>
      <c r="V520" s="132">
        <v>2.46E-2</v>
      </c>
      <c r="W520" s="132">
        <v>1.4370000000000001E-2</v>
      </c>
    </row>
    <row r="521" spans="1:23">
      <c r="A521" t="s">
        <v>1213</v>
      </c>
      <c r="B521" t="s">
        <v>1255</v>
      </c>
      <c r="C521" t="s">
        <v>4112</v>
      </c>
      <c r="D521" t="s">
        <v>4113</v>
      </c>
      <c r="E521" t="s">
        <v>80</v>
      </c>
      <c r="F521" t="s">
        <v>4317</v>
      </c>
      <c r="G521" t="s">
        <v>4318</v>
      </c>
      <c r="H521" t="s">
        <v>321</v>
      </c>
      <c r="I521" t="s">
        <v>965</v>
      </c>
      <c r="J521" t="s">
        <v>205</v>
      </c>
      <c r="K521" t="s">
        <v>224</v>
      </c>
      <c r="L521" t="s">
        <v>344</v>
      </c>
      <c r="M521" t="s">
        <v>735</v>
      </c>
      <c r="N521" t="s">
        <v>339</v>
      </c>
      <c r="O521" t="s">
        <v>1215</v>
      </c>
      <c r="P521" s="131">
        <v>35525</v>
      </c>
      <c r="Q521" s="131">
        <v>3.6469999999999998</v>
      </c>
      <c r="R521" s="131">
        <v>8566</v>
      </c>
      <c r="T521" s="131">
        <v>11098.082</v>
      </c>
      <c r="U521" s="132">
        <v>0</v>
      </c>
      <c r="V521" s="132">
        <v>1.7760000000000001E-2</v>
      </c>
      <c r="W521" s="132">
        <v>1.038E-2</v>
      </c>
    </row>
    <row r="522" spans="1:23">
      <c r="A522" t="s">
        <v>1213</v>
      </c>
      <c r="B522" t="s">
        <v>1255</v>
      </c>
      <c r="C522" t="s">
        <v>4257</v>
      </c>
      <c r="D522" t="s">
        <v>4258</v>
      </c>
      <c r="E522" t="s">
        <v>80</v>
      </c>
      <c r="F522" t="s">
        <v>4277</v>
      </c>
      <c r="G522" t="s">
        <v>4278</v>
      </c>
      <c r="H522" t="s">
        <v>321</v>
      </c>
      <c r="I522" t="s">
        <v>965</v>
      </c>
      <c r="J522" t="s">
        <v>205</v>
      </c>
      <c r="K522" t="s">
        <v>224</v>
      </c>
      <c r="L522" t="s">
        <v>344</v>
      </c>
      <c r="M522" t="s">
        <v>735</v>
      </c>
      <c r="N522" t="s">
        <v>339</v>
      </c>
      <c r="O522" t="s">
        <v>1215</v>
      </c>
      <c r="P522" s="131">
        <v>3600</v>
      </c>
      <c r="Q522" s="131">
        <v>3.6469999999999998</v>
      </c>
      <c r="R522" s="131">
        <v>21549</v>
      </c>
      <c r="T522" s="131">
        <v>2829.2109999999998</v>
      </c>
      <c r="U522" s="132">
        <v>0</v>
      </c>
      <c r="V522" s="132">
        <v>4.5300000000000002E-3</v>
      </c>
      <c r="W522" s="132">
        <v>2.64E-3</v>
      </c>
    </row>
    <row r="523" spans="1:23">
      <c r="A523" t="s">
        <v>1213</v>
      </c>
      <c r="B523" t="s">
        <v>1256</v>
      </c>
      <c r="C523" t="s">
        <v>4120</v>
      </c>
      <c r="D523" t="s">
        <v>4121</v>
      </c>
      <c r="E523" t="s">
        <v>309</v>
      </c>
      <c r="F523" t="s">
        <v>4152</v>
      </c>
      <c r="G523" t="s">
        <v>4153</v>
      </c>
      <c r="H523" t="s">
        <v>321</v>
      </c>
      <c r="I523" t="s">
        <v>966</v>
      </c>
      <c r="J523" t="s">
        <v>204</v>
      </c>
      <c r="K523" t="s">
        <v>204</v>
      </c>
      <c r="L523" t="s">
        <v>340</v>
      </c>
      <c r="M523" t="s">
        <v>576</v>
      </c>
      <c r="N523" t="s">
        <v>339</v>
      </c>
      <c r="O523" t="s">
        <v>1212</v>
      </c>
      <c r="P523" s="131">
        <v>140966</v>
      </c>
      <c r="Q523" s="131">
        <v>1</v>
      </c>
      <c r="R523" s="131">
        <v>3712.15</v>
      </c>
      <c r="T523" s="131">
        <v>5232.8689999999997</v>
      </c>
      <c r="U523" s="132">
        <v>1.9599999999999999E-3</v>
      </c>
      <c r="V523" s="132">
        <v>0.38088</v>
      </c>
      <c r="W523" s="132">
        <v>2.8160000000000001E-2</v>
      </c>
    </row>
    <row r="524" spans="1:23">
      <c r="A524" t="s">
        <v>1213</v>
      </c>
      <c r="B524" t="s">
        <v>1256</v>
      </c>
      <c r="C524" t="s">
        <v>4116</v>
      </c>
      <c r="D524" t="s">
        <v>4117</v>
      </c>
      <c r="E524" t="s">
        <v>309</v>
      </c>
      <c r="F524" t="s">
        <v>4333</v>
      </c>
      <c r="G524" t="s">
        <v>4334</v>
      </c>
      <c r="H524" t="s">
        <v>321</v>
      </c>
      <c r="I524" t="s">
        <v>966</v>
      </c>
      <c r="J524" t="s">
        <v>204</v>
      </c>
      <c r="K524" t="s">
        <v>204</v>
      </c>
      <c r="L524" t="s">
        <v>340</v>
      </c>
      <c r="M524" t="s">
        <v>573</v>
      </c>
      <c r="N524" t="s">
        <v>339</v>
      </c>
      <c r="O524" t="s">
        <v>1212</v>
      </c>
      <c r="P524" s="131">
        <v>487000</v>
      </c>
      <c r="Q524" s="131">
        <v>1</v>
      </c>
      <c r="R524" s="131">
        <v>471.86</v>
      </c>
      <c r="T524" s="131">
        <v>2297.9580000000001</v>
      </c>
      <c r="U524" s="132">
        <v>2.0400000000000001E-3</v>
      </c>
      <c r="V524" s="132">
        <v>0.16725999999999999</v>
      </c>
      <c r="W524" s="132">
        <v>1.2370000000000001E-2</v>
      </c>
    </row>
    <row r="525" spans="1:23">
      <c r="A525" t="s">
        <v>1213</v>
      </c>
      <c r="B525" t="s">
        <v>1256</v>
      </c>
      <c r="C525" t="s">
        <v>4194</v>
      </c>
      <c r="D525" t="s">
        <v>4195</v>
      </c>
      <c r="E525" t="s">
        <v>309</v>
      </c>
      <c r="F525" t="s">
        <v>4224</v>
      </c>
      <c r="G525" t="s">
        <v>4225</v>
      </c>
      <c r="H525" t="s">
        <v>321</v>
      </c>
      <c r="I525" t="s">
        <v>965</v>
      </c>
      <c r="J525" t="s">
        <v>204</v>
      </c>
      <c r="K525" t="s">
        <v>204</v>
      </c>
      <c r="L525" t="s">
        <v>340</v>
      </c>
      <c r="M525" t="s">
        <v>604</v>
      </c>
      <c r="N525" t="s">
        <v>339</v>
      </c>
      <c r="O525" t="s">
        <v>1212</v>
      </c>
      <c r="P525" s="131">
        <v>17100</v>
      </c>
      <c r="Q525" s="131">
        <v>1</v>
      </c>
      <c r="R525" s="131">
        <v>10700</v>
      </c>
      <c r="T525" s="131">
        <v>1829.7</v>
      </c>
      <c r="U525" s="132">
        <v>2.5000000000000001E-4</v>
      </c>
      <c r="V525" s="132">
        <v>0.13317999999999999</v>
      </c>
      <c r="W525" s="132">
        <v>9.8499999999999994E-3</v>
      </c>
    </row>
    <row r="526" spans="1:23">
      <c r="A526" t="s">
        <v>1213</v>
      </c>
      <c r="B526" t="s">
        <v>1256</v>
      </c>
      <c r="C526" t="s">
        <v>4136</v>
      </c>
      <c r="D526" t="s">
        <v>4137</v>
      </c>
      <c r="E526" t="s">
        <v>309</v>
      </c>
      <c r="F526" t="s">
        <v>4142</v>
      </c>
      <c r="G526" t="s">
        <v>4143</v>
      </c>
      <c r="H526" t="s">
        <v>321</v>
      </c>
      <c r="I526" t="s">
        <v>965</v>
      </c>
      <c r="J526" t="s">
        <v>204</v>
      </c>
      <c r="K526" t="s">
        <v>204</v>
      </c>
      <c r="L526" t="s">
        <v>340</v>
      </c>
      <c r="M526" t="s">
        <v>605</v>
      </c>
      <c r="N526" t="s">
        <v>339</v>
      </c>
      <c r="O526" t="s">
        <v>1212</v>
      </c>
      <c r="P526" s="131">
        <v>20000</v>
      </c>
      <c r="Q526" s="131">
        <v>1</v>
      </c>
      <c r="R526" s="131">
        <v>5752</v>
      </c>
      <c r="T526" s="131">
        <v>1150.4000000000001</v>
      </c>
      <c r="U526" s="132">
        <v>1.6000000000000001E-4</v>
      </c>
      <c r="V526" s="132">
        <v>8.3729999999999999E-2</v>
      </c>
      <c r="W526" s="132">
        <v>6.1900000000000002E-3</v>
      </c>
    </row>
    <row r="527" spans="1:23">
      <c r="A527" t="s">
        <v>1213</v>
      </c>
      <c r="B527" t="s">
        <v>1256</v>
      </c>
      <c r="C527" t="s">
        <v>4116</v>
      </c>
      <c r="D527" t="s">
        <v>4117</v>
      </c>
      <c r="E527" t="s">
        <v>309</v>
      </c>
      <c r="F527" t="s">
        <v>4202</v>
      </c>
      <c r="G527" t="s">
        <v>4203</v>
      </c>
      <c r="H527" t="s">
        <v>321</v>
      </c>
      <c r="I527" t="s">
        <v>966</v>
      </c>
      <c r="J527" t="s">
        <v>204</v>
      </c>
      <c r="K527" t="s">
        <v>204</v>
      </c>
      <c r="L527" t="s">
        <v>340</v>
      </c>
      <c r="M527" t="s">
        <v>576</v>
      </c>
      <c r="N527" t="s">
        <v>339</v>
      </c>
      <c r="O527" t="s">
        <v>1212</v>
      </c>
      <c r="P527" s="131">
        <v>180000</v>
      </c>
      <c r="Q527" s="131">
        <v>1</v>
      </c>
      <c r="R527" s="131">
        <v>475.45</v>
      </c>
      <c r="T527" s="131">
        <v>855.81</v>
      </c>
      <c r="U527" s="132">
        <v>1.24E-3</v>
      </c>
      <c r="V527" s="132">
        <v>6.2289999999999998E-2</v>
      </c>
      <c r="W527" s="132">
        <v>4.6100000000000004E-3</v>
      </c>
    </row>
    <row r="528" spans="1:23">
      <c r="A528" t="s">
        <v>1213</v>
      </c>
      <c r="B528" t="s">
        <v>1256</v>
      </c>
      <c r="C528" t="s">
        <v>4116</v>
      </c>
      <c r="D528" t="s">
        <v>4117</v>
      </c>
      <c r="E528" t="s">
        <v>309</v>
      </c>
      <c r="F528" t="s">
        <v>4417</v>
      </c>
      <c r="G528" t="s">
        <v>4418</v>
      </c>
      <c r="H528" t="s">
        <v>321</v>
      </c>
      <c r="I528" t="s">
        <v>966</v>
      </c>
      <c r="J528" t="s">
        <v>204</v>
      </c>
      <c r="K528" t="s">
        <v>204</v>
      </c>
      <c r="L528" t="s">
        <v>340</v>
      </c>
      <c r="M528" t="s">
        <v>630</v>
      </c>
      <c r="N528" t="s">
        <v>339</v>
      </c>
      <c r="O528" t="s">
        <v>1212</v>
      </c>
      <c r="P528" s="131">
        <v>180000</v>
      </c>
      <c r="Q528" s="131">
        <v>1</v>
      </c>
      <c r="R528" s="131">
        <v>468.97</v>
      </c>
      <c r="T528" s="131">
        <v>844.14599999999996</v>
      </c>
      <c r="U528" s="132">
        <v>7.2999999999999996E-4</v>
      </c>
      <c r="V528" s="132">
        <v>6.1440000000000002E-2</v>
      </c>
      <c r="W528" s="132">
        <v>4.5399999999999998E-3</v>
      </c>
    </row>
    <row r="529" spans="1:23">
      <c r="A529" t="s">
        <v>1213</v>
      </c>
      <c r="B529" t="s">
        <v>1256</v>
      </c>
      <c r="C529" t="s">
        <v>4112</v>
      </c>
      <c r="D529" t="s">
        <v>4113</v>
      </c>
      <c r="E529" t="s">
        <v>80</v>
      </c>
      <c r="F529" t="s">
        <v>4114</v>
      </c>
      <c r="G529" t="s">
        <v>4115</v>
      </c>
      <c r="H529" t="s">
        <v>321</v>
      </c>
      <c r="I529" t="s">
        <v>965</v>
      </c>
      <c r="J529" t="s">
        <v>205</v>
      </c>
      <c r="K529" t="s">
        <v>224</v>
      </c>
      <c r="L529" t="s">
        <v>344</v>
      </c>
      <c r="M529" t="s">
        <v>604</v>
      </c>
      <c r="N529" t="s">
        <v>339</v>
      </c>
      <c r="O529" t="s">
        <v>1215</v>
      </c>
      <c r="P529" s="131">
        <v>713</v>
      </c>
      <c r="Q529" s="131">
        <v>3.6469999999999998</v>
      </c>
      <c r="R529" s="131">
        <v>58608</v>
      </c>
      <c r="S529" s="131">
        <v>1.054</v>
      </c>
      <c r="T529" s="131">
        <v>1527.8330000000001</v>
      </c>
      <c r="U529" s="132">
        <v>0</v>
      </c>
      <c r="V529" s="132">
        <v>0.11128</v>
      </c>
      <c r="W529" s="132">
        <v>8.2299999999999995E-3</v>
      </c>
    </row>
    <row r="530" spans="1:23">
      <c r="A530" t="s">
        <v>1213</v>
      </c>
      <c r="B530" t="s">
        <v>1257</v>
      </c>
      <c r="C530" t="s">
        <v>4120</v>
      </c>
      <c r="D530" t="s">
        <v>4121</v>
      </c>
      <c r="E530" t="s">
        <v>309</v>
      </c>
      <c r="F530" t="s">
        <v>4122</v>
      </c>
      <c r="G530" t="s">
        <v>4123</v>
      </c>
      <c r="H530" t="s">
        <v>321</v>
      </c>
      <c r="I530" t="s">
        <v>965</v>
      </c>
      <c r="J530" t="s">
        <v>204</v>
      </c>
      <c r="K530" t="s">
        <v>204</v>
      </c>
      <c r="L530" t="s">
        <v>340</v>
      </c>
      <c r="M530" t="s">
        <v>605</v>
      </c>
      <c r="N530" t="s">
        <v>339</v>
      </c>
      <c r="O530" t="s">
        <v>1212</v>
      </c>
      <c r="P530" s="131">
        <v>59421.760000000002</v>
      </c>
      <c r="Q530" s="131">
        <v>1</v>
      </c>
      <c r="R530" s="131">
        <v>5666</v>
      </c>
      <c r="T530" s="131">
        <v>3366.837</v>
      </c>
      <c r="U530" s="132">
        <v>1.0200000000000001E-3</v>
      </c>
      <c r="V530" s="132">
        <v>9.0660000000000004E-2</v>
      </c>
      <c r="W530" s="132">
        <v>1.197E-2</v>
      </c>
    </row>
    <row r="531" spans="1:23">
      <c r="A531" t="s">
        <v>1213</v>
      </c>
      <c r="B531" t="s">
        <v>1257</v>
      </c>
      <c r="C531" t="s">
        <v>4136</v>
      </c>
      <c r="D531" t="s">
        <v>4137</v>
      </c>
      <c r="E531" t="s">
        <v>309</v>
      </c>
      <c r="F531" t="s">
        <v>4180</v>
      </c>
      <c r="G531" t="s">
        <v>4181</v>
      </c>
      <c r="H531" t="s">
        <v>321</v>
      </c>
      <c r="I531" t="s">
        <v>966</v>
      </c>
      <c r="J531" t="s">
        <v>204</v>
      </c>
      <c r="K531" t="s">
        <v>204</v>
      </c>
      <c r="L531" t="s">
        <v>340</v>
      </c>
      <c r="M531" t="s">
        <v>630</v>
      </c>
      <c r="N531" t="s">
        <v>339</v>
      </c>
      <c r="O531" t="s">
        <v>1212</v>
      </c>
      <c r="P531" s="131">
        <v>814187</v>
      </c>
      <c r="Q531" s="131">
        <v>1</v>
      </c>
      <c r="R531" s="131">
        <v>403.49</v>
      </c>
      <c r="T531" s="131">
        <v>3285.163</v>
      </c>
      <c r="U531" s="132">
        <v>2.98E-3</v>
      </c>
      <c r="V531" s="132">
        <v>8.8459999999999997E-2</v>
      </c>
      <c r="W531" s="132">
        <v>1.1679999999999999E-2</v>
      </c>
    </row>
    <row r="532" spans="1:23">
      <c r="A532" t="s">
        <v>1213</v>
      </c>
      <c r="B532" t="s">
        <v>1257</v>
      </c>
      <c r="C532" t="s">
        <v>4120</v>
      </c>
      <c r="D532" t="s">
        <v>4121</v>
      </c>
      <c r="E532" t="s">
        <v>309</v>
      </c>
      <c r="F532" t="s">
        <v>4327</v>
      </c>
      <c r="G532" t="s">
        <v>4328</v>
      </c>
      <c r="H532" t="s">
        <v>321</v>
      </c>
      <c r="I532" t="s">
        <v>966</v>
      </c>
      <c r="J532" t="s">
        <v>204</v>
      </c>
      <c r="K532" t="s">
        <v>204</v>
      </c>
      <c r="L532" t="s">
        <v>340</v>
      </c>
      <c r="M532" t="s">
        <v>573</v>
      </c>
      <c r="N532" t="s">
        <v>339</v>
      </c>
      <c r="O532" t="s">
        <v>1212</v>
      </c>
      <c r="P532" s="131">
        <v>58694.77</v>
      </c>
      <c r="Q532" s="131">
        <v>1</v>
      </c>
      <c r="R532" s="131">
        <v>3781.97</v>
      </c>
      <c r="T532" s="131">
        <v>2219.819</v>
      </c>
      <c r="U532" s="132">
        <v>1.1199999999999999E-3</v>
      </c>
      <c r="V532" s="132">
        <v>5.9769999999999997E-2</v>
      </c>
      <c r="W532" s="132">
        <v>7.8899999999999994E-3</v>
      </c>
    </row>
    <row r="533" spans="1:23">
      <c r="A533" t="s">
        <v>1213</v>
      </c>
      <c r="B533" t="s">
        <v>1257</v>
      </c>
      <c r="C533" t="s">
        <v>4120</v>
      </c>
      <c r="D533" t="s">
        <v>4121</v>
      </c>
      <c r="E533" t="s">
        <v>309</v>
      </c>
      <c r="F533" t="s">
        <v>4208</v>
      </c>
      <c r="G533" t="s">
        <v>4209</v>
      </c>
      <c r="H533" t="s">
        <v>321</v>
      </c>
      <c r="I533" t="s">
        <v>965</v>
      </c>
      <c r="J533" t="s">
        <v>204</v>
      </c>
      <c r="K533" t="s">
        <v>204</v>
      </c>
      <c r="L533" t="s">
        <v>340</v>
      </c>
      <c r="M533" t="s">
        <v>598</v>
      </c>
      <c r="N533" t="s">
        <v>339</v>
      </c>
      <c r="O533" t="s">
        <v>1212</v>
      </c>
      <c r="P533" s="131">
        <v>11204</v>
      </c>
      <c r="Q533" s="131">
        <v>1</v>
      </c>
      <c r="R533" s="131">
        <v>17730</v>
      </c>
      <c r="T533" s="131">
        <v>1986.4690000000001</v>
      </c>
      <c r="U533" s="132">
        <v>1.14E-3</v>
      </c>
      <c r="V533" s="132">
        <v>5.3490000000000003E-2</v>
      </c>
      <c r="W533" s="132">
        <v>7.0600000000000003E-3</v>
      </c>
    </row>
    <row r="534" spans="1:23">
      <c r="A534" t="s">
        <v>1213</v>
      </c>
      <c r="B534" t="s">
        <v>1257</v>
      </c>
      <c r="C534" t="s">
        <v>4120</v>
      </c>
      <c r="D534" t="s">
        <v>4121</v>
      </c>
      <c r="E534" t="s">
        <v>309</v>
      </c>
      <c r="F534" t="s">
        <v>4152</v>
      </c>
      <c r="G534" t="s">
        <v>4153</v>
      </c>
      <c r="H534" t="s">
        <v>321</v>
      </c>
      <c r="I534" t="s">
        <v>966</v>
      </c>
      <c r="J534" t="s">
        <v>204</v>
      </c>
      <c r="K534" t="s">
        <v>204</v>
      </c>
      <c r="L534" t="s">
        <v>340</v>
      </c>
      <c r="M534" t="s">
        <v>576</v>
      </c>
      <c r="N534" t="s">
        <v>339</v>
      </c>
      <c r="O534" t="s">
        <v>1212</v>
      </c>
      <c r="P534" s="131">
        <v>35640</v>
      </c>
      <c r="Q534" s="131">
        <v>1</v>
      </c>
      <c r="R534" s="131">
        <v>3712.15</v>
      </c>
      <c r="T534" s="131">
        <v>1323.01</v>
      </c>
      <c r="U534" s="132">
        <v>4.8999999999999998E-4</v>
      </c>
      <c r="V534" s="132">
        <v>3.5619999999999999E-2</v>
      </c>
      <c r="W534" s="132">
        <v>4.7000000000000002E-3</v>
      </c>
    </row>
    <row r="535" spans="1:23">
      <c r="A535" t="s">
        <v>1213</v>
      </c>
      <c r="B535" t="s">
        <v>1257</v>
      </c>
      <c r="C535" t="s">
        <v>4120</v>
      </c>
      <c r="D535" t="s">
        <v>4121</v>
      </c>
      <c r="E535" t="s">
        <v>309</v>
      </c>
      <c r="F535" t="s">
        <v>4174</v>
      </c>
      <c r="G535" t="s">
        <v>4175</v>
      </c>
      <c r="H535" t="s">
        <v>321</v>
      </c>
      <c r="I535" t="s">
        <v>964</v>
      </c>
      <c r="J535" t="s">
        <v>204</v>
      </c>
      <c r="K535" t="s">
        <v>204</v>
      </c>
      <c r="L535" t="s">
        <v>340</v>
      </c>
      <c r="M535" t="s">
        <v>577</v>
      </c>
      <c r="N535" t="s">
        <v>339</v>
      </c>
      <c r="O535" t="s">
        <v>1212</v>
      </c>
      <c r="P535" s="131">
        <v>5210</v>
      </c>
      <c r="Q535" s="131">
        <v>1</v>
      </c>
      <c r="R535" s="131">
        <v>23190</v>
      </c>
      <c r="T535" s="131">
        <v>1208.1990000000001</v>
      </c>
      <c r="U535" s="132">
        <v>1.7000000000000001E-4</v>
      </c>
      <c r="V535" s="132">
        <v>3.2530000000000003E-2</v>
      </c>
      <c r="W535" s="132">
        <v>4.2900000000000004E-3</v>
      </c>
    </row>
    <row r="536" spans="1:23">
      <c r="A536" t="s">
        <v>1213</v>
      </c>
      <c r="B536" t="s">
        <v>1257</v>
      </c>
      <c r="C536" t="s">
        <v>4130</v>
      </c>
      <c r="D536" t="s">
        <v>4131</v>
      </c>
      <c r="E536" t="s">
        <v>309</v>
      </c>
      <c r="F536" t="s">
        <v>4192</v>
      </c>
      <c r="G536" t="s">
        <v>4193</v>
      </c>
      <c r="H536" t="s">
        <v>321</v>
      </c>
      <c r="I536" t="s">
        <v>964</v>
      </c>
      <c r="J536" t="s">
        <v>204</v>
      </c>
      <c r="K536" t="s">
        <v>204</v>
      </c>
      <c r="L536" t="s">
        <v>340</v>
      </c>
      <c r="M536" t="s">
        <v>577</v>
      </c>
      <c r="N536" t="s">
        <v>339</v>
      </c>
      <c r="O536" t="s">
        <v>1212</v>
      </c>
      <c r="P536" s="131">
        <v>45405</v>
      </c>
      <c r="Q536" s="131">
        <v>1</v>
      </c>
      <c r="R536" s="131">
        <v>2405</v>
      </c>
      <c r="T536" s="131">
        <v>1091.99</v>
      </c>
      <c r="U536" s="132">
        <v>1.1E-4</v>
      </c>
      <c r="V536" s="132">
        <v>2.9399999999999999E-2</v>
      </c>
      <c r="W536" s="132">
        <v>3.8800000000000002E-3</v>
      </c>
    </row>
    <row r="537" spans="1:23">
      <c r="A537" t="s">
        <v>1213</v>
      </c>
      <c r="B537" t="s">
        <v>1257</v>
      </c>
      <c r="C537" t="s">
        <v>4116</v>
      </c>
      <c r="D537" t="s">
        <v>4117</v>
      </c>
      <c r="E537" t="s">
        <v>309</v>
      </c>
      <c r="F537" t="s">
        <v>4128</v>
      </c>
      <c r="G537" t="s">
        <v>4129</v>
      </c>
      <c r="H537" t="s">
        <v>321</v>
      </c>
      <c r="I537" t="s">
        <v>965</v>
      </c>
      <c r="J537" t="s">
        <v>204</v>
      </c>
      <c r="K537" t="s">
        <v>204</v>
      </c>
      <c r="L537" t="s">
        <v>340</v>
      </c>
      <c r="M537" t="s">
        <v>605</v>
      </c>
      <c r="N537" t="s">
        <v>339</v>
      </c>
      <c r="O537" t="s">
        <v>1212</v>
      </c>
      <c r="P537" s="131">
        <v>12545</v>
      </c>
      <c r="Q537" s="131">
        <v>1</v>
      </c>
      <c r="R537" s="131">
        <v>7564</v>
      </c>
      <c r="T537" s="131">
        <v>948.904</v>
      </c>
      <c r="U537" s="132">
        <v>4.0000000000000002E-4</v>
      </c>
      <c r="V537" s="132">
        <v>2.555E-2</v>
      </c>
      <c r="W537" s="132">
        <v>3.3700000000000002E-3</v>
      </c>
    </row>
    <row r="538" spans="1:23">
      <c r="A538" t="s">
        <v>1213</v>
      </c>
      <c r="B538" t="s">
        <v>1257</v>
      </c>
      <c r="C538" t="s">
        <v>4130</v>
      </c>
      <c r="D538" t="s">
        <v>4131</v>
      </c>
      <c r="E538" t="s">
        <v>309</v>
      </c>
      <c r="F538" t="s">
        <v>4132</v>
      </c>
      <c r="G538" t="s">
        <v>4133</v>
      </c>
      <c r="H538" t="s">
        <v>321</v>
      </c>
      <c r="I538" t="s">
        <v>964</v>
      </c>
      <c r="J538" t="s">
        <v>204</v>
      </c>
      <c r="K538" t="s">
        <v>204</v>
      </c>
      <c r="L538" t="s">
        <v>340</v>
      </c>
      <c r="M538" t="s">
        <v>572</v>
      </c>
      <c r="N538" t="s">
        <v>339</v>
      </c>
      <c r="O538" t="s">
        <v>1212</v>
      </c>
      <c r="P538" s="131">
        <v>37599</v>
      </c>
      <c r="Q538" s="131">
        <v>1</v>
      </c>
      <c r="R538" s="131">
        <v>2393</v>
      </c>
      <c r="T538" s="131">
        <v>899.74400000000003</v>
      </c>
      <c r="U538" s="132">
        <v>9.0000000000000006E-5</v>
      </c>
      <c r="V538" s="132">
        <v>2.4230000000000002E-2</v>
      </c>
      <c r="W538" s="132">
        <v>3.2000000000000002E-3</v>
      </c>
    </row>
    <row r="539" spans="1:23">
      <c r="A539" t="s">
        <v>1213</v>
      </c>
      <c r="B539" t="s">
        <v>1257</v>
      </c>
      <c r="C539" t="s">
        <v>4124</v>
      </c>
      <c r="D539" t="s">
        <v>4125</v>
      </c>
      <c r="E539" t="s">
        <v>309</v>
      </c>
      <c r="F539" t="s">
        <v>4160</v>
      </c>
      <c r="G539" t="s">
        <v>4161</v>
      </c>
      <c r="H539" t="s">
        <v>321</v>
      </c>
      <c r="I539" t="s">
        <v>966</v>
      </c>
      <c r="J539" t="s">
        <v>204</v>
      </c>
      <c r="K539" t="s">
        <v>204</v>
      </c>
      <c r="L539" t="s">
        <v>340</v>
      </c>
      <c r="M539" t="s">
        <v>576</v>
      </c>
      <c r="N539" t="s">
        <v>339</v>
      </c>
      <c r="O539" t="s">
        <v>1212</v>
      </c>
      <c r="P539" s="131">
        <v>233281.88</v>
      </c>
      <c r="Q539" s="131">
        <v>1</v>
      </c>
      <c r="R539" s="131">
        <v>373.81</v>
      </c>
      <c r="T539" s="131">
        <v>872.03099999999995</v>
      </c>
      <c r="U539" s="132">
        <v>1.7000000000000001E-4</v>
      </c>
      <c r="V539" s="132">
        <v>2.3480000000000001E-2</v>
      </c>
      <c r="W539" s="132">
        <v>3.0999999999999999E-3</v>
      </c>
    </row>
    <row r="540" spans="1:23">
      <c r="A540" t="s">
        <v>1213</v>
      </c>
      <c r="B540" t="s">
        <v>1257</v>
      </c>
      <c r="C540" t="s">
        <v>4130</v>
      </c>
      <c r="D540" t="s">
        <v>4131</v>
      </c>
      <c r="E540" t="s">
        <v>309</v>
      </c>
      <c r="F540" t="s">
        <v>4186</v>
      </c>
      <c r="G540" t="s">
        <v>4187</v>
      </c>
      <c r="H540" t="s">
        <v>321</v>
      </c>
      <c r="I540" t="s">
        <v>966</v>
      </c>
      <c r="J540" t="s">
        <v>204</v>
      </c>
      <c r="K540" t="s">
        <v>204</v>
      </c>
      <c r="L540" t="s">
        <v>340</v>
      </c>
      <c r="M540" t="s">
        <v>630</v>
      </c>
      <c r="N540" t="s">
        <v>339</v>
      </c>
      <c r="O540" t="s">
        <v>1212</v>
      </c>
      <c r="P540" s="131">
        <v>152079</v>
      </c>
      <c r="Q540" s="131">
        <v>1</v>
      </c>
      <c r="R540" s="131">
        <v>405.23</v>
      </c>
      <c r="T540" s="131">
        <v>616.27</v>
      </c>
      <c r="U540" s="132">
        <v>2.1000000000000001E-4</v>
      </c>
      <c r="V540" s="132">
        <v>1.6590000000000001E-2</v>
      </c>
      <c r="W540" s="132">
        <v>2.1900000000000001E-3</v>
      </c>
    </row>
    <row r="541" spans="1:23">
      <c r="A541" t="s">
        <v>1213</v>
      </c>
      <c r="B541" t="s">
        <v>1257</v>
      </c>
      <c r="C541" t="s">
        <v>4194</v>
      </c>
      <c r="D541" t="s">
        <v>4195</v>
      </c>
      <c r="E541" t="s">
        <v>309</v>
      </c>
      <c r="F541" t="s">
        <v>4196</v>
      </c>
      <c r="G541" t="s">
        <v>4197</v>
      </c>
      <c r="H541" t="s">
        <v>321</v>
      </c>
      <c r="I541" t="s">
        <v>965</v>
      </c>
      <c r="J541" t="s">
        <v>204</v>
      </c>
      <c r="K541" t="s">
        <v>204</v>
      </c>
      <c r="L541" t="s">
        <v>340</v>
      </c>
      <c r="M541" t="s">
        <v>605</v>
      </c>
      <c r="N541" t="s">
        <v>339</v>
      </c>
      <c r="O541" t="s">
        <v>1212</v>
      </c>
      <c r="P541" s="131">
        <v>5699</v>
      </c>
      <c r="Q541" s="131">
        <v>1</v>
      </c>
      <c r="R541" s="131">
        <v>9295</v>
      </c>
      <c r="T541" s="131">
        <v>529.72199999999998</v>
      </c>
      <c r="U541" s="132">
        <v>2.4000000000000001E-4</v>
      </c>
      <c r="V541" s="132">
        <v>1.426E-2</v>
      </c>
      <c r="W541" s="132">
        <v>1.8799999999999999E-3</v>
      </c>
    </row>
    <row r="542" spans="1:23">
      <c r="A542" t="s">
        <v>1213</v>
      </c>
      <c r="B542" t="s">
        <v>1257</v>
      </c>
      <c r="C542" t="s">
        <v>4116</v>
      </c>
      <c r="D542" t="s">
        <v>4117</v>
      </c>
      <c r="E542" t="s">
        <v>309</v>
      </c>
      <c r="F542" t="s">
        <v>4411</v>
      </c>
      <c r="G542" t="s">
        <v>4412</v>
      </c>
      <c r="H542" t="s">
        <v>321</v>
      </c>
      <c r="I542" t="s">
        <v>964</v>
      </c>
      <c r="J542" t="s">
        <v>204</v>
      </c>
      <c r="K542" t="s">
        <v>204</v>
      </c>
      <c r="L542" t="s">
        <v>340</v>
      </c>
      <c r="M542" t="s">
        <v>574</v>
      </c>
      <c r="N542" t="s">
        <v>339</v>
      </c>
      <c r="O542" t="s">
        <v>1212</v>
      </c>
      <c r="P542" s="131">
        <v>15202</v>
      </c>
      <c r="Q542" s="131">
        <v>1</v>
      </c>
      <c r="R542" s="131">
        <v>3220</v>
      </c>
      <c r="T542" s="131">
        <v>489.50400000000002</v>
      </c>
      <c r="U542" s="132">
        <v>2.2000000000000001E-4</v>
      </c>
      <c r="V542" s="132">
        <v>1.3180000000000001E-2</v>
      </c>
      <c r="W542" s="132">
        <v>1.74E-3</v>
      </c>
    </row>
    <row r="543" spans="1:23">
      <c r="A543" t="s">
        <v>1213</v>
      </c>
      <c r="B543" t="s">
        <v>1257</v>
      </c>
      <c r="C543" t="s">
        <v>4120</v>
      </c>
      <c r="D543" t="s">
        <v>4121</v>
      </c>
      <c r="E543" t="s">
        <v>309</v>
      </c>
      <c r="F543" t="s">
        <v>4413</v>
      </c>
      <c r="G543" t="s">
        <v>4414</v>
      </c>
      <c r="H543" t="s">
        <v>321</v>
      </c>
      <c r="I543" t="s">
        <v>966</v>
      </c>
      <c r="J543" t="s">
        <v>204</v>
      </c>
      <c r="K543" t="s">
        <v>204</v>
      </c>
      <c r="L543" t="s">
        <v>340</v>
      </c>
      <c r="M543" t="s">
        <v>628</v>
      </c>
      <c r="N543" t="s">
        <v>339</v>
      </c>
      <c r="O543" t="s">
        <v>1212</v>
      </c>
      <c r="P543" s="131">
        <v>11142</v>
      </c>
      <c r="Q543" s="131">
        <v>1</v>
      </c>
      <c r="R543" s="131">
        <v>3470.63</v>
      </c>
      <c r="T543" s="131">
        <v>386.69799999999998</v>
      </c>
      <c r="U543" s="132">
        <v>5.5000000000000003E-4</v>
      </c>
      <c r="V543" s="132">
        <v>1.0410000000000001E-2</v>
      </c>
      <c r="W543" s="132">
        <v>1.3699999999999999E-3</v>
      </c>
    </row>
    <row r="544" spans="1:23">
      <c r="A544" t="s">
        <v>1213</v>
      </c>
      <c r="B544" t="s">
        <v>1257</v>
      </c>
      <c r="C544" t="s">
        <v>4116</v>
      </c>
      <c r="D544" t="s">
        <v>4117</v>
      </c>
      <c r="E544" t="s">
        <v>309</v>
      </c>
      <c r="F544" t="s">
        <v>4230</v>
      </c>
      <c r="G544" t="s">
        <v>4231</v>
      </c>
      <c r="H544" t="s">
        <v>321</v>
      </c>
      <c r="I544" t="s">
        <v>965</v>
      </c>
      <c r="J544" t="s">
        <v>204</v>
      </c>
      <c r="K544" t="s">
        <v>204</v>
      </c>
      <c r="L544" t="s">
        <v>340</v>
      </c>
      <c r="M544" t="s">
        <v>582</v>
      </c>
      <c r="N544" t="s">
        <v>339</v>
      </c>
      <c r="O544" t="s">
        <v>1212</v>
      </c>
      <c r="P544" s="131">
        <v>5379</v>
      </c>
      <c r="Q544" s="131">
        <v>1</v>
      </c>
      <c r="R544" s="131">
        <v>4710</v>
      </c>
      <c r="T544" s="131">
        <v>253.351</v>
      </c>
      <c r="U544" s="132">
        <v>7.6999999999999996E-4</v>
      </c>
      <c r="V544" s="132">
        <v>6.8199999999999997E-3</v>
      </c>
      <c r="W544" s="132">
        <v>8.9999999999999998E-4</v>
      </c>
    </row>
    <row r="545" spans="1:23">
      <c r="A545" t="s">
        <v>1213</v>
      </c>
      <c r="B545" t="s">
        <v>1257</v>
      </c>
      <c r="C545" t="s">
        <v>4124</v>
      </c>
      <c r="D545" t="s">
        <v>4125</v>
      </c>
      <c r="E545" t="s">
        <v>309</v>
      </c>
      <c r="F545" t="s">
        <v>4222</v>
      </c>
      <c r="G545" t="s">
        <v>4223</v>
      </c>
      <c r="H545" t="s">
        <v>321</v>
      </c>
      <c r="I545" t="s">
        <v>965</v>
      </c>
      <c r="J545" t="s">
        <v>204</v>
      </c>
      <c r="K545" t="s">
        <v>204</v>
      </c>
      <c r="L545" t="s">
        <v>340</v>
      </c>
      <c r="M545" t="s">
        <v>582</v>
      </c>
      <c r="N545" t="s">
        <v>339</v>
      </c>
      <c r="O545" t="s">
        <v>1212</v>
      </c>
      <c r="P545" s="131">
        <v>1456</v>
      </c>
      <c r="Q545" s="131">
        <v>1</v>
      </c>
      <c r="R545" s="131">
        <v>17230</v>
      </c>
      <c r="T545" s="131">
        <v>250.869</v>
      </c>
      <c r="U545" s="132">
        <v>6.0000000000000002E-5</v>
      </c>
      <c r="V545" s="132">
        <v>6.7499999999999999E-3</v>
      </c>
      <c r="W545" s="132">
        <v>8.8999999999999995E-4</v>
      </c>
    </row>
    <row r="546" spans="1:23">
      <c r="A546" t="s">
        <v>1213</v>
      </c>
      <c r="B546" t="s">
        <v>1257</v>
      </c>
      <c r="C546" t="s">
        <v>4130</v>
      </c>
      <c r="D546" t="s">
        <v>4131</v>
      </c>
      <c r="E546" t="s">
        <v>309</v>
      </c>
      <c r="F546" t="s">
        <v>4154</v>
      </c>
      <c r="G546" t="s">
        <v>4155</v>
      </c>
      <c r="H546" t="s">
        <v>321</v>
      </c>
      <c r="I546" t="s">
        <v>965</v>
      </c>
      <c r="J546" t="s">
        <v>204</v>
      </c>
      <c r="K546" t="s">
        <v>204</v>
      </c>
      <c r="L546" t="s">
        <v>340</v>
      </c>
      <c r="M546" t="s">
        <v>604</v>
      </c>
      <c r="N546" t="s">
        <v>339</v>
      </c>
      <c r="O546" t="s">
        <v>1212</v>
      </c>
      <c r="P546" s="131">
        <v>921</v>
      </c>
      <c r="Q546" s="131">
        <v>1</v>
      </c>
      <c r="R546" s="131">
        <v>25410</v>
      </c>
      <c r="T546" s="131">
        <v>234.02600000000001</v>
      </c>
      <c r="U546" s="132">
        <v>3.0000000000000001E-5</v>
      </c>
      <c r="V546" s="132">
        <v>6.3E-3</v>
      </c>
      <c r="W546" s="132">
        <v>8.3000000000000001E-4</v>
      </c>
    </row>
    <row r="547" spans="1:23">
      <c r="A547" t="s">
        <v>1213</v>
      </c>
      <c r="B547" t="s">
        <v>1257</v>
      </c>
      <c r="C547" t="s">
        <v>4120</v>
      </c>
      <c r="D547" t="s">
        <v>4121</v>
      </c>
      <c r="E547" t="s">
        <v>309</v>
      </c>
      <c r="F547" t="s">
        <v>4365</v>
      </c>
      <c r="G547" t="s">
        <v>4366</v>
      </c>
      <c r="H547" t="s">
        <v>321</v>
      </c>
      <c r="I547" t="s">
        <v>965</v>
      </c>
      <c r="J547" t="s">
        <v>204</v>
      </c>
      <c r="K547" t="s">
        <v>204</v>
      </c>
      <c r="L547" t="s">
        <v>340</v>
      </c>
      <c r="M547" t="s">
        <v>707</v>
      </c>
      <c r="N547" t="s">
        <v>339</v>
      </c>
      <c r="O547" t="s">
        <v>1212</v>
      </c>
      <c r="P547" s="131">
        <v>1703</v>
      </c>
      <c r="Q547" s="131">
        <v>1</v>
      </c>
      <c r="R547" s="131">
        <v>4356</v>
      </c>
      <c r="T547" s="131">
        <v>74.183000000000007</v>
      </c>
      <c r="U547" s="132">
        <v>4.8999999999999998E-4</v>
      </c>
      <c r="V547" s="132">
        <v>2E-3</v>
      </c>
      <c r="W547" s="132">
        <v>2.5999999999999998E-4</v>
      </c>
    </row>
    <row r="548" spans="1:23">
      <c r="A548" t="s">
        <v>1213</v>
      </c>
      <c r="B548" t="s">
        <v>1257</v>
      </c>
      <c r="C548" t="s">
        <v>4108</v>
      </c>
      <c r="D548" t="s">
        <v>4109</v>
      </c>
      <c r="E548" t="s">
        <v>80</v>
      </c>
      <c r="F548" t="s">
        <v>4110</v>
      </c>
      <c r="G548" t="s">
        <v>4111</v>
      </c>
      <c r="H548" t="s">
        <v>321</v>
      </c>
      <c r="I548" t="s">
        <v>965</v>
      </c>
      <c r="J548" t="s">
        <v>205</v>
      </c>
      <c r="K548" t="s">
        <v>224</v>
      </c>
      <c r="L548" t="s">
        <v>346</v>
      </c>
      <c r="M548" t="s">
        <v>597</v>
      </c>
      <c r="N548" t="s">
        <v>339</v>
      </c>
      <c r="O548" t="s">
        <v>1215</v>
      </c>
      <c r="P548" s="131">
        <v>4133</v>
      </c>
      <c r="Q548" s="131">
        <v>3.6469999999999998</v>
      </c>
      <c r="R548" s="131">
        <v>51123</v>
      </c>
      <c r="T548" s="131">
        <v>7705.7960000000003</v>
      </c>
      <c r="U548" s="132">
        <v>0</v>
      </c>
      <c r="V548" s="132">
        <v>0.20749000000000001</v>
      </c>
      <c r="W548" s="132">
        <v>2.7390000000000001E-2</v>
      </c>
    </row>
    <row r="549" spans="1:23">
      <c r="A549" t="s">
        <v>1213</v>
      </c>
      <c r="B549" t="s">
        <v>1257</v>
      </c>
      <c r="C549" t="s">
        <v>4112</v>
      </c>
      <c r="D549" t="s">
        <v>4113</v>
      </c>
      <c r="E549" t="s">
        <v>80</v>
      </c>
      <c r="F549" t="s">
        <v>4114</v>
      </c>
      <c r="G549" t="s">
        <v>4115</v>
      </c>
      <c r="H549" t="s">
        <v>321</v>
      </c>
      <c r="I549" t="s">
        <v>965</v>
      </c>
      <c r="J549" t="s">
        <v>205</v>
      </c>
      <c r="K549" t="s">
        <v>224</v>
      </c>
      <c r="L549" t="s">
        <v>344</v>
      </c>
      <c r="M549" t="s">
        <v>604</v>
      </c>
      <c r="N549" t="s">
        <v>339</v>
      </c>
      <c r="O549" t="s">
        <v>1215</v>
      </c>
      <c r="P549" s="131">
        <v>650</v>
      </c>
      <c r="Q549" s="131">
        <v>3.6469999999999998</v>
      </c>
      <c r="R549" s="131">
        <v>58608</v>
      </c>
      <c r="S549" s="131">
        <v>1.272</v>
      </c>
      <c r="T549" s="131">
        <v>1393.972</v>
      </c>
      <c r="U549" s="132">
        <v>0</v>
      </c>
      <c r="V549" s="132">
        <v>3.7569999999999999E-2</v>
      </c>
      <c r="W549" s="132">
        <v>4.96E-3</v>
      </c>
    </row>
    <row r="550" spans="1:23">
      <c r="A550" t="s">
        <v>1213</v>
      </c>
      <c r="B550" t="s">
        <v>1257</v>
      </c>
      <c r="C550" t="s">
        <v>4257</v>
      </c>
      <c r="D550" t="s">
        <v>4258</v>
      </c>
      <c r="E550" t="s">
        <v>80</v>
      </c>
      <c r="F550" t="s">
        <v>4355</v>
      </c>
      <c r="G550" t="s">
        <v>4356</v>
      </c>
      <c r="H550" t="s">
        <v>321</v>
      </c>
      <c r="I550" t="s">
        <v>967</v>
      </c>
      <c r="J550" t="s">
        <v>205</v>
      </c>
      <c r="K550" t="s">
        <v>224</v>
      </c>
      <c r="L550" t="s">
        <v>344</v>
      </c>
      <c r="M550" t="s">
        <v>732</v>
      </c>
      <c r="N550" t="s">
        <v>339</v>
      </c>
      <c r="O550" t="s">
        <v>1215</v>
      </c>
      <c r="P550" s="131">
        <v>2942</v>
      </c>
      <c r="Q550" s="131">
        <v>3.6469999999999998</v>
      </c>
      <c r="R550" s="131">
        <v>10684</v>
      </c>
      <c r="T550" s="131">
        <v>1146.337</v>
      </c>
      <c r="U550" s="132">
        <v>0</v>
      </c>
      <c r="V550" s="132">
        <v>3.0870000000000002E-2</v>
      </c>
      <c r="W550" s="132">
        <v>4.0699999999999998E-3</v>
      </c>
    </row>
    <row r="551" spans="1:23">
      <c r="A551" t="s">
        <v>1213</v>
      </c>
      <c r="B551" t="s">
        <v>1257</v>
      </c>
      <c r="C551" t="s">
        <v>4100</v>
      </c>
      <c r="D551" t="s">
        <v>4101</v>
      </c>
      <c r="E551" t="s">
        <v>80</v>
      </c>
      <c r="F551" t="s">
        <v>4102</v>
      </c>
      <c r="G551" t="s">
        <v>4103</v>
      </c>
      <c r="H551" t="s">
        <v>321</v>
      </c>
      <c r="I551" t="s">
        <v>965</v>
      </c>
      <c r="J551" t="s">
        <v>205</v>
      </c>
      <c r="K551" t="s">
        <v>224</v>
      </c>
      <c r="L551" t="s">
        <v>344</v>
      </c>
      <c r="M551" t="s">
        <v>604</v>
      </c>
      <c r="N551" t="s">
        <v>339</v>
      </c>
      <c r="O551" t="s">
        <v>1215</v>
      </c>
      <c r="P551" s="131">
        <v>492</v>
      </c>
      <c r="Q551" s="131">
        <v>3.6469999999999998</v>
      </c>
      <c r="R551" s="131">
        <v>53881</v>
      </c>
      <c r="T551" s="131">
        <v>966.8</v>
      </c>
      <c r="U551" s="132">
        <v>0</v>
      </c>
      <c r="V551" s="132">
        <v>2.6030000000000001E-2</v>
      </c>
      <c r="W551" s="132">
        <v>3.4399999999999999E-3</v>
      </c>
    </row>
    <row r="552" spans="1:23">
      <c r="A552" t="s">
        <v>1213</v>
      </c>
      <c r="B552" t="s">
        <v>1257</v>
      </c>
      <c r="C552" t="s">
        <v>4120</v>
      </c>
      <c r="D552" t="s">
        <v>4121</v>
      </c>
      <c r="E552" t="s">
        <v>309</v>
      </c>
      <c r="F552" t="s">
        <v>4271</v>
      </c>
      <c r="G552" t="s">
        <v>4272</v>
      </c>
      <c r="H552" t="s">
        <v>321</v>
      </c>
      <c r="I552" t="s">
        <v>965</v>
      </c>
      <c r="J552" t="s">
        <v>204</v>
      </c>
      <c r="K552" t="s">
        <v>204</v>
      </c>
      <c r="L552" t="s">
        <v>340</v>
      </c>
      <c r="M552" t="s">
        <v>581</v>
      </c>
      <c r="N552" t="s">
        <v>339</v>
      </c>
      <c r="O552" t="s">
        <v>1212</v>
      </c>
      <c r="P552" s="131">
        <v>13439</v>
      </c>
      <c r="Q552" s="131">
        <v>1</v>
      </c>
      <c r="R552" s="131">
        <v>6531</v>
      </c>
      <c r="T552" s="131">
        <v>877.70100000000002</v>
      </c>
      <c r="U552" s="132">
        <v>9.5E-4</v>
      </c>
      <c r="V552" s="132">
        <v>2.3630000000000002E-2</v>
      </c>
      <c r="W552" s="132">
        <v>3.1199999999999999E-3</v>
      </c>
    </row>
    <row r="553" spans="1:23">
      <c r="A553" t="s">
        <v>1213</v>
      </c>
      <c r="B553" t="s">
        <v>1257</v>
      </c>
      <c r="C553" t="s">
        <v>4257</v>
      </c>
      <c r="D553" t="s">
        <v>4258</v>
      </c>
      <c r="E553" t="s">
        <v>80</v>
      </c>
      <c r="F553" t="s">
        <v>4261</v>
      </c>
      <c r="G553" t="s">
        <v>4262</v>
      </c>
      <c r="H553" t="s">
        <v>321</v>
      </c>
      <c r="I553" t="s">
        <v>965</v>
      </c>
      <c r="J553" t="s">
        <v>205</v>
      </c>
      <c r="K553" t="s">
        <v>224</v>
      </c>
      <c r="L553" t="s">
        <v>344</v>
      </c>
      <c r="M553" t="s">
        <v>602</v>
      </c>
      <c r="N553" t="s">
        <v>339</v>
      </c>
      <c r="O553" t="s">
        <v>1215</v>
      </c>
      <c r="P553" s="131">
        <v>888</v>
      </c>
      <c r="Q553" s="131">
        <v>3.6469999999999998</v>
      </c>
      <c r="R553" s="131">
        <v>22096</v>
      </c>
      <c r="T553" s="131">
        <v>715.58699999999999</v>
      </c>
      <c r="U553" s="132">
        <v>0</v>
      </c>
      <c r="V553" s="132">
        <v>1.9269999999999999E-2</v>
      </c>
      <c r="W553" s="132">
        <v>2.5400000000000002E-3</v>
      </c>
    </row>
    <row r="554" spans="1:23">
      <c r="A554" t="s">
        <v>1213</v>
      </c>
      <c r="B554" t="s">
        <v>1257</v>
      </c>
      <c r="C554" t="s">
        <v>4257</v>
      </c>
      <c r="D554" t="s">
        <v>4258</v>
      </c>
      <c r="E554" t="s">
        <v>80</v>
      </c>
      <c r="F554" t="s">
        <v>4375</v>
      </c>
      <c r="G554" t="s">
        <v>4376</v>
      </c>
      <c r="H554" t="s">
        <v>321</v>
      </c>
      <c r="I554" t="s">
        <v>967</v>
      </c>
      <c r="J554" t="s">
        <v>205</v>
      </c>
      <c r="K554" t="s">
        <v>224</v>
      </c>
      <c r="L554" t="s">
        <v>380</v>
      </c>
      <c r="M554" t="s">
        <v>732</v>
      </c>
      <c r="N554" t="s">
        <v>339</v>
      </c>
      <c r="O554" t="s">
        <v>1215</v>
      </c>
      <c r="P554" s="131">
        <v>1943</v>
      </c>
      <c r="Q554" s="131">
        <v>3.6469999999999998</v>
      </c>
      <c r="R554" s="131">
        <v>9936</v>
      </c>
      <c r="T554" s="131">
        <v>704.077</v>
      </c>
      <c r="U554" s="132">
        <v>0</v>
      </c>
      <c r="V554" s="132">
        <v>1.8960000000000001E-2</v>
      </c>
      <c r="W554" s="132">
        <v>2.5000000000000001E-3</v>
      </c>
    </row>
    <row r="555" spans="1:23">
      <c r="A555" t="s">
        <v>1213</v>
      </c>
      <c r="B555" t="s">
        <v>1257</v>
      </c>
      <c r="C555" t="s">
        <v>4257</v>
      </c>
      <c r="D555" t="s">
        <v>4258</v>
      </c>
      <c r="E555" t="s">
        <v>80</v>
      </c>
      <c r="F555" t="s">
        <v>4367</v>
      </c>
      <c r="G555" t="s">
        <v>4368</v>
      </c>
      <c r="H555" t="s">
        <v>321</v>
      </c>
      <c r="I555" t="s">
        <v>965</v>
      </c>
      <c r="J555" t="s">
        <v>205</v>
      </c>
      <c r="K555" t="s">
        <v>224</v>
      </c>
      <c r="L555" t="s">
        <v>344</v>
      </c>
      <c r="M555" t="s">
        <v>735</v>
      </c>
      <c r="N555" t="s">
        <v>339</v>
      </c>
      <c r="O555" t="s">
        <v>1215</v>
      </c>
      <c r="P555" s="131">
        <v>2555</v>
      </c>
      <c r="Q555" s="131">
        <v>3.6469999999999998</v>
      </c>
      <c r="R555" s="131">
        <v>6710</v>
      </c>
      <c r="T555" s="131">
        <v>625.24400000000003</v>
      </c>
      <c r="U555" s="132">
        <v>0</v>
      </c>
      <c r="V555" s="132">
        <v>1.6840000000000001E-2</v>
      </c>
      <c r="W555" s="132">
        <v>2.2200000000000002E-3</v>
      </c>
    </row>
    <row r="556" spans="1:23">
      <c r="A556" t="s">
        <v>1213</v>
      </c>
      <c r="B556" t="s">
        <v>1257</v>
      </c>
      <c r="C556" t="s">
        <v>4116</v>
      </c>
      <c r="D556" t="s">
        <v>4117</v>
      </c>
      <c r="E556" t="s">
        <v>309</v>
      </c>
      <c r="F556" t="s">
        <v>4369</v>
      </c>
      <c r="G556" t="s">
        <v>4370</v>
      </c>
      <c r="H556" t="s">
        <v>321</v>
      </c>
      <c r="I556" t="s">
        <v>965</v>
      </c>
      <c r="J556" t="s">
        <v>204</v>
      </c>
      <c r="K556" t="s">
        <v>204</v>
      </c>
      <c r="L556" t="s">
        <v>340</v>
      </c>
      <c r="M556" t="s">
        <v>716</v>
      </c>
      <c r="N556" t="s">
        <v>339</v>
      </c>
      <c r="O556" t="s">
        <v>1212</v>
      </c>
      <c r="P556" s="131">
        <v>22688</v>
      </c>
      <c r="Q556" s="131">
        <v>1</v>
      </c>
      <c r="R556" s="131">
        <v>2625</v>
      </c>
      <c r="T556" s="131">
        <v>595.55999999999995</v>
      </c>
      <c r="U556" s="132">
        <v>3.49E-3</v>
      </c>
      <c r="V556" s="132">
        <v>1.6039999999999999E-2</v>
      </c>
      <c r="W556" s="132">
        <v>2.1199999999999999E-3</v>
      </c>
    </row>
    <row r="557" spans="1:23">
      <c r="A557" t="s">
        <v>1213</v>
      </c>
      <c r="B557" t="s">
        <v>1257</v>
      </c>
      <c r="C557" t="s">
        <v>4257</v>
      </c>
      <c r="D557" t="s">
        <v>4258</v>
      </c>
      <c r="E557" t="s">
        <v>80</v>
      </c>
      <c r="F557" t="s">
        <v>4371</v>
      </c>
      <c r="G557" t="s">
        <v>4372</v>
      </c>
      <c r="H557" t="s">
        <v>321</v>
      </c>
      <c r="I557" t="s">
        <v>965</v>
      </c>
      <c r="J557" t="s">
        <v>205</v>
      </c>
      <c r="K557" t="s">
        <v>238</v>
      </c>
      <c r="L557" t="s">
        <v>314</v>
      </c>
      <c r="M557" t="s">
        <v>706</v>
      </c>
      <c r="N557" t="s">
        <v>339</v>
      </c>
      <c r="O557" t="s">
        <v>1216</v>
      </c>
      <c r="P557" s="131">
        <v>655</v>
      </c>
      <c r="Q557" s="131">
        <v>3.7964000000000002</v>
      </c>
      <c r="R557" s="131">
        <v>21025</v>
      </c>
      <c r="T557" s="131">
        <v>522.81600000000003</v>
      </c>
      <c r="U557" s="132">
        <v>0</v>
      </c>
      <c r="V557" s="132">
        <v>1.4080000000000001E-2</v>
      </c>
      <c r="W557" s="132">
        <v>1.8600000000000001E-3</v>
      </c>
    </row>
    <row r="558" spans="1:23">
      <c r="A558" t="s">
        <v>1213</v>
      </c>
      <c r="B558" t="s">
        <v>1257</v>
      </c>
      <c r="C558" t="s">
        <v>4257</v>
      </c>
      <c r="D558" t="s">
        <v>4258</v>
      </c>
      <c r="E558" t="s">
        <v>80</v>
      </c>
      <c r="F558" t="s">
        <v>4277</v>
      </c>
      <c r="G558" t="s">
        <v>4278</v>
      </c>
      <c r="H558" t="s">
        <v>321</v>
      </c>
      <c r="I558" t="s">
        <v>965</v>
      </c>
      <c r="J558" t="s">
        <v>205</v>
      </c>
      <c r="K558" t="s">
        <v>224</v>
      </c>
      <c r="L558" t="s">
        <v>344</v>
      </c>
      <c r="M558" t="s">
        <v>735</v>
      </c>
      <c r="N558" t="s">
        <v>339</v>
      </c>
      <c r="O558" t="s">
        <v>1215</v>
      </c>
      <c r="P558" s="131">
        <v>587</v>
      </c>
      <c r="Q558" s="131">
        <v>3.6469999999999998</v>
      </c>
      <c r="R558" s="131">
        <v>21549</v>
      </c>
      <c r="T558" s="131">
        <v>461.31900000000002</v>
      </c>
      <c r="U558" s="132">
        <v>0</v>
      </c>
      <c r="V558" s="132">
        <v>1.242E-2</v>
      </c>
      <c r="W558" s="132">
        <v>1.64E-3</v>
      </c>
    </row>
    <row r="559" spans="1:23">
      <c r="A559" t="s">
        <v>1213</v>
      </c>
      <c r="B559" t="s">
        <v>1257</v>
      </c>
      <c r="C559" t="s">
        <v>4319</v>
      </c>
      <c r="D559" t="s">
        <v>4320</v>
      </c>
      <c r="E559" t="s">
        <v>80</v>
      </c>
      <c r="F559" t="s">
        <v>4321</v>
      </c>
      <c r="G559" t="s">
        <v>4322</v>
      </c>
      <c r="H559" t="s">
        <v>321</v>
      </c>
      <c r="I559" t="s">
        <v>965</v>
      </c>
      <c r="J559" t="s">
        <v>205</v>
      </c>
      <c r="K559" t="s">
        <v>281</v>
      </c>
      <c r="L559" t="s">
        <v>314</v>
      </c>
      <c r="M559" t="s">
        <v>735</v>
      </c>
      <c r="N559" t="s">
        <v>339</v>
      </c>
      <c r="O559" t="s">
        <v>1216</v>
      </c>
      <c r="P559" s="131">
        <v>3451</v>
      </c>
      <c r="Q559" s="131">
        <v>3.7964000000000002</v>
      </c>
      <c r="R559" s="131">
        <v>3412.2</v>
      </c>
      <c r="T559" s="131">
        <v>447.04500000000002</v>
      </c>
      <c r="U559" s="132">
        <v>0</v>
      </c>
      <c r="V559" s="132">
        <v>1.204E-2</v>
      </c>
      <c r="W559" s="132">
        <v>1.5900000000000001E-3</v>
      </c>
    </row>
    <row r="560" spans="1:23">
      <c r="A560" t="s">
        <v>1213</v>
      </c>
      <c r="B560" t="s">
        <v>1257</v>
      </c>
      <c r="C560" t="s">
        <v>4313</v>
      </c>
      <c r="D560" t="s">
        <v>4314</v>
      </c>
      <c r="E560" t="s">
        <v>80</v>
      </c>
      <c r="F560" t="s">
        <v>4373</v>
      </c>
      <c r="G560" t="s">
        <v>4374</v>
      </c>
      <c r="H560" t="s">
        <v>321</v>
      </c>
      <c r="I560" t="s">
        <v>967</v>
      </c>
      <c r="J560" t="s">
        <v>205</v>
      </c>
      <c r="K560" t="s">
        <v>224</v>
      </c>
      <c r="L560" t="s">
        <v>344</v>
      </c>
      <c r="M560" t="s">
        <v>718</v>
      </c>
      <c r="N560" t="s">
        <v>339</v>
      </c>
      <c r="O560" t="s">
        <v>1215</v>
      </c>
      <c r="P560" s="131">
        <v>4467</v>
      </c>
      <c r="Q560" s="131">
        <v>3.6469999999999998</v>
      </c>
      <c r="R560" s="131">
        <v>2678</v>
      </c>
      <c r="S560" s="131">
        <v>2.4900000000000002</v>
      </c>
      <c r="T560" s="131">
        <v>445.358</v>
      </c>
      <c r="U560" s="132">
        <v>0</v>
      </c>
      <c r="V560" s="132">
        <v>1.206E-2</v>
      </c>
      <c r="W560" s="132">
        <v>1.5900000000000001E-3</v>
      </c>
    </row>
    <row r="561" spans="1:23">
      <c r="A561" t="s">
        <v>1213</v>
      </c>
      <c r="B561" t="s">
        <v>1257</v>
      </c>
      <c r="C561" t="s">
        <v>4313</v>
      </c>
      <c r="D561" t="s">
        <v>4314</v>
      </c>
      <c r="E561" t="s">
        <v>80</v>
      </c>
      <c r="F561" t="s">
        <v>4315</v>
      </c>
      <c r="G561" t="s">
        <v>4316</v>
      </c>
      <c r="H561" t="s">
        <v>321</v>
      </c>
      <c r="I561" t="s">
        <v>965</v>
      </c>
      <c r="J561" t="s">
        <v>205</v>
      </c>
      <c r="K561" t="s">
        <v>224</v>
      </c>
      <c r="L561" t="s">
        <v>344</v>
      </c>
      <c r="M561" t="s">
        <v>735</v>
      </c>
      <c r="N561" t="s">
        <v>339</v>
      </c>
      <c r="O561" t="s">
        <v>1215</v>
      </c>
      <c r="P561" s="131">
        <v>1930</v>
      </c>
      <c r="Q561" s="131">
        <v>3.6469999999999998</v>
      </c>
      <c r="R561" s="131">
        <v>3818</v>
      </c>
      <c r="S561" s="131">
        <v>0.76900000000000002</v>
      </c>
      <c r="T561" s="131">
        <v>271.54399999999998</v>
      </c>
      <c r="U561" s="132">
        <v>0</v>
      </c>
      <c r="V561" s="132">
        <v>7.3299999999999997E-3</v>
      </c>
      <c r="W561" s="132">
        <v>9.7000000000000005E-4</v>
      </c>
    </row>
    <row r="562" spans="1:23">
      <c r="A562" t="s">
        <v>1213</v>
      </c>
      <c r="B562" t="s">
        <v>1257</v>
      </c>
      <c r="C562" t="s">
        <v>4257</v>
      </c>
      <c r="D562" t="s">
        <v>4258</v>
      </c>
      <c r="E562" t="s">
        <v>80</v>
      </c>
      <c r="F562" t="s">
        <v>4259</v>
      </c>
      <c r="G562" t="s">
        <v>4260</v>
      </c>
      <c r="H562" t="s">
        <v>321</v>
      </c>
      <c r="I562" t="s">
        <v>965</v>
      </c>
      <c r="J562" t="s">
        <v>205</v>
      </c>
      <c r="K562" t="s">
        <v>224</v>
      </c>
      <c r="L562" t="s">
        <v>368</v>
      </c>
      <c r="M562" t="s">
        <v>735</v>
      </c>
      <c r="N562" t="s">
        <v>339</v>
      </c>
      <c r="O562" t="s">
        <v>1216</v>
      </c>
      <c r="P562" s="131">
        <v>197</v>
      </c>
      <c r="Q562" s="131">
        <v>3.7964000000000002</v>
      </c>
      <c r="R562" s="131">
        <v>16558</v>
      </c>
      <c r="T562" s="131">
        <v>123.836</v>
      </c>
      <c r="U562" s="132">
        <v>0</v>
      </c>
      <c r="V562" s="132">
        <v>3.3300000000000001E-3</v>
      </c>
      <c r="W562" s="132">
        <v>4.4000000000000002E-4</v>
      </c>
    </row>
    <row r="563" spans="1:23">
      <c r="A563" t="s">
        <v>1213</v>
      </c>
      <c r="B563" t="s">
        <v>1257</v>
      </c>
      <c r="C563" t="s">
        <v>4257</v>
      </c>
      <c r="D563" t="s">
        <v>4258</v>
      </c>
      <c r="E563" t="s">
        <v>80</v>
      </c>
      <c r="F563" t="s">
        <v>4377</v>
      </c>
      <c r="G563" t="s">
        <v>4378</v>
      </c>
      <c r="H563" t="s">
        <v>321</v>
      </c>
      <c r="I563" t="s">
        <v>965</v>
      </c>
      <c r="J563" t="s">
        <v>205</v>
      </c>
      <c r="K563" t="s">
        <v>224</v>
      </c>
      <c r="L563" t="s">
        <v>344</v>
      </c>
      <c r="M563" t="s">
        <v>735</v>
      </c>
      <c r="N563" t="s">
        <v>339</v>
      </c>
      <c r="O563" t="s">
        <v>1215</v>
      </c>
      <c r="P563" s="131">
        <v>271</v>
      </c>
      <c r="Q563" s="131">
        <v>3.6469999999999998</v>
      </c>
      <c r="R563" s="131">
        <v>10012</v>
      </c>
      <c r="T563" s="131">
        <v>98.951999999999998</v>
      </c>
      <c r="U563" s="132">
        <v>0</v>
      </c>
      <c r="V563" s="132">
        <v>2.66E-3</v>
      </c>
      <c r="W563" s="132">
        <v>3.5E-4</v>
      </c>
    </row>
    <row r="564" spans="1:23">
      <c r="A564" t="s">
        <v>1213</v>
      </c>
      <c r="B564" t="s">
        <v>1214</v>
      </c>
    </row>
    <row r="565" spans="1:23">
      <c r="A565" t="s">
        <v>1213</v>
      </c>
      <c r="B565" t="s">
        <v>1222</v>
      </c>
    </row>
    <row r="566" spans="1:23">
      <c r="A566" t="s">
        <v>1213</v>
      </c>
      <c r="B566" t="s">
        <v>1244</v>
      </c>
    </row>
    <row r="567" spans="1:23">
      <c r="A567" t="s">
        <v>1213</v>
      </c>
      <c r="B567" t="s">
        <v>1247</v>
      </c>
    </row>
  </sheetData>
  <sheetProtection formatColumns="0"/>
  <autoFilter ref="A1:X567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1048573"/>
  <sheetViews>
    <sheetView rightToLeft="1" topLeftCell="F1" workbookViewId="0">
      <selection activeCell="N13" sqref="N13"/>
    </sheetView>
  </sheetViews>
  <sheetFormatPr defaultColWidth="9" defaultRowHeight="14.25"/>
  <cols>
    <col min="1" max="12" width="11.625" style="4" customWidth="1"/>
    <col min="13" max="13" width="11.625" style="2"/>
    <col min="14" max="14" width="25.625" style="4" customWidth="1"/>
    <col min="15" max="24" width="11.625" style="4" customWidth="1"/>
    <col min="25" max="16384" width="9" style="4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1214</v>
      </c>
      <c r="C2" t="s">
        <v>4120</v>
      </c>
      <c r="D2" t="s">
        <v>4121</v>
      </c>
      <c r="E2" t="s">
        <v>309</v>
      </c>
      <c r="F2" t="s">
        <v>4437</v>
      </c>
      <c r="G2" t="s">
        <v>4438</v>
      </c>
      <c r="H2" t="s">
        <v>321</v>
      </c>
      <c r="I2" t="s">
        <v>970</v>
      </c>
      <c r="J2" t="s">
        <v>204</v>
      </c>
      <c r="K2" t="s">
        <v>204</v>
      </c>
      <c r="L2" t="s">
        <v>325</v>
      </c>
      <c r="M2" t="s">
        <v>340</v>
      </c>
      <c r="N2" t="s">
        <v>678</v>
      </c>
      <c r="O2" t="s">
        <v>339</v>
      </c>
      <c r="P2" t="s">
        <v>1212</v>
      </c>
      <c r="Q2" s="131">
        <v>1596000</v>
      </c>
      <c r="R2" s="131">
        <v>1</v>
      </c>
      <c r="S2" s="131">
        <v>100.15</v>
      </c>
      <c r="T2" s="131">
        <v>1598.394</v>
      </c>
      <c r="U2" s="132">
        <v>3.0530000000000002E-2</v>
      </c>
      <c r="V2" s="132">
        <v>1</v>
      </c>
      <c r="W2" s="132">
        <v>1.5559999999999999E-2</v>
      </c>
    </row>
    <row r="3" spans="1:23">
      <c r="A3" t="s">
        <v>1213</v>
      </c>
      <c r="B3" t="s">
        <v>1217</v>
      </c>
      <c r="C3" t="s">
        <v>4120</v>
      </c>
      <c r="D3" t="s">
        <v>4121</v>
      </c>
      <c r="E3" t="s">
        <v>309</v>
      </c>
      <c r="F3" t="s">
        <v>4439</v>
      </c>
      <c r="G3" t="s">
        <v>4440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605</v>
      </c>
      <c r="O3" t="s">
        <v>339</v>
      </c>
      <c r="P3" t="s">
        <v>1212</v>
      </c>
      <c r="Q3" s="131">
        <v>18132000</v>
      </c>
      <c r="R3" s="131">
        <v>1</v>
      </c>
      <c r="S3" s="131">
        <v>272.25</v>
      </c>
      <c r="T3" s="131">
        <v>49364.37</v>
      </c>
      <c r="U3" s="132">
        <v>2.265E-2</v>
      </c>
      <c r="V3" s="132">
        <v>0.33556000000000002</v>
      </c>
      <c r="W3" s="132">
        <v>3.9100000000000003E-2</v>
      </c>
    </row>
    <row r="4" spans="1:23">
      <c r="A4" t="s">
        <v>1213</v>
      </c>
      <c r="B4" t="s">
        <v>1217</v>
      </c>
      <c r="C4" t="s">
        <v>4116</v>
      </c>
      <c r="D4" t="s">
        <v>4117</v>
      </c>
      <c r="E4" t="s">
        <v>309</v>
      </c>
      <c r="F4" t="s">
        <v>4441</v>
      </c>
      <c r="G4" t="s">
        <v>4442</v>
      </c>
      <c r="H4" t="s">
        <v>321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605</v>
      </c>
      <c r="O4" t="s">
        <v>339</v>
      </c>
      <c r="P4" t="s">
        <v>1212</v>
      </c>
      <c r="Q4" s="131">
        <v>17746000</v>
      </c>
      <c r="R4" s="131">
        <v>1</v>
      </c>
      <c r="S4" s="131">
        <v>205.56</v>
      </c>
      <c r="T4" s="131">
        <v>36478.678</v>
      </c>
      <c r="U4" s="132">
        <v>3.209E-2</v>
      </c>
      <c r="V4" s="132">
        <v>0.24796000000000001</v>
      </c>
      <c r="W4" s="132">
        <v>2.8889999999999999E-2</v>
      </c>
    </row>
    <row r="5" spans="1:23">
      <c r="A5" t="s">
        <v>1213</v>
      </c>
      <c r="B5" t="s">
        <v>1217</v>
      </c>
      <c r="C5" t="s">
        <v>4116</v>
      </c>
      <c r="D5" t="s">
        <v>4117</v>
      </c>
      <c r="E5" t="s">
        <v>309</v>
      </c>
      <c r="F5" t="s">
        <v>4443</v>
      </c>
      <c r="G5" t="s">
        <v>4444</v>
      </c>
      <c r="H5" t="s">
        <v>321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604</v>
      </c>
      <c r="O5" t="s">
        <v>339</v>
      </c>
      <c r="P5" t="s">
        <v>1212</v>
      </c>
      <c r="Q5" s="131">
        <v>10402000</v>
      </c>
      <c r="R5" s="131">
        <v>1</v>
      </c>
      <c r="S5" s="131">
        <v>306.94</v>
      </c>
      <c r="T5" s="131">
        <v>31927.899000000001</v>
      </c>
      <c r="U5" s="132">
        <v>1.2109999999999999E-2</v>
      </c>
      <c r="V5" s="132">
        <v>0.21703</v>
      </c>
      <c r="W5" s="132">
        <v>2.529E-2</v>
      </c>
    </row>
    <row r="6" spans="1:23">
      <c r="A6" t="s">
        <v>1213</v>
      </c>
      <c r="B6" t="s">
        <v>1217</v>
      </c>
      <c r="C6" t="s">
        <v>4120</v>
      </c>
      <c r="D6" t="s">
        <v>4121</v>
      </c>
      <c r="E6" t="s">
        <v>309</v>
      </c>
      <c r="F6" t="s">
        <v>4445</v>
      </c>
      <c r="G6" t="s">
        <v>4446</v>
      </c>
      <c r="H6" t="s">
        <v>321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604</v>
      </c>
      <c r="O6" t="s">
        <v>339</v>
      </c>
      <c r="P6" t="s">
        <v>1212</v>
      </c>
      <c r="Q6" s="131">
        <v>2997000</v>
      </c>
      <c r="R6" s="131">
        <v>1</v>
      </c>
      <c r="S6" s="131">
        <v>290.76</v>
      </c>
      <c r="T6" s="131">
        <v>8714.0769999999993</v>
      </c>
      <c r="U6" s="132">
        <v>2.0600000000000002E-3</v>
      </c>
      <c r="V6" s="132">
        <v>5.9229999999999998E-2</v>
      </c>
      <c r="W6" s="132">
        <v>6.8999999999999999E-3</v>
      </c>
    </row>
    <row r="7" spans="1:23">
      <c r="A7" t="s">
        <v>1213</v>
      </c>
      <c r="B7" t="s">
        <v>1217</v>
      </c>
      <c r="C7" t="s">
        <v>4136</v>
      </c>
      <c r="D7" t="s">
        <v>4137</v>
      </c>
      <c r="E7" t="s">
        <v>309</v>
      </c>
      <c r="F7" t="s">
        <v>4447</v>
      </c>
      <c r="G7" t="s">
        <v>4448</v>
      </c>
      <c r="H7" t="s">
        <v>321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605</v>
      </c>
      <c r="O7" t="s">
        <v>339</v>
      </c>
      <c r="P7" t="s">
        <v>1212</v>
      </c>
      <c r="Q7" s="131">
        <v>3509000</v>
      </c>
      <c r="R7" s="131">
        <v>1</v>
      </c>
      <c r="S7" s="131">
        <v>203.94</v>
      </c>
      <c r="T7" s="131">
        <v>7156.2550000000001</v>
      </c>
      <c r="U7" s="132">
        <v>7.7999999999999996E-3</v>
      </c>
      <c r="V7" s="132">
        <v>4.8640000000000003E-2</v>
      </c>
      <c r="W7" s="132">
        <v>5.6699999999999997E-3</v>
      </c>
    </row>
    <row r="8" spans="1:23">
      <c r="A8" t="s">
        <v>1213</v>
      </c>
      <c r="B8" t="s">
        <v>1217</v>
      </c>
      <c r="C8" t="s">
        <v>4449</v>
      </c>
      <c r="D8" t="s">
        <v>4125</v>
      </c>
      <c r="E8" t="s">
        <v>309</v>
      </c>
      <c r="F8" t="s">
        <v>4450</v>
      </c>
      <c r="G8" t="s">
        <v>4451</v>
      </c>
      <c r="H8" t="s">
        <v>321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s="109" t="s">
        <v>605</v>
      </c>
      <c r="O8" t="s">
        <v>339</v>
      </c>
      <c r="P8" t="s">
        <v>1212</v>
      </c>
      <c r="Q8" s="131">
        <v>3381000</v>
      </c>
      <c r="R8" s="131">
        <v>1</v>
      </c>
      <c r="S8" s="131">
        <v>173.29</v>
      </c>
      <c r="T8" s="131">
        <v>5858.9350000000004</v>
      </c>
      <c r="U8" s="132">
        <v>5.77E-3</v>
      </c>
      <c r="V8" s="132">
        <v>3.9829999999999997E-2</v>
      </c>
      <c r="W8" s="132">
        <v>4.64E-3</v>
      </c>
    </row>
    <row r="9" spans="1:23">
      <c r="A9" t="s">
        <v>1213</v>
      </c>
      <c r="B9" t="s">
        <v>1217</v>
      </c>
      <c r="C9" t="s">
        <v>4124</v>
      </c>
      <c r="D9" t="s">
        <v>4125</v>
      </c>
      <c r="E9" t="s">
        <v>309</v>
      </c>
      <c r="F9" t="s">
        <v>4452</v>
      </c>
      <c r="G9" t="s">
        <v>4453</v>
      </c>
      <c r="H9" t="s">
        <v>321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604</v>
      </c>
      <c r="O9" t="s">
        <v>339</v>
      </c>
      <c r="P9" t="s">
        <v>1212</v>
      </c>
      <c r="Q9" s="131">
        <v>1407000</v>
      </c>
      <c r="R9" s="131">
        <v>1</v>
      </c>
      <c r="S9" s="131">
        <v>296.26</v>
      </c>
      <c r="T9" s="131">
        <v>4168.3779999999997</v>
      </c>
      <c r="U9" s="132">
        <v>4.9399999999999999E-3</v>
      </c>
      <c r="V9" s="132">
        <v>2.8330000000000001E-2</v>
      </c>
      <c r="W9" s="132">
        <v>3.3E-3</v>
      </c>
    </row>
    <row r="10" spans="1:23">
      <c r="A10" t="s">
        <v>1213</v>
      </c>
      <c r="B10" t="s">
        <v>1217</v>
      </c>
      <c r="C10" t="s">
        <v>4116</v>
      </c>
      <c r="D10" t="s">
        <v>4117</v>
      </c>
      <c r="E10" t="s">
        <v>309</v>
      </c>
      <c r="F10" t="s">
        <v>4454</v>
      </c>
      <c r="G10" t="s">
        <v>4455</v>
      </c>
      <c r="H10" t="s">
        <v>321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598</v>
      </c>
      <c r="O10" t="s">
        <v>339</v>
      </c>
      <c r="P10" t="s">
        <v>1212</v>
      </c>
      <c r="Q10" s="131">
        <v>2624000</v>
      </c>
      <c r="R10" s="131">
        <v>1</v>
      </c>
      <c r="S10" s="131">
        <v>131.24</v>
      </c>
      <c r="T10" s="131">
        <v>3443.7379999999998</v>
      </c>
      <c r="U10" s="132">
        <v>7.0099999999999997E-3</v>
      </c>
      <c r="V10" s="132">
        <v>2.341E-2</v>
      </c>
      <c r="W10" s="132">
        <v>2.7299999999999998E-3</v>
      </c>
    </row>
    <row r="11" spans="1:23">
      <c r="A11" t="s">
        <v>1213</v>
      </c>
      <c r="B11" t="s">
        <v>1218</v>
      </c>
      <c r="C11" t="s">
        <v>4116</v>
      </c>
      <c r="D11" t="s">
        <v>4117</v>
      </c>
      <c r="E11" t="s">
        <v>309</v>
      </c>
      <c r="F11" t="s">
        <v>4441</v>
      </c>
      <c r="G11" t="s">
        <v>4442</v>
      </c>
      <c r="H11" t="s">
        <v>321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605</v>
      </c>
      <c r="O11" t="s">
        <v>339</v>
      </c>
      <c r="P11" t="s">
        <v>1212</v>
      </c>
      <c r="Q11" s="131">
        <v>10392000</v>
      </c>
      <c r="R11" s="131">
        <v>1</v>
      </c>
      <c r="S11" s="131">
        <v>205.56</v>
      </c>
      <c r="T11" s="131">
        <v>21361.794999999998</v>
      </c>
      <c r="U11" s="132">
        <v>1.8790000000000001E-2</v>
      </c>
      <c r="V11" s="132">
        <v>0.19911000000000001</v>
      </c>
      <c r="W11" s="132">
        <v>7.1660000000000001E-2</v>
      </c>
    </row>
    <row r="12" spans="1:23">
      <c r="A12" t="s">
        <v>1213</v>
      </c>
      <c r="B12" t="s">
        <v>1218</v>
      </c>
      <c r="C12" t="s">
        <v>4130</v>
      </c>
      <c r="D12" t="s">
        <v>4131</v>
      </c>
      <c r="E12" t="s">
        <v>309</v>
      </c>
      <c r="F12" t="s">
        <v>4456</v>
      </c>
      <c r="G12" t="s">
        <v>4457</v>
      </c>
      <c r="H12" t="s">
        <v>321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605</v>
      </c>
      <c r="O12" t="s">
        <v>339</v>
      </c>
      <c r="P12" t="s">
        <v>1212</v>
      </c>
      <c r="Q12" s="131">
        <v>6886000</v>
      </c>
      <c r="R12" s="131">
        <v>1</v>
      </c>
      <c r="S12" s="131">
        <v>270.55</v>
      </c>
      <c r="T12" s="131">
        <v>18630.073</v>
      </c>
      <c r="U12" s="132">
        <v>1.2970000000000001E-2</v>
      </c>
      <c r="V12" s="132">
        <v>0.17365</v>
      </c>
      <c r="W12" s="132">
        <v>6.25E-2</v>
      </c>
    </row>
    <row r="13" spans="1:23">
      <c r="A13" t="s">
        <v>1213</v>
      </c>
      <c r="B13" t="s">
        <v>1218</v>
      </c>
      <c r="C13" t="s">
        <v>4120</v>
      </c>
      <c r="D13" t="s">
        <v>4121</v>
      </c>
      <c r="E13" t="s">
        <v>309</v>
      </c>
      <c r="F13" t="s">
        <v>4439</v>
      </c>
      <c r="G13" t="s">
        <v>4440</v>
      </c>
      <c r="H13" t="s">
        <v>321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605</v>
      </c>
      <c r="O13" t="s">
        <v>339</v>
      </c>
      <c r="P13" t="s">
        <v>1212</v>
      </c>
      <c r="Q13" s="131">
        <v>6250000</v>
      </c>
      <c r="R13" s="131">
        <v>1</v>
      </c>
      <c r="S13" s="131">
        <v>272.25</v>
      </c>
      <c r="T13" s="131">
        <v>17015.625</v>
      </c>
      <c r="U13" s="132">
        <v>7.8100000000000001E-3</v>
      </c>
      <c r="V13" s="132">
        <v>0.15859999999999999</v>
      </c>
      <c r="W13" s="132">
        <v>5.7079999999999999E-2</v>
      </c>
    </row>
    <row r="14" spans="1:23">
      <c r="A14" t="s">
        <v>1213</v>
      </c>
      <c r="B14" t="s">
        <v>1218</v>
      </c>
      <c r="C14" t="s">
        <v>4136</v>
      </c>
      <c r="D14" t="s">
        <v>4137</v>
      </c>
      <c r="E14" t="s">
        <v>309</v>
      </c>
      <c r="F14" t="s">
        <v>4458</v>
      </c>
      <c r="G14" t="s">
        <v>4459</v>
      </c>
      <c r="H14" t="s">
        <v>321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604</v>
      </c>
      <c r="O14" t="s">
        <v>339</v>
      </c>
      <c r="P14" t="s">
        <v>1212</v>
      </c>
      <c r="Q14" s="131">
        <v>4500000</v>
      </c>
      <c r="R14" s="131">
        <v>1</v>
      </c>
      <c r="S14" s="131">
        <v>235.48</v>
      </c>
      <c r="T14" s="131">
        <v>10596.6</v>
      </c>
      <c r="U14" s="132">
        <v>3.46E-3</v>
      </c>
      <c r="V14" s="132">
        <v>9.8769999999999997E-2</v>
      </c>
      <c r="W14" s="132">
        <v>3.5549999999999998E-2</v>
      </c>
    </row>
    <row r="15" spans="1:23">
      <c r="A15" t="s">
        <v>1213</v>
      </c>
      <c r="B15" t="s">
        <v>1218</v>
      </c>
      <c r="C15" t="s">
        <v>4136</v>
      </c>
      <c r="D15" t="s">
        <v>4137</v>
      </c>
      <c r="E15" t="s">
        <v>309</v>
      </c>
      <c r="F15" t="s">
        <v>4447</v>
      </c>
      <c r="G15" t="s">
        <v>4448</v>
      </c>
      <c r="H15" t="s">
        <v>321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605</v>
      </c>
      <c r="O15" t="s">
        <v>339</v>
      </c>
      <c r="P15" t="s">
        <v>1212</v>
      </c>
      <c r="Q15" s="131">
        <v>4956000</v>
      </c>
      <c r="R15" s="131">
        <v>1</v>
      </c>
      <c r="S15" s="131">
        <v>203.94</v>
      </c>
      <c r="T15" s="131">
        <v>10107.266</v>
      </c>
      <c r="U15" s="132">
        <v>1.102E-2</v>
      </c>
      <c r="V15" s="132">
        <v>9.4210000000000002E-2</v>
      </c>
      <c r="W15" s="132">
        <v>3.3910000000000003E-2</v>
      </c>
    </row>
    <row r="16" spans="1:23">
      <c r="A16" t="s">
        <v>1213</v>
      </c>
      <c r="B16" t="s">
        <v>1218</v>
      </c>
      <c r="C16" t="s">
        <v>4116</v>
      </c>
      <c r="D16" t="s">
        <v>4117</v>
      </c>
      <c r="E16" t="s">
        <v>309</v>
      </c>
      <c r="F16" t="s">
        <v>4443</v>
      </c>
      <c r="G16" t="s">
        <v>4444</v>
      </c>
      <c r="H16" t="s">
        <v>321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604</v>
      </c>
      <c r="O16" t="s">
        <v>339</v>
      </c>
      <c r="P16" t="s">
        <v>1212</v>
      </c>
      <c r="Q16" s="131">
        <v>3135000</v>
      </c>
      <c r="R16" s="131">
        <v>1</v>
      </c>
      <c r="S16" s="131">
        <v>306.94</v>
      </c>
      <c r="T16" s="131">
        <v>9622.5689999999995</v>
      </c>
      <c r="U16" s="132">
        <v>3.65E-3</v>
      </c>
      <c r="V16" s="132">
        <v>8.9690000000000006E-2</v>
      </c>
      <c r="W16" s="132">
        <v>3.2280000000000003E-2</v>
      </c>
    </row>
    <row r="17" spans="1:23">
      <c r="A17" t="s">
        <v>1213</v>
      </c>
      <c r="B17" t="s">
        <v>1218</v>
      </c>
      <c r="C17" t="s">
        <v>4120</v>
      </c>
      <c r="D17" t="s">
        <v>4121</v>
      </c>
      <c r="E17" t="s">
        <v>309</v>
      </c>
      <c r="F17" t="s">
        <v>4445</v>
      </c>
      <c r="G17" t="s">
        <v>4446</v>
      </c>
      <c r="H17" t="s">
        <v>321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604</v>
      </c>
      <c r="O17" t="s">
        <v>339</v>
      </c>
      <c r="P17" t="s">
        <v>1212</v>
      </c>
      <c r="Q17" s="131">
        <v>2438000</v>
      </c>
      <c r="R17" s="131">
        <v>1</v>
      </c>
      <c r="S17" s="131">
        <v>290.76</v>
      </c>
      <c r="T17" s="131">
        <v>7088.7290000000003</v>
      </c>
      <c r="U17" s="132">
        <v>1.6800000000000001E-3</v>
      </c>
      <c r="V17" s="132">
        <v>6.6070000000000004E-2</v>
      </c>
      <c r="W17" s="132">
        <v>2.3779999999999999E-2</v>
      </c>
    </row>
    <row r="18" spans="1:23">
      <c r="A18" t="s">
        <v>1213</v>
      </c>
      <c r="B18" t="s">
        <v>1218</v>
      </c>
      <c r="C18" t="s">
        <v>4449</v>
      </c>
      <c r="D18" t="s">
        <v>4125</v>
      </c>
      <c r="E18" t="s">
        <v>309</v>
      </c>
      <c r="F18" t="s">
        <v>4450</v>
      </c>
      <c r="G18" t="s">
        <v>4451</v>
      </c>
      <c r="H18" t="s">
        <v>321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s="109" t="s">
        <v>605</v>
      </c>
      <c r="O18" t="s">
        <v>339</v>
      </c>
      <c r="P18" t="s">
        <v>1212</v>
      </c>
      <c r="Q18" s="131">
        <v>2703000</v>
      </c>
      <c r="R18" s="131">
        <v>1</v>
      </c>
      <c r="S18" s="131">
        <v>173.29</v>
      </c>
      <c r="T18" s="131">
        <v>4684.0290000000005</v>
      </c>
      <c r="U18" s="132">
        <v>4.62E-3</v>
      </c>
      <c r="V18" s="132">
        <v>4.3659999999999997E-2</v>
      </c>
      <c r="W18" s="132">
        <v>1.5709999999999998E-2</v>
      </c>
    </row>
    <row r="19" spans="1:23">
      <c r="A19" t="s">
        <v>1213</v>
      </c>
      <c r="B19" t="s">
        <v>1218</v>
      </c>
      <c r="C19" t="s">
        <v>4116</v>
      </c>
      <c r="D19" t="s">
        <v>4117</v>
      </c>
      <c r="E19" t="s">
        <v>309</v>
      </c>
      <c r="F19" t="s">
        <v>4454</v>
      </c>
      <c r="G19" t="s">
        <v>4455</v>
      </c>
      <c r="H19" t="s">
        <v>321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598</v>
      </c>
      <c r="O19" t="s">
        <v>339</v>
      </c>
      <c r="P19" t="s">
        <v>1212</v>
      </c>
      <c r="Q19" s="131">
        <v>3383000</v>
      </c>
      <c r="R19" s="131">
        <v>1</v>
      </c>
      <c r="S19" s="131">
        <v>131.24</v>
      </c>
      <c r="T19" s="131">
        <v>4439.8490000000002</v>
      </c>
      <c r="U19" s="132">
        <v>9.0399999999999994E-3</v>
      </c>
      <c r="V19" s="132">
        <v>4.138E-2</v>
      </c>
      <c r="W19" s="132">
        <v>1.489E-2</v>
      </c>
    </row>
    <row r="20" spans="1:23">
      <c r="A20" t="s">
        <v>1213</v>
      </c>
      <c r="B20" t="s">
        <v>1218</v>
      </c>
      <c r="C20" t="s">
        <v>4124</v>
      </c>
      <c r="D20" t="s">
        <v>4125</v>
      </c>
      <c r="E20" t="s">
        <v>309</v>
      </c>
      <c r="F20" t="s">
        <v>4452</v>
      </c>
      <c r="G20" t="s">
        <v>4453</v>
      </c>
      <c r="H20" t="s">
        <v>321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604</v>
      </c>
      <c r="O20" t="s">
        <v>339</v>
      </c>
      <c r="P20" t="s">
        <v>1212</v>
      </c>
      <c r="Q20" s="131">
        <v>1262000</v>
      </c>
      <c r="R20" s="131">
        <v>1</v>
      </c>
      <c r="S20" s="131">
        <v>296.26</v>
      </c>
      <c r="T20" s="131">
        <v>3738.8009999999999</v>
      </c>
      <c r="U20" s="132">
        <v>4.4299999999999999E-3</v>
      </c>
      <c r="V20" s="132">
        <v>3.4849999999999999E-2</v>
      </c>
      <c r="W20" s="132">
        <v>1.2540000000000001E-2</v>
      </c>
    </row>
    <row r="21" spans="1:23">
      <c r="A21" t="s">
        <v>1213</v>
      </c>
      <c r="B21" t="s">
        <v>1223</v>
      </c>
      <c r="C21" t="s">
        <v>4120</v>
      </c>
      <c r="D21" t="s">
        <v>4121</v>
      </c>
      <c r="E21" t="s">
        <v>309</v>
      </c>
      <c r="F21" t="s">
        <v>4439</v>
      </c>
      <c r="G21" t="s">
        <v>4440</v>
      </c>
      <c r="H21" t="s">
        <v>321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605</v>
      </c>
      <c r="O21" t="s">
        <v>339</v>
      </c>
      <c r="P21" t="s">
        <v>1212</v>
      </c>
      <c r="Q21" s="131">
        <v>10450000</v>
      </c>
      <c r="R21" s="131">
        <v>1</v>
      </c>
      <c r="S21" s="131">
        <v>272.25</v>
      </c>
      <c r="T21" s="131">
        <v>28450.125</v>
      </c>
      <c r="U21" s="132">
        <v>1.3050000000000001E-2</v>
      </c>
      <c r="V21" s="132">
        <v>0.42738999999999999</v>
      </c>
      <c r="W21" s="132">
        <v>4.1889999999999997E-2</v>
      </c>
    </row>
    <row r="22" spans="1:23">
      <c r="A22" t="s">
        <v>1213</v>
      </c>
      <c r="B22" t="s">
        <v>1223</v>
      </c>
      <c r="C22" t="s">
        <v>4116</v>
      </c>
      <c r="D22" t="s">
        <v>4117</v>
      </c>
      <c r="E22" t="s">
        <v>309</v>
      </c>
      <c r="F22" t="s">
        <v>4454</v>
      </c>
      <c r="G22" t="s">
        <v>4455</v>
      </c>
      <c r="H22" t="s">
        <v>321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598</v>
      </c>
      <c r="O22" t="s">
        <v>339</v>
      </c>
      <c r="P22" t="s">
        <v>1212</v>
      </c>
      <c r="Q22" s="131">
        <v>7925000</v>
      </c>
      <c r="R22" s="131">
        <v>1</v>
      </c>
      <c r="S22" s="131">
        <v>131.24</v>
      </c>
      <c r="T22" s="131">
        <v>10400.77</v>
      </c>
      <c r="U22" s="132">
        <v>2.1180000000000001E-2</v>
      </c>
      <c r="V22" s="132">
        <v>0.15623999999999999</v>
      </c>
      <c r="W22" s="132">
        <v>1.5310000000000001E-2</v>
      </c>
    </row>
    <row r="23" spans="1:23">
      <c r="A23" t="s">
        <v>1213</v>
      </c>
      <c r="B23" t="s">
        <v>1223</v>
      </c>
      <c r="C23" t="s">
        <v>4460</v>
      </c>
      <c r="D23" t="s">
        <v>4461</v>
      </c>
      <c r="E23" t="s">
        <v>80</v>
      </c>
      <c r="F23" t="s">
        <v>4462</v>
      </c>
      <c r="G23" t="s">
        <v>4463</v>
      </c>
      <c r="H23" t="s">
        <v>321</v>
      </c>
      <c r="I23" t="s">
        <v>917</v>
      </c>
      <c r="J23" t="s">
        <v>205</v>
      </c>
      <c r="K23" t="s">
        <v>224</v>
      </c>
      <c r="L23" t="s">
        <v>325</v>
      </c>
      <c r="M23" t="s">
        <v>314</v>
      </c>
      <c r="N23" t="s">
        <v>580</v>
      </c>
      <c r="O23" t="s">
        <v>339</v>
      </c>
      <c r="P23" t="s">
        <v>1215</v>
      </c>
      <c r="Q23" s="131">
        <v>35250.67</v>
      </c>
      <c r="R23" s="131">
        <v>3.6469999999999998</v>
      </c>
      <c r="S23" s="131">
        <v>3492.29</v>
      </c>
      <c r="T23" s="131">
        <v>4489.66</v>
      </c>
      <c r="U23" s="132">
        <v>1.0000000000000001E-5</v>
      </c>
      <c r="V23" s="132">
        <v>6.7449999999999996E-2</v>
      </c>
      <c r="W23" s="132">
        <v>6.6100000000000004E-3</v>
      </c>
    </row>
    <row r="24" spans="1:23">
      <c r="A24" t="s">
        <v>1213</v>
      </c>
      <c r="B24" t="s">
        <v>1223</v>
      </c>
      <c r="C24" t="s">
        <v>4464</v>
      </c>
      <c r="D24" t="s">
        <v>4465</v>
      </c>
      <c r="E24" t="s">
        <v>80</v>
      </c>
      <c r="F24" t="s">
        <v>4466</v>
      </c>
      <c r="G24" t="s">
        <v>4467</v>
      </c>
      <c r="H24" t="s">
        <v>321</v>
      </c>
      <c r="I24" t="s">
        <v>917</v>
      </c>
      <c r="J24" t="s">
        <v>205</v>
      </c>
      <c r="K24" t="s">
        <v>244</v>
      </c>
      <c r="L24" t="s">
        <v>325</v>
      </c>
      <c r="M24" t="s">
        <v>314</v>
      </c>
      <c r="N24" t="s">
        <v>580</v>
      </c>
      <c r="O24" t="s">
        <v>339</v>
      </c>
      <c r="P24" t="s">
        <v>1215</v>
      </c>
      <c r="Q24" s="131">
        <v>4350</v>
      </c>
      <c r="R24" s="131">
        <v>3.6469999999999998</v>
      </c>
      <c r="S24" s="131">
        <v>27422</v>
      </c>
      <c r="T24" s="131">
        <v>4350.3490000000002</v>
      </c>
      <c r="U24" s="132">
        <v>0</v>
      </c>
      <c r="V24" s="132">
        <v>6.5350000000000005E-2</v>
      </c>
      <c r="W24" s="132">
        <v>6.4099999999999999E-3</v>
      </c>
    </row>
    <row r="25" spans="1:23">
      <c r="A25" t="s">
        <v>1213</v>
      </c>
      <c r="B25" t="s">
        <v>1223</v>
      </c>
      <c r="C25" t="s">
        <v>4468</v>
      </c>
      <c r="D25" t="s">
        <v>4469</v>
      </c>
      <c r="E25" t="s">
        <v>80</v>
      </c>
      <c r="F25" t="s">
        <v>4470</v>
      </c>
      <c r="G25" t="s">
        <v>4471</v>
      </c>
      <c r="H25" t="s">
        <v>321</v>
      </c>
      <c r="I25" t="s">
        <v>917</v>
      </c>
      <c r="J25" t="s">
        <v>205</v>
      </c>
      <c r="K25" t="s">
        <v>244</v>
      </c>
      <c r="L25" t="s">
        <v>325</v>
      </c>
      <c r="M25" t="s">
        <v>314</v>
      </c>
      <c r="N25" t="s">
        <v>580</v>
      </c>
      <c r="O25" t="s">
        <v>339</v>
      </c>
      <c r="P25" t="s">
        <v>1215</v>
      </c>
      <c r="Q25" s="131">
        <v>41500.28</v>
      </c>
      <c r="R25" s="131">
        <v>3.6469999999999998</v>
      </c>
      <c r="S25" s="131">
        <v>2441.19</v>
      </c>
      <c r="T25" s="131">
        <v>3694.7779999999998</v>
      </c>
      <c r="U25" s="132">
        <v>4.0000000000000003E-5</v>
      </c>
      <c r="V25" s="132">
        <v>5.5500000000000001E-2</v>
      </c>
      <c r="W25" s="132">
        <v>5.4400000000000004E-3</v>
      </c>
    </row>
    <row r="26" spans="1:23">
      <c r="A26" t="s">
        <v>1213</v>
      </c>
      <c r="B26" t="s">
        <v>1223</v>
      </c>
      <c r="C26" t="s">
        <v>4472</v>
      </c>
      <c r="D26" t="s">
        <v>4473</v>
      </c>
      <c r="E26" t="s">
        <v>80</v>
      </c>
      <c r="F26" t="s">
        <v>4474</v>
      </c>
      <c r="G26" t="s">
        <v>4475</v>
      </c>
      <c r="H26" t="s">
        <v>321</v>
      </c>
      <c r="I26" t="s">
        <v>917</v>
      </c>
      <c r="J26" t="s">
        <v>205</v>
      </c>
      <c r="K26" t="s">
        <v>293</v>
      </c>
      <c r="L26" t="s">
        <v>325</v>
      </c>
      <c r="M26" t="s">
        <v>314</v>
      </c>
      <c r="N26" t="s">
        <v>580</v>
      </c>
      <c r="O26" t="s">
        <v>339</v>
      </c>
      <c r="P26" t="s">
        <v>1215</v>
      </c>
      <c r="Q26" s="131">
        <v>3870</v>
      </c>
      <c r="R26" s="131">
        <v>3.6469999999999998</v>
      </c>
      <c r="S26" s="131">
        <v>25803.25</v>
      </c>
      <c r="T26" s="131">
        <v>3641.8420000000001</v>
      </c>
      <c r="U26" s="132">
        <v>0</v>
      </c>
      <c r="V26" s="132">
        <v>5.4710000000000002E-2</v>
      </c>
      <c r="W26" s="132">
        <v>5.3600000000000002E-3</v>
      </c>
    </row>
    <row r="27" spans="1:23">
      <c r="A27" t="s">
        <v>1213</v>
      </c>
      <c r="B27" t="s">
        <v>1223</v>
      </c>
      <c r="C27" t="s">
        <v>4476</v>
      </c>
      <c r="D27" t="s">
        <v>4477</v>
      </c>
      <c r="E27" t="s">
        <v>80</v>
      </c>
      <c r="F27" t="s">
        <v>4478</v>
      </c>
      <c r="G27" t="s">
        <v>4479</v>
      </c>
      <c r="H27" t="s">
        <v>321</v>
      </c>
      <c r="I27" t="s">
        <v>917</v>
      </c>
      <c r="J27" t="s">
        <v>205</v>
      </c>
      <c r="K27" t="s">
        <v>293</v>
      </c>
      <c r="L27" t="s">
        <v>325</v>
      </c>
      <c r="M27" t="s">
        <v>314</v>
      </c>
      <c r="N27" t="s">
        <v>720</v>
      </c>
      <c r="O27" t="s">
        <v>339</v>
      </c>
      <c r="P27" t="s">
        <v>1215</v>
      </c>
      <c r="Q27" s="131">
        <v>28500</v>
      </c>
      <c r="R27" s="131">
        <v>3.6469999999999998</v>
      </c>
      <c r="S27" s="131">
        <v>2468.46</v>
      </c>
      <c r="T27" s="131">
        <v>2565.7049999999999</v>
      </c>
      <c r="U27" s="132">
        <v>2.0000000000000002E-5</v>
      </c>
      <c r="V27" s="132">
        <v>3.8539999999999998E-2</v>
      </c>
      <c r="W27" s="132">
        <v>3.7799999999999999E-3</v>
      </c>
    </row>
    <row r="28" spans="1:23">
      <c r="A28" t="s">
        <v>1213</v>
      </c>
      <c r="B28" t="s">
        <v>1223</v>
      </c>
      <c r="C28" t="s">
        <v>4480</v>
      </c>
      <c r="D28" t="s">
        <v>4481</v>
      </c>
      <c r="E28" t="s">
        <v>80</v>
      </c>
      <c r="F28" t="s">
        <v>4482</v>
      </c>
      <c r="G28" t="s">
        <v>4483</v>
      </c>
      <c r="H28" t="s">
        <v>321</v>
      </c>
      <c r="I28" t="s">
        <v>917</v>
      </c>
      <c r="J28" t="s">
        <v>205</v>
      </c>
      <c r="K28" t="s">
        <v>233</v>
      </c>
      <c r="L28" t="s">
        <v>325</v>
      </c>
      <c r="M28" t="s">
        <v>314</v>
      </c>
      <c r="N28" t="s">
        <v>735</v>
      </c>
      <c r="O28" t="s">
        <v>339</v>
      </c>
      <c r="P28" t="s">
        <v>1231</v>
      </c>
      <c r="Q28" s="131">
        <v>292000</v>
      </c>
      <c r="R28" s="131">
        <v>4.5743</v>
      </c>
      <c r="S28" s="131">
        <v>128.72999999999999</v>
      </c>
      <c r="T28" s="131">
        <v>1719.441</v>
      </c>
      <c r="U28" s="132">
        <v>1.9000000000000001E-4</v>
      </c>
      <c r="V28" s="132">
        <v>2.5829999999999999E-2</v>
      </c>
      <c r="W28" s="132">
        <v>2.5300000000000001E-3</v>
      </c>
    </row>
    <row r="29" spans="1:23">
      <c r="A29" t="s">
        <v>1213</v>
      </c>
      <c r="B29" t="s">
        <v>1223</v>
      </c>
      <c r="C29" t="s">
        <v>4484</v>
      </c>
      <c r="D29" t="s">
        <v>4485</v>
      </c>
      <c r="E29" t="s">
        <v>80</v>
      </c>
      <c r="F29" t="s">
        <v>4486</v>
      </c>
      <c r="G29" t="s">
        <v>4487</v>
      </c>
      <c r="H29" t="s">
        <v>321</v>
      </c>
      <c r="I29" t="s">
        <v>917</v>
      </c>
      <c r="J29" t="s">
        <v>205</v>
      </c>
      <c r="K29" t="s">
        <v>293</v>
      </c>
      <c r="L29" t="s">
        <v>325</v>
      </c>
      <c r="M29" t="s">
        <v>314</v>
      </c>
      <c r="N29" t="s">
        <v>735</v>
      </c>
      <c r="O29" t="s">
        <v>339</v>
      </c>
      <c r="P29" t="s">
        <v>1216</v>
      </c>
      <c r="Q29" s="131">
        <v>9500</v>
      </c>
      <c r="R29" s="131">
        <v>3.7964000000000002</v>
      </c>
      <c r="S29" s="131">
        <v>4547</v>
      </c>
      <c r="T29" s="131">
        <v>1639.912</v>
      </c>
      <c r="U29" s="132">
        <v>0</v>
      </c>
      <c r="V29" s="132">
        <v>2.4639999999999999E-2</v>
      </c>
      <c r="W29" s="132">
        <v>2.4099999999999998E-3</v>
      </c>
    </row>
    <row r="30" spans="1:23">
      <c r="A30" t="s">
        <v>1213</v>
      </c>
      <c r="B30" t="s">
        <v>1223</v>
      </c>
      <c r="C30" t="s">
        <v>4488</v>
      </c>
      <c r="D30" t="s">
        <v>4489</v>
      </c>
      <c r="E30" t="s">
        <v>80</v>
      </c>
      <c r="F30" t="s">
        <v>4490</v>
      </c>
      <c r="G30" t="s">
        <v>4491</v>
      </c>
      <c r="H30" t="s">
        <v>321</v>
      </c>
      <c r="I30" t="s">
        <v>917</v>
      </c>
      <c r="J30" t="s">
        <v>205</v>
      </c>
      <c r="K30" t="s">
        <v>293</v>
      </c>
      <c r="L30" t="s">
        <v>325</v>
      </c>
      <c r="M30" t="s">
        <v>314</v>
      </c>
      <c r="N30" t="s">
        <v>735</v>
      </c>
      <c r="O30" t="s">
        <v>339</v>
      </c>
      <c r="P30" t="s">
        <v>1215</v>
      </c>
      <c r="Q30" s="131">
        <v>235</v>
      </c>
      <c r="R30" s="131">
        <v>3.6469999999999998</v>
      </c>
      <c r="S30" s="131">
        <v>172133</v>
      </c>
      <c r="T30" s="131">
        <v>1475.2570000000001</v>
      </c>
      <c r="U30" s="132">
        <v>0</v>
      </c>
      <c r="V30" s="132">
        <v>2.2159999999999999E-2</v>
      </c>
      <c r="W30" s="132">
        <v>2.1700000000000001E-3</v>
      </c>
    </row>
    <row r="31" spans="1:23">
      <c r="A31" t="s">
        <v>1213</v>
      </c>
      <c r="B31" t="s">
        <v>1223</v>
      </c>
      <c r="C31" t="s">
        <v>4492</v>
      </c>
      <c r="D31" t="s">
        <v>4493</v>
      </c>
      <c r="E31" t="s">
        <v>80</v>
      </c>
      <c r="F31" t="s">
        <v>4494</v>
      </c>
      <c r="G31" t="s">
        <v>4495</v>
      </c>
      <c r="H31" t="s">
        <v>321</v>
      </c>
      <c r="I31" t="s">
        <v>917</v>
      </c>
      <c r="J31" t="s">
        <v>205</v>
      </c>
      <c r="K31" t="s">
        <v>293</v>
      </c>
      <c r="L31" t="s">
        <v>325</v>
      </c>
      <c r="M31" t="s">
        <v>314</v>
      </c>
      <c r="N31" t="s">
        <v>735</v>
      </c>
      <c r="O31" t="s">
        <v>339</v>
      </c>
      <c r="P31" t="s">
        <v>1216</v>
      </c>
      <c r="Q31" s="131">
        <v>1675</v>
      </c>
      <c r="R31" s="131">
        <v>3.7964000000000002</v>
      </c>
      <c r="S31" s="131">
        <v>19754</v>
      </c>
      <c r="T31" s="131">
        <v>1256.1510000000001</v>
      </c>
      <c r="U31" s="132">
        <v>1.0000000000000001E-5</v>
      </c>
      <c r="V31" s="132">
        <v>1.8870000000000001E-2</v>
      </c>
      <c r="W31" s="132">
        <v>1.8500000000000001E-3</v>
      </c>
    </row>
    <row r="32" spans="1:23">
      <c r="A32" t="s">
        <v>1213</v>
      </c>
      <c r="B32" t="s">
        <v>1223</v>
      </c>
      <c r="C32" t="s">
        <v>4496</v>
      </c>
      <c r="D32" t="s">
        <v>4497</v>
      </c>
      <c r="E32" t="s">
        <v>80</v>
      </c>
      <c r="F32" t="s">
        <v>4496</v>
      </c>
      <c r="G32" t="s">
        <v>4498</v>
      </c>
      <c r="H32" t="s">
        <v>321</v>
      </c>
      <c r="I32" t="s">
        <v>917</v>
      </c>
      <c r="J32" t="s">
        <v>205</v>
      </c>
      <c r="K32" t="s">
        <v>287</v>
      </c>
      <c r="L32" t="s">
        <v>325</v>
      </c>
      <c r="M32" t="s">
        <v>344</v>
      </c>
      <c r="N32" t="s">
        <v>735</v>
      </c>
      <c r="O32" t="s">
        <v>339</v>
      </c>
      <c r="P32" t="s">
        <v>1224</v>
      </c>
      <c r="Q32" s="131">
        <v>1395</v>
      </c>
      <c r="R32" s="131">
        <v>4.0278</v>
      </c>
      <c r="S32" s="131">
        <v>17600</v>
      </c>
      <c r="T32" s="131">
        <v>988.90499999999997</v>
      </c>
      <c r="U32" s="132">
        <v>0</v>
      </c>
      <c r="V32" s="132">
        <v>1.486E-2</v>
      </c>
      <c r="W32" s="132">
        <v>1.4599999999999999E-3</v>
      </c>
    </row>
    <row r="33" spans="1:23">
      <c r="A33" t="s">
        <v>1213</v>
      </c>
      <c r="B33" t="s">
        <v>1223</v>
      </c>
      <c r="C33" t="s">
        <v>4499</v>
      </c>
      <c r="D33" t="s">
        <v>4500</v>
      </c>
      <c r="E33" t="s">
        <v>80</v>
      </c>
      <c r="F33" t="s">
        <v>4501</v>
      </c>
      <c r="G33" t="s">
        <v>4502</v>
      </c>
      <c r="H33" t="s">
        <v>321</v>
      </c>
      <c r="I33" t="s">
        <v>917</v>
      </c>
      <c r="J33" t="s">
        <v>205</v>
      </c>
      <c r="K33" t="s">
        <v>281</v>
      </c>
      <c r="L33" t="s">
        <v>325</v>
      </c>
      <c r="M33" t="s">
        <v>314</v>
      </c>
      <c r="N33" t="s">
        <v>735</v>
      </c>
      <c r="O33" t="s">
        <v>339</v>
      </c>
      <c r="P33" t="s">
        <v>1225</v>
      </c>
      <c r="Q33" s="131">
        <v>2100</v>
      </c>
      <c r="R33" s="131">
        <v>2.3285E-2</v>
      </c>
      <c r="S33" s="131">
        <v>1666715</v>
      </c>
      <c r="T33" s="131">
        <v>814.99900000000002</v>
      </c>
      <c r="U33" s="132">
        <v>0</v>
      </c>
      <c r="V33" s="132">
        <v>1.2239999999999999E-2</v>
      </c>
      <c r="W33" s="132">
        <v>1.1999999999999999E-3</v>
      </c>
    </row>
    <row r="34" spans="1:23">
      <c r="A34" t="s">
        <v>1213</v>
      </c>
      <c r="B34" t="s">
        <v>1223</v>
      </c>
      <c r="C34" t="s">
        <v>4503</v>
      </c>
      <c r="D34" t="s">
        <v>4504</v>
      </c>
      <c r="E34" t="s">
        <v>80</v>
      </c>
      <c r="F34" t="s">
        <v>4505</v>
      </c>
      <c r="G34" t="s">
        <v>4506</v>
      </c>
      <c r="H34" t="s">
        <v>321</v>
      </c>
      <c r="I34" t="s">
        <v>917</v>
      </c>
      <c r="J34" t="s">
        <v>205</v>
      </c>
      <c r="K34" t="s">
        <v>293</v>
      </c>
      <c r="L34" t="s">
        <v>325</v>
      </c>
      <c r="M34" t="s">
        <v>314</v>
      </c>
      <c r="N34" t="s">
        <v>735</v>
      </c>
      <c r="O34" t="s">
        <v>339</v>
      </c>
      <c r="P34" t="s">
        <v>1215</v>
      </c>
      <c r="Q34" s="131">
        <v>725</v>
      </c>
      <c r="R34" s="131">
        <v>3.6469999999999998</v>
      </c>
      <c r="S34" s="131">
        <v>23254.27</v>
      </c>
      <c r="T34" s="131">
        <v>614.86</v>
      </c>
      <c r="U34" s="132">
        <v>1.0000000000000001E-5</v>
      </c>
      <c r="V34" s="132">
        <v>9.2399999999999999E-3</v>
      </c>
      <c r="W34" s="132">
        <v>9.1E-4</v>
      </c>
    </row>
    <row r="35" spans="1:23">
      <c r="A35" t="s">
        <v>1213</v>
      </c>
      <c r="B35" t="s">
        <v>1223</v>
      </c>
      <c r="C35" t="s">
        <v>4507</v>
      </c>
      <c r="D35" t="s">
        <v>4508</v>
      </c>
      <c r="E35" t="s">
        <v>80</v>
      </c>
      <c r="F35" t="s">
        <v>4509</v>
      </c>
      <c r="G35" t="s">
        <v>4510</v>
      </c>
      <c r="H35" t="s">
        <v>321</v>
      </c>
      <c r="I35" t="s">
        <v>917</v>
      </c>
      <c r="J35" t="s">
        <v>205</v>
      </c>
      <c r="K35" t="s">
        <v>293</v>
      </c>
      <c r="L35" t="s">
        <v>325</v>
      </c>
      <c r="M35" t="s">
        <v>314</v>
      </c>
      <c r="N35" t="s">
        <v>735</v>
      </c>
      <c r="O35" t="s">
        <v>339</v>
      </c>
      <c r="P35" t="s">
        <v>1225</v>
      </c>
      <c r="Q35" s="131">
        <v>465</v>
      </c>
      <c r="R35" s="131">
        <v>2.3285E-2</v>
      </c>
      <c r="S35" s="131">
        <v>4291900</v>
      </c>
      <c r="T35" s="131">
        <v>464.70699999999999</v>
      </c>
      <c r="U35" s="132">
        <v>0</v>
      </c>
      <c r="V35" s="132">
        <v>6.9800000000000001E-3</v>
      </c>
      <c r="W35" s="132">
        <v>6.8000000000000005E-4</v>
      </c>
    </row>
    <row r="36" spans="1:23">
      <c r="A36" t="s">
        <v>1213</v>
      </c>
      <c r="B36" t="s">
        <v>1227</v>
      </c>
      <c r="C36" t="s">
        <v>4120</v>
      </c>
      <c r="D36" t="s">
        <v>4121</v>
      </c>
      <c r="E36" t="s">
        <v>309</v>
      </c>
      <c r="F36" t="s">
        <v>4439</v>
      </c>
      <c r="G36" t="s">
        <v>4440</v>
      </c>
      <c r="H36" t="s">
        <v>321</v>
      </c>
      <c r="I36" t="s">
        <v>917</v>
      </c>
      <c r="J36" t="s">
        <v>204</v>
      </c>
      <c r="K36" t="s">
        <v>204</v>
      </c>
      <c r="L36" t="s">
        <v>325</v>
      </c>
      <c r="M36" t="s">
        <v>340</v>
      </c>
      <c r="N36" t="s">
        <v>605</v>
      </c>
      <c r="O36" t="s">
        <v>339</v>
      </c>
      <c r="P36" t="s">
        <v>1212</v>
      </c>
      <c r="Q36" s="131">
        <v>39550000</v>
      </c>
      <c r="R36" s="131">
        <v>1</v>
      </c>
      <c r="S36" s="131">
        <v>272.25</v>
      </c>
      <c r="T36" s="131">
        <v>107674.875</v>
      </c>
      <c r="U36" s="132">
        <v>4.9399999999999999E-2</v>
      </c>
      <c r="V36" s="132">
        <v>0.61792999999999998</v>
      </c>
      <c r="W36" s="132">
        <v>3.6810000000000002E-2</v>
      </c>
    </row>
    <row r="37" spans="1:23">
      <c r="A37" t="s">
        <v>1213</v>
      </c>
      <c r="B37" t="s">
        <v>1227</v>
      </c>
      <c r="C37" t="s">
        <v>4460</v>
      </c>
      <c r="D37" t="s">
        <v>4461</v>
      </c>
      <c r="E37" t="s">
        <v>80</v>
      </c>
      <c r="F37" t="s">
        <v>4462</v>
      </c>
      <c r="G37" t="s">
        <v>4463</v>
      </c>
      <c r="H37" t="s">
        <v>321</v>
      </c>
      <c r="I37" t="s">
        <v>917</v>
      </c>
      <c r="J37" t="s">
        <v>205</v>
      </c>
      <c r="K37" t="s">
        <v>224</v>
      </c>
      <c r="L37" t="s">
        <v>325</v>
      </c>
      <c r="M37" t="s">
        <v>314</v>
      </c>
      <c r="N37" t="s">
        <v>580</v>
      </c>
      <c r="O37" t="s">
        <v>339</v>
      </c>
      <c r="P37" t="s">
        <v>1215</v>
      </c>
      <c r="Q37" s="131">
        <v>83500.14</v>
      </c>
      <c r="R37" s="131">
        <v>3.6469999999999998</v>
      </c>
      <c r="S37" s="131">
        <v>3492.29</v>
      </c>
      <c r="T37" s="131">
        <v>10634.896000000001</v>
      </c>
      <c r="U37" s="132">
        <v>2.0000000000000002E-5</v>
      </c>
      <c r="V37" s="132">
        <v>6.1030000000000001E-2</v>
      </c>
      <c r="W37" s="132">
        <v>3.64E-3</v>
      </c>
    </row>
    <row r="38" spans="1:23">
      <c r="A38" t="s">
        <v>1213</v>
      </c>
      <c r="B38" t="s">
        <v>1227</v>
      </c>
      <c r="C38" t="s">
        <v>4464</v>
      </c>
      <c r="D38" t="s">
        <v>4465</v>
      </c>
      <c r="E38" t="s">
        <v>80</v>
      </c>
      <c r="F38" t="s">
        <v>4466</v>
      </c>
      <c r="G38" t="s">
        <v>4467</v>
      </c>
      <c r="H38" t="s">
        <v>321</v>
      </c>
      <c r="I38" t="s">
        <v>917</v>
      </c>
      <c r="J38" t="s">
        <v>205</v>
      </c>
      <c r="K38" t="s">
        <v>244</v>
      </c>
      <c r="L38" t="s">
        <v>325</v>
      </c>
      <c r="M38" t="s">
        <v>314</v>
      </c>
      <c r="N38" t="s">
        <v>580</v>
      </c>
      <c r="O38" t="s">
        <v>339</v>
      </c>
      <c r="P38" t="s">
        <v>1215</v>
      </c>
      <c r="Q38" s="131">
        <v>10500</v>
      </c>
      <c r="R38" s="131">
        <v>3.6469999999999998</v>
      </c>
      <c r="S38" s="131">
        <v>27422</v>
      </c>
      <c r="T38" s="131">
        <v>10500.843999999999</v>
      </c>
      <c r="U38" s="132">
        <v>0</v>
      </c>
      <c r="V38" s="132">
        <v>6.0260000000000001E-2</v>
      </c>
      <c r="W38" s="132">
        <v>3.5899999999999999E-3</v>
      </c>
    </row>
    <row r="39" spans="1:23">
      <c r="A39" t="s">
        <v>1213</v>
      </c>
      <c r="B39" t="s">
        <v>1227</v>
      </c>
      <c r="C39" t="s">
        <v>4468</v>
      </c>
      <c r="D39" t="s">
        <v>4469</v>
      </c>
      <c r="E39" t="s">
        <v>80</v>
      </c>
      <c r="F39" t="s">
        <v>4470</v>
      </c>
      <c r="G39" t="s">
        <v>4471</v>
      </c>
      <c r="H39" t="s">
        <v>321</v>
      </c>
      <c r="I39" t="s">
        <v>917</v>
      </c>
      <c r="J39" t="s">
        <v>205</v>
      </c>
      <c r="K39" t="s">
        <v>244</v>
      </c>
      <c r="L39" t="s">
        <v>325</v>
      </c>
      <c r="M39" t="s">
        <v>314</v>
      </c>
      <c r="N39" t="s">
        <v>580</v>
      </c>
      <c r="O39" t="s">
        <v>339</v>
      </c>
      <c r="P39" t="s">
        <v>1215</v>
      </c>
      <c r="Q39" s="131">
        <v>97000.51</v>
      </c>
      <c r="R39" s="131">
        <v>3.6469999999999998</v>
      </c>
      <c r="S39" s="131">
        <v>2441.19</v>
      </c>
      <c r="T39" s="131">
        <v>8635.9750000000004</v>
      </c>
      <c r="U39" s="132">
        <v>1E-4</v>
      </c>
      <c r="V39" s="132">
        <v>4.956E-2</v>
      </c>
      <c r="W39" s="132">
        <v>2.9499999999999999E-3</v>
      </c>
    </row>
    <row r="40" spans="1:23">
      <c r="A40" t="s">
        <v>1213</v>
      </c>
      <c r="B40" t="s">
        <v>1227</v>
      </c>
      <c r="C40" t="s">
        <v>4472</v>
      </c>
      <c r="D40" t="s">
        <v>4473</v>
      </c>
      <c r="E40" t="s">
        <v>80</v>
      </c>
      <c r="F40" t="s">
        <v>4474</v>
      </c>
      <c r="G40" t="s">
        <v>4475</v>
      </c>
      <c r="H40" t="s">
        <v>321</v>
      </c>
      <c r="I40" t="s">
        <v>917</v>
      </c>
      <c r="J40" t="s">
        <v>205</v>
      </c>
      <c r="K40" t="s">
        <v>293</v>
      </c>
      <c r="L40" t="s">
        <v>325</v>
      </c>
      <c r="M40" t="s">
        <v>314</v>
      </c>
      <c r="N40" t="s">
        <v>580</v>
      </c>
      <c r="O40" t="s">
        <v>339</v>
      </c>
      <c r="P40" t="s">
        <v>1215</v>
      </c>
      <c r="Q40" s="131">
        <v>9000</v>
      </c>
      <c r="R40" s="131">
        <v>3.6469999999999998</v>
      </c>
      <c r="S40" s="131">
        <v>25803.25</v>
      </c>
      <c r="T40" s="131">
        <v>8469.4009999999998</v>
      </c>
      <c r="U40" s="132">
        <v>1.0000000000000001E-5</v>
      </c>
      <c r="V40" s="132">
        <v>4.8599999999999997E-2</v>
      </c>
      <c r="W40" s="132">
        <v>2.8999999999999998E-3</v>
      </c>
    </row>
    <row r="41" spans="1:23">
      <c r="A41" t="s">
        <v>1213</v>
      </c>
      <c r="B41" t="s">
        <v>1227</v>
      </c>
      <c r="C41" t="s">
        <v>4476</v>
      </c>
      <c r="D41" t="s">
        <v>4477</v>
      </c>
      <c r="E41" t="s">
        <v>80</v>
      </c>
      <c r="F41" t="s">
        <v>4478</v>
      </c>
      <c r="G41" t="s">
        <v>4479</v>
      </c>
      <c r="H41" t="s">
        <v>321</v>
      </c>
      <c r="I41" t="s">
        <v>917</v>
      </c>
      <c r="J41" t="s">
        <v>205</v>
      </c>
      <c r="K41" t="s">
        <v>293</v>
      </c>
      <c r="L41" t="s">
        <v>325</v>
      </c>
      <c r="M41" t="s">
        <v>314</v>
      </c>
      <c r="N41" t="s">
        <v>720</v>
      </c>
      <c r="O41" t="s">
        <v>339</v>
      </c>
      <c r="P41" t="s">
        <v>1215</v>
      </c>
      <c r="Q41" s="131">
        <v>65000</v>
      </c>
      <c r="R41" s="131">
        <v>3.6469999999999998</v>
      </c>
      <c r="S41" s="131">
        <v>2468.46</v>
      </c>
      <c r="T41" s="131">
        <v>5851.6080000000002</v>
      </c>
      <c r="U41" s="132">
        <v>6.0000000000000002E-5</v>
      </c>
      <c r="V41" s="132">
        <v>3.3579999999999999E-2</v>
      </c>
      <c r="W41" s="132">
        <v>2E-3</v>
      </c>
    </row>
    <row r="42" spans="1:23">
      <c r="A42" t="s">
        <v>1213</v>
      </c>
      <c r="B42" t="s">
        <v>1227</v>
      </c>
      <c r="C42" t="s">
        <v>4480</v>
      </c>
      <c r="D42" t="s">
        <v>4481</v>
      </c>
      <c r="E42" t="s">
        <v>80</v>
      </c>
      <c r="F42" t="s">
        <v>4482</v>
      </c>
      <c r="G42" t="s">
        <v>4483</v>
      </c>
      <c r="H42" t="s">
        <v>321</v>
      </c>
      <c r="I42" t="s">
        <v>917</v>
      </c>
      <c r="J42" t="s">
        <v>205</v>
      </c>
      <c r="K42" t="s">
        <v>233</v>
      </c>
      <c r="L42" t="s">
        <v>325</v>
      </c>
      <c r="M42" t="s">
        <v>314</v>
      </c>
      <c r="N42" t="s">
        <v>735</v>
      </c>
      <c r="O42" t="s">
        <v>339</v>
      </c>
      <c r="P42" t="s">
        <v>1231</v>
      </c>
      <c r="Q42" s="131">
        <v>750000</v>
      </c>
      <c r="R42" s="131">
        <v>4.5743</v>
      </c>
      <c r="S42" s="131">
        <v>128.72999999999999</v>
      </c>
      <c r="T42" s="131">
        <v>4416.3720000000003</v>
      </c>
      <c r="U42" s="132">
        <v>4.8999999999999998E-4</v>
      </c>
      <c r="V42" s="132">
        <v>2.5340000000000001E-2</v>
      </c>
      <c r="W42" s="132">
        <v>1.5100000000000001E-3</v>
      </c>
    </row>
    <row r="43" spans="1:23">
      <c r="A43" t="s">
        <v>1213</v>
      </c>
      <c r="B43" t="s">
        <v>1227</v>
      </c>
      <c r="C43" t="s">
        <v>4484</v>
      </c>
      <c r="D43" t="s">
        <v>4485</v>
      </c>
      <c r="E43" t="s">
        <v>80</v>
      </c>
      <c r="F43" t="s">
        <v>4486</v>
      </c>
      <c r="G43" t="s">
        <v>4487</v>
      </c>
      <c r="H43" t="s">
        <v>321</v>
      </c>
      <c r="I43" t="s">
        <v>917</v>
      </c>
      <c r="J43" t="s">
        <v>205</v>
      </c>
      <c r="K43" t="s">
        <v>293</v>
      </c>
      <c r="L43" t="s">
        <v>325</v>
      </c>
      <c r="M43" t="s">
        <v>314</v>
      </c>
      <c r="N43" t="s">
        <v>735</v>
      </c>
      <c r="O43" t="s">
        <v>339</v>
      </c>
      <c r="P43" t="s">
        <v>1216</v>
      </c>
      <c r="Q43" s="131">
        <v>22500</v>
      </c>
      <c r="R43" s="131">
        <v>3.7964000000000002</v>
      </c>
      <c r="S43" s="131">
        <v>4547</v>
      </c>
      <c r="T43" s="131">
        <v>3884.002</v>
      </c>
      <c r="U43" s="132">
        <v>0</v>
      </c>
      <c r="V43" s="132">
        <v>2.2290000000000001E-2</v>
      </c>
      <c r="W43" s="132">
        <v>1.33E-3</v>
      </c>
    </row>
    <row r="44" spans="1:23">
      <c r="A44" t="s">
        <v>1213</v>
      </c>
      <c r="B44" t="s">
        <v>1227</v>
      </c>
      <c r="C44" t="s">
        <v>4492</v>
      </c>
      <c r="D44" t="s">
        <v>4493</v>
      </c>
      <c r="E44" t="s">
        <v>80</v>
      </c>
      <c r="F44" t="s">
        <v>4494</v>
      </c>
      <c r="G44" t="s">
        <v>4495</v>
      </c>
      <c r="H44" t="s">
        <v>321</v>
      </c>
      <c r="I44" t="s">
        <v>917</v>
      </c>
      <c r="J44" t="s">
        <v>205</v>
      </c>
      <c r="K44" t="s">
        <v>293</v>
      </c>
      <c r="L44" t="s">
        <v>325</v>
      </c>
      <c r="M44" t="s">
        <v>314</v>
      </c>
      <c r="N44" t="s">
        <v>735</v>
      </c>
      <c r="O44" t="s">
        <v>339</v>
      </c>
      <c r="P44" t="s">
        <v>1216</v>
      </c>
      <c r="Q44" s="131">
        <v>4525</v>
      </c>
      <c r="R44" s="131">
        <v>3.7964000000000002</v>
      </c>
      <c r="S44" s="131">
        <v>19754</v>
      </c>
      <c r="T44" s="131">
        <v>3393.482</v>
      </c>
      <c r="U44" s="132">
        <v>1.0000000000000001E-5</v>
      </c>
      <c r="V44" s="132">
        <v>1.9470000000000001E-2</v>
      </c>
      <c r="W44" s="132">
        <v>1.16E-3</v>
      </c>
    </row>
    <row r="45" spans="1:23">
      <c r="A45" t="s">
        <v>1213</v>
      </c>
      <c r="B45" t="s">
        <v>1227</v>
      </c>
      <c r="C45" t="s">
        <v>4496</v>
      </c>
      <c r="D45" t="s">
        <v>4497</v>
      </c>
      <c r="E45" t="s">
        <v>80</v>
      </c>
      <c r="F45" t="s">
        <v>4496</v>
      </c>
      <c r="G45" t="s">
        <v>4498</v>
      </c>
      <c r="H45" t="s">
        <v>321</v>
      </c>
      <c r="I45" t="s">
        <v>917</v>
      </c>
      <c r="J45" t="s">
        <v>205</v>
      </c>
      <c r="K45" t="s">
        <v>287</v>
      </c>
      <c r="L45" t="s">
        <v>325</v>
      </c>
      <c r="M45" t="s">
        <v>344</v>
      </c>
      <c r="N45" t="s">
        <v>735</v>
      </c>
      <c r="O45" t="s">
        <v>339</v>
      </c>
      <c r="P45" t="s">
        <v>1224</v>
      </c>
      <c r="Q45" s="131">
        <v>4340</v>
      </c>
      <c r="R45" s="131">
        <v>4.0278</v>
      </c>
      <c r="S45" s="131">
        <v>17600</v>
      </c>
      <c r="T45" s="131">
        <v>3076.5949999999998</v>
      </c>
      <c r="U45" s="132">
        <v>0</v>
      </c>
      <c r="V45" s="132">
        <v>1.7659999999999999E-2</v>
      </c>
      <c r="W45" s="132">
        <v>1.0499999999999999E-3</v>
      </c>
    </row>
    <row r="46" spans="1:23">
      <c r="A46" t="s">
        <v>1213</v>
      </c>
      <c r="B46" t="s">
        <v>1227</v>
      </c>
      <c r="C46" t="s">
        <v>4488</v>
      </c>
      <c r="D46" t="s">
        <v>4489</v>
      </c>
      <c r="E46" t="s">
        <v>80</v>
      </c>
      <c r="F46" t="s">
        <v>4490</v>
      </c>
      <c r="G46" t="s">
        <v>4491</v>
      </c>
      <c r="H46" t="s">
        <v>321</v>
      </c>
      <c r="I46" t="s">
        <v>917</v>
      </c>
      <c r="J46" t="s">
        <v>205</v>
      </c>
      <c r="K46" t="s">
        <v>293</v>
      </c>
      <c r="L46" t="s">
        <v>325</v>
      </c>
      <c r="M46" t="s">
        <v>314</v>
      </c>
      <c r="N46" t="s">
        <v>735</v>
      </c>
      <c r="O46" t="s">
        <v>339</v>
      </c>
      <c r="P46" t="s">
        <v>1215</v>
      </c>
      <c r="Q46" s="131">
        <v>485</v>
      </c>
      <c r="R46" s="131">
        <v>3.6469999999999998</v>
      </c>
      <c r="S46" s="131">
        <v>172133</v>
      </c>
      <c r="T46" s="131">
        <v>3044.68</v>
      </c>
      <c r="U46" s="132">
        <v>0</v>
      </c>
      <c r="V46" s="132">
        <v>1.7469999999999999E-2</v>
      </c>
      <c r="W46" s="132">
        <v>1.0399999999999999E-3</v>
      </c>
    </row>
    <row r="47" spans="1:23">
      <c r="A47" t="s">
        <v>1213</v>
      </c>
      <c r="B47" t="s">
        <v>1227</v>
      </c>
      <c r="C47" t="s">
        <v>4499</v>
      </c>
      <c r="D47" t="s">
        <v>4500</v>
      </c>
      <c r="E47" t="s">
        <v>80</v>
      </c>
      <c r="F47" t="s">
        <v>4501</v>
      </c>
      <c r="G47" t="s">
        <v>4502</v>
      </c>
      <c r="H47" t="s">
        <v>321</v>
      </c>
      <c r="I47" t="s">
        <v>917</v>
      </c>
      <c r="J47" t="s">
        <v>205</v>
      </c>
      <c r="K47" t="s">
        <v>281</v>
      </c>
      <c r="L47" t="s">
        <v>325</v>
      </c>
      <c r="M47" t="s">
        <v>314</v>
      </c>
      <c r="N47" t="s">
        <v>735</v>
      </c>
      <c r="O47" t="s">
        <v>339</v>
      </c>
      <c r="P47" t="s">
        <v>1225</v>
      </c>
      <c r="Q47" s="131">
        <v>5300</v>
      </c>
      <c r="R47" s="131">
        <v>2.3285E-2</v>
      </c>
      <c r="S47" s="131">
        <v>1666715</v>
      </c>
      <c r="T47" s="131">
        <v>2056.9009999999998</v>
      </c>
      <c r="U47" s="132">
        <v>0</v>
      </c>
      <c r="V47" s="132">
        <v>1.18E-2</v>
      </c>
      <c r="W47" s="132">
        <v>6.9999999999999999E-4</v>
      </c>
    </row>
    <row r="48" spans="1:23">
      <c r="A48" t="s">
        <v>1213</v>
      </c>
      <c r="B48" t="s">
        <v>1227</v>
      </c>
      <c r="C48" t="s">
        <v>4503</v>
      </c>
      <c r="D48" t="s">
        <v>4504</v>
      </c>
      <c r="E48" t="s">
        <v>80</v>
      </c>
      <c r="F48" t="s">
        <v>4505</v>
      </c>
      <c r="G48" t="s">
        <v>4506</v>
      </c>
      <c r="H48" t="s">
        <v>321</v>
      </c>
      <c r="I48" t="s">
        <v>917</v>
      </c>
      <c r="J48" t="s">
        <v>205</v>
      </c>
      <c r="K48" t="s">
        <v>293</v>
      </c>
      <c r="L48" t="s">
        <v>325</v>
      </c>
      <c r="M48" t="s">
        <v>314</v>
      </c>
      <c r="N48" t="s">
        <v>735</v>
      </c>
      <c r="O48" t="s">
        <v>339</v>
      </c>
      <c r="P48" t="s">
        <v>1215</v>
      </c>
      <c r="Q48" s="131">
        <v>1725</v>
      </c>
      <c r="R48" s="131">
        <v>3.6469999999999998</v>
      </c>
      <c r="S48" s="131">
        <v>23254.27</v>
      </c>
      <c r="T48" s="131">
        <v>1462.944</v>
      </c>
      <c r="U48" s="132">
        <v>2.0000000000000002E-5</v>
      </c>
      <c r="V48" s="132">
        <v>8.3999999999999995E-3</v>
      </c>
      <c r="W48" s="132">
        <v>5.0000000000000001E-4</v>
      </c>
    </row>
    <row r="49" spans="1:23">
      <c r="A49" t="s">
        <v>1213</v>
      </c>
      <c r="B49" t="s">
        <v>1227</v>
      </c>
      <c r="C49" t="s">
        <v>4507</v>
      </c>
      <c r="D49" t="s">
        <v>4508</v>
      </c>
      <c r="E49" t="s">
        <v>80</v>
      </c>
      <c r="F49" t="s">
        <v>4509</v>
      </c>
      <c r="G49" t="s">
        <v>4510</v>
      </c>
      <c r="H49" t="s">
        <v>321</v>
      </c>
      <c r="I49" t="s">
        <v>917</v>
      </c>
      <c r="J49" t="s">
        <v>205</v>
      </c>
      <c r="K49" t="s">
        <v>293</v>
      </c>
      <c r="L49" t="s">
        <v>325</v>
      </c>
      <c r="M49" t="s">
        <v>314</v>
      </c>
      <c r="N49" t="s">
        <v>735</v>
      </c>
      <c r="O49" t="s">
        <v>339</v>
      </c>
      <c r="P49" t="s">
        <v>1225</v>
      </c>
      <c r="Q49" s="131">
        <v>1150</v>
      </c>
      <c r="R49" s="131">
        <v>2.3285E-2</v>
      </c>
      <c r="S49" s="131">
        <v>4291900</v>
      </c>
      <c r="T49" s="131">
        <v>1149.2739999999999</v>
      </c>
      <c r="U49" s="132">
        <v>0</v>
      </c>
      <c r="V49" s="132">
        <v>6.6E-3</v>
      </c>
      <c r="W49" s="132">
        <v>3.8999999999999999E-4</v>
      </c>
    </row>
    <row r="50" spans="1:23">
      <c r="A50" t="s">
        <v>1213</v>
      </c>
      <c r="B50" t="s">
        <v>1230</v>
      </c>
      <c r="C50" t="s">
        <v>4511</v>
      </c>
      <c r="D50" t="s">
        <v>4512</v>
      </c>
      <c r="E50" t="s">
        <v>80</v>
      </c>
      <c r="F50" t="s">
        <v>4513</v>
      </c>
      <c r="G50" t="s">
        <v>4514</v>
      </c>
      <c r="H50" t="s">
        <v>321</v>
      </c>
      <c r="I50" t="s">
        <v>969</v>
      </c>
      <c r="J50" t="s">
        <v>205</v>
      </c>
      <c r="K50" t="s">
        <v>293</v>
      </c>
      <c r="L50" t="s">
        <v>325</v>
      </c>
      <c r="M50" t="s">
        <v>314</v>
      </c>
      <c r="N50" t="s">
        <v>732</v>
      </c>
      <c r="O50" t="s">
        <v>339</v>
      </c>
      <c r="P50" t="s">
        <v>1215</v>
      </c>
      <c r="Q50" s="131">
        <v>51513.87</v>
      </c>
      <c r="R50" s="131">
        <v>3.6469999999999998</v>
      </c>
      <c r="S50" s="131">
        <v>12453.03</v>
      </c>
      <c r="T50" s="131">
        <v>23395.642</v>
      </c>
      <c r="U50" s="132">
        <v>1.0000000000000001E-5</v>
      </c>
      <c r="V50" s="132">
        <v>0.18773999999999999</v>
      </c>
      <c r="W50" s="132">
        <v>5.7579999999999999E-2</v>
      </c>
    </row>
    <row r="51" spans="1:23">
      <c r="A51" t="s">
        <v>1213</v>
      </c>
      <c r="B51" t="s">
        <v>1230</v>
      </c>
      <c r="C51" t="s">
        <v>4253</v>
      </c>
      <c r="D51" t="s">
        <v>4254</v>
      </c>
      <c r="E51" t="s">
        <v>80</v>
      </c>
      <c r="F51" t="s">
        <v>4515</v>
      </c>
      <c r="G51" t="s">
        <v>4516</v>
      </c>
      <c r="H51" t="s">
        <v>321</v>
      </c>
      <c r="I51" t="s">
        <v>969</v>
      </c>
      <c r="J51" t="s">
        <v>205</v>
      </c>
      <c r="K51" t="s">
        <v>224</v>
      </c>
      <c r="L51" t="s">
        <v>325</v>
      </c>
      <c r="M51" t="s">
        <v>314</v>
      </c>
      <c r="N51" t="s">
        <v>732</v>
      </c>
      <c r="O51" t="s">
        <v>339</v>
      </c>
      <c r="P51" t="s">
        <v>1215</v>
      </c>
      <c r="Q51" s="131">
        <v>30588.93</v>
      </c>
      <c r="R51" s="131">
        <v>3.6469999999999998</v>
      </c>
      <c r="S51" s="131">
        <v>18665</v>
      </c>
      <c r="T51" s="131">
        <v>20822.269</v>
      </c>
      <c r="U51" s="132">
        <v>1.0000000000000001E-5</v>
      </c>
      <c r="V51" s="132">
        <v>0.16708999999999999</v>
      </c>
      <c r="W51" s="132">
        <v>5.1249999999999997E-2</v>
      </c>
    </row>
    <row r="52" spans="1:23">
      <c r="A52" t="s">
        <v>1213</v>
      </c>
      <c r="B52" t="s">
        <v>1230</v>
      </c>
      <c r="C52" t="s">
        <v>4472</v>
      </c>
      <c r="D52" t="s">
        <v>4473</v>
      </c>
      <c r="E52" t="s">
        <v>80</v>
      </c>
      <c r="F52" t="s">
        <v>4517</v>
      </c>
      <c r="G52" t="s">
        <v>4518</v>
      </c>
      <c r="H52" t="s">
        <v>321</v>
      </c>
      <c r="I52" t="s">
        <v>969</v>
      </c>
      <c r="J52" t="s">
        <v>205</v>
      </c>
      <c r="K52" t="s">
        <v>293</v>
      </c>
      <c r="L52" t="s">
        <v>325</v>
      </c>
      <c r="M52" t="s">
        <v>314</v>
      </c>
      <c r="N52" t="s">
        <v>732</v>
      </c>
      <c r="O52" t="s">
        <v>339</v>
      </c>
      <c r="P52" t="s">
        <v>1215</v>
      </c>
      <c r="Q52" s="131">
        <v>10989.31</v>
      </c>
      <c r="R52" s="131">
        <v>3.6469999999999998</v>
      </c>
      <c r="S52" s="131">
        <v>40155.33</v>
      </c>
      <c r="T52" s="131">
        <v>16093.459000000001</v>
      </c>
      <c r="U52" s="132">
        <v>0</v>
      </c>
      <c r="V52" s="132">
        <v>0.12914</v>
      </c>
      <c r="W52" s="132">
        <v>3.9609999999999999E-2</v>
      </c>
    </row>
    <row r="53" spans="1:23">
      <c r="A53" t="s">
        <v>1213</v>
      </c>
      <c r="B53" t="s">
        <v>1230</v>
      </c>
      <c r="C53" t="s">
        <v>4519</v>
      </c>
      <c r="D53" t="s">
        <v>4520</v>
      </c>
      <c r="E53" t="s">
        <v>80</v>
      </c>
      <c r="F53" t="s">
        <v>4521</v>
      </c>
      <c r="G53" t="s">
        <v>4522</v>
      </c>
      <c r="H53" t="s">
        <v>321</v>
      </c>
      <c r="I53" t="s">
        <v>969</v>
      </c>
      <c r="J53" t="s">
        <v>205</v>
      </c>
      <c r="K53" t="s">
        <v>233</v>
      </c>
      <c r="L53" t="s">
        <v>325</v>
      </c>
      <c r="M53" t="s">
        <v>314</v>
      </c>
      <c r="N53" t="s">
        <v>732</v>
      </c>
      <c r="O53" t="s">
        <v>339</v>
      </c>
      <c r="P53" t="s">
        <v>1215</v>
      </c>
      <c r="Q53" s="131">
        <v>208930.25</v>
      </c>
      <c r="R53" s="131">
        <v>3.6469999999999998</v>
      </c>
      <c r="S53" s="131">
        <v>1810</v>
      </c>
      <c r="T53" s="131">
        <v>13791.632</v>
      </c>
      <c r="U53" s="132">
        <v>0</v>
      </c>
      <c r="V53" s="132">
        <v>0.11067</v>
      </c>
      <c r="W53" s="132">
        <v>3.3939999999999998E-2</v>
      </c>
    </row>
    <row r="54" spans="1:23">
      <c r="A54" t="s">
        <v>1213</v>
      </c>
      <c r="B54" t="s">
        <v>1230</v>
      </c>
      <c r="C54" t="s">
        <v>4523</v>
      </c>
      <c r="D54" t="s">
        <v>4524</v>
      </c>
      <c r="E54" t="s">
        <v>80</v>
      </c>
      <c r="F54" t="s">
        <v>4525</v>
      </c>
      <c r="G54" t="s">
        <v>4526</v>
      </c>
      <c r="H54" t="s">
        <v>321</v>
      </c>
      <c r="I54" t="s">
        <v>969</v>
      </c>
      <c r="J54" t="s">
        <v>205</v>
      </c>
      <c r="K54" t="s">
        <v>293</v>
      </c>
      <c r="L54" t="s">
        <v>325</v>
      </c>
      <c r="M54" t="s">
        <v>314</v>
      </c>
      <c r="N54" t="s">
        <v>732</v>
      </c>
      <c r="O54" t="s">
        <v>339</v>
      </c>
      <c r="P54" t="s">
        <v>1215</v>
      </c>
      <c r="Q54" s="131">
        <v>20227.14</v>
      </c>
      <c r="R54" s="131">
        <v>3.6469999999999998</v>
      </c>
      <c r="S54" s="131">
        <v>16997</v>
      </c>
      <c r="T54" s="131">
        <v>12538.411</v>
      </c>
      <c r="U54" s="132">
        <v>0</v>
      </c>
      <c r="V54" s="132">
        <v>0.10062</v>
      </c>
      <c r="W54" s="132">
        <v>3.0859999999999999E-2</v>
      </c>
    </row>
    <row r="55" spans="1:23">
      <c r="A55" t="s">
        <v>1213</v>
      </c>
      <c r="B55" t="s">
        <v>1230</v>
      </c>
      <c r="C55" t="s">
        <v>4253</v>
      </c>
      <c r="D55" t="s">
        <v>4254</v>
      </c>
      <c r="E55" t="s">
        <v>80</v>
      </c>
      <c r="F55" t="s">
        <v>4527</v>
      </c>
      <c r="G55" t="s">
        <v>4528</v>
      </c>
      <c r="H55" t="s">
        <v>321</v>
      </c>
      <c r="I55" t="s">
        <v>969</v>
      </c>
      <c r="J55" t="s">
        <v>205</v>
      </c>
      <c r="K55" t="s">
        <v>224</v>
      </c>
      <c r="L55" t="s">
        <v>325</v>
      </c>
      <c r="M55" t="s">
        <v>314</v>
      </c>
      <c r="N55" t="s">
        <v>732</v>
      </c>
      <c r="O55" t="s">
        <v>339</v>
      </c>
      <c r="P55" t="s">
        <v>1216</v>
      </c>
      <c r="Q55" s="131">
        <v>16649.990000000002</v>
      </c>
      <c r="R55" s="131">
        <v>3.7964000000000002</v>
      </c>
      <c r="S55" s="131">
        <v>15095</v>
      </c>
      <c r="T55" s="131">
        <v>9541.5529999999999</v>
      </c>
      <c r="U55" s="132">
        <v>2.0000000000000002E-5</v>
      </c>
      <c r="V55" s="132">
        <v>7.6569999999999999E-2</v>
      </c>
      <c r="W55" s="132">
        <v>2.3480000000000001E-2</v>
      </c>
    </row>
    <row r="56" spans="1:23">
      <c r="A56" t="s">
        <v>1213</v>
      </c>
      <c r="B56" t="s">
        <v>1230</v>
      </c>
      <c r="C56" t="s">
        <v>4529</v>
      </c>
      <c r="D56" t="s">
        <v>4530</v>
      </c>
      <c r="E56" t="s">
        <v>80</v>
      </c>
      <c r="F56" t="s">
        <v>4531</v>
      </c>
      <c r="G56" t="s">
        <v>4532</v>
      </c>
      <c r="H56" t="s">
        <v>321</v>
      </c>
      <c r="I56" t="s">
        <v>969</v>
      </c>
      <c r="J56" t="s">
        <v>205</v>
      </c>
      <c r="K56" t="s">
        <v>293</v>
      </c>
      <c r="L56" t="s">
        <v>325</v>
      </c>
      <c r="M56" t="s">
        <v>314</v>
      </c>
      <c r="N56" t="s">
        <v>732</v>
      </c>
      <c r="O56" t="s">
        <v>339</v>
      </c>
      <c r="P56" t="s">
        <v>1215</v>
      </c>
      <c r="Q56" s="131">
        <v>22210.720000000001</v>
      </c>
      <c r="R56" s="131">
        <v>3.6469999999999998</v>
      </c>
      <c r="S56" s="131">
        <v>11123</v>
      </c>
      <c r="T56" s="131">
        <v>9009.9079999999994</v>
      </c>
      <c r="U56" s="132">
        <v>4.0000000000000003E-5</v>
      </c>
      <c r="V56" s="132">
        <v>7.2300000000000003E-2</v>
      </c>
      <c r="W56" s="132">
        <v>2.2179999999999998E-2</v>
      </c>
    </row>
    <row r="57" spans="1:23">
      <c r="A57" t="s">
        <v>1213</v>
      </c>
      <c r="B57" t="s">
        <v>1230</v>
      </c>
      <c r="C57" t="s">
        <v>4519</v>
      </c>
      <c r="D57" t="s">
        <v>4520</v>
      </c>
      <c r="E57" t="s">
        <v>80</v>
      </c>
      <c r="F57" t="s">
        <v>4533</v>
      </c>
      <c r="G57" t="s">
        <v>4534</v>
      </c>
      <c r="H57" t="s">
        <v>321</v>
      </c>
      <c r="I57" t="s">
        <v>969</v>
      </c>
      <c r="J57" t="s">
        <v>205</v>
      </c>
      <c r="K57" t="s">
        <v>233</v>
      </c>
      <c r="L57" t="s">
        <v>325</v>
      </c>
      <c r="M57" t="s">
        <v>314</v>
      </c>
      <c r="N57" t="s">
        <v>732</v>
      </c>
      <c r="O57" t="s">
        <v>339</v>
      </c>
      <c r="P57" t="s">
        <v>1215</v>
      </c>
      <c r="Q57" s="131">
        <v>100041.97</v>
      </c>
      <c r="R57" s="131">
        <v>3.6469999999999998</v>
      </c>
      <c r="S57" s="131">
        <v>2357</v>
      </c>
      <c r="T57" s="131">
        <v>8599.5869999999995</v>
      </c>
      <c r="U57" s="132">
        <v>2.0000000000000002E-5</v>
      </c>
      <c r="V57" s="132">
        <v>6.9010000000000002E-2</v>
      </c>
      <c r="W57" s="132">
        <v>2.1170000000000001E-2</v>
      </c>
    </row>
    <row r="58" spans="1:23">
      <c r="A58" t="s">
        <v>1213</v>
      </c>
      <c r="B58" t="s">
        <v>1230</v>
      </c>
      <c r="C58" t="s">
        <v>4519</v>
      </c>
      <c r="D58" t="s">
        <v>4520</v>
      </c>
      <c r="E58" t="s">
        <v>80</v>
      </c>
      <c r="F58" t="s">
        <v>4535</v>
      </c>
      <c r="G58" t="s">
        <v>4536</v>
      </c>
      <c r="H58" t="s">
        <v>321</v>
      </c>
      <c r="I58" t="s">
        <v>969</v>
      </c>
      <c r="J58" t="s">
        <v>205</v>
      </c>
      <c r="K58" t="s">
        <v>293</v>
      </c>
      <c r="L58" t="s">
        <v>325</v>
      </c>
      <c r="M58" t="s">
        <v>314</v>
      </c>
      <c r="N58" t="s">
        <v>732</v>
      </c>
      <c r="O58" t="s">
        <v>339</v>
      </c>
      <c r="P58" t="s">
        <v>1216</v>
      </c>
      <c r="Q58" s="131">
        <v>154867.26</v>
      </c>
      <c r="R58" s="131">
        <v>3.7964000000000002</v>
      </c>
      <c r="S58" s="131">
        <v>1189</v>
      </c>
      <c r="T58" s="131">
        <v>6990.5839999999998</v>
      </c>
      <c r="U58" s="132">
        <v>4.2000000000000002E-4</v>
      </c>
      <c r="V58" s="132">
        <v>5.6099999999999997E-2</v>
      </c>
      <c r="W58" s="132">
        <v>1.721E-2</v>
      </c>
    </row>
    <row r="59" spans="1:23">
      <c r="A59" t="s">
        <v>1213</v>
      </c>
      <c r="B59" t="s">
        <v>1230</v>
      </c>
      <c r="C59" t="s">
        <v>4511</v>
      </c>
      <c r="D59" t="s">
        <v>4512</v>
      </c>
      <c r="E59" t="s">
        <v>80</v>
      </c>
      <c r="F59" t="s">
        <v>4537</v>
      </c>
      <c r="G59" t="s">
        <v>4538</v>
      </c>
      <c r="H59" t="s">
        <v>321</v>
      </c>
      <c r="I59" t="s">
        <v>970</v>
      </c>
      <c r="J59" t="s">
        <v>205</v>
      </c>
      <c r="K59" t="s">
        <v>293</v>
      </c>
      <c r="L59" t="s">
        <v>325</v>
      </c>
      <c r="M59" t="s">
        <v>314</v>
      </c>
      <c r="N59" t="s">
        <v>732</v>
      </c>
      <c r="O59" t="s">
        <v>339</v>
      </c>
      <c r="P59" t="s">
        <v>1215</v>
      </c>
      <c r="Q59" s="131">
        <v>10342.83</v>
      </c>
      <c r="R59" s="131">
        <v>3.6469999999999998</v>
      </c>
      <c r="S59" s="131">
        <v>10163.84</v>
      </c>
      <c r="T59" s="131">
        <v>3833.8310000000001</v>
      </c>
      <c r="U59" s="132">
        <v>5.0000000000000002E-5</v>
      </c>
      <c r="V59" s="132">
        <v>3.0759999999999999E-2</v>
      </c>
      <c r="W59" s="132">
        <v>9.4400000000000005E-3</v>
      </c>
    </row>
    <row r="60" spans="1:23">
      <c r="A60" t="s">
        <v>1213</v>
      </c>
      <c r="B60" t="s">
        <v>1237</v>
      </c>
      <c r="C60" t="s">
        <v>4116</v>
      </c>
      <c r="D60" t="s">
        <v>4117</v>
      </c>
      <c r="E60" t="s">
        <v>309</v>
      </c>
      <c r="F60" t="s">
        <v>4539</v>
      </c>
      <c r="G60" t="s">
        <v>4540</v>
      </c>
      <c r="H60" t="s">
        <v>321</v>
      </c>
      <c r="I60" t="s">
        <v>917</v>
      </c>
      <c r="J60" t="s">
        <v>204</v>
      </c>
      <c r="K60" t="s">
        <v>204</v>
      </c>
      <c r="L60" t="s">
        <v>325</v>
      </c>
      <c r="M60" t="s">
        <v>340</v>
      </c>
      <c r="N60" t="s">
        <v>719</v>
      </c>
      <c r="O60" t="s">
        <v>339</v>
      </c>
      <c r="P60" t="s">
        <v>1212</v>
      </c>
      <c r="Q60" s="131">
        <v>222399</v>
      </c>
      <c r="R60" s="131">
        <v>1</v>
      </c>
      <c r="S60" s="131">
        <v>129.32</v>
      </c>
      <c r="T60" s="131">
        <v>287.60599999999999</v>
      </c>
      <c r="U60" s="132">
        <v>4.0999999999999999E-4</v>
      </c>
      <c r="V60" s="132">
        <v>0.12573000000000001</v>
      </c>
      <c r="W60" s="132">
        <v>4.2700000000000004E-3</v>
      </c>
    </row>
    <row r="61" spans="1:23">
      <c r="A61" t="s">
        <v>1213</v>
      </c>
      <c r="B61" t="s">
        <v>1237</v>
      </c>
      <c r="C61" t="s">
        <v>4541</v>
      </c>
      <c r="D61" t="s">
        <v>4542</v>
      </c>
      <c r="E61" t="s">
        <v>309</v>
      </c>
      <c r="F61" t="s">
        <v>4543</v>
      </c>
      <c r="G61" t="s">
        <v>4544</v>
      </c>
      <c r="H61" t="s">
        <v>321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695</v>
      </c>
      <c r="O61" t="s">
        <v>339</v>
      </c>
      <c r="P61" t="s">
        <v>1212</v>
      </c>
      <c r="Q61" s="131">
        <v>241904.15</v>
      </c>
      <c r="R61" s="131">
        <v>1</v>
      </c>
      <c r="S61" s="131">
        <v>75.400000000000006</v>
      </c>
      <c r="T61" s="131">
        <v>182.39599999999999</v>
      </c>
      <c r="U61" s="132">
        <v>7.2000000000000005E-4</v>
      </c>
      <c r="V61" s="132">
        <v>7.9740000000000005E-2</v>
      </c>
      <c r="W61" s="132">
        <v>2.7100000000000002E-3</v>
      </c>
    </row>
    <row r="62" spans="1:23">
      <c r="A62" t="s">
        <v>1213</v>
      </c>
      <c r="B62" t="s">
        <v>1237</v>
      </c>
      <c r="C62" t="s">
        <v>4253</v>
      </c>
      <c r="D62" t="s">
        <v>4254</v>
      </c>
      <c r="E62" t="s">
        <v>80</v>
      </c>
      <c r="F62" t="s">
        <v>4545</v>
      </c>
      <c r="G62" t="s">
        <v>4546</v>
      </c>
      <c r="H62" t="s">
        <v>321</v>
      </c>
      <c r="I62" t="s">
        <v>917</v>
      </c>
      <c r="J62" t="s">
        <v>205</v>
      </c>
      <c r="K62" t="s">
        <v>244</v>
      </c>
      <c r="L62" t="s">
        <v>325</v>
      </c>
      <c r="M62" t="s">
        <v>314</v>
      </c>
      <c r="N62" t="s">
        <v>580</v>
      </c>
      <c r="O62" t="s">
        <v>339</v>
      </c>
      <c r="P62" t="s">
        <v>1215</v>
      </c>
      <c r="Q62" s="131">
        <v>7172</v>
      </c>
      <c r="R62" s="131">
        <v>3.6469999999999998</v>
      </c>
      <c r="S62" s="131">
        <v>2046</v>
      </c>
      <c r="T62" s="131">
        <v>535.15800000000002</v>
      </c>
      <c r="U62" s="132">
        <v>0</v>
      </c>
      <c r="V62" s="132">
        <v>0.23396</v>
      </c>
      <c r="W62" s="132">
        <v>7.9500000000000005E-3</v>
      </c>
    </row>
    <row r="63" spans="1:23">
      <c r="A63" t="s">
        <v>1213</v>
      </c>
      <c r="B63" t="s">
        <v>1237</v>
      </c>
      <c r="C63" t="s">
        <v>4460</v>
      </c>
      <c r="D63" t="s">
        <v>4461</v>
      </c>
      <c r="E63" t="s">
        <v>80</v>
      </c>
      <c r="F63" t="s">
        <v>4547</v>
      </c>
      <c r="G63" t="s">
        <v>4548</v>
      </c>
      <c r="H63" t="s">
        <v>321</v>
      </c>
      <c r="I63" t="s">
        <v>917</v>
      </c>
      <c r="J63" t="s">
        <v>205</v>
      </c>
      <c r="K63" t="s">
        <v>224</v>
      </c>
      <c r="L63" t="s">
        <v>325</v>
      </c>
      <c r="M63" t="s">
        <v>314</v>
      </c>
      <c r="N63" t="s">
        <v>580</v>
      </c>
      <c r="O63" t="s">
        <v>339</v>
      </c>
      <c r="P63" t="s">
        <v>1215</v>
      </c>
      <c r="Q63" s="131">
        <v>8854.68</v>
      </c>
      <c r="R63" s="131">
        <v>3.6469999999999998</v>
      </c>
      <c r="S63" s="131">
        <v>1516.6</v>
      </c>
      <c r="T63" s="131">
        <v>489.75599999999997</v>
      </c>
      <c r="U63" s="132">
        <v>0</v>
      </c>
      <c r="V63" s="132">
        <v>0.21410999999999999</v>
      </c>
      <c r="W63" s="132">
        <v>7.2700000000000004E-3</v>
      </c>
    </row>
    <row r="64" spans="1:23">
      <c r="A64" t="s">
        <v>1213</v>
      </c>
      <c r="B64" t="s">
        <v>1237</v>
      </c>
      <c r="C64" t="s">
        <v>4549</v>
      </c>
      <c r="D64" t="s">
        <v>4550</v>
      </c>
      <c r="E64" t="s">
        <v>80</v>
      </c>
      <c r="F64" t="s">
        <v>4551</v>
      </c>
      <c r="G64" t="s">
        <v>4552</v>
      </c>
      <c r="H64" t="s">
        <v>321</v>
      </c>
      <c r="I64" t="s">
        <v>917</v>
      </c>
      <c r="J64" t="s">
        <v>205</v>
      </c>
      <c r="K64" t="s">
        <v>293</v>
      </c>
      <c r="L64" t="s">
        <v>325</v>
      </c>
      <c r="M64" t="s">
        <v>314</v>
      </c>
      <c r="N64" t="s">
        <v>720</v>
      </c>
      <c r="O64" t="s">
        <v>339</v>
      </c>
      <c r="P64" t="s">
        <v>1215</v>
      </c>
      <c r="Q64" s="131">
        <v>1648</v>
      </c>
      <c r="R64" s="131">
        <v>3.6469999999999998</v>
      </c>
      <c r="S64" s="131">
        <v>2455</v>
      </c>
      <c r="T64" s="131">
        <v>147.55199999999999</v>
      </c>
      <c r="U64" s="132">
        <v>0</v>
      </c>
      <c r="V64" s="132">
        <v>6.4509999999999998E-2</v>
      </c>
      <c r="W64" s="132">
        <v>2.1900000000000001E-3</v>
      </c>
    </row>
    <row r="65" spans="1:23">
      <c r="A65" t="s">
        <v>1213</v>
      </c>
      <c r="B65" t="s">
        <v>1237</v>
      </c>
      <c r="C65" t="s">
        <v>4472</v>
      </c>
      <c r="D65" t="s">
        <v>4473</v>
      </c>
      <c r="E65" t="s">
        <v>80</v>
      </c>
      <c r="F65" t="s">
        <v>4517</v>
      </c>
      <c r="G65" t="s">
        <v>4518</v>
      </c>
      <c r="H65" t="s">
        <v>321</v>
      </c>
      <c r="I65" t="s">
        <v>969</v>
      </c>
      <c r="J65" t="s">
        <v>205</v>
      </c>
      <c r="K65" t="s">
        <v>293</v>
      </c>
      <c r="L65" t="s">
        <v>325</v>
      </c>
      <c r="M65" t="s">
        <v>314</v>
      </c>
      <c r="N65" t="s">
        <v>732</v>
      </c>
      <c r="O65" t="s">
        <v>339</v>
      </c>
      <c r="P65" t="s">
        <v>1215</v>
      </c>
      <c r="Q65" s="131">
        <v>92</v>
      </c>
      <c r="R65" s="131">
        <v>3.6469999999999998</v>
      </c>
      <c r="S65" s="131">
        <v>40155.33</v>
      </c>
      <c r="T65" s="131">
        <v>134.73099999999999</v>
      </c>
      <c r="U65" s="132">
        <v>0</v>
      </c>
      <c r="V65" s="132">
        <v>5.8900000000000001E-2</v>
      </c>
      <c r="W65" s="132">
        <v>2E-3</v>
      </c>
    </row>
    <row r="66" spans="1:23">
      <c r="A66" t="s">
        <v>1213</v>
      </c>
      <c r="B66" t="s">
        <v>1237</v>
      </c>
      <c r="C66" t="s">
        <v>4553</v>
      </c>
      <c r="D66" t="s">
        <v>4554</v>
      </c>
      <c r="E66" t="s">
        <v>80</v>
      </c>
      <c r="F66" t="s">
        <v>4555</v>
      </c>
      <c r="G66" t="s">
        <v>4556</v>
      </c>
      <c r="H66" t="s">
        <v>321</v>
      </c>
      <c r="I66" t="s">
        <v>917</v>
      </c>
      <c r="J66" t="s">
        <v>205</v>
      </c>
      <c r="K66" t="s">
        <v>244</v>
      </c>
      <c r="L66" t="s">
        <v>325</v>
      </c>
      <c r="M66" t="s">
        <v>314</v>
      </c>
      <c r="N66" t="s">
        <v>580</v>
      </c>
      <c r="O66" t="s">
        <v>339</v>
      </c>
      <c r="P66" t="s">
        <v>1215</v>
      </c>
      <c r="Q66" s="131">
        <v>166</v>
      </c>
      <c r="R66" s="131">
        <v>3.6469999999999998</v>
      </c>
      <c r="S66" s="131">
        <v>21775.9</v>
      </c>
      <c r="T66" s="131">
        <v>131.83199999999999</v>
      </c>
      <c r="U66" s="132">
        <v>0</v>
      </c>
      <c r="V66" s="132">
        <v>5.7630000000000001E-2</v>
      </c>
      <c r="W66" s="132">
        <v>1.9599999999999999E-3</v>
      </c>
    </row>
    <row r="67" spans="1:23">
      <c r="A67" t="s">
        <v>1213</v>
      </c>
      <c r="B67" t="s">
        <v>1237</v>
      </c>
      <c r="C67" t="s">
        <v>4253</v>
      </c>
      <c r="D67" t="s">
        <v>4254</v>
      </c>
      <c r="E67" t="s">
        <v>80</v>
      </c>
      <c r="F67" t="s">
        <v>4515</v>
      </c>
      <c r="G67" t="s">
        <v>4516</v>
      </c>
      <c r="H67" t="s">
        <v>321</v>
      </c>
      <c r="I67" t="s">
        <v>969</v>
      </c>
      <c r="J67" t="s">
        <v>205</v>
      </c>
      <c r="K67" t="s">
        <v>224</v>
      </c>
      <c r="L67" t="s">
        <v>325</v>
      </c>
      <c r="M67" t="s">
        <v>314</v>
      </c>
      <c r="N67" t="s">
        <v>732</v>
      </c>
      <c r="O67" t="s">
        <v>339</v>
      </c>
      <c r="P67" t="s">
        <v>1215</v>
      </c>
      <c r="Q67" s="131">
        <v>187</v>
      </c>
      <c r="R67" s="131">
        <v>3.6469999999999998</v>
      </c>
      <c r="S67" s="131">
        <v>18665</v>
      </c>
      <c r="T67" s="131">
        <v>127.29300000000001</v>
      </c>
      <c r="U67" s="132">
        <v>0</v>
      </c>
      <c r="V67" s="132">
        <v>5.5649999999999998E-2</v>
      </c>
      <c r="W67" s="132">
        <v>1.89E-3</v>
      </c>
    </row>
    <row r="68" spans="1:23">
      <c r="A68" t="s">
        <v>1213</v>
      </c>
      <c r="B68" t="s">
        <v>1237</v>
      </c>
      <c r="C68" t="s">
        <v>4519</v>
      </c>
      <c r="D68" t="s">
        <v>4520</v>
      </c>
      <c r="E68" t="s">
        <v>80</v>
      </c>
      <c r="F68" t="s">
        <v>4521</v>
      </c>
      <c r="G68" t="s">
        <v>4522</v>
      </c>
      <c r="H68" t="s">
        <v>321</v>
      </c>
      <c r="I68" t="s">
        <v>969</v>
      </c>
      <c r="J68" t="s">
        <v>205</v>
      </c>
      <c r="K68" t="s">
        <v>233</v>
      </c>
      <c r="L68" t="s">
        <v>325</v>
      </c>
      <c r="M68" t="s">
        <v>314</v>
      </c>
      <c r="N68" t="s">
        <v>732</v>
      </c>
      <c r="O68" t="s">
        <v>339</v>
      </c>
      <c r="P68" t="s">
        <v>1215</v>
      </c>
      <c r="Q68" s="131">
        <v>1905</v>
      </c>
      <c r="R68" s="131">
        <v>3.6469999999999998</v>
      </c>
      <c r="S68" s="131">
        <v>1810</v>
      </c>
      <c r="T68" s="131">
        <v>125.75</v>
      </c>
      <c r="U68" s="132">
        <v>0</v>
      </c>
      <c r="V68" s="132">
        <v>5.4969999999999998E-2</v>
      </c>
      <c r="W68" s="132">
        <v>1.8699999999999999E-3</v>
      </c>
    </row>
    <row r="69" spans="1:23">
      <c r="A69" t="s">
        <v>1213</v>
      </c>
      <c r="B69" t="s">
        <v>1237</v>
      </c>
      <c r="C69" t="s">
        <v>4511</v>
      </c>
      <c r="D69" t="s">
        <v>4512</v>
      </c>
      <c r="E69" t="s">
        <v>80</v>
      </c>
      <c r="F69" t="s">
        <v>4513</v>
      </c>
      <c r="G69" t="s">
        <v>4514</v>
      </c>
      <c r="H69" t="s">
        <v>321</v>
      </c>
      <c r="I69" t="s">
        <v>969</v>
      </c>
      <c r="J69" t="s">
        <v>205</v>
      </c>
      <c r="K69" t="s">
        <v>293</v>
      </c>
      <c r="L69" t="s">
        <v>325</v>
      </c>
      <c r="M69" t="s">
        <v>314</v>
      </c>
      <c r="N69" t="s">
        <v>732</v>
      </c>
      <c r="O69" t="s">
        <v>339</v>
      </c>
      <c r="P69" t="s">
        <v>1215</v>
      </c>
      <c r="Q69" s="131">
        <v>276</v>
      </c>
      <c r="R69" s="131">
        <v>3.6469999999999998</v>
      </c>
      <c r="S69" s="131">
        <v>12453.03</v>
      </c>
      <c r="T69" s="131">
        <v>125.349</v>
      </c>
      <c r="U69" s="132">
        <v>0</v>
      </c>
      <c r="V69" s="132">
        <v>5.4800000000000001E-2</v>
      </c>
      <c r="W69" s="132">
        <v>1.8600000000000001E-3</v>
      </c>
    </row>
    <row r="70" spans="1:23">
      <c r="A70" t="s">
        <v>1213</v>
      </c>
      <c r="B70" t="s">
        <v>1238</v>
      </c>
      <c r="C70" t="s">
        <v>4116</v>
      </c>
      <c r="D70" t="s">
        <v>4117</v>
      </c>
      <c r="E70" t="s">
        <v>309</v>
      </c>
      <c r="F70" t="s">
        <v>4539</v>
      </c>
      <c r="G70" t="s">
        <v>4540</v>
      </c>
      <c r="H70" t="s">
        <v>321</v>
      </c>
      <c r="I70" t="s">
        <v>917</v>
      </c>
      <c r="J70" t="s">
        <v>204</v>
      </c>
      <c r="K70" t="s">
        <v>204</v>
      </c>
      <c r="L70" t="s">
        <v>325</v>
      </c>
      <c r="M70" t="s">
        <v>340</v>
      </c>
      <c r="N70" t="s">
        <v>719</v>
      </c>
      <c r="O70" t="s">
        <v>339</v>
      </c>
      <c r="P70" t="s">
        <v>1212</v>
      </c>
      <c r="Q70" s="131">
        <v>5751587</v>
      </c>
      <c r="R70" s="131">
        <v>1</v>
      </c>
      <c r="S70" s="131">
        <v>129.32</v>
      </c>
      <c r="T70" s="131">
        <v>7437.9520000000002</v>
      </c>
      <c r="U70" s="132">
        <v>1.0630000000000001E-2</v>
      </c>
      <c r="V70" s="132">
        <v>0.10594000000000001</v>
      </c>
      <c r="W70" s="132">
        <v>4.0400000000000002E-3</v>
      </c>
    </row>
    <row r="71" spans="1:23">
      <c r="A71" t="s">
        <v>1213</v>
      </c>
      <c r="B71" t="s">
        <v>1238</v>
      </c>
      <c r="C71" t="s">
        <v>4541</v>
      </c>
      <c r="D71" t="s">
        <v>4542</v>
      </c>
      <c r="E71" t="s">
        <v>309</v>
      </c>
      <c r="F71" t="s">
        <v>4543</v>
      </c>
      <c r="G71" t="s">
        <v>4544</v>
      </c>
      <c r="H71" t="s">
        <v>321</v>
      </c>
      <c r="I71" t="s">
        <v>917</v>
      </c>
      <c r="J71" t="s">
        <v>204</v>
      </c>
      <c r="K71" t="s">
        <v>204</v>
      </c>
      <c r="L71" t="s">
        <v>325</v>
      </c>
      <c r="M71" t="s">
        <v>340</v>
      </c>
      <c r="N71" t="s">
        <v>695</v>
      </c>
      <c r="O71" t="s">
        <v>339</v>
      </c>
      <c r="P71" t="s">
        <v>1212</v>
      </c>
      <c r="Q71" s="131">
        <v>5752523.7800000003</v>
      </c>
      <c r="R71" s="131">
        <v>1</v>
      </c>
      <c r="S71" s="131">
        <v>75.400000000000006</v>
      </c>
      <c r="T71" s="131">
        <v>4337.4030000000002</v>
      </c>
      <c r="U71" s="132">
        <v>1.72E-2</v>
      </c>
      <c r="V71" s="132">
        <v>6.1780000000000002E-2</v>
      </c>
      <c r="W71" s="132">
        <v>2.3500000000000001E-3</v>
      </c>
    </row>
    <row r="72" spans="1:23">
      <c r="A72" t="s">
        <v>1213</v>
      </c>
      <c r="B72" t="s">
        <v>1238</v>
      </c>
      <c r="C72" t="s">
        <v>4253</v>
      </c>
      <c r="D72" t="s">
        <v>4254</v>
      </c>
      <c r="E72" t="s">
        <v>80</v>
      </c>
      <c r="F72" t="s">
        <v>4545</v>
      </c>
      <c r="G72" t="s">
        <v>4546</v>
      </c>
      <c r="H72" t="s">
        <v>321</v>
      </c>
      <c r="I72" t="s">
        <v>917</v>
      </c>
      <c r="J72" t="s">
        <v>205</v>
      </c>
      <c r="K72" t="s">
        <v>244</v>
      </c>
      <c r="L72" t="s">
        <v>325</v>
      </c>
      <c r="M72" t="s">
        <v>314</v>
      </c>
      <c r="N72" t="s">
        <v>580</v>
      </c>
      <c r="O72" t="s">
        <v>339</v>
      </c>
      <c r="P72" t="s">
        <v>1215</v>
      </c>
      <c r="Q72" s="131">
        <v>194832</v>
      </c>
      <c r="R72" s="131">
        <v>3.6469999999999998</v>
      </c>
      <c r="S72" s="131">
        <v>2046</v>
      </c>
      <c r="T72" s="131">
        <v>14537.9</v>
      </c>
      <c r="U72" s="132">
        <v>1.2E-4</v>
      </c>
      <c r="V72" s="132">
        <v>0.20707</v>
      </c>
      <c r="W72" s="132">
        <v>7.8899999999999994E-3</v>
      </c>
    </row>
    <row r="73" spans="1:23">
      <c r="A73" t="s">
        <v>1213</v>
      </c>
      <c r="B73" t="s">
        <v>1238</v>
      </c>
      <c r="C73" t="s">
        <v>4460</v>
      </c>
      <c r="D73" t="s">
        <v>4461</v>
      </c>
      <c r="E73" t="s">
        <v>80</v>
      </c>
      <c r="F73" t="s">
        <v>4547</v>
      </c>
      <c r="G73" t="s">
        <v>4548</v>
      </c>
      <c r="H73" t="s">
        <v>321</v>
      </c>
      <c r="I73" t="s">
        <v>917</v>
      </c>
      <c r="J73" t="s">
        <v>205</v>
      </c>
      <c r="K73" t="s">
        <v>224</v>
      </c>
      <c r="L73" t="s">
        <v>325</v>
      </c>
      <c r="M73" t="s">
        <v>314</v>
      </c>
      <c r="N73" t="s">
        <v>580</v>
      </c>
      <c r="O73" t="s">
        <v>339</v>
      </c>
      <c r="P73" t="s">
        <v>1215</v>
      </c>
      <c r="Q73" s="131">
        <v>217617.42</v>
      </c>
      <c r="R73" s="131">
        <v>3.6469999999999998</v>
      </c>
      <c r="S73" s="131">
        <v>1516.6</v>
      </c>
      <c r="T73" s="131">
        <v>12036.507</v>
      </c>
      <c r="U73" s="132">
        <v>6.0000000000000002E-5</v>
      </c>
      <c r="V73" s="132">
        <v>0.17144000000000001</v>
      </c>
      <c r="W73" s="132">
        <v>6.5300000000000002E-3</v>
      </c>
    </row>
    <row r="74" spans="1:23">
      <c r="A74" t="s">
        <v>1213</v>
      </c>
      <c r="B74" t="s">
        <v>1238</v>
      </c>
      <c r="C74" t="s">
        <v>4472</v>
      </c>
      <c r="D74" t="s">
        <v>4473</v>
      </c>
      <c r="E74" t="s">
        <v>80</v>
      </c>
      <c r="F74" t="s">
        <v>4517</v>
      </c>
      <c r="G74" t="s">
        <v>4518</v>
      </c>
      <c r="H74" t="s">
        <v>321</v>
      </c>
      <c r="I74" t="s">
        <v>969</v>
      </c>
      <c r="J74" t="s">
        <v>205</v>
      </c>
      <c r="K74" t="s">
        <v>293</v>
      </c>
      <c r="L74" t="s">
        <v>325</v>
      </c>
      <c r="M74" t="s">
        <v>314</v>
      </c>
      <c r="N74" t="s">
        <v>732</v>
      </c>
      <c r="O74" t="s">
        <v>339</v>
      </c>
      <c r="P74" t="s">
        <v>1215</v>
      </c>
      <c r="Q74" s="131">
        <v>4469</v>
      </c>
      <c r="R74" s="131">
        <v>3.6469999999999998</v>
      </c>
      <c r="S74" s="131">
        <v>40155.33</v>
      </c>
      <c r="T74" s="131">
        <v>6544.6940000000004</v>
      </c>
      <c r="U74" s="132">
        <v>0</v>
      </c>
      <c r="V74" s="132">
        <v>9.3219999999999997E-2</v>
      </c>
      <c r="W74" s="132">
        <v>3.5500000000000002E-3</v>
      </c>
    </row>
    <row r="75" spans="1:23">
      <c r="A75" t="s">
        <v>1213</v>
      </c>
      <c r="B75" t="s">
        <v>1238</v>
      </c>
      <c r="C75" t="s">
        <v>4253</v>
      </c>
      <c r="D75" t="s">
        <v>4254</v>
      </c>
      <c r="E75" t="s">
        <v>80</v>
      </c>
      <c r="F75" t="s">
        <v>4515</v>
      </c>
      <c r="G75" t="s">
        <v>4516</v>
      </c>
      <c r="H75" t="s">
        <v>321</v>
      </c>
      <c r="I75" t="s">
        <v>969</v>
      </c>
      <c r="J75" t="s">
        <v>205</v>
      </c>
      <c r="K75" t="s">
        <v>224</v>
      </c>
      <c r="L75" t="s">
        <v>325</v>
      </c>
      <c r="M75" t="s">
        <v>314</v>
      </c>
      <c r="N75" t="s">
        <v>732</v>
      </c>
      <c r="O75" t="s">
        <v>339</v>
      </c>
      <c r="P75" t="s">
        <v>1215</v>
      </c>
      <c r="Q75" s="131">
        <v>9213</v>
      </c>
      <c r="R75" s="131">
        <v>3.6469999999999998</v>
      </c>
      <c r="S75" s="131">
        <v>18665</v>
      </c>
      <c r="T75" s="131">
        <v>6271.4049999999997</v>
      </c>
      <c r="U75" s="132">
        <v>0</v>
      </c>
      <c r="V75" s="132">
        <v>8.9330000000000007E-2</v>
      </c>
      <c r="W75" s="132">
        <v>3.3999999999999998E-3</v>
      </c>
    </row>
    <row r="76" spans="1:23">
      <c r="A76" t="s">
        <v>1213</v>
      </c>
      <c r="B76" t="s">
        <v>1238</v>
      </c>
      <c r="C76" t="s">
        <v>4511</v>
      </c>
      <c r="D76" t="s">
        <v>4512</v>
      </c>
      <c r="E76" t="s">
        <v>80</v>
      </c>
      <c r="F76" t="s">
        <v>4513</v>
      </c>
      <c r="G76" t="s">
        <v>4514</v>
      </c>
      <c r="H76" t="s">
        <v>321</v>
      </c>
      <c r="I76" t="s">
        <v>969</v>
      </c>
      <c r="J76" t="s">
        <v>205</v>
      </c>
      <c r="K76" t="s">
        <v>293</v>
      </c>
      <c r="L76" t="s">
        <v>325</v>
      </c>
      <c r="M76" t="s">
        <v>314</v>
      </c>
      <c r="N76" t="s">
        <v>732</v>
      </c>
      <c r="O76" t="s">
        <v>339</v>
      </c>
      <c r="P76" t="s">
        <v>1215</v>
      </c>
      <c r="Q76" s="131">
        <v>13388</v>
      </c>
      <c r="R76" s="131">
        <v>3.6469999999999998</v>
      </c>
      <c r="S76" s="131">
        <v>12453.03</v>
      </c>
      <c r="T76" s="131">
        <v>6080.3209999999999</v>
      </c>
      <c r="U76" s="132">
        <v>0</v>
      </c>
      <c r="V76" s="132">
        <v>8.6610000000000006E-2</v>
      </c>
      <c r="W76" s="132">
        <v>3.3E-3</v>
      </c>
    </row>
    <row r="77" spans="1:23">
      <c r="A77" t="s">
        <v>1213</v>
      </c>
      <c r="B77" t="s">
        <v>1238</v>
      </c>
      <c r="C77" t="s">
        <v>4519</v>
      </c>
      <c r="D77" t="s">
        <v>4520</v>
      </c>
      <c r="E77" t="s">
        <v>80</v>
      </c>
      <c r="F77" t="s">
        <v>4521</v>
      </c>
      <c r="G77" t="s">
        <v>4522</v>
      </c>
      <c r="H77" t="s">
        <v>321</v>
      </c>
      <c r="I77" t="s">
        <v>969</v>
      </c>
      <c r="J77" t="s">
        <v>205</v>
      </c>
      <c r="K77" t="s">
        <v>233</v>
      </c>
      <c r="L77" t="s">
        <v>325</v>
      </c>
      <c r="M77" t="s">
        <v>314</v>
      </c>
      <c r="N77" t="s">
        <v>732</v>
      </c>
      <c r="O77" t="s">
        <v>339</v>
      </c>
      <c r="P77" t="s">
        <v>1215</v>
      </c>
      <c r="Q77" s="131">
        <v>92048</v>
      </c>
      <c r="R77" s="131">
        <v>3.6469999999999998</v>
      </c>
      <c r="S77" s="131">
        <v>1810</v>
      </c>
      <c r="T77" s="131">
        <v>6076.1530000000002</v>
      </c>
      <c r="U77" s="132">
        <v>0</v>
      </c>
      <c r="V77" s="132">
        <v>8.6550000000000002E-2</v>
      </c>
      <c r="W77" s="132">
        <v>3.3E-3</v>
      </c>
    </row>
    <row r="78" spans="1:23">
      <c r="A78" t="s">
        <v>1213</v>
      </c>
      <c r="B78" t="s">
        <v>1238</v>
      </c>
      <c r="C78" t="s">
        <v>4549</v>
      </c>
      <c r="D78" t="s">
        <v>4550</v>
      </c>
      <c r="E78" t="s">
        <v>80</v>
      </c>
      <c r="F78" t="s">
        <v>4551</v>
      </c>
      <c r="G78" t="s">
        <v>4552</v>
      </c>
      <c r="H78" t="s">
        <v>321</v>
      </c>
      <c r="I78" t="s">
        <v>917</v>
      </c>
      <c r="J78" t="s">
        <v>205</v>
      </c>
      <c r="K78" t="s">
        <v>293</v>
      </c>
      <c r="L78" t="s">
        <v>325</v>
      </c>
      <c r="M78" t="s">
        <v>314</v>
      </c>
      <c r="N78" t="s">
        <v>720</v>
      </c>
      <c r="O78" t="s">
        <v>339</v>
      </c>
      <c r="P78" t="s">
        <v>1215</v>
      </c>
      <c r="Q78" s="131">
        <v>40290</v>
      </c>
      <c r="R78" s="131">
        <v>3.6469999999999998</v>
      </c>
      <c r="S78" s="131">
        <v>2455</v>
      </c>
      <c r="T78" s="131">
        <v>3607.319</v>
      </c>
      <c r="U78" s="132">
        <v>8.0000000000000007E-5</v>
      </c>
      <c r="V78" s="132">
        <v>5.1380000000000002E-2</v>
      </c>
      <c r="W78" s="132">
        <v>1.9599999999999999E-3</v>
      </c>
    </row>
    <row r="79" spans="1:23">
      <c r="A79" t="s">
        <v>1213</v>
      </c>
      <c r="B79" t="s">
        <v>1238</v>
      </c>
      <c r="C79" t="s">
        <v>4553</v>
      </c>
      <c r="D79" t="s">
        <v>4554</v>
      </c>
      <c r="E79" t="s">
        <v>80</v>
      </c>
      <c r="F79" t="s">
        <v>4555</v>
      </c>
      <c r="G79" t="s">
        <v>4556</v>
      </c>
      <c r="H79" t="s">
        <v>321</v>
      </c>
      <c r="I79" t="s">
        <v>917</v>
      </c>
      <c r="J79" t="s">
        <v>205</v>
      </c>
      <c r="K79" t="s">
        <v>244</v>
      </c>
      <c r="L79" t="s">
        <v>325</v>
      </c>
      <c r="M79" t="s">
        <v>314</v>
      </c>
      <c r="N79" t="s">
        <v>580</v>
      </c>
      <c r="O79" t="s">
        <v>339</v>
      </c>
      <c r="P79" t="s">
        <v>1215</v>
      </c>
      <c r="Q79" s="131">
        <v>4127</v>
      </c>
      <c r="R79" s="131">
        <v>3.6469999999999998</v>
      </c>
      <c r="S79" s="131">
        <v>21775.9</v>
      </c>
      <c r="T79" s="131">
        <v>3277.5279999999998</v>
      </c>
      <c r="U79" s="132">
        <v>2.0000000000000002E-5</v>
      </c>
      <c r="V79" s="132">
        <v>4.6679999999999999E-2</v>
      </c>
      <c r="W79" s="132">
        <v>1.7799999999999999E-3</v>
      </c>
    </row>
    <row r="80" spans="1:23">
      <c r="A80" t="s">
        <v>1213</v>
      </c>
      <c r="B80" t="s">
        <v>1238</v>
      </c>
      <c r="C80" t="s">
        <v>4464</v>
      </c>
      <c r="D80" t="s">
        <v>4465</v>
      </c>
      <c r="E80" t="s">
        <v>80</v>
      </c>
      <c r="F80" t="s">
        <v>4466</v>
      </c>
      <c r="G80" t="s">
        <v>4467</v>
      </c>
      <c r="H80" t="s">
        <v>321</v>
      </c>
      <c r="I80" t="s">
        <v>917</v>
      </c>
      <c r="J80" t="s">
        <v>205</v>
      </c>
      <c r="K80" t="s">
        <v>244</v>
      </c>
      <c r="L80" t="s">
        <v>325</v>
      </c>
      <c r="M80" t="s">
        <v>314</v>
      </c>
      <c r="N80" t="s">
        <v>580</v>
      </c>
      <c r="O80" t="s">
        <v>339</v>
      </c>
      <c r="P80" t="s">
        <v>1215</v>
      </c>
      <c r="Q80" s="131">
        <v>0.01</v>
      </c>
      <c r="R80" s="131">
        <v>3.6469999999999998</v>
      </c>
      <c r="S80" s="131">
        <v>27422</v>
      </c>
      <c r="T80" s="131">
        <v>0.01</v>
      </c>
      <c r="U80" s="132">
        <v>0</v>
      </c>
      <c r="V80" s="132">
        <v>0</v>
      </c>
      <c r="W80" s="132">
        <v>0</v>
      </c>
    </row>
    <row r="81" spans="1:23">
      <c r="A81" t="s">
        <v>1213</v>
      </c>
      <c r="B81" t="s">
        <v>1241</v>
      </c>
      <c r="C81" t="s">
        <v>4541</v>
      </c>
      <c r="D81" t="s">
        <v>4542</v>
      </c>
      <c r="E81" t="s">
        <v>309</v>
      </c>
      <c r="F81" t="s">
        <v>4543</v>
      </c>
      <c r="G81" t="s">
        <v>4544</v>
      </c>
      <c r="H81" t="s">
        <v>321</v>
      </c>
      <c r="I81" t="s">
        <v>917</v>
      </c>
      <c r="J81" t="s">
        <v>204</v>
      </c>
      <c r="K81" t="s">
        <v>204</v>
      </c>
      <c r="L81" t="s">
        <v>325</v>
      </c>
      <c r="M81" t="s">
        <v>340</v>
      </c>
      <c r="N81" t="s">
        <v>695</v>
      </c>
      <c r="O81" t="s">
        <v>339</v>
      </c>
      <c r="P81" t="s">
        <v>1212</v>
      </c>
      <c r="Q81" s="131">
        <v>246303.81</v>
      </c>
      <c r="R81" s="131">
        <v>1</v>
      </c>
      <c r="S81" s="131">
        <v>75.400000000000006</v>
      </c>
      <c r="T81" s="131">
        <v>185.71299999999999</v>
      </c>
      <c r="U81" s="132">
        <v>7.3999999999999999E-4</v>
      </c>
      <c r="V81" s="132">
        <v>2.9790000000000001E-2</v>
      </c>
      <c r="W81" s="132">
        <v>5.1000000000000004E-4</v>
      </c>
    </row>
    <row r="82" spans="1:23">
      <c r="A82" t="s">
        <v>1213</v>
      </c>
      <c r="B82" t="s">
        <v>1241</v>
      </c>
      <c r="C82" t="s">
        <v>4472</v>
      </c>
      <c r="D82" t="s">
        <v>4473</v>
      </c>
      <c r="E82" t="s">
        <v>80</v>
      </c>
      <c r="F82" t="s">
        <v>4517</v>
      </c>
      <c r="G82" t="s">
        <v>4518</v>
      </c>
      <c r="H82" t="s">
        <v>321</v>
      </c>
      <c r="I82" t="s">
        <v>969</v>
      </c>
      <c r="J82" t="s">
        <v>205</v>
      </c>
      <c r="K82" t="s">
        <v>293</v>
      </c>
      <c r="L82" t="s">
        <v>325</v>
      </c>
      <c r="M82" t="s">
        <v>314</v>
      </c>
      <c r="N82" t="s">
        <v>732</v>
      </c>
      <c r="O82" t="s">
        <v>339</v>
      </c>
      <c r="P82" t="s">
        <v>1215</v>
      </c>
      <c r="Q82" s="131">
        <v>1098</v>
      </c>
      <c r="R82" s="131">
        <v>3.6469999999999998</v>
      </c>
      <c r="S82" s="131">
        <v>40155.33</v>
      </c>
      <c r="T82" s="131">
        <v>1607.982</v>
      </c>
      <c r="U82" s="132">
        <v>0</v>
      </c>
      <c r="V82" s="132">
        <v>0.25791999999999998</v>
      </c>
      <c r="W82" s="132">
        <v>4.4299999999999999E-3</v>
      </c>
    </row>
    <row r="83" spans="1:23">
      <c r="A83" t="s">
        <v>1213</v>
      </c>
      <c r="B83" t="s">
        <v>1241</v>
      </c>
      <c r="C83" t="s">
        <v>4253</v>
      </c>
      <c r="D83" t="s">
        <v>4254</v>
      </c>
      <c r="E83" t="s">
        <v>80</v>
      </c>
      <c r="F83" t="s">
        <v>4515</v>
      </c>
      <c r="G83" t="s">
        <v>4516</v>
      </c>
      <c r="H83" t="s">
        <v>321</v>
      </c>
      <c r="I83" t="s">
        <v>969</v>
      </c>
      <c r="J83" t="s">
        <v>205</v>
      </c>
      <c r="K83" t="s">
        <v>224</v>
      </c>
      <c r="L83" t="s">
        <v>325</v>
      </c>
      <c r="M83" t="s">
        <v>314</v>
      </c>
      <c r="N83" t="s">
        <v>732</v>
      </c>
      <c r="O83" t="s">
        <v>339</v>
      </c>
      <c r="P83" t="s">
        <v>1215</v>
      </c>
      <c r="Q83" s="131">
        <v>2297</v>
      </c>
      <c r="R83" s="131">
        <v>3.6469999999999998</v>
      </c>
      <c r="S83" s="131">
        <v>18665</v>
      </c>
      <c r="T83" s="131">
        <v>1563.597</v>
      </c>
      <c r="U83" s="132">
        <v>0</v>
      </c>
      <c r="V83" s="132">
        <v>0.25080999999999998</v>
      </c>
      <c r="W83" s="132">
        <v>4.3099999999999996E-3</v>
      </c>
    </row>
    <row r="84" spans="1:23">
      <c r="A84" t="s">
        <v>1213</v>
      </c>
      <c r="B84" t="s">
        <v>1241</v>
      </c>
      <c r="C84" t="s">
        <v>4519</v>
      </c>
      <c r="D84" t="s">
        <v>4520</v>
      </c>
      <c r="E84" t="s">
        <v>80</v>
      </c>
      <c r="F84" t="s">
        <v>4521</v>
      </c>
      <c r="G84" t="s">
        <v>4522</v>
      </c>
      <c r="H84" t="s">
        <v>321</v>
      </c>
      <c r="I84" t="s">
        <v>969</v>
      </c>
      <c r="J84" t="s">
        <v>205</v>
      </c>
      <c r="K84" t="s">
        <v>233</v>
      </c>
      <c r="L84" t="s">
        <v>325</v>
      </c>
      <c r="M84" t="s">
        <v>314</v>
      </c>
      <c r="N84" t="s">
        <v>732</v>
      </c>
      <c r="O84" t="s">
        <v>339</v>
      </c>
      <c r="P84" t="s">
        <v>1215</v>
      </c>
      <c r="Q84" s="131">
        <v>23081.360000000001</v>
      </c>
      <c r="R84" s="131">
        <v>3.6469999999999998</v>
      </c>
      <c r="S84" s="131">
        <v>1810</v>
      </c>
      <c r="T84" s="131">
        <v>1523.617</v>
      </c>
      <c r="U84" s="132">
        <v>0</v>
      </c>
      <c r="V84" s="132">
        <v>0.24439</v>
      </c>
      <c r="W84" s="132">
        <v>4.1999999999999997E-3</v>
      </c>
    </row>
    <row r="85" spans="1:23">
      <c r="A85" t="s">
        <v>1213</v>
      </c>
      <c r="B85" t="s">
        <v>1241</v>
      </c>
      <c r="C85" t="s">
        <v>4511</v>
      </c>
      <c r="D85" t="s">
        <v>4512</v>
      </c>
      <c r="E85" t="s">
        <v>80</v>
      </c>
      <c r="F85" t="s">
        <v>4513</v>
      </c>
      <c r="G85" t="s">
        <v>4514</v>
      </c>
      <c r="H85" t="s">
        <v>321</v>
      </c>
      <c r="I85" t="s">
        <v>969</v>
      </c>
      <c r="J85" t="s">
        <v>205</v>
      </c>
      <c r="K85" t="s">
        <v>293</v>
      </c>
      <c r="L85" t="s">
        <v>325</v>
      </c>
      <c r="M85" t="s">
        <v>314</v>
      </c>
      <c r="N85" t="s">
        <v>732</v>
      </c>
      <c r="O85" t="s">
        <v>339</v>
      </c>
      <c r="P85" t="s">
        <v>1215</v>
      </c>
      <c r="Q85" s="131">
        <v>2980</v>
      </c>
      <c r="R85" s="131">
        <v>3.6469999999999998</v>
      </c>
      <c r="S85" s="131">
        <v>12453.03</v>
      </c>
      <c r="T85" s="131">
        <v>1353.403</v>
      </c>
      <c r="U85" s="132">
        <v>0</v>
      </c>
      <c r="V85" s="132">
        <v>0.21709000000000001</v>
      </c>
      <c r="W85" s="132">
        <v>3.7299999999999998E-3</v>
      </c>
    </row>
    <row r="86" spans="1:23">
      <c r="A86" t="s">
        <v>1213</v>
      </c>
      <c r="B86" t="s">
        <v>1242</v>
      </c>
      <c r="C86" t="s">
        <v>4116</v>
      </c>
      <c r="D86" t="s">
        <v>4117</v>
      </c>
      <c r="E86" t="s">
        <v>309</v>
      </c>
      <c r="F86" t="s">
        <v>4539</v>
      </c>
      <c r="G86" t="s">
        <v>4540</v>
      </c>
      <c r="H86" t="s">
        <v>321</v>
      </c>
      <c r="I86" t="s">
        <v>917</v>
      </c>
      <c r="J86" t="s">
        <v>204</v>
      </c>
      <c r="K86" t="s">
        <v>204</v>
      </c>
      <c r="L86" t="s">
        <v>325</v>
      </c>
      <c r="M86" t="s">
        <v>340</v>
      </c>
      <c r="N86" t="s">
        <v>719</v>
      </c>
      <c r="O86" t="s">
        <v>339</v>
      </c>
      <c r="P86" t="s">
        <v>1212</v>
      </c>
      <c r="Q86" s="131">
        <v>1613875</v>
      </c>
      <c r="R86" s="131">
        <v>1</v>
      </c>
      <c r="S86" s="131">
        <v>129.32</v>
      </c>
      <c r="T86" s="131">
        <v>2087.0630000000001</v>
      </c>
      <c r="U86" s="132">
        <v>2.98E-3</v>
      </c>
      <c r="V86" s="132">
        <v>0.15887999999999999</v>
      </c>
      <c r="W86" s="132">
        <v>5.0099999999999997E-3</v>
      </c>
    </row>
    <row r="87" spans="1:23">
      <c r="A87" t="s">
        <v>1213</v>
      </c>
      <c r="B87" t="s">
        <v>1242</v>
      </c>
      <c r="C87" t="s">
        <v>4541</v>
      </c>
      <c r="D87" t="s">
        <v>4542</v>
      </c>
      <c r="E87" t="s">
        <v>309</v>
      </c>
      <c r="F87" t="s">
        <v>4543</v>
      </c>
      <c r="G87" t="s">
        <v>4544</v>
      </c>
      <c r="H87" t="s">
        <v>321</v>
      </c>
      <c r="I87" t="s">
        <v>917</v>
      </c>
      <c r="J87" t="s">
        <v>204</v>
      </c>
      <c r="K87" t="s">
        <v>204</v>
      </c>
      <c r="L87" t="s">
        <v>325</v>
      </c>
      <c r="M87" t="s">
        <v>340</v>
      </c>
      <c r="N87" t="s">
        <v>695</v>
      </c>
      <c r="O87" t="s">
        <v>339</v>
      </c>
      <c r="P87" t="s">
        <v>1212</v>
      </c>
      <c r="Q87" s="131">
        <v>335026.06</v>
      </c>
      <c r="R87" s="131">
        <v>1</v>
      </c>
      <c r="S87" s="131">
        <v>75.400000000000006</v>
      </c>
      <c r="T87" s="131">
        <v>252.61</v>
      </c>
      <c r="U87" s="132">
        <v>1E-3</v>
      </c>
      <c r="V87" s="132">
        <v>1.9230000000000001E-2</v>
      </c>
      <c r="W87" s="132">
        <v>6.0999999999999997E-4</v>
      </c>
    </row>
    <row r="88" spans="1:23">
      <c r="A88" t="s">
        <v>1213</v>
      </c>
      <c r="B88" t="s">
        <v>1242</v>
      </c>
      <c r="C88" t="s">
        <v>4460</v>
      </c>
      <c r="D88" t="s">
        <v>4461</v>
      </c>
      <c r="E88" t="s">
        <v>80</v>
      </c>
      <c r="F88" t="s">
        <v>4547</v>
      </c>
      <c r="G88" t="s">
        <v>4548</v>
      </c>
      <c r="H88" t="s">
        <v>321</v>
      </c>
      <c r="I88" t="s">
        <v>917</v>
      </c>
      <c r="J88" t="s">
        <v>205</v>
      </c>
      <c r="K88" t="s">
        <v>224</v>
      </c>
      <c r="L88" t="s">
        <v>325</v>
      </c>
      <c r="M88" t="s">
        <v>314</v>
      </c>
      <c r="N88" t="s">
        <v>580</v>
      </c>
      <c r="O88" t="s">
        <v>339</v>
      </c>
      <c r="P88" t="s">
        <v>1215</v>
      </c>
      <c r="Q88" s="131">
        <v>83848.38</v>
      </c>
      <c r="R88" s="131">
        <v>3.6469999999999998</v>
      </c>
      <c r="S88" s="131">
        <v>1516.6</v>
      </c>
      <c r="T88" s="131">
        <v>4637.6880000000001</v>
      </c>
      <c r="U88" s="132">
        <v>2.0000000000000002E-5</v>
      </c>
      <c r="V88" s="132">
        <v>0.35305999999999998</v>
      </c>
      <c r="W88" s="132">
        <v>1.1129999999999999E-2</v>
      </c>
    </row>
    <row r="89" spans="1:23">
      <c r="A89" t="s">
        <v>1213</v>
      </c>
      <c r="B89" t="s">
        <v>1242</v>
      </c>
      <c r="C89" t="s">
        <v>4549</v>
      </c>
      <c r="D89" t="s">
        <v>4550</v>
      </c>
      <c r="E89" t="s">
        <v>80</v>
      </c>
      <c r="F89" t="s">
        <v>4551</v>
      </c>
      <c r="G89" t="s">
        <v>4552</v>
      </c>
      <c r="H89" t="s">
        <v>321</v>
      </c>
      <c r="I89" t="s">
        <v>917</v>
      </c>
      <c r="J89" t="s">
        <v>205</v>
      </c>
      <c r="K89" t="s">
        <v>293</v>
      </c>
      <c r="L89" t="s">
        <v>325</v>
      </c>
      <c r="M89" t="s">
        <v>314</v>
      </c>
      <c r="N89" t="s">
        <v>720</v>
      </c>
      <c r="O89" t="s">
        <v>339</v>
      </c>
      <c r="P89" t="s">
        <v>1215</v>
      </c>
      <c r="Q89" s="131">
        <v>42972</v>
      </c>
      <c r="R89" s="131">
        <v>3.6469999999999998</v>
      </c>
      <c r="S89" s="131">
        <v>2455</v>
      </c>
      <c r="T89" s="131">
        <v>3847.4490000000001</v>
      </c>
      <c r="U89" s="132">
        <v>8.0000000000000007E-5</v>
      </c>
      <c r="V89" s="132">
        <v>0.29289999999999999</v>
      </c>
      <c r="W89" s="132">
        <v>9.2399999999999999E-3</v>
      </c>
    </row>
    <row r="90" spans="1:23">
      <c r="A90" t="s">
        <v>1213</v>
      </c>
      <c r="B90" t="s">
        <v>1242</v>
      </c>
      <c r="C90" t="s">
        <v>4553</v>
      </c>
      <c r="D90" t="s">
        <v>4554</v>
      </c>
      <c r="E90" t="s">
        <v>80</v>
      </c>
      <c r="F90" t="s">
        <v>4555</v>
      </c>
      <c r="G90" t="s">
        <v>4556</v>
      </c>
      <c r="H90" t="s">
        <v>321</v>
      </c>
      <c r="I90" t="s">
        <v>917</v>
      </c>
      <c r="J90" t="s">
        <v>205</v>
      </c>
      <c r="K90" t="s">
        <v>244</v>
      </c>
      <c r="L90" t="s">
        <v>325</v>
      </c>
      <c r="M90" t="s">
        <v>314</v>
      </c>
      <c r="N90" t="s">
        <v>580</v>
      </c>
      <c r="O90" t="s">
        <v>339</v>
      </c>
      <c r="P90" t="s">
        <v>1215</v>
      </c>
      <c r="Q90" s="131">
        <v>1576</v>
      </c>
      <c r="R90" s="131">
        <v>3.6469999999999998</v>
      </c>
      <c r="S90" s="131">
        <v>21775.9</v>
      </c>
      <c r="T90" s="131">
        <v>1251.607</v>
      </c>
      <c r="U90" s="132">
        <v>1.0000000000000001E-5</v>
      </c>
      <c r="V90" s="132">
        <v>9.5280000000000004E-2</v>
      </c>
      <c r="W90" s="132">
        <v>3.0000000000000001E-3</v>
      </c>
    </row>
    <row r="91" spans="1:23">
      <c r="A91" t="s">
        <v>1213</v>
      </c>
      <c r="B91" t="s">
        <v>1242</v>
      </c>
      <c r="C91" t="s">
        <v>4253</v>
      </c>
      <c r="D91" t="s">
        <v>4254</v>
      </c>
      <c r="E91" t="s">
        <v>80</v>
      </c>
      <c r="F91" t="s">
        <v>4545</v>
      </c>
      <c r="G91" t="s">
        <v>4546</v>
      </c>
      <c r="H91" t="s">
        <v>321</v>
      </c>
      <c r="I91" t="s">
        <v>917</v>
      </c>
      <c r="J91" t="s">
        <v>205</v>
      </c>
      <c r="K91" t="s">
        <v>244</v>
      </c>
      <c r="L91" t="s">
        <v>325</v>
      </c>
      <c r="M91" t="s">
        <v>314</v>
      </c>
      <c r="N91" t="s">
        <v>580</v>
      </c>
      <c r="O91" t="s">
        <v>339</v>
      </c>
      <c r="P91" t="s">
        <v>1215</v>
      </c>
      <c r="Q91" s="131">
        <v>14198</v>
      </c>
      <c r="R91" s="131">
        <v>3.6469999999999998</v>
      </c>
      <c r="S91" s="131">
        <v>2046</v>
      </c>
      <c r="T91" s="131">
        <v>1059.421</v>
      </c>
      <c r="U91" s="132">
        <v>1.0000000000000001E-5</v>
      </c>
      <c r="V91" s="132">
        <v>8.0649999999999999E-2</v>
      </c>
      <c r="W91" s="132">
        <v>2.5400000000000002E-3</v>
      </c>
    </row>
    <row r="92" spans="1:23">
      <c r="A92" t="s">
        <v>1213</v>
      </c>
      <c r="B92" t="s">
        <v>1243</v>
      </c>
      <c r="C92" t="s">
        <v>4116</v>
      </c>
      <c r="D92" t="s">
        <v>4117</v>
      </c>
      <c r="E92" t="s">
        <v>309</v>
      </c>
      <c r="F92" t="s">
        <v>4539</v>
      </c>
      <c r="G92" t="s">
        <v>4540</v>
      </c>
      <c r="H92" t="s">
        <v>321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719</v>
      </c>
      <c r="O92" t="s">
        <v>339</v>
      </c>
      <c r="P92" t="s">
        <v>1212</v>
      </c>
      <c r="Q92" s="131">
        <v>14131829</v>
      </c>
      <c r="R92" s="131">
        <v>1</v>
      </c>
      <c r="S92" s="131">
        <v>129.32</v>
      </c>
      <c r="T92" s="131">
        <v>18275.280999999999</v>
      </c>
      <c r="U92" s="132">
        <v>2.6110000000000001E-2</v>
      </c>
      <c r="V92" s="132">
        <v>0.12207</v>
      </c>
      <c r="W92" s="132">
        <v>3.9899999999999996E-3</v>
      </c>
    </row>
    <row r="93" spans="1:23">
      <c r="A93" t="s">
        <v>1213</v>
      </c>
      <c r="B93" t="s">
        <v>1243</v>
      </c>
      <c r="C93" t="s">
        <v>4541</v>
      </c>
      <c r="D93" t="s">
        <v>4542</v>
      </c>
      <c r="E93" t="s">
        <v>309</v>
      </c>
      <c r="F93" t="s">
        <v>4543</v>
      </c>
      <c r="G93" t="s">
        <v>4544</v>
      </c>
      <c r="H93" t="s">
        <v>321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695</v>
      </c>
      <c r="O93" t="s">
        <v>339</v>
      </c>
      <c r="P93" t="s">
        <v>1212</v>
      </c>
      <c r="Q93" s="131">
        <v>6593539.8899999997</v>
      </c>
      <c r="R93" s="131">
        <v>1</v>
      </c>
      <c r="S93" s="131">
        <v>75.400000000000006</v>
      </c>
      <c r="T93" s="131">
        <v>4971.5290000000005</v>
      </c>
      <c r="U93" s="132">
        <v>1.9709999999999998E-2</v>
      </c>
      <c r="V93" s="132">
        <v>3.3210000000000003E-2</v>
      </c>
      <c r="W93" s="132">
        <v>1.09E-3</v>
      </c>
    </row>
    <row r="94" spans="1:23">
      <c r="A94" t="s">
        <v>1213</v>
      </c>
      <c r="B94" t="s">
        <v>1243</v>
      </c>
      <c r="C94" t="s">
        <v>4460</v>
      </c>
      <c r="D94" t="s">
        <v>4461</v>
      </c>
      <c r="E94" t="s">
        <v>80</v>
      </c>
      <c r="F94" t="s">
        <v>4547</v>
      </c>
      <c r="G94" t="s">
        <v>4548</v>
      </c>
      <c r="H94" t="s">
        <v>321</v>
      </c>
      <c r="I94" t="s">
        <v>917</v>
      </c>
      <c r="J94" t="s">
        <v>205</v>
      </c>
      <c r="K94" t="s">
        <v>224</v>
      </c>
      <c r="L94" t="s">
        <v>325</v>
      </c>
      <c r="M94" t="s">
        <v>314</v>
      </c>
      <c r="N94" t="s">
        <v>580</v>
      </c>
      <c r="O94" t="s">
        <v>339</v>
      </c>
      <c r="P94" t="s">
        <v>1215</v>
      </c>
      <c r="Q94" s="131">
        <v>568792.24</v>
      </c>
      <c r="R94" s="131">
        <v>3.6469999999999998</v>
      </c>
      <c r="S94" s="131">
        <v>1516.6</v>
      </c>
      <c r="T94" s="131">
        <v>31460.127</v>
      </c>
      <c r="U94" s="132">
        <v>1.4999999999999999E-4</v>
      </c>
      <c r="V94" s="132">
        <v>0.21015</v>
      </c>
      <c r="W94" s="132">
        <v>6.8700000000000002E-3</v>
      </c>
    </row>
    <row r="95" spans="1:23">
      <c r="A95" t="s">
        <v>1213</v>
      </c>
      <c r="B95" t="s">
        <v>1243</v>
      </c>
      <c r="C95" t="s">
        <v>4253</v>
      </c>
      <c r="D95" t="s">
        <v>4254</v>
      </c>
      <c r="E95" t="s">
        <v>80</v>
      </c>
      <c r="F95" t="s">
        <v>4545</v>
      </c>
      <c r="G95" t="s">
        <v>4546</v>
      </c>
      <c r="H95" t="s">
        <v>321</v>
      </c>
      <c r="I95" t="s">
        <v>917</v>
      </c>
      <c r="J95" t="s">
        <v>205</v>
      </c>
      <c r="K95" t="s">
        <v>244</v>
      </c>
      <c r="L95" t="s">
        <v>325</v>
      </c>
      <c r="M95" t="s">
        <v>314</v>
      </c>
      <c r="N95" t="s">
        <v>580</v>
      </c>
      <c r="O95" t="s">
        <v>339</v>
      </c>
      <c r="P95" t="s">
        <v>1215</v>
      </c>
      <c r="Q95" s="131">
        <v>243827</v>
      </c>
      <c r="R95" s="131">
        <v>3.6469999999999998</v>
      </c>
      <c r="S95" s="131">
        <v>2046</v>
      </c>
      <c r="T95" s="131">
        <v>18193.79</v>
      </c>
      <c r="U95" s="132">
        <v>1.3999999999999999E-4</v>
      </c>
      <c r="V95" s="132">
        <v>0.12153</v>
      </c>
      <c r="W95" s="132">
        <v>3.9699999999999996E-3</v>
      </c>
    </row>
    <row r="96" spans="1:23">
      <c r="A96" t="s">
        <v>1213</v>
      </c>
      <c r="B96" t="s">
        <v>1243</v>
      </c>
      <c r="C96" t="s">
        <v>4472</v>
      </c>
      <c r="D96" t="s">
        <v>4473</v>
      </c>
      <c r="E96" t="s">
        <v>80</v>
      </c>
      <c r="F96" t="s">
        <v>4517</v>
      </c>
      <c r="G96" t="s">
        <v>4518</v>
      </c>
      <c r="H96" t="s">
        <v>321</v>
      </c>
      <c r="I96" t="s">
        <v>969</v>
      </c>
      <c r="J96" t="s">
        <v>205</v>
      </c>
      <c r="K96" t="s">
        <v>293</v>
      </c>
      <c r="L96" t="s">
        <v>325</v>
      </c>
      <c r="M96" t="s">
        <v>314</v>
      </c>
      <c r="N96" t="s">
        <v>732</v>
      </c>
      <c r="O96" t="s">
        <v>339</v>
      </c>
      <c r="P96" t="s">
        <v>1215</v>
      </c>
      <c r="Q96" s="131">
        <v>10718</v>
      </c>
      <c r="R96" s="131">
        <v>3.6469999999999998</v>
      </c>
      <c r="S96" s="131">
        <v>40155.33</v>
      </c>
      <c r="T96" s="131">
        <v>15696.135</v>
      </c>
      <c r="U96" s="132">
        <v>0</v>
      </c>
      <c r="V96" s="132">
        <v>0.10485</v>
      </c>
      <c r="W96" s="132">
        <v>3.4299999999999999E-3</v>
      </c>
    </row>
    <row r="97" spans="1:23">
      <c r="A97" t="s">
        <v>1213</v>
      </c>
      <c r="B97" t="s">
        <v>1243</v>
      </c>
      <c r="C97" t="s">
        <v>4253</v>
      </c>
      <c r="D97" t="s">
        <v>4254</v>
      </c>
      <c r="E97" t="s">
        <v>80</v>
      </c>
      <c r="F97" t="s">
        <v>4515</v>
      </c>
      <c r="G97" t="s">
        <v>4516</v>
      </c>
      <c r="H97" t="s">
        <v>321</v>
      </c>
      <c r="I97" t="s">
        <v>969</v>
      </c>
      <c r="J97" t="s">
        <v>205</v>
      </c>
      <c r="K97" t="s">
        <v>224</v>
      </c>
      <c r="L97" t="s">
        <v>325</v>
      </c>
      <c r="M97" t="s">
        <v>314</v>
      </c>
      <c r="N97" t="s">
        <v>732</v>
      </c>
      <c r="O97" t="s">
        <v>339</v>
      </c>
      <c r="P97" t="s">
        <v>1215</v>
      </c>
      <c r="Q97" s="131">
        <v>21989</v>
      </c>
      <c r="R97" s="131">
        <v>3.6469999999999998</v>
      </c>
      <c r="S97" s="131">
        <v>18665</v>
      </c>
      <c r="T97" s="131">
        <v>14968.188</v>
      </c>
      <c r="U97" s="132">
        <v>0</v>
      </c>
      <c r="V97" s="132">
        <v>9.9979999999999999E-2</v>
      </c>
      <c r="W97" s="132">
        <v>3.2699999999999999E-3</v>
      </c>
    </row>
    <row r="98" spans="1:23">
      <c r="A98" t="s">
        <v>1213</v>
      </c>
      <c r="B98" t="s">
        <v>1243</v>
      </c>
      <c r="C98" t="s">
        <v>4511</v>
      </c>
      <c r="D98" t="s">
        <v>4512</v>
      </c>
      <c r="E98" t="s">
        <v>80</v>
      </c>
      <c r="F98" t="s">
        <v>4513</v>
      </c>
      <c r="G98" t="s">
        <v>4514</v>
      </c>
      <c r="H98" t="s">
        <v>321</v>
      </c>
      <c r="I98" t="s">
        <v>969</v>
      </c>
      <c r="J98" t="s">
        <v>205</v>
      </c>
      <c r="K98" t="s">
        <v>293</v>
      </c>
      <c r="L98" t="s">
        <v>325</v>
      </c>
      <c r="M98" t="s">
        <v>314</v>
      </c>
      <c r="N98" t="s">
        <v>732</v>
      </c>
      <c r="O98" t="s">
        <v>339</v>
      </c>
      <c r="P98" t="s">
        <v>1215</v>
      </c>
      <c r="Q98" s="131">
        <v>32322</v>
      </c>
      <c r="R98" s="131">
        <v>3.6469999999999998</v>
      </c>
      <c r="S98" s="131">
        <v>12453.03</v>
      </c>
      <c r="T98" s="131">
        <v>14679.424000000001</v>
      </c>
      <c r="U98" s="132">
        <v>1.0000000000000001E-5</v>
      </c>
      <c r="V98" s="132">
        <v>9.8049999999999998E-2</v>
      </c>
      <c r="W98" s="132">
        <v>3.2100000000000002E-3</v>
      </c>
    </row>
    <row r="99" spans="1:23">
      <c r="A99" t="s">
        <v>1213</v>
      </c>
      <c r="B99" t="s">
        <v>1243</v>
      </c>
      <c r="C99" t="s">
        <v>4519</v>
      </c>
      <c r="D99" t="s">
        <v>4520</v>
      </c>
      <c r="E99" t="s">
        <v>80</v>
      </c>
      <c r="F99" t="s">
        <v>4521</v>
      </c>
      <c r="G99" t="s">
        <v>4522</v>
      </c>
      <c r="H99" t="s">
        <v>321</v>
      </c>
      <c r="I99" t="s">
        <v>969</v>
      </c>
      <c r="J99" t="s">
        <v>205</v>
      </c>
      <c r="K99" t="s">
        <v>233</v>
      </c>
      <c r="L99" t="s">
        <v>325</v>
      </c>
      <c r="M99" t="s">
        <v>314</v>
      </c>
      <c r="N99" t="s">
        <v>732</v>
      </c>
      <c r="O99" t="s">
        <v>339</v>
      </c>
      <c r="P99" t="s">
        <v>1215</v>
      </c>
      <c r="Q99" s="131">
        <v>209772</v>
      </c>
      <c r="R99" s="131">
        <v>3.6469999999999998</v>
      </c>
      <c r="S99" s="131">
        <v>1810</v>
      </c>
      <c r="T99" s="131">
        <v>13847.197</v>
      </c>
      <c r="U99" s="132">
        <v>0</v>
      </c>
      <c r="V99" s="132">
        <v>9.2499999999999999E-2</v>
      </c>
      <c r="W99" s="132">
        <v>3.0300000000000001E-3</v>
      </c>
    </row>
    <row r="100" spans="1:23">
      <c r="A100" t="s">
        <v>1213</v>
      </c>
      <c r="B100" t="s">
        <v>1243</v>
      </c>
      <c r="C100" t="s">
        <v>4549</v>
      </c>
      <c r="D100" t="s">
        <v>4550</v>
      </c>
      <c r="E100" t="s">
        <v>80</v>
      </c>
      <c r="F100" t="s">
        <v>4551</v>
      </c>
      <c r="G100" t="s">
        <v>4552</v>
      </c>
      <c r="H100" t="s">
        <v>321</v>
      </c>
      <c r="I100" t="s">
        <v>917</v>
      </c>
      <c r="J100" t="s">
        <v>205</v>
      </c>
      <c r="K100" t="s">
        <v>293</v>
      </c>
      <c r="L100" t="s">
        <v>325</v>
      </c>
      <c r="M100" t="s">
        <v>314</v>
      </c>
      <c r="N100" t="s">
        <v>720</v>
      </c>
      <c r="O100" t="s">
        <v>339</v>
      </c>
      <c r="P100" t="s">
        <v>1215</v>
      </c>
      <c r="Q100" s="131">
        <v>100350</v>
      </c>
      <c r="R100" s="131">
        <v>3.6469999999999998</v>
      </c>
      <c r="S100" s="131">
        <v>2455</v>
      </c>
      <c r="T100" s="131">
        <v>8984.7219999999998</v>
      </c>
      <c r="U100" s="132">
        <v>1.9000000000000001E-4</v>
      </c>
      <c r="V100" s="132">
        <v>6.0019999999999997E-2</v>
      </c>
      <c r="W100" s="132">
        <v>1.9599999999999999E-3</v>
      </c>
    </row>
    <row r="101" spans="1:23">
      <c r="A101" t="s">
        <v>1213</v>
      </c>
      <c r="B101" t="s">
        <v>1243</v>
      </c>
      <c r="C101" t="s">
        <v>4553</v>
      </c>
      <c r="D101" t="s">
        <v>4554</v>
      </c>
      <c r="E101" t="s">
        <v>80</v>
      </c>
      <c r="F101" t="s">
        <v>4555</v>
      </c>
      <c r="G101" t="s">
        <v>4556</v>
      </c>
      <c r="H101" t="s">
        <v>321</v>
      </c>
      <c r="I101" t="s">
        <v>917</v>
      </c>
      <c r="J101" t="s">
        <v>205</v>
      </c>
      <c r="K101" t="s">
        <v>244</v>
      </c>
      <c r="L101" t="s">
        <v>325</v>
      </c>
      <c r="M101" t="s">
        <v>314</v>
      </c>
      <c r="N101" t="s">
        <v>580</v>
      </c>
      <c r="O101" t="s">
        <v>339</v>
      </c>
      <c r="P101" t="s">
        <v>1215</v>
      </c>
      <c r="Q101" s="131">
        <v>10867</v>
      </c>
      <c r="R101" s="131">
        <v>3.6469999999999998</v>
      </c>
      <c r="S101" s="131">
        <v>21775.9</v>
      </c>
      <c r="T101" s="131">
        <v>8630.2139999999999</v>
      </c>
      <c r="U101" s="132">
        <v>5.0000000000000002E-5</v>
      </c>
      <c r="V101" s="132">
        <v>5.765E-2</v>
      </c>
      <c r="W101" s="132">
        <v>1.89E-3</v>
      </c>
    </row>
    <row r="102" spans="1:23">
      <c r="A102" t="s">
        <v>1213</v>
      </c>
      <c r="B102" t="s">
        <v>1251</v>
      </c>
      <c r="C102" t="s">
        <v>4116</v>
      </c>
      <c r="D102" t="s">
        <v>4117</v>
      </c>
      <c r="E102" t="s">
        <v>309</v>
      </c>
      <c r="F102" t="s">
        <v>4539</v>
      </c>
      <c r="G102" t="s">
        <v>4540</v>
      </c>
      <c r="H102" t="s">
        <v>321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719</v>
      </c>
      <c r="O102" t="s">
        <v>339</v>
      </c>
      <c r="P102" t="s">
        <v>1212</v>
      </c>
      <c r="Q102" s="131">
        <v>921153</v>
      </c>
      <c r="R102" s="131">
        <v>1</v>
      </c>
      <c r="S102" s="131">
        <v>129.32</v>
      </c>
      <c r="T102" s="131">
        <v>1191.2349999999999</v>
      </c>
      <c r="U102" s="132">
        <v>1.6999999999999999E-3</v>
      </c>
      <c r="V102" s="132">
        <v>0.11264</v>
      </c>
      <c r="W102" s="132">
        <v>3.9199999999999999E-3</v>
      </c>
    </row>
    <row r="103" spans="1:23">
      <c r="A103" t="s">
        <v>1213</v>
      </c>
      <c r="B103" t="s">
        <v>1251</v>
      </c>
      <c r="C103" t="s">
        <v>4541</v>
      </c>
      <c r="D103" t="s">
        <v>4542</v>
      </c>
      <c r="E103" t="s">
        <v>309</v>
      </c>
      <c r="F103" t="s">
        <v>4543</v>
      </c>
      <c r="G103" t="s">
        <v>4544</v>
      </c>
      <c r="H103" t="s">
        <v>321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695</v>
      </c>
      <c r="O103" t="s">
        <v>339</v>
      </c>
      <c r="P103" t="s">
        <v>1212</v>
      </c>
      <c r="Q103" s="131">
        <v>849080.77</v>
      </c>
      <c r="R103" s="131">
        <v>1</v>
      </c>
      <c r="S103" s="131">
        <v>75.400000000000006</v>
      </c>
      <c r="T103" s="131">
        <v>640.20699999999999</v>
      </c>
      <c r="U103" s="132">
        <v>2.5400000000000002E-3</v>
      </c>
      <c r="V103" s="132">
        <v>6.0539999999999997E-2</v>
      </c>
      <c r="W103" s="132">
        <v>2.0999999999999999E-3</v>
      </c>
    </row>
    <row r="104" spans="1:23">
      <c r="A104" t="s">
        <v>1213</v>
      </c>
      <c r="B104" t="s">
        <v>1251</v>
      </c>
      <c r="C104" t="s">
        <v>4253</v>
      </c>
      <c r="D104" t="s">
        <v>4254</v>
      </c>
      <c r="E104" t="s">
        <v>80</v>
      </c>
      <c r="F104" t="s">
        <v>4545</v>
      </c>
      <c r="G104" t="s">
        <v>4546</v>
      </c>
      <c r="H104" t="s">
        <v>321</v>
      </c>
      <c r="I104" t="s">
        <v>917</v>
      </c>
      <c r="J104" t="s">
        <v>205</v>
      </c>
      <c r="K104" t="s">
        <v>244</v>
      </c>
      <c r="L104" t="s">
        <v>325</v>
      </c>
      <c r="M104" t="s">
        <v>314</v>
      </c>
      <c r="N104" t="s">
        <v>580</v>
      </c>
      <c r="O104" t="s">
        <v>339</v>
      </c>
      <c r="P104" t="s">
        <v>1215</v>
      </c>
      <c r="Q104" s="131">
        <v>30346</v>
      </c>
      <c r="R104" s="131">
        <v>3.6469999999999998</v>
      </c>
      <c r="S104" s="131">
        <v>2046</v>
      </c>
      <c r="T104" s="131">
        <v>2264.346</v>
      </c>
      <c r="U104" s="132">
        <v>2.0000000000000002E-5</v>
      </c>
      <c r="V104" s="132">
        <v>0.21410999999999999</v>
      </c>
      <c r="W104" s="132">
        <v>7.4400000000000004E-3</v>
      </c>
    </row>
    <row r="105" spans="1:23">
      <c r="A105" t="s">
        <v>1213</v>
      </c>
      <c r="B105" t="s">
        <v>1251</v>
      </c>
      <c r="C105" t="s">
        <v>4460</v>
      </c>
      <c r="D105" t="s">
        <v>4461</v>
      </c>
      <c r="E105" t="s">
        <v>80</v>
      </c>
      <c r="F105" t="s">
        <v>4547</v>
      </c>
      <c r="G105" t="s">
        <v>4548</v>
      </c>
      <c r="H105" t="s">
        <v>321</v>
      </c>
      <c r="I105" t="s">
        <v>917</v>
      </c>
      <c r="J105" t="s">
        <v>205</v>
      </c>
      <c r="K105" t="s">
        <v>224</v>
      </c>
      <c r="L105" t="s">
        <v>325</v>
      </c>
      <c r="M105" t="s">
        <v>314</v>
      </c>
      <c r="N105" t="s">
        <v>580</v>
      </c>
      <c r="O105" t="s">
        <v>339</v>
      </c>
      <c r="P105" t="s">
        <v>1215</v>
      </c>
      <c r="Q105" s="131">
        <v>37797.29</v>
      </c>
      <c r="R105" s="131">
        <v>3.6469999999999998</v>
      </c>
      <c r="S105" s="131">
        <v>1516.6</v>
      </c>
      <c r="T105" s="131">
        <v>2090.5830000000001</v>
      </c>
      <c r="U105" s="132">
        <v>1.0000000000000001E-5</v>
      </c>
      <c r="V105" s="132">
        <v>0.19767999999999999</v>
      </c>
      <c r="W105" s="132">
        <v>6.8700000000000002E-3</v>
      </c>
    </row>
    <row r="106" spans="1:23">
      <c r="A106" t="s">
        <v>1213</v>
      </c>
      <c r="B106" t="s">
        <v>1251</v>
      </c>
      <c r="C106" t="s">
        <v>4472</v>
      </c>
      <c r="D106" t="s">
        <v>4473</v>
      </c>
      <c r="E106" t="s">
        <v>80</v>
      </c>
      <c r="F106" t="s">
        <v>4517</v>
      </c>
      <c r="G106" t="s">
        <v>4518</v>
      </c>
      <c r="H106" t="s">
        <v>321</v>
      </c>
      <c r="I106" t="s">
        <v>969</v>
      </c>
      <c r="J106" t="s">
        <v>205</v>
      </c>
      <c r="K106" t="s">
        <v>293</v>
      </c>
      <c r="L106" t="s">
        <v>325</v>
      </c>
      <c r="M106" t="s">
        <v>314</v>
      </c>
      <c r="N106" t="s">
        <v>732</v>
      </c>
      <c r="O106" t="s">
        <v>339</v>
      </c>
      <c r="P106" t="s">
        <v>1215</v>
      </c>
      <c r="Q106" s="131">
        <v>577</v>
      </c>
      <c r="R106" s="131">
        <v>3.6469999999999998</v>
      </c>
      <c r="S106" s="131">
        <v>40155.33</v>
      </c>
      <c r="T106" s="131">
        <v>844.99599999999998</v>
      </c>
      <c r="U106" s="132">
        <v>0</v>
      </c>
      <c r="V106" s="132">
        <v>7.9899999999999999E-2</v>
      </c>
      <c r="W106" s="132">
        <v>2.7799999999999999E-3</v>
      </c>
    </row>
    <row r="107" spans="1:23">
      <c r="A107" t="s">
        <v>1213</v>
      </c>
      <c r="B107" t="s">
        <v>1251</v>
      </c>
      <c r="C107" t="s">
        <v>4253</v>
      </c>
      <c r="D107" t="s">
        <v>4254</v>
      </c>
      <c r="E107" t="s">
        <v>80</v>
      </c>
      <c r="F107" t="s">
        <v>4515</v>
      </c>
      <c r="G107" t="s">
        <v>4516</v>
      </c>
      <c r="H107" t="s">
        <v>321</v>
      </c>
      <c r="I107" t="s">
        <v>969</v>
      </c>
      <c r="J107" t="s">
        <v>205</v>
      </c>
      <c r="K107" t="s">
        <v>224</v>
      </c>
      <c r="L107" t="s">
        <v>325</v>
      </c>
      <c r="M107" t="s">
        <v>314</v>
      </c>
      <c r="N107" t="s">
        <v>732</v>
      </c>
      <c r="O107" t="s">
        <v>339</v>
      </c>
      <c r="P107" t="s">
        <v>1215</v>
      </c>
      <c r="Q107" s="131">
        <v>1177</v>
      </c>
      <c r="R107" s="131">
        <v>3.6469999999999998</v>
      </c>
      <c r="S107" s="131">
        <v>18665</v>
      </c>
      <c r="T107" s="131">
        <v>801.19899999999996</v>
      </c>
      <c r="U107" s="132">
        <v>0</v>
      </c>
      <c r="V107" s="132">
        <v>7.5759999999999994E-2</v>
      </c>
      <c r="W107" s="132">
        <v>2.63E-3</v>
      </c>
    </row>
    <row r="108" spans="1:23">
      <c r="A108" t="s">
        <v>1213</v>
      </c>
      <c r="B108" t="s">
        <v>1251</v>
      </c>
      <c r="C108" t="s">
        <v>4519</v>
      </c>
      <c r="D108" t="s">
        <v>4520</v>
      </c>
      <c r="E108" t="s">
        <v>80</v>
      </c>
      <c r="F108" t="s">
        <v>4521</v>
      </c>
      <c r="G108" t="s">
        <v>4522</v>
      </c>
      <c r="H108" t="s">
        <v>321</v>
      </c>
      <c r="I108" t="s">
        <v>969</v>
      </c>
      <c r="J108" t="s">
        <v>205</v>
      </c>
      <c r="K108" t="s">
        <v>233</v>
      </c>
      <c r="L108" t="s">
        <v>325</v>
      </c>
      <c r="M108" t="s">
        <v>314</v>
      </c>
      <c r="N108" t="s">
        <v>732</v>
      </c>
      <c r="O108" t="s">
        <v>339</v>
      </c>
      <c r="P108" t="s">
        <v>1215</v>
      </c>
      <c r="Q108" s="131">
        <v>12039</v>
      </c>
      <c r="R108" s="131">
        <v>3.6469999999999998</v>
      </c>
      <c r="S108" s="131">
        <v>1810</v>
      </c>
      <c r="T108" s="131">
        <v>794.70299999999997</v>
      </c>
      <c r="U108" s="132">
        <v>0</v>
      </c>
      <c r="V108" s="132">
        <v>7.5149999999999995E-2</v>
      </c>
      <c r="W108" s="132">
        <v>2.6099999999999999E-3</v>
      </c>
    </row>
    <row r="109" spans="1:23">
      <c r="A109" t="s">
        <v>1213</v>
      </c>
      <c r="B109" t="s">
        <v>1251</v>
      </c>
      <c r="C109" t="s">
        <v>4511</v>
      </c>
      <c r="D109" t="s">
        <v>4512</v>
      </c>
      <c r="E109" t="s">
        <v>80</v>
      </c>
      <c r="F109" t="s">
        <v>4513</v>
      </c>
      <c r="G109" t="s">
        <v>4514</v>
      </c>
      <c r="H109" t="s">
        <v>321</v>
      </c>
      <c r="I109" t="s">
        <v>969</v>
      </c>
      <c r="J109" t="s">
        <v>205</v>
      </c>
      <c r="K109" t="s">
        <v>293</v>
      </c>
      <c r="L109" t="s">
        <v>325</v>
      </c>
      <c r="M109" t="s">
        <v>314</v>
      </c>
      <c r="N109" t="s">
        <v>732</v>
      </c>
      <c r="O109" t="s">
        <v>339</v>
      </c>
      <c r="P109" t="s">
        <v>1215</v>
      </c>
      <c r="Q109" s="131">
        <v>1730</v>
      </c>
      <c r="R109" s="131">
        <v>3.6469999999999998</v>
      </c>
      <c r="S109" s="131">
        <v>12453.03</v>
      </c>
      <c r="T109" s="131">
        <v>785.7</v>
      </c>
      <c r="U109" s="132">
        <v>0</v>
      </c>
      <c r="V109" s="132">
        <v>7.4289999999999995E-2</v>
      </c>
      <c r="W109" s="132">
        <v>2.5799999999999998E-3</v>
      </c>
    </row>
    <row r="110" spans="1:23">
      <c r="A110" t="s">
        <v>1213</v>
      </c>
      <c r="B110" t="s">
        <v>1251</v>
      </c>
      <c r="C110" t="s">
        <v>4549</v>
      </c>
      <c r="D110" t="s">
        <v>4550</v>
      </c>
      <c r="E110" t="s">
        <v>80</v>
      </c>
      <c r="F110" t="s">
        <v>4551</v>
      </c>
      <c r="G110" t="s">
        <v>4552</v>
      </c>
      <c r="H110" t="s">
        <v>321</v>
      </c>
      <c r="I110" t="s">
        <v>917</v>
      </c>
      <c r="J110" t="s">
        <v>205</v>
      </c>
      <c r="K110" t="s">
        <v>293</v>
      </c>
      <c r="L110" t="s">
        <v>325</v>
      </c>
      <c r="M110" t="s">
        <v>314</v>
      </c>
      <c r="N110" t="s">
        <v>720</v>
      </c>
      <c r="O110" t="s">
        <v>339</v>
      </c>
      <c r="P110" t="s">
        <v>1215</v>
      </c>
      <c r="Q110" s="131">
        <v>6890</v>
      </c>
      <c r="R110" s="131">
        <v>3.6469999999999998</v>
      </c>
      <c r="S110" s="131">
        <v>2455</v>
      </c>
      <c r="T110" s="131">
        <v>616.88800000000003</v>
      </c>
      <c r="U110" s="132">
        <v>1.0000000000000001E-5</v>
      </c>
      <c r="V110" s="132">
        <v>5.833E-2</v>
      </c>
      <c r="W110" s="132">
        <v>2.0300000000000001E-3</v>
      </c>
    </row>
    <row r="111" spans="1:23">
      <c r="A111" t="s">
        <v>1213</v>
      </c>
      <c r="B111" t="s">
        <v>1251</v>
      </c>
      <c r="C111" t="s">
        <v>4553</v>
      </c>
      <c r="D111" t="s">
        <v>4554</v>
      </c>
      <c r="E111" t="s">
        <v>80</v>
      </c>
      <c r="F111" t="s">
        <v>4555</v>
      </c>
      <c r="G111" t="s">
        <v>4556</v>
      </c>
      <c r="H111" t="s">
        <v>321</v>
      </c>
      <c r="I111" t="s">
        <v>917</v>
      </c>
      <c r="J111" t="s">
        <v>205</v>
      </c>
      <c r="K111" t="s">
        <v>244</v>
      </c>
      <c r="L111" t="s">
        <v>325</v>
      </c>
      <c r="M111" t="s">
        <v>314</v>
      </c>
      <c r="N111" t="s">
        <v>580</v>
      </c>
      <c r="O111" t="s">
        <v>339</v>
      </c>
      <c r="P111" t="s">
        <v>1215</v>
      </c>
      <c r="Q111" s="131">
        <v>687</v>
      </c>
      <c r="R111" s="131">
        <v>3.6469999999999998</v>
      </c>
      <c r="S111" s="131">
        <v>21775.9</v>
      </c>
      <c r="T111" s="131">
        <v>545.59299999999996</v>
      </c>
      <c r="U111" s="132">
        <v>0</v>
      </c>
      <c r="V111" s="132">
        <v>5.1589999999999997E-2</v>
      </c>
      <c r="W111" s="132">
        <v>1.7899999999999999E-3</v>
      </c>
    </row>
    <row r="112" spans="1:23">
      <c r="A112" t="s">
        <v>1213</v>
      </c>
      <c r="B112" t="s">
        <v>1252</v>
      </c>
      <c r="C112" t="s">
        <v>4116</v>
      </c>
      <c r="D112" t="s">
        <v>4117</v>
      </c>
      <c r="E112" t="s">
        <v>309</v>
      </c>
      <c r="F112" t="s">
        <v>4539</v>
      </c>
      <c r="G112" t="s">
        <v>4540</v>
      </c>
      <c r="H112" t="s">
        <v>321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719</v>
      </c>
      <c r="O112" t="s">
        <v>339</v>
      </c>
      <c r="P112" t="s">
        <v>1212</v>
      </c>
      <c r="Q112" s="131">
        <v>541831</v>
      </c>
      <c r="R112" s="131">
        <v>1</v>
      </c>
      <c r="S112" s="131">
        <v>129.32</v>
      </c>
      <c r="T112" s="131">
        <v>700.69600000000003</v>
      </c>
      <c r="U112" s="132">
        <v>1E-3</v>
      </c>
      <c r="V112" s="132">
        <v>0.11829000000000001</v>
      </c>
      <c r="W112" s="132">
        <v>3.0100000000000001E-3</v>
      </c>
    </row>
    <row r="113" spans="1:23">
      <c r="A113" t="s">
        <v>1213</v>
      </c>
      <c r="B113" t="s">
        <v>1252</v>
      </c>
      <c r="C113" t="s">
        <v>4541</v>
      </c>
      <c r="D113" t="s">
        <v>4542</v>
      </c>
      <c r="E113" t="s">
        <v>309</v>
      </c>
      <c r="F113" t="s">
        <v>4543</v>
      </c>
      <c r="G113" t="s">
        <v>4544</v>
      </c>
      <c r="H113" t="s">
        <v>321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695</v>
      </c>
      <c r="O113" t="s">
        <v>339</v>
      </c>
      <c r="P113" t="s">
        <v>1212</v>
      </c>
      <c r="Q113" s="131">
        <v>239984.98</v>
      </c>
      <c r="R113" s="131">
        <v>1</v>
      </c>
      <c r="S113" s="131">
        <v>75.400000000000006</v>
      </c>
      <c r="T113" s="131">
        <v>180.94900000000001</v>
      </c>
      <c r="U113" s="132">
        <v>7.2000000000000005E-4</v>
      </c>
      <c r="V113" s="132">
        <v>3.0550000000000001E-2</v>
      </c>
      <c r="W113" s="132">
        <v>7.7999999999999999E-4</v>
      </c>
    </row>
    <row r="114" spans="1:23">
      <c r="A114" t="s">
        <v>1213</v>
      </c>
      <c r="B114" t="s">
        <v>1252</v>
      </c>
      <c r="C114" t="s">
        <v>4460</v>
      </c>
      <c r="D114" t="s">
        <v>4461</v>
      </c>
      <c r="E114" t="s">
        <v>80</v>
      </c>
      <c r="F114" t="s">
        <v>4547</v>
      </c>
      <c r="G114" t="s">
        <v>4548</v>
      </c>
      <c r="H114" t="s">
        <v>321</v>
      </c>
      <c r="I114" t="s">
        <v>917</v>
      </c>
      <c r="J114" t="s">
        <v>205</v>
      </c>
      <c r="K114" t="s">
        <v>224</v>
      </c>
      <c r="L114" t="s">
        <v>325</v>
      </c>
      <c r="M114" t="s">
        <v>314</v>
      </c>
      <c r="N114" t="s">
        <v>580</v>
      </c>
      <c r="O114" t="s">
        <v>339</v>
      </c>
      <c r="P114" t="s">
        <v>1215</v>
      </c>
      <c r="Q114" s="131">
        <v>18650.34</v>
      </c>
      <c r="R114" s="131">
        <v>3.6469999999999998</v>
      </c>
      <c r="S114" s="131">
        <v>1516.6</v>
      </c>
      <c r="T114" s="131">
        <v>1031.558</v>
      </c>
      <c r="U114" s="132">
        <v>0</v>
      </c>
      <c r="V114" s="132">
        <v>0.17415</v>
      </c>
      <c r="W114" s="132">
        <v>4.4299999999999999E-3</v>
      </c>
    </row>
    <row r="115" spans="1:23">
      <c r="A115" t="s">
        <v>1213</v>
      </c>
      <c r="B115" t="s">
        <v>1252</v>
      </c>
      <c r="C115" t="s">
        <v>4253</v>
      </c>
      <c r="D115" t="s">
        <v>4254</v>
      </c>
      <c r="E115" t="s">
        <v>80</v>
      </c>
      <c r="F115" t="s">
        <v>4545</v>
      </c>
      <c r="G115" t="s">
        <v>4546</v>
      </c>
      <c r="H115" t="s">
        <v>321</v>
      </c>
      <c r="I115" t="s">
        <v>917</v>
      </c>
      <c r="J115" t="s">
        <v>205</v>
      </c>
      <c r="K115" t="s">
        <v>244</v>
      </c>
      <c r="L115" t="s">
        <v>325</v>
      </c>
      <c r="M115" t="s">
        <v>314</v>
      </c>
      <c r="N115" t="s">
        <v>580</v>
      </c>
      <c r="O115" t="s">
        <v>339</v>
      </c>
      <c r="P115" t="s">
        <v>1215</v>
      </c>
      <c r="Q115" s="131">
        <v>9765</v>
      </c>
      <c r="R115" s="131">
        <v>3.6469999999999998</v>
      </c>
      <c r="S115" s="131">
        <v>2046</v>
      </c>
      <c r="T115" s="131">
        <v>728.64099999999996</v>
      </c>
      <c r="U115" s="132">
        <v>1.0000000000000001E-5</v>
      </c>
      <c r="V115" s="132">
        <v>0.12300999999999999</v>
      </c>
      <c r="W115" s="132">
        <v>3.13E-3</v>
      </c>
    </row>
    <row r="116" spans="1:23">
      <c r="A116" t="s">
        <v>1213</v>
      </c>
      <c r="B116" t="s">
        <v>1252</v>
      </c>
      <c r="C116" t="s">
        <v>4472</v>
      </c>
      <c r="D116" t="s">
        <v>4473</v>
      </c>
      <c r="E116" t="s">
        <v>80</v>
      </c>
      <c r="F116" t="s">
        <v>4517</v>
      </c>
      <c r="G116" t="s">
        <v>4518</v>
      </c>
      <c r="H116" t="s">
        <v>321</v>
      </c>
      <c r="I116" t="s">
        <v>969</v>
      </c>
      <c r="J116" t="s">
        <v>205</v>
      </c>
      <c r="K116" t="s">
        <v>293</v>
      </c>
      <c r="L116" t="s">
        <v>325</v>
      </c>
      <c r="M116" t="s">
        <v>314</v>
      </c>
      <c r="N116" t="s">
        <v>732</v>
      </c>
      <c r="O116" t="s">
        <v>339</v>
      </c>
      <c r="P116" t="s">
        <v>1215</v>
      </c>
      <c r="Q116" s="131">
        <v>477</v>
      </c>
      <c r="R116" s="131">
        <v>3.6469999999999998</v>
      </c>
      <c r="S116" s="131">
        <v>40155.33</v>
      </c>
      <c r="T116" s="131">
        <v>698.55</v>
      </c>
      <c r="U116" s="132">
        <v>0</v>
      </c>
      <c r="V116" s="132">
        <v>0.11792999999999999</v>
      </c>
      <c r="W116" s="132">
        <v>3.0000000000000001E-3</v>
      </c>
    </row>
    <row r="117" spans="1:23">
      <c r="A117" t="s">
        <v>1213</v>
      </c>
      <c r="B117" t="s">
        <v>1252</v>
      </c>
      <c r="C117" t="s">
        <v>4519</v>
      </c>
      <c r="D117" t="s">
        <v>4520</v>
      </c>
      <c r="E117" t="s">
        <v>80</v>
      </c>
      <c r="F117" t="s">
        <v>4521</v>
      </c>
      <c r="G117" t="s">
        <v>4522</v>
      </c>
      <c r="H117" t="s">
        <v>321</v>
      </c>
      <c r="I117" t="s">
        <v>969</v>
      </c>
      <c r="J117" t="s">
        <v>205</v>
      </c>
      <c r="K117" t="s">
        <v>233</v>
      </c>
      <c r="L117" t="s">
        <v>325</v>
      </c>
      <c r="M117" t="s">
        <v>314</v>
      </c>
      <c r="N117" t="s">
        <v>732</v>
      </c>
      <c r="O117" t="s">
        <v>339</v>
      </c>
      <c r="P117" t="s">
        <v>1215</v>
      </c>
      <c r="Q117" s="131">
        <v>10425</v>
      </c>
      <c r="R117" s="131">
        <v>3.6469999999999998</v>
      </c>
      <c r="S117" s="131">
        <v>1810</v>
      </c>
      <c r="T117" s="131">
        <v>688.16200000000003</v>
      </c>
      <c r="U117" s="132">
        <v>0</v>
      </c>
      <c r="V117" s="132">
        <v>0.11617</v>
      </c>
      <c r="W117" s="132">
        <v>2.96E-3</v>
      </c>
    </row>
    <row r="118" spans="1:23">
      <c r="A118" t="s">
        <v>1213</v>
      </c>
      <c r="B118" t="s">
        <v>1252</v>
      </c>
      <c r="C118" t="s">
        <v>4253</v>
      </c>
      <c r="D118" t="s">
        <v>4254</v>
      </c>
      <c r="E118" t="s">
        <v>80</v>
      </c>
      <c r="F118" t="s">
        <v>4515</v>
      </c>
      <c r="G118" t="s">
        <v>4516</v>
      </c>
      <c r="H118" t="s">
        <v>321</v>
      </c>
      <c r="I118" t="s">
        <v>969</v>
      </c>
      <c r="J118" t="s">
        <v>205</v>
      </c>
      <c r="K118" t="s">
        <v>224</v>
      </c>
      <c r="L118" t="s">
        <v>325</v>
      </c>
      <c r="M118" t="s">
        <v>314</v>
      </c>
      <c r="N118" t="s">
        <v>732</v>
      </c>
      <c r="O118" t="s">
        <v>339</v>
      </c>
      <c r="P118" t="s">
        <v>1215</v>
      </c>
      <c r="Q118" s="131">
        <v>967</v>
      </c>
      <c r="R118" s="131">
        <v>3.6469999999999998</v>
      </c>
      <c r="S118" s="131">
        <v>18665</v>
      </c>
      <c r="T118" s="131">
        <v>658.24900000000002</v>
      </c>
      <c r="U118" s="132">
        <v>0</v>
      </c>
      <c r="V118" s="132">
        <v>0.11112</v>
      </c>
      <c r="W118" s="132">
        <v>2.8300000000000001E-3</v>
      </c>
    </row>
    <row r="119" spans="1:23">
      <c r="A119" t="s">
        <v>1213</v>
      </c>
      <c r="B119" t="s">
        <v>1252</v>
      </c>
      <c r="C119" t="s">
        <v>4511</v>
      </c>
      <c r="D119" t="s">
        <v>4512</v>
      </c>
      <c r="E119" t="s">
        <v>80</v>
      </c>
      <c r="F119" t="s">
        <v>4513</v>
      </c>
      <c r="G119" t="s">
        <v>4514</v>
      </c>
      <c r="H119" t="s">
        <v>321</v>
      </c>
      <c r="I119" t="s">
        <v>969</v>
      </c>
      <c r="J119" t="s">
        <v>205</v>
      </c>
      <c r="K119" t="s">
        <v>293</v>
      </c>
      <c r="L119" t="s">
        <v>325</v>
      </c>
      <c r="M119" t="s">
        <v>314</v>
      </c>
      <c r="N119" t="s">
        <v>732</v>
      </c>
      <c r="O119" t="s">
        <v>339</v>
      </c>
      <c r="P119" t="s">
        <v>1215</v>
      </c>
      <c r="Q119" s="131">
        <v>1440</v>
      </c>
      <c r="R119" s="131">
        <v>3.6469999999999998</v>
      </c>
      <c r="S119" s="131">
        <v>12453.03</v>
      </c>
      <c r="T119" s="131">
        <v>653.99300000000005</v>
      </c>
      <c r="U119" s="132">
        <v>0</v>
      </c>
      <c r="V119" s="132">
        <v>0.11040999999999999</v>
      </c>
      <c r="W119" s="132">
        <v>2.81E-3</v>
      </c>
    </row>
    <row r="120" spans="1:23">
      <c r="A120" t="s">
        <v>1213</v>
      </c>
      <c r="B120" t="s">
        <v>1252</v>
      </c>
      <c r="C120" t="s">
        <v>4549</v>
      </c>
      <c r="D120" t="s">
        <v>4550</v>
      </c>
      <c r="E120" t="s">
        <v>80</v>
      </c>
      <c r="F120" t="s">
        <v>4551</v>
      </c>
      <c r="G120" t="s">
        <v>4552</v>
      </c>
      <c r="H120" t="s">
        <v>321</v>
      </c>
      <c r="I120" t="s">
        <v>917</v>
      </c>
      <c r="J120" t="s">
        <v>205</v>
      </c>
      <c r="K120" t="s">
        <v>293</v>
      </c>
      <c r="L120" t="s">
        <v>325</v>
      </c>
      <c r="M120" t="s">
        <v>314</v>
      </c>
      <c r="N120" t="s">
        <v>720</v>
      </c>
      <c r="O120" t="s">
        <v>339</v>
      </c>
      <c r="P120" t="s">
        <v>1215</v>
      </c>
      <c r="Q120" s="131">
        <v>3830</v>
      </c>
      <c r="R120" s="131">
        <v>3.6469999999999998</v>
      </c>
      <c r="S120" s="131">
        <v>2455</v>
      </c>
      <c r="T120" s="131">
        <v>342.91500000000002</v>
      </c>
      <c r="U120" s="132">
        <v>1.0000000000000001E-5</v>
      </c>
      <c r="V120" s="132">
        <v>5.7889999999999997E-2</v>
      </c>
      <c r="W120" s="132">
        <v>1.47E-3</v>
      </c>
    </row>
    <row r="121" spans="1:23">
      <c r="A121" t="s">
        <v>1213</v>
      </c>
      <c r="B121" t="s">
        <v>1252</v>
      </c>
      <c r="C121" t="s">
        <v>4553</v>
      </c>
      <c r="D121" t="s">
        <v>4554</v>
      </c>
      <c r="E121" t="s">
        <v>80</v>
      </c>
      <c r="F121" t="s">
        <v>4555</v>
      </c>
      <c r="G121" t="s">
        <v>4556</v>
      </c>
      <c r="H121" t="s">
        <v>321</v>
      </c>
      <c r="I121" t="s">
        <v>917</v>
      </c>
      <c r="J121" t="s">
        <v>205</v>
      </c>
      <c r="K121" t="s">
        <v>244</v>
      </c>
      <c r="L121" t="s">
        <v>325</v>
      </c>
      <c r="M121" t="s">
        <v>314</v>
      </c>
      <c r="N121" t="s">
        <v>580</v>
      </c>
      <c r="O121" t="s">
        <v>339</v>
      </c>
      <c r="P121" t="s">
        <v>1215</v>
      </c>
      <c r="Q121" s="131">
        <v>302</v>
      </c>
      <c r="R121" s="131">
        <v>3.6469999999999998</v>
      </c>
      <c r="S121" s="131">
        <v>21775.9</v>
      </c>
      <c r="T121" s="131">
        <v>239.83799999999999</v>
      </c>
      <c r="U121" s="132">
        <v>0</v>
      </c>
      <c r="V121" s="132">
        <v>4.0489999999999998E-2</v>
      </c>
      <c r="W121" s="132">
        <v>1.0300000000000001E-3</v>
      </c>
    </row>
    <row r="122" spans="1:23">
      <c r="A122" t="s">
        <v>1213</v>
      </c>
      <c r="B122" t="s">
        <v>1253</v>
      </c>
      <c r="C122" t="s">
        <v>4116</v>
      </c>
      <c r="D122" t="s">
        <v>4117</v>
      </c>
      <c r="E122" t="s">
        <v>309</v>
      </c>
      <c r="F122" t="s">
        <v>4539</v>
      </c>
      <c r="G122" t="s">
        <v>4540</v>
      </c>
      <c r="H122" t="s">
        <v>321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719</v>
      </c>
      <c r="O122" t="s">
        <v>339</v>
      </c>
      <c r="P122" t="s">
        <v>1212</v>
      </c>
      <c r="Q122" s="131">
        <v>335528</v>
      </c>
      <c r="R122" s="131">
        <v>1</v>
      </c>
      <c r="S122" s="131">
        <v>129.32</v>
      </c>
      <c r="T122" s="131">
        <v>433.90499999999997</v>
      </c>
      <c r="U122" s="132">
        <v>6.2E-4</v>
      </c>
      <c r="V122" s="132">
        <v>0.11840000000000001</v>
      </c>
      <c r="W122" s="132">
        <v>2.2699999999999999E-3</v>
      </c>
    </row>
    <row r="123" spans="1:23">
      <c r="A123" t="s">
        <v>1213</v>
      </c>
      <c r="B123" t="s">
        <v>1253</v>
      </c>
      <c r="C123" t="s">
        <v>4541</v>
      </c>
      <c r="D123" t="s">
        <v>4542</v>
      </c>
      <c r="E123" t="s">
        <v>309</v>
      </c>
      <c r="F123" t="s">
        <v>4543</v>
      </c>
      <c r="G123" t="s">
        <v>4544</v>
      </c>
      <c r="H123" t="s">
        <v>321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695</v>
      </c>
      <c r="O123" t="s">
        <v>339</v>
      </c>
      <c r="P123" t="s">
        <v>1212</v>
      </c>
      <c r="Q123" s="131">
        <v>103274.37</v>
      </c>
      <c r="R123" s="131">
        <v>1</v>
      </c>
      <c r="S123" s="131">
        <v>75.400000000000006</v>
      </c>
      <c r="T123" s="131">
        <v>77.869</v>
      </c>
      <c r="U123" s="132">
        <v>3.1E-4</v>
      </c>
      <c r="V123" s="132">
        <v>2.1250000000000002E-2</v>
      </c>
      <c r="W123" s="132">
        <v>4.0999999999999999E-4</v>
      </c>
    </row>
    <row r="124" spans="1:23">
      <c r="A124" t="s">
        <v>1213</v>
      </c>
      <c r="B124" t="s">
        <v>1253</v>
      </c>
      <c r="C124" t="s">
        <v>4472</v>
      </c>
      <c r="D124" t="s">
        <v>4473</v>
      </c>
      <c r="E124" t="s">
        <v>80</v>
      </c>
      <c r="F124" t="s">
        <v>4517</v>
      </c>
      <c r="G124" t="s">
        <v>4518</v>
      </c>
      <c r="H124" t="s">
        <v>321</v>
      </c>
      <c r="I124" t="s">
        <v>969</v>
      </c>
      <c r="J124" t="s">
        <v>205</v>
      </c>
      <c r="K124" t="s">
        <v>293</v>
      </c>
      <c r="L124" t="s">
        <v>325</v>
      </c>
      <c r="M124" t="s">
        <v>314</v>
      </c>
      <c r="N124" t="s">
        <v>732</v>
      </c>
      <c r="O124" t="s">
        <v>339</v>
      </c>
      <c r="P124" t="s">
        <v>1215</v>
      </c>
      <c r="Q124" s="131">
        <v>373</v>
      </c>
      <c r="R124" s="131">
        <v>3.6469999999999998</v>
      </c>
      <c r="S124" s="131">
        <v>40155.33</v>
      </c>
      <c r="T124" s="131">
        <v>546.245</v>
      </c>
      <c r="U124" s="132">
        <v>0</v>
      </c>
      <c r="V124" s="132">
        <v>0.14906</v>
      </c>
      <c r="W124" s="132">
        <v>2.8600000000000001E-3</v>
      </c>
    </row>
    <row r="125" spans="1:23">
      <c r="A125" t="s">
        <v>1213</v>
      </c>
      <c r="B125" t="s">
        <v>1253</v>
      </c>
      <c r="C125" t="s">
        <v>4460</v>
      </c>
      <c r="D125" t="s">
        <v>4461</v>
      </c>
      <c r="E125" t="s">
        <v>80</v>
      </c>
      <c r="F125" t="s">
        <v>4547</v>
      </c>
      <c r="G125" t="s">
        <v>4548</v>
      </c>
      <c r="H125" t="s">
        <v>321</v>
      </c>
      <c r="I125" t="s">
        <v>917</v>
      </c>
      <c r="J125" t="s">
        <v>205</v>
      </c>
      <c r="K125" t="s">
        <v>224</v>
      </c>
      <c r="L125" t="s">
        <v>325</v>
      </c>
      <c r="M125" t="s">
        <v>314</v>
      </c>
      <c r="N125" t="s">
        <v>580</v>
      </c>
      <c r="O125" t="s">
        <v>339</v>
      </c>
      <c r="P125" t="s">
        <v>1215</v>
      </c>
      <c r="Q125" s="131">
        <v>9783.6</v>
      </c>
      <c r="R125" s="131">
        <v>3.6469999999999998</v>
      </c>
      <c r="S125" s="131">
        <v>1516.6</v>
      </c>
      <c r="T125" s="131">
        <v>541.13499999999999</v>
      </c>
      <c r="U125" s="132">
        <v>0</v>
      </c>
      <c r="V125" s="132">
        <v>0.14766000000000001</v>
      </c>
      <c r="W125" s="132">
        <v>2.8400000000000001E-3</v>
      </c>
    </row>
    <row r="126" spans="1:23">
      <c r="A126" t="s">
        <v>1213</v>
      </c>
      <c r="B126" t="s">
        <v>1253</v>
      </c>
      <c r="C126" t="s">
        <v>4253</v>
      </c>
      <c r="D126" t="s">
        <v>4254</v>
      </c>
      <c r="E126" t="s">
        <v>80</v>
      </c>
      <c r="F126" t="s">
        <v>4515</v>
      </c>
      <c r="G126" t="s">
        <v>4516</v>
      </c>
      <c r="H126" t="s">
        <v>321</v>
      </c>
      <c r="I126" t="s">
        <v>969</v>
      </c>
      <c r="J126" t="s">
        <v>205</v>
      </c>
      <c r="K126" t="s">
        <v>224</v>
      </c>
      <c r="L126" t="s">
        <v>325</v>
      </c>
      <c r="M126" t="s">
        <v>314</v>
      </c>
      <c r="N126" t="s">
        <v>732</v>
      </c>
      <c r="O126" t="s">
        <v>339</v>
      </c>
      <c r="P126" t="s">
        <v>1215</v>
      </c>
      <c r="Q126" s="131">
        <v>763</v>
      </c>
      <c r="R126" s="131">
        <v>3.6469999999999998</v>
      </c>
      <c r="S126" s="131">
        <v>18665</v>
      </c>
      <c r="T126" s="131">
        <v>519.38400000000001</v>
      </c>
      <c r="U126" s="132">
        <v>0</v>
      </c>
      <c r="V126" s="132">
        <v>0.14172999999999999</v>
      </c>
      <c r="W126" s="132">
        <v>2.7200000000000002E-3</v>
      </c>
    </row>
    <row r="127" spans="1:23">
      <c r="A127" t="s">
        <v>1213</v>
      </c>
      <c r="B127" t="s">
        <v>1253</v>
      </c>
      <c r="C127" t="s">
        <v>4511</v>
      </c>
      <c r="D127" t="s">
        <v>4512</v>
      </c>
      <c r="E127" t="s">
        <v>80</v>
      </c>
      <c r="F127" t="s">
        <v>4513</v>
      </c>
      <c r="G127" t="s">
        <v>4514</v>
      </c>
      <c r="H127" t="s">
        <v>321</v>
      </c>
      <c r="I127" t="s">
        <v>969</v>
      </c>
      <c r="J127" t="s">
        <v>205</v>
      </c>
      <c r="K127" t="s">
        <v>293</v>
      </c>
      <c r="L127" t="s">
        <v>325</v>
      </c>
      <c r="M127" t="s">
        <v>314</v>
      </c>
      <c r="N127" t="s">
        <v>732</v>
      </c>
      <c r="O127" t="s">
        <v>339</v>
      </c>
      <c r="P127" t="s">
        <v>1215</v>
      </c>
      <c r="Q127" s="131">
        <v>1121</v>
      </c>
      <c r="R127" s="131">
        <v>3.6469999999999998</v>
      </c>
      <c r="S127" s="131">
        <v>12453.03</v>
      </c>
      <c r="T127" s="131">
        <v>509.11599999999999</v>
      </c>
      <c r="U127" s="132">
        <v>0</v>
      </c>
      <c r="V127" s="132">
        <v>0.13891999999999999</v>
      </c>
      <c r="W127" s="132">
        <v>2.6700000000000001E-3</v>
      </c>
    </row>
    <row r="128" spans="1:23">
      <c r="A128" t="s">
        <v>1213</v>
      </c>
      <c r="B128" t="s">
        <v>1253</v>
      </c>
      <c r="C128" t="s">
        <v>4519</v>
      </c>
      <c r="D128" t="s">
        <v>4520</v>
      </c>
      <c r="E128" t="s">
        <v>80</v>
      </c>
      <c r="F128" t="s">
        <v>4521</v>
      </c>
      <c r="G128" t="s">
        <v>4522</v>
      </c>
      <c r="H128" t="s">
        <v>321</v>
      </c>
      <c r="I128" t="s">
        <v>969</v>
      </c>
      <c r="J128" t="s">
        <v>205</v>
      </c>
      <c r="K128" t="s">
        <v>233</v>
      </c>
      <c r="L128" t="s">
        <v>325</v>
      </c>
      <c r="M128" t="s">
        <v>314</v>
      </c>
      <c r="N128" t="s">
        <v>732</v>
      </c>
      <c r="O128" t="s">
        <v>339</v>
      </c>
      <c r="P128" t="s">
        <v>1215</v>
      </c>
      <c r="Q128" s="131">
        <v>7437</v>
      </c>
      <c r="R128" s="131">
        <v>3.6469999999999998</v>
      </c>
      <c r="S128" s="131">
        <v>1810</v>
      </c>
      <c r="T128" s="131">
        <v>490.92200000000003</v>
      </c>
      <c r="U128" s="132">
        <v>0</v>
      </c>
      <c r="V128" s="132">
        <v>0.13396</v>
      </c>
      <c r="W128" s="132">
        <v>2.5699999999999998E-3</v>
      </c>
    </row>
    <row r="129" spans="1:23">
      <c r="A129" t="s">
        <v>1213</v>
      </c>
      <c r="B129" t="s">
        <v>1253</v>
      </c>
      <c r="C129" t="s">
        <v>4253</v>
      </c>
      <c r="D129" t="s">
        <v>4254</v>
      </c>
      <c r="E129" t="s">
        <v>80</v>
      </c>
      <c r="F129" t="s">
        <v>4545</v>
      </c>
      <c r="G129" t="s">
        <v>4546</v>
      </c>
      <c r="H129" t="s">
        <v>321</v>
      </c>
      <c r="I129" t="s">
        <v>917</v>
      </c>
      <c r="J129" t="s">
        <v>205</v>
      </c>
      <c r="K129" t="s">
        <v>244</v>
      </c>
      <c r="L129" t="s">
        <v>325</v>
      </c>
      <c r="M129" t="s">
        <v>314</v>
      </c>
      <c r="N129" t="s">
        <v>580</v>
      </c>
      <c r="O129" t="s">
        <v>339</v>
      </c>
      <c r="P129" t="s">
        <v>1215</v>
      </c>
      <c r="Q129" s="131">
        <v>3418</v>
      </c>
      <c r="R129" s="131">
        <v>3.6469999999999998</v>
      </c>
      <c r="S129" s="131">
        <v>2046</v>
      </c>
      <c r="T129" s="131">
        <v>255.04300000000001</v>
      </c>
      <c r="U129" s="132">
        <v>0</v>
      </c>
      <c r="V129" s="132">
        <v>6.9589999999999999E-2</v>
      </c>
      <c r="W129" s="132">
        <v>1.34E-3</v>
      </c>
    </row>
    <row r="130" spans="1:23">
      <c r="A130" t="s">
        <v>1213</v>
      </c>
      <c r="B130" t="s">
        <v>1253</v>
      </c>
      <c r="C130" t="s">
        <v>4549</v>
      </c>
      <c r="D130" t="s">
        <v>4550</v>
      </c>
      <c r="E130" t="s">
        <v>80</v>
      </c>
      <c r="F130" t="s">
        <v>4551</v>
      </c>
      <c r="G130" t="s">
        <v>4552</v>
      </c>
      <c r="H130" t="s">
        <v>321</v>
      </c>
      <c r="I130" t="s">
        <v>917</v>
      </c>
      <c r="J130" t="s">
        <v>205</v>
      </c>
      <c r="K130" t="s">
        <v>293</v>
      </c>
      <c r="L130" t="s">
        <v>325</v>
      </c>
      <c r="M130" t="s">
        <v>314</v>
      </c>
      <c r="N130" t="s">
        <v>720</v>
      </c>
      <c r="O130" t="s">
        <v>339</v>
      </c>
      <c r="P130" t="s">
        <v>1215</v>
      </c>
      <c r="Q130" s="131">
        <v>1832</v>
      </c>
      <c r="R130" s="131">
        <v>3.6469999999999998</v>
      </c>
      <c r="S130" s="131">
        <v>2455</v>
      </c>
      <c r="T130" s="131">
        <v>164.02600000000001</v>
      </c>
      <c r="U130" s="132">
        <v>0</v>
      </c>
      <c r="V130" s="132">
        <v>4.4760000000000001E-2</v>
      </c>
      <c r="W130" s="132">
        <v>8.5999999999999998E-4</v>
      </c>
    </row>
    <row r="131" spans="1:23">
      <c r="A131" t="s">
        <v>1213</v>
      </c>
      <c r="B131" t="s">
        <v>1253</v>
      </c>
      <c r="C131" t="s">
        <v>4553</v>
      </c>
      <c r="D131" t="s">
        <v>4554</v>
      </c>
      <c r="E131" t="s">
        <v>80</v>
      </c>
      <c r="F131" t="s">
        <v>4555</v>
      </c>
      <c r="G131" t="s">
        <v>4556</v>
      </c>
      <c r="H131" t="s">
        <v>321</v>
      </c>
      <c r="I131" t="s">
        <v>917</v>
      </c>
      <c r="J131" t="s">
        <v>205</v>
      </c>
      <c r="K131" t="s">
        <v>244</v>
      </c>
      <c r="L131" t="s">
        <v>325</v>
      </c>
      <c r="M131" t="s">
        <v>314</v>
      </c>
      <c r="N131" t="s">
        <v>580</v>
      </c>
      <c r="O131" t="s">
        <v>339</v>
      </c>
      <c r="P131" t="s">
        <v>1215</v>
      </c>
      <c r="Q131" s="131">
        <v>160</v>
      </c>
      <c r="R131" s="131">
        <v>3.6469999999999998</v>
      </c>
      <c r="S131" s="131">
        <v>21775.9</v>
      </c>
      <c r="T131" s="131">
        <v>127.06699999999999</v>
      </c>
      <c r="U131" s="132">
        <v>0</v>
      </c>
      <c r="V131" s="132">
        <v>3.4669999999999999E-2</v>
      </c>
      <c r="W131" s="132">
        <v>6.7000000000000002E-4</v>
      </c>
    </row>
    <row r="132" spans="1:23">
      <c r="A132" t="s">
        <v>1213</v>
      </c>
      <c r="B132" t="s">
        <v>1257</v>
      </c>
      <c r="C132" t="s">
        <v>4116</v>
      </c>
      <c r="D132" t="s">
        <v>4117</v>
      </c>
      <c r="E132" t="s">
        <v>309</v>
      </c>
      <c r="F132" t="s">
        <v>4539</v>
      </c>
      <c r="G132" t="s">
        <v>4540</v>
      </c>
      <c r="H132" t="s">
        <v>321</v>
      </c>
      <c r="I132" t="s">
        <v>917</v>
      </c>
      <c r="J132" t="s">
        <v>204</v>
      </c>
      <c r="K132" t="s">
        <v>204</v>
      </c>
      <c r="L132" t="s">
        <v>325</v>
      </c>
      <c r="M132" t="s">
        <v>340</v>
      </c>
      <c r="N132" t="s">
        <v>719</v>
      </c>
      <c r="O132" t="s">
        <v>339</v>
      </c>
      <c r="P132" t="s">
        <v>1212</v>
      </c>
      <c r="Q132" s="131">
        <v>723279</v>
      </c>
      <c r="R132" s="131">
        <v>1</v>
      </c>
      <c r="S132" s="131">
        <v>129.32</v>
      </c>
      <c r="T132" s="131">
        <v>935.34400000000005</v>
      </c>
      <c r="U132" s="132">
        <v>1.34E-3</v>
      </c>
      <c r="V132" s="132">
        <v>0.14169999999999999</v>
      </c>
      <c r="W132" s="132">
        <v>3.32E-3</v>
      </c>
    </row>
    <row r="133" spans="1:23">
      <c r="A133" t="s">
        <v>1213</v>
      </c>
      <c r="B133" t="s">
        <v>1257</v>
      </c>
      <c r="C133" t="s">
        <v>4541</v>
      </c>
      <c r="D133" t="s">
        <v>4542</v>
      </c>
      <c r="E133" t="s">
        <v>309</v>
      </c>
      <c r="F133" t="s">
        <v>4543</v>
      </c>
      <c r="G133" t="s">
        <v>4544</v>
      </c>
      <c r="H133" t="s">
        <v>321</v>
      </c>
      <c r="I133" t="s">
        <v>917</v>
      </c>
      <c r="J133" t="s">
        <v>204</v>
      </c>
      <c r="K133" t="s">
        <v>204</v>
      </c>
      <c r="L133" t="s">
        <v>325</v>
      </c>
      <c r="M133" t="s">
        <v>340</v>
      </c>
      <c r="N133" t="s">
        <v>695</v>
      </c>
      <c r="O133" t="s">
        <v>339</v>
      </c>
      <c r="P133" t="s">
        <v>1212</v>
      </c>
      <c r="Q133" s="131">
        <v>15848.26</v>
      </c>
      <c r="R133" s="131">
        <v>1</v>
      </c>
      <c r="S133" s="131">
        <v>75.400000000000006</v>
      </c>
      <c r="T133" s="131">
        <v>11.95</v>
      </c>
      <c r="U133" s="132">
        <v>5.0000000000000002E-5</v>
      </c>
      <c r="V133" s="132">
        <v>1.81E-3</v>
      </c>
      <c r="W133" s="132">
        <v>4.0000000000000003E-5</v>
      </c>
    </row>
    <row r="134" spans="1:23">
      <c r="A134" t="s">
        <v>1213</v>
      </c>
      <c r="B134" t="s">
        <v>1257</v>
      </c>
      <c r="C134" t="s">
        <v>4519</v>
      </c>
      <c r="D134" t="s">
        <v>4520</v>
      </c>
      <c r="E134" t="s">
        <v>80</v>
      </c>
      <c r="F134" t="s">
        <v>4521</v>
      </c>
      <c r="G134" t="s">
        <v>4522</v>
      </c>
      <c r="H134" t="s">
        <v>321</v>
      </c>
      <c r="I134" t="s">
        <v>969</v>
      </c>
      <c r="J134" t="s">
        <v>205</v>
      </c>
      <c r="K134" t="s">
        <v>233</v>
      </c>
      <c r="L134" t="s">
        <v>325</v>
      </c>
      <c r="M134" t="s">
        <v>314</v>
      </c>
      <c r="N134" t="s">
        <v>732</v>
      </c>
      <c r="O134" t="s">
        <v>339</v>
      </c>
      <c r="P134" t="s">
        <v>1215</v>
      </c>
      <c r="Q134" s="131">
        <v>16002</v>
      </c>
      <c r="R134" s="131">
        <v>3.6469999999999998</v>
      </c>
      <c r="S134" s="131">
        <v>1810</v>
      </c>
      <c r="T134" s="131">
        <v>1056.3030000000001</v>
      </c>
      <c r="U134" s="132">
        <v>0</v>
      </c>
      <c r="V134" s="132">
        <v>0.16002</v>
      </c>
      <c r="W134" s="132">
        <v>3.7499999999999999E-3</v>
      </c>
    </row>
    <row r="135" spans="1:23">
      <c r="A135" t="s">
        <v>1213</v>
      </c>
      <c r="B135" t="s">
        <v>1257</v>
      </c>
      <c r="C135" t="s">
        <v>4472</v>
      </c>
      <c r="D135" t="s">
        <v>4473</v>
      </c>
      <c r="E135" t="s">
        <v>80</v>
      </c>
      <c r="F135" t="s">
        <v>4517</v>
      </c>
      <c r="G135" t="s">
        <v>4518</v>
      </c>
      <c r="H135" t="s">
        <v>321</v>
      </c>
      <c r="I135" t="s">
        <v>969</v>
      </c>
      <c r="J135" t="s">
        <v>205</v>
      </c>
      <c r="K135" t="s">
        <v>293</v>
      </c>
      <c r="L135" t="s">
        <v>325</v>
      </c>
      <c r="M135" t="s">
        <v>314</v>
      </c>
      <c r="N135" t="s">
        <v>732</v>
      </c>
      <c r="O135" t="s">
        <v>339</v>
      </c>
      <c r="P135" t="s">
        <v>1215</v>
      </c>
      <c r="Q135" s="131">
        <v>701</v>
      </c>
      <c r="R135" s="131">
        <v>3.6469999999999998</v>
      </c>
      <c r="S135" s="131">
        <v>40155.33</v>
      </c>
      <c r="T135" s="131">
        <v>1026.5899999999999</v>
      </c>
      <c r="U135" s="132">
        <v>0</v>
      </c>
      <c r="V135" s="132">
        <v>0.15551999999999999</v>
      </c>
      <c r="W135" s="132">
        <v>3.65E-3</v>
      </c>
    </row>
    <row r="136" spans="1:23">
      <c r="A136" t="s">
        <v>1213</v>
      </c>
      <c r="B136" t="s">
        <v>1257</v>
      </c>
      <c r="C136" t="s">
        <v>4253</v>
      </c>
      <c r="D136" t="s">
        <v>4254</v>
      </c>
      <c r="E136" t="s">
        <v>80</v>
      </c>
      <c r="F136" t="s">
        <v>4515</v>
      </c>
      <c r="G136" t="s">
        <v>4516</v>
      </c>
      <c r="H136" t="s">
        <v>321</v>
      </c>
      <c r="I136" t="s">
        <v>969</v>
      </c>
      <c r="J136" t="s">
        <v>205</v>
      </c>
      <c r="K136" t="s">
        <v>224</v>
      </c>
      <c r="L136" t="s">
        <v>325</v>
      </c>
      <c r="M136" t="s">
        <v>314</v>
      </c>
      <c r="N136" t="s">
        <v>732</v>
      </c>
      <c r="O136" t="s">
        <v>339</v>
      </c>
      <c r="P136" t="s">
        <v>1215</v>
      </c>
      <c r="Q136" s="131">
        <v>1424</v>
      </c>
      <c r="R136" s="131">
        <v>3.6469999999999998</v>
      </c>
      <c r="S136" s="131">
        <v>18665</v>
      </c>
      <c r="T136" s="131">
        <v>969.33500000000004</v>
      </c>
      <c r="U136" s="132">
        <v>0</v>
      </c>
      <c r="V136" s="132">
        <v>0.14685000000000001</v>
      </c>
      <c r="W136" s="132">
        <v>3.4499999999999999E-3</v>
      </c>
    </row>
    <row r="137" spans="1:23">
      <c r="A137" t="s">
        <v>1213</v>
      </c>
      <c r="B137" t="s">
        <v>1257</v>
      </c>
      <c r="C137" t="s">
        <v>4460</v>
      </c>
      <c r="D137" t="s">
        <v>4461</v>
      </c>
      <c r="E137" t="s">
        <v>80</v>
      </c>
      <c r="F137" t="s">
        <v>4547</v>
      </c>
      <c r="G137" t="s">
        <v>4548</v>
      </c>
      <c r="H137" t="s">
        <v>321</v>
      </c>
      <c r="I137" t="s">
        <v>917</v>
      </c>
      <c r="J137" t="s">
        <v>205</v>
      </c>
      <c r="K137" t="s">
        <v>224</v>
      </c>
      <c r="L137" t="s">
        <v>325</v>
      </c>
      <c r="M137" t="s">
        <v>314</v>
      </c>
      <c r="N137" t="s">
        <v>580</v>
      </c>
      <c r="O137" t="s">
        <v>339</v>
      </c>
      <c r="P137" t="s">
        <v>1215</v>
      </c>
      <c r="Q137" s="131">
        <v>17509.41</v>
      </c>
      <c r="R137" s="131">
        <v>3.6469999999999998</v>
      </c>
      <c r="S137" s="131">
        <v>1516.6</v>
      </c>
      <c r="T137" s="131">
        <v>968.45299999999997</v>
      </c>
      <c r="U137" s="132">
        <v>0</v>
      </c>
      <c r="V137" s="132">
        <v>0.14671000000000001</v>
      </c>
      <c r="W137" s="132">
        <v>3.4399999999999999E-3</v>
      </c>
    </row>
    <row r="138" spans="1:23">
      <c r="A138" t="s">
        <v>1213</v>
      </c>
      <c r="B138" t="s">
        <v>1257</v>
      </c>
      <c r="C138" t="s">
        <v>4511</v>
      </c>
      <c r="D138" t="s">
        <v>4512</v>
      </c>
      <c r="E138" t="s">
        <v>80</v>
      </c>
      <c r="F138" t="s">
        <v>4513</v>
      </c>
      <c r="G138" t="s">
        <v>4514</v>
      </c>
      <c r="H138" t="s">
        <v>321</v>
      </c>
      <c r="I138" t="s">
        <v>969</v>
      </c>
      <c r="J138" t="s">
        <v>205</v>
      </c>
      <c r="K138" t="s">
        <v>293</v>
      </c>
      <c r="L138" t="s">
        <v>325</v>
      </c>
      <c r="M138" t="s">
        <v>314</v>
      </c>
      <c r="N138" t="s">
        <v>732</v>
      </c>
      <c r="O138" t="s">
        <v>339</v>
      </c>
      <c r="P138" t="s">
        <v>1215</v>
      </c>
      <c r="Q138" s="131">
        <v>2109</v>
      </c>
      <c r="R138" s="131">
        <v>3.6469999999999998</v>
      </c>
      <c r="S138" s="131">
        <v>12453.03</v>
      </c>
      <c r="T138" s="131">
        <v>957.82799999999997</v>
      </c>
      <c r="U138" s="132">
        <v>0</v>
      </c>
      <c r="V138" s="132">
        <v>0.14510000000000001</v>
      </c>
      <c r="W138" s="132">
        <v>3.3999999999999998E-3</v>
      </c>
    </row>
    <row r="139" spans="1:23">
      <c r="A139" t="s">
        <v>1213</v>
      </c>
      <c r="B139" t="s">
        <v>1257</v>
      </c>
      <c r="C139" t="s">
        <v>4549</v>
      </c>
      <c r="D139" t="s">
        <v>4550</v>
      </c>
      <c r="E139" t="s">
        <v>80</v>
      </c>
      <c r="F139" t="s">
        <v>4551</v>
      </c>
      <c r="G139" t="s">
        <v>4552</v>
      </c>
      <c r="H139" t="s">
        <v>321</v>
      </c>
      <c r="I139" t="s">
        <v>917</v>
      </c>
      <c r="J139" t="s">
        <v>205</v>
      </c>
      <c r="K139" t="s">
        <v>293</v>
      </c>
      <c r="L139" t="s">
        <v>325</v>
      </c>
      <c r="M139" t="s">
        <v>314</v>
      </c>
      <c r="N139" t="s">
        <v>720</v>
      </c>
      <c r="O139" t="s">
        <v>339</v>
      </c>
      <c r="P139" t="s">
        <v>1215</v>
      </c>
      <c r="Q139" s="131">
        <v>3568</v>
      </c>
      <c r="R139" s="131">
        <v>3.6469999999999998</v>
      </c>
      <c r="S139" s="131">
        <v>2455</v>
      </c>
      <c r="T139" s="131">
        <v>319.45699999999999</v>
      </c>
      <c r="U139" s="132">
        <v>1.0000000000000001E-5</v>
      </c>
      <c r="V139" s="132">
        <v>4.8399999999999999E-2</v>
      </c>
      <c r="W139" s="132">
        <v>1.14E-3</v>
      </c>
    </row>
    <row r="140" spans="1:23">
      <c r="A140" t="s">
        <v>1213</v>
      </c>
      <c r="B140" t="s">
        <v>1257</v>
      </c>
      <c r="C140" t="s">
        <v>4553</v>
      </c>
      <c r="D140" t="s">
        <v>4554</v>
      </c>
      <c r="E140" t="s">
        <v>80</v>
      </c>
      <c r="F140" t="s">
        <v>4555</v>
      </c>
      <c r="G140" t="s">
        <v>4556</v>
      </c>
      <c r="H140" t="s">
        <v>321</v>
      </c>
      <c r="I140" t="s">
        <v>917</v>
      </c>
      <c r="J140" t="s">
        <v>205</v>
      </c>
      <c r="K140" t="s">
        <v>244</v>
      </c>
      <c r="L140" t="s">
        <v>325</v>
      </c>
      <c r="M140" t="s">
        <v>314</v>
      </c>
      <c r="N140" t="s">
        <v>580</v>
      </c>
      <c r="O140" t="s">
        <v>339</v>
      </c>
      <c r="P140" t="s">
        <v>1215</v>
      </c>
      <c r="Q140" s="131">
        <v>309</v>
      </c>
      <c r="R140" s="131">
        <v>3.6469999999999998</v>
      </c>
      <c r="S140" s="131">
        <v>21775.9</v>
      </c>
      <c r="T140" s="131">
        <v>245.398</v>
      </c>
      <c r="U140" s="132">
        <v>0</v>
      </c>
      <c r="V140" s="132">
        <v>3.7179999999999998E-2</v>
      </c>
      <c r="W140" s="132">
        <v>8.7000000000000001E-4</v>
      </c>
    </row>
    <row r="141" spans="1:23">
      <c r="A141" t="s">
        <v>1213</v>
      </c>
      <c r="B141" t="s">
        <v>1257</v>
      </c>
      <c r="C141" t="s">
        <v>4253</v>
      </c>
      <c r="D141" t="s">
        <v>4254</v>
      </c>
      <c r="E141" t="s">
        <v>80</v>
      </c>
      <c r="F141" t="s">
        <v>4545</v>
      </c>
      <c r="G141" t="s">
        <v>4546</v>
      </c>
      <c r="H141" t="s">
        <v>321</v>
      </c>
      <c r="I141" t="s">
        <v>917</v>
      </c>
      <c r="J141" t="s">
        <v>205</v>
      </c>
      <c r="K141" t="s">
        <v>244</v>
      </c>
      <c r="L141" t="s">
        <v>325</v>
      </c>
      <c r="M141" t="s">
        <v>314</v>
      </c>
      <c r="N141" t="s">
        <v>580</v>
      </c>
      <c r="O141" t="s">
        <v>339</v>
      </c>
      <c r="P141" t="s">
        <v>1215</v>
      </c>
      <c r="Q141" s="131">
        <v>1478</v>
      </c>
      <c r="R141" s="131">
        <v>3.6469999999999998</v>
      </c>
      <c r="S141" s="131">
        <v>2046</v>
      </c>
      <c r="T141" s="131">
        <v>110.285</v>
      </c>
      <c r="U141" s="132">
        <v>0</v>
      </c>
      <c r="V141" s="132">
        <v>1.6709999999999999E-2</v>
      </c>
      <c r="W141" s="132">
        <v>3.8999999999999999E-4</v>
      </c>
    </row>
    <row r="142" spans="1:23">
      <c r="A142" t="s">
        <v>1213</v>
      </c>
      <c r="B142" t="s">
        <v>1219</v>
      </c>
    </row>
    <row r="143" spans="1:23">
      <c r="A143" t="s">
        <v>1213</v>
      </c>
      <c r="B143" t="s">
        <v>1220</v>
      </c>
    </row>
    <row r="144" spans="1:23">
      <c r="A144" t="s">
        <v>1213</v>
      </c>
      <c r="B144" t="s">
        <v>1221</v>
      </c>
    </row>
    <row r="145" spans="1:2">
      <c r="A145" t="s">
        <v>1213</v>
      </c>
      <c r="B145" t="s">
        <v>1222</v>
      </c>
    </row>
    <row r="146" spans="1:2">
      <c r="A146" t="s">
        <v>1213</v>
      </c>
      <c r="B146" t="s">
        <v>1228</v>
      </c>
    </row>
    <row r="147" spans="1:2">
      <c r="A147" t="s">
        <v>1213</v>
      </c>
      <c r="B147" t="s">
        <v>1229</v>
      </c>
    </row>
    <row r="148" spans="1:2">
      <c r="A148" t="s">
        <v>1213</v>
      </c>
      <c r="B148" t="s">
        <v>1232</v>
      </c>
    </row>
    <row r="149" spans="1:2">
      <c r="A149" t="s">
        <v>1213</v>
      </c>
      <c r="B149" t="s">
        <v>1236</v>
      </c>
    </row>
    <row r="150" spans="1:2">
      <c r="A150" t="s">
        <v>1213</v>
      </c>
      <c r="B150" t="s">
        <v>1244</v>
      </c>
    </row>
    <row r="151" spans="1:2">
      <c r="A151" t="s">
        <v>1213</v>
      </c>
      <c r="B151" t="s">
        <v>1247</v>
      </c>
    </row>
    <row r="152" spans="1:2">
      <c r="A152" t="s">
        <v>1213</v>
      </c>
      <c r="B152" t="s">
        <v>1248</v>
      </c>
    </row>
    <row r="153" spans="1:2">
      <c r="A153" t="s">
        <v>1213</v>
      </c>
      <c r="B153" t="s">
        <v>1250</v>
      </c>
    </row>
    <row r="154" spans="1:2">
      <c r="A154" t="s">
        <v>1213</v>
      </c>
      <c r="B154" t="s">
        <v>1254</v>
      </c>
    </row>
    <row r="155" spans="1:2">
      <c r="A155" t="s">
        <v>1213</v>
      </c>
      <c r="B155" t="s">
        <v>1255</v>
      </c>
    </row>
    <row r="156" spans="1:2">
      <c r="A156" t="s">
        <v>1213</v>
      </c>
      <c r="B156" t="s">
        <v>1256</v>
      </c>
    </row>
    <row r="1048573" spans="14:14">
      <c r="N1048573" s="110"/>
    </row>
  </sheetData>
  <sheetProtection formatColumns="0"/>
  <autoFilter ref="A1:X156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 K8 K18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7 K9:K17 K19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EDB295D6E134840AE1B63C78AEF0BBA" ma:contentTypeVersion="7" ma:contentTypeDescription="צור מסמך חדש." ma:contentTypeScope="" ma:versionID="3b5c89049cb974e6c8ba5aaae94b191a">
  <xsd:schema xmlns:xsd="http://www.w3.org/2001/XMLSchema" xmlns:xs="http://www.w3.org/2001/XMLSchema" xmlns:p="http://schemas.microsoft.com/office/2006/metadata/properties" xmlns:ns1="http://schemas.microsoft.com/sharepoint/v3" xmlns:ns2="1ca4df27-5183-4bee-9dbd-0c46c9c4aa40" targetNamespace="http://schemas.microsoft.com/office/2006/metadata/properties" ma:root="true" ma:fieldsID="515741898ba7ffbd0ed53f093d27ce9c" ns1:_="" ns2:_="">
    <xsd:import namespace="http://schemas.microsoft.com/sharepoint/v3"/>
    <xsd:import namespace="1ca4df27-5183-4bee-9dbd-0c46c9c4aa4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Order1" minOccurs="0"/>
                <xsd:element ref="ns2:isFileInUse" minOccurs="0"/>
                <xsd:element ref="ns2:IsAccessibl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a4df27-5183-4bee-9dbd-0c46c9c4aa40" elementFormDefault="qualified">
    <xsd:import namespace="http://schemas.microsoft.com/office/2006/documentManagement/types"/>
    <xsd:import namespace="http://schemas.microsoft.com/office/infopath/2007/PartnerControls"/>
    <xsd:element name="Order1" ma:index="11" nillable="true" ma:displayName="Order" ma:internalName="Order1">
      <xsd:simpleType>
        <xsd:restriction base="dms:Number"/>
      </xsd:simpleType>
    </xsd:element>
    <xsd:element name="isFileInUse" ma:index="12" nillable="true" ma:displayName="האם בשימוש" ma:default="0" ma:internalName="isFileInUse">
      <xsd:simpleType>
        <xsd:restriction base="dms:Boolean"/>
      </xsd:simpleType>
    </xsd:element>
    <xsd:element name="IsAccessible" ma:index="13" nillable="true" ma:displayName="האם מונגש" ma:default="לא" ma:format="Dropdown" ma:internalName="IsAccessible">
      <xsd:simpleType>
        <xsd:restriction base="dms:Choice">
          <xsd:enumeration value="כן"/>
          <xsd:enumeration value="לא"/>
          <xsd:enumeration value="ללא צורך בנגישות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rder1 xmlns="1ca4df27-5183-4bee-9dbd-0c46c9c4aa40" xsi:nil="true"/>
    <isFileInUse xmlns="1ca4df27-5183-4bee-9dbd-0c46c9c4aa40">true</isFileInUse>
    <PublishingExpirationDate xmlns="http://schemas.microsoft.com/sharepoint/v3" xsi:nil="true"/>
    <PublishingStartDate xmlns="http://schemas.microsoft.com/sharepoint/v3" xsi:nil="true"/>
    <IsAccessible xmlns="1ca4df27-5183-4bee-9dbd-0c46c9c4aa40">לא</IsAccessible>
    <eWaveListOrderValu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D7F6BA5-785E-417E-A183-D7AAEBA71E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1916B3-EBF5-430A-BF10-46D5750A4F49}"/>
</file>

<file path=customXml/itemProps3.xml><?xml version="1.0" encoding="utf-8"?>
<ds:datastoreItem xmlns:ds="http://schemas.openxmlformats.org/officeDocument/2006/customXml" ds:itemID="{9368C18C-EA57-4B51-9EC1-8DEFA3BEA6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דוח רשימת נכסים 31.12.24</dc:title>
  <dc:subject/>
  <dc:creator>נירית שימרון</dc:creator>
  <cp:keywords/>
  <dc:description/>
  <cp:lastModifiedBy>אינסה קלאוז</cp:lastModifiedBy>
  <cp:revision/>
  <dcterms:created xsi:type="dcterms:W3CDTF">2021-05-03T04:41:48Z</dcterms:created>
  <dcterms:modified xsi:type="dcterms:W3CDTF">2025-01-30T08:22:16Z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0x0101000EDB295D6E134840AE1B63C78AEF0BBA</vt:lpwstr>
  </property>
</Properties>
</file>